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TF_Model_Excel\"/>
    </mc:Choice>
  </mc:AlternateContent>
  <xr:revisionPtr revIDLastSave="0" documentId="13_ncr:1_{A40B3894-A570-433F-AA94-FC0C68983486}" xr6:coauthVersionLast="47" xr6:coauthVersionMax="47" xr10:uidLastSave="{00000000-0000-0000-0000-000000000000}"/>
  <bookViews>
    <workbookView xWindow="25490" yWindow="-110" windowWidth="29020" windowHeight="157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4" i="48" l="1" a="1"/>
  <c r="M24" i="48" l="1"/>
  <c r="M23" i="48" a="1"/>
  <c r="M23" i="48" l="1"/>
  <c r="M21" i="48" a="1"/>
  <c r="M21" i="48" l="1"/>
  <c r="M19" i="48" a="1"/>
  <c r="M19" i="48" l="1"/>
  <c r="M18" i="48" a="1"/>
  <c r="M18" i="48" l="1"/>
  <c r="M17" i="48" a="1"/>
  <c r="M17" i="48" l="1"/>
  <c r="M16" i="48" a="1"/>
  <c r="M16" i="48" l="1"/>
  <c r="M15" i="48" a="1"/>
  <c r="M15" i="48" l="1"/>
  <c r="M14" i="48" a="1"/>
  <c r="M14" i="48" l="1"/>
  <c r="M13" i="48" a="1"/>
  <c r="M13" i="48" l="1"/>
  <c r="M12" i="48" a="1"/>
  <c r="M12" i="48" l="1"/>
  <c r="M11" i="48" a="1"/>
  <c r="M11" i="48" l="1"/>
  <c r="M10" i="48" a="1"/>
  <c r="M10" i="48" l="1"/>
  <c r="M8" i="48" a="1"/>
  <c r="M8" i="48" l="1"/>
  <c r="M6" i="48" a="1"/>
  <c r="M6" i="48" l="1"/>
  <c r="M4" i="48" a="1"/>
  <c r="M4" i="48" l="1"/>
  <c r="J28" i="48" a="1"/>
  <c r="J28" i="48" l="1"/>
  <c r="M5" i="48" a="1"/>
  <c r="M7" i="48" a="1"/>
  <c r="M9" i="48" a="1"/>
  <c r="M20" i="48" a="1"/>
  <c r="M22" i="48" a="1"/>
  <c r="J27" i="48" a="1"/>
  <c r="Q31" i="12" a="1"/>
  <c r="Q32" i="12" a="1"/>
  <c r="R32" i="12" a="1"/>
  <c r="R33" i="12" a="1"/>
  <c r="Q34" i="12" a="1"/>
  <c r="R31" i="12" a="1"/>
  <c r="Q33" i="12" a="1"/>
  <c r="R34" i="12" a="1"/>
  <c r="R30" i="12" a="1"/>
  <c r="Q30" i="12" a="1"/>
  <c r="R23" i="12" a="1"/>
  <c r="J27" i="48" l="1"/>
  <c r="M22" i="48"/>
  <c r="M20" i="48"/>
  <c r="M9" i="48"/>
  <c r="M7" i="48"/>
  <c r="M5" i="48"/>
  <c r="R34" i="12"/>
  <c r="Q33" i="12"/>
  <c r="R31" i="12"/>
  <c r="Q34" i="12"/>
  <c r="R33" i="12"/>
  <c r="R32" i="12"/>
  <c r="Q32" i="12"/>
  <c r="Q31" i="12"/>
  <c r="R30" i="12"/>
  <c r="Q30" i="12"/>
  <c r="R23" i="12"/>
  <c r="R22" i="12" a="1"/>
  <c r="R22" i="12" l="1"/>
  <c r="R21" i="12" a="1"/>
  <c r="R21" i="12" l="1"/>
  <c r="R20" i="12" a="1"/>
  <c r="R20" i="12" l="1"/>
  <c r="R19" i="12" a="1"/>
  <c r="R19" i="12" l="1"/>
  <c r="R18" i="12" a="1"/>
  <c r="R18" i="12" l="1"/>
  <c r="R17" i="12" a="1"/>
  <c r="R17" i="12" l="1"/>
  <c r="R16" i="12" a="1"/>
  <c r="R16" i="12" l="1"/>
  <c r="R15" i="12" a="1"/>
  <c r="R15" i="12" l="1"/>
  <c r="R14" i="12" a="1"/>
  <c r="R14" i="12" l="1"/>
  <c r="R13" i="12" a="1"/>
  <c r="R13" i="12" l="1"/>
  <c r="R12" i="12" a="1"/>
  <c r="R12" i="12" l="1"/>
  <c r="R11" i="12" a="1"/>
  <c r="R11" i="12" l="1"/>
  <c r="R10" i="12" a="1"/>
  <c r="R10" i="12" l="1"/>
  <c r="R9" i="12" a="1"/>
  <c r="R9" i="12" l="1"/>
  <c r="R8" i="12" a="1"/>
  <c r="R8" i="12" l="1"/>
  <c r="R7" i="12" a="1"/>
  <c r="R7" i="12" l="1"/>
  <c r="R6" i="12" a="1"/>
  <c r="R6" i="12" l="1"/>
  <c r="R5" i="12" a="1"/>
  <c r="R5" i="12" l="1"/>
  <c r="R4" i="12" a="1"/>
  <c r="R4" i="12" l="1"/>
  <c r="R3" i="12" a="1"/>
  <c r="Q23" i="12" a="1"/>
  <c r="R3" i="12" l="1"/>
  <c r="Q23" i="12"/>
  <c r="Q22" i="12" a="1"/>
  <c r="Q22" i="12" l="1"/>
  <c r="Q21" i="12" a="1"/>
  <c r="Q21" i="12" l="1"/>
  <c r="Q20" i="12" a="1"/>
  <c r="Q20" i="12" l="1"/>
  <c r="Q19" i="12" a="1"/>
  <c r="Q19" i="12" l="1"/>
  <c r="Q18" i="12" a="1"/>
  <c r="Q18" i="12" l="1"/>
  <c r="Q17" i="12" a="1"/>
  <c r="Q17" i="12" l="1"/>
  <c r="Q16" i="12" a="1"/>
  <c r="Q16" i="12" l="1"/>
  <c r="Q15" i="12" a="1"/>
  <c r="Q15" i="12" l="1"/>
  <c r="Q14" i="12" a="1"/>
  <c r="Q14" i="12" l="1"/>
  <c r="Q13" i="12" a="1"/>
  <c r="Q13" i="12" l="1"/>
  <c r="Q12" i="12" a="1"/>
  <c r="Q12" i="12" l="1"/>
  <c r="Q11" i="12" a="1"/>
  <c r="Q11" i="12" l="1"/>
  <c r="Q10" i="12" a="1"/>
  <c r="Q10" i="12" l="1"/>
  <c r="Q9" i="12" a="1"/>
  <c r="Q9" i="12" l="1"/>
  <c r="Q8" i="12" a="1"/>
  <c r="Q8" i="12" l="1"/>
  <c r="Q7" i="12" a="1"/>
  <c r="Q7" i="12" l="1"/>
  <c r="Q6" i="12" a="1"/>
  <c r="Q6" i="12" l="1"/>
  <c r="Q5" i="12" a="1"/>
  <c r="Q5" i="12" l="1"/>
  <c r="Q4" i="12" a="1"/>
  <c r="Q4" i="12" l="1"/>
  <c r="Q3" i="12" a="1"/>
  <c r="O23" i="1" a="1"/>
  <c r="Q3" i="12" l="1"/>
  <c r="O23" i="1"/>
  <c r="O22" i="1" a="1"/>
  <c r="O22" i="1" l="1"/>
  <c r="O21" i="1" a="1"/>
  <c r="O21" i="1" l="1"/>
  <c r="O20" i="1" a="1"/>
  <c r="O20" i="1" l="1"/>
  <c r="O19" i="1" a="1"/>
  <c r="O19" i="1" l="1"/>
  <c r="O18" i="1" a="1"/>
  <c r="O18" i="1" l="1"/>
  <c r="O17" i="1" a="1"/>
  <c r="O17" i="1" l="1"/>
  <c r="O16" i="1" a="1"/>
  <c r="O16" i="1" l="1"/>
  <c r="O15" i="1" a="1"/>
  <c r="O15" i="1" l="1"/>
  <c r="O14" i="1" a="1"/>
  <c r="O14" i="1" l="1"/>
  <c r="O13" i="1" a="1"/>
  <c r="O13" i="1" l="1"/>
  <c r="O12" i="1" a="1"/>
  <c r="O12" i="1" l="1"/>
  <c r="O11" i="1" a="1"/>
  <c r="O11" i="1" l="1"/>
  <c r="O10" i="1" a="1"/>
  <c r="O10" i="1" l="1"/>
  <c r="O9" i="1" a="1"/>
  <c r="O9" i="1" l="1"/>
  <c r="O8" i="1" a="1"/>
  <c r="O8" i="1" l="1"/>
  <c r="O7" i="1" a="1"/>
  <c r="O7" i="1" l="1"/>
  <c r="O6" i="1" a="1"/>
  <c r="O6" i="1" l="1"/>
  <c r="O5" i="1" a="1"/>
  <c r="O5" i="1" l="1"/>
  <c r="O4" i="1" a="1"/>
  <c r="O4" i="1" l="1"/>
  <c r="O3" i="1" a="1"/>
  <c r="D31" i="1" a="1"/>
  <c r="G33" i="57" a="1"/>
  <c r="G16" i="57" a="1"/>
  <c r="D33" i="57" a="1"/>
  <c r="D16" i="57" a="1"/>
  <c r="G13" i="57" a="1"/>
  <c r="G28" i="57" a="1"/>
  <c r="D11" i="57" a="1"/>
  <c r="G10" i="57" a="1"/>
  <c r="D10" i="57" a="1"/>
  <c r="G9" i="57" a="1"/>
  <c r="D8" i="57" a="1"/>
  <c r="G7" i="57" a="1"/>
  <c r="G6" i="57" a="1"/>
  <c r="G5" i="57" a="1"/>
  <c r="D21" i="57" a="1"/>
  <c r="D5" i="57" a="1"/>
  <c r="G20" i="57" a="1"/>
  <c r="G3" i="57" a="1"/>
  <c r="D19" i="57" a="1"/>
  <c r="D3" i="57" a="1"/>
  <c r="D18" i="57" a="1"/>
  <c r="D2" i="57" a="1"/>
  <c r="E33" i="57" a="1"/>
  <c r="G15" i="57" a="1"/>
  <c r="D31" i="57" a="1"/>
  <c r="G30" i="57" a="1"/>
  <c r="G14" i="57" a="1"/>
  <c r="D14" i="57" a="1"/>
  <c r="G29" i="57" a="1"/>
  <c r="D13" i="57" a="1"/>
  <c r="G12" i="57" a="1"/>
  <c r="D12" i="57" a="1"/>
  <c r="G11" i="57" a="1"/>
  <c r="G26" i="57" a="1"/>
  <c r="D26" i="57" a="1"/>
  <c r="G25" i="57" a="1"/>
  <c r="D25" i="57" a="1"/>
  <c r="D9" i="57" a="1"/>
  <c r="G8" i="57" a="1"/>
  <c r="D24" i="57" a="1"/>
  <c r="G23" i="57" a="1"/>
  <c r="D22" i="57" a="1"/>
  <c r="D6" i="57" a="1"/>
  <c r="G21" i="57" a="1"/>
  <c r="G18" i="57" a="1"/>
  <c r="G17" i="57" a="1"/>
  <c r="D17" i="57" a="1"/>
  <c r="G31" i="57" a="1"/>
  <c r="D15" i="57" a="1"/>
  <c r="D30" i="57" a="1"/>
  <c r="D29" i="57" a="1"/>
  <c r="D28" i="57" a="1"/>
  <c r="G27" i="57" a="1"/>
  <c r="D27" i="57" a="1"/>
  <c r="G24" i="57" a="1"/>
  <c r="D23" i="57" a="1"/>
  <c r="D7" i="57" a="1"/>
  <c r="G22" i="57" a="1"/>
  <c r="G4" i="57" a="1"/>
  <c r="D20" i="57" a="1"/>
  <c r="D4" i="57" a="1"/>
  <c r="G19" i="57" a="1"/>
  <c r="G2" i="57" a="1"/>
  <c r="B33" i="57" a="1"/>
  <c r="O3" i="1" l="1"/>
  <c r="D31" i="1"/>
  <c r="B33" i="57"/>
  <c r="G2" i="57"/>
  <c r="G19" i="57"/>
  <c r="D4" i="57"/>
  <c r="D20" i="57"/>
  <c r="G4" i="57"/>
  <c r="G22" i="57"/>
  <c r="D7" i="57"/>
  <c r="D23" i="57"/>
  <c r="G24" i="57"/>
  <c r="D27" i="57"/>
  <c r="G27" i="57"/>
  <c r="D28" i="57"/>
  <c r="D29" i="57"/>
  <c r="D30" i="57"/>
  <c r="D15" i="57"/>
  <c r="G31" i="57"/>
  <c r="D17" i="57"/>
  <c r="G17" i="57"/>
  <c r="G18" i="57"/>
  <c r="G21" i="57"/>
  <c r="D6" i="57"/>
  <c r="D22" i="57"/>
  <c r="G23" i="57"/>
  <c r="D24" i="57"/>
  <c r="G8" i="57"/>
  <c r="D9" i="57"/>
  <c r="D25" i="57"/>
  <c r="G25" i="57"/>
  <c r="D26" i="57"/>
  <c r="G26" i="57"/>
  <c r="G11" i="57"/>
  <c r="D12" i="57"/>
  <c r="G12" i="57"/>
  <c r="D13" i="57"/>
  <c r="G29" i="57"/>
  <c r="D14" i="57"/>
  <c r="G14" i="57"/>
  <c r="G30" i="57"/>
  <c r="D31" i="57"/>
  <c r="G15" i="57"/>
  <c r="E33" i="57"/>
  <c r="D2" i="57"/>
  <c r="D18" i="57"/>
  <c r="D3" i="57"/>
  <c r="D19" i="57"/>
  <c r="G3" i="57"/>
  <c r="G20" i="57"/>
  <c r="D5" i="57"/>
  <c r="D21" i="57"/>
  <c r="G5" i="57"/>
  <c r="G6" i="57"/>
  <c r="G7" i="57"/>
  <c r="D8" i="57"/>
  <c r="G9" i="57"/>
  <c r="D10" i="57"/>
  <c r="G10" i="57"/>
  <c r="D11" i="57"/>
  <c r="G28" i="57"/>
  <c r="G13" i="57"/>
  <c r="D16" i="57"/>
  <c r="D33" i="57"/>
  <c r="G16" i="57"/>
  <c r="G33" i="57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I2" i="47" a="1"/>
  <c r="O2" i="46" a="1"/>
  <c r="I12" i="52" a="1"/>
  <c r="I10" i="52" a="1"/>
  <c r="I8" i="52" a="1"/>
  <c r="I6" i="52" a="1"/>
  <c r="I4" i="52" a="1"/>
  <c r="U25" i="56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E2" i="15" a="1"/>
  <c r="K2" i="5" a="1"/>
  <c r="Q2" i="7" a="1"/>
  <c r="A2" i="7" a="1"/>
  <c r="G2" i="47" a="1"/>
  <c r="M2" i="46" a="1"/>
  <c r="U2" i="38" a="1"/>
  <c r="E2" i="38" a="1"/>
  <c r="AC4" i="9" a="1"/>
  <c r="M4" i="9" a="1"/>
  <c r="A4" i="9" a="1"/>
  <c r="G16" i="43" a="1"/>
  <c r="T2" i="38" a="1"/>
  <c r="D2" i="38" a="1"/>
  <c r="AB4" i="9" a="1"/>
  <c r="L4" i="9" a="1"/>
  <c r="H23" i="43" a="1"/>
  <c r="H15" i="43" a="1"/>
  <c r="H7" i="43" a="1"/>
  <c r="C17" i="43" a="1"/>
  <c r="I23" i="42" a="1"/>
  <c r="I21" i="42" a="1"/>
  <c r="I19" i="42" a="1"/>
  <c r="I17" i="42" a="1"/>
  <c r="I15" i="42" a="1"/>
  <c r="I13" i="42" a="1"/>
  <c r="I11" i="42" a="1"/>
  <c r="I9" i="42" a="1"/>
  <c r="I7" i="42" a="1"/>
  <c r="S2" i="38" a="1"/>
  <c r="C2" i="38" a="1"/>
  <c r="AA4" i="9" a="1"/>
  <c r="K4" i="9" a="1"/>
  <c r="G23" i="43" a="1"/>
  <c r="G15" i="43" a="1"/>
  <c r="G7" i="43" a="1"/>
  <c r="C16" i="43" a="1"/>
  <c r="H23" i="42" a="1"/>
  <c r="H21" i="42" a="1"/>
  <c r="H19" i="42" a="1"/>
  <c r="H17" i="42" a="1"/>
  <c r="H15" i="42" a="1"/>
  <c r="H13" i="42" a="1"/>
  <c r="H11" i="42" a="1"/>
  <c r="H9" i="42" a="1"/>
  <c r="H7" i="42" a="1"/>
  <c r="R2" i="38" a="1"/>
  <c r="B2" i="38" a="1"/>
  <c r="Z4" i="9" a="1"/>
  <c r="J4" i="9" a="1"/>
  <c r="H22" i="43" a="1"/>
  <c r="H14" i="43" a="1"/>
  <c r="H6" i="43" a="1"/>
  <c r="C15" i="43" a="1"/>
  <c r="G23" i="42" a="1"/>
  <c r="G21" i="42" a="1"/>
  <c r="G19" i="42" a="1"/>
  <c r="G17" i="42" a="1"/>
  <c r="G15" i="42" a="1"/>
  <c r="G13" i="42" a="1"/>
  <c r="G11" i="42" a="1"/>
  <c r="G9" i="42" a="1"/>
  <c r="G7" i="42" a="1"/>
  <c r="G5" i="42" a="1"/>
  <c r="G3" i="42" a="1"/>
  <c r="K3" i="18" a="1"/>
  <c r="Q2" i="15" a="1"/>
  <c r="A2" i="15" a="1"/>
  <c r="G2" i="5" a="1"/>
  <c r="M2" i="7" a="1"/>
  <c r="S2" i="47" a="1"/>
  <c r="C2" i="47" a="1"/>
  <c r="I2" i="46" a="1"/>
  <c r="C12" i="52" a="1"/>
  <c r="C10" i="52" a="1"/>
  <c r="C8" i="52" a="1"/>
  <c r="C6" i="52" a="1"/>
  <c r="C4" i="52" a="1"/>
  <c r="S24" i="56" a="1"/>
  <c r="S20" i="56" a="1"/>
  <c r="S16" i="56" a="1"/>
  <c r="S12" i="56" a="1"/>
  <c r="S8" i="56" a="1"/>
  <c r="G25" i="56" a="1"/>
  <c r="G21" i="56" a="1"/>
  <c r="G17" i="56" a="1"/>
  <c r="G13" i="56" a="1"/>
  <c r="G9" i="56" a="1"/>
  <c r="G5" i="56" a="1"/>
  <c r="M22" i="12" a="1"/>
  <c r="O20" i="12" a="1"/>
  <c r="G21" i="43" a="1"/>
  <c r="G13" i="43" a="1"/>
  <c r="G5" i="43" a="1"/>
  <c r="C12" i="43" a="1"/>
  <c r="D23" i="42" a="1"/>
  <c r="D21" i="42" a="1"/>
  <c r="D19" i="42" a="1"/>
  <c r="D17" i="42" a="1"/>
  <c r="D15" i="42" a="1"/>
  <c r="D13" i="42" a="1"/>
  <c r="D11" i="42" a="1"/>
  <c r="D9" i="42" a="1"/>
  <c r="D7" i="42" a="1"/>
  <c r="D5" i="42" a="1"/>
  <c r="D3" i="42" a="1"/>
  <c r="H3" i="18" a="1"/>
  <c r="N2" i="15" a="1"/>
  <c r="T2" i="5" a="1"/>
  <c r="Q2" i="38" a="1"/>
  <c r="G22" i="43" a="1"/>
  <c r="E5" i="42" a="1"/>
  <c r="N3" i="18" a="1"/>
  <c r="F2" i="5" a="1"/>
  <c r="E2" i="47" a="1"/>
  <c r="E11" i="52" a="1"/>
  <c r="J8" i="52" a="1"/>
  <c r="I3" i="52" a="1"/>
  <c r="V22" i="56" a="1"/>
  <c r="T13" i="56" a="1"/>
  <c r="G20" i="56" a="1"/>
  <c r="J10" i="56" a="1"/>
  <c r="L20" i="12" a="1"/>
  <c r="L18" i="12" a="1"/>
  <c r="L16" i="12" a="1"/>
  <c r="L10" i="12" a="1"/>
  <c r="M6" i="12" a="1"/>
  <c r="E33" i="12" a="1"/>
  <c r="F15" i="12" a="1"/>
  <c r="F9" i="12" a="1"/>
  <c r="J6" i="39" a="1"/>
  <c r="F13" i="39" a="1"/>
  <c r="K16" i="28" a="1"/>
  <c r="L4" i="28" a="1"/>
  <c r="G17" i="28" a="1"/>
  <c r="G8" i="28" a="1"/>
  <c r="D21" i="28" a="1"/>
  <c r="X4" i="9" a="1"/>
  <c r="G6" i="43" a="1"/>
  <c r="J23" i="42" a="1"/>
  <c r="G20" i="42" a="1"/>
  <c r="H16" i="42" a="1"/>
  <c r="I12" i="42" a="1"/>
  <c r="J8" i="42" a="1"/>
  <c r="M3" i="18" a="1"/>
  <c r="K2" i="15" a="1"/>
  <c r="F2" i="7" a="1"/>
  <c r="F2" i="46" a="1"/>
  <c r="H8" i="52" a="1"/>
  <c r="D6" i="52" a="1"/>
  <c r="S18" i="56" a="1"/>
  <c r="S13" i="56" a="1"/>
  <c r="T8" i="56" a="1"/>
  <c r="I24" i="56" a="1"/>
  <c r="H15" i="56" a="1"/>
  <c r="I10" i="56" a="1"/>
  <c r="I5" i="56" a="1"/>
  <c r="L22" i="12" a="1"/>
  <c r="L14" i="12" a="1"/>
  <c r="L12" i="12" a="1"/>
  <c r="L8" i="12" a="1"/>
  <c r="M4" i="12" a="1"/>
  <c r="M33" i="12" a="1"/>
  <c r="E21" i="12" a="1"/>
  <c r="E15" i="12" a="1"/>
  <c r="E9" i="12" a="1"/>
  <c r="E3" i="12" a="1"/>
  <c r="H9" i="39" a="1"/>
  <c r="M21" i="28" a="1"/>
  <c r="K10" i="28" a="1"/>
  <c r="H7" i="28" a="1"/>
  <c r="D12" i="28" a="1"/>
  <c r="J21" i="1" a="1"/>
  <c r="G19" i="1" a="1"/>
  <c r="K16" i="1" a="1"/>
  <c r="H14" i="1" a="1"/>
  <c r="L6" i="1" a="1"/>
  <c r="P2" i="38" a="1"/>
  <c r="H21" i="43" a="1"/>
  <c r="L3" i="18" a="1"/>
  <c r="E2" i="5" a="1"/>
  <c r="D2" i="47" a="1"/>
  <c r="D11" i="52" a="1"/>
  <c r="G8" i="52" a="1"/>
  <c r="H3" i="52" a="1"/>
  <c r="U22" i="56" a="1"/>
  <c r="V12" i="56" a="1"/>
  <c r="J19" i="56" a="1"/>
  <c r="H10" i="56" a="1"/>
  <c r="K20" i="12" a="1"/>
  <c r="K18" i="12" a="1"/>
  <c r="K16" i="12" a="1"/>
  <c r="K14" i="12" a="1"/>
  <c r="W4" i="9" a="1"/>
  <c r="H5" i="43" a="1"/>
  <c r="F23" i="42" a="1"/>
  <c r="J19" i="42" a="1"/>
  <c r="G16" i="42" a="1"/>
  <c r="H12" i="42" a="1"/>
  <c r="I8" i="42" a="1"/>
  <c r="C5" i="42" a="1"/>
  <c r="J2" i="15" a="1"/>
  <c r="E2" i="7" a="1"/>
  <c r="E2" i="46" a="1"/>
  <c r="F8" i="52" a="1"/>
  <c r="V17" i="56" a="1"/>
  <c r="H24" i="56" a="1"/>
  <c r="G15" i="56" a="1"/>
  <c r="G10" i="56" a="1"/>
  <c r="H5" i="56" a="1"/>
  <c r="K22" i="12" a="1"/>
  <c r="S11" i="12" a="1"/>
  <c r="K8" i="12" a="1"/>
  <c r="L4" i="12" a="1"/>
  <c r="L33" i="12" a="1"/>
  <c r="G20" i="12" a="1"/>
  <c r="G14" i="12" a="1"/>
  <c r="J22" i="39" a="1"/>
  <c r="H8" i="39" a="1"/>
  <c r="L21" i="28" a="1"/>
  <c r="M9" i="28" a="1"/>
  <c r="M3" i="28" a="1"/>
  <c r="G16" i="28" a="1"/>
  <c r="G7" i="28" a="1"/>
  <c r="E11" i="28" a="1"/>
  <c r="O2" i="38" a="1"/>
  <c r="V4" i="9" a="1"/>
  <c r="J3" i="18" a="1"/>
  <c r="D2" i="5" a="1"/>
  <c r="C11" i="52" a="1"/>
  <c r="J5" i="52" a="1"/>
  <c r="G3" i="52" a="1"/>
  <c r="T22" i="56" a="1"/>
  <c r="U17" i="56" a="1"/>
  <c r="U12" i="56" a="1"/>
  <c r="V7" i="56" a="1"/>
  <c r="I19" i="56" a="1"/>
  <c r="J9" i="56" a="1"/>
  <c r="S19" i="12" a="1"/>
  <c r="S17" i="12" a="1"/>
  <c r="S15" i="12" a="1"/>
  <c r="S13" i="12" a="1"/>
  <c r="S9" i="12" a="1"/>
  <c r="K6" i="12" a="1"/>
  <c r="O33" i="12" a="1"/>
  <c r="F32" i="12" a="1"/>
  <c r="F20" i="12" a="1"/>
  <c r="F14" i="12" a="1"/>
  <c r="F8" i="12" a="1"/>
  <c r="J4" i="39" a="1"/>
  <c r="F11" i="39" a="1"/>
  <c r="L15" i="28" a="1"/>
  <c r="H15" i="28" a="1"/>
  <c r="D20" i="28" a="1"/>
  <c r="N2" i="38" a="1"/>
  <c r="H20" i="43" a="1"/>
  <c r="E23" i="42" a="1"/>
  <c r="F19" i="42" a="1"/>
  <c r="J15" i="42" a="1"/>
  <c r="G12" i="42" a="1"/>
  <c r="H8" i="42" a="1"/>
  <c r="J4" i="42" a="1"/>
  <c r="I2" i="15" a="1"/>
  <c r="B2" i="7" a="1"/>
  <c r="B2" i="47" a="1"/>
  <c r="D2" i="46" a="1"/>
  <c r="U4" i="9" a="1"/>
  <c r="H4" i="43" a="1"/>
  <c r="I3" i="18" a="1"/>
  <c r="C2" i="5" a="1"/>
  <c r="V2" i="47" a="1"/>
  <c r="J10" i="52" a="1"/>
  <c r="I5" i="52" a="1"/>
  <c r="F3" i="52" a="1"/>
  <c r="S22" i="56" a="1"/>
  <c r="S17" i="56" a="1"/>
  <c r="T12" i="56" a="1"/>
  <c r="U7" i="56" a="1"/>
  <c r="H19" i="56" a="1"/>
  <c r="I14" i="56" a="1"/>
  <c r="I9" i="56" a="1"/>
  <c r="S23" i="12" a="1"/>
  <c r="M2" i="38" a="1"/>
  <c r="G20" i="43" a="1"/>
  <c r="E19" i="42" a="1"/>
  <c r="F15" i="42" a="1"/>
  <c r="J11" i="42" a="1"/>
  <c r="G8" i="42" a="1"/>
  <c r="I4" i="42" a="1"/>
  <c r="D2" i="15" a="1"/>
  <c r="A2" i="47" a="1"/>
  <c r="C2" i="46" a="1"/>
  <c r="H10" i="52" a="1"/>
  <c r="D8" i="52" a="1"/>
  <c r="V16" i="56" a="1"/>
  <c r="J23" i="56" a="1"/>
  <c r="H14" i="56" a="1"/>
  <c r="S3" i="12" a="1"/>
  <c r="M32" i="12" a="1"/>
  <c r="G31" i="12" a="1"/>
  <c r="G19" i="12" a="1"/>
  <c r="G13" i="12" a="1"/>
  <c r="J20" i="39" a="1"/>
  <c r="H6" i="39" a="1"/>
  <c r="M20" i="28" a="1"/>
  <c r="H23" i="28" a="1"/>
  <c r="G6" i="28" a="1"/>
  <c r="E10" i="28" a="1"/>
  <c r="G21" i="1" a="1"/>
  <c r="K13" i="1" a="1"/>
  <c r="H11" i="1" a="1"/>
  <c r="L8" i="1" a="1"/>
  <c r="I6" i="1" a="1"/>
  <c r="F4" i="1" a="1"/>
  <c r="C22" i="55" a="1"/>
  <c r="T4" i="9" a="1"/>
  <c r="G4" i="43" a="1"/>
  <c r="C23" i="42" a="1"/>
  <c r="C2" i="15" a="1"/>
  <c r="B2" i="5" a="1"/>
  <c r="U2" i="47" a="1"/>
  <c r="G10" i="52" a="1"/>
  <c r="H5" i="52" a="1"/>
  <c r="E3" i="52" a="1"/>
  <c r="V21" i="56" a="1"/>
  <c r="T7" i="56" a="1"/>
  <c r="G19" i="56" a="1"/>
  <c r="G14" i="56" a="1"/>
  <c r="H9" i="56" a="1"/>
  <c r="P15" i="12" a="1"/>
  <c r="P13" i="12" a="1"/>
  <c r="F19" i="12" a="1"/>
  <c r="G7" i="12" a="1"/>
  <c r="J2" i="39" a="1"/>
  <c r="F9" i="39" a="1"/>
  <c r="M14" i="28" a="1"/>
  <c r="M8" i="28" a="1"/>
  <c r="H14" i="28" a="1"/>
  <c r="D19" i="28" a="1"/>
  <c r="F21" i="1" a="1"/>
  <c r="G16" i="1" a="1"/>
  <c r="F16" i="1" a="1"/>
  <c r="J13" i="1" a="1"/>
  <c r="G11" i="1" a="1"/>
  <c r="H6" i="1" a="1"/>
  <c r="C21" i="55" a="1"/>
  <c r="L2" i="38" a="1"/>
  <c r="H19" i="43" a="1"/>
  <c r="E15" i="42" a="1"/>
  <c r="F11" i="42" a="1"/>
  <c r="J7" i="42" a="1"/>
  <c r="H4" i="42" a="1"/>
  <c r="G3" i="18" a="1"/>
  <c r="V2" i="46" a="1"/>
  <c r="B2" i="46" a="1"/>
  <c r="F10" i="52" a="1"/>
  <c r="U21" i="56" a="1"/>
  <c r="U16" i="56" a="1"/>
  <c r="V11" i="56" a="1"/>
  <c r="I23" i="56" a="1"/>
  <c r="J13" i="56" a="1"/>
  <c r="P17" i="12" a="1"/>
  <c r="O15" i="12" a="1"/>
  <c r="P11" i="12" a="1"/>
  <c r="L32" i="12" a="1"/>
  <c r="F31" i="12" a="1"/>
  <c r="F13" i="12" a="1"/>
  <c r="J19" i="39" a="1"/>
  <c r="H5" i="39" a="1"/>
  <c r="L20" i="28" a="1"/>
  <c r="L14" i="28" a="1"/>
  <c r="L8" i="28" a="1"/>
  <c r="G23" i="28" a="1"/>
  <c r="H5" i="28" a="1"/>
  <c r="D10" i="28" a="1"/>
  <c r="K8" i="1" a="1"/>
  <c r="L3" i="1" a="1"/>
  <c r="S4" i="9" a="1"/>
  <c r="H3" i="43" a="1"/>
  <c r="J22" i="42" a="1"/>
  <c r="C19" i="42" a="1"/>
  <c r="B2" i="15" a="1"/>
  <c r="A2" i="5" a="1"/>
  <c r="T2" i="47" a="1"/>
  <c r="J7" i="52" a="1"/>
  <c r="G5" i="52" a="1"/>
  <c r="D3" i="52" a="1"/>
  <c r="T21" i="56" a="1"/>
  <c r="S7" i="56" a="1"/>
  <c r="J18" i="56" a="1"/>
  <c r="P19" i="12" a="1"/>
  <c r="O17" i="12" a="1"/>
  <c r="O13" i="12" a="1"/>
  <c r="P9" i="12" a="1"/>
  <c r="K2" i="38" a="1"/>
  <c r="G19" i="43" a="1"/>
  <c r="E11" i="42" a="1"/>
  <c r="F7" i="42" a="1"/>
  <c r="G4" i="42" a="1"/>
  <c r="F3" i="18" a="1"/>
  <c r="U2" i="46" a="1"/>
  <c r="A2" i="46" a="1"/>
  <c r="E10" i="52" a="1"/>
  <c r="S21" i="56" a="1"/>
  <c r="T16" i="56" a="1"/>
  <c r="U11" i="56" a="1"/>
  <c r="H23" i="56" a="1"/>
  <c r="I18" i="56" a="1"/>
  <c r="I13" i="56" a="1"/>
  <c r="J8" i="56" a="1"/>
  <c r="P21" i="12" a="1"/>
  <c r="N17" i="12" a="1"/>
  <c r="N15" i="12" a="1"/>
  <c r="O11" i="12" a="1"/>
  <c r="P7" i="12" a="1"/>
  <c r="G30" i="12" a="1"/>
  <c r="E13" i="12" a="1"/>
  <c r="J18" i="39" a="1"/>
  <c r="H4" i="39" a="1"/>
  <c r="K20" i="28" a="1"/>
  <c r="K14" i="28" a="1"/>
  <c r="H22" i="28" a="1"/>
  <c r="G5" i="28" a="1"/>
  <c r="E9" i="28" a="1"/>
  <c r="L28" i="1" a="1"/>
  <c r="H23" i="1" a="1"/>
  <c r="H18" i="1" a="1"/>
  <c r="L15" i="1" a="1"/>
  <c r="I13" i="1" a="1"/>
  <c r="F11" i="1" a="1"/>
  <c r="J8" i="1" a="1"/>
  <c r="G6" i="1" a="1"/>
  <c r="K3" i="1" a="1"/>
  <c r="C20" i="55" a="1"/>
  <c r="M13" i="28" a="1"/>
  <c r="H13" i="28" a="1"/>
  <c r="K20" i="1" a="1"/>
  <c r="S11" i="56" a="1"/>
  <c r="N21" i="12" a="1"/>
  <c r="L15" i="12" a="1"/>
  <c r="N7" i="12" a="1"/>
  <c r="F5" i="39" a="1"/>
  <c r="K13" i="28" a="1"/>
  <c r="L22" i="1" a="1"/>
  <c r="L5" i="1" a="1"/>
  <c r="J2" i="38" a="1"/>
  <c r="R4" i="9" a="1"/>
  <c r="G3" i="43" a="1"/>
  <c r="I22" i="42" a="1"/>
  <c r="J18" i="42" a="1"/>
  <c r="C15" i="42" a="1"/>
  <c r="V2" i="5" a="1"/>
  <c r="V2" i="7" a="1"/>
  <c r="I7" i="52" a="1"/>
  <c r="F5" i="52" a="1"/>
  <c r="C3" i="52" a="1"/>
  <c r="V20" i="56" a="1"/>
  <c r="V6" i="56" a="1"/>
  <c r="H18" i="56" a="1"/>
  <c r="P23" i="12" a="1"/>
  <c r="O19" i="12" a="1"/>
  <c r="M17" i="12" a="1"/>
  <c r="N13" i="12" a="1"/>
  <c r="O9" i="12" a="1"/>
  <c r="P5" i="12" a="1"/>
  <c r="O32" i="12" a="1"/>
  <c r="M31" i="12" a="1"/>
  <c r="G18" i="12" a="1"/>
  <c r="E7" i="12" a="1"/>
  <c r="H21" i="39" a="1"/>
  <c r="F7" i="39" a="1"/>
  <c r="M19" i="28" a="1"/>
  <c r="M7" i="28" a="1"/>
  <c r="D18" i="28" a="1"/>
  <c r="H21" i="28" a="1"/>
  <c r="H8" i="1" a="1"/>
  <c r="H18" i="43" a="1"/>
  <c r="E7" i="42" a="1"/>
  <c r="J3" i="42" a="1"/>
  <c r="E3" i="18" a="1"/>
  <c r="R2" i="47" a="1"/>
  <c r="T2" i="46" a="1"/>
  <c r="H12" i="52" a="1"/>
  <c r="D10" i="52" a="1"/>
  <c r="T11" i="56" a="1"/>
  <c r="G23" i="56" a="1"/>
  <c r="G18" i="56" a="1"/>
  <c r="H13" i="56" a="1"/>
  <c r="I8" i="56" a="1"/>
  <c r="O21" i="12" a="1"/>
  <c r="N19" i="12" a="1"/>
  <c r="M15" i="12" a="1"/>
  <c r="N11" i="12" a="1"/>
  <c r="O7" i="12" a="1"/>
  <c r="P3" i="12" a="1"/>
  <c r="L31" i="12" a="1"/>
  <c r="F30" i="12" a="1"/>
  <c r="G12" i="12" a="1"/>
  <c r="J17" i="39" a="1"/>
  <c r="H3" i="39" a="1"/>
  <c r="L13" i="28" a="1"/>
  <c r="G22" i="28" a="1"/>
  <c r="H4" i="28" a="1"/>
  <c r="D9" i="28" a="1"/>
  <c r="K28" i="1" a="1"/>
  <c r="G23" i="1" a="1"/>
  <c r="J20" i="1" a="1"/>
  <c r="G18" i="1" a="1"/>
  <c r="K15" i="1" a="1"/>
  <c r="H13" i="1" a="1"/>
  <c r="L10" i="1" a="1"/>
  <c r="I8" i="1" a="1"/>
  <c r="F6" i="1" a="1"/>
  <c r="J3" i="1" a="1"/>
  <c r="C19" i="55" a="1"/>
  <c r="I4" i="9" a="1"/>
  <c r="H3" i="42" a="1"/>
  <c r="S2" i="46" a="1"/>
  <c r="T25" i="56" a="1"/>
  <c r="L19" i="12" a="1"/>
  <c r="M11" i="12" a="1"/>
  <c r="O3" i="12" a="1"/>
  <c r="E30" i="12" a="1"/>
  <c r="F12" i="12" a="1"/>
  <c r="J16" i="39" a="1"/>
  <c r="H2" i="39" a="1"/>
  <c r="K19" i="28" a="1"/>
  <c r="G4" i="28" a="1"/>
  <c r="E8" i="28" a="1"/>
  <c r="I20" i="1" a="1"/>
  <c r="F18" i="1" a="1"/>
  <c r="K10" i="1" a="1"/>
  <c r="I3" i="1" a="1"/>
  <c r="G14" i="43" a="1"/>
  <c r="I2" i="38" a="1"/>
  <c r="Q4" i="9" a="1"/>
  <c r="C23" i="43" a="1"/>
  <c r="H22" i="42" a="1"/>
  <c r="I18" i="42" a="1"/>
  <c r="J14" i="42" a="1"/>
  <c r="C11" i="42" a="1"/>
  <c r="I3" i="42" a="1"/>
  <c r="U2" i="5" a="1"/>
  <c r="U2" i="7" a="1"/>
  <c r="G12" i="52" a="1"/>
  <c r="H7" i="52" a="1"/>
  <c r="E5" i="52" a="1"/>
  <c r="V25" i="56" a="1"/>
  <c r="U20" i="56" a="1"/>
  <c r="V15" i="56" a="1"/>
  <c r="U6" i="56" a="1"/>
  <c r="J17" i="56" a="1"/>
  <c r="O23" i="12" a="1"/>
  <c r="M19" i="12" a="1"/>
  <c r="L17" i="12" a="1"/>
  <c r="M13" i="12" a="1"/>
  <c r="N9" i="12" a="1"/>
  <c r="O5" i="12" a="1"/>
  <c r="K31" i="12" a="1"/>
  <c r="F18" i="12" a="1"/>
  <c r="G6" i="12" a="1"/>
  <c r="H20" i="39" a="1"/>
  <c r="F6" i="39" a="1"/>
  <c r="L19" i="28" a="1"/>
  <c r="L7" i="28" a="1"/>
  <c r="G13" i="28" a="1"/>
  <c r="E17" i="28" a="1"/>
  <c r="J28" i="1" a="1"/>
  <c r="F23" i="1" a="1"/>
  <c r="A2" i="38" a="1"/>
  <c r="D3" i="18" a="1"/>
  <c r="Q2" i="47" a="1"/>
  <c r="F12" i="52" a="1"/>
  <c r="J22" i="56" a="1"/>
  <c r="H8" i="56" a="1"/>
  <c r="G13" i="1" a="1"/>
  <c r="C18" i="55" a="1"/>
  <c r="AL4" i="9" a="1"/>
  <c r="F4" i="9" a="1"/>
  <c r="C13" i="43" a="1"/>
  <c r="F21" i="42" a="1"/>
  <c r="J17" i="42" a="1"/>
  <c r="G14" i="42" a="1"/>
  <c r="H10" i="42" a="1"/>
  <c r="I6" i="42" a="1"/>
  <c r="S2" i="15" a="1"/>
  <c r="H9" i="52" a="1"/>
  <c r="E7" i="52" a="1"/>
  <c r="J4" i="52" a="1"/>
  <c r="S15" i="56" a="1"/>
  <c r="V5" i="56" a="1"/>
  <c r="H12" i="56" a="1"/>
  <c r="L23" i="12" a="1"/>
  <c r="S20" i="12" a="1"/>
  <c r="S12" i="12" a="1"/>
  <c r="K9" i="12" a="1"/>
  <c r="K3" i="12" a="1"/>
  <c r="K30" i="12" a="1"/>
  <c r="F17" i="12" a="1"/>
  <c r="AK4" i="9" a="1"/>
  <c r="E4" i="9" a="1"/>
  <c r="E21" i="42" a="1"/>
  <c r="F17" i="42" a="1"/>
  <c r="J13" i="42" a="1"/>
  <c r="G10" i="42" a="1"/>
  <c r="H6" i="42" a="1"/>
  <c r="C3" i="42" a="1"/>
  <c r="R2" i="15" a="1"/>
  <c r="L2" i="46" a="1"/>
  <c r="J11" i="52" a="1"/>
  <c r="G9" i="52" a="1"/>
  <c r="D7" i="52" a="1"/>
  <c r="G4" i="52" a="1"/>
  <c r="V14" i="56" a="1"/>
  <c r="T5" i="56" a="1"/>
  <c r="G12" i="56" a="1"/>
  <c r="K23" i="12" a="1"/>
  <c r="S8" i="12" a="1"/>
  <c r="S6" i="12" a="1"/>
  <c r="S4" i="12" a="1"/>
  <c r="G34" i="12" a="1"/>
  <c r="E17" i="12" a="1"/>
  <c r="F5" i="12" a="1"/>
  <c r="F18" i="39" a="1"/>
  <c r="M17" i="28" a="1"/>
  <c r="K6" i="28" a="1"/>
  <c r="G11" i="28" a="1"/>
  <c r="E15" i="28" a="1"/>
  <c r="E6" i="28" a="1"/>
  <c r="L27" i="1" a="1"/>
  <c r="G12" i="43" a="1"/>
  <c r="C11" i="43" a="1"/>
  <c r="P2" i="5" a="1"/>
  <c r="H10" i="43" a="1"/>
  <c r="C8" i="43" a="1"/>
  <c r="I20" i="42" a="1"/>
  <c r="J16" i="42" a="1"/>
  <c r="C13" i="42" a="1"/>
  <c r="M2" i="15" a="1"/>
  <c r="H2" i="7" a="1"/>
  <c r="H2" i="47" a="1"/>
  <c r="H2" i="46" a="1"/>
  <c r="F6" i="52" a="1"/>
  <c r="U18" i="56" a="1"/>
  <c r="V8" i="56" a="1"/>
  <c r="J15" i="56" a="1"/>
  <c r="H6" i="56" a="1"/>
  <c r="N14" i="12" a="1"/>
  <c r="N8" i="12" a="1"/>
  <c r="O4" i="12" a="1"/>
  <c r="L34" i="12" a="1"/>
  <c r="G21" i="12" a="1"/>
  <c r="E10" i="12" a="1"/>
  <c r="E4" i="12" a="1"/>
  <c r="H11" i="39" a="1"/>
  <c r="L22" i="28" a="1"/>
  <c r="M10" i="28" a="1"/>
  <c r="G18" i="28" a="1"/>
  <c r="G9" i="28" a="1"/>
  <c r="D22" i="28" a="1"/>
  <c r="D13" i="28" a="1"/>
  <c r="L21" i="1" a="1"/>
  <c r="I19" i="1" a="1"/>
  <c r="F17" i="1" a="1"/>
  <c r="J14" i="1" a="1"/>
  <c r="G12" i="1" a="1"/>
  <c r="K9" i="1" a="1"/>
  <c r="C27" i="55" a="1"/>
  <c r="C11" i="55" a="1"/>
  <c r="AG4" i="9" a="1"/>
  <c r="F5" i="42" a="1"/>
  <c r="S3" i="18" a="1"/>
  <c r="H2" i="5" a="1"/>
  <c r="F2" i="47" a="1"/>
  <c r="AN4" i="9" a="1"/>
  <c r="I14" i="42" a="1"/>
  <c r="I2" i="5" a="1"/>
  <c r="K2" i="46" a="1"/>
  <c r="U14" i="56" a="1"/>
  <c r="H25" i="56" a="1"/>
  <c r="J12" i="56" a="1"/>
  <c r="O18" i="12" a="1"/>
  <c r="M14" i="12" a="1"/>
  <c r="P33" i="12" a="1"/>
  <c r="F33" i="12" a="1"/>
  <c r="H18" i="39" a="1"/>
  <c r="F10" i="39" a="1"/>
  <c r="L16" i="28" a="1"/>
  <c r="H11" i="28" a="1"/>
  <c r="D17" i="28" a="1"/>
  <c r="D4" i="28" a="1"/>
  <c r="F28" i="1" a="1"/>
  <c r="J17" i="1" a="1"/>
  <c r="G10" i="1" a="1"/>
  <c r="E16" i="28" a="1"/>
  <c r="E3" i="28" a="1"/>
  <c r="C29" i="55" a="1"/>
  <c r="K17" i="12" a="1"/>
  <c r="H13" i="39" a="1"/>
  <c r="K4" i="28" a="1"/>
  <c r="D15" i="28" a="1"/>
  <c r="F3" i="12" a="1"/>
  <c r="L3" i="28" a="1"/>
  <c r="I9" i="1" a="1"/>
  <c r="I16" i="1" a="1"/>
  <c r="F9" i="1" a="1"/>
  <c r="H12" i="1" a="1"/>
  <c r="C21" i="42" a="1"/>
  <c r="D5" i="52" a="1"/>
  <c r="O2" i="47" a="1"/>
  <c r="F15" i="1" a="1"/>
  <c r="G18" i="42" a="1"/>
  <c r="D23" i="28" a="1"/>
  <c r="I11" i="1" a="1"/>
  <c r="K18" i="28" a="1"/>
  <c r="F7" i="12" a="1"/>
  <c r="M6" i="28" a="1"/>
  <c r="J3" i="52" a="1"/>
  <c r="G11" i="43" a="1"/>
  <c r="V24" i="56" a="1"/>
  <c r="C14" i="43" a="1"/>
  <c r="E8" i="52" a="1"/>
  <c r="U24" i="56" a="1"/>
  <c r="S22" i="12" a="1"/>
  <c r="S5" i="12" a="1"/>
  <c r="E16" i="12" a="1"/>
  <c r="E5" i="12" a="1"/>
  <c r="F8" i="39" a="1"/>
  <c r="L5" i="28" a="1"/>
  <c r="I21" i="1" a="1"/>
  <c r="I17" i="1" a="1"/>
  <c r="F14" i="1" a="1"/>
  <c r="J6" i="1" a="1"/>
  <c r="M15" i="28" a="1"/>
  <c r="F10" i="1" a="1"/>
  <c r="L21" i="12" a="1"/>
  <c r="O8" i="12" a="1"/>
  <c r="G5" i="1" a="1"/>
  <c r="N16" i="12" a="1"/>
  <c r="S7" i="12" a="1"/>
  <c r="G10" i="12" a="1"/>
  <c r="J19" i="1" a="1"/>
  <c r="T19" i="56" a="1"/>
  <c r="L9" i="28" a="1"/>
  <c r="L30" i="12" a="1"/>
  <c r="E8" i="12" a="1"/>
  <c r="J7" i="39" a="1"/>
  <c r="H16" i="56" a="1"/>
  <c r="I7" i="1" a="1"/>
  <c r="P6" i="12" a="1"/>
  <c r="Q2" i="5" a="1"/>
  <c r="J25" i="56" a="1"/>
  <c r="G12" i="28" a="1"/>
  <c r="K17" i="1" a="1"/>
  <c r="J2" i="5" a="1"/>
  <c r="M5" i="28" a="1"/>
  <c r="AM4" i="9" a="1"/>
  <c r="H14" i="42" a="1"/>
  <c r="F3" i="42" a="1"/>
  <c r="P2" i="7" a="1"/>
  <c r="J2" i="46" a="1"/>
  <c r="G7" i="52" a="1"/>
  <c r="T24" i="56" a="1"/>
  <c r="T14" i="56" a="1"/>
  <c r="J24" i="56" a="1"/>
  <c r="I12" i="56" a="1"/>
  <c r="N18" i="12" a="1"/>
  <c r="L13" i="12" a="1"/>
  <c r="M9" i="12" a="1"/>
  <c r="N5" i="12" a="1"/>
  <c r="G32" i="12" a="1"/>
  <c r="G15" i="12" a="1"/>
  <c r="H17" i="39" a="1"/>
  <c r="O2" i="7" a="1"/>
  <c r="G24" i="56" a="1"/>
  <c r="M18" i="12" a="1"/>
  <c r="P32" i="12" a="1"/>
  <c r="G4" i="12" a="1"/>
  <c r="H16" i="39" a="1"/>
  <c r="F4" i="39" a="1"/>
  <c r="K5" i="28" a="1"/>
  <c r="H10" i="28" a="1"/>
  <c r="D3" i="28" a="1"/>
  <c r="K27" i="1" a="1"/>
  <c r="H21" i="1" a="1"/>
  <c r="H17" i="1" a="1"/>
  <c r="L13" i="1" a="1"/>
  <c r="H9" i="28" a="1"/>
  <c r="I27" i="1" a="1"/>
  <c r="L12" i="1" a="1"/>
  <c r="M11" i="28" a="1"/>
  <c r="K11" i="28" a="1"/>
  <c r="J13" i="39" a="1"/>
  <c r="C16" i="55" a="1"/>
  <c r="I16" i="56" a="1"/>
  <c r="T18" i="56" a="1"/>
  <c r="D7" i="28" a="1"/>
  <c r="C13" i="55" a="1"/>
  <c r="H11" i="43" a="1"/>
  <c r="U5" i="56" a="1"/>
  <c r="F6" i="12" a="1"/>
  <c r="L17" i="28" a="1"/>
  <c r="E9" i="52" a="1"/>
  <c r="AJ4" i="9" a="1"/>
  <c r="E3" i="42" a="1"/>
  <c r="F7" i="52" a="1"/>
  <c r="V23" i="56" a="1"/>
  <c r="S14" i="56" a="1"/>
  <c r="I22" i="56" a="1"/>
  <c r="P22" i="12" a="1"/>
  <c r="K13" i="12" a="1"/>
  <c r="L9" i="12" a="1"/>
  <c r="M5" i="12" a="1"/>
  <c r="P31" i="12" a="1"/>
  <c r="E32" i="12" a="1"/>
  <c r="F4" i="12" a="1"/>
  <c r="H15" i="39" a="1"/>
  <c r="F3" i="39" a="1"/>
  <c r="K15" i="28" a="1"/>
  <c r="M4" i="28" a="1"/>
  <c r="D16" i="28" a="1"/>
  <c r="L9" i="1" a="1"/>
  <c r="C28" i="55" a="1"/>
  <c r="J11" i="56" a="1"/>
  <c r="O22" i="12" a="1"/>
  <c r="K5" i="12" a="1"/>
  <c r="G3" i="12" a="1"/>
  <c r="J9" i="1" a="1"/>
  <c r="C26" i="55" a="1"/>
  <c r="T20" i="56" a="1"/>
  <c r="P20" i="12" a="1"/>
  <c r="J4" i="1" a="1"/>
  <c r="K7" i="1" a="1"/>
  <c r="H22" i="1" a="1"/>
  <c r="S6" i="56" a="1"/>
  <c r="H16" i="28" a="1"/>
  <c r="G6" i="56" a="1"/>
  <c r="C10" i="43" a="1"/>
  <c r="F13" i="42" a="1"/>
  <c r="N2" i="7" a="1"/>
  <c r="G2" i="46" a="1"/>
  <c r="V13" i="56" a="1"/>
  <c r="H22" i="56" a="1"/>
  <c r="L5" i="12" a="1"/>
  <c r="O31" i="12" a="1"/>
  <c r="E31" i="12" a="1"/>
  <c r="E14" i="12" a="1"/>
  <c r="H14" i="39" a="1"/>
  <c r="F2" i="39" a="1"/>
  <c r="G10" i="28" a="1"/>
  <c r="J27" i="1" a="1"/>
  <c r="L20" i="1" a="1"/>
  <c r="G17" i="1" a="1"/>
  <c r="K5" i="1" a="1"/>
  <c r="F13" i="1" a="1"/>
  <c r="I15" i="1" a="1"/>
  <c r="G15" i="1" a="1"/>
  <c r="H12" i="43" a="1"/>
  <c r="G16" i="56" a="1"/>
  <c r="H12" i="28" a="1"/>
  <c r="K10" i="12" a="1"/>
  <c r="M16" i="28" a="1"/>
  <c r="K6" i="1" a="1"/>
  <c r="AI4" i="9" a="1"/>
  <c r="V3" i="18" a="1"/>
  <c r="L2" i="7" a="1"/>
  <c r="U23" i="56" a="1"/>
  <c r="U13" i="56" a="1"/>
  <c r="G22" i="56" a="1"/>
  <c r="C9" i="43" a="1"/>
  <c r="E13" i="42" a="1"/>
  <c r="K2" i="7" a="1"/>
  <c r="E12" i="52" a="1"/>
  <c r="J21" i="56" a="1"/>
  <c r="N22" i="12" a="1"/>
  <c r="G23" i="12" a="1"/>
  <c r="M23" i="28" a="1"/>
  <c r="M12" i="28" a="1"/>
  <c r="H20" i="1" a="1"/>
  <c r="G6" i="52" a="1"/>
  <c r="O12" i="12" a="1"/>
  <c r="G17" i="12" a="1"/>
  <c r="F9" i="52" a="1"/>
  <c r="G15" i="28" a="1"/>
  <c r="H3" i="1" a="1"/>
  <c r="L17" i="1" a="1"/>
  <c r="K21" i="1" a="1"/>
  <c r="G33" i="12" a="1"/>
  <c r="E4" i="28" a="1"/>
  <c r="F3" i="1" a="1"/>
  <c r="AH4" i="9" a="1"/>
  <c r="U3" i="18" a="1"/>
  <c r="C7" i="52" a="1"/>
  <c r="T23" i="56" a="1"/>
  <c r="I21" i="56" a="1"/>
  <c r="I11" i="56" a="1"/>
  <c r="S16" i="12" a="1"/>
  <c r="H12" i="39" a="1"/>
  <c r="L23" i="28" a="1"/>
  <c r="K3" i="28" a="1"/>
  <c r="E14" i="28" a="1"/>
  <c r="H27" i="1" a="1"/>
  <c r="L16" i="1" a="1"/>
  <c r="K23" i="1" a="1"/>
  <c r="U9" i="56" a="1"/>
  <c r="H19" i="28" a="1"/>
  <c r="K4" i="1" a="1"/>
  <c r="P2" i="15" a="1"/>
  <c r="J7" i="56" a="1"/>
  <c r="I4" i="1" a="1"/>
  <c r="J10" i="39" a="1"/>
  <c r="J11" i="1" a="1"/>
  <c r="C14" i="55" a="1"/>
  <c r="E18" i="12" a="1"/>
  <c r="F17" i="39" a="1"/>
  <c r="G4" i="1" a="1"/>
  <c r="K18" i="1" a="1"/>
  <c r="E17" i="42" a="1"/>
  <c r="I18" i="1" a="1"/>
  <c r="S5" i="56" a="1"/>
  <c r="J3" i="39" a="1"/>
  <c r="I28" i="1" a="1"/>
  <c r="F12" i="39" a="1"/>
  <c r="H5" i="42" a="1"/>
  <c r="L6" i="12" a="1"/>
  <c r="C9" i="55" a="1"/>
  <c r="Y4" i="9" a="1"/>
  <c r="C7" i="43" a="1"/>
  <c r="J2" i="7" a="1"/>
  <c r="D12" i="52" a="1"/>
  <c r="S23" i="56" a="1"/>
  <c r="V10" i="56" a="1"/>
  <c r="H21" i="56" a="1"/>
  <c r="S21" i="12" a="1"/>
  <c r="P30" i="12" a="1"/>
  <c r="F23" i="12" a="1"/>
  <c r="E12" i="12" a="1"/>
  <c r="J21" i="39" a="1"/>
  <c r="L12" i="28" a="1"/>
  <c r="H8" i="28" a="1"/>
  <c r="D14" i="28" a="1"/>
  <c r="G20" i="1" a="1"/>
  <c r="H9" i="1" a="1"/>
  <c r="I5" i="1" a="1"/>
  <c r="C25" i="55" a="1"/>
  <c r="H11" i="56" a="1"/>
  <c r="E23" i="12" a="1"/>
  <c r="K23" i="28" a="1"/>
  <c r="E13" i="28" a="1"/>
  <c r="G27" i="1" a="1"/>
  <c r="K12" i="1" a="1"/>
  <c r="G9" i="1" a="1"/>
  <c r="K34" i="12" a="1"/>
  <c r="F11" i="52" a="1"/>
  <c r="G3" i="28" a="1"/>
  <c r="L11" i="1" a="1"/>
  <c r="K2" i="47" a="1"/>
  <c r="S2" i="5" a="1"/>
  <c r="J5" i="56" a="1"/>
  <c r="H7" i="1" a="1"/>
  <c r="G14" i="28" a="1"/>
  <c r="G7" i="1" a="1"/>
  <c r="O6" i="12" a="1"/>
  <c r="E19" i="28" a="1"/>
  <c r="G22" i="42" a="1"/>
  <c r="J12" i="42" a="1"/>
  <c r="T3" i="18" a="1"/>
  <c r="J6" i="52" a="1"/>
  <c r="P12" i="12" a="1"/>
  <c r="H5" i="1" a="1"/>
  <c r="J12" i="1" a="1"/>
  <c r="T10" i="56" a="1"/>
  <c r="L19" i="1" a="1"/>
  <c r="K4" i="12" a="1"/>
  <c r="E7" i="28" a="1"/>
  <c r="K19" i="12" a="1"/>
  <c r="T17" i="56" a="1"/>
  <c r="J5" i="39" a="1"/>
  <c r="G6" i="42" a="1"/>
  <c r="H4" i="9" a="1"/>
  <c r="J10" i="42" a="1"/>
  <c r="I2" i="7" a="1"/>
  <c r="H6" i="52" a="1"/>
  <c r="U10" i="56" a="1"/>
  <c r="G11" i="56" a="1"/>
  <c r="M21" i="12" a="1"/>
  <c r="P8" i="12" a="1"/>
  <c r="P4" i="12" a="1"/>
  <c r="O30" i="12" a="1"/>
  <c r="G22" i="12" a="1"/>
  <c r="G11" i="12" a="1"/>
  <c r="H10" i="39" a="1"/>
  <c r="K12" i="28" a="1"/>
  <c r="G21" i="28" a="1"/>
  <c r="H6" i="28" a="1"/>
  <c r="F27" i="1" a="1"/>
  <c r="F20" i="1" a="1"/>
  <c r="J16" i="1" a="1"/>
  <c r="C24" i="55" a="1"/>
  <c r="P16" i="12" a="1"/>
  <c r="G11" i="52" a="1"/>
  <c r="I23" i="1" a="1"/>
  <c r="G8" i="1" a="1"/>
  <c r="C4" i="9" a="1"/>
  <c r="F22" i="39" a="1"/>
  <c r="C17" i="55" a="1"/>
  <c r="E4" i="52" a="1"/>
  <c r="R2" i="5" a="1"/>
  <c r="P14" i="12" a="1"/>
  <c r="F15" i="39" a="1"/>
  <c r="F22" i="1" a="1"/>
  <c r="J10" i="1" a="1"/>
  <c r="G28" i="1" a="1"/>
  <c r="C18" i="43" a="1"/>
  <c r="J21" i="42" a="1"/>
  <c r="I11" i="52" a="1"/>
  <c r="J20" i="56" a="1"/>
  <c r="M22" i="28" a="1"/>
  <c r="L4" i="1" a="1"/>
  <c r="J9" i="42" a="1"/>
  <c r="G4" i="9" a="1"/>
  <c r="I10" i="42" a="1"/>
  <c r="C3" i="18" a="1"/>
  <c r="G2" i="7" a="1"/>
  <c r="S10" i="56" a="1"/>
  <c r="K21" i="12" a="1"/>
  <c r="N12" i="12" a="1"/>
  <c r="M34" i="12" a="1"/>
  <c r="F22" i="12" a="1"/>
  <c r="F11" i="12" a="1"/>
  <c r="J15" i="39" a="1"/>
  <c r="H7" i="39" a="1"/>
  <c r="H20" i="28" a="1"/>
  <c r="E12" i="28" a="1"/>
  <c r="L23" i="1" a="1"/>
  <c r="I12" i="1" a="1"/>
  <c r="F5" i="1" a="1"/>
  <c r="C23" i="55" a="1"/>
  <c r="H3" i="28" a="1"/>
  <c r="U19" i="56" a="1"/>
  <c r="M16" i="12" a="1"/>
  <c r="K21" i="28" a="1"/>
  <c r="E20" i="12" a="1"/>
  <c r="D8" i="28" a="1"/>
  <c r="H17" i="28" a="1"/>
  <c r="J6" i="42" a="1"/>
  <c r="F16" i="39" a="1"/>
  <c r="S18" i="12" a="1"/>
  <c r="K14" i="1" a="1"/>
  <c r="T15" i="56" a="1"/>
  <c r="L6" i="28" a="1"/>
  <c r="G14" i="1" a="1"/>
  <c r="H11" i="52" a="1"/>
  <c r="E6" i="52" a="1"/>
  <c r="I20" i="56" a="1"/>
  <c r="O16" i="12" a="1"/>
  <c r="M12" i="12" a="1"/>
  <c r="M8" i="12" a="1"/>
  <c r="N4" i="12" a="1"/>
  <c r="E11" i="12" a="1"/>
  <c r="L11" i="28" a="1"/>
  <c r="K19" i="1" a="1"/>
  <c r="H16" i="1" a="1"/>
  <c r="D4" i="9" a="1"/>
  <c r="T2" i="15" a="1"/>
  <c r="P2" i="47" a="1"/>
  <c r="V19" i="56" a="1"/>
  <c r="V9" i="56" a="1"/>
  <c r="H20" i="56" a="1"/>
  <c r="G8" i="56" a="1"/>
  <c r="K12" i="12" a="1"/>
  <c r="E22" i="12" a="1"/>
  <c r="J14" i="39" a="1"/>
  <c r="K22" i="28" a="1"/>
  <c r="G20" i="28" a="1"/>
  <c r="T9" i="56" a="1"/>
  <c r="D11" i="28" a="1"/>
  <c r="C15" i="55" a="1"/>
  <c r="K8" i="28" a="1"/>
  <c r="I6" i="56" a="1"/>
  <c r="L18" i="1" a="1"/>
  <c r="D4" i="52" a="1"/>
  <c r="D6" i="28" a="1"/>
  <c r="C12" i="55" a="1"/>
  <c r="R2" i="46" a="1"/>
  <c r="P34" i="12" a="1"/>
  <c r="J20" i="42" a="1"/>
  <c r="F9" i="42" a="1"/>
  <c r="N2" i="47" a="1"/>
  <c r="C5" i="52" a="1"/>
  <c r="S9" i="56" a="1"/>
  <c r="I17" i="56" a="1"/>
  <c r="I7" i="56" a="1"/>
  <c r="K33" i="12" a="1"/>
  <c r="F21" i="12" a="1"/>
  <c r="F10" i="12" a="1"/>
  <c r="J12" i="39" a="1"/>
  <c r="F21" i="39" a="1"/>
  <c r="G19" i="28" a="1"/>
  <c r="K22" i="1" a="1"/>
  <c r="F12" i="1" a="1"/>
  <c r="F8" i="1" a="1"/>
  <c r="B4" i="9" a="1"/>
  <c r="O2" i="15" a="1"/>
  <c r="M2" i="47" a="1"/>
  <c r="S19" i="56" a="1"/>
  <c r="H7" i="56" a="1"/>
  <c r="L11" i="12" a="1"/>
  <c r="M7" i="12" a="1"/>
  <c r="N3" i="12" a="1"/>
  <c r="J11" i="39" a="1"/>
  <c r="L10" i="28" a="1"/>
  <c r="E26" i="28" a="1"/>
  <c r="H19" i="1" a="1"/>
  <c r="H15" i="1" a="1"/>
  <c r="H4" i="1" a="1"/>
  <c r="J6" i="56" a="1"/>
  <c r="H20" i="42" a="1"/>
  <c r="E9" i="42" a="1"/>
  <c r="J9" i="52" a="1"/>
  <c r="H4" i="52" a="1"/>
  <c r="U8" i="56" a="1"/>
  <c r="H17" i="56" a="1"/>
  <c r="N20" i="12" a="1"/>
  <c r="K32" i="12" a="1"/>
  <c r="G9" i="12" a="1"/>
  <c r="F20" i="39" a="1"/>
  <c r="M18" i="28" a="1"/>
  <c r="H18" i="28" a="1"/>
  <c r="D26" i="28" a="1"/>
  <c r="J22" i="1" a="1"/>
  <c r="K11" i="1" a="1"/>
  <c r="L7" i="1" a="1"/>
  <c r="H18" i="42" a="1"/>
  <c r="C9" i="42" a="1"/>
  <c r="L2" i="47" a="1"/>
  <c r="F4" i="52" a="1"/>
  <c r="V18" i="56" a="1"/>
  <c r="G7" i="56" a="1"/>
  <c r="M20" i="12" a="1"/>
  <c r="K15" i="12" a="1"/>
  <c r="K11" i="12" a="1"/>
  <c r="L7" i="12" a="1"/>
  <c r="M3" i="12" a="1"/>
  <c r="M30" i="12" a="1"/>
  <c r="F19" i="39" a="1"/>
  <c r="S14" i="12" a="1"/>
  <c r="E22" i="28" a="1"/>
  <c r="F34" i="12" a="1"/>
  <c r="N23" i="12" a="1"/>
  <c r="F14" i="39" a="1"/>
  <c r="E20" i="28" a="1"/>
  <c r="C9" i="52" a="1"/>
  <c r="H13" i="43" a="1"/>
  <c r="C7" i="42" a="1"/>
  <c r="L2" i="15" a="1"/>
  <c r="I9" i="52" a="1"/>
  <c r="T6" i="56" a="1"/>
  <c r="J16" i="56" a="1"/>
  <c r="S10" i="12" a="1"/>
  <c r="K7" i="12" a="1"/>
  <c r="L3" i="12" a="1"/>
  <c r="E19" i="12" a="1"/>
  <c r="G8" i="12" a="1"/>
  <c r="J9" i="39" a="1"/>
  <c r="L18" i="28" a="1"/>
  <c r="K9" i="28" a="1"/>
  <c r="E23" i="28" a="1"/>
  <c r="I22" i="1" a="1"/>
  <c r="F19" i="1" a="1"/>
  <c r="J8" i="39" a="1"/>
  <c r="K7" i="28" a="1"/>
  <c r="L14" i="1" a="1"/>
  <c r="G22" i="1" a="1"/>
  <c r="U15" i="56" a="1"/>
  <c r="P10" i="12" a="1"/>
  <c r="E5" i="28" a="1"/>
  <c r="O10" i="12" a="1"/>
  <c r="E6" i="12" a="1"/>
  <c r="I16" i="42" a="1"/>
  <c r="F16" i="12" a="1"/>
  <c r="C17" i="42" a="1"/>
  <c r="J5" i="42" a="1"/>
  <c r="O2" i="5" a="1"/>
  <c r="Q2" i="46" a="1"/>
  <c r="O14" i="12" a="1"/>
  <c r="N10" i="12" a="1"/>
  <c r="N6" i="12" a="1"/>
  <c r="O34" i="12" a="1"/>
  <c r="E34" i="12" a="1"/>
  <c r="G16" i="12" a="1"/>
  <c r="H22" i="39" a="1"/>
  <c r="K17" i="28" a="1"/>
  <c r="D5" i="28" a="1"/>
  <c r="H28" i="1" a="1"/>
  <c r="I14" i="1" a="1"/>
  <c r="I10" i="1" a="1"/>
  <c r="F7" i="1" a="1"/>
  <c r="G3" i="1" a="1"/>
  <c r="C10" i="55" a="1"/>
  <c r="G8" i="43" a="1"/>
  <c r="I5" i="42" a="1"/>
  <c r="N2" i="46" a="1"/>
  <c r="D9" i="52" a="1"/>
  <c r="S25" i="56" a="1"/>
  <c r="I25" i="56" a="1"/>
  <c r="I15" i="56" a="1"/>
  <c r="M23" i="12" a="1"/>
  <c r="P18" i="12" a="1"/>
  <c r="M10" i="12" a="1"/>
  <c r="G5" i="12" a="1"/>
  <c r="H19" i="39" a="1"/>
  <c r="J14" i="56" a="1"/>
  <c r="H10" i="1" a="1"/>
  <c r="H10" i="1" l="1"/>
  <c r="J14" i="56"/>
  <c r="H19" i="39"/>
  <c r="G5" i="12"/>
  <c r="M10" i="12"/>
  <c r="P18" i="12"/>
  <c r="M23" i="12"/>
  <c r="I15" i="56"/>
  <c r="I25" i="56"/>
  <c r="S25" i="56"/>
  <c r="D9" i="52"/>
  <c r="N2" i="46"/>
  <c r="I5" i="42"/>
  <c r="G8" i="43"/>
  <c r="C10" i="55"/>
  <c r="G3" i="1"/>
  <c r="F7" i="1"/>
  <c r="I10" i="1"/>
  <c r="I14" i="1"/>
  <c r="H28" i="1"/>
  <c r="D5" i="28"/>
  <c r="K17" i="28"/>
  <c r="H22" i="39"/>
  <c r="G16" i="12"/>
  <c r="E34" i="12"/>
  <c r="O34" i="12"/>
  <c r="N6" i="12"/>
  <c r="N10" i="12"/>
  <c r="O14" i="12"/>
  <c r="Q2" i="46"/>
  <c r="O2" i="5"/>
  <c r="J5" i="42"/>
  <c r="C17" i="42"/>
  <c r="F16" i="12"/>
  <c r="I16" i="42"/>
  <c r="E6" i="12"/>
  <c r="O10" i="12"/>
  <c r="E5" i="28"/>
  <c r="P10" i="12"/>
  <c r="U15" i="56"/>
  <c r="G22" i="1"/>
  <c r="L14" i="1"/>
  <c r="K7" i="28"/>
  <c r="J8" i="39"/>
  <c r="F19" i="1"/>
  <c r="I22" i="1"/>
  <c r="E23" i="28"/>
  <c r="K9" i="28"/>
  <c r="L18" i="28"/>
  <c r="J9" i="39"/>
  <c r="G8" i="12"/>
  <c r="E19" i="12"/>
  <c r="L3" i="12"/>
  <c r="K7" i="12"/>
  <c r="S10" i="12"/>
  <c r="J16" i="56"/>
  <c r="T6" i="56"/>
  <c r="I9" i="52"/>
  <c r="L2" i="15"/>
  <c r="C7" i="42"/>
  <c r="H13" i="43"/>
  <c r="C9" i="52"/>
  <c r="E20" i="28"/>
  <c r="F14" i="39"/>
  <c r="N23" i="12"/>
  <c r="F34" i="12"/>
  <c r="E22" i="28"/>
  <c r="S14" i="12"/>
  <c r="F19" i="39"/>
  <c r="M30" i="12"/>
  <c r="M3" i="12"/>
  <c r="L7" i="12"/>
  <c r="K11" i="12"/>
  <c r="K15" i="12"/>
  <c r="M20" i="12"/>
  <c r="G7" i="56"/>
  <c r="V18" i="56"/>
  <c r="F4" i="52"/>
  <c r="L2" i="47"/>
  <c r="C9" i="42"/>
  <c r="H18" i="42"/>
  <c r="L7" i="1"/>
  <c r="K11" i="1"/>
  <c r="J22" i="1"/>
  <c r="D26" i="28"/>
  <c r="H18" i="28"/>
  <c r="M18" i="28"/>
  <c r="F20" i="39"/>
  <c r="G9" i="12"/>
  <c r="K32" i="12"/>
  <c r="N20" i="12"/>
  <c r="H17" i="56"/>
  <c r="U8" i="56"/>
  <c r="H4" i="52"/>
  <c r="J9" i="52"/>
  <c r="E9" i="42"/>
  <c r="H20" i="42"/>
  <c r="J6" i="56"/>
  <c r="H4" i="1"/>
  <c r="H15" i="1"/>
  <c r="H19" i="1"/>
  <c r="E26" i="28"/>
  <c r="L10" i="28"/>
  <c r="J11" i="39"/>
  <c r="N3" i="12"/>
  <c r="M7" i="12"/>
  <c r="L11" i="12"/>
  <c r="H7" i="56"/>
  <c r="S19" i="56"/>
  <c r="M2" i="47"/>
  <c r="O2" i="15"/>
  <c r="B4" i="9"/>
  <c r="F8" i="1"/>
  <c r="F12" i="1"/>
  <c r="K22" i="1"/>
  <c r="G19" i="28"/>
  <c r="F21" i="39"/>
  <c r="J12" i="39"/>
  <c r="F10" i="12"/>
  <c r="F21" i="12"/>
  <c r="K33" i="12"/>
  <c r="I7" i="56"/>
  <c r="I17" i="56"/>
  <c r="S9" i="56"/>
  <c r="C5" i="52"/>
  <c r="N2" i="47"/>
  <c r="F9" i="42"/>
  <c r="J20" i="42"/>
  <c r="P34" i="12"/>
  <c r="R2" i="46"/>
  <c r="C12" i="55"/>
  <c r="D6" i="28"/>
  <c r="D4" i="52"/>
  <c r="L18" i="1"/>
  <c r="I6" i="56"/>
  <c r="K8" i="28"/>
  <c r="C15" i="55"/>
  <c r="D11" i="28"/>
  <c r="T9" i="56"/>
  <c r="G20" i="28"/>
  <c r="K22" i="28"/>
  <c r="J14" i="39"/>
  <c r="E22" i="12"/>
  <c r="K12" i="12"/>
  <c r="G8" i="56"/>
  <c r="H20" i="56"/>
  <c r="V9" i="56"/>
  <c r="V19" i="56"/>
  <c r="P2" i="47"/>
  <c r="T2" i="15"/>
  <c r="D4" i="9"/>
  <c r="H16" i="1"/>
  <c r="K19" i="1"/>
  <c r="L11" i="28"/>
  <c r="E11" i="12"/>
  <c r="N4" i="12"/>
  <c r="M8" i="12"/>
  <c r="M12" i="12"/>
  <c r="O16" i="12"/>
  <c r="I20" i="56"/>
  <c r="E6" i="52"/>
  <c r="H11" i="52"/>
  <c r="G14" i="1"/>
  <c r="L6" i="28"/>
  <c r="T15" i="56"/>
  <c r="K14" i="1"/>
  <c r="S18" i="12"/>
  <c r="F16" i="39"/>
  <c r="J6" i="42"/>
  <c r="H17" i="28"/>
  <c r="D8" i="28"/>
  <c r="E20" i="12"/>
  <c r="K21" i="28"/>
  <c r="M16" i="12"/>
  <c r="U19" i="56"/>
  <c r="H3" i="28"/>
  <c r="C23" i="55"/>
  <c r="F5" i="1"/>
  <c r="I12" i="1"/>
  <c r="L23" i="1"/>
  <c r="E12" i="28"/>
  <c r="H20" i="28"/>
  <c r="H7" i="39"/>
  <c r="J15" i="39"/>
  <c r="F11" i="12"/>
  <c r="F22" i="12"/>
  <c r="M34" i="12"/>
  <c r="N12" i="12"/>
  <c r="K21" i="12"/>
  <c r="S10" i="56"/>
  <c r="G2" i="7"/>
  <c r="C3" i="18"/>
  <c r="I10" i="42"/>
  <c r="G4" i="9"/>
  <c r="J9" i="42"/>
  <c r="L4" i="1"/>
  <c r="M22" i="28"/>
  <c r="J20" i="56"/>
  <c r="I11" i="52"/>
  <c r="J21" i="42"/>
  <c r="C18" i="43"/>
  <c r="G28" i="1"/>
  <c r="J10" i="1"/>
  <c r="F22" i="1"/>
  <c r="F15" i="39"/>
  <c r="P14" i="12"/>
  <c r="R2" i="5"/>
  <c r="E4" i="52"/>
  <c r="C17" i="55"/>
  <c r="F22" i="39"/>
  <c r="C4" i="9"/>
  <c r="G8" i="1"/>
  <c r="I23" i="1"/>
  <c r="G11" i="52"/>
  <c r="P16" i="12"/>
  <c r="C24" i="55"/>
  <c r="J16" i="1"/>
  <c r="F20" i="1"/>
  <c r="F27" i="1"/>
  <c r="H6" i="28"/>
  <c r="G21" i="28"/>
  <c r="K12" i="28"/>
  <c r="H10" i="39"/>
  <c r="G11" i="12"/>
  <c r="G22" i="12"/>
  <c r="O30" i="12"/>
  <c r="P4" i="12"/>
  <c r="P8" i="12"/>
  <c r="M21" i="12"/>
  <c r="G11" i="56"/>
  <c r="U10" i="56"/>
  <c r="H6" i="52"/>
  <c r="I2" i="7"/>
  <c r="J10" i="42"/>
  <c r="H4" i="9"/>
  <c r="G6" i="42"/>
  <c r="J5" i="39"/>
  <c r="T17" i="56"/>
  <c r="K19" i="12"/>
  <c r="E7" i="28"/>
  <c r="K4" i="12"/>
  <c r="L19" i="1"/>
  <c r="T10" i="56"/>
  <c r="J12" i="1"/>
  <c r="H5" i="1"/>
  <c r="P12" i="12"/>
  <c r="J6" i="52"/>
  <c r="T3" i="18"/>
  <c r="J12" i="42"/>
  <c r="G22" i="42"/>
  <c r="E19" i="28"/>
  <c r="O6" i="12"/>
  <c r="G7" i="1"/>
  <c r="G14" i="28"/>
  <c r="H7" i="1"/>
  <c r="J5" i="56"/>
  <c r="S2" i="5"/>
  <c r="K2" i="47"/>
  <c r="L11" i="1"/>
  <c r="G3" i="28"/>
  <c r="F11" i="52"/>
  <c r="K34" i="12"/>
  <c r="G9" i="1"/>
  <c r="K12" i="1"/>
  <c r="G27" i="1"/>
  <c r="E13" i="28"/>
  <c r="K23" i="28"/>
  <c r="E23" i="12"/>
  <c r="H11" i="56"/>
  <c r="C25" i="55"/>
  <c r="I5" i="1"/>
  <c r="H9" i="1"/>
  <c r="G20" i="1"/>
  <c r="D14" i="28"/>
  <c r="H8" i="28"/>
  <c r="L12" i="28"/>
  <c r="J21" i="39"/>
  <c r="E12" i="12"/>
  <c r="F23" i="12"/>
  <c r="P30" i="12"/>
  <c r="S21" i="12"/>
  <c r="H21" i="56"/>
  <c r="V10" i="56"/>
  <c r="S23" i="56"/>
  <c r="D12" i="52"/>
  <c r="J2" i="7"/>
  <c r="C7" i="43"/>
  <c r="Y4" i="9"/>
  <c r="C9" i="55"/>
  <c r="L6" i="12"/>
  <c r="H5" i="42"/>
  <c r="F12" i="39"/>
  <c r="I28" i="1"/>
  <c r="J3" i="39"/>
  <c r="S5" i="56"/>
  <c r="I18" i="1"/>
  <c r="E17" i="42"/>
  <c r="K18" i="1"/>
  <c r="G4" i="1"/>
  <c r="F17" i="39"/>
  <c r="E18" i="12"/>
  <c r="C14" i="55"/>
  <c r="J11" i="1"/>
  <c r="J10" i="39"/>
  <c r="I4" i="1"/>
  <c r="J7" i="56"/>
  <c r="P2" i="15"/>
  <c r="K4" i="1"/>
  <c r="H19" i="28"/>
  <c r="U9" i="56"/>
  <c r="K23" i="1"/>
  <c r="L16" i="1"/>
  <c r="H27" i="1"/>
  <c r="E14" i="28"/>
  <c r="K3" i="28"/>
  <c r="L23" i="28"/>
  <c r="H12" i="39"/>
  <c r="S16" i="12"/>
  <c r="I11" i="56"/>
  <c r="I21" i="56"/>
  <c r="T23" i="56"/>
  <c r="C7" i="52"/>
  <c r="U3" i="18"/>
  <c r="AH4" i="9"/>
  <c r="F3" i="1"/>
  <c r="E4" i="28"/>
  <c r="G33" i="12"/>
  <c r="K21" i="1"/>
  <c r="L17" i="1"/>
  <c r="H3" i="1"/>
  <c r="G15" i="28"/>
  <c r="F9" i="52"/>
  <c r="G17" i="12"/>
  <c r="O12" i="12"/>
  <c r="G6" i="52"/>
  <c r="H20" i="1"/>
  <c r="M12" i="28"/>
  <c r="M23" i="28"/>
  <c r="G23" i="12"/>
  <c r="N22" i="12"/>
  <c r="J21" i="56"/>
  <c r="E12" i="52"/>
  <c r="K2" i="7"/>
  <c r="E13" i="42"/>
  <c r="C9" i="43"/>
  <c r="G22" i="56"/>
  <c r="U13" i="56"/>
  <c r="U23" i="56"/>
  <c r="L2" i="7"/>
  <c r="V3" i="18"/>
  <c r="AI4" i="9"/>
  <c r="K6" i="1"/>
  <c r="M16" i="28"/>
  <c r="K10" i="12"/>
  <c r="H12" i="28"/>
  <c r="G16" i="56"/>
  <c r="H12" i="43"/>
  <c r="G15" i="1"/>
  <c r="I15" i="1"/>
  <c r="F13" i="1"/>
  <c r="K5" i="1"/>
  <c r="G17" i="1"/>
  <c r="L20" i="1"/>
  <c r="J27" i="1"/>
  <c r="G10" i="28"/>
  <c r="F2" i="39"/>
  <c r="H14" i="39"/>
  <c r="E14" i="12"/>
  <c r="E31" i="12"/>
  <c r="O31" i="12"/>
  <c r="L5" i="12"/>
  <c r="H22" i="56"/>
  <c r="V13" i="56"/>
  <c r="G2" i="46"/>
  <c r="N2" i="7"/>
  <c r="F13" i="42"/>
  <c r="C10" i="43"/>
  <c r="G6" i="56"/>
  <c r="H16" i="28"/>
  <c r="S6" i="56"/>
  <c r="H22" i="1"/>
  <c r="K7" i="1"/>
  <c r="J4" i="1"/>
  <c r="P20" i="12"/>
  <c r="T20" i="56"/>
  <c r="C26" i="55"/>
  <c r="J9" i="1"/>
  <c r="G3" i="12"/>
  <c r="K5" i="12"/>
  <c r="O22" i="12"/>
  <c r="J11" i="56"/>
  <c r="C28" i="55"/>
  <c r="L9" i="1"/>
  <c r="D16" i="28"/>
  <c r="M4" i="28"/>
  <c r="K15" i="28"/>
  <c r="F3" i="39"/>
  <c r="H15" i="39"/>
  <c r="F4" i="12"/>
  <c r="E32" i="12"/>
  <c r="P31" i="12"/>
  <c r="M5" i="12"/>
  <c r="L9" i="12"/>
  <c r="K13" i="12"/>
  <c r="P22" i="12"/>
  <c r="I22" i="56"/>
  <c r="S14" i="56"/>
  <c r="V23" i="56"/>
  <c r="F7" i="52"/>
  <c r="E3" i="42"/>
  <c r="AJ4" i="9"/>
  <c r="E9" i="52"/>
  <c r="L17" i="28"/>
  <c r="F6" i="12"/>
  <c r="U5" i="56"/>
  <c r="H11" i="43"/>
  <c r="C13" i="55"/>
  <c r="D7" i="28"/>
  <c r="T18" i="56"/>
  <c r="I16" i="56"/>
  <c r="C16" i="55"/>
  <c r="J13" i="39"/>
  <c r="K11" i="28"/>
  <c r="M11" i="28"/>
  <c r="L12" i="1"/>
  <c r="I27" i="1"/>
  <c r="H9" i="28"/>
  <c r="L13" i="1"/>
  <c r="H17" i="1"/>
  <c r="H21" i="1"/>
  <c r="K27" i="1"/>
  <c r="D3" i="28"/>
  <c r="H10" i="28"/>
  <c r="K5" i="28"/>
  <c r="F4" i="39"/>
  <c r="H16" i="39"/>
  <c r="G4" i="12"/>
  <c r="P32" i="12"/>
  <c r="M18" i="12"/>
  <c r="G24" i="56"/>
  <c r="O2" i="7"/>
  <c r="H17" i="39"/>
  <c r="G15" i="12"/>
  <c r="G32" i="12"/>
  <c r="N5" i="12"/>
  <c r="M9" i="12"/>
  <c r="L13" i="12"/>
  <c r="N18" i="12"/>
  <c r="I12" i="56"/>
  <c r="J24" i="56"/>
  <c r="T14" i="56"/>
  <c r="T24" i="56"/>
  <c r="G7" i="52"/>
  <c r="J2" i="46"/>
  <c r="P2" i="7"/>
  <c r="F3" i="42"/>
  <c r="H14" i="42"/>
  <c r="AM4" i="9"/>
  <c r="M5" i="28"/>
  <c r="J2" i="5"/>
  <c r="K17" i="1"/>
  <c r="G12" i="28"/>
  <c r="J25" i="56"/>
  <c r="Q2" i="5"/>
  <c r="P6" i="12"/>
  <c r="I7" i="1"/>
  <c r="H16" i="56"/>
  <c r="J7" i="39"/>
  <c r="E8" i="12"/>
  <c r="L30" i="12"/>
  <c r="L9" i="28"/>
  <c r="T19" i="56"/>
  <c r="J19" i="1"/>
  <c r="G10" i="12"/>
  <c r="S7" i="12"/>
  <c r="N16" i="12"/>
  <c r="G5" i="1"/>
  <c r="O8" i="12"/>
  <c r="L21" i="12"/>
  <c r="F10" i="1"/>
  <c r="M15" i="28"/>
  <c r="J6" i="1"/>
  <c r="F14" i="1"/>
  <c r="I17" i="1"/>
  <c r="I21" i="1"/>
  <c r="L5" i="28"/>
  <c r="F8" i="39"/>
  <c r="E5" i="12"/>
  <c r="E16" i="12"/>
  <c r="S5" i="12"/>
  <c r="S22" i="12"/>
  <c r="U24" i="56"/>
  <c r="E8" i="52"/>
  <c r="C14" i="43"/>
  <c r="V24" i="56"/>
  <c r="G11" i="43"/>
  <c r="J3" i="52"/>
  <c r="M6" i="28"/>
  <c r="F7" i="12"/>
  <c r="K18" i="28"/>
  <c r="I11" i="1"/>
  <c r="D23" i="28"/>
  <c r="G18" i="42"/>
  <c r="F15" i="1"/>
  <c r="O2" i="47"/>
  <c r="D5" i="52"/>
  <c r="C21" i="42"/>
  <c r="H12" i="1"/>
  <c r="F9" i="1"/>
  <c r="I16" i="1"/>
  <c r="I9" i="1"/>
  <c r="L3" i="28"/>
  <c r="F3" i="12"/>
  <c r="D15" i="28"/>
  <c r="K4" i="28"/>
  <c r="H13" i="39"/>
  <c r="K17" i="12"/>
  <c r="C29" i="55"/>
  <c r="E3" i="28"/>
  <c r="E16" i="28"/>
  <c r="G10" i="1"/>
  <c r="J17" i="1"/>
  <c r="F28" i="1"/>
  <c r="D4" i="28"/>
  <c r="D17" i="28"/>
  <c r="H11" i="28"/>
  <c r="L16" i="28"/>
  <c r="F10" i="39"/>
  <c r="H18" i="39"/>
  <c r="F33" i="12"/>
  <c r="P33" i="12"/>
  <c r="M14" i="12"/>
  <c r="O18" i="12"/>
  <c r="J12" i="56"/>
  <c r="H25" i="56"/>
  <c r="U14" i="56"/>
  <c r="K2" i="46"/>
  <c r="I2" i="5"/>
  <c r="I14" i="42"/>
  <c r="AN4" i="9"/>
  <c r="F2" i="47"/>
  <c r="H2" i="5"/>
  <c r="S3" i="18"/>
  <c r="F5" i="42"/>
  <c r="AG4" i="9"/>
  <c r="C11" i="55"/>
  <c r="C27" i="55"/>
  <c r="K9" i="1"/>
  <c r="G12" i="1"/>
  <c r="J14" i="1"/>
  <c r="F17" i="1"/>
  <c r="I19" i="1"/>
  <c r="L21" i="1"/>
  <c r="D13" i="28"/>
  <c r="D22" i="28"/>
  <c r="G9" i="28"/>
  <c r="G18" i="28"/>
  <c r="M10" i="28"/>
  <c r="L22" i="28"/>
  <c r="H11" i="39"/>
  <c r="E4" i="12"/>
  <c r="E10" i="12"/>
  <c r="G21" i="12"/>
  <c r="L34" i="12"/>
  <c r="O4" i="12"/>
  <c r="N8" i="12"/>
  <c r="N14" i="12"/>
  <c r="H6" i="56"/>
  <c r="J15" i="56"/>
  <c r="V8" i="56"/>
  <c r="U18" i="56"/>
  <c r="F6" i="52"/>
  <c r="H2" i="46"/>
  <c r="H2" i="47"/>
  <c r="H2" i="7"/>
  <c r="M2" i="15"/>
  <c r="C13" i="42"/>
  <c r="J16" i="42"/>
  <c r="I20" i="42"/>
  <c r="C8" i="43"/>
  <c r="H10" i="43"/>
  <c r="P2" i="5"/>
  <c r="C11" i="43"/>
  <c r="G12" i="43"/>
  <c r="L27" i="1"/>
  <c r="E6" i="28"/>
  <c r="E15" i="28"/>
  <c r="G11" i="28"/>
  <c r="K6" i="28"/>
  <c r="M17" i="28"/>
  <c r="F18" i="39"/>
  <c r="F5" i="12"/>
  <c r="E17" i="12"/>
  <c r="G34" i="12"/>
  <c r="S4" i="12"/>
  <c r="S6" i="12"/>
  <c r="S8" i="12"/>
  <c r="K23" i="12"/>
  <c r="G12" i="56"/>
  <c r="T5" i="56"/>
  <c r="V14" i="56"/>
  <c r="G4" i="52"/>
  <c r="D7" i="52"/>
  <c r="G9" i="52"/>
  <c r="J11" i="52"/>
  <c r="L2" i="46"/>
  <c r="R2" i="15"/>
  <c r="C3" i="42"/>
  <c r="H6" i="42"/>
  <c r="G10" i="42"/>
  <c r="J13" i="42"/>
  <c r="F17" i="42"/>
  <c r="E21" i="42"/>
  <c r="E4" i="9"/>
  <c r="AK4" i="9"/>
  <c r="F17" i="12"/>
  <c r="K30" i="12"/>
  <c r="K3" i="12"/>
  <c r="K9" i="12"/>
  <c r="S12" i="12"/>
  <c r="S20" i="12"/>
  <c r="L23" i="12"/>
  <c r="H12" i="56"/>
  <c r="V5" i="56"/>
  <c r="S15" i="56"/>
  <c r="J4" i="52"/>
  <c r="E7" i="52"/>
  <c r="H9" i="52"/>
  <c r="S2" i="15"/>
  <c r="I6" i="42"/>
  <c r="H10" i="42"/>
  <c r="G14" i="42"/>
  <c r="J17" i="42"/>
  <c r="F21" i="42"/>
  <c r="C13" i="43"/>
  <c r="F4" i="9"/>
  <c r="AL4" i="9"/>
  <c r="C18" i="55"/>
  <c r="G13" i="1"/>
  <c r="H8" i="56"/>
  <c r="J22" i="56"/>
  <c r="F12" i="52"/>
  <c r="Q2" i="47"/>
  <c r="D3" i="18"/>
  <c r="A2" i="38"/>
  <c r="F23" i="1"/>
  <c r="J28" i="1"/>
  <c r="E17" i="28"/>
  <c r="G13" i="28"/>
  <c r="L7" i="28"/>
  <c r="L19" i="28"/>
  <c r="F6" i="39"/>
  <c r="H20" i="39"/>
  <c r="G6" i="12"/>
  <c r="F18" i="12"/>
  <c r="K31" i="12"/>
  <c r="O5" i="12"/>
  <c r="N9" i="12"/>
  <c r="M13" i="12"/>
  <c r="L17" i="12"/>
  <c r="M19" i="12"/>
  <c r="O23" i="12"/>
  <c r="J17" i="56"/>
  <c r="U6" i="56"/>
  <c r="V15" i="56"/>
  <c r="U20" i="56"/>
  <c r="V25" i="56"/>
  <c r="E5" i="52"/>
  <c r="H7" i="52"/>
  <c r="G12" i="52"/>
  <c r="U2" i="7"/>
  <c r="U2" i="5"/>
  <c r="I3" i="42"/>
  <c r="C11" i="42"/>
  <c r="J14" i="42"/>
  <c r="I18" i="42"/>
  <c r="H22" i="42"/>
  <c r="C23" i="43"/>
  <c r="Q4" i="9"/>
  <c r="I2" i="38"/>
  <c r="G14" i="43"/>
  <c r="I3" i="1"/>
  <c r="K10" i="1"/>
  <c r="F18" i="1"/>
  <c r="I20" i="1"/>
  <c r="E8" i="28"/>
  <c r="G4" i="28"/>
  <c r="K19" i="28"/>
  <c r="H2" i="39"/>
  <c r="J16" i="39"/>
  <c r="F12" i="12"/>
  <c r="E30" i="12"/>
  <c r="O3" i="12"/>
  <c r="M11" i="12"/>
  <c r="L19" i="12"/>
  <c r="T25" i="56"/>
  <c r="S2" i="46"/>
  <c r="H3" i="42"/>
  <c r="I4" i="9"/>
  <c r="C19" i="55"/>
  <c r="J3" i="1"/>
  <c r="F6" i="1"/>
  <c r="I8" i="1"/>
  <c r="L10" i="1"/>
  <c r="H13" i="1"/>
  <c r="K15" i="1"/>
  <c r="G18" i="1"/>
  <c r="J20" i="1"/>
  <c r="G23" i="1"/>
  <c r="K28" i="1"/>
  <c r="D9" i="28"/>
  <c r="H4" i="28"/>
  <c r="G22" i="28"/>
  <c r="L13" i="28"/>
  <c r="H3" i="39"/>
  <c r="J17" i="39"/>
  <c r="G12" i="12"/>
  <c r="F30" i="12"/>
  <c r="L31" i="12"/>
  <c r="P3" i="12"/>
  <c r="O7" i="12"/>
  <c r="N11" i="12"/>
  <c r="M15" i="12"/>
  <c r="N19" i="12"/>
  <c r="O21" i="12"/>
  <c r="I8" i="56"/>
  <c r="H13" i="56"/>
  <c r="G18" i="56"/>
  <c r="G23" i="56"/>
  <c r="T11" i="56"/>
  <c r="D10" i="52"/>
  <c r="H12" i="52"/>
  <c r="T2" i="46"/>
  <c r="R2" i="47"/>
  <c r="E3" i="18"/>
  <c r="J3" i="42"/>
  <c r="E7" i="42"/>
  <c r="H18" i="43"/>
  <c r="H8" i="1"/>
  <c r="H21" i="28"/>
  <c r="D18" i="28"/>
  <c r="M7" i="28"/>
  <c r="M19" i="28"/>
  <c r="F7" i="39"/>
  <c r="H21" i="39"/>
  <c r="E7" i="12"/>
  <c r="G18" i="12"/>
  <c r="M31" i="12"/>
  <c r="O32" i="12"/>
  <c r="P5" i="12"/>
  <c r="O9" i="12"/>
  <c r="N13" i="12"/>
  <c r="M17" i="12"/>
  <c r="O19" i="12"/>
  <c r="P23" i="12"/>
  <c r="H18" i="56"/>
  <c r="V6" i="56"/>
  <c r="V20" i="56"/>
  <c r="C3" i="52"/>
  <c r="F5" i="52"/>
  <c r="I7" i="52"/>
  <c r="V2" i="7"/>
  <c r="V2" i="5"/>
  <c r="C15" i="42"/>
  <c r="J18" i="42"/>
  <c r="I22" i="42"/>
  <c r="G3" i="43"/>
  <c r="R4" i="9"/>
  <c r="J2" i="38"/>
  <c r="L5" i="1"/>
  <c r="L22" i="1"/>
  <c r="K13" i="28"/>
  <c r="F5" i="39"/>
  <c r="N7" i="12"/>
  <c r="L15" i="12"/>
  <c r="N21" i="12"/>
  <c r="S11" i="56"/>
  <c r="K20" i="1"/>
  <c r="H13" i="28"/>
  <c r="M13" i="28"/>
  <c r="C20" i="55"/>
  <c r="K3" i="1"/>
  <c r="G6" i="1"/>
  <c r="J8" i="1"/>
  <c r="F11" i="1"/>
  <c r="I13" i="1"/>
  <c r="L15" i="1"/>
  <c r="H18" i="1"/>
  <c r="H23" i="1"/>
  <c r="L28" i="1"/>
  <c r="E9" i="28"/>
  <c r="G5" i="28"/>
  <c r="H22" i="28"/>
  <c r="K14" i="28"/>
  <c r="K20" i="28"/>
  <c r="H4" i="39"/>
  <c r="J18" i="39"/>
  <c r="E13" i="12"/>
  <c r="G30" i="12"/>
  <c r="P7" i="12"/>
  <c r="O11" i="12"/>
  <c r="N15" i="12"/>
  <c r="N17" i="12"/>
  <c r="P21" i="12"/>
  <c r="J8" i="56"/>
  <c r="I13" i="56"/>
  <c r="I18" i="56"/>
  <c r="H23" i="56"/>
  <c r="U11" i="56"/>
  <c r="T16" i="56"/>
  <c r="S21" i="56"/>
  <c r="E10" i="52"/>
  <c r="A2" i="46"/>
  <c r="U2" i="46"/>
  <c r="F3" i="18"/>
  <c r="G4" i="42"/>
  <c r="F7" i="42"/>
  <c r="E11" i="42"/>
  <c r="G19" i="43"/>
  <c r="K2" i="38"/>
  <c r="P9" i="12"/>
  <c r="O13" i="12"/>
  <c r="O17" i="12"/>
  <c r="P19" i="12"/>
  <c r="J18" i="56"/>
  <c r="S7" i="56"/>
  <c r="T21" i="56"/>
  <c r="D3" i="52"/>
  <c r="G5" i="52"/>
  <c r="J7" i="52"/>
  <c r="T2" i="47"/>
  <c r="A2" i="5"/>
  <c r="B2" i="15"/>
  <c r="C19" i="42"/>
  <c r="J22" i="42"/>
  <c r="H3" i="43"/>
  <c r="S4" i="9"/>
  <c r="L3" i="1"/>
  <c r="K8" i="1"/>
  <c r="D10" i="28"/>
  <c r="H5" i="28"/>
  <c r="G23" i="28"/>
  <c r="L8" i="28"/>
  <c r="L14" i="28"/>
  <c r="L20" i="28"/>
  <c r="H5" i="39"/>
  <c r="J19" i="39"/>
  <c r="F13" i="12"/>
  <c r="F31" i="12"/>
  <c r="L32" i="12"/>
  <c r="P11" i="12"/>
  <c r="O15" i="12"/>
  <c r="P17" i="12"/>
  <c r="J13" i="56"/>
  <c r="I23" i="56"/>
  <c r="V11" i="56"/>
  <c r="U16" i="56"/>
  <c r="U21" i="56"/>
  <c r="F10" i="52"/>
  <c r="B2" i="46"/>
  <c r="V2" i="46"/>
  <c r="G3" i="18"/>
  <c r="H4" i="42"/>
  <c r="J7" i="42"/>
  <c r="F11" i="42"/>
  <c r="E15" i="42"/>
  <c r="H19" i="43"/>
  <c r="L2" i="38"/>
  <c r="C21" i="55"/>
  <c r="H6" i="1"/>
  <c r="G11" i="1"/>
  <c r="J13" i="1"/>
  <c r="F16" i="1"/>
  <c r="G16" i="1"/>
  <c r="F21" i="1"/>
  <c r="D19" i="28"/>
  <c r="H14" i="28"/>
  <c r="M8" i="28"/>
  <c r="M14" i="28"/>
  <c r="F9" i="39"/>
  <c r="J2" i="39"/>
  <c r="G7" i="12"/>
  <c r="F19" i="12"/>
  <c r="P13" i="12"/>
  <c r="P15" i="12"/>
  <c r="H9" i="56"/>
  <c r="G14" i="56"/>
  <c r="G19" i="56"/>
  <c r="T7" i="56"/>
  <c r="V21" i="56"/>
  <c r="E3" i="52"/>
  <c r="H5" i="52"/>
  <c r="G10" i="52"/>
  <c r="U2" i="47"/>
  <c r="B2" i="5"/>
  <c r="C2" i="15"/>
  <c r="C23" i="42"/>
  <c r="G4" i="43"/>
  <c r="T4" i="9"/>
  <c r="C22" i="55"/>
  <c r="F4" i="1"/>
  <c r="I6" i="1"/>
  <c r="L8" i="1"/>
  <c r="H11" i="1"/>
  <c r="K13" i="1"/>
  <c r="G21" i="1"/>
  <c r="E10" i="28"/>
  <c r="G6" i="28"/>
  <c r="H23" i="28"/>
  <c r="M20" i="28"/>
  <c r="H6" i="39"/>
  <c r="J20" i="39"/>
  <c r="G13" i="12"/>
  <c r="G19" i="12"/>
  <c r="G31" i="12"/>
  <c r="M32" i="12"/>
  <c r="S3" i="12"/>
  <c r="H14" i="56"/>
  <c r="J23" i="56"/>
  <c r="V16" i="56"/>
  <c r="D8" i="52"/>
  <c r="H10" i="52"/>
  <c r="C2" i="46"/>
  <c r="A2" i="47"/>
  <c r="D2" i="15"/>
  <c r="I4" i="42"/>
  <c r="G8" i="42"/>
  <c r="J11" i="42"/>
  <c r="F15" i="42"/>
  <c r="E19" i="42"/>
  <c r="G20" i="43"/>
  <c r="M2" i="38"/>
  <c r="S23" i="12"/>
  <c r="I9" i="56"/>
  <c r="I14" i="56"/>
  <c r="H19" i="56"/>
  <c r="U7" i="56"/>
  <c r="T12" i="56"/>
  <c r="S17" i="56"/>
  <c r="S22" i="56"/>
  <c r="F3" i="52"/>
  <c r="I5" i="52"/>
  <c r="J10" i="52"/>
  <c r="V2" i="47"/>
  <c r="C2" i="5"/>
  <c r="I3" i="18"/>
  <c r="H4" i="43"/>
  <c r="U4" i="9"/>
  <c r="D2" i="46"/>
  <c r="B2" i="47"/>
  <c r="B2" i="7"/>
  <c r="I2" i="15"/>
  <c r="J4" i="42"/>
  <c r="H8" i="42"/>
  <c r="G12" i="42"/>
  <c r="J15" i="42"/>
  <c r="F19" i="42"/>
  <c r="E23" i="42"/>
  <c r="H20" i="43"/>
  <c r="N2" i="38"/>
  <c r="D20" i="28"/>
  <c r="H15" i="28"/>
  <c r="L15" i="28"/>
  <c r="F11" i="39"/>
  <c r="J4" i="39"/>
  <c r="F8" i="12"/>
  <c r="F14" i="12"/>
  <c r="F20" i="12"/>
  <c r="F32" i="12"/>
  <c r="O33" i="12"/>
  <c r="K6" i="12"/>
  <c r="S9" i="12"/>
  <c r="S13" i="12"/>
  <c r="S15" i="12"/>
  <c r="S17" i="12"/>
  <c r="S19" i="12"/>
  <c r="J9" i="56"/>
  <c r="I19" i="56"/>
  <c r="V7" i="56"/>
  <c r="U12" i="56"/>
  <c r="U17" i="56"/>
  <c r="T22" i="56"/>
  <c r="G3" i="52"/>
  <c r="J5" i="52"/>
  <c r="C11" i="52"/>
  <c r="D2" i="5"/>
  <c r="J3" i="18"/>
  <c r="V4" i="9"/>
  <c r="O2" i="38"/>
  <c r="E11" i="28"/>
  <c r="G7" i="28"/>
  <c r="G16" i="28"/>
  <c r="M3" i="28"/>
  <c r="M9" i="28"/>
  <c r="L21" i="28"/>
  <c r="H8" i="39"/>
  <c r="J22" i="39"/>
  <c r="G14" i="12"/>
  <c r="G20" i="12"/>
  <c r="L33" i="12"/>
  <c r="L4" i="12"/>
  <c r="K8" i="12"/>
  <c r="S11" i="12"/>
  <c r="K22" i="12"/>
  <c r="H5" i="56"/>
  <c r="G10" i="56"/>
  <c r="G15" i="56"/>
  <c r="H24" i="56"/>
  <c r="V17" i="56"/>
  <c r="F8" i="52"/>
  <c r="E2" i="46"/>
  <c r="E2" i="7"/>
  <c r="J2" i="15"/>
  <c r="C5" i="42"/>
  <c r="I8" i="42"/>
  <c r="H12" i="42"/>
  <c r="G16" i="42"/>
  <c r="J19" i="42"/>
  <c r="F23" i="42"/>
  <c r="H5" i="43"/>
  <c r="W4" i="9"/>
  <c r="K14" i="12"/>
  <c r="K16" i="12"/>
  <c r="K18" i="12"/>
  <c r="K20" i="12"/>
  <c r="H10" i="56"/>
  <c r="J19" i="56"/>
  <c r="V12" i="56"/>
  <c r="U22" i="56"/>
  <c r="H3" i="52"/>
  <c r="G8" i="52"/>
  <c r="D11" i="52"/>
  <c r="D2" i="47"/>
  <c r="E2" i="5"/>
  <c r="L3" i="18"/>
  <c r="H21" i="43"/>
  <c r="P2" i="38"/>
  <c r="L6" i="1"/>
  <c r="H14" i="1"/>
  <c r="K16" i="1"/>
  <c r="G19" i="1"/>
  <c r="J21" i="1"/>
  <c r="D12" i="28"/>
  <c r="H7" i="28"/>
  <c r="K10" i="28"/>
  <c r="M21" i="28"/>
  <c r="H9" i="39"/>
  <c r="E3" i="12"/>
  <c r="E9" i="12"/>
  <c r="E15" i="12"/>
  <c r="E21" i="12"/>
  <c r="M33" i="12"/>
  <c r="M4" i="12"/>
  <c r="L8" i="12"/>
  <c r="L12" i="12"/>
  <c r="L14" i="12"/>
  <c r="L22" i="12"/>
  <c r="I5" i="56"/>
  <c r="I10" i="56"/>
  <c r="H15" i="56"/>
  <c r="I24" i="56"/>
  <c r="T8" i="56"/>
  <c r="S13" i="56"/>
  <c r="S18" i="56"/>
  <c r="D6" i="52"/>
  <c r="H8" i="52"/>
  <c r="F2" i="46"/>
  <c r="F2" i="7"/>
  <c r="K2" i="15"/>
  <c r="M3" i="18"/>
  <c r="J8" i="42"/>
  <c r="I12" i="42"/>
  <c r="H16" i="42"/>
  <c r="G20" i="42"/>
  <c r="J23" i="42"/>
  <c r="G6" i="43"/>
  <c r="X4" i="9"/>
  <c r="D21" i="28"/>
  <c r="G8" i="28"/>
  <c r="G17" i="28"/>
  <c r="L4" i="28"/>
  <c r="K16" i="28"/>
  <c r="F13" i="39"/>
  <c r="J6" i="39"/>
  <c r="F9" i="12"/>
  <c r="F15" i="12"/>
  <c r="E33" i="12"/>
  <c r="M6" i="12"/>
  <c r="L10" i="12"/>
  <c r="L16" i="12"/>
  <c r="L18" i="12"/>
  <c r="L20" i="12"/>
  <c r="J10" i="56"/>
  <c r="G20" i="56"/>
  <c r="T13" i="56"/>
  <c r="V22" i="56"/>
  <c r="I3" i="52"/>
  <c r="J8" i="52"/>
  <c r="E11" i="52"/>
  <c r="E2" i="47"/>
  <c r="F2" i="5"/>
  <c r="N3" i="18"/>
  <c r="E5" i="42"/>
  <c r="G22" i="43"/>
  <c r="Q2" i="38"/>
  <c r="T2" i="5"/>
  <c r="N2" i="15"/>
  <c r="H3" i="18"/>
  <c r="D3" i="42"/>
  <c r="D5" i="42"/>
  <c r="D7" i="42"/>
  <c r="D9" i="42"/>
  <c r="D11" i="42"/>
  <c r="D13" i="42"/>
  <c r="D15" i="42"/>
  <c r="D17" i="42"/>
  <c r="D19" i="42"/>
  <c r="D21" i="42"/>
  <c r="D23" i="42"/>
  <c r="C12" i="43"/>
  <c r="G5" i="43"/>
  <c r="G13" i="43"/>
  <c r="G21" i="43"/>
  <c r="O20" i="12"/>
  <c r="M22" i="12"/>
  <c r="G5" i="56"/>
  <c r="G9" i="56"/>
  <c r="G13" i="56"/>
  <c r="G17" i="56"/>
  <c r="G21" i="56"/>
  <c r="G25" i="56"/>
  <c r="S8" i="56"/>
  <c r="S12" i="56"/>
  <c r="S16" i="56"/>
  <c r="S20" i="56"/>
  <c r="S24" i="56"/>
  <c r="C4" i="52"/>
  <c r="C6" i="52"/>
  <c r="C8" i="52"/>
  <c r="C10" i="52"/>
  <c r="C12" i="52"/>
  <c r="I2" i="46"/>
  <c r="C2" i="47"/>
  <c r="S2" i="47"/>
  <c r="M2" i="7"/>
  <c r="G2" i="5"/>
  <c r="A2" i="15"/>
  <c r="Q2" i="15"/>
  <c r="K3" i="18"/>
  <c r="G3" i="42"/>
  <c r="G5" i="42"/>
  <c r="G7" i="42"/>
  <c r="G9" i="42"/>
  <c r="G11" i="42"/>
  <c r="G13" i="42"/>
  <c r="G15" i="42"/>
  <c r="G17" i="42"/>
  <c r="G19" i="42"/>
  <c r="G21" i="42"/>
  <c r="G23" i="42"/>
  <c r="C15" i="43"/>
  <c r="H6" i="43"/>
  <c r="H14" i="43"/>
  <c r="H22" i="43"/>
  <c r="J4" i="9"/>
  <c r="Z4" i="9"/>
  <c r="B2" i="38"/>
  <c r="R2" i="38"/>
  <c r="H7" i="42"/>
  <c r="H9" i="42"/>
  <c r="H11" i="42"/>
  <c r="H13" i="42"/>
  <c r="H15" i="42"/>
  <c r="H17" i="42"/>
  <c r="H19" i="42"/>
  <c r="H21" i="42"/>
  <c r="H23" i="42"/>
  <c r="C16" i="43"/>
  <c r="G7" i="43"/>
  <c r="G15" i="43"/>
  <c r="G23" i="43"/>
  <c r="K4" i="9"/>
  <c r="AA4" i="9"/>
  <c r="C2" i="38"/>
  <c r="S2" i="38"/>
  <c r="I7" i="42"/>
  <c r="I9" i="42"/>
  <c r="I11" i="42"/>
  <c r="I13" i="42"/>
  <c r="I15" i="42"/>
  <c r="I17" i="42"/>
  <c r="I19" i="42"/>
  <c r="I21" i="42"/>
  <c r="I23" i="42"/>
  <c r="C17" i="43"/>
  <c r="H7" i="43"/>
  <c r="H15" i="43"/>
  <c r="H23" i="43"/>
  <c r="L4" i="9"/>
  <c r="AB4" i="9"/>
  <c r="D2" i="38"/>
  <c r="T2" i="38"/>
  <c r="G16" i="43"/>
  <c r="A11" i="9"/>
  <c r="A10" i="9"/>
  <c r="A9" i="9"/>
  <c r="A8" i="9"/>
  <c r="A7" i="9"/>
  <c r="A6" i="9"/>
  <c r="A5" i="9"/>
  <c r="A4" i="9"/>
  <c r="A13" i="9"/>
  <c r="A12" i="9"/>
  <c r="M4" i="9"/>
  <c r="AC4" i="9"/>
  <c r="E2" i="38"/>
  <c r="U2" i="38"/>
  <c r="M2" i="46"/>
  <c r="G2" i="47"/>
  <c r="A2" i="7"/>
  <c r="Q2" i="7"/>
  <c r="K2" i="5"/>
  <c r="E2" i="15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U25" i="56"/>
  <c r="I4" i="52"/>
  <c r="I6" i="52"/>
  <c r="I8" i="52"/>
  <c r="I10" i="52"/>
  <c r="I12" i="52"/>
  <c r="O2" i="46"/>
  <c r="I2" i="47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J18" i="1" a="1"/>
  <c r="J7" i="1" a="1"/>
  <c r="J23" i="1" a="1"/>
  <c r="E18" i="28" a="1"/>
  <c r="E21" i="28" a="1"/>
  <c r="J5" i="1" a="1"/>
  <c r="J15" i="1" a="1"/>
  <c r="J15" i="1" l="1"/>
  <c r="J5" i="1"/>
  <c r="E21" i="28"/>
  <c r="E18" i="28"/>
  <c r="J23" i="1"/>
  <c r="J7" i="1"/>
  <c r="J18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K27" i="48" a="1"/>
  <c r="K28" i="48" a="1"/>
  <c r="K28" i="48" l="1"/>
  <c r="K27" i="48"/>
  <c r="L28" i="48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Q4" i="48" a="1"/>
  <c r="Q4" i="48" s="1"/>
  <c r="AF3" i="12" s="1"/>
  <c r="Q8" i="48" a="1"/>
  <c r="Q8" i="48" s="1"/>
  <c r="AF7" i="12" s="1"/>
  <c r="Q11" i="48" a="1"/>
  <c r="Q11" i="48" s="1"/>
  <c r="AF10" i="12" s="1"/>
  <c r="Q14" i="48" a="1"/>
  <c r="Q14" i="48" s="1"/>
  <c r="AF13" i="12" s="1"/>
  <c r="Q17" i="48" a="1"/>
  <c r="Q17" i="48" s="1"/>
  <c r="AF16" i="12" s="1"/>
  <c r="Q24" i="48" a="1"/>
  <c r="Q24" i="48" s="1"/>
  <c r="AF23" i="12" s="1"/>
  <c r="Q5" i="48" a="1"/>
  <c r="Q5" i="48" s="1"/>
  <c r="AF4" i="12" s="1"/>
  <c r="Q12" i="48" a="1"/>
  <c r="Q12" i="48" s="1"/>
  <c r="AF11" i="12" s="1"/>
  <c r="Q15" i="48" a="1"/>
  <c r="Q15" i="48" s="1"/>
  <c r="AF14" i="12" s="1"/>
  <c r="Q18" i="48" a="1"/>
  <c r="Q18" i="48" s="1"/>
  <c r="AF17" i="12" s="1"/>
  <c r="Q21" i="48" a="1"/>
  <c r="Q21" i="48" s="1"/>
  <c r="AF20" i="12" s="1"/>
  <c r="Q6" i="48" a="1"/>
  <c r="Q6" i="48" s="1"/>
  <c r="AF5" i="12" s="1"/>
  <c r="Q9" i="48" a="1"/>
  <c r="Q9" i="48" s="1"/>
  <c r="AF8" i="12" s="1"/>
  <c r="Q16" i="48" a="1"/>
  <c r="Q16" i="48" s="1"/>
  <c r="AF15" i="12" s="1"/>
  <c r="Q19" i="48" a="1"/>
  <c r="Q19" i="48" s="1"/>
  <c r="AF18" i="12" s="1"/>
  <c r="Q22" i="48" a="1"/>
  <c r="Q22" i="48" s="1"/>
  <c r="AF21" i="12" s="1"/>
  <c r="Q7" i="48" a="1"/>
  <c r="Q7" i="48" s="1"/>
  <c r="AF6" i="12" s="1"/>
  <c r="Q10" i="48" a="1"/>
  <c r="Q10" i="48" s="1"/>
  <c r="AF9" i="12" s="1"/>
  <c r="Q13" i="48" a="1"/>
  <c r="Q13" i="48" s="1"/>
  <c r="AF12" i="12" s="1"/>
  <c r="Q20" i="48" a="1"/>
  <c r="Q20" i="48" s="1"/>
  <c r="AF19" i="12" s="1"/>
  <c r="Q23" i="48" a="1"/>
  <c r="Q23" i="48" s="1"/>
  <c r="AF22" i="12" s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N30" i="56" l="1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6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7" i="40" l="1"/>
  <c r="D20" i="40"/>
  <c r="D15" i="40"/>
  <c r="E13" i="49" s="1"/>
  <c r="D14" i="40"/>
  <c r="D13" i="40"/>
  <c r="D19" i="40"/>
  <c r="D22" i="40"/>
  <c r="E24" i="49" s="1"/>
  <c r="D21" i="40"/>
  <c r="E7" i="49" s="1"/>
  <c r="E21" i="49"/>
  <c r="D7" i="40"/>
  <c r="E18" i="49" s="1"/>
  <c r="D9" i="40"/>
  <c r="D11" i="40"/>
  <c r="D10" i="40"/>
  <c r="E4" i="49" s="1"/>
  <c r="D18" i="40"/>
  <c r="D8" i="40"/>
  <c r="E10" i="49" s="1"/>
  <c r="D17" i="40"/>
  <c r="E20" i="49" s="1"/>
  <c r="D12" i="40"/>
  <c r="E23" i="49" s="1"/>
  <c r="D24" i="40"/>
  <c r="D25" i="40"/>
  <c r="D23" i="40"/>
  <c r="D16" i="40"/>
  <c r="E19" i="49" l="1"/>
  <c r="E14" i="49"/>
  <c r="E8" i="49"/>
  <c r="E9" i="49"/>
  <c r="E16" i="49"/>
  <c r="E11" i="49"/>
  <c r="E12" i="49"/>
  <c r="E5" i="49"/>
  <c r="E22" i="49"/>
  <c r="E6" i="49"/>
  <c r="E15" i="49"/>
  <c r="E17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7" i="40" s="1"/>
  <c r="U10" i="42" a="1"/>
  <c r="U10" i="42" s="1"/>
  <c r="L10" i="40" s="1"/>
  <c r="U13" i="42" a="1"/>
  <c r="U13" i="42" s="1"/>
  <c r="L7" i="40" s="1"/>
  <c r="U18" i="42" a="1"/>
  <c r="U18" i="42" s="1"/>
  <c r="L26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4" i="49" l="1"/>
  <c r="I23" i="55"/>
  <c r="I14" i="55"/>
  <c r="K19" i="49"/>
  <c r="K21" i="49"/>
  <c r="I24" i="55"/>
  <c r="P24" i="55" s="1"/>
  <c r="I29" i="55"/>
  <c r="K6" i="49"/>
  <c r="K18" i="49"/>
  <c r="I19" i="55"/>
  <c r="K22" i="49"/>
  <c r="I12" i="55"/>
  <c r="I22" i="55"/>
  <c r="K15" i="49"/>
  <c r="K12" i="49"/>
  <c r="I18" i="55"/>
  <c r="K4" i="49"/>
  <c r="I16" i="55"/>
  <c r="K8" i="49"/>
  <c r="I17" i="55"/>
  <c r="I27" i="55"/>
  <c r="K23" i="49"/>
  <c r="K9" i="49"/>
  <c r="I11" i="55"/>
  <c r="L24" i="40"/>
  <c r="L25" i="40"/>
  <c r="L23" i="40"/>
  <c r="L22" i="40"/>
  <c r="L15" i="40"/>
  <c r="L14" i="40"/>
  <c r="L17" i="40"/>
  <c r="L8" i="40"/>
  <c r="L21" i="40"/>
  <c r="K17" i="49" l="1"/>
  <c r="I26" i="55"/>
  <c r="K24" i="49"/>
  <c r="I20" i="55"/>
  <c r="K20" i="49"/>
  <c r="I15" i="55"/>
  <c r="K5" i="49"/>
  <c r="I28" i="55"/>
  <c r="I13" i="55"/>
  <c r="K11" i="49"/>
  <c r="I9" i="55"/>
  <c r="K10" i="49"/>
  <c r="K16" i="49"/>
  <c r="I10" i="55"/>
  <c r="I25" i="55"/>
  <c r="K7" i="49"/>
  <c r="I21" i="55"/>
  <c r="K13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8" i="49" l="1"/>
  <c r="H19" i="55"/>
  <c r="X4" i="28"/>
  <c r="I25" i="40" s="1"/>
  <c r="X18" i="28"/>
  <c r="I26" i="40" s="1"/>
  <c r="X6" i="28"/>
  <c r="I16" i="40" s="1"/>
  <c r="X23" i="28"/>
  <c r="I18" i="40" s="1"/>
  <c r="X5" i="28"/>
  <c r="I27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I21" i="40" s="1"/>
  <c r="X11" i="28"/>
  <c r="X14" i="28"/>
  <c r="I7" i="49" l="1"/>
  <c r="H25" i="55"/>
  <c r="I20" i="49"/>
  <c r="H15" i="55"/>
  <c r="I19" i="49"/>
  <c r="H14" i="55"/>
  <c r="H24" i="55"/>
  <c r="I21" i="49"/>
  <c r="I23" i="49"/>
  <c r="H27" i="55"/>
  <c r="I14" i="49"/>
  <c r="H23" i="55"/>
  <c r="I9" i="49"/>
  <c r="H11" i="55"/>
  <c r="I16" i="49"/>
  <c r="H10" i="55"/>
  <c r="I11" i="49"/>
  <c r="H13" i="55"/>
  <c r="H29" i="55"/>
  <c r="I6" i="49"/>
  <c r="H12" i="55"/>
  <c r="I22" i="49"/>
  <c r="I11" i="40"/>
  <c r="I15" i="40"/>
  <c r="I24" i="40"/>
  <c r="I22" i="40"/>
  <c r="I19" i="40"/>
  <c r="I14" i="40"/>
  <c r="I23" i="40"/>
  <c r="I9" i="40"/>
  <c r="I10" i="40"/>
  <c r="H16" i="55" l="1"/>
  <c r="I4" i="49"/>
  <c r="H28" i="55"/>
  <c r="I5" i="49"/>
  <c r="H9" i="55"/>
  <c r="I10" i="49"/>
  <c r="H21" i="55"/>
  <c r="I13" i="49"/>
  <c r="I15" i="49"/>
  <c r="H22" i="55"/>
  <c r="I12" i="49"/>
  <c r="H18" i="55"/>
  <c r="H20" i="55"/>
  <c r="I24" i="49"/>
  <c r="I8" i="49"/>
  <c r="H17" i="55"/>
  <c r="I17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5" i="40" s="1"/>
  <c r="F16" i="49" s="1"/>
  <c r="S6" i="39" a="1"/>
  <c r="S6" i="39" s="1"/>
  <c r="E8" i="40" s="1"/>
  <c r="S11" i="39" a="1"/>
  <c r="S11" i="39" s="1"/>
  <c r="E9" i="40" s="1"/>
  <c r="S14" i="39" a="1"/>
  <c r="S14" i="39" s="1"/>
  <c r="E15" i="40" s="1"/>
  <c r="S19" i="39" a="1"/>
  <c r="S19" i="39" s="1"/>
  <c r="E24" i="40" s="1"/>
  <c r="S22" i="39" a="1"/>
  <c r="S22" i="39" s="1"/>
  <c r="E18" i="40" s="1"/>
  <c r="S4" i="39" a="1"/>
  <c r="S4" i="39" s="1"/>
  <c r="E27" i="40" s="1"/>
  <c r="F9" i="49" s="1"/>
  <c r="S9" i="39" a="1"/>
  <c r="S9" i="39" s="1"/>
  <c r="E10" i="40" s="1"/>
  <c r="S12" i="39" a="1"/>
  <c r="S12" i="39" s="1"/>
  <c r="E7" i="40" s="1"/>
  <c r="S17" i="39" a="1"/>
  <c r="S17" i="39" s="1"/>
  <c r="E26" i="40" s="1"/>
  <c r="S20" i="39" a="1"/>
  <c r="S20" i="39" s="1"/>
  <c r="E12" i="40" s="1"/>
  <c r="S7" i="39" a="1"/>
  <c r="S7" i="39" s="1"/>
  <c r="E20" i="40" s="1"/>
  <c r="S10" i="39" a="1"/>
  <c r="S10" i="39" s="1"/>
  <c r="E19" i="40" s="1"/>
  <c r="F8" i="49" s="1"/>
  <c r="S15" i="39" a="1"/>
  <c r="S15" i="39" s="1"/>
  <c r="E11" i="40" s="1"/>
  <c r="S18" i="39" a="1"/>
  <c r="S18" i="39" s="1"/>
  <c r="E21" i="40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2" i="40" s="1"/>
  <c r="S16" i="39" a="1"/>
  <c r="S16" i="39" s="1"/>
  <c r="E13" i="40" s="1"/>
  <c r="F14" i="49" s="1"/>
  <c r="S21" i="39" a="1"/>
  <c r="S21" i="39" s="1"/>
  <c r="E23" i="40" s="1"/>
  <c r="F12" i="49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8" i="49" l="1"/>
  <c r="F5" i="49"/>
  <c r="F15" i="49"/>
  <c r="F22" i="49"/>
  <c r="F17" i="49"/>
  <c r="F4" i="49"/>
  <c r="F20" i="49"/>
  <c r="F13" i="49"/>
  <c r="F11" i="49"/>
  <c r="F6" i="49"/>
  <c r="F24" i="49"/>
  <c r="F21" i="49"/>
  <c r="F10" i="49"/>
  <c r="F7" i="49"/>
  <c r="F19" i="49"/>
  <c r="F23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5" i="40" s="1"/>
  <c r="G25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4" i="40" s="1"/>
  <c r="G24" i="40" s="1"/>
  <c r="R24" i="13" a="1"/>
  <c r="R24" i="13" s="1"/>
  <c r="F18" i="40" s="1"/>
  <c r="G18" i="40" s="1"/>
  <c r="R6" i="13" a="1"/>
  <c r="R6" i="13" s="1"/>
  <c r="F27" i="40" s="1"/>
  <c r="G27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6" i="40" s="1"/>
  <c r="G26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F21" i="40" s="1"/>
  <c r="G21" i="40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2" i="40" s="1"/>
  <c r="G22" i="40" s="1"/>
  <c r="R18" i="13" a="1"/>
  <c r="R18" i="13" s="1"/>
  <c r="F13" i="40" s="1"/>
  <c r="G13" i="40" s="1"/>
  <c r="R23" i="13" a="1"/>
  <c r="R23" i="13" s="1"/>
  <c r="F23" i="40" s="1"/>
  <c r="G23" i="40" s="1"/>
  <c r="R4" i="13" a="1"/>
  <c r="R4" i="13" s="1"/>
  <c r="F14" i="40" s="1"/>
  <c r="G14" i="40" s="1"/>
  <c r="G11" i="49"/>
  <c r="I21" i="12"/>
  <c r="I13" i="12"/>
  <c r="H5" i="12"/>
  <c r="K27" i="40" s="1"/>
  <c r="I5" i="12"/>
  <c r="I23" i="12"/>
  <c r="I3" i="12"/>
  <c r="H10" i="12"/>
  <c r="K10" i="40" s="1"/>
  <c r="G23" i="49" l="1"/>
  <c r="G9" i="49"/>
  <c r="H23" i="40" a="1"/>
  <c r="H23" i="40" s="1"/>
  <c r="H19" i="40" a="1"/>
  <c r="H19" i="40" s="1"/>
  <c r="H15" i="40" a="1"/>
  <c r="H15" i="40" s="1"/>
  <c r="H25" i="40" a="1"/>
  <c r="H25" i="40" s="1"/>
  <c r="H26" i="40" a="1"/>
  <c r="H26" i="40" s="1"/>
  <c r="H22" i="40" a="1"/>
  <c r="H22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7" i="40" a="1"/>
  <c r="H27" i="40" s="1"/>
  <c r="H9" i="40" a="1"/>
  <c r="H9" i="40" s="1"/>
  <c r="H24" i="40" a="1"/>
  <c r="H24" i="40" s="1"/>
  <c r="H17" i="40" a="1"/>
  <c r="H17" i="40" s="1"/>
  <c r="H10" i="40" a="1"/>
  <c r="H10" i="40" s="1"/>
  <c r="H21" i="40" a="1"/>
  <c r="H21" i="40" s="1"/>
  <c r="H14" i="40" a="1"/>
  <c r="H14" i="40" s="1"/>
  <c r="H11" i="40" a="1"/>
  <c r="H11" i="40" s="1"/>
  <c r="H7" i="40" a="1"/>
  <c r="H7" i="40" s="1"/>
  <c r="H12" i="40" a="1"/>
  <c r="H12" i="40" s="1"/>
  <c r="G18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7" i="49"/>
  <c r="G15" i="49"/>
  <c r="G16" i="49"/>
  <c r="G6" i="49"/>
  <c r="G22" i="49"/>
  <c r="G13" i="49"/>
  <c r="G7" i="49"/>
  <c r="G4" i="49"/>
  <c r="G8" i="49"/>
  <c r="G19" i="49"/>
  <c r="G21" i="49"/>
  <c r="G20" i="49"/>
  <c r="G24" i="49"/>
  <c r="G5" i="49"/>
  <c r="G14" i="49"/>
  <c r="G12" i="49"/>
  <c r="G10" i="49"/>
  <c r="J5" i="12"/>
  <c r="H3" i="12"/>
  <c r="K14" i="40" s="1"/>
  <c r="H21" i="12"/>
  <c r="K12" i="40" s="1"/>
  <c r="I16" i="12"/>
  <c r="H19" i="12"/>
  <c r="K21" i="40" s="1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6" i="40" s="1"/>
  <c r="I4" i="12"/>
  <c r="I7" i="12"/>
  <c r="I12" i="12"/>
  <c r="I11" i="12"/>
  <c r="H4" i="12"/>
  <c r="K25" i="40" s="1"/>
  <c r="I14" i="12"/>
  <c r="H14" i="12"/>
  <c r="K22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4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3" i="40" s="1"/>
  <c r="H15" i="12"/>
  <c r="K15" i="40" s="1"/>
  <c r="H18" i="49" l="1"/>
  <c r="G19" i="55"/>
  <c r="L19" i="55" s="1"/>
  <c r="G16" i="55"/>
  <c r="L16" i="55" s="1"/>
  <c r="H4" i="49"/>
  <c r="G11" i="55"/>
  <c r="L11" i="55" s="1"/>
  <c r="H9" i="49"/>
  <c r="H11" i="49"/>
  <c r="G13" i="55"/>
  <c r="L13" i="55" s="1"/>
  <c r="H16" i="49"/>
  <c r="G10" i="55"/>
  <c r="L10" i="55" s="1"/>
  <c r="H15" i="49"/>
  <c r="G22" i="55"/>
  <c r="L22" i="55" s="1"/>
  <c r="G15" i="55"/>
  <c r="L15" i="55" s="1"/>
  <c r="H20" i="49"/>
  <c r="H22" i="49"/>
  <c r="G12" i="55"/>
  <c r="L12" i="55" s="1"/>
  <c r="H6" i="49"/>
  <c r="G29" i="55"/>
  <c r="L29" i="55" s="1"/>
  <c r="G21" i="55"/>
  <c r="L21" i="55" s="1"/>
  <c r="H13" i="49"/>
  <c r="H10" i="49"/>
  <c r="G9" i="55"/>
  <c r="L9" i="55" s="1"/>
  <c r="H17" i="49"/>
  <c r="G26" i="55"/>
  <c r="L26" i="55" s="1"/>
  <c r="H19" i="49"/>
  <c r="G14" i="55"/>
  <c r="L14" i="55" s="1"/>
  <c r="G20" i="55"/>
  <c r="L20" i="55" s="1"/>
  <c r="H24" i="49"/>
  <c r="H8" i="49"/>
  <c r="G17" i="55"/>
  <c r="L17" i="55" s="1"/>
  <c r="G27" i="55"/>
  <c r="L27" i="55" s="1"/>
  <c r="H23" i="49"/>
  <c r="H7" i="49"/>
  <c r="G25" i="55"/>
  <c r="L25" i="55" s="1"/>
  <c r="H12" i="49"/>
  <c r="G18" i="55"/>
  <c r="L18" i="55" s="1"/>
  <c r="H14" i="49"/>
  <c r="G23" i="55"/>
  <c r="L23" i="55" s="1"/>
  <c r="G24" i="55"/>
  <c r="L24" i="55" s="1"/>
  <c r="H21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5" i="40" s="1"/>
  <c r="AJ8" i="12" a="1"/>
  <c r="AJ8" i="12" s="1"/>
  <c r="J20" i="40" s="1"/>
  <c r="AJ15" i="12" a="1"/>
  <c r="AJ15" i="12" s="1"/>
  <c r="J15" i="40" s="1"/>
  <c r="AJ22" i="12" a="1"/>
  <c r="AJ22" i="12" s="1"/>
  <c r="J23" i="40" s="1"/>
  <c r="AJ6" i="12" a="1"/>
  <c r="AJ6" i="12" s="1"/>
  <c r="J16" i="40" s="1"/>
  <c r="AJ19" i="12" a="1"/>
  <c r="AJ19" i="12" s="1"/>
  <c r="J21" i="40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6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2" i="40" s="1"/>
  <c r="AJ11" i="12" a="1"/>
  <c r="AJ11" i="12" s="1"/>
  <c r="J19" i="40" s="1"/>
  <c r="AJ21" i="12" a="1"/>
  <c r="AJ21" i="12" s="1"/>
  <c r="J12" i="40" s="1"/>
  <c r="AJ5" i="12" a="1"/>
  <c r="AJ5" i="12" s="1"/>
  <c r="J27" i="40" s="1"/>
  <c r="AJ20" i="12" a="1"/>
  <c r="AJ20" i="12" s="1"/>
  <c r="J24" i="40" s="1"/>
  <c r="M16" i="40" l="1"/>
  <c r="M25" i="40"/>
  <c r="J11" i="49"/>
  <c r="F13" i="55"/>
  <c r="J13" i="55" s="1"/>
  <c r="F18" i="55"/>
  <c r="J18" i="55" s="1"/>
  <c r="J12" i="49"/>
  <c r="J23" i="49"/>
  <c r="F27" i="55"/>
  <c r="J27" i="55" s="1"/>
  <c r="F29" i="55"/>
  <c r="J29" i="55" s="1"/>
  <c r="J6" i="49"/>
  <c r="F19" i="55"/>
  <c r="J19" i="55" s="1"/>
  <c r="J18" i="49"/>
  <c r="M15" i="40"/>
  <c r="F21" i="55"/>
  <c r="J21" i="55" s="1"/>
  <c r="J13" i="49"/>
  <c r="F11" i="55"/>
  <c r="J11" i="55" s="1"/>
  <c r="J9" i="49"/>
  <c r="M13" i="40"/>
  <c r="F23" i="55"/>
  <c r="J23" i="55" s="1"/>
  <c r="J14" i="49"/>
  <c r="F28" i="55"/>
  <c r="J28" i="55" s="1"/>
  <c r="J5" i="49"/>
  <c r="F17" i="55"/>
  <c r="J17" i="55" s="1"/>
  <c r="J8" i="49"/>
  <c r="J21" i="49"/>
  <c r="F24" i="55"/>
  <c r="J24" i="55" s="1"/>
  <c r="M26" i="40"/>
  <c r="F26" i="55"/>
  <c r="J26" i="55" s="1"/>
  <c r="J17" i="49"/>
  <c r="J24" i="49"/>
  <c r="F20" i="55"/>
  <c r="J20" i="55" s="1"/>
  <c r="J15" i="49"/>
  <c r="F22" i="55"/>
  <c r="J22" i="55" s="1"/>
  <c r="M18" i="40"/>
  <c r="M9" i="40"/>
  <c r="M12" i="40"/>
  <c r="M19" i="40"/>
  <c r="M22" i="40"/>
  <c r="M8" i="40"/>
  <c r="M7" i="40"/>
  <c r="M24" i="40"/>
  <c r="M11" i="40"/>
  <c r="M23" i="40"/>
  <c r="M27" i="40"/>
  <c r="J22" i="49" l="1"/>
  <c r="F10" i="55"/>
  <c r="J10" i="55" s="1"/>
  <c r="J16" i="49"/>
  <c r="F12" i="55"/>
  <c r="J12" i="55" s="1"/>
  <c r="M20" i="40"/>
  <c r="J19" i="49"/>
  <c r="F14" i="55"/>
  <c r="J14" i="55" s="1"/>
  <c r="M21" i="40"/>
  <c r="J7" i="49"/>
  <c r="F25" i="55"/>
  <c r="J25" i="55" s="1"/>
  <c r="M17" i="40"/>
  <c r="J20" i="49"/>
  <c r="F15" i="55"/>
  <c r="J15" i="55" s="1"/>
  <c r="M10" i="40"/>
  <c r="F16" i="55"/>
  <c r="J16" i="55" s="1"/>
  <c r="J4" i="49"/>
  <c r="M14" i="40"/>
  <c r="F9" i="55"/>
  <c r="J9" i="55" s="1"/>
  <c r="J10" i="49"/>
  <c r="N19" i="40" l="1" a="1"/>
  <c r="N19" i="40" s="1"/>
  <c r="L8" i="49" s="1"/>
  <c r="N14" i="40" a="1"/>
  <c r="N14" i="40" s="1"/>
  <c r="L10" i="49" s="1"/>
  <c r="N21" i="40" a="1"/>
  <c r="N21" i="40" s="1"/>
  <c r="L7" i="49" s="1"/>
  <c r="N9" i="40" a="1"/>
  <c r="N9" i="40" s="1"/>
  <c r="L12" i="49" s="1"/>
  <c r="N17" i="40" a="1"/>
  <c r="N17" i="40" s="1"/>
  <c r="L20" i="49" s="1"/>
  <c r="N7" i="40" a="1"/>
  <c r="N7" i="40" s="1"/>
  <c r="L18" i="49" s="1"/>
  <c r="N13" i="40" a="1"/>
  <c r="N13" i="40" s="1"/>
  <c r="L14" i="49" s="1"/>
  <c r="N26" i="40" a="1"/>
  <c r="N26" i="40" s="1"/>
  <c r="L21" i="49" s="1"/>
  <c r="N27" i="40" a="1"/>
  <c r="N27" i="40" s="1"/>
  <c r="L9" i="49" s="1"/>
  <c r="N24" i="40" a="1"/>
  <c r="N24" i="40" s="1"/>
  <c r="L17" i="49" s="1"/>
  <c r="N20" i="40" a="1"/>
  <c r="N20" i="40" s="1"/>
  <c r="L19" i="49" s="1"/>
  <c r="N10" i="40" a="1"/>
  <c r="N10" i="40" s="1"/>
  <c r="L4" i="49" s="1"/>
  <c r="N15" i="40" a="1"/>
  <c r="N15" i="40" s="1"/>
  <c r="L13" i="49" s="1"/>
  <c r="N22" i="40" a="1"/>
  <c r="N22" i="40" s="1"/>
  <c r="L24" i="49" s="1"/>
  <c r="N8" i="40" a="1"/>
  <c r="N8" i="40" s="1"/>
  <c r="L11" i="49" s="1"/>
  <c r="N12" i="40" a="1"/>
  <c r="N12" i="40" s="1"/>
  <c r="L23" i="49" s="1"/>
  <c r="N18" i="40" a="1"/>
  <c r="N18" i="40" s="1"/>
  <c r="L6" i="49" s="1"/>
  <c r="N16" i="40" a="1"/>
  <c r="N16" i="40" s="1"/>
  <c r="L22" i="49" s="1"/>
  <c r="N25" i="40" a="1"/>
  <c r="N25" i="40" s="1"/>
  <c r="L16" i="49" s="1"/>
  <c r="N23" i="40" a="1"/>
  <c r="N23" i="40" s="1"/>
  <c r="L5" i="49" s="1"/>
  <c r="N11" i="40" a="1"/>
  <c r="N11" i="40" s="1"/>
  <c r="L15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5FC5E81F-574B-4615-93E7-19434333E6D2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Timestamp="1712901187"&gt;&lt;FQL&gt;&lt;Q&gt;FC0000ZA^FG_MCAP_IDX(0,,,USD)&lt;/Q&gt;&lt;R&gt;1&lt;/R&gt;&lt;C&gt;1&lt;/C&gt;&lt;D xsi:type="xsd:double"&gt;301827.4&lt;/D&gt;&lt;/FQL&gt;&lt;FQL&gt;&lt;Q&gt;FC0000CN^FMA_MCAP(0,,,USD,"PORTAGG")&lt;/Q&gt;&lt;R&gt;1&lt;/R&gt;&lt;C&gt;1&lt;/C&gt;&lt;D xsi:type="xsd:double"&gt;7533795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xsi:type="xsd:double"&gt;4905.34&lt;/D&gt;&lt;/FQL&gt;&lt;FQL&gt;&lt;Q&gt;FC0000ZA^FMA_MCAP(0,,,USD,"PORTAGG")&lt;/Q&gt;&lt;R&gt;1&lt;/R&gt;&lt;C&gt;1&lt;/C&gt;&lt;D xsi:type="xsd:double"&gt;301827.4&lt;/D&gt;&lt;/FQL&gt;&lt;FQL&gt;&lt;Q&gt;FC0000CH^FMA_MCAP(0,,,USD,"PORTAGG")&lt;/Q&gt;&lt;R&gt;1&lt;/R&gt;&lt;C&gt;1&lt;/C&gt;&lt;D xsi:type="xsd:double"&gt;2065204.8&lt;/D&gt;&lt;/FQL&gt;&lt;FQL&gt;&lt;Q&gt;EWY^FREF_MARKET_VALUE_COMPANY(0,,,USD,,0,,"LEGACY")&lt;/Q&gt;&lt;R&gt;1&lt;/R&gt;&lt;C&gt;1&lt;/C&gt;&lt;D xsi:type="xsd:double"&gt;5154.648&lt;/D&gt;&lt;/FQL&gt;&lt;FQL&gt;&lt;Q&gt;FC0000MX^FMA_MCAP(0,,,USD,"PORTAGG")&lt;/Q&gt;&lt;R&gt;1&lt;/R&gt;&lt;C&gt;1&lt;/C&gt;&lt;D xsi:type="xsd:double"&gt;543602.94&lt;/D&gt;&lt;/FQL&gt;&lt;FQL&gt;&lt;Q&gt;EWW^FREF_MARKET_VALUE_COMPANY(0,,,USD,,0,,"LEGACY")&lt;/Q&gt;&lt;R&gt;1&lt;/R&gt;&lt;C&gt;1&lt;/C&gt;&lt;D xsi:type="xsd:double"&gt;2156.238&lt;/D&gt;&lt;/FQL&gt;&lt;FQL&gt;&lt;Q&gt;FC0000TW^FMA_MCAP(0,,,USD,"PORTAGG")&lt;/Q&gt;&lt;R&gt;1&lt;/R&gt;&lt;C&gt;1&lt;/C&gt;&lt;D xsi:type="xsd:double"&gt;2228177.3&lt;/D&gt;&lt;/FQL&gt;&lt;FQL&gt;&lt;Q&gt;EWM^FREF_MARKET_VALUE_COMPANY(0,,,USD,,0,,"LEGACY")&lt;/Q&gt;&lt;R&gt;1&lt;/R&gt;&lt;C&gt;1&lt;/C&gt;&lt;D xsi:type="xsd:double"&gt;251.79&lt;/D&gt;&lt;/FQL&gt;&lt;FQL&gt;&lt;Q&gt;FC0000PE^FMA_MCAP(0,,,USD,"PORTAGG")&lt;/Q&gt;&lt;R&gt;1&lt;/R&gt;&lt;C&gt;1&lt;/C&gt;&lt;D xsi:type="xsd:double"&gt;35372.082&lt;/D&gt;&lt;/FQL&gt;&lt;FQL&gt;&lt;Q&gt;FC0000PL^FMA_MCAP(0,,,USD,"PORTAGG")&lt;/Q&gt;&lt;R&gt;1&lt;/R&gt;&lt;C&gt;1&lt;/C&gt;&lt;D xsi:type="xsd:double"&gt;206875.11&lt;/D&gt;&lt;/FQL&gt;&lt;FQL&gt;&lt;Q&gt;FC0000PH^FMA_MCAP(0,,,USD,"PORTAGG")&lt;/Q&gt;&lt;R&gt;1&lt;/R&gt;&lt;C&gt;1&lt;/C&gt;&lt;D xsi:type="xsd:double"&gt;211516.77&lt;/D&gt;&lt;/FQL&gt;&lt;FQL&gt;&lt;Q&gt;VNM^FREF_MARKET_VALUE_COMPANY(0,,,USD,,0,,"LEGACY")&lt;/Q&gt;&lt;R&gt;1&lt;/R&gt;&lt;C&gt;1&lt;/C&gt;&lt;D xsi:type="xsd:double"&gt;544.159&lt;/D&gt;&lt;/FQL&gt;&lt;FQL&gt;&lt;Q&gt;EPHE^FREF_MARKET_VALUE_COMPANY(0,,,USD,,0,,"LEGACY")&lt;/Q&gt;&lt;R&gt;1&lt;/R&gt;&lt;C&gt;1&lt;/C&gt;&lt;D xsi:type="xsd:double"&gt;122.76&lt;/D&gt;&lt;/FQL&gt;&lt;FQL&gt;&lt;Q&gt;FC0000AE^FMA_MCAP(0,,,USD,"PORTAGG")&lt;/Q&gt;&lt;R&gt;1&lt;/R&gt;&lt;C&gt;1&lt;/C&gt;&lt;D xsi:type="xsd:double"&gt;872855.5&lt;/D&gt;&lt;/FQL&gt;&lt;FQL&gt;&lt;Q&gt;FC0000CL^FMA_MCAP(0,,,USD,"PORTAGG")&lt;/Q&gt;&lt;R&gt;1&lt;/R&gt;&lt;C&gt;1&lt;/C&gt;&lt;D xsi:type="xsd:double"&gt;147529.11&lt;/D&gt;&lt;/FQL&gt;&lt;FQL&gt;&lt;Q&gt;TUR^FREF_MARKET_VALUE_COMPANY(0,,,USD,,0,,"LEGACY")&lt;/Q&gt;&lt;R&gt;1&lt;/R&gt;&lt;C&gt;1&lt;/C&gt;&lt;D xsi:type="xsd:double"&gt;231.217&lt;/D&gt;&lt;/FQL&gt;&lt;FQL&gt;&lt;Q&gt;ECH^FREF_MARKET_VALUE_COMPANY(0,,,USD,,0,,"LEGACY")&lt;/Q&gt;&lt;R&gt;1&lt;/R&gt;&lt;C&gt;1&lt;/C&gt;&lt;D xsi:type="xsd:double"&gt;603.642&lt;/D&gt;&lt;/FQL&gt;&lt;FQL&gt;&lt;Q&gt;SET-BKK^FG_MCAP_IDX(0,,,USD)&lt;/Q&gt;&lt;R&gt;1&lt;/R&gt;&lt;C&gt;1&lt;/C&gt;&lt;D xsi:type="xsd:double"&gt;471061.916350394&lt;/D&gt;&lt;/FQL&gt;&lt;FQL&gt;&lt;Q&gt;CNYA^FREF_MARKET_VALUE_COMPANY(0,,,USD,,0,,"LEGACY")&lt;/Q&gt;&lt;R&gt;1&lt;/R&gt;&lt;C&gt;1&lt;/C&gt;&lt;D xsi:type="xsd:double"&gt;204.689&lt;/D&gt;&lt;/FQL&gt;&lt;FQL&gt;&lt;Q&gt;CC_ZA^FG_COMPANY_NAME&lt;/Q&gt;&lt;R&gt;1&lt;/R&gt;&lt;C&gt;1&lt;/C&gt;&lt;D xsi:type="xsd:string"&gt;South Africa&lt;/D&gt;&lt;/FQL&gt;&lt;FQL&gt;&lt;Q&gt;FC0000IN^FMA_MCAP(0,,,USD,"PORTAGG")&lt;/Q&gt;&lt;R&gt;1&lt;/R&gt;&lt;C&gt;1&lt;/C&gt;&lt;D xsi:type="xsd:double"&gt;4763846.5&lt;/D&gt;&lt;/FQL&gt;&lt;FQL&gt;&lt;Q&gt;SPY^FREF_MARKET_VALUE_COMPANY(0,,,USD,,0,,"LEGACY")&lt;/Q&gt;&lt;R&gt;1&lt;/R&gt;&lt;C&gt;1&lt;/C&gt;&lt;D xsi:type="xsd:double"&gt;526770.8278&lt;/D&gt;&lt;/FQL&gt;&lt;FQL&gt;&lt;Q&gt;FC0000US^FMA_MCAP(0,,,USD,"PORTAGG")&lt;/Q&gt;&lt;R&gt;1&lt;/R&gt;&lt;C&gt;1&lt;/C&gt;&lt;D xsi:type="xsd:double"&gt;54277430&lt;/D&gt;&lt;/FQL&gt;&lt;FQL&gt;&lt;Q&gt;FC0000GR^FMA_MCAP(0,,,USD,"PORTAGG")&lt;/Q&gt;&lt;R&gt;1&lt;/R&gt;&lt;C&gt;1&lt;/C&gt;&lt;D xsi:type="xsd:double"&gt;81639.74&lt;/D&gt;&lt;/FQL&gt;&lt;FQL&gt;&lt;Q&gt;GREK^FREF_MARKET_VALUE_COMPANY(0,,,USD,,0,,"LEGACY")&lt;/Q&gt;&lt;R&gt;1&lt;/R&gt;&lt;C&gt;1&lt;/C&gt;&lt;D xsi:type="xsd:double"&gt;195.27075452&lt;/D&gt;&lt;/FQL&gt;&lt;FQL&gt;&lt;Q&gt;FC0000GB^FMA_MCAP(0,,,USD,"PORTAGG")&lt;/Q&gt;&lt;R&gt;1&lt;/R&gt;&lt;C&gt;1&lt;/C&gt;&lt;D xsi:type="xsd:double"&gt;3100224&lt;/D&gt;&lt;/FQL&gt;&lt;FQL&gt;&lt;Q&gt;EZA^FREF_MARKET_VALUE_COMPANY(0,,,USD,,0,,"LEGACY")&lt;/Q&gt;&lt;R&gt;1&lt;/R&gt;&lt;C&gt;1&lt;/C&gt;&lt;D xsi:type="xsd:double"&gt;276.76&lt;/D&gt;&lt;/FQL&gt;&lt;FQL&gt;&lt;Q&gt;FC0000BR^FMA_MCAP(0,,,USD,"PORTAGG")&lt;/Q&gt;&lt;R&gt;1&lt;/R&gt;&lt;C&gt;1&lt;/C&gt;&lt;D xsi:type="xsd:double"&gt;759904.06&lt;/D&gt;&lt;/FQL&gt;&lt;FQL&gt;&lt;Q&gt;EWZ^FREF_MARKET_VALUE_COMPANY(0,,,USD,,0,,"LEGACY")&lt;/Q&gt;&lt;R&gt;1&lt;/R&gt;&lt;C&gt;1&lt;/C&gt;&lt;D xsi:type="xsd:double"&gt;4997.331&lt;/D&gt;&lt;/FQL&gt;&lt;FQL&gt;&lt;Q&gt;FC0000KR^FMA_MCAP(0,,,USD,"PORTAGG")&lt;/Q&gt;&lt;R&gt;1&lt;/R&gt;&lt;C&gt;1&lt;/C&gt;&lt;D xsi:type="xsd:double"&gt;1884281&lt;/D&gt;&lt;/FQL&gt;&lt;FQL&gt;&lt;Q&gt;FC0000DE^FMA_MCAP(0,,,USD,"PORTAGG")&lt;/Q&gt;&lt;R&gt;1&lt;/R&gt;&lt;C&gt;1&lt;/C&gt;&lt;D xsi:type="xsd:double"&gt;2265023&lt;/D&gt;&lt;/FQL&gt;&lt;FQL&gt;&lt;Q&gt;EWG^FREF_MARKET_VALUE_COMPANY(0,,,USD,,0,,"LEGACY")&lt;/Q&gt;&lt;R&gt;1&lt;/R&gt;&lt;C&gt;1&lt;/C&gt;&lt;D xsi:type="xsd:double"&gt;981.03&lt;/D&gt;&lt;/FQL&gt;&lt;FQL&gt;&lt;Q&gt;FC0000CA^FMA_MCAP(0,,,USD,"PORTAGG")&lt;/Q&gt;&lt;R&gt;1&lt;/R&gt;&lt;C&gt;1&lt;/C&gt;&lt;D xsi:type="xsd:double"&gt;2711118.8&lt;/D&gt;&lt;/FQL&gt;&lt;FQL&gt;&lt;Q&gt;EWC^FREF_MARKET_VALUE_COMPANY(0,,,USD,,0,,"LEGACY")&lt;/Q&gt;&lt;R&gt;1&lt;/R&gt;&lt;C&gt;1&lt;/C&gt;&lt;D xsi:type="xsd:double"&gt;2809.344&lt;/D&gt;&lt;/FQL&gt;&lt;FQL&gt;&lt;Q&gt;EWT^FREF_MARKET_VALUE_COMPANY(0,,,USD,,0,,"LEGACY")&lt;/Q&gt;&lt;R&gt;1&lt;/R&gt;&lt;C&gt;1&lt;/C&gt;&lt;D xsi:type="xsd:double"&gt;4152.744&lt;/D&gt;&lt;/FQL&gt;&lt;FQL&gt;&lt;Q&gt;FC0000MY^FMA_MCAP(0,,,USD,"PORTAGG")&lt;/Q&gt;&lt;R&gt;1&lt;/R&gt;&lt;C&gt;1&lt;/C&gt;&lt;D xsi:type="xsd:double"&gt;372205.4&lt;/D&gt;&lt;/FQL&gt;&lt;FQL&gt;&lt;Q&gt;EWA^FREF_MARKET_VALUE_COMPANY(0,,,USD,,0,,"LEGACY")&lt;/Q&gt;&lt;R&gt;1&lt;/R&gt;&lt;C&gt;1&lt;/C&gt;&lt;D xsi:type="xsd:double"&gt;1816.51&lt;/D&gt;&lt;/FQL&gt;&lt;FQL&gt;&lt;Q&gt;FC0000NZ^FMA_MCAP(0,,,USD,"PORTAGG")&lt;/Q&gt;&lt;R&gt;1&lt;/R&gt;&lt;C&gt;1&lt;/C&gt;&lt;D xsi:type="xsd:double"&gt;90758&lt;/D&gt;&lt;/FQL&gt;&lt;FQL&gt;&lt;Q&gt;KSA^FREF_MARKET_VALUE_COMPANY(0,,,USD,,0,,"LEGACY")&lt;/Q&gt;&lt;R&gt;1&lt;/R&gt;&lt;C&gt;1&lt;/C&gt;&lt;D xsi:type="xsd:double"&gt;841.126&lt;/D&gt;&lt;/FQL&gt;&lt;FQL&gt;&lt;Q&gt;EPOL^FREF_MARKET_VALUE_COMPANY(0,,,USD,,0,,"LEGACY")&lt;/Q&gt;&lt;R&gt;1&lt;/R&gt;&lt;C&gt;1&lt;/C&gt;&lt;D xsi:type="xsd:double"&gt;325.35&lt;/D&gt;&lt;/FQL&gt;&lt;FQL&gt;&lt;Q&gt;FTSEWIVNXXXX^FMA_MCAP(0,,,USD,"PORTAGG")&lt;/Q&gt;&lt;R&gt;1&lt;/R&gt;&lt;C&gt;1&lt;/C&gt;&lt;D xsi:type="xsd:double"&gt;25139.190599&lt;/D&gt;&lt;/FQL&gt;&lt;FQL&gt;&lt;Q&gt;SET-BKK^FMA_MCAP(0,,,USD,"PORTAGG")&lt;/Q&gt;&lt;R&gt;1&lt;/R&gt;&lt;C&gt;1&lt;/C&gt;&lt;D xsi:type="xsd:double"&gt;471061.916350394&lt;/D&gt;&lt;/FQL&gt;&lt;FQL&gt;&lt;Q&gt;FC0000QA^FMA_MCAP(0,,,USD,"PORTAGG")&lt;/Q&gt;&lt;R&gt;1&lt;/R&gt;&lt;C&gt;1&lt;/C&gt;&lt;D xsi:type="xsd:double"&gt;157654.67&lt;/D&gt;&lt;/FQL&gt;&lt;FQL&gt;&lt;Q&gt;QAT^FREF_MARKET_VALUE_COMPANY(0,,,USD,,0,,"LEGACY")&lt;/Q&gt;&lt;R&gt;1&lt;/R&gt;&lt;C&gt;1&lt;/C&gt;&lt;D xsi:type="xsd:double"&gt;79.989&lt;/D&gt;&lt;/FQL&gt;&lt;FQL&gt;&lt;Q&gt;INDA^FREF_MARKET_VALUE_COMPANY(0,,,USD,,0,,"LEGACY")&lt;/Q&gt;&lt;R&gt;1&lt;/R&gt;&lt;C&gt;1&lt;/C&gt;&lt;D xsi:type="xsd:double"&gt;9551.2575&lt;/D&gt;&lt;/FQL&gt;&lt;FQL&gt;&lt;Q&gt;QQQ^FREF_MARKET_VALUE_COMPANY(0,,,USD,,0,,"LEGACY")&lt;/Q&gt;&lt;R&gt;1&lt;/R&gt;&lt;C&gt;1&lt;/C&gt;&lt;D xsi:type="xsd:double"&gt;259472.562&lt;/D&gt;&lt;/FQL&gt;&lt;FQL&gt;&lt;Q&gt;EWU^FREF_MARKET_VALUE_COMPANY(0,,,USD,,0,,"LEGACY")&lt;/Q&gt;&lt;R&gt;1&lt;/R&gt;&lt;C&gt;1&lt;/C&gt;&lt;D xsi:type="xsd:double"&gt;2655.611&lt;/D&gt;&lt;/FQL&gt;&lt;FQL&gt;&lt;Q&gt;EWL^FREF_MARKET_VALUE_COMPANY(0,,,USD,,0,,"LEGACY")&lt;/Q&gt;&lt;R&gt;1&lt;/R&gt;&lt;C&gt;1&lt;/C&gt;&lt;D xsi:type="xsd:double"&gt;1071.15&lt;/D&gt;&lt;/FQL&gt;&lt;FQL&gt;&lt;Q&gt;FC0000JP^FMA_MCAP(0,,,USD,"PORTAGG")&lt;/Q&gt;&lt;R&gt;1&lt;/R&gt;&lt;C&gt;1&lt;/C&gt;&lt;D xsi:type="xsd:double"&gt;6600453&lt;/D&gt;&lt;/FQL&gt;&lt;FQL&gt;&lt;Q&gt;EWJ^FREF_MARKET_VALUE_COMPANY(0,,,USD,,0,,"LEGACY")&lt;/Q&gt;&lt;R&gt;1&lt;/R&gt;&lt;C&gt;1&lt;/C&gt;&lt;D xsi:type="xsd:double"&gt;17123.0535&lt;/D&gt;&lt;/FQL&gt;&lt;FQL&gt;&lt;Q&gt;FC0000AU^FMA_MCAP(0,,,USD,"PORTAGG")&lt;/Q&gt;&lt;R&gt;1&lt;/R&gt;&lt;C&gt;1&lt;/C&gt;&lt;D xsi:type="xsd:double"&gt;1671020.8&lt;/D&gt;&lt;/FQL&gt;&lt;FQL&gt;&lt;Q&gt;ENZL^FREF_MARKET_VALUE_COMPANY(0,,,USD,,0,,"LEGACY")&lt;/Q&gt;&lt;R&gt;1&lt;/R&gt;&lt;C&gt;1&lt;/C&gt;&lt;D xsi:type="xsd:double"&gt;88.4325&lt;/D&gt;&lt;/FQL&gt;&lt;FQL&gt;&lt;Q&gt;EPU^FREF_MARKET_VALUE_COMPANY(0,,,USD,,0,,"LEGACY")&lt;/Q&gt;&lt;R&gt;1&lt;/R&gt;&lt;C&gt;1&lt;/C&gt;&lt;D xsi:type="xsd:double"&gt;114.0314&lt;/D&gt;&lt;/FQL&gt;&lt;FQL&gt;&lt;Q&gt;FC0000SA^FMA_MCAP(0,,,USD,"PORTAGG")&lt;/Q&gt;&lt;R&gt;1&lt;/R&gt;&lt;C&gt;1&lt;/C&gt;&lt;D xsi:type="xsd:double"&gt;2922509.3&lt;/D&gt;&lt;/FQL&gt;&lt;FQL&gt;&lt;Q&gt;FC0000ID^FMA_MCAP(0,,,USD,"PORTAGG")&lt;/Q&gt;&lt;R&gt;1&lt;/R&gt;&lt;C&gt;1&lt;/C&gt;&lt;D xsi:type="xsd:double"&gt;655847.3&lt;/D&gt;&lt;/FQL&gt;&lt;FQL&gt;&lt;Q&gt;UAE^FREF_MARKET_VALUE_COMPANY(0,,,USD,,0,,"LEGACY")&lt;/Q&gt;&lt;R&gt;1&lt;/R&gt;&lt;C&gt;1&lt;/C&gt;&lt;D xsi:type="xsd:double"&gt;40.338&lt;/D&gt;&lt;/FQL&gt;&lt;FQL&gt;&lt;Q&gt;EIDO^FREF_MARKET_VALUE_COMPANY(0,,,USD,,0,,"LEGACY")&lt;/Q&gt;&lt;R&gt;1&lt;/R&gt;&lt;C&gt;1&lt;/C&gt;&lt;D xsi:type="xsd:double"&gt;483.294&lt;/D&gt;&lt;/FQL&gt;&lt;FQL&gt;&lt;Q&gt;FC0000TR^FMA_MCAP(0,,,USD,"PORTAGG")&lt;/Q&gt;&lt;R&gt;1&lt;/R&gt;&lt;C&gt;1&lt;/C&gt;&lt;D xsi:type="xsd:double"&gt;390464.53&lt;/D&gt;&lt;/FQL&gt;&lt;FQL&gt;&lt;Q&gt;NQG00809^FG_COMPANY_NAME&lt;/Q&gt;&lt;R&gt;1&lt;/R&gt;&lt;C&gt;1&lt;/C&gt;&lt;D xsi:type="xsd:string"&gt;Nasdaq South Africa&lt;/D&gt;&lt;/FQL&gt;&lt;FQL&gt;&lt;Q&gt;DUMMY^ECON_EXPR_DATA('FDS_ECON[PMIMFGSA@ZA]',12/2023,,Q)&lt;/Q&gt;&lt;R&gt;1&lt;/R&gt;&lt;C&gt;1&lt;/C&gt;&lt;D xsi:type="xsd:double"&gt;49.293606&lt;/D&gt;&lt;/FQL&gt;&lt;FQL&gt;&lt;Q&gt;DUMMY^ECON_EXPR_DATA('FDS_ECON[NTCPMIMFGSA@IN]',12/2023,,Q)&lt;/Q&gt;&lt;R&gt;1&lt;/R&gt;&lt;C&gt;1&lt;/C&gt;&lt;D xsi:type="xsd:double"&gt;55.461708&lt;/D&gt;&lt;/FQL&gt;&lt;FQL&gt;&lt;Q&gt;DUMMY^ECON_EXPR_DATA('FDS_ECON[NTCPMIMFGSA@TW]',12/2023,,Q)&lt;/Q&gt;&lt;R&gt;1&lt;/R&gt;&lt;C&gt;1&lt;/C&gt;&lt;D xsi:type="xsd:double"&gt;47.63588&lt;/D&gt;&lt;/FQL&gt;&lt;FQL&gt;&lt;Q&gt;DUMMY^ECON_EXPR_DATA('FDS_ECON[NTCPMIMFGSA@TR]',03/2024,,Q)&lt;/Q&gt;&lt;R&gt;1&lt;/R&gt;&lt;C&gt;1&lt;/C&gt;&lt;D xsi:type="xsd:double"&gt;49.822453&lt;/D&gt;&lt;/FQL&gt;&lt;FQL&gt;&lt;Q&gt;DUMMY^ECON_EXPR_DATA('FDS_ECON[NTCPMIMFGSA@ID]',12/2023,,Q)&lt;/Q&gt;&lt;R&gt;1&lt;/R&gt;&lt;C&gt;1&lt;/C&gt;&lt;D xsi:type="xsd:double"&gt;51.828487&lt;/D&gt;&lt;/FQL&gt;&lt;FQL&gt;&lt;Q&gt;DUMMY^ECON_EXPR_DATA('FDS_ECON[NTCPMIMFGSA@GR]',12/2023,,Q)&lt;/Q&gt;&lt;R&gt;1&lt;/R&gt;&lt;C&gt;1&lt;/C&gt;&lt;D xsi:type="xsd:double"&gt;50.99575&lt;/D&gt;&lt;/FQL&gt;&lt;FQL&gt;&lt;Q&gt;DUMMY^ECON_EXPR_DATA('FDS_ECON[NTCPMIMFGSA@AE]',03/2024,,Q)&lt;/Q&gt;&lt;R&gt;0&lt;/R&gt;&lt;C&gt;0&lt;/C&gt;&lt;/FQL&gt;&lt;FQL&gt;&lt;Q&gt;DUMMY^ECON_EXPR_DATA('FDS_ECON[NTCPMIMFGSA@PL]',12/2023,,Q)&lt;/Q&gt;&lt;R&gt;1&lt;/R&gt;&lt;C&gt;1&lt;/C&gt;&lt;D xsi:type="xsd:double"&gt;46.884846&lt;/D&gt;&lt;/FQL&gt;&lt;FQL&gt;&lt;Q&gt;DUMMY^ECON_EXPR_DATA('FDS_ECON[NTCPMIINDEXSA@SA]',03/2024,,Q)&lt;/Q&gt;&lt;R&gt;1&lt;/R&gt;&lt;C&gt;1&lt;/C&gt;&lt;D xsi:type="xsd:double"&gt;56.53707&lt;/D&gt;&lt;/FQL&gt;&lt;FQL&gt;&lt;Q&gt;DUMMY^ECON_EXPR_DATA('FDS_ECON[NTCPMIPHMANHE]',12/2023,,Q)&lt;/Q&gt;&lt;R&gt;1&lt;/R&gt;&lt;C&gt;1&lt;/C&gt;&lt;D xsi:type="xsd:double"&gt;52.222515&lt;/D&gt;&lt;/FQL&gt;&lt;FQL&gt;&lt;Q&gt;DUMMY^ECON_EXPR_DATA('FDS_ECON[NTCPMIMFGSA@PE]',12/2023,,Q)&lt;/Q&gt;&lt;R&gt;0&lt;/R&gt;&lt;C&gt;0&lt;/C&gt;&lt;/FQL&gt;&lt;FQL&gt;&lt;Q&gt;DUMMY^ECON_EXPR_DATA('FDS_ECON[NTCPMIMFGSA@VN]',03/2024,,Q)&lt;/Q&gt;&lt;R&gt;1&lt;/R&gt;&lt;C&gt;1&lt;/C&gt;&lt;D xsi:type="xsd:double"&gt;50.18627&lt;/D&gt;&lt;/FQL&gt;&lt;FQL&gt;&lt;Q&gt;DUMMY^ECON_EXPR_DATA('FDS_ECON[NTCPMIMFGSA@CN]',12/2023,,Q)&lt;/Q&gt;&lt;R&gt;1&lt;/R&gt;&lt;C&gt;1&lt;/C&gt;&lt;D xsi:type="xsd:double"&gt;50.34384&lt;/D&gt;&lt;/FQL&gt;&lt;FQL&gt;&lt;Q&gt;DUMMY^ECON_EXPR_DATA('FDS_ECON[NTCPMIMFGSA@MX]',12/2023,,Q)&lt;/Q&gt;&lt;R&gt;1&lt;/R&gt;&lt;C&gt;1&lt;/C&gt;&lt;D xsi:type="xsd:double"&gt;52.180695&lt;/D&gt;&lt;/FQL&gt;&lt;FQL&gt;&lt;Q&gt;DUMMY^ECON_EXPR_DATA('FDS_ECON[NTCPMIMFGSA@BR]',12/2023,,Q)&lt;/Q&gt;&lt;R&gt;1&lt;/R&gt;&lt;C&gt;1&lt;/C&gt;&lt;D xsi:type="xsd:double"&gt;48.798813&lt;/D&gt;&lt;/FQL&gt;&lt;FQL&gt;&lt;Q&gt;DUMMY^ECON_EXPR_DATA('FDS_ECON[PMIQAWHEHE]',12/2023,,Q)&lt;/Q&gt;&lt;R&gt;1&lt;/R&gt;&lt;C&gt;1&lt;/C&gt;&lt;D xsi:type="xsd:double"&gt;50.688427&lt;/D&gt;&lt;/FQL&gt;&lt;FQL&gt;&lt;Q&gt;DUMMY^ECON_EXPR_DATA('FDS_ECON[NTCPMIMFGSA@KR]',12/2023,,Q)&lt;/Q&gt;&lt;R&gt;1&lt;/R&gt;&lt;C&gt;1&lt;/C&gt;&lt;D xsi:type="xsd:double"&gt;49.900604&lt;/D&gt;&lt;/FQL&gt;&lt;FQL&gt;&lt;Q&gt;DUMMY^ECON_EXPR_DATA('FDS_ECON[NTCPMITHMANHE]',12/2023,,Q)&lt;/Q&gt;&lt;R&gt;1&lt;/R&gt;&lt;C&gt;1&lt;/C&gt;&lt;D xsi:type="xsd:double"&gt;46.69516&lt;/D&gt;&lt;/FQL&gt;&lt;FQL&gt;&lt;Q&gt;DUMMY^ECON_EXPR_DATA('FDS_ECON[PMIMYMANHE]',12/2023,,Q)&lt;/Q&gt;&lt;R&gt;1&lt;/R&gt;&lt;C&gt;1&lt;/C&gt;&lt;D xsi:type="xsd:double"&gt;47.499214&lt;/D&gt;&lt;/FQL&gt;&lt;FQL&gt;&lt;Q&gt;DUMMY^ECON_EXPR_DATA('FDS_ECON[NTCPMIMFGSA@CL]',12/2023,,Q)&lt;/Q&gt;&lt;R&gt;0&lt;/R&gt;&lt;C&gt;0&lt;/C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xsi:type="xsd:double"&gt;13.7260418671641&lt;/D&gt;&lt;/FQL&gt;&lt;FQL&gt;&lt;Q&gt;CC_VN^FG_COMPANY_NAME&lt;/Q&gt;&lt;R&gt;1&lt;/R&gt;&lt;C&gt;1&lt;/C&gt;&lt;D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xsi:type="xsd:double"&gt;1.4204502&lt;/D&gt;&lt;/FQL&gt;&lt;FQL&gt;&lt;Q&gt;USDTRY^FG_PRICE_CHANGE(0,-1AM)&lt;/Q&gt;&lt;R&gt;1&lt;/R&gt;&lt;C&gt;1&lt;/C&gt;&lt;D xsi:type="xsd:double"&gt;0.9458542&lt;/D&gt;&lt;/FQL&gt;&lt;FQL&gt;&lt;Q&gt;USDQAR^FG_PRICE_CHANGE(0,-1AM)&lt;/Q&gt;&lt;R&gt;1&lt;/R&gt;&lt;C&gt;1&lt;/C&gt;&lt;D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xsi:type="xsd:double"&gt;0.5195379&lt;/D&gt;&lt;/FQL&gt;&lt;FQL&gt;&lt;Q&gt;USDZAR^FG_PRICE_CHANGE(0,-1AM)&lt;/Q&gt;&lt;R&gt;1&lt;/R&gt;&lt;C&gt;1&lt;/C&gt;&lt;D xsi:type="xsd:double"&gt;0.7272959&lt;/D&gt;&lt;/FQL&gt;&lt;FQL&gt;&lt;Q&gt;USDKRW^FG_PRICE_CHANGE(0,-1AM)&lt;/Q&gt;&lt;R&gt;1&lt;/R&gt;&lt;C&gt;1&lt;/C&gt;&lt;D xsi:type="xsd:double"&gt;4.101956&lt;/D&gt;&lt;/FQL&gt;&lt;FQL&gt;&lt;Q&gt;USDTWD^FG_PRICE_CHANGE(0,-1AM)&lt;/Q&gt;&lt;R&gt;1&lt;/R&gt;&lt;C&gt;1&lt;/C&gt;&lt;D xsi:type="xsd:double"&gt;2.5535345&lt;/D&gt;&lt;/FQL&gt;&lt;FQL&gt;&lt;Q&gt;USDPEN^FG_PRICE_CHANGE(0,-1AM)&lt;/Q&gt;&lt;R&gt;1&lt;/R&gt;&lt;C&gt;1&lt;/C&gt;&lt;D xsi:type="xsd:double"&gt;0.68461895&lt;/D&gt;&lt;/FQL&gt;&lt;FQL&gt;&lt;Q&gt;USDPHP^FG_PRICE_CHANGE(0,-1AM)&lt;/Q&gt;&lt;R&gt;1&lt;/R&gt;&lt;C&gt;1&lt;/C&gt;&lt;D xsi:type="xsd:double"&gt;2.0298839&lt;/D&gt;&lt;/FQL&gt;&lt;FQL&gt;&lt;Q&gt;USDCLP^FG_PRICE_CHANGE(0,-1AM)&lt;/Q&gt;&lt;R&gt;1&lt;/R&gt;&lt;C&gt;1&lt;/C&gt;&lt;D xsi:type="xsd:double"&gt;-1.1497498&lt;/D&gt;&lt;/FQL&gt;&lt;FQL&gt;&lt;Q&gt;FC0000TH^FMA_EPS(NTMA,-20AY,0,CY,,"PORTAGG","MEANR")&lt;/Q&gt;&lt;R&gt;20&lt;/R&gt;&lt;C&gt;1&lt;/C&gt;&lt;D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xsi:type="xsd:double"&gt;48.1240323779405&lt;/D&gt;&lt;D xsi:type="xsd:double"&gt;34.7106307439575&lt;/D&gt;&lt;D xsi:type="xsd:double"&gt;40.2723415308456&lt;/D&gt;&lt;D xsi:type="xsd:double"&gt;42.4815782672563&lt;/D&gt;&lt;D xsi:type="xsd:double"&gt;40.1815851407061&lt;/D&gt;&lt;/FQL&gt;&lt;FQL&gt;&lt;Q&gt;FC0000CN^FMA_EPS(NTMA,-20AY,0,CY,,"PORTAGG","MEANR")&lt;/Q&gt;&lt;R&gt;20&lt;/R&gt;&lt;C&gt;1&lt;/C&gt;&lt;D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xsi:type="xsd:double"&gt;17.6373597179819&lt;/D&gt;&lt;D xsi:type="xsd:double"&gt;17.4947707050593&lt;/D&gt;&lt;D xsi:type="xsd:double"&gt;21.2762448553944&lt;/D&gt;&lt;D xsi:type="xsd:double"&gt;20.3723993154752&lt;/D&gt;&lt;D xsi:type="xsd:double"&gt;19.111338605582&lt;/D&gt;&lt;/FQL&gt;&lt;FQL&gt;&lt;Q&gt;EWM^P_PRICE_RETURNS_PR('52W',2,-10AY,0,AM)&lt;/Q&gt;&lt;R&gt;121&lt;/R&gt;&lt;C&gt;1&lt;/C&gt;&lt;D xsi:type="xsd:double"&gt;3.2309651&lt;/D&gt;&lt;D xsi:type="xsd:double"&gt;-0.6496072&lt;/D&gt;&lt;D xsi:type="xsd:double"&gt;5.3789854&lt;/D&gt;&lt;D xsi:type="xsd:double"&gt;4.816103&lt;/D&gt;&lt;D xsi:type="xsd:double"&gt;7.312393&lt;/D&gt;&lt;D xsi:type="xsd:double"&gt;8.4257965&lt;/D&gt;&lt;D xsi:type="xsd:double"&gt;-1.7794788&lt;/D&gt;&lt;D xsi:type="xsd:double"&gt;-1.4263868&lt;/D&gt;&lt;D xsi:type="xsd:double"&gt;-11.563092&lt;/D&gt;&lt;D xsi:type="xsd:double"&gt;-12.396354&lt;/D&gt;&lt;D xsi:type="xsd:double"&gt;-8.9158535&lt;/D&gt;&lt;D xsi:type="xsd:double"&gt;-11.596823&lt;/D&gt;&lt;D xsi:type="xsd:double"&gt;-10.688507&lt;/D&gt;&lt;D xsi:type="xsd:double"&gt;-12.127739&lt;/D&gt;&lt;D xsi:type="xsd:double"&gt;-19.614744&lt;/D&gt;&lt;D xsi:type="xsd:double"&gt;-21.996815&lt;/D&gt;&lt;D xsi:type="xsd:double"&gt;-29.380726&lt;/D&gt;&lt;D xsi:type="xsd:double"&gt;-35.604446&lt;/D&gt;&lt;D xsi:type="xsd:double"&gt;-24.042547&lt;/D&gt;&lt;D xsi:type="xsd:double"&gt;-29.743355&lt;/D&gt;&lt;D xsi:type="xsd:double"&gt;-23.043287&lt;/D&gt;&lt;D xsi:type="xsd:double"&gt;-22.614866&lt;/D&gt;&lt;D xsi:type="xsd:double"&gt;-18.143797&lt;/D&gt;&lt;D xsi:type="xsd:double"&gt;-10.074621&lt;/D&gt;&lt;D xsi:type="xsd:double"&gt;-9.724104&lt;/D&gt;&lt;D xsi:type="xsd:double"&gt;-15.930849&lt;/D&gt;&lt;D xsi:type="xsd:double"&gt;-12.58285&lt;/D&gt;&lt;D xsi:type="xsd:double"&gt;-6.349593&lt;/D&gt;&lt;D xsi:type="xsd:double"&gt;7.888651&lt;/D&gt;&lt;D xsi:type="xsd:double"&gt;15.503573&lt;/D&gt;&lt;D xsi:type="xsd:double"&gt;-1.2342811&lt;/D&gt;&lt;D xsi:type="xsd:double"&gt;-2.8813064&lt;/D&gt;&lt;D xsi:type="xsd:double"&gt;-1.0967016&lt;/D&gt;&lt;D xsi:type="xsd:double"&gt;5.481112&lt;/D&gt;&lt;D xsi:type="xsd:double"&gt;-0.12894273&lt;/D&gt;&lt;D xsi:type="xsd:double"&gt;-3.115511&lt;/D&gt;&lt;D xsi:type="xsd:double"&gt;-8.759379&lt;/D&gt;&lt;D xsi:type="xsd:double"&gt;3.163433&lt;/D&gt;&lt;D xsi:type="xsd:double"&gt;6.0394287&lt;/D&gt;&lt;D xsi:type="xsd:double"&gt;0.80577135&lt;/D&gt;&lt;D xsi:type="xsd:double"&gt;-0.92381835&lt;/D&gt;&lt;D xsi:type="xsd:double"&gt;7.332957&lt;/D&gt;&lt;D xsi:type="xsd:double"&gt;7.2241783&lt;/D&gt;&lt;D xsi:type="xsd:double"&gt;13.087416&lt;/D&gt;&lt;D xsi:type="xsd:double"&gt;15.943325&lt;/D&gt;&lt;D xsi:type="xsd:double"&gt;25.672699&lt;/D&gt;&lt;D xsi:type="xsd:double"&gt;22.265411&lt;/D&gt;&lt;D xsi:type="xsd:double"&gt;25.808525&lt;/D&gt;&lt;D xsi:type="xsd:double"&gt;26.351154&lt;/D&gt;&lt;D xsi:type="xsd:double"&gt;8.459866&lt;/D&gt;&lt;D xsi:type="xsd:double"&gt;8.298087&lt;/D&gt;&lt;D xsi:type="xsd:double"&gt;4.954016&lt;/D&gt;&lt;D xsi:type="xsd:double"&gt;10.578405&lt;/D&gt;&lt;D xsi:type="xsd:double"&gt;3.610158&lt;/D&gt;&lt;D xsi:type="xsd:double"&gt;0.4070282&lt;/D&gt;&lt;D xsi:type="xsd:double"&gt;0.15670061&lt;/D&gt;&lt;D xsi:type="xsd:double"&gt;-5.2957416&lt;/D&gt;&lt;D xsi:type="xsd:double"&gt;-8.773994&lt;/D&gt;&lt;D xsi:type="xsd:double"&gt;-6.812793&lt;/D&gt;&lt;D xsi:type="xsd:double"&gt;-11.203689&lt;/D&gt;&lt;D xsi:type="xsd:double"&gt;-16.545498&lt;/D&gt;&lt;D xsi:type="xsd:double"&gt;-9.567195&lt;/D&gt;&lt;D xsi:type="xsd:double"&gt;-7.876241&lt;/D&gt;&lt;D xsi:type="xsd:double"&gt;0.2832532&lt;/D&gt;&lt;D xsi:type="xsd:double"&gt;-11.934715&lt;/D&gt;&lt;D xsi:type="xsd:double"&gt;-8.809996&lt;/D&gt;&lt;D xsi:type="xsd:double"&gt;-6.409889&lt;/D&gt;&lt;D xsi:type="xsd:double"&gt;-1.5108347&lt;/D&gt;&lt;D xsi:type="xsd:double"&gt;-1.5403092&lt;/D&gt;&lt;D xsi:type="xsd:double"&gt;-3.1463742&lt;/D&gt;&lt;D xsi:type="xsd:double"&gt;-8.148766&lt;/D&gt;&lt;D xsi:type="xsd:double"&gt;-17.450249&lt;/D&gt;&lt;D xsi:type="xsd:double"&gt;-20.618994&lt;/D&gt;&lt;D xsi:type="xsd:double"&gt;-15.684539&lt;/D&gt;&lt;D xsi:type="xsd:double"&gt;-8.173895&lt;/D&gt;&lt;D xsi:type="xsd:double"&gt;-6.297797&lt;/D&gt;&lt;D xsi:type="xsd:double"&gt;-1.1222243&lt;/D&gt;&lt;D xsi:type="xsd:double"&gt;-6.11642&lt;/D&gt;&lt;D xsi:type="xsd:double"&gt;2.2148132&lt;/D&gt;&lt;D xsi:type="xsd:double"&gt;-2.0804942&lt;/D&gt;&lt;D xsi:type="xsd:double"&gt;9.779108&lt;/D&gt;&lt;D xsi:type="xsd:double"&gt;0.5585432&lt;/D&gt;&lt;D xsi:type="xsd:double"&gt;5.0133467&lt;/D&gt;&lt;D xsi:type="xsd:double"&gt;18.10466&lt;/D&gt;&lt;D xsi:type="xsd:double"&gt;22.21676&lt;/D&gt;&lt;D xsi:type="xsd:double"&gt;18.310022&lt;/D&gt;&lt;D xsi:type="xsd:double"&gt;5.225146&lt;/D&gt;&lt;D xsi:type="xsd:double"&gt;-4.007572&lt;/D&gt;&lt;D xsi:type="xsd:double"&gt;-5.528891&lt;/D&gt;&lt;D xsi:type="xsd:double"&gt;7.963681&lt;/D&gt;&lt;D xsi:type="xsd:double"&gt;0.35883188&lt;/D&gt;&lt;D xsi:type="xsd:double"&gt;-3.7420332&lt;/D&gt;&lt;D xsi:type="xsd:double"&gt;-12.809258&lt;/D&gt;&lt;D xsi:type="xsd:double"&gt;-4.302698&lt;/D&gt;&lt;D xsi:type="xsd:double"&gt;-4.4483957&lt;/D&gt;&lt;D xsi:type="xsd:double"&gt;-4.989934&lt;/D&gt;&lt;D xsi:type="xsd:double"&gt;-0.48016906&lt;/D&gt;&lt;D xsi:type="xsd:double"&gt;-7.2510123&lt;/D&gt;&lt;D xsi:type="xsd:double"&gt;-11.220264&lt;/D&gt;&lt;D xsi:type="xsd:double"&gt;-9.646159&lt;/D&gt;&lt;D xsi:type="xsd:double"&gt;-3.2600164&lt;/D&gt;&lt;D xsi:type="xsd:double"&gt;-10.467255&lt;/D&gt;&lt;D xsi:type="xsd:double"&gt;-19.495398&lt;/D&gt;&lt;D xsi:type="xsd:double"&gt;-10.066873&lt;/D&gt;&lt;D xsi:type="xsd:double"&gt;-2.896279&lt;/D&gt;&lt;D xsi:type="xsd:double"&gt;-6.03829&lt;/D&gt;&lt;D xsi:type="xsd:double"&gt;-5.853862&lt;/D&gt;&lt;D xsi:type="xsd:double"&gt;-12.626827&lt;/D&gt;&lt;D xsi:type="xsd:double"&gt;-10.62532&lt;/D&gt;&lt;D xsi:type="xsd:double"&gt;-5.1701903&lt;/D&gt;&lt;D xsi:type="xsd:double"&gt;-8.908242&lt;/D&gt;&lt;D xsi:type="xsd:double"&gt;-3.325349&lt;/D&gt;&lt;D xsi:type="xsd:double"&gt;-3.233552&lt;/D&gt;&lt;D xsi:type="xsd:double"&gt;-2.5550425&lt;/D&gt;&lt;D xsi:type="xsd:double"&gt;6.9473267&lt;/D&gt;&lt;D xsi:type="xsd:double"&gt;-0.010699034&lt;/D&gt;&lt;D xsi:type="xsd:double"&gt;-4.538238&lt;/D&gt;&lt;D xsi:type="xsd:double"&gt;-4.2406616&lt;/D&gt;&lt;D xsi:type="xsd:double"&gt;-4.795891&lt;/D&gt;&lt;D xsi:type="xsd:double"&gt;6.275022&lt;/D&gt;&lt;D xsi:type="xsd:double"&gt;0.9233475&lt;/D&gt;&lt;/FQL&gt;&lt;FQL&gt;&lt;Q&gt;GREK^FG_TOTAL_RETURNC(-10AY,0,AM)&lt;/Q&gt;&lt;R&gt;121&lt;/R&gt;&lt;C&gt;1&lt;/C&gt;&lt;D xsi:type="xsd:double"&gt;-7.707596&lt;/D&gt;&lt;D xsi:type="xsd:double"&gt;-4.606116&lt;/D&gt;&lt;D xsi:type="xsd:double"&gt;8.393502&lt;/D&gt;&lt;D xsi:type="xsd:double"&gt;-9.700245&lt;/D&gt;&lt;D xsi:type="xsd:double"&gt;-9.589666&lt;/D&gt;&lt;D xsi:type="xsd:double"&gt;6.1703205&lt;/D&gt;&lt;D xsi:type="xsd:double"&gt;-16.858791&lt;/D&gt;&lt;D xsi:type="xsd:double"&gt;-11.727322&lt;/D&gt;&lt;D xsi:type="xsd:double"&gt;-11.060214&lt;/D&gt;&lt;D xsi:type="xsd:double"&gt;-6.4842405&lt;/D&gt;&lt;D xsi:type="xsd:double"&gt;-5.162823&lt;/D&gt;&lt;D xsi:type="xsd:double"&gt;-6.532657&lt;/D&gt;&lt;D xsi:type="xsd:double"&gt;-0.80645084&lt;/D&gt;&lt;D xsi:type="xsd:double"&gt;9.665775&lt;/D&gt;&lt;D xsi:type="xsd:double"&gt;0.0823617&lt;/D&gt;&lt;D xsi:type="xsd:double"&gt;-7.325095&lt;/D&gt;&lt;D xsi:type="xsd:double"&gt;-8.436948&lt;/D&gt;&lt;D xsi:type="xsd:double"&gt;-1.3579011&lt;/D&gt;&lt;D xsi:type="xsd:double"&gt;1.3765931&lt;/D&gt;&lt;D xsi:type="xsd:double"&gt;-8.05043&lt;/D&gt;&lt;D xsi:type="xsd:double"&gt;-14.556956&lt;/D&gt;&lt;D xsi:type="xsd:double"&gt;-7.6582966&lt;/D&gt;&lt;D xsi:type="xsd:double"&gt;-22.930807&lt;/D&gt;&lt;D xsi:type="xsd:double"&gt;30.809843&lt;/D&gt;&lt;D xsi:type="xsd:double"&gt;-2.1534264&lt;/D&gt;&lt;D xsi:type="xsd:double"&gt;16.231083&lt;/D&gt;&lt;D xsi:type="xsd:double"&gt;-4.792893&lt;/D&gt;&lt;D xsi:type="xsd:double"&gt;-12.865126&lt;/D&gt;&lt;D xsi:type="xsd:double"&gt;4.4222474&lt;/D&gt;&lt;D xsi:type="xsd:double"&gt;-1.7759621&lt;/D&gt;&lt;D xsi:type="xsd:double"&gt;1.8080711&lt;/D&gt;&lt;D xsi:type="xsd:double"&gt;-1.2295008&lt;/D&gt;&lt;D xsi:type="xsd:double"&gt;13.969564&lt;/D&gt;&lt;D xsi:type="xsd:double"&gt;0.8596182&lt;/D&gt;&lt;D xsi:type="xsd:double"&gt;-6.3803673&lt;/D&gt;&lt;D xsi:type="xsd:double"&gt;3.5386682&lt;/D&gt;&lt;D xsi:type="xsd:double"&gt;3.0379772&lt;/D&gt;&lt;D xsi:type="xsd:double"&gt;19.041765&lt;/D&gt;&lt;D xsi:type="xsd:double"&gt;-2.1671832&lt;/D&gt;&lt;D xsi:type="xsd:double"&gt;11.181426&lt;/D&gt;&lt;D xsi:type="xsd:double"&gt;-2.1821618&lt;/D&gt;&lt;D xsi:type="xsd:double"&gt;-1.4548898&lt;/D&gt;&lt;D xsi:type="xsd:double"&gt;-7.775593&lt;/D&gt;&lt;D xsi:type="xsd:double"&gt;-4.375654&lt;/D&gt;&lt;D xsi:type="xsd:double"&gt;4.352677&lt;/D&gt;&lt;D xsi:type="xsd:double"&gt;18.306625&lt;/D&gt;&lt;D xsi:type="xsd:double"&gt;-3.6934257&lt;/D&gt;&lt;D xsi:type="xsd:double"&gt;-0.47940612&lt;/D&gt;&lt;D xsi:type="xsd:double"&gt;-3.7572265&lt;/D&gt;&lt;D xsi:type="xsd:double"&gt;2.702713&lt;/D&gt;&lt;D xsi:type="xsd:double"&gt;-9.356726&lt;/D&gt;&lt;D xsi:type="xsd:double"&gt;-1.7204285&lt;/D&gt;&lt;D xsi:type="xsd:double"&gt;-2.954042&lt;/D&gt;&lt;D xsi:type="xsd:double"&gt;-6.8771124&lt;/D&gt;&lt;D xsi:type="xsd:double"&gt;-9.200973&lt;/D&gt;&lt;D xsi:type="xsd:double"&gt;2.6666522&lt;/D&gt;&lt;D xsi:type="xsd:double"&gt;-2.3376584&lt;/D&gt;&lt;D xsi:type="xsd:double"&gt;-0.8189261&lt;/D&gt;&lt;D xsi:type="xsd:double"&gt;0.54945946&lt;/D&gt;&lt;D xsi:type="xsd:double"&gt;6.010926&lt;/D&gt;&lt;D xsi:type="xsd:double"&gt;10.438145&lt;/D&gt;&lt;D xsi:type="xsd:double"&gt;-5.8343115&lt;/D&gt;&lt;D xsi:type="xsd:double"&gt;15.489483&lt;/D&gt;&lt;D xsi:type="xsd:double"&gt;3.5705686&lt;/D&gt;&lt;D xsi:type="xsd:double"&gt;-5.82726&lt;/D&gt;&lt;D xsi:type="xsd:double"&gt;2.2099495&lt;/D&gt;&lt;D xsi:type="xsd:double"&gt;2.3783684&lt;/D&gt;&lt;D xsi:type="xsd:double"&gt;0&lt;/D&gt;&lt;D xsi:type="xsd:double"&gt;3.6958814&lt;/D&gt;&lt;D xsi:type="xsd:double"&gt;3.303945&lt;/D&gt;&lt;D xsi:type="xsd:double"&gt;-6.2248945&lt;/D&gt;&lt;D xsi:type="xsd:double"&gt;-35.117775&lt;/D&gt;&lt;D xsi:type="xsd:double"&gt;-1.485151&lt;/D&gt;&lt;D xsi:type="xsd:double"&gt;-1.228255&lt;/D&gt;&lt;D xsi:type="xsd:double"&gt;7.801008&lt;/D&gt;&lt;D xsi:type="xsd:double"&gt;4.000044&lt;/D&gt;&lt;D xsi:type="xsd:double"&gt;1.3197899&lt;/D&gt;&lt;D xsi:type="xsd:double"&gt;3.4569144&lt;/D&gt;&lt;D xsi:type="xsd:double"&gt;0.85617304&lt;/D&gt;&lt;D xsi:type="xsd:double"&gt;-1.473099&lt;/D&gt;&lt;D xsi:type="xsd:double"&gt;23.196877&lt;/D&gt;&lt;D xsi:type="xsd:double"&gt;2.458012&lt;/D&gt;&lt;D xsi:type="xsd:double"&gt;-5.103451&lt;/D&gt;&lt;D xsi:type="xsd:double"&gt;10.382056&lt;/D&gt;&lt;D xsi:type="xsd:double"&gt;5.1918745&lt;/D&gt;&lt;D xsi:type="xsd:double"&gt;2.6108742&lt;/D&gt;&lt;D xsi:type="xsd:double"&gt;4.5660496&lt;/D&gt;&lt;D xsi:type="xsd:double"&gt;-7.9000053&lt;/D&gt;&lt;D xsi:type="xsd:double"&gt;0.97720623&lt;/D&gt;&lt;D xsi:type="xsd:double"&gt;2.078855&lt;/D&gt;&lt;D xsi:type="xsd:double"&gt;-3.160113&lt;/D&gt;&lt;D xsi:type="xsd:double"&gt;2.320516&lt;/D&gt;&lt;D xsi:type="xsd:double"&gt;-3.2601&lt;/D&gt;&lt;D xsi:type="xsd:double"&gt;5.5166006&lt;/D&gt;&lt;D xsi:type="xsd:double"&gt;4.0439844&lt;/D&gt;&lt;D xsi:type="xsd:double"&gt;-16.808731&lt;/D&gt;&lt;D xsi:type="xsd:double"&gt;11.47542&lt;/D&gt;&lt;D xsi:type="xsd:double"&gt;-8.272058&lt;/D&gt;&lt;D xsi:type="xsd:double"&gt;0.7214308&lt;/D&gt;&lt;D xsi:type="xsd:double"&gt;-13.388729&lt;/D&gt;&lt;D xsi:type="xsd:double"&gt;15.318298&lt;/D&gt;&lt;D xsi:type="xsd:double"&gt;-5.734235&lt;/D&gt;&lt;D xsi:type="xsd:double"&gt;-7.881361&lt;/D&gt;&lt;D xsi:type="xsd:double"&gt;19.457222&lt;/D&gt;&lt;D xsi:type="xsd:double"&gt;2.156341&lt;/D&gt;&lt;D xsi:type="xsd:double"&gt;8.747101&lt;/D&gt;&lt;D xsi:type="xsd:double"&gt;11.059737&lt;/D&gt;&lt;D xsi:type="xsd:double"&gt;-3.7143767&lt;/D&gt;&lt;D xsi:type="xsd:double"&gt;4.5892954&lt;/D&gt;&lt;D xsi:type="xsd:double"&gt;2.5437236&lt;/D&gt;&lt;D xsi:type="xsd:double"&gt;10.759699&lt;/D&gt;&lt;D xsi:type="xsd:double"&gt;8.528412&lt;/D&gt;&lt;D xsi:type="xsd:double"&gt;-2.464974&lt;/D&gt;&lt;D xsi:type="xsd:double"&gt;-6.8635345&lt;/D&gt;&lt;D xsi:type="xsd:double"&gt;-5.7412148&lt;/D&gt;&lt;D xsi:type="xsd:double"&gt;5.9393883&lt;/D&gt;&lt;D xsi:type="xsd:double"&gt;3.6899328&lt;/D&gt;&lt;D xsi:type="xsd:double"&gt;9.175134&lt;/D&gt;&lt;D xsi:type="xsd:double"&gt;4.1505575&lt;/D&gt;&lt;D xsi:type="xsd:double"&gt;-1.5841663&lt;/D&gt;&lt;D xsi:type="xsd:double"&gt;1.15695&lt;/D&gt;&lt;/FQL&gt;&lt;FQL&gt;&lt;Q&gt;UAE^FMA_DIV_YLD(NTMA,-10AY,0,AM,"PORTAGG","MEANR")&lt;/Q&gt;&lt;R&gt;121&lt;/R&gt;&lt;C&gt;1&lt;/C&gt;&lt;D xsi:type="xsd:string"&gt;@NA&lt;/D&gt;&lt;D xsi:type="xsd:string"&gt;@NA&lt;/D&gt;&lt;D xsi:type="xsd:double"&gt;2.4670027154357&lt;/D&gt;&lt;D xsi:type="xsd:double"&gt;2.64663665345215&lt;/D&gt;&lt;D xsi:type="xsd:double"&gt;2.59680866364902&lt;/D&gt;&lt;D xsi:type="xsd:double"&gt;2.49633205125376&lt;/D&gt;&lt;D xsi:type="xsd:double"&gt;2.65788966260198&lt;/D&gt;&lt;D xsi:type="xsd:double"&gt;2.87887111960217&lt;/D&gt;&lt;D xsi:type="xsd:double"&gt;3.5351025161866&lt;/D&gt;&lt;D xsi:type="xsd:double"&gt;3.46626119790924&lt;/D&gt;&lt;D xsi:type="xsd:double"&gt;3.41201787066647&lt;/D&gt;&lt;D xsi:type="xsd:double"&gt;3.65747408635036&lt;/D&gt;&lt;D xsi:type="xsd:double"&gt;3.3093315447407&lt;/D&gt;&lt;D xsi:type="xsd:double"&gt;3.20064775462696&lt;/D&gt;&lt;D xsi:type="xsd:double"&gt;3.45649500601617&lt;/D&gt;&lt;D xsi:type="xsd:double"&gt;3.59547100151014&lt;/D&gt;&lt;D xsi:type="xsd:double"&gt;3.52055778472924&lt;/D&gt;&lt;D xsi:type="xsd:double"&gt;4.05480255150319&lt;/D&gt;&lt;D xsi:type="xsd:double"&gt;3.83864612646838&lt;/D&gt;&lt;D xsi:type="xsd:double"&gt;4.36730024502474&lt;/D&gt;&lt;D xsi:type="xsd:double"&gt;4.67225779042212&lt;/D&gt;&lt;D xsi:type="xsd:double"&gt;4.58802953288891&lt;/D&gt;&lt;D xsi:type="xsd:double"&gt;4.66665403790554&lt;/D&gt;&lt;D xsi:type="xsd:double"&gt;3.91745828419989&lt;/D&gt;&lt;D xsi:type="xsd:double"&gt;3.92092810527518&lt;/D&gt;&lt;D xsi:type="xsd:double"&gt;4.12828071283111&lt;/D&gt;&lt;D xsi:type="xsd:double"&gt;3.95546556434018&lt;/D&gt;&lt;D xsi:type="xsd:double"&gt;3.88464358052473&lt;/D&gt;&lt;D xsi:type="xsd:double"&gt;3.77521419647203&lt;/D&gt;&lt;D xsi:type="xsd:double"&gt;3.78179940254546&lt;/D&gt;&lt;D xsi:type="xsd:double"&gt;3.73584215734136&lt;/D&gt;&lt;D xsi:type="xsd:double"&gt;3.87497433264577&lt;/D&gt;&lt;D xsi:type="xsd:double"&gt;4.04213362107626&lt;/D&gt;&lt;D xsi:type="xsd:double"&gt;3.9493631053149&lt;/D&gt;&lt;D xsi:type="xsd:double"&gt;4.06370041395673&lt;/D&gt;&lt;D xsi:type="xsd:double"&gt;4.13351713077394&lt;/D&gt;&lt;D xsi:type="xsd:double"&gt;4.02811786026895&lt;/D&gt;&lt;D xsi:type="xsd:double"&gt;3.88849845224817&lt;/D&gt;&lt;D xsi:type="xsd:double"&gt;4.0775837543297&lt;/D&gt;&lt;D xsi:type="xsd:double"&gt;4.08968050507619&lt;/D&gt;&lt;D xsi:type="xsd:double"&gt;3.93872845197669&lt;/D&gt;&lt;D xsi:type="xsd:double"&gt;4.12811415214163&lt;/D&gt;&lt;D xsi:type="xsd:double"&gt;4.18224107032175&lt;/D&gt;&lt;D xsi:type="xsd:double"&gt;4.40735294523302&lt;/D&gt;&lt;D xsi:type="xsd:double"&gt;4.48261122098668&lt;/D&gt;&lt;D xsi:type="xsd:double"&gt;4.33609450326618&lt;/D&gt;&lt;D xsi:type="xsd:double"&gt;4.37232100073199&lt;/D&gt;&lt;D xsi:type="xsd:double"&gt;4.4501797596765&lt;/D&gt;&lt;D xsi:type="xsd:double"&gt;4.72960848064172&lt;/D&gt;&lt;D xsi:type="xsd:double"&gt;5.00639244522247&lt;/D&gt;&lt;D xsi:type="xsd:double"&gt;4.67909656812623&lt;/D&gt;&lt;D xsi:type="xsd:double"&gt;4.87684823350146&lt;/D&gt;&lt;D xsi:type="xsd:double"&gt;4.70876359398125&lt;/D&gt;&lt;D xsi:type="xsd:double"&gt;4.70023581643446&lt;/D&gt;&lt;D xsi:type="xsd:double"&gt;4.89156406962502&lt;/D&gt;&lt;D xsi:type="xsd:double"&gt;4.79116229025491&lt;/D&gt;&lt;D xsi:type="xsd:double"&gt;5.31538492183518&lt;/D&gt;&lt;D xsi:type="xsd:double"&gt;5.13677926837889&lt;/D&gt;&lt;D xsi:type="xsd:double"&gt;5.28393710525312&lt;/D&gt;&lt;D xsi:type="xsd:double"&gt;5.33623552084034&lt;/D&gt;&lt;D xsi:type="xsd:double"&gt;4.97166167898196&lt;/D&gt;&lt;D xsi:type="xsd:double"&gt;5.14294282115953&lt;/D&gt;&lt;D xsi:type="xsd:double"&gt;5.13435342135165&lt;/D&gt;&lt;D xsi:type="xsd:double"&gt;5.100360058129&lt;/D&gt;&lt;D xsi:type="xsd:double"&gt;5.04590633849935&lt;/D&gt;&lt;D xsi:type="xsd:double"&gt;4.78559247762037&lt;/D&gt;&lt;D xsi:type="xsd:double"&gt;4.70724253116856&lt;/D&gt;&lt;D xsi:type="xsd:double"&gt;4.77311181541209&lt;/D&gt;&lt;D xsi:type="xsd:double"&gt;4.94111747985372&lt;/D&gt;&lt;D xsi:type="xsd:double"&gt;5.3014696454028&lt;/D&gt;&lt;D xsi:type="xsd:double"&gt;5.34700513080231&lt;/D&gt;&lt;D xsi:type="xsd:double"&gt;6.32164893618903&lt;/D&gt;&lt;D xsi:type="xsd:double"&gt;6.13996796612259&lt;/D&gt;&lt;D xsi:type="xsd:double"&gt;4.67915223989659&lt;/D&gt;&lt;D xsi:type="xsd:double"&gt;4.35500640620766&lt;/D&gt;&lt;D xsi:type="xsd:double"&gt;4.64038292386755&lt;/D&gt;&lt;D xsi:type="xsd:double"&gt;4.66826084639337&lt;/D&gt;&lt;D xsi:type="xsd:double"&gt;4.40819984557443&lt;/D&gt;&lt;D xsi:type="xsd:double"&gt;4.4095247259078&lt;/D&gt;&lt;D xsi:type="xsd:double"&gt;4.7724101068372&lt;/D&gt;&lt;D xsi:type="xsd:double"&gt;4.38788593873183&lt;/D&gt;&lt;D xsi:type="xsd:double"&gt;4.29891424253597&lt;/D&gt;&lt;D xsi:type="xsd:double"&gt;4.42844175402425&lt;/D&gt;&lt;D xsi:type="xsd:double"&gt;4.68318317719469&lt;/D&gt;&lt;D xsi:type="xsd:double"&gt;4.44407902990525&lt;/D&gt;&lt;D xsi:type="xsd:double"&gt;4.49713479558058&lt;/D&gt;&lt;D xsi:type="xsd:double"&gt;4.33253008637829&lt;/D&gt;&lt;D xsi:type="xsd:double"&gt;4.66461148879481&lt;/D&gt;&lt;D xsi:type="xsd:double"&gt;4.54484991500096&lt;/D&gt;&lt;D xsi:type="xsd:double"&gt;4.23236656090351&lt;/D&gt;&lt;D xsi:type="xsd:double"&gt;4.19679326234163&lt;/D&gt;&lt;D xsi:type="xsd:double"&gt;3.83083953047558&lt;/D&gt;&lt;D xsi:type="xsd:double"&gt;4.14190141705076&lt;/D&gt;&lt;D xsi:type="xsd:double"&gt;4.43225027245977&lt;/D&gt;&lt;D xsi:type="xsd:double"&gt;4.1740196831593&lt;/D&gt;&lt;D xsi:type="xsd:double"&gt;3.67227853083574&lt;/D&gt;&lt;D xsi:type="xsd:double"&gt;3.35234725016683&lt;/D&gt;&lt;D xsi:type="xsd:double"&gt;3.80382053024957&lt;/D&gt;&lt;D xsi:type="xsd:double"&gt;4.1018365548751&lt;/D&gt;&lt;D xsi:type="xsd:double"&gt;4.50240625923338&lt;/D&gt;&lt;D xsi:type="xsd:double"&gt;3.9850105516975&lt;/D&gt;&lt;D xsi:type="xsd:double"&gt;4.30865146801451&lt;/D&gt;&lt;D xsi:type="xsd:double"&gt;4.42752356291643&lt;/D&gt;&lt;D xsi:type="xsd:double"&gt;4.28188559565282&lt;/D&gt;&lt;D xsi:type="xsd:double"&gt;4.5230279606451&lt;/D&gt;&lt;D xsi:type="xsd:double"&gt;4.8131267820347&lt;/D&gt;&lt;D xsi:type="xsd:double"&gt;4.60480460136166&lt;/D&gt;&lt;D xsi:type="xsd:double"&gt;4.68723601286097&lt;/D&gt;&lt;D xsi:type="xsd:double"&gt;4.58653387646108&lt;/D&gt;&lt;D xsi:type="xsd:double"&gt;4.43280821212647&lt;/D&gt;&lt;D xsi:type="xsd:double"&gt;4.46606865078167&lt;/D&gt;&lt;D xsi:type="xsd:double"&gt;4.32602037437151&lt;/D&gt;&lt;D xsi:type="xsd:double"&gt;4.1410919096174&lt;/D&gt;&lt;D xsi:type="xsd:double"&gt;4.40939473747674&lt;/D&gt;&lt;D xsi:type="xsd:double"&gt;4.41455831076192&lt;/D&gt;&lt;D xsi:type="xsd:double"&gt;4.63197895052177&lt;/D&gt;&lt;D xsi:type="xsd:double"&gt;4.79117265598746&lt;/D&gt;&lt;D xsi:type="xsd:double"&gt;4.45890551101722&lt;/D&gt;&lt;D xsi:type="xsd:double"&gt;4.93385101421273&lt;/D&gt;&lt;D xsi:type="xsd:double"&gt;5.12330911311423&lt;/D&gt;&lt;D xsi:type="xsd:double"&gt;5.40840303977393&lt;/D&gt;&lt;/FQL&gt;&lt;FQL&gt;&lt;Q&gt;EIDO^FMA_DIV_YLD(NTMA,-10AY,0,AM,"PORTAGG","MEANR")&lt;/Q&gt;&lt;R&gt;121&lt;/R&gt;&lt;C&gt;1&lt;/C&gt;&lt;D xsi:type="xsd:double"&gt;2.53242526730669&lt;/D&gt;&lt;D xsi:type="xsd:double"&gt;2.53087406814788&lt;/D&gt;&lt;D xsi:type="xsd:double"&gt;2.53147205551769&lt;/D&gt;&lt;D xsi:type="xsd:double"&gt;2.55892505913769&lt;/D&gt;&lt;D xsi:type="xsd:double"&gt;2.5289350212174&lt;/D&gt;&lt;D xsi:type="xsd:double"&gt;2.53402652397994&lt;/D&gt;&lt;D xsi:type="xsd:double"&gt;2.64291012746792&lt;/D&gt;&lt;D xsi:type="xsd:double"&gt;2.60555369564804&lt;/D&gt;&lt;D xsi:type="xsd:double"&gt;2.48464195984228&lt;/D&gt;&lt;D xsi:type="xsd:double"&gt;2.50009264497839&lt;/D&gt;&lt;D xsi:type="xsd:double"&gt;2.36036969098138&lt;/D&gt;&lt;D xsi:type="xsd:double"&gt;2.31030038118136&lt;/D&gt;&lt;D xsi:type="xsd:double"&gt;2.28931532162128&lt;/D&gt;&lt;D xsi:type="xsd:double"&gt;2.38740043060196&lt;/D&gt;&lt;D xsi:type="xsd:double"&gt;2.51213825918228&lt;/D&gt;&lt;D xsi:type="xsd:double"&gt;2.48199973721683&lt;/D&gt;&lt;D xsi:type="xsd:double"&gt;2.59130771839375&lt;/D&gt;&lt;D xsi:type="xsd:double"&gt;2.74823529765569&lt;/D&gt;&lt;D xsi:type="xsd:double"&gt;2.56291923319435&lt;/D&gt;&lt;D xsi:type="xsd:double"&gt;2.6226586958951&lt;/D&gt;&lt;D xsi:type="xsd:double"&gt;2.60414686915988&lt;/D&gt;&lt;D xsi:type="xsd:double"&gt;2.5803636904896&lt;/D&gt;&lt;D xsi:type="xsd:double"&gt;2.38389251216011&lt;/D&gt;&lt;D xsi:type="xsd:double"&gt;2.38602637910647&lt;/D&gt;&lt;D xsi:type="xsd:double"&gt;2.4173003015231&lt;/D&gt;&lt;D xsi:type="xsd:double"&gt;2.42501950916906&lt;/D&gt;&lt;D xsi:type="xsd:double"&gt;2.38550732231453&lt;/D&gt;&lt;D xsi:type="xsd:double"&gt;2.24567731292386&lt;/D&gt;&lt;D xsi:type="xsd:double"&gt;2.13932952633622&lt;/D&gt;&lt;D xsi:type="xsd:double"&gt;2.24173794647769&lt;/D&gt;&lt;D xsi:type="xsd:double"&gt;2.25538222359325&lt;/D&gt;&lt;D xsi:type="xsd:double"&gt;2.4057798663856&lt;/D&gt;&lt;D xsi:type="xsd:double"&gt;2.40736704684636&lt;/D&gt;&lt;D xsi:type="xsd:double"&gt;2.43488768967111&lt;/D&gt;&lt;D xsi:type="xsd:double"&gt;2.42000269524997&lt;/D&gt;&lt;D xsi:type="xsd:double"&gt;2.46676551582942&lt;/D&gt;&lt;D xsi:type="xsd:double"&gt;2.42135566009878&lt;/D&gt;&lt;D xsi:type="xsd:double"&gt;2.49589530175156&lt;/D&gt;&lt;D xsi:type="xsd:double"&gt;2.55434127905001&lt;/D&gt;&lt;D xsi:type="xsd:double"&gt;2.57114537170554&lt;/D&gt;&lt;D xsi:type="xsd:double"&gt;2.57002595515021&lt;/D&gt;&lt;D xsi:type="xsd:double"&gt;2.58294219064051&lt;/D&gt;&lt;D xsi:type="xsd:double"&gt;2.5846159667608&lt;/D&gt;&lt;D xsi:type="xsd:double"&gt;2.59443551457898&lt;/D&gt;&lt;D xsi:type="xsd:double"&gt;2.65406681905773&lt;/D&gt;&lt;D xsi:type="xsd:double"&gt;2.50142487621086&lt;/D&gt;&lt;D xsi:type="xsd:double"&gt;2.49266899085601&lt;/D&gt;&lt;D xsi:type="xsd:double"&gt;2.5704694884505&lt;/D&gt;&lt;D xsi:type="xsd:double"&gt;2.62367071737775&lt;/D&gt;&lt;D xsi:type="xsd:double"&gt;2.95657629058304&lt;/D&gt;&lt;D xsi:type="xsd:double"&gt;2.97910964621524&lt;/D&gt;&lt;D xsi:type="xsd:double"&gt;3.09388613070398&lt;/D&gt;&lt;D xsi:type="xsd:double"&gt;2.92828899398241&lt;/D&gt;&lt;D xsi:type="xsd:double"&gt;3.07749911826975&lt;/D&gt;&lt;D xsi:type="xsd:double"&gt;3.13863545960881&lt;/D&gt;&lt;D xsi:type="xsd:double"&gt;2.99538427488654&lt;/D&gt;&lt;D xsi:type="xsd:double"&gt;2.87950461720691&lt;/D&gt;&lt;D xsi:type="xsd:double"&gt;2.80203712036918&lt;/D&gt;&lt;D xsi:type="xsd:double"&gt;2.79377989506653&lt;/D&gt;&lt;D xsi:type="xsd:double"&gt;2.86055025318342&lt;/D&gt;&lt;D xsi:type="xsd:double"&gt;2.83617307242675&lt;/D&gt;&lt;D xsi:type="xsd:double"&gt;2.97413855287536&lt;/D&gt;&lt;D xsi:type="xsd:double"&gt;2.82038138712648&lt;/D&gt;&lt;D xsi:type="xsd:double"&gt;2.69656176100618&lt;/D&gt;&lt;D xsi:type="xsd:double"&gt;2.80764753953472&lt;/D&gt;&lt;D xsi:type="xsd:double"&gt;2.75891375396907&lt;/D&gt;&lt;D xsi:type="xsd:double"&gt;2.86195187379453&lt;/D&gt;&lt;D xsi:type="xsd:double"&gt;2.78832034298507&lt;/D&gt;&lt;D xsi:type="xsd:double"&gt;2.84876813775144&lt;/D&gt;&lt;D xsi:type="xsd:double"&gt;2.74171666389676&lt;/D&gt;&lt;D xsi:type="xsd:double"&gt;2.87238904413834&lt;/D&gt;&lt;D xsi:type="xsd:double"&gt;3.50847720715987&lt;/D&gt;&lt;D xsi:type="xsd:double"&gt;3.83807684062153&lt;/D&gt;&lt;D xsi:type="xsd:double"&gt;3.75207346481553&lt;/D&gt;&lt;D xsi:type="xsd:double"&gt;3.2932517830075&lt;/D&gt;&lt;D xsi:type="xsd:double"&gt;2.89035287894276&lt;/D&gt;&lt;D xsi:type="xsd:double"&gt;2.81808263622014&lt;/D&gt;&lt;D xsi:type="xsd:double"&gt;2.90993338677589&lt;/D&gt;&lt;D xsi:type="xsd:double"&gt;2.90714850231282&lt;/D&gt;&lt;D xsi:type="xsd:double"&gt;2.52707739953512&lt;/D&gt;&lt;D xsi:type="xsd:double"&gt;2.31528297730708&lt;/D&gt;&lt;D xsi:type="xsd:double"&gt;2.20119644882584&lt;/D&gt;&lt;D xsi:type="xsd:double"&gt;2.4353517397163&lt;/D&gt;&lt;D xsi:type="xsd:double"&gt;2.53914526626623&lt;/D&gt;&lt;D xsi:type="xsd:double"&gt;2.7001527070152&lt;/D&gt;&lt;D xsi:type="xsd:double"&gt;2.79991262874491&lt;/D&gt;&lt;D xsi:type="xsd:double"&gt;2.80580233263696&lt;/D&gt;&lt;D xsi:type="xsd:double"&gt;3.04124910811716&lt;/D&gt;&lt;D xsi:type="xsd:double"&gt;3.10237029748346&lt;/D&gt;&lt;D xsi:type="xsd:double"&gt;3.08136490550565&lt;/D&gt;&lt;D xsi:type="xsd:double"&gt;2.9814734290043&lt;/D&gt;&lt;D xsi:type="xsd:double"&gt;2.98759596172492&lt;/D&gt;&lt;D xsi:type="xsd:double"&gt;3.11284835138467&lt;/D&gt;&lt;D xsi:type="xsd:double"&gt;3.16215021080142&lt;/D&gt;&lt;D xsi:type="xsd:double"&gt;3.10501001072652&lt;/D&gt;&lt;D xsi:type="xsd:double"&gt;3.16682652369742&lt;/D&gt;&lt;D xsi:type="xsd:double"&gt;3.33244469888279&lt;/D&gt;&lt;D xsi:type="xsd:double"&gt;3.45951148873021&lt;/D&gt;&lt;D xsi:type="xsd:double"&gt;3.51473528512325&lt;/D&gt;&lt;D xsi:type="xsd:double"&gt;3.71877824608158&lt;/D&gt;&lt;D xsi:type="xsd:double"&gt;3.61666667490507&lt;/D&gt;&lt;D xsi:type="xsd:double"&gt;3.5752025720052&lt;/D&gt;&lt;D xsi:type="xsd:double"&gt;3.84028959693893&lt;/D&gt;&lt;D xsi:type="xsd:double"&gt;3.88506622742019&lt;/D&gt;&lt;D xsi:type="xsd:double"&gt;4.07715553735825&lt;/D&gt;&lt;D xsi:type="xsd:double"&gt;4</t>
        </r>
      </text>
    </comment>
    <comment ref="A2" authorId="0" shapeId="0" xr:uid="{E6CE1317-0EB5-4CF4-AFFC-B41767E274BA}">
      <text>
        <r>
          <rPr>
            <b/>
            <sz val="9"/>
            <color indexed="81"/>
            <rFont val="Tahoma"/>
            <family val="2"/>
          </rPr>
          <t>.31174846318675&lt;/D&gt;&lt;D xsi:type="xsd:double"&gt;4.12568016614984&lt;/D&gt;&lt;D xsi:type="xsd:double"&gt;4.30989159448186&lt;/D&gt;&lt;D xsi:type="xsd:double"&gt;4.42149228520787&lt;/D&gt;&lt;D xsi:type="xsd:double"&gt;4.58433234771048&lt;/D&gt;&lt;D xsi:type="xsd:double"&gt;4.20571237573111&lt;/D&gt;&lt;D xsi:type="xsd:double"&gt;4.22692878618342&lt;/D&gt;&lt;D xsi:type="xsd:double"&gt;4.08062903802426&lt;/D&gt;&lt;D xsi:type="xsd:double"&gt;4.13646843427081&lt;/D&gt;&lt;D xsi:type="xsd:double"&gt;4.20137773150798&lt;/D&gt;&lt;D xsi:type="xsd:double"&gt;4.26582896505303&lt;/D&gt;&lt;D xsi:type="xsd:double"&gt;4.29152197850345&lt;/D&gt;&lt;D xsi:type="xsd:double"&gt;4.05731035359698&lt;/D&gt;&lt;D xsi:type="xsd:double"&gt;4.11046666197634&lt;/D&gt;&lt;D xsi:type="xsd:double"&gt;4.03367458969562&lt;/D&gt;&lt;D xsi:type="xsd:double"&gt;4.15855265102505&lt;/D&gt;&lt;/FQL&gt;&lt;FQL&gt;&lt;Q&gt;EWW^FMA_PE(NTMA,-10AY,0,AM,"PORTAGG","MEANR")&lt;/Q&gt;&lt;R&gt;121&lt;/R&gt;&lt;C&gt;1&lt;/C&gt;&lt;D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xsi:type="xsd:double"&gt;16.1751859239124&lt;/D&gt;&lt;D xsi:type="xsd:double"&gt;16.9716736254928&lt;/D&gt;&lt;D xsi:type="xsd:double"&gt;18.1608751877261&lt;/D&gt;&lt;D xsi:type="xsd:double"&gt;19.2604470055263&lt;/D&gt;&lt;D xsi:type="xsd:double"&gt;19.5120823497889&lt;/D&gt;&lt;D xsi:type="xsd:double"&gt;18.4368623976547&lt;/D&gt;&lt;D xsi:type="xsd:double"&gt;18.4512763349167&lt;/D&gt;&lt;D xsi:type="xsd:double"&gt;18.9374152230318&lt;/D&gt;&lt;D xsi:type="xsd:double"&gt;17.7598438609247&lt;/D&gt;&lt;D xsi:type="xsd:double"&gt;18.066745694891&lt;/D&gt;&lt;D xsi:type="xsd:double"&gt;16.5784739162357&lt;/D&gt;&lt;D xsi:type="xsd:double"&gt;16.8259482249495&lt;/D&gt;&lt;D xsi:type="xsd:double"&gt;16.0414596772057&lt;/D&gt;&lt;D xsi:type="xsd:double"&gt;16.6379181756476&lt;/D&gt;&lt;D xsi:type="xsd:double"&gt;16.40873481535&lt;/D&gt;&lt;D xsi:type="xsd:double"&gt;17.0548872413014&lt;/D&gt;&lt;D xsi:type="xsd:double"&gt;16.6858141065741&lt;/D&gt;&lt;D xsi:type="xsd:double"&gt;16.4716122628809&lt;/D&gt;&lt;D xsi:type="xsd:double"&gt;16.8354152411307&lt;/D&gt;&lt;D xsi:type="xsd:double"&gt;16.9965516383423&lt;/D&gt;&lt;D xsi:type="xsd:double"&gt;16.8939483402634&lt;/D&gt;&lt;D xsi:type="xsd:double"&gt;16.5030236248939&lt;/D&gt;&lt;D xsi:type="xsd:double"&gt;15.7616053352883&lt;/D&gt;&lt;D xsi:type="xsd:double"&gt;15.5214796697649&lt;/D&gt;&lt;D xsi:type="xsd:double"&gt;15.6864028268409&lt;/D&gt;&lt;D xsi:type="xsd:double"&gt;15.2903159447706&lt;/D&gt;&lt;D xsi:type="xsd:double"&gt;15.6695632291325&lt;/D&gt;&lt;D xsi:type="xsd:double"&gt;15.6729989628238&lt;/D&gt;&lt;D xsi:type="xsd:double"&gt;14.9511459460889&lt;/D&gt;&lt;D xsi:type="xsd:double"&gt;14.5864742786877&lt;/D&gt;&lt;D xsi:type="xsd:double"&gt;15.5036508370655&lt;/D&gt;&lt;D xsi:type="xsd:double"&gt;14.9249159549307&lt;/D&gt;&lt;D xsi:type="xsd:double"&gt;14.9342656378673&lt;/D&gt;&lt;D xsi:type="xsd:double"&gt;14.4357920174244&lt;/D&gt;&lt;D xsi:type="xsd:double"&gt;13.1675445324019&lt;/D&gt;&lt;D xsi:type="xsd:double"&gt;12.2930584557343&lt;/D&gt;&lt;D xsi:type="xsd:double"&gt;13.0551482377986&lt;/D&gt;&lt;D xsi:type="xsd:double"&gt;13.0384013643244&lt;/D&gt;&lt;D xsi:type="xsd:double"&gt;12.5639128026451&lt;/D&gt;&lt;D xsi:type="xsd:double"&gt;13.449917452524&lt;/D&gt;&lt;D xsi:type="xsd:double"&gt;13.0776909821447&lt;/D&gt;&lt;D xsi:type="xsd:double"&gt;13.1410695200689&lt;/D&gt;&lt;D xsi:type="xsd:double"&gt;12.9220144959745&lt;/D&gt;&lt;D xsi:type="xsd:double"&gt;12.4403833727613&lt;/D&gt;&lt;D xsi:type="xsd:double"&gt;13.2626648126384&lt;/D&gt;&lt;D xsi:type="xsd:double"&gt;13.5805733378731&lt;/D&gt;&lt;D xsi:type="xsd:double"&gt;13.7536159447451&lt;/D&gt;&lt;D xsi:type="xsd:double"&gt;13.7056827387507&lt;/D&gt;&lt;D xsi:type="xsd:double"&gt;14.1392643571632&lt;/D&gt;&lt;D xsi:type="xsd:double"&gt;14.3088059767518&lt;/D&gt;&lt;D xsi:type="xsd:double"&gt;12.225537402334&lt;/D&gt;&lt;D xsi:type="xsd:double"&gt;11.0799082846007&lt;/D&gt;&lt;D xsi:type="xsd:double"&gt;15.4974422768096&lt;/D&gt;&lt;D xsi:type="xsd:double"&gt;16.3533100454176&lt;/D&gt;&lt;D xsi:type="xsd:double"&gt;16.3057929431666&lt;/D&gt;&lt;D xsi:type="xsd:double"&gt;17.4373783400497&lt;/D&gt;&lt;D xsi:type="xsd:double"&gt;15.4006306864386&lt;/D&gt;&lt;D xsi:type="xsd:double"&gt;15.5973720806477&lt;/D&gt;&lt;D xsi:type="xsd:double"&gt;15.3874259738493&lt;/D&gt;&lt;D xsi:type="xsd:double"&gt;15.4185820732498&lt;/D&gt;&lt;D xsi:type="xsd:double"&gt;15.5323457270376&lt;/D&gt;&lt;D xsi:type="xsd:double"&gt;14.3501896752854&lt;/D&gt;&lt;D xsi:type="xsd:double"&gt;14.9490622808048&lt;/D&gt;&lt;D xsi:type="xsd:double"&gt;14.8906361171351&lt;/D&gt;&lt;D xsi:type="xsd:double"&gt;14.8933262194246&lt;/D&gt;&lt;D xsi:type="xsd:double"&gt;15.4025741123829&lt;/D&gt;&lt;D xsi:type="xsd:double"&gt;14.6310553304534&lt;/D&gt;&lt;D xsi:type="xsd:double"&gt;14.4045338483682&lt;/D&gt;&lt;D xsi:type="xsd:double"&gt;14.1262913016363&lt;/D&gt;&lt;D xsi:type="xsd:double"&gt;13.8466668531133&lt;/D&gt;&lt;D xsi:type="xsd:double"&gt;13.716090452209&lt;/D&gt;&lt;D xsi:type="xsd:double"&gt;13.3737652631839&lt;/D&gt;&lt;D xsi:type="xsd:double"&gt;13.7769526214915&lt;/D&gt;&lt;D xsi:type="xsd:double"&gt;13.697352495749&lt;/D&gt;&lt;D xsi:type="xsd:double"&gt;13.5969177644108&lt;/D&gt;&lt;D xsi:type="xsd:double"&gt;13.7574762626713&lt;/D&gt;&lt;D xsi:type="xsd:double"&gt;12.3136958996486&lt;/D&gt;&lt;D xsi:type="xsd:double"&gt;11.8425569018482&lt;/D&gt;&lt;D xsi:type="xsd:double"&gt;11.4668028116163&lt;/D&gt;&lt;D xsi:type="xsd:double"&gt;11.8409337299159&lt;/D&gt;&lt;D xsi:type="xsd:double"&gt;11.3016899622253&lt;/D&gt;&lt;D xsi:type="xsd:double"&gt;11.362889117801&lt;/D&gt;&lt;D xsi:type="xsd:double"&gt;12.7759947643453&lt;/D&gt;&lt;D xsi:type="xsd:double"&gt;12.1914747816094&lt;/D&gt;&lt;D xsi:type="xsd:double"&gt;12.7285850531934&lt;/D&gt;&lt;D xsi:type="xsd:double"&gt;12.5013781595282&lt;/D&gt;&lt;D xsi:type="xsd:double"&gt;12.5731204825679&lt;/D&gt;&lt;D xsi:type="xsd:double"&gt;12.6521836932053&lt;/D&gt;&lt;D xsi:type="xsd:double"&gt;12.3772036073054&lt;/D&gt;&lt;D xsi:type="xsd:double"&gt;11.9896821748682&lt;/D&gt;&lt;D xsi:type="xsd:double"&gt;11.9276003154286&lt;/D&gt;&lt;D xsi:type="xsd:double"&gt;11.7812801916536&lt;/D&gt;&lt;D xsi:type="xsd:double"&gt;11.63319567434&lt;/D&gt;&lt;D xsi:type="xsd:double"&gt;11.2460588531507&lt;/D&gt;&lt;D xsi:type="xsd:double"&gt;11.5795549760993&lt;/D&gt;&lt;D xsi:type="xsd:double"&gt;12.3729656067956&lt;/D&gt;&lt;D xsi:type="xsd:double"&gt;12.4980836666083&lt;/D&gt;&lt;D xsi:type="xsd:double"&gt;12.9696467427978&lt;/D&gt;&lt;D xsi:type="xsd:double"&gt;12.3616247131206&lt;/D&gt;&lt;D xsi:type="xsd:double"&gt;12.922186207306&lt;/D&gt;&lt;/FQL&gt;&lt;FQL&gt;&lt;Q&gt;MCHI^FMA_PE(LTMA,-10AY,0,AM,"PORTAGG","MEANR")&lt;/Q&gt;&lt;R&gt;121&lt;/R&gt;&lt;C&gt;1&lt;/C&gt;&lt;D xsi:type="xsd:double"&gt;9.30951631324251&lt;/D&gt;&lt;D xsi:type="xsd:double"&gt;9.12133942041037&lt;/D&gt;&lt;D xsi:type="xsd:double"&gt;9.35065932878543&lt;/D&gt;&lt;D xsi:type="xsd:double"&gt;9.39307966964365&lt;/D&gt;&lt;D xsi:type="xsd:double"&gt;9.70844085322922&lt;/D&gt;&lt;D xsi:type="xsd:double"&gt;9.71562023102059&lt;/D&gt;&lt;D xsi:type="xsd:double"&gt;9.26257846468734&lt;/D&gt;&lt;D xsi:type="xsd:double"&gt;9.51558363968142&lt;/D&gt;&lt;D xsi:type="xsd:double"&gt;9.74937456522834&lt;/D&gt;&lt;D xsi:type="xsd:double"&gt;10.4884769599511&lt;/D&gt;&lt;D xsi:type="xsd:double"&gt;10.4574923123186&lt;/D&gt;&lt;D xsi:type="xsd:double"&gt;10.7526565518049&lt;/D&gt;&lt;D xsi:type="xsd:double"&gt;11.3076767506313&lt;/D&gt;&lt;D xsi:type="xsd:double"&gt;11.5041686731755&lt;/D&gt;&lt;D xsi:type="xsd:double"&gt;11.3655351789673&lt;/D&gt;&lt;D xsi:type="xsd:double"&gt;10.7083510324773&lt;/D&gt;&lt;D xsi:type="xsd:double"&gt;10.5860034731677&lt;/D&gt;&lt;D xsi:type="xsd:double"&gt;9.82745110660852&lt;/D&gt;&lt;D xsi:type="xsd:double"&gt;10.1626587512878&lt;/D&gt;&lt;D xsi:type="xsd:double"&gt;10.1319978432711&lt;/D&gt;&lt;D xsi:type="xsd:double"&gt;9.61633291508505&lt;/D&gt;&lt;D xsi:type="xsd:double"&gt;9.70673453885723&lt;/D&gt;&lt;D xsi:type="xsd:double"&gt;8.97800826475742&lt;/D&gt;&lt;D xsi:type="xsd:double"&gt;9.39227764919092&lt;/D&gt;&lt;D xsi:type="xsd:double"&gt;9.57680404627268&lt;/D&gt;&lt;D xsi:type="xsd:double"&gt;9.56197789297867&lt;/D&gt;&lt;D xsi:type="xsd:double"&gt;10.2614695916338&lt;/D&gt;&lt;D xsi:type="xsd:double"&gt;10.5976051350175&lt;/D&gt;&lt;D xsi:type="xsd:double"&gt;11.4863492427692&lt;/D&gt;&lt;D xsi:type="xsd:double"&gt;12.4817465302323&lt;/D&gt;&lt;D xsi:type="xsd:double"&gt;12.8601004386669&lt;/D&gt;&lt;D xsi:type="xsd:double"&gt;12.7131141807078&lt;/D&gt;&lt;D xsi:type="xsd:double"&gt;13.2640022628496&lt;/D&gt;&lt;D xsi:type="xsd:double"&gt;13.6606051596036&lt;/D&gt;&lt;D xsi:type="xsd:double"&gt;14.0425366637057&lt;/D&gt;&lt;D xsi:type="xsd:double"&gt;14.0150343223015&lt;/D&gt;&lt;D xsi:type="xsd:double"&gt;13.8434872180181&lt;/D&gt;&lt;D xsi:type="xsd:double"&gt;14.0018909412256&lt;/D&gt;&lt;D xsi:type="xsd:double"&gt;14.1448994894042&lt;/D&gt;&lt;D xsi:type="xsd:double"&gt;14.1087445157209&lt;/D&gt;&lt;D xsi:type="xsd:double"&gt;14.3718946315335&lt;/D&gt;&lt;D xsi:type="xsd:double"&gt;14.5756555697901&lt;/D&gt;&lt;D xsi:type="xsd:double"&gt;15.1362133940631&lt;/D&gt;&lt;D xsi:type="xsd:double"&gt;15.5044643185864&lt;/D&gt;&lt;D xsi:type="xsd:double"&gt;15.2367784832017&lt;/D&gt;&lt;D xsi:type="xsd:double"&gt;16.1317672144622&lt;/D&gt;&lt;D xsi:type="xsd:double"&gt;14.5435298676946&lt;/D&gt;&lt;D xsi:type="xsd:double"&gt;15.3420588758237&lt;/D&gt;&lt;D xsi:type="xsd:double"&gt;15.0110596777205&lt;/D&gt;&lt;D xsi:type="xsd:double"&gt;14.8557424155563&lt;/D&gt;&lt;D xsi:type="xsd:double"&gt;14.7666336038725&lt;/D&gt;&lt;D xsi:type="xsd:double"&gt;14.0803553825629&lt;/D&gt;&lt;D xsi:type="xsd:double"&gt;13.8936318327587&lt;/D&gt;&lt;D xsi:type="xsd:double"&gt;12.9301466549878&lt;/D&gt;&lt;D xsi:type="xsd:double"&gt;12.1158907881872&lt;/D&gt;&lt;D xsi:type="xsd:double"&gt;12.121937382058&lt;/D&gt;&lt;D xsi:type="xsd:double"&gt;11.9757696775603&lt;/D&gt;&lt;D xsi:type="xsd:double"&gt;11.7353759737251&lt;/D&gt;&lt;D xsi:type="xsd:double"&gt;12.6461245141688&lt;/D&gt;&lt;D xsi:type="xsd:double"&gt;12.8240020728739&lt;/D&gt;&lt;D xsi:type="xsd:double"&gt;12.9316672501948&lt;/D&gt;&lt;D xsi:type="xsd:double"&gt;12.6972112403504&lt;/D&gt;&lt;D xsi:type="xsd:double"&gt;12.5472950433617&lt;/D&gt;&lt;D xsi:type="xsd:double"&gt;12.5807138545325&lt;/D&gt;&lt;D xsi:type="xsd:double"&gt;12.2028597284846&lt;/D&gt;&lt;D xsi:type="xsd:double"&gt;12.6711768204285&lt;/D&gt;&lt;D xsi:type="xsd:double"&gt;12.4250960946586&lt;/D&gt;&lt;D xsi:type="xsd:double"&gt;12.5401896383548&lt;/D&gt;&lt;D xsi:type="xsd:double"&gt;13.0650342621302&lt;/D&gt;&lt;D xsi:type="xsd:double"&gt;14.0697642500749&lt;/D&gt;&lt;D xsi:type="xsd:double"&gt;13.6754437421037&lt;/D&gt;&lt;D xsi:type="xsd:double"&gt;12.9792933661991&lt;/D&gt;&lt;D xsi:type="xsd:double"&gt;13.0365454007439&lt;/D&gt;&lt;D xsi:type="xsd:double"&gt;13.328160509162&lt;/D&gt;&lt;D xsi:type="xsd:double"&gt;13.8541296444707&lt;/D&gt;&lt;D xsi:type="xsd:double"&gt;15.2309206644191&lt;/D&gt;&lt;D xsi:type="xsd:double"&gt;15.1582019208169&lt;/D&gt;&lt;D xsi:type="xsd:double"&gt;15.650510336464&lt;/D&gt;&lt;D xsi:type="xsd:double"&gt;16.3617435990575&lt;/D&gt;&lt;D xsi:type="xsd:double"&gt;17.0053180304792&lt;/D&gt;&lt;D xsi:type="xsd:double"&gt;17.6467572068059&lt;/D&gt;&lt;D xsi:type="xsd:double"&gt;19.4305388629052&lt;/D&gt;&lt;D xsi:type="xsd:double"&gt;21.9766090380957&lt;/D&gt;&lt;D xsi:type="xsd:double"&gt;19.7323721780646&lt;/D&gt;&lt;D xsi:type="xsd:double"&gt;19.276452352368&lt;/D&gt;&lt;D xsi:type="xsd:double"&gt;18.7032988892893&lt;/D&gt;&lt;D xsi:type="xsd:double"&gt;18.8150051723262&lt;/D&gt;&lt;D xsi:type="xsd:double"&gt;18.1212038517046&lt;/D&gt;&lt;D xsi:type="xsd:double"&gt;17.3518898301364&lt;/D&gt;&lt;D xsi:type="xsd:double"&gt;16.9532554324972&lt;/D&gt;&lt;D xsi:type="xsd:double"&gt;16.2049466709702&lt;/D&gt;&lt;D xsi:type="xsd:double"&gt;15.7771971428119&lt;/D&gt;&lt;D xsi:type="xsd:double"&gt;14.9023959777875&lt;/D&gt;&lt;D xsi:type="xsd:double"&gt;14.1476437757609&lt;/D&gt;&lt;D xsi:type="xsd:double"&gt;14.1188128046965&lt;/D&gt;&lt;D xsi:type="xsd:double"&gt;12.716311127911&lt;/D&gt;&lt;D xsi:type="xsd:double"&gt;12.6324458608624&lt;/D&gt;&lt;D xsi:type="xsd:double"&gt;12.364018721494&lt;/D&gt;&lt;D xsi:type="xsd:double"&gt;12.984438059034&lt;/D&gt;&lt;D xsi:type="xsd:double"&gt;12.8691061498419&lt;/D&gt;&lt;D xsi:type="xsd:double"&gt;12.4054458772799&lt;/D&gt;&lt;D xsi:type="xsd:double"&gt;12.4027429733684&lt;/D&gt;&lt;D xsi:type="xsd:double"&gt;11.0702131018336&lt;/D&gt;&lt;D xsi:type="xsd:double"&gt;11.2629240930271&lt;/D&gt;&lt;D xsi:type="xsd:double"&gt;12.5471077678805&lt;/D&gt;&lt;D xsi:type="xsd:double"&gt;13.5472571981343&lt;/D&gt;&lt;D xsi:type="xsd:double"&gt;13.1427463387778&lt;/D&gt;&lt;D xsi:type="xsd:double"&gt;12.2790870218029&lt;/D&gt;&lt;D xsi:type="xsd:double"&gt;12.3200127517051&lt;/D&gt;&lt;D xsi:type="xsd:double"&gt;12.0483113296358&lt;/D&gt;&lt;D xsi:type="xsd:double"&gt;11.9223835821828&lt;/D&gt;&lt;D xsi:type="xsd:double"&gt;11.7596994046135&lt;/D&gt;&lt;D xsi:type="xsd:double"&gt;11.8988841210011&lt;/D&gt;&lt;D xsi:type="xsd:double"&gt;11.7766745038946&lt;/D&gt;&lt;D xsi:type="xsd:double"&gt;11.5245600648636&lt;/D&gt;&lt;D xsi:type="xsd:double"&gt;11.228312299237&lt;/D&gt;&lt;D xsi:type="xsd:double"&gt;10.565747547416&lt;/D&gt;&lt;D xsi:type="xsd:double"&gt;10.4792389291252&lt;/D&gt;&lt;D xsi:type="xsd:double"&gt;10.0627209951978&lt;/D&gt;&lt;D xsi:type="xsd:double"&gt;10.4519120926203&lt;/D&gt;&lt;D xsi:type="xsd:double"&gt;10.4387042731809&lt;/D&gt;&lt;/FQL&gt;&lt;FQL&gt;&lt;Q&gt;DDR3512M-FDS^MAX(FG_PRICE(0,-5AY))&lt;/Q&gt;&lt;R&gt;1&lt;/R&gt;&lt;C&gt;1&lt;/C&gt;&lt;D xsi:type="xsd:double"&gt;3.3053632&lt;/D&gt;&lt;/FQL&gt;&lt;FQL&gt;&lt;Q&gt;DUMMY^ECON_EXPR_DATA('FDS_ECON[PMIDMMANHE]',03/2024,,Q)&lt;/Q&gt;&lt;R&gt;1&lt;/R&gt;&lt;C&gt;1&lt;/C&gt;&lt;D xsi:type="xsd:double"&gt;49.13533&lt;/D&gt;&lt;/FQL&gt;&lt;FQL&gt;&lt;Q&gt;EWM^FMA_ROE(NTMA,-20AY,NOW,FY,"PORTAGG","MEANR")&lt;/Q&gt;&lt;R&gt;20&lt;/R&gt;&lt;C&gt;1&lt;/C&gt;&lt;D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xsi:type="xsd:double"&gt;2.25&lt;/D&gt;&lt;/FQL&gt;&lt;FQL&gt;&lt;Q&gt;CC_AE^FG_COMPANY_NAME&lt;/Q&gt;&lt;R&gt;1&lt;/R&gt;&lt;C&gt;1&lt;/C&gt;&lt;D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xsi:type="xsd:double"&gt;6.6103578&lt;/D&gt;&lt;/FQL&gt;&lt;FQL&gt;&lt;Q&gt;USDTRY^FG_PRICE_CHANGE(0,-1AY)&lt;/Q&gt;&lt;R&gt;1&lt;/R&gt;&lt;C&gt;1&lt;/C&gt;&lt;D xsi:type="xsd:double"&gt;67.523&lt;/D&gt;&lt;/FQL&gt;&lt;FQL&gt;&lt;Q&gt;USDQAR^FG_PRICE_CHANGE(0,-1AY)&lt;/Q&gt;&lt;R&gt;1&lt;/R&gt;&lt;C&gt;1&lt;/C&gt;&lt;D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xsi:type="xsd:double"&gt;1.2998104&lt;/D&gt;&lt;/FQL&gt;&lt;FQL&gt;&lt;Q&gt;USDZAR^FG_PRICE_CHANGE(0,-1AY)&lt;/Q&gt;&lt;R&gt;1&lt;/R&gt;&lt;C&gt;1&lt;/C&gt;&lt;D xsi:type="xsd:double"&gt;2.2040844&lt;/D&gt;&lt;/FQL&gt;&lt;FQL&gt;&lt;Q&gt;USDKRW^FG_PRICE_CHANGE(0,-1AY)&lt;/Q&gt;&lt;R&gt;1&lt;/R&gt;&lt;C&gt;1&lt;/C&gt;&lt;D xsi:type="xsd:double"&gt;3.1728625&lt;/D&gt;&lt;/FQL&gt;&lt;FQL&gt;&lt;Q&gt;USDTWD^FG_PRICE_CHANGE(0,-1AY)&lt;/Q&gt;&lt;R&gt;1&lt;/R&gt;&lt;C&gt;1&lt;/C&gt;&lt;D xsi:type="xsd:double"&gt;5.7727933&lt;/D&gt;&lt;/FQL&gt;&lt;FQL&gt;&lt;Q&gt;USDPEN^FG_PRICE_CHANGE(0,-1AY)&lt;/Q&gt;&lt;R&gt;1&lt;/R&gt;&lt;C&gt;1&lt;/C&gt;&lt;D xsi:type="xsd:double"&gt;-1.9110918&lt;/D&gt;&lt;/FQL&gt;&lt;FQL&gt;&lt;Q&gt;USDPHP^FG_PRICE_CHANGE(0,-1AY)&lt;/Q&gt;&lt;R&gt;1&lt;/R&gt;&lt;C&gt;1&lt;/C&gt;&lt;D xsi:type="xsd:double"&gt;2.856481&lt;/D&gt;&lt;/FQL&gt;&lt;FQL&gt;&lt;Q&gt;USDCLP^FG_PRICE_CHANGE(0,-1AY)&lt;/Q&gt;&lt;R&gt;1&lt;/R&gt;&lt;C&gt;1&lt;/C&gt;&lt;D xsi:type="xsd:double"&gt;17.664967999999998&lt;/D&gt;&lt;/FQL&gt;&lt;FQL&gt;&lt;Q&gt;FC0000QA^FMA_EPS(NTMA,-20AY,0,CY,,"PORTAGG","MEANR")&lt;/Q&gt;&lt;R&gt;20&lt;/R&gt;&lt;C&gt;1&lt;/C&gt;&lt;D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xsi:type="xsd:double"&gt;-22.302425&lt;/D&gt;&lt;D xsi:type="xsd:double"&gt;-13.947612&lt;/D&gt;&lt;D xsi:type="xsd:double"&gt;0.6616354&lt;/D&gt;&lt;D xsi:type="xsd:double"&gt;14.9891615&lt;/D&gt;&lt;D xsi:type="xsd:double"&gt;9.12168&lt;/D&gt;&lt;D xsi:type="xsd:double"&gt;4.233825&lt;/D&gt;&lt;D xsi:type="xsd:double"&gt;1.4841795&lt;/D&gt;&lt;D xsi:type="xsd:double"&gt;0.4133582&lt;/D&gt;&lt;D xsi:type="xsd:double"&gt;2.311802&lt;/D&gt;&lt;D xsi:type="xsd:double"&gt;-1.3097286&lt;/D&gt;&lt;D xsi:type="xsd:double"&gt;-8.692646&lt;/D&gt;&lt;D xsi:type="xsd:double"&gt;-11.074078&lt;/D&gt;&lt;D xsi:type="xsd:double"&gt;-11.174637&lt;/D&gt;&lt;D xsi:type="xsd:double"&gt;-9.57253&lt;/D&gt;&lt;D xsi:type="xsd:double"&gt;-13.381642&lt;/D&gt;&lt;D xsi:type="xsd:double"&gt;-21.255796&lt;/D&gt;&lt;D xsi:type="xsd:double"&gt;-27.93886&lt;/D&gt;&lt;D xsi:type="xsd:double"&gt;-35.254692&lt;/D&gt;&lt;D xsi:type="xsd:double"&gt;-26.136816&lt;/D&gt;&lt;D xsi:type="xsd:double"&gt;-30.694538&lt;/D&gt;&lt;D xsi:type="xsd:double"&gt;-35.476673&lt;/D&gt;&lt;D xsi:type="xsd:double"&gt;-39.826385&lt;/D&gt;&lt;D xsi:type="xsd:double"&gt;-31.074059&lt;/D&gt;&lt;D xsi:type="xsd:double"&gt;-10.339713&lt;/D&gt;&lt;D xsi:type="xsd:double"&gt;-4.042399&lt;/D&gt;&lt;D xsi:type="xsd:double"&gt;-1.3526082&lt;/D&gt;&lt;D xsi:type="xsd:double"&gt;2.9869914&lt;/D&gt;&lt;D xsi:type="xsd:double"&gt;15.285767&lt;/D&gt;&lt;D xsi:type="xsd:double"&gt;38.31711&lt;/D&gt;&lt;D xsi:type="xsd:double"&gt;49.121307&lt;/D&gt;&lt;D xsi:type="xsd:double"&gt;33.31598&lt;/D&gt;&lt;D xsi:type="xsd:double"&gt;47.04467&lt;/D&gt;&lt;D xsi:type="xsd:double"&gt;58.158028&lt;/D&gt;&lt;D xsi:type="xsd:double"&gt;81.29078&lt;/D&gt;&lt;D xsi:type="xsd:double"&gt;81.78268&lt;/D&gt;&lt;D xsi:type="xsd:double"&gt;33.969284&lt;/D&gt;&lt;D xsi:type="xsd:double"&gt;25.02123&lt;/D&gt;&lt;D xsi:type="xsd:double"&gt;15.615738&lt;/D&gt;&lt;D xsi:type="xsd:double"&gt;14.7223835&lt;/D&gt;&lt;D xsi:type="xsd:double"&gt;6.5312743&lt;/D&gt;&lt;D xsi:type="xsd:double"&gt;3.484881&lt;/D&gt;&lt;D xsi:type="xsd:double"&gt;18.020784&lt;/D&gt;&lt;D xsi:type="xsd:double"&gt;30.56382&lt;/D&gt;&lt;D xsi:type="xsd:double"&gt;24.983131&lt;/D&gt;&lt;D xsi:type="xsd:double"&gt;22.585594&lt;/D&gt;&lt;D xsi:type="xsd:double"&gt;30.333292&lt;/D&gt;&lt;D xsi:type="xsd:double"&gt;16.646194&lt;/D&gt;&lt;D xsi:type="xsd:double"&gt;34.513687&lt;/D&gt;&lt;D xsi:type="xsd:double"&gt;32.697487&lt;/D&gt;&lt;D xsi:type="xsd:double"&gt;31.481886&lt;/D&gt;&lt;D xsi:type="xsd:double"&gt;26.931168&lt;/D&gt;&lt;D xsi:type="xsd:double"&gt;16.255833&lt;/D&gt;&lt;D xsi:type="xsd:double"&gt;11.627615&lt;/D&gt;&lt;D xsi:type="xsd:double"&gt;-6.8012657&lt;/D&gt;&lt;D xsi:type="xsd:double"&gt;-7.544732&lt;/D&gt;&lt;D xsi:type="xsd:double"&gt;-13.261819&lt;/D&gt;&lt;D xsi:type="xsd:double"&gt;-7.855958&lt;/D&gt;&lt;D xsi:type="xsd:double"&gt;-13.21609&lt;/D&gt;&lt;D xsi:type="xsd:double"&gt;-5.352485&lt;/D&gt;&lt;D xsi:type="xsd:double"&gt;-6.7644835&lt;/D&gt;&lt;D xsi:type="xsd:double"&gt;-9.869462&lt;/D&gt;&lt;D xsi:type="xsd:double"&gt;-14.732247&lt;/D&gt;&lt;D xsi:type="xsd:double"&gt;-13.137663&lt;/D&gt;&lt;D xsi:type="xsd:double"&gt;-0.52470565&lt;/D&gt;&lt;D xsi:type="xsd:double"&gt;-11.051083&lt;/D&gt;&lt;D xsi:type="xsd:double"&gt;1.0372281&lt;/D&gt;&lt;D xsi:type="xsd:double"&gt;-2.8843105&lt;/D&gt;&lt;D xsi:type="xsd:double"&gt;0.5311489&lt;/D&gt;&lt;D xsi:type="xsd:double"&gt;0.39132833&lt;/D&gt;&lt;D xsi:type="xsd:double"&gt;3.0744553&lt;/D&gt;&lt;D xsi:type="xsd:double"&gt;-5.3937316&lt;/D&gt;&lt;D xsi:type="xsd:double"&gt;-25.102747&lt;/D&gt;&lt;D xsi:type="xsd:double"&gt;-37.630207&lt;/D&gt;&lt;D xsi:type="xsd:double"&gt;-25.773478&lt;/D&gt;&lt;D xsi:type="xsd:double"&gt;-20.034355&lt;/D&gt;&lt;D xsi:type="xsd:double"&gt;-21.124613&lt;/D&gt;&lt;D xsi:type="xsd:double"&gt;-9.747439&lt;/D&gt;&lt;D xsi:type="xsd:double"&gt;-10.584039&lt;/D&gt;&lt;D xsi:type="xsd:double"&gt;-8.616983&lt;/D&gt;&lt;D xsi:type="xsd:double"&gt;-10.407925&lt;/D&gt;&lt;D xsi:type="xsd:double"&gt;-0.21030903&lt;/D&gt;&lt;D xsi:type="xsd:double"&gt;0.41561127&lt;/D&gt;&lt;D xsi:type="xsd:double"&gt;10.13155&lt;/D&gt;&lt;D xsi:type="xsd:double"&gt;33.63671&lt;/D&gt;&lt;D xsi:type="xsd:double"&gt;53.548027&lt;/D&gt;&lt;D xsi:type="xsd:double"&gt;35.14706&lt;/D&gt;&lt;D xsi:type="xsd:double"&gt;11.8541355&lt;/D&gt;&lt;D xsi:type="xsd:double"&gt;3.3869863&lt;/D&gt;&lt;D xsi:type="xsd:double"&gt;-11.288727&lt;/D&gt;&lt;D xsi:type="xsd:double"&gt;-8.556259&lt;/D&gt;&lt;D xsi:type="xsd:double"&gt;-5.4310026&lt;/D&gt;&lt;D xsi:type="xsd:double"&gt;0.96160173&lt;/D&gt;&lt;D xsi:type="xsd:double"&gt;-15.45884&lt;/D&gt;&lt;D xsi:type="xsd:double"&gt;-6.7268133&lt;/D&gt;&lt;D xsi:type="xsd:double"&gt;-6.053954&lt;/D&gt;&lt;D xsi:type="xsd:double"&gt;3.1539917&lt;/D&gt;&lt;D xsi:type="xsd:double"&gt;2.4048448&lt;/D&gt;&lt;D xsi:type="xsd:double"&gt;-16.16717&lt;/D&gt;&lt;D xsi:type="xsd:double"&gt;0.80963373&lt;/D&gt;&lt;D xsi:type="xsd:double"&gt;-9.935236&lt;/D&gt;&lt;D xsi:type="xsd:double"&gt;9.336626&lt;/D&gt;&lt;D xsi:type="xsd:double"&gt;2.6146054&lt;/D&gt;&lt;D xsi:type="xsd:double"&gt;-3.4846783&lt;/D&gt;&lt;D xsi:type="xsd:double"&gt;3.9365053&lt;/D&gt;&lt;D xsi:type="xsd:double"&gt;8.945131&lt;/D&gt;&lt;D xsi:type="xsd:double"&gt;1.3551712&lt;/D&gt;&lt;D xsi:type="xsd:double"&gt;-8.288121&lt;/D&gt;&lt;D xsi:type="xsd:double"&gt;-17.007196&lt;/D&gt;&lt;D xsi:type="xsd:double"&gt;-8.78014&lt;/D&gt;&lt;D xsi:type="xsd:double"&gt;14.262676&lt;/D&gt;&lt;D xsi:type="xsd:double"&gt;7.4563622&lt;/D&gt;&lt;D xsi:type="xsd:double"&gt;32.263245&lt;/D&gt;&lt;D xsi:type="xsd:double"&gt;25.927603&lt;/D&gt;&lt;D xsi:type="xsd:double"&gt;25.332224&lt;/D&gt;&lt;D xsi:type="xsd:double"&gt;20.901548&lt;/D&gt;&lt;D xsi:type="xsd:double"&gt;5.885577&lt;/D&gt;&lt;D xsi:type="xsd:double"&gt;7.772267&lt;/D&gt;&lt;D xsi:type="xsd:double"&gt;12.7850895&lt;/D&gt;&lt;D xsi:type="xsd:double"&gt;16.128302&lt;/D&gt;&lt;D xsi:type="xsd:double"&gt;33.970417&lt;/D&gt;&lt;D xsi:type="xsd:double"&gt;36.97016&lt;/D&gt;&lt;/FQL&gt;&lt;FQL&gt;&lt;Q&gt;EZA^FG_TOTAL_RETURNC(-10AY,0,AM)&lt;/Q&gt;&lt;R&gt;121&lt;/R&gt;&lt;C&gt;1&lt;/C&gt;&lt;D xsi:type="xsd:double"&gt;5.961108&lt;/D&gt;&lt;D xsi:type="xsd:double"&gt;2.91816&lt;/D&gt;&lt;D xsi:type="xsd:double"&gt;0.59924126&lt;/D&gt;&lt;D xsi:type="xsd:double"&gt;1.4480114&lt;/D&gt;&lt;D xsi:type="xsd:double"&gt;3.612721&lt;/D&gt;&lt;D xsi:type="xsd:double"&gt;-4.016733&lt;/D&gt;&lt;D xsi:type="xsd:double"&gt;-9.197903&lt;/D&gt;&lt;D xsi:type="xsd:double"&gt;8.609379&lt;/D&gt;&lt;D xsi:type="xsd:double"&gt;-9.5182&lt;/D&gt;&lt;D xsi:type="xsd:double"&gt;8.036709&lt;/D&gt;&lt;D xsi:type="xsd:double"&gt;2.4431229&lt;/D&gt;&lt;D xsi:type="xsd:double"&gt;-4.7249913&lt;/D&gt;&lt;D xsi:type="xsd:double"&gt;10.309768&lt;/D&gt;&lt;D xsi:type="xsd:double"&gt;-3.6165118&lt;/D&gt;&lt;D xsi:type="xsd:double"&gt;-6.4596834&lt;/D&gt;&lt;D xsi:type="xsd:double"&gt;1.1410236&lt;/D&gt;&lt;D xsi:type="xsd:double"&gt;-3.1058788&lt;/D&gt;&lt;D xsi:type="xsd:double"&gt;-12.060875&lt;/D&gt;&lt;D xsi:type="xsd:double"&gt;9.7938175&lt;/D&gt;&lt;D xsi:type="xsd:double"&gt;-7.8973827&lt;/D&gt;&lt;D xsi:type="xsd:double"&gt;-22.355724&lt;/D&gt;&lt;D xsi:type="xsd:double"&gt;-3.9259493&lt;/D&gt;&lt;D xsi:type="xsd:double"&gt;7.128668&lt;/D&gt;&lt;D xsi:type="xsd:double"&gt;15.348948&lt;/D&gt;&lt;D xsi:type="xsd:double"&gt;5.105531&lt;/D&gt;&lt;D xsi:type="xsd:double"&gt;-3.2319784&lt;/D&gt;&lt;D xsi:type="xsd:double"&gt;3.0434847&lt;/D&gt;&lt;D xsi:type="xsd:double"&gt;5.4662943&lt;/D&gt;&lt;D xsi:type="xsd:double"&gt;12.160397&lt;/D&gt;&lt;D xsi:type="xsd:double"&gt;-9.923161&lt;/D&gt;&lt;D xsi:type="xsd:double"&gt;-2.55934&lt;/D&gt;&lt;D xsi:type="xsd:double"&gt;-6.2428656&lt;/D&gt;&lt;D xsi:type="xsd:double"&gt;7.186365&lt;/D&gt;&lt;D xsi:type="xsd:double"&gt;4.242432&lt;/D&gt;&lt;D xsi:type="xsd:double"&gt;2.4977088&lt;/D&gt;&lt;D xsi:type="xsd:double"&gt;0.05375147&lt;/D&gt;&lt;D xsi:type="xsd:double"&gt;-0.9670496&lt;/D&gt;&lt;D xsi:type="xsd:double"&gt;6.925857&lt;/D&gt;&lt;D xsi:type="xsd:double"&gt;-0.6426513&lt;/D&gt;&lt;D xsi:type="xsd:double"&gt;-5.244732&lt;/D&gt;&lt;D xsi:type="xsd:double"&gt;6.448114&lt;/D&gt;&lt;D xsi:type="xsd:double"&gt;5.444956&lt;/D&gt;&lt;D xsi:type="xsd:double"&gt;-1.4361799&lt;/D&gt;&lt;D xsi:type="xsd:double"&gt;-3.3398807&lt;/D&gt;&lt;D xsi:type="xsd:double"&gt;3.5907865&lt;/D&gt;&lt;D xsi:type="xsd:double"&gt;13.396525&lt;/D&gt;&lt;D xsi:type="xsd:double"&gt;-3.4929454&lt;/D&gt;&lt;D xsi:type="xsd:double"&gt;12.185192&lt;/D&gt;&lt;D xsi:type="xsd:double"&gt;-8.616745&lt;/D&gt;&lt;D xsi:type="xsd:double"&gt;-0.14711022&lt;/D&gt;&lt;D xsi:type="xsd:double"&gt;-9.855628&lt;/D&gt;&lt;D xsi:type="xsd:double"&gt;-3.0384004&lt;/D&gt;&lt;D xsi:type="xsd:double"&gt;-4.141712&lt;/D&gt;&lt;D xsi:type="xsd:double"&gt;-8.623457&lt;/D&gt;&lt;D xsi:type="xsd:double"&gt;-6.916767&lt;/D&gt;&lt;D xsi:type="xsd:double"&gt;8.900082&lt;/D&gt;&lt;D xsi:type="xsd:double"&gt;-2.7949154&lt;/D&gt;&lt;D xsi:type="xsd:double"&gt;10.324156&lt;/D&gt;&lt;D xsi:type="xsd:double"&gt;-2.0381927&lt;/D&gt;&lt;D xsi:type="xsd:double"&gt;-1.7244577&lt;/D&gt;&lt;D xsi:type="xsd:double"&gt;8.125114&lt;/D&gt;&lt;D xsi:type="xsd:double"&gt;-0.72323084&lt;/D&gt;&lt;D xsi:type="xsd:double"&gt;-3.109455&lt;/D&gt;&lt;D xsi:type="xsd:double"&gt;1.771462&lt;/D&gt;&lt;D xsi:type="xsd:double"&gt;-12.285244&lt;/D&gt;&lt;D xsi:type="xsd:double"&gt;6.950295&lt;/D&gt;&lt;D xsi:type="xsd:double"&gt;-0.7877052&lt;/D&gt;&lt;D xsi:type="xsd:double"&gt;0.97260475&lt;/D&gt;&lt;D xsi:type="xsd:double"&gt;-2.2999763&lt;/D&gt;&lt;D xsi:type="xsd:double"&gt;6.5241337&lt;/D&gt;&lt;D xsi:type="xsd:double"&gt;-3.967595&lt;/D&gt;&lt;D xsi:type="xsd:double"&gt;-21.198357&lt;/D&gt;&lt;D xsi:type="xsd:double"&gt;-16.387594&lt;/D&gt;&lt;D xsi:type="xsd:double"&gt;5.6795835&lt;/D&gt;&lt;D xsi:type="xsd:double"&gt;9.72352&lt;/D&gt;&lt;D xsi:type="xsd:double"&gt;8.925867&lt;/D&gt;&lt;D xsi:type="xsd:double"&gt;-3.5468519&lt;/D&gt;&lt;D xsi:type="xsd:double"&gt;5.0219536&lt;/D&gt;&lt;D xsi:type="xsd:double"&gt;0.18291473&lt;/D&gt;&lt;D xsi:type="xsd:double"&gt;11.554516&lt;/D&gt;&lt;D xsi:type="xsd:double"&gt;2.6186585&lt;/D&gt;&lt;D xsi:type="xsd:double"&gt;2.0541668&lt;/D&gt;&lt;D xsi:type="xsd:double"&gt;13.162792&lt;/D&gt;&lt;D xsi:type="xsd:double"&gt;3.6580324&lt;/D&gt;&lt;D xsi:type="xsd:double"&gt;-1.4076114&lt;/D&gt;&lt;D xsi:type="xsd:double"&gt;3.9010644&lt;/D&gt;&lt;D xsi:type="xsd:double"&gt;2.1316886&lt;/D&gt;&lt;D xsi:type="xsd:double"&gt;-6.5404534&lt;/D&gt;&lt;D xsi:type="xsd:double"&gt;-0.3683269&lt;/D&gt;&lt;D xsi:type="xsd:double"&gt;-2.8137147&lt;/D&gt;&lt;D xsi:type="xsd:double"&gt;0.9932399&lt;/D&gt;&lt;D xsi:type="xsd:double"&gt;0.81607103&lt;/D&gt;&lt;D xsi:type="xsd:double"&gt;-5.66625&lt;/D&gt;&lt;D xsi:type="xsd:double"&gt;8.812904&lt;/D&gt;&lt;D xsi:type="xsd:double"&gt;4.5556664&lt;/D&gt;&lt;D xsi:type="xsd:double"&gt;2.3642063&lt;/D&gt;&lt;D xsi:type="xsd:double"&gt;4.714644&lt;/D&gt;&lt;D xsi:type="xsd:double"&gt;-19.795847&lt;/D&gt;&lt;D xsi:type="xsd:double"&gt;1.5188575&lt;/D&gt;&lt;D xsi:type="xsd:double"&gt;-5.4016886&lt;/D&gt;&lt;D xsi:type="xsd:double"&gt;9.073317&lt;/D&gt;&lt;D xsi:type="xsd:double"&gt;-9.050578&lt;/D&gt;&lt;D xsi:type="xsd:double"&gt;-9.68293&lt;/D&gt;&lt;D xsi:type="xsd:double"&gt;18.417501&lt;/D&gt;&lt;D xsi:type="xsd:double"&gt;-1.6647637&lt;/D&gt;&lt;D xsi:type="xsd:double"&gt;9.085965&lt;/D&gt;&lt;D xsi:type="xsd:double"&gt;-6.842226&lt;/D&gt;&lt;D xsi:type="xsd:double"&gt;-6.047267&lt;/D&gt;&lt;D xsi:type="xsd:double"&gt;4.1430354&lt;/D&gt;&lt;D xsi:type="xsd:double"&gt;-7.3644342&lt;/D&gt;&lt;D xsi:type="xsd:double"&gt;5.4281116&lt;/D&gt;&lt;D xsi:type="xsd:double"&gt;-1.5786886&lt;/D&gt;&lt;D xsi:type="xsd:double"&gt;1.9799471&lt;/D&gt;&lt;D xsi:type="xsd:double"&gt;-3.5881042&lt;/D&gt;&lt;D xsi:type="xsd:double"&gt;0.050985813&lt;/D&gt;&lt;D xsi:type="xsd:double"&gt;-1.4267564&lt;/D&gt;&lt;D xsi:type="xsd:double"&gt;1.6800284&lt;/D&gt;&lt;D xsi:type="xsd:double"&gt;1.1966228&lt;/D&gt;&lt;D xsi:type="xsd:double"&gt;-2.4669409&lt;/D&gt;&lt;D xsi:type="xsd:double"&gt;2.1381974&lt;/D&gt;&lt;D xsi:type="xsd:double"&gt;3.9060593&lt;/D&gt;&lt;/FQL&gt;&lt;FQL&gt;&lt;Q&gt;TUR^FMA_DIV_YLD(NTMA,-10AY,0,AM,"PORTAGG","MEANR")&lt;/Q&gt;&lt;R&gt;121&lt;/R&gt;&lt;C&gt;1&lt;/C&gt;&lt;D xsi:type="xsd:double"&gt;2.98124569055725&lt;/D&gt;&lt;D xsi:type="xsd:double"&gt;2.80756126502004&lt;/D&gt;&lt;D xsi:type="xsd:double"&gt;2.94271840380251&lt;/D&gt;&lt;D xsi:type="xsd:double"&gt;2.83950030627044&lt;/D&gt;&lt;D xsi:type="xsd:double"&gt;3.15781037080572&lt;/D&gt;&lt;D xsi:type="xsd:double"&gt;3.06163585502213&lt;/D&gt;&lt;D xsi:type="xsd:double"&gt;3.27011211607205&lt;/D&gt;&lt;D xsi:type="xsd:double"&gt;3.01470843564775&lt;/D&gt;&lt;D xsi:type="xsd:double"&gt;2.74941416580859&lt;/D&gt;&lt;D xsi:type="xsd:double"&gt;2.66464707798519&lt;/D&gt;&lt;D xsi:type="xsd:double"&gt;2.9460984637744&lt;/D&gt;&lt;D xsi:type="xsd:double"&gt;3.10272195169694&lt;/D&gt;&lt;D xsi:type="xsd:double"&gt;2.94192172638793&lt;/D&gt;&lt;D xsi:type="xsd:double"&gt;2.83183348744371&lt;/D&gt;&lt;D xsi:type="xsd:double"&gt;3.04286854422969&lt;/D&gt;&lt;D xsi:type="xsd:double"&gt;2.99948624552813&lt;/D&gt;&lt;D xsi:type="xsd:double"&gt;3.12271358067926&lt;/D&gt;&lt;D xsi:type="xsd:double"&gt;3.50509304840743&lt;/D&gt;&lt;D xsi:type="xsd:double"&gt;3.17196483661338&lt;/D&gt;&lt;D xsi:type="xsd:double"&gt;3.1279332396285&lt;/D&gt;&lt;D xsi:type="xsd:double"&gt;3.6688628393743&lt;/D&gt;&lt;D xsi:type="xsd:double"&gt;3.63530750327936&lt;/D&gt;&lt;D xsi:type="xsd:double"&gt;3.68600680772972&lt;/D&gt;&lt;D xsi:type="xsd:double"&gt;3.20819666645463&lt;/D&gt;&lt;D xsi:type="xsd:double"&gt;3.20087675921108&lt;/D&gt;&lt;D xsi:type="xsd:double"&gt;3.41714063527583&lt;/D&gt;&lt;D xsi:type="xsd:double"&gt;3.56039383367256&lt;/D&gt;&lt;D xsi:type="xsd:double"&gt;3.48772357298096&lt;/D&gt;&lt;D xsi:type="xsd:double"&gt;3.41806437527062&lt;/D&gt;&lt;D xsi:type="xsd:double"&gt;3.53880021143009&lt;/D&gt;&lt;D xsi:type="xsd:double"&gt;3.602643679151&lt;/D&gt;&lt;D xsi:type="xsd:double"&gt;3.71036696808639&lt;/D&gt;&lt;D xsi:type="xsd:double"&gt;3.82552647009454&lt;/D&gt;&lt;D xsi:type="xsd:double"&gt;3.87035642291755&lt;/D&gt;&lt;D xsi:type="xsd:double"&gt;3.54195983625428&lt;/D&gt;&lt;D xsi:type="xsd:double"&gt;3.51467821634384&lt;/D&gt;&lt;D xsi:type="xsd:double"&gt;3.62479937412002&lt;/D&gt;&lt;D xsi:type="xsd:double"&gt;3.70242313115169&lt;/D&gt;&lt;D xsi:type="xsd:double"&gt;3.58109049420358&lt;/D&gt;&lt;D xsi:type="xsd:double"&gt;3.55980296882741&lt;/D&gt;&lt;D xsi:type="xsd:double"&gt;3.77213119377245&lt;/D&gt;&lt;D xsi:type="xsd:double"&gt;3.87418748176103&lt;/D&gt;&lt;D xsi:type="xsd:double"&gt;4.26158594586621&lt;/D&gt;&lt;D xsi:type="xsd:double"&gt;4.19240755619032&lt;/D&gt;&lt;D xsi:type="xsd:double"&gt;4.19968676244714&lt;/D&gt;&lt;D xsi:type="xsd:double"&gt;4.12241658633717&lt;/D&gt;&lt;D xsi:type="xsd:double"&gt;4.26109236178735&lt;/D&gt;&lt;D xsi:type="xsd:double"&gt;4.28620681445753&lt;/D&gt;&lt;D xsi:type="xsd:double"&gt;4.80490962435162&lt;/D&gt;&lt;D xsi:type="xsd:double"&gt;5.22725002946965&lt;/D&gt;&lt;D xsi:type="xsd:double"&gt;5.51275208346216&lt;/D&gt;&lt;D xsi:type="xsd:double"&gt;5.72611011360173&lt;/D&gt;&lt;D xsi:type="xsd:double"&gt;5.49996029430951&lt;/D&gt;&lt;D xsi:type="xsd:double"&gt;5.86075080560076&lt;/D&gt;&lt;D xsi:type="xsd:double"&gt;5.51395067112891&lt;/D&gt;&lt;D xsi:type="xsd:double"&gt;5.38105178559284&lt;/D&gt;&lt;D xsi:type="xsd:double"&gt;5.43287035777647&lt;/D&gt;&lt;D xsi:type="xsd:double"&gt;5.25030299921579&lt;/D&gt;&lt;D xsi:type="xsd:double"&gt;4.52699230608906&lt;/D&gt;&lt;D xsi:type="xsd:double"&gt;4.5769190122941&lt;/D&gt;&lt;D xsi:type="xsd:double"&gt;5.0385803736451&lt;/D&gt;&lt;D xsi:type="xsd:double"&gt;5.45237963195391&lt;/D&gt;&lt;D xsi:type="xsd:double"&gt;4.97234838089738&lt;/D&gt;&lt;D xsi:type="xsd:double"&gt;4.49567770011164&lt;/D&gt;&lt;D xsi:type="xsd:double"&gt;4.68911345100395&lt;/D&gt;&lt;D xsi:type="xsd:double"&gt;4.94086095886393&lt;/D&gt;&lt;D xsi:type="xsd:double"&gt;5.20508962785275&lt;/D&gt;&lt;D xsi:type="xsd:double"&gt;4.5151233586111&lt;/D&gt;&lt;D xsi:type="xsd:double"&gt;4.59869307430955&lt;/D&gt;&lt;D xsi:type="xsd:double"&gt;4.42968095557745&lt;/D&gt;&lt;D xsi:type="xsd:double"&gt;4.36242135893305&lt;/D&gt;&lt;D xsi:type="xsd:double"&gt;5.08604581536919&lt;/D&gt;&lt;D xsi:type="xsd:double"&gt;5.39922497576383&lt;/D&gt;&lt;D xsi:type="xsd:double"&gt;4.13864201785177&lt;/D&gt;&lt;D xsi:type="xsd:double"&gt;3.29141871015408&lt;/D&gt;&lt;D xsi:type="xsd:double"&gt;3.46394960661457&lt;/D&gt;&lt;D xsi:type="xsd:double"&gt;4.00525562648135&lt;/D&gt;&lt;D xsi:type="xsd:double"&gt;4.45780526654085&lt;/D&gt;&lt;D xsi:type="xsd:double"&gt;4.43497271059155&lt;/D&gt;&lt;D xsi:type="xsd:double"&gt;4.03226852095894&lt;/D&gt;&lt;D xsi:type="xsd:double"&gt;3.75412639780598&lt;/D&gt;&lt;D xsi:type="xsd:double"&gt;3.68139415721413&lt;/D&gt;&lt;D xsi:type="xsd:double"&gt;4.20643075702351&lt;/D&gt;&lt;D xsi:type="xsd:double"&gt;4.51147952041205&lt;/D&gt;&lt;D xsi:type="xsd:double"&gt;5.2561909392189&lt;/D&gt;&lt;D xsi:type="xsd:double"&gt;5.30819707405588&lt;/D&gt;&lt;D xsi:type="xsd:double"&gt;5.518313165598&lt;/D&gt;&lt;D xsi:type="xsd:double"&gt;5.79354398549565&lt;/D&gt;&lt;D xsi:type="xsd:double"&gt;6.24393828620997&lt;/D&gt;&lt;D xsi:type="xsd:double"&gt;6.04656006183193&lt;/D&gt;&lt;D xsi:type="xsd:double"&gt;6.10018049010263&lt;/D&gt;&lt;D xsi:type="xsd:double"&gt;5.50105435588403&lt;/D&gt;&lt;D xsi:type="xsd:double"&gt;4.6736815484183&lt;/D&gt;&lt;D xsi:type="xsd:double"&gt;5.123053363312&lt;/D&gt;&lt;D xsi:type="xsd:double"&gt;5.86291917889096&lt;/D&gt;&lt;D xsi:type="xsd:double"&gt;6.30994935554472&lt;/D&gt;&lt;D xsi:type="xsd:double"&gt;5.34009551673934&lt;/D&gt;&lt;D xsi:type="xsd:double"&gt;5.48080343586951&lt;/D&gt;&lt;D xsi:type="xsd:double"&gt;5.47167193778938&lt;/D&gt;&lt;D xsi:type="xsd:double"&gt;6.13948842274805&lt;/D&gt;&lt;D xsi:type="xsd:double"&gt;5.19783832312266&lt;/D&gt;&lt;D xsi:type="xsd:double"&gt;4.43710185825051&lt;/D&gt;&lt;D xsi:type="xsd:double"&gt;5.16651725820403&lt;/D&gt;&lt;D xsi:type="xsd:double"&gt;5.00378376968083&lt;/D&gt;&lt;D xsi:type="xsd:double"&gt;4.92099596318224&lt;/D&gt;&lt;D xsi:type="xsd:double"&gt;4.78474191912325&lt;/D&gt;&lt;D xsi:type="xsd:double"&gt;5.76475630468832&lt;/D&gt;&lt;D xsi:type="xsd:double"&gt;4.86996530384989&lt;/D&gt;&lt;D xsi:type="xsd:double"&gt;5.06838488173155&lt;/D&gt;&lt;D xsi:type="xsd:double"&gt;5.05525846769686&lt;/D&gt;&lt;D xsi:type="xsd:double"&gt;4.68696758454214&lt;/D&gt;&lt;D xsi:type="xsd:double"&gt;4.23276205762473&lt;/D&gt;&lt;D xsi:type="xsd:double"&gt;3.66132279470636&lt;/D&gt;&lt;D xsi:type="xsd:double"&gt;3.59538001137902&lt;/D&gt;&lt;D xsi:type="xsd:double"&gt;3.78806601534172&lt;/D&gt;&lt;D xsi:type="xsd:double"&gt;4.4211385558883&lt;/D&gt;&lt;D xsi:type="xsd:double"&gt;4.85262532478944&lt;/D&gt;&lt;D xsi:type="xsd:double"&gt;4.34554116933273&lt;/D&gt;&lt;D xsi:type="xsd:double"&gt;4.14085449613938&lt;/D&gt;&lt;D xsi:type="xsd:double"&gt;4.18351295192679&lt;/D&gt;&lt;D xsi:type="xsd:double"&gt;3.90133679830084&lt;/D&gt;&lt;/FQL&gt;&lt;FQL&gt;&lt;Q&gt;ECH^FMA_DIV_YLD(NTMA,-10AY,0,AM,"PORTAGG","MEANR")&lt;/Q&gt;&lt;R&gt;121&lt;/R&gt;&lt;C&gt;1&lt;/C&gt;&lt;D xsi:type="xsd:double"&gt;3.05408333222988&lt;/D&gt;&lt;D xsi:type="xsd:double"&gt;3.10603749666765&lt;/D&gt;&lt;D xsi:type="xsd:double"&gt;3.06122975780192&lt;/D&gt;&lt;D xsi:type="xsd:double"&gt;2.97578912208502&lt;/D&gt;&lt;D xsi:type="xsd:double"&gt;3.03913982474552&lt;/D&gt;&lt;D xsi:type="xsd:double"&gt;3.04850445085185&lt;/D&gt;&lt;D xsi:type="xsd:double"&gt;3.23821669764924&lt;/D&gt;&lt;D xsi:type="xsd:double"&gt;3.049104561447&lt;/D&gt;&lt;D xsi:type="xsd:double"&gt;3.17644473352079&lt;/D&gt;&lt;D xsi:type="xsd:double"&gt;3.25729350429558&lt;/D&gt;&lt;D xsi:type="xsd:double"&gt;3.20400585660346&lt;/D&gt;&lt;D xsi:type="xsd:double"&gt;3.30829532177131&lt;/D&gt;&lt;D xsi:type="xsd:double"&gt;3.15792161586379&lt;/D&gt;&lt;D xsi:type="xsd:double"&gt;3.14103266566184&lt;/D&gt;&lt;D xsi:type="xsd:double"&gt;3.41508049360985&lt;/D&gt;&lt;D xsi:type="xsd:double"&gt;3.58308718499741&lt;/D&gt;&lt;D xsi:type="xsd:double"&gt;3.57417413472587&lt;/D&gt;&lt;D xsi:type="xsd:double"&gt;3.64497229776193&lt;/D&gt;&lt;D xsi:type="xsd:double"&gt;3.71893422724586&lt;/D&gt;&lt;D xsi:type="xsd:double"&gt;3.7135843189762&lt;/D&gt;&lt;D xsi:type="xsd:double"&gt;3.86526836126743&lt;/D&gt;&lt;D xsi:type="xsd:double"&gt;3.99758144444343&lt;/D&gt;&lt;D xsi:type="xsd:double"&gt;3.76170839877109&lt;/D&gt;&lt;D xsi:type="xsd:double"&gt;3.48073555805619&lt;/D&gt;&lt;D xsi:type="xsd:double"&gt;3.52613953921731&lt;/D&gt;&lt;D</t>
        </r>
      </text>
    </comment>
    <comment ref="A3" authorId="0" shapeId="0" xr:uid="{FA8FA597-F148-47FE-842B-E7AE57689CFA}">
      <text>
        <r>
          <rPr>
            <b/>
            <sz val="9"/>
            <color indexed="81"/>
            <rFont val="Tahoma"/>
            <family val="2"/>
          </rPr>
          <t xml:space="preserve"> xsi:type="xsd:double"&gt;3.22050280702352&lt;/D&gt;&lt;D xsi:type="xsd:double"&gt;3.21375935280511&lt;/D&gt;&lt;D xsi:type="xsd:double"&gt;2.93092352941983&lt;/D&gt;&lt;D xsi:type="xsd:double"&gt;2.89381966429306&lt;/D&gt;&lt;D xsi:type="xsd:double"&gt;3.00584311086478&lt;/D&gt;&lt;D xsi:type="xsd:double"&gt;2.77602205019781&lt;/D&gt;&lt;D xsi:type="xsd:double"&gt;2.75102474250034&lt;/D&gt;&lt;D xsi:type="xsd:double"&gt;2.7917904902028&lt;/D&gt;&lt;D xsi:type="xsd:double"&gt;2.95265730580991&lt;/D&gt;&lt;D xsi:type="xsd:double"&gt;2.78082761197739&lt;/D&gt;&lt;D xsi:type="xsd:double"&gt;2.75548146198316&lt;/D&gt;&lt;D xsi:type="xsd:double"&gt;2.42653683776894&lt;/D&gt;&lt;D xsi:type="xsd:double"&gt;2.52310070753057&lt;/D&gt;&lt;D xsi:type="xsd:double"&gt;2.63770949544852&lt;/D&gt;&lt;D xsi:type="xsd:double"&gt;2.66015729444449&lt;/D&gt;&lt;D xsi:type="xsd:double"&gt;2.63215646928403&lt;/D&gt;&lt;D xsi:type="xsd:double"&gt;2.48981370968173&lt;/D&gt;&lt;D xsi:type="xsd:double"&gt;2.79416359363911&lt;/D&gt;&lt;D xsi:type="xsd:double"&gt;2.91106454709436&lt;/D&gt;&lt;D xsi:type="xsd:double"&gt;3.2180886583298&lt;/D&gt;&lt;D xsi:type="xsd:double"&gt;2.81260846838222&lt;/D&gt;&lt;D xsi:type="xsd:double"&gt;3.00374928224833&lt;/D&gt;&lt;D xsi:type="xsd:double"&gt;2.96437474544413&lt;/D&gt;&lt;D xsi:type="xsd:double"&gt;3.08843668587208&lt;/D&gt;&lt;D xsi:type="xsd:double"&gt;3.15229345641854&lt;/D&gt;&lt;D xsi:type="xsd:double"&gt;3.1951558009507&lt;/D&gt;&lt;D xsi:type="xsd:double"&gt;3.4205264216486&lt;/D&gt;&lt;D xsi:type="xsd:double"&gt;3.37450293903291&lt;/D&gt;&lt;D xsi:type="xsd:double"&gt;3.56405376967844&lt;/D&gt;&lt;D xsi:type="xsd:double"&gt;3.04059092620127&lt;/D&gt;&lt;D xsi:type="xsd:double"&gt;3.04591962870737&lt;/D&gt;&lt;D xsi:type="xsd:double"&gt;3.09039658961652&lt;/D&gt;&lt;D xsi:type="xsd:double"&gt;3.04150904460999&lt;/D&gt;&lt;D xsi:type="xsd:double"&gt;2.96897305745294&lt;/D&gt;&lt;D xsi:type="xsd:double"&gt;3.05849437027023&lt;/D&gt;&lt;D xsi:type="xsd:double"&gt;3.01859142582377&lt;/D&gt;&lt;D xsi:type="xsd:double"&gt;3.12112243250273&lt;/D&gt;&lt;D xsi:type="xsd:double"&gt;3.28067683684982&lt;/D&gt;&lt;D xsi:type="xsd:double"&gt;3.16053014877195&lt;/D&gt;&lt;D xsi:type="xsd:double"&gt;3.31247424465192&lt;/D&gt;&lt;D xsi:type="xsd:double"&gt;3.35141524300923&lt;/D&gt;&lt;D xsi:type="xsd:double"&gt;3.19606330006353&lt;/D&gt;&lt;D xsi:type="xsd:double"&gt;3.69438282753879&lt;/D&gt;&lt;D xsi:type="xsd:double"&gt;3.6830417739416&lt;/D&gt;&lt;D xsi:type="xsd:double"&gt;3.49837155689626&lt;/D&gt;&lt;D xsi:type="xsd:double"&gt;3.7778085692031&lt;/D&gt;&lt;D xsi:type="xsd:double"&gt;4.44597210088518&lt;/D&gt;&lt;D xsi:type="xsd:double"&gt;4.22422088061597&lt;/D&gt;&lt;D xsi:type="xsd:double"&gt;3.96268912376692&lt;/D&gt;&lt;D xsi:type="xsd:double"&gt;3.31086248867848&lt;/D&gt;&lt;D xsi:type="xsd:double"&gt;3.31988004132713&lt;/D&gt;&lt;D xsi:type="xsd:double"&gt;3.38706551776306&lt;/D&gt;&lt;D xsi:type="xsd:double"&gt;3.84591398559101&lt;/D&gt;&lt;D xsi:type="xsd:double"&gt;3.81544560701609&lt;/D&gt;&lt;D xsi:type="xsd:double"&gt;3.39344976016595&lt;/D&gt;&lt;D xsi:type="xsd:double"&gt;3.26172411830155&lt;/D&gt;&lt;D xsi:type="xsd:double"&gt;3.06964357730061&lt;/D&gt;&lt;D xsi:type="xsd:double"&gt;3.11037494520811&lt;/D&gt;&lt;D xsi:type="xsd:double"&gt;2.77326747529627&lt;/D&gt;&lt;D xsi:type="xsd:double"&gt;2.93792399505705&lt;/D&gt;&lt;D xsi:type="xsd:double"&gt;3.59973608289731&lt;/D&gt;&lt;D xsi:type="xsd:double"&gt;3.81254688529398&lt;/D&gt;&lt;D xsi:type="xsd:double"&gt;4.11373291988919&lt;/D&gt;&lt;D xsi:type="xsd:double"&gt;4.6476141473051&lt;/D&gt;&lt;D xsi:type="xsd:double"&gt;4.56877437080264&lt;/D&gt;&lt;D xsi:type="xsd:double"&gt;4.99592823105618&lt;/D&gt;&lt;D xsi:type="xsd:double"&gt;4.53853669180861&lt;/D&gt;&lt;D xsi:type="xsd:double"&gt;5.04858198830282&lt;/D&gt;&lt;D xsi:type="xsd:double"&gt;4.86143376480703&lt;/D&gt;&lt;D xsi:type="xsd:double"&gt;4.67652942031651&lt;/D&gt;&lt;D xsi:type="xsd:double"&gt;4.86680479907803&lt;/D&gt;&lt;D xsi:type="xsd:double"&gt;4.78464297052314&lt;/D&gt;&lt;D xsi:type="xsd:double"&gt;5.7890242321031&lt;/D&gt;&lt;D xsi:type="xsd:double"&gt;6.50656617992805&lt;/D&gt;&lt;D xsi:type="xsd:double"&gt;7.71582193733693&lt;/D&gt;&lt;D xsi:type="xsd:double"&gt;7.09636233614545&lt;/D&gt;&lt;D xsi:type="xsd:double"&gt;7.26465805259123&lt;/D&gt;&lt;D xsi:type="xsd:double"&gt;7.34132157436751&lt;/D&gt;&lt;D xsi:type="xsd:double"&gt;6.85021702036642&lt;/D&gt;&lt;D xsi:type="xsd:double"&gt;8.58703881126134&lt;/D&gt;&lt;D xsi:type="xsd:double"&gt;7.93410344842384&lt;/D&gt;&lt;D xsi:type="xsd:double"&gt;7.79842570409721&lt;/D&gt;&lt;D xsi:type="xsd:double"&gt;8.11085712526136&lt;/D&gt;&lt;D xsi:type="xsd:double"&gt;8.82604054471982&lt;/D&gt;&lt;D xsi:type="xsd:double"&gt;7.50864397817751&lt;/D&gt;&lt;D xsi:type="xsd:double"&gt;7.05567608435972&lt;/D&gt;&lt;D xsi:type="xsd:double"&gt;6.55575088392481&lt;/D&gt;&lt;D xsi:type="xsd:double"&gt;6.28152222022804&lt;/D&gt;&lt;D xsi:type="xsd:double"&gt;6.69751639289178&lt;/D&gt;&lt;D xsi:type="xsd:double"&gt;6.99799502211958&lt;/D&gt;&lt;D xsi:type="xsd:double"&gt;6.94133635256805&lt;/D&gt;&lt;D xsi:type="xsd:double"&gt;6.71755654476966&lt;/D&gt;&lt;D xsi:type="xsd:double"&gt;6.93932018127524&lt;/D&gt;&lt;D xsi:type="xsd:double"&gt;6.9588791616958&lt;/D&gt;&lt;D xsi:type="xsd:double"&gt;7.1038855651974&lt;/D&gt;&lt;D xsi:type="xsd:double"&gt;6.73368204328804&lt;/D&gt;&lt;/FQL&gt;&lt;FQL&gt;&lt;Q&gt;EWT^FMA_PE(NTMA,-10AY,0,AM,"PORTAGG","MEANR")&lt;/Q&gt;&lt;R&gt;121&lt;/R&gt;&lt;C&gt;1&lt;/C&gt;&lt;D xsi:type="xsd:double"&gt;14.5847015585838&lt;/D&gt;&lt;D xsi:type="xsd:double"&gt;13.9628940207265&lt;/D&gt;&lt;D xsi:type="xsd:double"&gt;14.3917895529263&lt;/D&gt;&lt;D xsi:type="xsd:double"&gt;14.7045888114638&lt;/D&gt;&lt;D xsi:type="xsd:double"&gt;13.5609990521026&lt;/D&gt;&lt;D xsi:type="xsd:double"&gt;13.6306297736132&lt;/D&gt;&lt;D xsi:type="xsd:double"&gt;13.0549382596566&lt;/D&gt;&lt;D xsi:type="xsd:double"&gt;13.1090975482785&lt;/D&gt;&lt;D xsi:type="xsd:double"&gt;12.806463443363&lt;/D&gt;&lt;D xsi:type="xsd:double"&gt;12.880226157621&lt;/D&gt;&lt;D xsi:type="xsd:double"&gt;12.7022907814681&lt;/D&gt;&lt;D xsi:type="xsd:double"&gt;12.633615171873&lt;/D&gt;&lt;D xsi:type="xsd:double"&gt;12.63127967121&lt;/D&gt;&lt;D xsi:type="xsd:double"&gt;12.8151455827048&lt;/D&gt;&lt;D xsi:type="xsd:double"&gt;12.5264553216562&lt;/D&gt;&lt;D xsi:type="xsd:double"&gt;11.9571683275591&lt;/D&gt;&lt;D xsi:type="xsd:double"&gt;11.7386516742589&lt;/D&gt;&lt;D xsi:type="xsd:double"&gt;11.7003752908869&lt;/D&gt;&lt;D xsi:type="xsd:double"&gt;11.9920590101648&lt;/D&gt;&lt;D xsi:type="xsd:double"&gt;11.9810557233016&lt;/D&gt;&lt;D xsi:type="xsd:double"&gt;11.5301286109877&lt;/D&gt;&lt;D xsi:type="xsd:double"&gt;11.0160368322628&lt;/D&gt;&lt;D xsi:type="xsd:double"&gt;11.7655649294317&lt;/D&gt;&lt;D xsi:type="xsd:double"&gt;12.6678800178849&lt;/D&gt;&lt;D xsi:type="xsd:double"&gt;12.5529915523664&lt;/D&gt;&lt;D xsi:type="xsd:double"&gt;11.9960613252187&lt;/D&gt;&lt;D xsi:type="xsd:double"&gt;13.1935139651877&lt;/D&gt;&lt;D xsi:type="xsd:double"&gt;13.3049865116858&lt;/D&gt;&lt;D xsi:type="xsd:double"&gt;13.8212836193868&lt;/D&gt;&lt;D xsi:type="xsd:double"&gt;13.6180953215695&lt;/D&gt;&lt;D xsi:type="xsd:double"&gt;13.6866718844086&lt;/D&gt;&lt;D xsi:type="xsd:double"&gt;12.9095740037862&lt;/D&gt;&lt;D xsi:type="xsd:double"&gt;13.2603256935599&lt;/D&gt;&lt;D xsi:type="xsd:double"&gt;13.0135153309755&lt;/D&gt;&lt;D xsi:type="xsd:double"&gt;13.1259743259598&lt;/D&gt;&lt;D xsi:type="xsd:double"&gt;12.8858113550724&lt;/D&gt;&lt;D xsi:type="xsd:double"&gt;13.0717669944113&lt;/D&gt;&lt;D xsi:type="xsd:double"&gt;13.3456353448569&lt;/D&gt;&lt;D xsi:type="xsd:double"&gt;13.6157280120263&lt;/D&gt;&lt;D xsi:type="xsd:double"&gt;14.0045499532616&lt;/D&gt;&lt;D xsi:type="xsd:double"&gt;13.8808954644321&lt;/D&gt;&lt;D xsi:type="xsd:double"&gt;13.8269121265624&lt;/D&gt;&lt;D xsi:type="xsd:double"&gt;13.6247274491116&lt;/D&gt;&lt;D xsi:type="xsd:double"&gt;13.7748488869142&lt;/D&gt;&lt;D xsi:type="xsd:double"&gt;13.1800493633736&lt;/D&gt;&lt;D xsi:type="xsd:double"&gt;13.4093427934803&lt;/D&gt;&lt;D xsi:type="xsd:double"&gt;12.9131056418128&lt;/D&gt;&lt;D xsi:type="xsd:double"&gt;13.5121889481386&lt;/D&gt;&lt;D xsi:type="xsd:double"&gt;13.5279698903604&lt;/D&gt;&lt;D xsi:type="xsd:double"&gt;13.5284563780185&lt;/D&gt;&lt;D xsi:type="xsd:double"&gt;13.7337414963323&lt;/D&gt;&lt;D xsi:type="xsd:double"&gt;13.0840102630858&lt;/D&gt;&lt;D xsi:type="xsd:double"&gt;13.5450140796288&lt;/D&gt;&lt;D xsi:type="xsd:double"&gt;13.0213189978458&lt;/D&gt;&lt;D xsi:type="xsd:double"&gt;11.8113781821981&lt;/D&gt;&lt;D xsi:type="xsd:double"&gt;12.2221251370238&lt;/D&gt;&lt;D xsi:type="xsd:double"&gt;12.2444955369423&lt;/D&gt;&lt;D xsi:type="xsd:double"&gt;12.846289967127&lt;/D&gt;&lt;D xsi:type="xsd:double"&gt;13.6477801657155&lt;/D&gt;&lt;D xsi:type="xsd:double"&gt;14.1039161924287&lt;/D&gt;&lt;D xsi:type="xsd:double"&gt;14.9496428597165&lt;/D&gt;&lt;D xsi:type="xsd:double"&gt;14.9186225893336&lt;/D&gt;&lt;D xsi:type="xsd:double"&gt;14.6953244293453&lt;/D&gt;&lt;D xsi:type="xsd:double"&gt;15.1281359964967&lt;/D&gt;&lt;D xsi:type="xsd:double"&gt;14.5395004737699&lt;/D&gt;&lt;D xsi:type="xsd:double"&gt;15.0845088978659&lt;/D&gt;&lt;D xsi:type="xsd:double"&gt;15.0905066187629&lt;/D&gt;&lt;D xsi:type="xsd:double"&gt;15.6014356294397&lt;/D&gt;&lt;D xsi:type="xsd:double"&gt;15.4878600218614&lt;/D&gt;&lt;D xsi:type="xsd:double"&gt;15.5596153687089&lt;/D&gt;&lt;D xsi:type="xsd:double"&gt;15.0106804239037&lt;/D&gt;&lt;D xsi:type="xsd:double"&gt;14.0749127608097&lt;/D&gt;&lt;D xsi:type="xsd:double"&gt;14.0582079859192&lt;/D&gt;&lt;D xsi:type="xsd:double"&gt;15.4424730299702&lt;/D&gt;&lt;D xsi:type="xsd:double"&gt;16.2779205056979&lt;/D&gt;&lt;D xsi:type="xsd:double"&gt;16.8625067504149&lt;/D&gt;&lt;D xsi:type="xsd:double"&gt;16.909231599165&lt;/D&gt;&lt;D xsi:type="xsd:double"&gt;15.635328202211&lt;/D&gt;&lt;D xsi:type="xsd:double"&gt;15.4346281294843&lt;/D&gt;&lt;D xsi:type="xsd:double"&gt;15.1782797046832&lt;/D&gt;&lt;D xsi:type="xsd:double"&gt;15.681141923172&lt;/D&gt;&lt;D xsi:type="xsd:double"&gt;16.67795424066&lt;/D&gt;&lt;D xsi:type="xsd:double"&gt;15.8325499602652&lt;/D&gt;&lt;D xsi:type="xsd:double"&gt;15.5258527171713&lt;/D&gt;&lt;D xsi:type="xsd:double"&gt;15.2566871779554&lt;/D&gt;&lt;D xsi:type="xsd:double"&gt;13.6373418697921&lt;/D&gt;&lt;D xsi:type="xsd:double"&gt;13.8357211826799&lt;/D&gt;&lt;D xsi:type="xsd:double"&gt;13.7583736284982&lt;/D&gt;&lt;D xsi:type="xsd:double"&gt;13.1425914431572&lt;/D&gt;&lt;D xsi:type="xsd:double"&gt;13.2687487004141&lt;/D&gt;&lt;D xsi:type="xsd:double"&gt;12.619212011934&lt;/D&gt;&lt;D xsi:type="xsd:double"&gt;13.0895717159181&lt;/D&gt;&lt;D xsi:type="xsd:double"&gt;13.3909897740556&lt;/D&gt;&lt;D xsi:type="xsd:double"&gt;13.6153705524442&lt;/D&gt;&lt;D xsi:type="xsd:double"&gt;12.9706259360267&lt;/D&gt;&lt;D xsi:type="xsd:double"&gt;12.2322506014914&lt;/D&gt;&lt;D xsi:type="xsd:double"&gt;11.9255132823342&lt;/D&gt;&lt;D xsi:type="xsd:double"&gt;11.2337606868551&lt;/D&gt;&lt;D xsi:type="xsd:double"&gt;11.5437752043981&lt;/D&gt;&lt;D xsi:type="xsd:double"&gt;10.1122838743052&lt;/D&gt;&lt;D xsi:type="xsd:double"&gt;11.0218552410299&lt;/D&gt;&lt;D xsi:type="xsd:double"&gt;10.7792927469839&lt;/D&gt;&lt;D xsi:type="xsd:double"&gt;10.1683792173557&lt;/D&gt;&lt;D xsi:type="xsd:double"&gt;11.8600742021704&lt;/D&gt;&lt;D xsi:type="xsd:double"&gt;12.8217508850808&lt;/D&gt;&lt;D xsi:type="xsd:double"&gt;13.2848661364185&lt;/D&gt;&lt;D xsi:type="xsd:double"&gt;14.4210315676374&lt;/D&gt;&lt;D xsi:type="xsd:double"&gt;14.4740141178979&lt;/D&gt;&lt;D xsi:type="xsd:double"&gt;15.1148841367819&lt;/D&gt;&lt;D xsi:type="xsd:double"&gt;15.2414816874836&lt;/D&gt;&lt;D xsi:type="xsd:double"&gt;16.3630626587733&lt;/D&gt;&lt;D xsi:type="xsd:double"&gt;16.2040276117619&lt;/D&gt;&lt;D xsi:type="xsd:double"&gt;16.1010552947722&lt;/D&gt;&lt;D xsi:type="xsd:double"&gt;15.4417768021189&lt;/D&gt;&lt;D xsi:type="xsd:double"&gt;15.514317813586&lt;/D&gt;&lt;D xsi:type="xsd:double"&gt;15.2754535843927&lt;/D&gt;&lt;D xsi:type="xsd:double"&gt;15.7477042043403&lt;/D&gt;&lt;D xsi:type="xsd:double"&gt;15.7620066246747&lt;/D&gt;&lt;D xsi:type="xsd:double"&gt;16.0267220222881&lt;/D&gt;&lt;D xsi:type="xsd:double"&gt;17.2203805209558&lt;/D&gt;&lt;D xsi:type="xsd:double"&gt;17.5220696679695&lt;/D&gt;&lt;/FQL&gt;&lt;FQL&gt;&lt;Q&gt;INDA^FMA_PE(LTMA,-10AY,0,AM,"PORTAGG","MEANR")&lt;/Q&gt;&lt;R&gt;121&lt;/R&gt;&lt;C&gt;1&lt;/C&gt;&lt;D xsi:type="xsd:double"&gt;16.4163930481661&lt;/D&gt;&lt;D xsi:type="xsd:double"&gt;16.395410999944&lt;/D&gt;&lt;D xsi:type="xsd:double"&gt;17.1070754014376&lt;/D&gt;&lt;D xsi:type="xsd:double"&gt;17.0514235910816&lt;/D&gt;&lt;D xsi:type="xsd:double"&gt;17.2827771396976&lt;/D&gt;&lt;D xsi:type="xsd:double"&gt;18.0017747744419&lt;/D&gt;&lt;D xsi:type="xsd:double"&gt;17.8707559475633&lt;/D&gt;&lt;D xsi:type="xsd:double"&gt;18.9210857073274&lt;/D&gt;&lt;D xsi:type="xsd:double"&gt;19.0784238537346&lt;/D&gt;&lt;D xsi:type="xsd:double"&gt;19.2806749525925&lt;/D&gt;&lt;D xsi:type="xsd:double"&gt;20.4122249335241&lt;/D&gt;&lt;D xsi:type="xsd:double"&gt;20.9216286254241&lt;/D&gt;&lt;D xsi:type="xsd:double"&gt;20.8270656491246&lt;/D&gt;&lt;D xsi:type="xsd:double"&gt;20.3648328834119&lt;/D&gt;&lt;D xsi:type="xsd:double"&gt;20.0028419280684&lt;/D&gt;&lt;D xsi:type="xsd:double"&gt;20.658674282277&lt;/D&gt;&lt;D xsi:type="xsd:double"&gt;21.0878458845225&lt;/D&gt;&lt;D xsi:type="xsd:double"&gt;20.2006563527361&lt;/D&gt;&lt;D xsi:type="xsd:double"&gt;20.7979494582569&lt;/D&gt;&lt;D xsi:type="xsd:double"&gt;20.1865856831081&lt;/D&gt;&lt;D xsi:type="xsd:double"&gt;19.7349214333692&lt;/D&gt;&lt;D xsi:type="xsd:double"&gt;19.6123572071126&lt;/D&gt;&lt;D xsi:type="xsd:double"&gt;18.7612212159365&lt;/D&gt;&lt;D xsi:type="xsd:double"&gt;18.9564785453295&lt;/D&gt;&lt;D xsi:type="xsd:double"&gt;18.8732832902687&lt;/D&gt;&lt;D xsi:type="xsd:double"&gt;18.9404011164938&lt;/D&gt;&lt;D xsi:type="xsd:double"&gt;19.0693108217066&lt;/D&gt;&lt;D xsi:type="xsd:double"&gt;19.4152860182221&lt;/D&gt;&lt;D xsi:type="xsd:double"&gt;19.6576352839932&lt;/D&gt;&lt;D xsi:type="xsd:double"&gt;19.9137210931366&lt;/D&gt;&lt;D xsi:type="xsd:double"&gt;19.8878025678181&lt;/D&gt;&lt;D xsi:type="xsd:double"&gt;18.8939253167103&lt;/D&gt;&lt;D xsi:type="xsd:double"&gt;19.1124075657569&lt;/D&gt;&lt;D xsi:type="xsd:double"&gt;19.4149183364727&lt;/D&gt;&lt;D xsi:type="xsd:double"&gt;20.1070492719002&lt;/D&gt;&lt;D xsi:type="xsd:double"&gt;20.4639897103187&lt;/D&gt;&lt;D xsi:type="xsd:double"&gt;20.4144062343391&lt;/D&gt;&lt;D xsi:type="xsd:double"&gt;20.4516357247838&lt;/D&gt;&lt;D xsi:type="xsd:double"&gt;20.4244170376401&lt;/D&gt;&lt;D xsi:type="xsd:double"&gt;20.5115765477396&lt;/D&gt;&lt;D xsi:type="xsd:double"&gt;20.6071702909412&lt;/D&gt;&lt;D xsi:type="xsd:double"&gt;21.041325731259&lt;/D&gt;&lt;D xsi:type="xsd:double"&gt;21.0993638675835&lt;/D&gt;&lt;D xsi:type="xsd:double"&gt;21.7642177804437&lt;/D&gt;&lt;D xsi:type="xsd:double"&gt;22.0405688678279&lt;/D&gt;&lt;D xsi:type="xsd:double"&gt;22.9642472369562&lt;/D&gt;&lt;D xsi:type="xsd:double"&gt;21.8340138406495&lt;/D&gt;&lt;D xsi:type="xsd:double"&gt;21.5923071828849&lt;/D&gt;&lt;D xsi:type="xsd:double"&gt;21.3940066903931&lt;/D&gt;&lt;D xsi:type="xsd:double"&gt;21.3673695824404&lt;/D&gt;&lt;D xsi:type="xsd:double"&gt;21.3405974074441&lt;/D&gt;&lt;D xsi:type="xsd:double"&gt;21.2733625382191&lt;/D&gt;&lt;D xsi:type="xsd:double"&gt;22.0116473776191&lt;/D&gt;&lt;D xsi:type="xsd:double"&gt;22.046573381795&lt;/D&gt;&lt;D xsi:type="xsd:double"&gt;20.27549518338&lt;/D&gt;&lt;D xsi:type="xsd:double"&gt;21.2577489578739&lt;/D&gt;&lt;D xsi:type="xsd:double"&gt;21.0892500160723&lt;/D&gt;&lt;D xsi:type="xsd:double"&gt;21.3150825828257&lt;/D&gt;&lt;D xsi:type="xsd:double"&gt;21.7827056129995&lt;/D&gt;&lt;D xsi:type="xsd:double"&gt;21.723058193522&lt;/D&gt;&lt;D xsi:type="xsd:double"&gt;21.5846814741647&lt;/D&gt;&lt;D xsi:type="xsd:double"&gt;21.2477868480127&lt;/D&gt;&lt;D xsi:type="xsd:double"&gt;21.646275296427&lt;/D&gt;&lt;D xsi:type="xsd:double"&gt;21.2036488649086&lt;/D&gt;&lt;D xsi:type="xsd:double"&gt;21.0706650163549&lt;/D&gt;&lt;D xsi:type="xsd:double"&gt;21.1980590752187&lt;/D&gt;&lt;D xsi:type="xsd:double"&gt;21.3055250756817&lt;/D&gt;&lt;D xsi:type="xsd:double"&gt;22.7916675139918&lt;/D&gt;&lt;D xsi:type="xsd:double"&gt;22.8235278666614&lt;/D&gt;&lt;D xsi:type="xsd:double"&gt;23.4908212668572&lt;/D&gt;&lt;D xsi:type="xsd:double"&gt;23.3223752839255&lt;/D&gt;&lt;D xsi:type="xsd:double"&gt;20.9385051675418&lt;/D&gt;&lt;D xsi:type="xsd:double"&gt;20.3764835686196&lt;/D&gt;&lt;D xsi:type="xsd:double"&gt;21.1497037745935&lt;/D&gt;&lt;D xsi:type="xsd:double"&gt;22.3698468997348&lt;/D&gt;&lt;D xsi:type="xsd:double"&gt;24.1850631118349&lt;/D&gt;&lt;D xsi:type="xsd:double"&gt;25.4945018043515&lt;/D&gt;&lt;D xsi:type="xsd:double"&gt;25.8466857971691&lt;/D&gt;&lt;D xsi:type="xsd:double"&gt;26.9094798290259&lt;/D&gt;&lt;D xsi:type="xsd:double"&gt;27.2527532288597&lt;/D&gt;&lt;D xsi:type="xsd:double"&gt;32.1085543465298&lt;/D&gt;&lt;D xsi:type="xsd:double"&gt;34.7139665628398&lt;/D&gt;&lt;D xsi:type="xsd:double"&gt;33.0232336856712&lt;/D&gt;&lt;D xsi:type="xsd:double"&gt;31.0295115025043&lt;/D&gt;&lt;D xsi:type="xsd:double"&gt;30.2395333871816&lt;/D&gt;&lt;D xsi:type="xsd:double"&gt;29.4609614047484&lt;/D&gt;&lt;D xsi:type="xsd:double"&gt;29.4403350216068&lt;/D&gt;&lt;D xsi:type="xsd:double"&gt;28.7646835354676&lt;/D&gt;&lt;D xsi:type="xsd:double"&gt;28.828550257856&lt;/D&gt;&lt;D xsi:type="xsd:double"&gt;29.5037004318986&lt;/D&gt;&lt;D xsi:type="xsd:double"&gt;29.4798292002711&lt;/D&gt;&lt;D xsi:type="xsd:double"&gt;29.204697678374&lt;/D&gt;&lt;D xsi:type="xsd:double"&gt;28.9580083198569&lt;/D&gt;&lt;D xsi:type="xsd:double"&gt;29.3639864694401&lt;/D&gt;&lt;D xsi:type="xsd:double"&gt;27.4989269007226&lt;/D&gt;&lt;D xsi:type="xsd:double"&gt;26.2842159684102&lt;/D&gt;&lt;D xsi:type="xsd:double"&gt;26.2292233042875&lt;/D&gt;&lt;D xsi:type="xsd:double"&gt;25.1543873935585&lt;/D&gt;&lt;D xsi:type="xsd:double"&gt;24.878125162968&lt;/D&gt;&lt;D xsi:type="xsd:double"&gt;24.5415233933874&lt;/D&gt;&lt;D xsi:type="xsd:double"&gt;25.8196128300287&lt;/D&gt;&lt;D xsi:type="xsd:double"&gt;25.8981276630654&lt;/D&gt;&lt;D xsi:type="xsd:double"&gt;24.7989349403589&lt;/D&gt;&lt;D xsi:type="xsd:double"&gt;26.350621821973&lt;/D&gt;&lt;D xsi:type="xsd:double"&gt;26.706974394953&lt;/D&gt;&lt;D xsi:type="xsd:double"&gt;25.6472693617501&lt;/D&gt;&lt;D xsi:type="xsd:double"&gt;25.3255017022436&lt;/D&gt;&lt;D xsi:type="xsd:double"&gt;24.063087252444&lt;/D&gt;&lt;D xsi:type="xsd:double"&gt;23.7909793028861&lt;/D&gt;&lt;D xsi:type="xsd:double"&gt;23.9163079924027&lt;/D&gt;&lt;D xsi:type="xsd:double"&gt;23.9622938185133&lt;/D&gt;&lt;D xsi:type="xsd:double"&gt;24.3871336043829&lt;/D&gt;&lt;D xsi:type="xsd:double"&gt;23.6993770268031&lt;/D&gt;&lt;D xsi:type="xsd:double"&gt;23.8952988552213&lt;/D&gt;&lt;D xsi:type="xsd:double"&gt;23.6572897232515&lt;/D&gt;&lt;D xsi:type="xsd:double"&gt;23.162828668227&lt;/D&gt;&lt;D xsi:type="xsd:double"&gt;24.8894371911868&lt;/D&gt;&lt;D xsi:type="xsd:double"&gt;25.7515005837841&lt;/D&gt;&lt;D xsi:type="xsd:double"&gt;26.1556854776803&lt;/D&gt;&lt;D xsi:type="xsd:double"&gt;26.1102016718162&lt;/D&gt;&lt;D xsi:type="xsd:double"&gt;25.941180006162&lt;/D&gt;&lt;/FQL&gt;&lt;FQL&gt;&lt;Q&gt;DDR3512M-FDS^FG_PRICE(0)/MAX(FG_PRICE(0,-1AY))&lt;/Q&gt;&lt;R&gt;1&lt;/R&gt;&lt;C&gt;1&lt;/C&gt;&lt;D xsi:type="xsd:double"&gt;0.873941820879339&lt;/D&gt;&lt;/FQL&gt;&lt;FQL&gt;&lt;Q&gt;PASP-FDS^FG_PRICE(0)/MAX(FG_PRICE(0,-1AY))&lt;/Q&gt;&lt;R&gt;1&lt;/R&gt;&lt;C&gt;1&lt;/C&gt;&lt;D xsi:type="xsd:double"&gt;0.651219512195122&lt;/D&gt;&lt;/FQL&gt;&lt;FQL&gt;&lt;Q&gt;PLATI-FDS^FG_PRICE(0)/MAX(FG_PRICE(0,-1AY))&lt;/Q&gt;&lt;R&gt;1&lt;/R&gt;&lt;C&gt;1&lt;/C&gt;&lt;D xsi:type="xsd:double"&gt;0.86431718061674&lt;/D&gt;&lt;/FQL&gt;&lt;FQL&gt;&lt;Q&gt;W-FDS^FG_PRICE(0)/MAX(FG_PRICE(0,-1AY))&lt;/Q&gt;&lt;R&gt;1&lt;/R&gt;&lt;C&gt;1&lt;/C&gt;&lt;D xsi:type="xsd:double"&gt;0.725748109174614&lt;/D&gt;&lt;/FQL&gt;&lt;FQL&gt;&lt;Q&gt;COPP-FDS^FG_PRICE(0)/MAX(FG_PRICE(0,-1AY))&lt;/Q&gt;&lt;R&gt;1&lt;/R&gt;&lt;C&gt;1&lt;/C&gt;&lt;D xsi:type="xsd:double"&gt;0.992067195520299&lt;/D&gt;&lt;/FQL&gt;&lt;FQL&gt;&lt;Q&gt;FC0000SA^FG_PRICE(0)&lt;/Q&gt;&lt;R&gt;1&lt;/R&gt;&lt;C&gt;1&lt;/C&gt;&lt;D xsi:type="xsd:double"&gt;52.037422&lt;/D&gt;&lt;/FQL&gt;&lt;FQL&gt;&lt;Q&gt;DUMMY^ECON_EXPR_DATA('FDS_ECON[NTCPMIMFGSA@EME]',03/2024,,Q)&lt;/Q&gt;&lt;R&gt;1&lt;/R&gt;&lt;C&gt;1&lt;/C&gt;&lt;D xsi:type="xsd:double"&gt;51.51058&lt;/D&gt;&lt;/FQL&gt;&lt;FQL&gt;&lt;Q&gt;EPU^FMA_ROE(NTMA,-20AY,NOW,FY,"PORTAGG","MEANR")&lt;/Q&gt;&lt;R&gt;20&lt;/R&gt;&lt;C&gt;1&lt;/C&gt;&lt;D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xsi:type="xsd:double"&gt;11.9146021102361&lt;/D&gt;&lt;D xsi:type="xsd:double"&gt;12.086026376397&lt;/D&gt;&lt;D xsi:type="xsd:double"&gt;15.0555655388878&lt;/D&gt;&lt;D xsi:type="xsd:double"&gt;13.6225814185959&lt;/D&gt;&lt;D xsi:type="xsd:double"&gt;12.9324473673683&lt;/D&gt;&lt;/FQL&gt;&lt;FQL&gt;&lt;Q&gt;TRYIN10Y-FDS^FG_YIELD(-10AY,0,Y,,"YTM")&lt;/Q&gt;&lt;R&gt;10&lt;/R&gt;&lt;C&gt;1&lt;/C&gt;&lt;D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xsi:type="xsd:double"&gt;1.24988666555076&lt;/D&gt;&lt;/FQL&gt;&lt;FQL&gt;&lt;Q&gt;CC_TR^FG_COMPANY_NAME&lt;/Q&gt;&lt;R&gt;1&lt;/R&gt;&lt;C&gt;1&lt;/C&gt;&lt;D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xsi:type="xsd:double"&gt;24990&lt;/D&gt;&lt;/FQL&gt;&lt;FQL&gt;&lt;Q&gt;USDTRY^FG_PRICE(0)&lt;/Q&gt;&lt;R&gt;1&lt;/R&gt;&lt;C&gt;1&lt;/C&gt;&lt;D xsi:type="xsd:double"&gt;32.311&lt;/D&gt;&lt;/FQL&gt;&lt;FQL&gt;&lt;Q&gt;USDQAR^FG_PRICE(0)&lt;/Q&gt;&lt;R&gt;1&lt;/R&gt;&lt;C&gt;1&lt;/C&gt;&lt;D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xsi:type="xsd:double"&gt;83.195&lt;/D&gt;&lt;/FQL&gt;&lt;FQL&gt;&lt;Q&gt;USDZAR^FG_PRICE(0)&lt;/Q&gt;&lt;R&gt;1&lt;/R&gt;&lt;C&gt;1&lt;/C&gt;&lt;D xsi:type="xsd:double"&gt;18.78&lt;/D&gt;&lt;/FQL&gt;&lt;FQL&gt;&lt;Q&gt;USDKRW^FG_PRICE(0)&lt;/Q&gt;&lt;R&gt;1&lt;/R&gt;&lt;C&gt;1&lt;/C&gt;&lt;D xsi:type="xsd:double"&gt;1364.1&lt;/D&gt;&lt;/FQL&gt;&lt;FQL&gt;&lt;Q&gt;USDTWD^FG_PRICE(0)&lt;/Q&gt;&lt;R&gt;1&lt;/R&gt;&lt;C&gt;1&lt;/C&gt;&lt;D xsi:type="xsd:double"&gt;32.2295&lt;/D&gt;&lt;/FQL&gt;&lt;FQL&gt;&lt;Q&gt;USDPEN^FG_PRICE(0)&lt;/Q&gt;&lt;R&gt;1&lt;/R&gt;&lt;C&gt;1&lt;/C&gt;&lt;D xsi:type="xsd:double"&gt;3.71345&lt;/D&gt;&lt;/FQL&gt;&lt;FQL&gt;&lt;Q&gt;USDPHP^FG_PRICE(0)&lt;/Q&gt;&lt;R&gt;1&lt;/R&gt;&lt;C&gt;1&lt;/C&gt;&lt;D xsi:type="xsd:double"&gt;56.4965&lt;/D&gt;&lt;/FQL&gt;&lt;FQL&gt;&lt;Q&gt;USDCLP^FG_PRICE(0)&lt;/Q&gt;&lt;R&gt;1&lt;/R&gt;&lt;C&gt;1&lt;/C&gt;&lt;D xsi:type="xsd:double"&gt;956.475&lt;/D&gt;&lt;/FQL&gt;&lt;FQL&gt;&lt;Q&gt;KSA^P_PRICE_RETURNS_PR('52W',2,-10AY,0,AM)&lt;/Q&gt;&lt;R&gt;121&lt;/R&gt;&lt;C&gt;1&lt;/C&gt;&lt;D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xsi:type="xsd:double"&gt;-20.20775&lt;/D&gt;&lt;D xsi:type="xsd:double"&gt;-4.9844027&lt;/D&gt;&lt;D xsi:type="xsd:double"&gt;5.775416&lt;/D&gt;&lt;D xsi:type="xsd:double"&gt;17.21394&lt;/D&gt;&lt;D xsi:type="xsd:double"&gt;25.65453&lt;/D&gt;&lt;D xsi:type="xsd:double"&gt;12.961745&lt;/D&gt;&lt;D xsi:type="xsd:double"&gt;15.666664&lt;/D&gt;&lt;D xsi:type="xsd:double"&gt;6.8074465&lt;/D&gt;&lt;D xsi:type="xsd:double"&gt;7.774627&lt;/D&gt;&lt;D xsi:type="xsd:double"&gt;17.681492&lt;/D&gt;&lt;D xsi:type="xsd:double"&gt;14.7089&lt;/D&gt;&lt;D xsi:type="xsd:double"&gt;25.662971&lt;/D&gt;&lt;D xsi:type="xsd:double"&gt;25.19002&lt;/D&gt;&lt;D xsi:type="xsd:double"&gt;9.333253&lt;/D&gt;&lt;D xsi:type="xsd:double"&gt;2.905345&lt;/D&gt;&lt;D xsi:type="xsd:double"&gt;11.092281&lt;/D&gt;&lt;D xsi:type="xsd:double"&gt;10.324621&lt;/D&gt;&lt;D xsi:type="xsd:double"&gt;18.227936&lt;/D&gt;&lt;D xsi:type="xsd:double"&gt;18.819464&lt;/D&gt;&lt;D xsi:type="xsd:double"&gt;22.405933&lt;/D&gt;&lt;D xsi:type="xsd:double"&gt;27.576138&lt;/D&gt;&lt;D xsi:type="xsd:double"&gt;20.28842&lt;/D&gt;&lt;D xsi:type="xsd:double"&gt;22.143185&lt;/D&gt;&lt;D xsi:type="xsd:double"&gt;9.697843&lt;/D&gt;&lt;D xsi:type="xsd:double"&gt;14.105344&lt;/D&gt;&lt;D xsi:type="xsd:double"&gt;15.598667&lt;/D&gt;&lt;D xsi:type="xsd:double"&gt;15.96781&lt;/D&gt;&lt;D xsi:type="xsd:double"&gt;16.610157&lt;/D&gt;&lt;D xsi:type="xsd:double"&gt;23.260736&lt;/D&gt;&lt;D xsi:type="xsd:double"&gt;14.941513&lt;/D&gt;&lt;D xsi:type="xsd:double"&gt;20.949078&lt;/D&gt;&lt;D xsi:type="xsd:double"&gt;15.988457&lt;/D&gt;&lt;D xsi:type="xsd:double"&gt;13.940561&lt;/D&gt;&lt;D xsi:type="xsd:double"&gt;11.491049&lt;/D&gt;&lt;D xsi:type="xsd:double"&gt;7.66083&lt;/D&gt;&lt;D xsi:type="xsd:double"&gt;5.9987307&lt;/D&gt;&lt;D xsi:type="xsd:double"&gt;4.6988964&lt;/D&gt;&lt;D xsi:type="xsd:double"&gt;7.9628468&lt;/D&gt;&lt;D xsi:type="xsd:double"&gt;8.775938&lt;/D&gt;&lt;D xsi:type="xsd:double"&gt;3.8054824&lt;/D&gt;&lt;D xsi:type="xsd:double"&gt;-7.674861&lt;/D&gt;&lt;D xsi:type="xsd:double"&gt;-24.82649&lt;/D&gt;&lt;D xsi:type="xsd:double"&gt;-26.153421&lt;/D&gt;&lt;D xsi:type="xsd:double"&gt;-26.287056&lt;/D&gt;&lt;D xsi:type="xsd:double"&gt;-20.620792&lt;/D&gt;&lt;D xsi:type="xsd:double"&gt;-16.77217&lt;/D&gt;&lt;D xsi:type="xsd:double"&gt;-11.841851&lt;/D&gt;&lt;D xsi:type="xsd:double"&gt;0.74670315&lt;/D&gt;&lt;D xsi:type="xsd:double"&gt;7.6545&lt;/D&gt;&lt;D xsi:type="xsd:double"&gt;5.099249&lt;/D&gt;&lt;D xsi:type="xsd:double"&gt;4.307115&lt;/D&gt;&lt;D xsi:type="xsd:double"&gt;5.243516&lt;/D&gt;&lt;D xsi:type="xsd:double"&gt;13.002801&lt;/D&gt;&lt;D xsi:type="xsd:double"&gt;50.510143&lt;/D&gt;&lt;D xsi:type="xsd:double"&gt;50.27554&lt;/D&gt;&lt;D xsi:type="xsd:double"&gt;57.039665&lt;/D&gt;&lt;D xsi:type="xsd:double"&gt;49.042&lt;/D&gt;&lt;D xsi:type="xsd:double"&gt;46.118534&lt;/D&gt;&lt;D xsi:type="xsd:double"&gt;52.50381&lt;/D&gt;&lt;D xsi:type="xsd:double"&gt;46.0567&lt;/D&gt;&lt;D xsi:type="xsd:double"&gt;41.351093&lt;/D&gt;&lt;D xsi:type="xsd:double"&gt;45.395397&lt;/D&gt;&lt;D xsi:type="xsd:double"&gt;28.004456&lt;/D&gt;&lt;D xsi:type="xsd:double"&gt;39.03998&lt;/D&gt;&lt;D xsi:type="xsd:double"&gt;42.419456&lt;/D&gt;&lt;D xsi:type="xsd:double"&gt;37.733173&lt;/D&gt;&lt;D xsi:type="xsd:double"&gt;39.65696&lt;/D&gt;&lt;D xsi:type="xsd:double"&gt;31.89969&lt;/D&gt;&lt;D xsi:type="xsd:double"&gt;16.387665&lt;/D&gt;&lt;D xsi:type="xsd:double"&gt;6.7753196&lt;/D&gt;&lt;D xsi:type="xsd:double"&gt;11.223185&lt;/D&gt;&lt;D xsi:type="xsd:double"&gt;5.0332785&lt;/D&gt;&lt;D xsi:type="xsd:double"&gt;0.54353476&lt;/D&gt;&lt;D xsi:type="xsd:double"&gt;-3.3458292&lt;/D&gt;&lt;D xsi:type="xsd:double"&gt;-4.1161656&lt;/D&gt;&lt;D xsi:type="xsd:double"&gt;-10.112846&lt;/D&gt;&lt;D xsi:type="xsd:double"&gt;-15.501708&lt;/D&gt;&lt;D xsi:type="xsd:double"&gt;-18.701244&lt;/D&gt;&lt;D xsi:type="xsd:double"&gt;-19.074726&lt;/D&gt;&lt;D xsi:type="xsd:double"&gt;-13.8130665&lt;/D&gt;&lt;D xsi:type="xsd:double"&gt;-5.3572474&lt;/D&gt;&lt;D xsi:type="xsd:double"&gt;4.6360373&lt;/D&gt;&lt;D xsi:type="xsd:double"&gt;-8.380222&lt;/D&gt;&lt;D xsi:type="xsd:double"&gt;-4.508132&lt;/D&gt;&lt;D xsi:type="xsd:double"&gt;-9.441805&lt;/D&gt;&lt;D xsi:type="xsd:double"&gt;-4.2249084&lt;/D&gt;&lt;D xsi:type="xsd:double"&gt;11.021412&lt;/D&gt;&lt;D xsi:type="xsd:double"&gt;13.819122&lt;/D&gt;&lt;D xsi:type="xsd:double"&gt;19.265247&lt;/D&gt;&lt;D xsi:type="xsd:double"&gt;21.309614&lt;/D&gt;&lt;D xsi:type="xsd:double"&gt;16.166914&lt;/D&gt;&lt;/FQL&gt;&lt;FQL&gt;&lt;Q&gt;EPOL^P_PRICE_RETURNS_PR('52W',2,-10AY,0,AM)&lt;/Q&gt;&lt;R&gt;121&lt;/R&gt;&lt;C&gt;1&lt;/C&gt;&lt;D xsi:type="xsd:double"&gt;16.665184&lt;/D&gt;&lt;D xsi:type="xsd:double"&gt;15.995657&lt;/D&gt;&lt;D xsi:type="xsd:double"&gt;15.292144&lt;/D&gt;&lt;D xsi:type="xsd:double"&gt;17.88757&lt;/D&gt;&lt;D xsi:type="xsd:double"&gt;2.2357464&lt;/D&gt;&lt;D xsi:type="xsd:double"&gt;5.1594377&lt;/D&gt;&lt;D xsi:type="xsd:double"&gt;-7.687485&lt;/D&gt;&lt;D xsi:type="xsd:double"&gt;-8.590346&lt;/D&gt;&lt;D xsi:type="xsd:double"&gt;-10.456157&lt;/D&gt;&lt;D xsi:type="xsd:double"&gt;-12.125379&lt;/D&gt;&lt;D xsi:type="xsd:double"&gt;-20.66877&lt;/D&gt;&lt;D xsi:type="xsd:double"&gt;-21.014774&lt;/D&gt;&lt;D xsi:type="xsd:double"&gt;-18.0969&lt;/D&gt;&lt;D xsi:type="xsd:double"&gt;-9.439266&lt;/D&gt;&lt;D xsi:type="xsd:double"&gt;-19.224215&lt;/D&gt;&lt;D xsi:type="xsd:double"&gt;-18.469166&lt;/D&gt;&lt;D xsi:type="xsd:double"&gt;-18.500973&lt;/D&gt;&lt;D xsi:type="xsd:double"&gt;-19.873554&lt;/D&gt;&lt;D xsi:type="xsd:double"&gt;-17.32291&lt;/D&gt;&lt;D xsi:type="xsd:double"&gt;-22.617876&lt;/D&gt;&lt;D xsi:type="xsd:double"&gt;-32.96871&lt;/D&gt;&lt;D xsi:type="xsd:double"&gt;-30.060417&lt;/D&gt;&lt;D xsi:type="xsd:double"&gt;-23.086214&lt;/D&gt;&lt;D xsi:type="xsd:double"&gt;-12.359154&lt;/D&gt;&lt;D xsi:type="xsd:double"&gt;-17.419004&lt;/D&gt;&lt;D xsi:type="xsd:double"&gt;-29.158789&lt;/D&gt;&lt;D xsi:type="xsd:double"&gt;-27.122587&lt;/D&gt;&lt;D xsi:type="xsd:double"&gt;-25.69101&lt;/D&gt;&lt;D xsi:type="xsd:double"&gt;-12.876004&lt;/D&gt;&lt;D xsi:type="xsd:double"&gt;-14.505953&lt;/D&gt;&lt;D xsi:type="xsd:double"&gt;-15.611124&lt;/D&gt;&lt;D xsi:type="xsd:double"&gt;-11.030984&lt;/D&gt;&lt;D xsi:type="xsd:double"&gt;5.283785&lt;/D&gt;&lt;D xsi:type="xsd:double"&gt;19.62719&lt;/D&gt;&lt;D xsi:type="xsd:double"&gt;24.389542&lt;/D&gt;&lt;D xsi:type="xsd:double"&gt;16.641594&lt;/D&gt;&lt;D xsi:type="xsd:double"&gt;14.28591&lt;/D&gt;&lt;D xsi:type="xsd:double"&gt;36.35167&lt;/D&gt;&lt;D xsi:type="xsd:double"&gt;36.651947&lt;/D&gt;&lt;D xsi:type="xsd:double"&gt;49.34633&lt;/D&gt;&lt;D xsi:type="xsd:double"&gt;37.199448&lt;/D&gt;&lt;D xsi:type="xsd:double"&gt;57.930435&lt;/D&gt;&lt;D xsi:type="xsd:double"&gt;55.37137&lt;/D&gt;&lt;D xsi:type="xsd:double"&gt;52.98412&lt;/D&gt;&lt;D xsi:type="xsd:double"&gt;48.72489&lt;/D&gt;&lt;D xsi:type="xsd:double"&gt;48.49348&lt;/D&gt;&lt;D xsi:type="xsd:double"&gt;32.17566&lt;/D&gt;&lt;D xsi:type="xsd:double"&gt;31.017769&lt;/D&gt;&lt;D xsi:type="xsd:double"&gt;21.698284&lt;/D&gt;&lt;D xsi:type="xsd:double"&gt;7.16027&lt;/D&gt;&lt;D xsi:type="xsd:double"&gt;-0.28049946&lt;/D&gt;&lt;D xsi:type="xsd:double"&gt;-6.586921&lt;/D&gt;&lt;D xsi:type="xsd:double"&gt;-7.8522444&lt;/D&gt;&lt;D xsi:type="xsd:double"&gt;-14.28417&lt;/D&gt;&lt;D xsi:type="xsd:double"&gt;-18.731457&lt;/D&gt;&lt;D xsi:type="xsd:double"&gt;-14.361691&lt;/D&gt;&lt;D xsi:type="xsd:double"&gt;-11.94421&lt;/D&gt;&lt;D xsi:type="xsd:double"&gt;-14.148373&lt;/D&gt;&lt;D xsi:type="xsd:double"&gt;-11.965883&lt;/D&gt;&lt;D xsi:type="xsd:double"&gt;-13.427078&lt;/D&gt;&lt;D xsi:type="xsd:double"&gt;-7.1019173&lt;/D&gt;&lt;D xsi:type="xsd:double"&gt;-10.724163&lt;/D&gt;&lt;D xsi:type="xsd:double"&gt;-0.55680275&lt;/D&gt;&lt;D xsi:type="xsd:double"&gt;6.2313795&lt;/D&gt;&lt;D xsi:type="xsd:double"&gt;-10.602808&lt;/D&gt;&lt;D xsi:type="xsd:double"&gt;-6.945014&lt;/D&gt;&lt;D xsi:type="xsd:double"&gt;-3.6069214&lt;/D&gt;&lt;D xsi:type="xsd:double"&gt;-0.42036772&lt;/D&gt;&lt;D xsi:type="xsd:double"&gt;-7.714057&lt;/D&gt;&lt;D xsi:type="xsd:double"&gt;-8.209663&lt;/D&gt;&lt;D xsi:type="xsd:double"&gt;-10.720974&lt;/D&gt;&lt;D xsi:type="xsd:double"&gt;-33.747356&lt;/D&gt;&lt;D xsi:type="xsd:double"&gt;-37.632637&lt;/D&gt;&lt;D xsi:type="xsd:double"&gt;-32.465927&lt;/D&gt;&lt;D xsi:type="xsd:double"&gt;-24.687904&lt;/D&gt;&lt;D xsi:type="xsd:double"&gt;-24.885887&lt;/D&gt;&lt;D xsi:type="xsd:double"&gt;-11.28875&lt;/D&gt;&lt;D xsi:type="xsd:double"&gt;-15.7271385&lt;/D&gt;&lt;D xsi:type="xsd:double"&gt;-15.871901&lt;/D&gt;&lt;D xsi:type="xsd:double"&gt;-19.950516&lt;/D&gt;&lt;D xsi:type="xsd:double"&gt;-3.7138164&lt;/D&gt;&lt;D xsi:type="xsd:double"&gt;-4.6762705&lt;/D&gt;&lt;D xsi:type="xsd:double"&gt;-3.8395464&lt;/D&gt;&lt;D xsi:type="xsd:double"&gt;31.12135&lt;/D&gt;&lt;D xsi:type="xsd:double"&gt;35.713707&lt;/D&gt;&lt;D xsi:type="xsd:double"&gt;47.582626&lt;/D&gt;&lt;D xsi:type="xsd:double"&gt;32.121613&lt;/D&gt;&lt;D xsi:type="xsd:double"&gt;29.887318&lt;/D&gt;&lt;D xsi:type="xsd:double"&gt;21.952856&lt;/D&gt;&lt;D xsi:type="xsd:double"&gt;34.545444&lt;/D&gt;&lt;D xsi:type="xsd:double"&gt;40.808044&lt;/D&gt;&lt;D xsi:type="xsd:double"&gt;33.742226&lt;/D&gt;&lt;D xsi:type="xsd:double"&gt;6.8867326&lt;/D&gt;&lt;D xsi:type="xsd:double"&gt;13.263475&lt;/D&gt;&lt;D xsi:type="xsd:double"&gt;6.9283247&lt;/D&gt;&lt;D xsi:type="xsd:double"&gt;-9.0156555&lt;/D&gt;&lt;D xsi:type="xsd:double"&gt;-2.2964478&lt;/D&gt;&lt;D xsi:type="xsd:double"&gt;-29.4868&lt;/D&gt;&lt;D xsi:type="xsd:double"&gt;-32.213963&lt;/D&gt;&lt;D xsi:type="xsd:double"&gt;-35.94414&lt;/D&gt;&lt;D xsi:type="xsd:double"&gt;-31.817621&lt;/D&gt;&lt;D xsi:type="xsd:double"&gt;-42.99543&lt;/D&gt;&lt;D xsi:type="xsd:double"&gt;-53.230896&lt;/D&gt;&lt;D xsi:type="xsd:double"&gt;-34.2176&lt;/D&gt;&lt;D xsi:type="xsd:double"&gt;-26.887863&lt;/D&gt;&lt;D xsi:type="xsd:double"&gt;-23.355108&lt;/D&gt;&lt;D xsi:type="xsd:double"&gt;-23.560684&lt;/D&gt;&lt;D xsi:type="xsd:double"&gt;-6.566268&lt;/D&gt;&lt;D xsi:type="xsd:double"&gt;-11.583847&lt;/D&gt;&lt;D xsi:type="xsd:double"&gt;24.075079&lt;/D&gt;&lt;D xsi:type="xsd:double"&gt;23.107052&lt;/D&gt;&lt;D xsi:type="xsd:double"&gt;44.133545&lt;/D&gt;&lt;D xsi:type="xsd:double"&gt;40.398872&lt;/D&gt;&lt;D xsi:type="xsd:double"&gt;40.200268&lt;/D&gt;&lt;D xsi:type="xsd:double"&gt;72.02474&lt;/D&gt;&lt;D xsi:type="xsd:double"&gt;44.790604&lt;/D&gt;&lt;D xsi:type="xsd:double"&gt;53.757713&lt;/D&gt;&lt;D xsi:type="xsd:double"&gt;32.54887&lt;/D&gt;&lt;D xsi:type="xsd:double"&gt;42.69625&lt;/D&gt;&lt;D xsi:type="xsd:double"&gt;54.983936&lt;/D&gt;&lt;D xsi:type="xsd:double"&gt;55.709267&lt;/D&gt;&lt;/FQL&gt;&lt;FQL&gt;&lt;Q&gt;EWZ^FG_TOTAL_RETURNC(-10AY,0,AM)&lt;/Q&gt;&lt;R&gt;121&lt;/R&gt;&lt;C&gt;1&lt;/C&gt;&lt;D xsi:type="xsd:double"&gt;20.340263&lt;/D&gt;&lt;D xsi:type="xsd:double"&gt;2.426672&lt;/D&gt;&lt;D xsi:type="xsd:double"&gt;2.4515867&lt;/D&gt;&lt;D xsi:type="xsd:double"&gt;0.090527534&lt;/D&gt;&lt;D xsi:type="xsd:double"&gt;0.4508257&lt;/D&gt;&lt;D xsi:type="xsd:double"&gt;1.9175768&lt;/D&gt;&lt;D xsi:type="xsd:double"&gt;-10.40833&lt;/D&gt;&lt;D xsi:type="xsd:double"&gt;-9.47274&lt;/D&gt;&lt;D xsi:type="xsd:double"&gt;-9.575521&lt;/D&gt;&lt;D xsi:type="xsd:double"&gt;-0.10353327&lt;/D&gt;&lt;D xsi:type="xsd:double"&gt;-8.266515&lt;/D&gt;&lt;D xsi:type="xsd:double"&gt;-7.7456293&lt;/D&gt;&lt;D xsi:type="xsd:double"&gt;12.544918&lt;/D&gt;&lt;D xsi:type="xsd:double"&gt;5.5732846&lt;/D&gt;&lt;D xsi:type="xsd:double"&gt;-7.4786844&lt;/D&gt;&lt;D xsi:type="xsd:double"&gt;-2.9391527&lt;/D&gt;&lt;D xsi:type="xsd:double"&gt;-15.814102&lt;/D&gt;&lt;D xsi:type="xsd:double"&gt;-15.15376&lt;/D&gt;&lt;D xsi:type="xsd:double"&gt;10.2620125&lt;/D&gt;&lt;D xsi:type="xsd:double"&gt;-3.841579&lt;/D&gt;&lt;D xsi:type="xsd:double"&gt;-7.4546995&lt;/D&gt;&lt;D xsi:type="xsd:double"&gt;-14.809275&lt;/D&gt;&lt;D xsi:type="xsd:double"&gt;-0.15848279&lt;/D&gt;&lt;D xsi:type="xsd:double"&gt;38.4127&lt;/D&gt;&lt;D xsi:type="xsd:double"&gt;3.937316&lt;/D&gt;&lt;D xsi:type="xsd:double"&gt;6.7671895&lt;/D&gt;&lt;D xsi:type="xsd:double"&gt;-6.2693834&lt;/D&gt;&lt;D xsi:type="xsd:double"&gt;13.593472&lt;/D&gt;&lt;D xsi:type="xsd:double"&gt;13.689697&lt;/D&gt;&lt;D xsi:type="xsd:double"&gt;-5.1605463&lt;/D&gt;&lt;D xsi:type="xsd:double"&gt;7.55744&lt;/D&gt;&lt;D xsi:type="xsd:double"&gt;-8.656555&lt;/D&gt;&lt;D xsi:type="xsd:double"&gt;0.9846091&lt;/D&gt;&lt;D xsi:type="xsd:double"&gt;11.167502&lt;/D&gt;&lt;D xsi:type="xsd:double"&gt;6.2170506&lt;/D&gt;&lt;D xsi:type="xsd:double"&gt;-3.0049682&lt;/D&gt;&lt;D xsi:type="xsd:double"&gt;-0.32327175&lt;/D&gt;&lt;D xsi:type="xsd:double"&gt;5.2972913&lt;/D&gt;&lt;D xsi:type="xsd:double"&gt;-12.114984&lt;/D&gt;&lt;D xsi:type="xsd:double"&gt;3.78834&lt;/D&gt;&lt;D xsi:type="xsd:double"&gt;7.8320026&lt;/D&gt;&lt;D xsi:type="xsd:double"&gt;11.973679&lt;/D&gt;&lt;D xsi:type="xsd:double"&gt;0.91656446&lt;/D&gt;&lt;D xsi:type="xsd:double"&gt;-9.571486&lt;/D&gt;&lt;D xsi:type="xsd:double"&gt;0.66958666&lt;/D&gt;&lt;D xsi:type="xsd:double"&gt;11.435986&lt;/D&gt;&lt;D xsi:type="xsd:double"&gt;0.13921261&lt;/D&gt;&lt;D xsi:type="xsd:double"&gt;6.5569997&lt;/D&gt;&lt;D xsi:type="xsd:double"&gt;-5.6099176&lt;/D&gt;&lt;D xsi:type="xsd:double"&gt;-5.6899366&lt;/D&gt;&lt;D xsi:type="xsd:double"&gt;-17.440159&lt;/D&gt;&lt;D xsi:type="xsd:double"&gt;-1.564312&lt;/D&gt;&lt;D xsi:type="xsd:double"&gt;3.3597946&lt;/D&gt;&lt;D xsi:type="xsd:double"&gt;-8.392435&lt;/D&gt;&lt;D xsi:type="xsd:double"&gt;20.999992&lt;/D&gt;&lt;D xsi:type="xsd:double"&gt;5.1986217&lt;/D&gt;&lt;D xsi:type="xsd:double"&gt;-3.5732388&lt;/D&gt;&lt;D xsi:type="xsd:double"&gt;14.145887&lt;/D&gt;&lt;D xsi:type="xsd:double"&gt;-0.67787766&lt;/D&gt;&lt;D xsi:type="xsd:double"&gt;1.3650179&lt;/D&gt;&lt;D xsi:type="xsd:double"&gt;-3.7148774&lt;/D&gt;&lt;D xsi:type="xsd:double"&gt;-2.9418886&lt;/D&gt;&lt;D xsi:type="xsd:double"&gt;7.701862&lt;/D&gt;&lt;D xsi:type="xsd:double"&gt;8.795953&lt;/D&gt;&lt;D xsi:type="xsd:double"&gt;-5.540043&lt;/D&gt;&lt;D xsi:type="xsd:double"&gt;-3.1370819&lt;/D&gt;&lt;D xsi:type="xsd:double"&gt;-0.89181066&lt;/D&gt;&lt;D xsi:type="xsd:double"&gt;3.2914996&lt;/D&gt;&lt;D xsi:type="xsd:double"&gt;2.98028&lt;/D&gt;&lt;D xsi:type="xsd:double"&gt;4.525745&lt;/D&gt;&lt;D xsi:type="xsd:double"&gt;-5.1005006&lt;/D&gt;&lt;D xsi:type="xsd:double"&gt;-32.407196&lt;/D&gt;&lt;D xsi:type="xsd:double"&gt;-13.578171&lt;/D&gt;&lt;D xsi:type="xsd:double"&gt;-11.617935&lt;/D&gt;&lt;D xsi:type="xsd:double"&gt;29.201591&lt;/D&gt;&lt;D xsi:type="xsd:double"&gt;6.3934445&lt;/D&gt;&lt;D xsi:type="xsd:double"&gt;0.6495595&lt;/D&gt;&lt;D xsi:type="xsd:double"&gt;-2.9041588&lt;/D&gt;&lt;D xsi:type="xsd:double"&gt;-3.7554026&lt;/D&gt;&lt;D xsi:type="xsd:double"&gt;9.70304&lt;/D&gt;&lt;D xsi:type="xsd:double"&gt;16.902733&lt;/D&gt;&lt;D xsi:type="xsd:double"&gt;-1.2179911&lt;/D&gt;&lt;D xsi:type="xsd:double"&gt;-1.2359262&lt;/D&gt;&lt;D xsi:type="xsd:double"&gt;-6.36819&lt;/D&gt;&lt;D xsi:type="xsd:double"&gt;-0.32669306&lt;/D&gt;&lt;D xsi:type="xsd:double"&gt;14.153755&lt;/D&gt;&lt;D xsi:type="xsd:double"&gt;6.805086&lt;/D&gt;&lt;D xsi:type="xsd:double"&gt;-4.168737&lt;/D&gt;&lt;D xsi:type="xsd:double"&gt;-2.8482616&lt;/D&gt;&lt;D xsi:type="xsd:double"&gt;-7.782519&lt;/D&gt;&lt;D xsi:type="xsd:double"&gt;-7.1387234&lt;/D&gt;&lt;D xsi:type="xsd:double"&gt;-2.0852864&lt;/D&gt;&lt;D xsi:type="xsd:double"&gt;-2.4793327&lt;/D&gt;&lt;D xsi:type="xsd:double"&gt;-1.8338442&lt;/D&gt;&lt;D xsi:type="xsd:double"&gt;16.184353&lt;/D&gt;&lt;D xsi:type="xsd:double"&gt;2.613771&lt;/D&gt;&lt;D xsi:type="xsd:double"&gt;12.67606&lt;/D&gt;&lt;D xsi:type="xsd:double"&gt;-18.430847&lt;/D&gt;&lt;D xsi:type="xsd:double"&gt;4.283929&lt;/D&gt;&lt;D xsi:type="xsd:double"&gt;-13.363904&lt;/D&gt;&lt;D xsi:type="xsd:double"&gt;16.635155&lt;/D&gt;&lt;D xsi:type="xsd:double"&gt;2.0745516&lt;/D&gt;&lt;D xsi:type="xsd:double"&gt;0.5398512&lt;/D&gt;&lt;D xsi:type="xsd:double"&gt;-3.2217324&lt;/D&gt;&lt;D xsi:type="xsd:double"&gt;-2.2845924&lt;/D&gt;&lt;D xsi:type="xsd:double"&gt;5.9755087&lt;/D&gt;&lt;D xsi:type="xsd:double"&gt;-4.681134&lt;/D&gt;&lt;D xsi:type="xsd:double"&gt;-3.8434148&lt;/D&gt;&lt;D xsi:type="xsd:double"&gt;6.587708&lt;/D&gt;&lt;D xsi:type="xsd:double"&gt;2.6388884&lt;/D&gt;&lt;D xsi:type="xsd:double"&gt;9.525072&lt;/D&gt;&lt;D xsi:type="xsd:double"&gt;0.31645298&lt;/D&gt;&lt;D xsi:type="xsd:double"&gt;-0.41009784&lt;/D&gt;&lt;D xsi:type</t>
        </r>
      </text>
    </comment>
    <comment ref="A4" authorId="0" shapeId="0" xr:uid="{76B25B5A-112A-4890-9ADF-BA5F74B0EA67}">
      <text>
        <r>
          <rPr>
            <b/>
            <sz val="9"/>
            <color indexed="81"/>
            <rFont val="Tahoma"/>
            <family val="2"/>
          </rPr>
          <t>="xsd:double"&gt;-0.7602155&lt;/D&gt;&lt;D xsi:type="xsd:double"&gt;-1.883179&lt;/D&gt;&lt;D xsi:type="xsd:double"&gt;5.400133&lt;/D&gt;&lt;D xsi:type="xsd:double"&gt;4.197526&lt;/D&gt;&lt;D xsi:type="xsd:double"&gt;4.84215&lt;/D&gt;&lt;D xsi:type="xsd:double"&gt;-3.6006987&lt;/D&gt;&lt;D xsi:type="xsd:double"&gt;-2.4597645&lt;/D&gt;&lt;D xsi:type="xsd:double"&gt;-0.93399286&lt;/D&gt;&lt;/FQL&gt;&lt;FQL&gt;&lt;Q&gt;SET-BKK^FMA_DIV_YLD(NTMA,-10AY,0,AM,"PORTAGG","MEANR")&lt;/Q&gt;&lt;R&gt;121&lt;/R&gt;&lt;C&gt;1&lt;/C&gt;&lt;D xsi:type="xsd:double"&gt;3.81061573180506&lt;/D&gt;&lt;D xsi:type="xsd:double"&gt;3.85800353361203&lt;/D&gt;&lt;D xsi:type="xsd:double"&gt;5.39015101637392&lt;/D&gt;&lt;D xsi:type="xsd:double"&gt;5.51050702640017&lt;/D&gt;&lt;D xsi:type="xsd:double"&gt;5.79635066914485&lt;/D&gt;&lt;D xsi:type="xsd:double"&gt;3.34673263704534&lt;/D&gt;&lt;D xsi:type="xsd:double"&gt;3.43707004705978&lt;/D&gt;&lt;D xsi:type="xsd:double"&gt;3.36222297731804&lt;/D&gt;&lt;D xsi:type="xsd:double"&gt;3.46388217757008&lt;/D&gt;&lt;D xsi:type="xsd:double"&gt;3.40561961016822&lt;/D&gt;&lt;D xsi:type="xsd:double"&gt;3.15769870534744&lt;/D&gt;&lt;D xsi:type="xsd:double"&gt;3.3728388444886&lt;/D&gt;&lt;D xsi:type="xsd:double"&gt;3.36825612617659&lt;/D&gt;&lt;D xsi:type="xsd:double"&gt;3.43996013085474&lt;/D&gt;&lt;D xsi:type="xsd:double"&gt;3.4022030603799&lt;/D&gt;&lt;D xsi:type="xsd:double"&gt;3.45245408598024&lt;/D&gt;&lt;D xsi:type="xsd:double"&gt;3.61056454531037&lt;/D&gt;&lt;D xsi:type="xsd:double"&gt;3.64371643438787&lt;/D&gt;&lt;D xsi:type="xsd:double"&gt;3.58145347706555&lt;/D&gt;&lt;D xsi:type="xsd:double"&gt;3.63812545927065&lt;/D&gt;&lt;D xsi:type="xsd:double"&gt;3.95711631392598&lt;/D&gt;&lt;D xsi:type="xsd:double"&gt;3.96365246581397&lt;/D&gt;&lt;D xsi:type="xsd:double"&gt;3.71500607425428&lt;/D&gt;&lt;D xsi:type="xsd:double"&gt;3.38046018588301&lt;/D&gt;&lt;D xsi:type="xsd:double"&gt;3.46361228987039&lt;/D&gt;&lt;D xsi:type="xsd:double"&gt;3.45473472020207&lt;/D&gt;&lt;D xsi:type="xsd:double"&gt;3.33129520096314&lt;/D&gt;&lt;D xsi:type="xsd:double"&gt;3.25182491973801&lt;/D&gt;&lt;D xsi:type="xsd:double"&gt;3.08936402581512&lt;/D&gt;&lt;D xsi:type="xsd:double"&gt;3.36633624538347&lt;/D&gt;&lt;D xsi:type="xsd:double"&gt;3.4090591539379&lt;/D&gt;&lt;D xsi:type="xsd:double"&gt;3.2765362238388&lt;/D&gt;&lt;D xsi:type="xsd:double"&gt;3.23289875036059&lt;/D&gt;&lt;D xsi:type="xsd:double"&gt;3.14108449386387&lt;/D&gt;&lt;D xsi:type="xsd:double"&gt;3.10735446962303&lt;/D&gt;&lt;D xsi:type="xsd:double"&gt;3.20154274763426&lt;/D&gt;&lt;D xsi:type="xsd:double"&gt;3.11172374967279&lt;/D&gt;&lt;D xsi:type="xsd:double"&gt;3.20942366770747&lt;/D&gt;&lt;D xsi:type="xsd:double"&gt;3.21129463397778&lt;/D&gt;&lt;D xsi:type="xsd:double"&gt;3.26142921434384&lt;/D&gt;&lt;D xsi:type="xsd:double"&gt;3.26363320494955&lt;/D&gt;&lt;D xsi:type="xsd:double"&gt;3.09072964481089&lt;/D&gt;&lt;D xsi:type="xsd:double"&gt;2.97406606115333&lt;/D&gt;&lt;D xsi:type="xsd:double"&gt;3.05576908519837&lt;/D&gt;&lt;D xsi:type="xsd:double"&gt;3.04582678247539&lt;/D&gt;&lt;D xsi:type="xsd:double"&gt;2.90868538300148&lt;/D&gt;&lt;D xsi:type="xsd:double"&gt;2.98188727448918&lt;/D&gt;&lt;D xsi:type="xsd:double"&gt;3.07884723657301&lt;/D&gt;&lt;D xsi:type="xsd:double"&gt;3.08016723863467&lt;/D&gt;&lt;D xsi:type="xsd:double"&gt;3.08157408059643&lt;/D&gt;&lt;D xsi:type="xsd:double"&gt;3.1941687339865&lt;/D&gt;&lt;D xsi:type="xsd:double"&gt;3.38403781380696&lt;/D&gt;&lt;D xsi:type="xsd:double"&gt;3.25093993101584&lt;/D&gt;&lt;D xsi:type="xsd:double"&gt;3.36312616087997&lt;/D&gt;&lt;D xsi:type="xsd:double"&gt;3.34677561897836&lt;/D&gt;&lt;D xsi:type="xsd:double"&gt;3.36970551181616&lt;/D&gt;&lt;D xsi:type="xsd:double"&gt;3.4667562953799&lt;/D&gt;&lt;D xsi:type="xsd:double"&gt;3.47553852734785&lt;/D&gt;&lt;D xsi:type="xsd:double"&gt;3.3548757624898&lt;/D&gt;&lt;D xsi:type="xsd:double"&gt;3.32320965604211&lt;/D&gt;&lt;D xsi:type="xsd:double"&gt;3.27661872110186&lt;/D&gt;&lt;D xsi:type="xsd:double"&gt;3.29816670007259&lt;/D&gt;&lt;D xsi:type="xsd:double"&gt;3.22137414088933&lt;/D&gt;&lt;D xsi:type="xsd:double"&gt;3.09534331419843&lt;/D&gt;&lt;D xsi:type="xsd:double"&gt;3.27977989929227&lt;/D&gt;&lt;D xsi:type="xsd:double"&gt;3.1932672056122&lt;/D&gt;&lt;D xsi:type="xsd:double"&gt;3.26828998843141&lt;/D&gt;&lt;D xsi:type="xsd:double"&gt;3.20664104159836&lt;/D&gt;&lt;D xsi:type="xsd:double"&gt;3.31993694953616&lt;/D&gt;&lt;D xsi:type="xsd:double"&gt;3.22977954855162&lt;/D&gt;&lt;D xsi:type="xsd:double"&gt;3.35144623506921&lt;/D&gt;&lt;D xsi:type="xsd:double"&gt;3.88995151450874&lt;/D&gt;&lt;D xsi:type="xsd:double"&gt;3.6423098122598&lt;/D&gt;&lt;D xsi:type="xsd:double"&gt;3.26053519810159&lt;/D&gt;&lt;D xsi:type="xsd:double"&gt;2.97388152486145&lt;/D&gt;&lt;D xsi:type="xsd:double"&gt;3.02351378570882&lt;/D&gt;&lt;D xsi:type="xsd:double"&gt;3.05873183232326&lt;/D&gt;&lt;D xsi:type="xsd:double"&gt;3.17609884958557&lt;/D&gt;&lt;D xsi:type="xsd:double"&gt;3.1045039918976&lt;/D&gt;&lt;D xsi:type="xsd:double"&gt;2.90462087175451&lt;/D&gt;&lt;D xsi:type="xsd:double"&gt;2.71162945215229&lt;/D&gt;&lt;D xsi:type="xsd:double"&gt;2.65667092976661&lt;/D&gt;&lt;D xsi:type="xsd:double"&gt;2.74583432372524&lt;/D&gt;&lt;D xsi:type="xsd:double"&gt;2.72839782250613&lt;/D&gt;&lt;D xsi:type="xsd:double"&gt;2.82371721311047&lt;/D&gt;&lt;D xsi:type="xsd:double"&gt;2.87557234638155&lt;/D&gt;&lt;D xsi:type="xsd:double"&gt;2.78528259053279&lt;/D&gt;&lt;D xsi:type="xsd:double"&gt;2.97701439250533&lt;/D&gt;&lt;D xsi:type="xsd:double"&gt;3.01968837395746&lt;/D&gt;&lt;D xsi:type="xsd:double"&gt;2.82410197357021&lt;/D&gt;&lt;D xsi:type="xsd:double"&gt;2.82859785085069&lt;/D&gt;&lt;D xsi:type="xsd:double"&gt;2.81278601710731&lt;/D&gt;&lt;D xsi:type="xsd:double"&gt;2.9110991306642&lt;/D&gt;&lt;D xsi:type="xsd:double"&gt;2.84266437840373&lt;/D&gt;&lt;D xsi:type="xsd:double"&gt;2.83855399767358&lt;/D&gt;&lt;D xsi:type="xsd:double"&gt;2.95024178305939&lt;/D&gt;&lt;D xsi:type="xsd:double"&gt;2.96887771672898&lt;/D&gt;&lt;D xsi:type="xsd:double"&gt;3.08879578517249&lt;/D&gt;&lt;D xsi:type="xsd:double"&gt;3.05690528315277&lt;/D&gt;&lt;D xsi:type="xsd:double"&gt;3.17202551141266&lt;/D&gt;&lt;D xsi:type="xsd:double"&gt;3.10797914331055&lt;/D&gt;&lt;D xsi:type="xsd:double"&gt;3.0497539325896&lt;/D&gt;&lt;D xsi:type="xsd:double"&gt;3.22510262691189&lt;/D&gt;&lt;D xsi:type="xsd:double"&gt;3.03598204605575&lt;/D&gt;&lt;D xsi:type="xsd:double"&gt;3.05268036879483&lt;/D&gt;&lt;D xsi:type="xsd:double"&gt;2.93365010011791&lt;/D&gt;&lt;D xsi:type="xsd:double"&gt;3.02535370695305&lt;/D&gt;&lt;D xsi:type="xsd:double"&gt;3.12235051894575&lt;/D&gt;&lt;D xsi:type="xsd:double"&gt;3.09419523334924&lt;/D&gt;&lt;D xsi:type="xsd:double"&gt;3.13598477673214&lt;/D&gt;&lt;D xsi:type="xsd:double"&gt;3.110162304711&lt;/D&gt;&lt;D xsi:type="xsd:double"&gt;3.19676896600535&lt;/D&gt;&lt;D xsi:type="xsd:double"&gt;3.109473231163&lt;/D&gt;&lt;D xsi:type="xsd:double"&gt;3.11000092571701&lt;/D&gt;&lt;D xsi:type="xsd:double"&gt;3.29902568574058&lt;/D&gt;&lt;D xsi:type="xsd:double"&gt;3.44241753187048&lt;/D&gt;&lt;D xsi:type="xsd:double"&gt;3.43935380620015&lt;/D&gt;&lt;D xsi:type="xsd:double"&gt;3.41909941020062&lt;/D&gt;&lt;D xsi:type="xsd:double"&gt;3.49013138946894&lt;/D&gt;&lt;D xsi:type="xsd:double"&gt;3.48065394436304&lt;/D&gt;&lt;D xsi:type="xsd:double"&gt;3.44184720191561&lt;/D&gt;&lt;/FQL&gt;&lt;FQL&gt;&lt;Q&gt;KSA^FMA_ROE(NTMA,-20AY,NOW,FY,"PORTAGG","MEANR")&lt;/Q&gt;&lt;R&gt;20&lt;/R&gt;&lt;C&gt;1&lt;/C&gt;&lt;D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xsi:type="xsd:double"&gt;11.2305559814687&lt;/D&gt;&lt;D xsi:type="xsd:double"&gt;10.146987054615&lt;/D&gt;&lt;D xsi:type="xsd:double"&gt;12.7997878012912&lt;/D&gt;&lt;D xsi:type="xsd:double"&gt;13.7729696546777&lt;/D&gt;&lt;D xsi:type="xsd:double"&gt;11.7570018859186&lt;/D&gt;&lt;/FQL&gt;&lt;FQL&gt;&lt;Q&gt;EPOL^FMA_ROE(NTMA,-20AY,NOW,FY,"PORTAGG","MEANR")&lt;/Q&gt;&lt;R&gt;20&lt;/R&gt;&lt;C&gt;1&lt;/C&gt;&lt;D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xsi:type="xsd:double"&gt;7.20768650788902&lt;/D&gt;&lt;D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xsi:type="xsd:double"&gt;-1.3&lt;/D&gt;&lt;/FQL&gt;&lt;FQL&gt;&lt;Q&gt;CAGDPY@PE^EE_ACTUAL_ANNUAL(MED,+1)&lt;/Q&gt;&lt;R&gt;1&lt;/R&gt;&lt;C&gt;1&lt;/C&gt;&lt;D xsi:type="xsd:double"&gt;-0.8&lt;/D&gt;&lt;/FQL&gt;&lt;FQL&gt;&lt;Q&gt;CC_TH^FG_COMPANY_NAME&lt;/Q&gt;&lt;R&gt;1&lt;/R&gt;&lt;C&gt;1&lt;/C&gt;&lt;D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xsi:type="xsd:double"&gt;33.7058784911957&lt;/D&gt;&lt;D xsi:type="xsd:double"&gt;47.02001632811&lt;/D&gt;&lt;D xsi:type="xsd:double"&gt;46.0469770059164&lt;/D&gt;&lt;D xsi:type="xsd:double"&gt;54.6862434174125&lt;/D&gt;&lt;/FQL&gt;&lt;FQL&gt;&lt;Q&gt;VNM^P_PRICE_RETURNS_PR('52W',2,-10AY,0,AM)&lt;/Q&gt;&lt;R&gt;121&lt;/R&gt;&lt;C&gt;1&lt;/C&gt;&lt;D xsi:type="xsd:double"&gt;10.748792&lt;/D&gt;&lt;D xsi:type="xsd:double"&gt;-3.4570158&lt;/D&gt;&lt;D xsi:type="xsd:double"&gt;4.9033403&lt;/D&gt;&lt;D xsi:type="xsd:double"&gt;16.653229&lt;/D&gt;&lt;D xsi:type="xsd:double"&gt;19.213749&lt;/D&gt;&lt;D xsi:type="xsd:double"&gt;29.23906&lt;/D&gt;&lt;D xsi:type="xsd:double"&gt;17.354548&lt;/D&gt;&lt;D xsi:type="xsd:double"&gt;15.820587&lt;/D&gt;&lt;D xsi:type="xsd:double"&gt;7.1673512&lt;/D&gt;&lt;D xsi:type="xsd:double"&gt;2.2184849&lt;/D&gt;&lt;D xsi:type="xsd:double"&gt;-10.478127&lt;/D&gt;&lt;D xsi:type="xsd:double"&gt;-14.253807&lt;/D&gt;&lt;D xsi:type="xsd:double"&gt;-17.461586&lt;/D&gt;&lt;D xsi:type="xsd:double"&gt;-8.139229&lt;/D&gt;&lt;D xsi:type="xsd:double"&gt;-10.484582&lt;/D&gt;&lt;D xsi:type="xsd:double"&gt;-7.0992947&lt;/D&gt;&lt;D xsi:type="xsd:double"&gt;-13.386589&lt;/D&gt;&lt;D xsi:type="xsd:double"&gt;-28.281998&lt;/D&gt;&lt;D xsi:type="xsd:double"&gt;-16.729176&lt;/D&gt;&lt;D xsi:type="xsd:double"&gt;-19.579548&lt;/D&gt;&lt;D xsi:type="xsd:double"&gt;-22.080935&lt;/D&gt;&lt;D xsi:type="xsd:double"&gt;-23.300583&lt;/D&gt;&lt;D xsi:type="xsd:double"&gt;-29.312962&lt;/D&gt;&lt;D xsi:type="xsd:double"&gt;-18.962872&lt;/D&gt;&lt;D xsi:type="xsd:double"&gt;-15.751428&lt;/D&gt;&lt;D xsi:type="xsd:double"&gt;-13.5587635&lt;/D&gt;&lt;D xsi:type="xsd:double"&gt;-12.9787445&lt;/D&gt;&lt;D xsi:type="xsd:double"&gt;-19.194561&lt;/D&gt;&lt;D xsi:type="xsd:double"&gt;-11.363459&lt;/D&gt;&lt;D xsi:type="xsd:double"&gt;-4.8745213&lt;/D&gt;&lt;D xsi:type="xsd:double"&gt;-13.837189&lt;/D&gt;&lt;D xsi:type="xsd:double"&gt;-13.875872&lt;/D&gt;&lt;D xsi:type="xsd:double"&gt;-7.131171&lt;/D&gt;&lt;D xsi:type="xsd:double"&gt;-1.1883676&lt;/D&gt;&lt;D xsi:type="xsd:double"&gt;6.419015&lt;/D&gt;&lt;D xsi:type="xsd:double"&gt;-4.815215&lt;/D&gt;&lt;D xsi:type="xsd:double"&gt;3.1181574&lt;/D&gt;&lt;D xsi:type="xsd:double"&gt;1.0902882&lt;/D&gt;&lt;D xsi:type="xsd:double"&gt;-1.013583&lt;/D&gt;&lt;D xsi:type="xsd:double"&gt;1.4261365&lt;/D&gt;&lt;D xsi:type="xsd:double"&gt;-4.099798&lt;/D&gt;&lt;D xsi:type="xsd:double"&gt;3.870666&lt;/D&gt;&lt;D xsi:type="xsd:double"&gt;5.1650763&lt;/D&gt;&lt;D xsi:type="xsd:double"&gt;21.689188&lt;/D&gt;&lt;D xsi:type="xsd:double"&gt;25.325644&lt;/D&gt;&lt;D xsi:type="xsd:double"&gt;41.74757&lt;/D&gt;&lt;D xsi:type="xsd:double"&gt;27.264393&lt;/D&gt;&lt;D xsi:type="xsd:double"&gt;43.59504&lt;/D&gt;&lt;D xsi:type="xsd:double"&gt;39.338768&lt;/D&gt;&lt;D xsi:type="xsd:double"&gt;28.92518&lt;/D&gt;&lt;D xsi:type="xsd:double"&gt;21.644379&lt;/D&gt;&lt;D xsi:type="xsd:double"&gt;5.1783085&lt;/D&gt;&lt;D xsi:type="xsd:double"&gt;15.4091835&lt;/D&gt;&lt;D xsi:type="xsd:double"&gt;13.368177&lt;/D&gt;&lt;D xsi:type="xsd:double"&gt;0.04707575&lt;/D&gt;&lt;D xsi:type="xsd:double"&gt;-3.558892&lt;/D&gt;&lt;D xsi:type="xsd:double"&gt;-4.5884967&lt;/D&gt;&lt;D xsi:type="xsd:double"&gt;-18.730991&lt;/D&gt;&lt;D xsi:type="xsd:double"&gt;-8.635449&lt;/D&gt;&lt;D xsi:type="xsd:double"&gt;-11.971664&lt;/D&gt;&lt;D xsi:type="xsd:double"&gt;-12.495386&lt;/D&gt;&lt;D xsi:type="xsd:double"&gt;-8.097733&lt;/D&gt;&lt;D xsi:type="xsd:double"&gt;-5.585873&lt;/D&gt;&lt;D xsi:type="xsd:double"&gt;7.1541905&lt;/D&gt;&lt;D xsi:type="xsd:double"&gt;-3.263557&lt;/D&gt;&lt;D xsi:type="xsd:double"&gt;-4.663074&lt;/D&gt;&lt;D xsi:type="xsd:double"&gt;8.462774&lt;/D&gt;&lt;D xsi:type="xsd:double"&gt;9.058058&lt;/D&gt;&lt;D xsi:type="xsd:double"&gt;2.9514313&lt;/D&gt;&lt;D xsi:type="xsd:double"&gt;4.8515677&lt;/D&gt;&lt;D xsi:type="xsd:double"&gt;-2.3873687&lt;/D&gt;&lt;D xsi:type="xsd:double"&gt;-24.562477&lt;/D&gt;&lt;D xsi:type="xsd:double"&gt;-28.869606&lt;/D&gt;&lt;D xsi:type="xsd:double"&gt;-20.38963&lt;/D&gt;&lt;D xsi:type="xsd:double"&gt;-15.915834&lt;/D&gt;&lt;D xsi:type="xsd:double"&gt;-11.977035&lt;/D&gt;&lt;D xsi:type="xsd:double"&gt;-6.387806&lt;/D&gt;&lt;D xsi:type="xsd:double"&gt;-4.832506&lt;/D&gt;&lt;D xsi:type="xsd:double"&gt;-4.5875907&lt;/D&gt;&lt;D xsi:type="xsd:double"&gt;-4.900199&lt;/D&gt;&lt;D xsi:type="xsd:double"&gt;6.2123775&lt;/D&gt;&lt;D xsi:type="xsd:double"&gt;16.82583&lt;/D&gt;&lt;D xsi:type="xsd:double"&gt;18.6854&lt;/D&gt;&lt;D xsi:type="xsd:double"&gt;45.449482&lt;/D&gt;&lt;D xsi:type="xsd:double"&gt;56.099987&lt;/D&gt;&lt;D xsi:type="xsd:double"&gt;48.400223&lt;/D&gt;&lt;D xsi:type="xsd:double"&gt;47.021854&lt;/D&gt;&lt;D xsi:type="xsd:double"&gt;40.836693&lt;/D&gt;&lt;D xsi:type="xsd:double"&gt;37.787865&lt;/D&gt;&lt;D xsi:type="xsd:double"&gt;36.26903&lt;/D&gt;&lt;D xsi:type="xsd:double"&gt;30.176151&lt;/D&gt;&lt;D xsi:type="xsd:double"&gt;32.51557&lt;/D&gt;&lt;D xsi:type="xsd:double"&gt;24.571156&lt;/D&gt;&lt;D xsi:type="xsd:double"&gt;14.345765&lt;/D&gt;&lt;D xsi:type="xsd:double"&gt;9.973204&lt;/D&gt;&lt;D xsi:type="xsd:double"&gt;3.5171866&lt;/D&gt;&lt;D xsi:type="xsd:double"&gt;0.98677874&lt;/D&gt;&lt;D xsi:type="xsd:double"&gt;-14.981455&lt;/D&gt;&lt;D xsi:type="xsd:double"&gt;-20.804007&lt;/D&gt;&lt;D xsi:type="xsd:double"&gt;-28.494888&lt;/D&gt;&lt;D xsi:type="xsd:double"&gt;-22.269552&lt;/D&gt;&lt;D xsi:type="xsd:double"&gt;-24.486654&lt;/D&gt;&lt;D xsi:type="xsd:double"&gt;-38.440895&lt;/D&gt;&lt;D xsi:type="xsd:double"&gt;-45.310177&lt;/D&gt;&lt;D xsi:type="xsd:double"&gt;-38.060856&lt;/D&gt;&lt;D xsi:type="xsd:double"&gt;-39.56107&lt;/D&gt;&lt;D xsi:type="xsd:double"&gt;-39.29422&lt;/D&gt;&lt;D xsi:type="xsd:double"&gt;-37.957214&lt;/D&gt;&lt;D xsi:type="xsd:double"&gt;-33.625298&lt;/D&gt;&lt;D xsi:type="xsd:double"&gt;-22.366493&lt;/D&gt;&lt;D xsi:type="xsd:double"&gt;-16.676022&lt;/D&gt;&lt;D xsi:type="xsd:double"&gt;-2.4064183&lt;/D&gt;&lt;D xsi:type="xsd:double"&gt;-0.7289052&lt;/D&gt;&lt;D xsi:type="xsd:double"&gt;2.3476958&lt;/D&gt;&lt;D xsi:type="xsd:double"&gt;14.532053&lt;/D&gt;&lt;D xsi:type="xsd:double"&gt;21.384966&lt;/D&gt;&lt;D xsi:type="xsd:double"&gt;7.0662975&lt;/D&gt;&lt;D xsi:type="xsd:double"&gt;7.9485655&lt;/D&gt;&lt;D xsi:type="xsd:double"&gt;15.181816&lt;/D&gt;&lt;D xsi:type="xsd:double"&gt;20.27042&lt;/D&gt;&lt;D xsi:type="xsd:double"&gt;14.705765&lt;/D&gt;&lt;/FQL&gt;&lt;FQL&gt;&lt;Q&gt;EPHE^P_PRICE_RETURNS_PR('52W',2,-10AY,0,AM)&lt;/Q&gt;&lt;R&gt;121&lt;/R&gt;&lt;C&gt;1&lt;/C&gt;&lt;D xsi:type="xsd:double"&gt;-13.378441&lt;/D&gt;&lt;D xsi:type="xsd:double"&gt;-12.984938&lt;/D&gt;&lt;D xsi:type="xsd:double"&gt;4.525292&lt;/D&gt;&lt;D xsi:type="xsd:double"&gt;5.402744&lt;/D&gt;&lt;D xsi:type="xsd:double"&gt;9.975302&lt;/D&gt;&lt;D xsi:type="xsd:double"&gt;16.389&lt;/D&gt;&lt;D xsi:type="xsd:double"&gt;5.0934196&lt;/D&gt;&lt;D xsi:type="xsd:double"&gt;15.133083&lt;/D&gt;&lt;D xsi:type="xsd:double"&gt;23.744524&lt;/D&gt;&lt;D xsi:type="xsd:double"&gt;26.455807&lt;/D&gt;&lt;D xsi:type="xsd:double"&gt;27.87776&lt;/D&gt;&lt;D xsi:type="xsd:double"&gt;22.07216&lt;/D&gt;&lt;D xsi:type="xsd:double"&gt;23.84317&lt;/D&gt;&lt;D xsi:type="xsd:double"&gt;10.485506&lt;/D&gt;&lt;D xsi:type="xsd:double"&gt;5.638647&lt;/D&gt;&lt;D xsi:type="xsd:double"&gt;3.0918717&lt;/D&gt;&lt;D xsi:type="xsd:double"&gt;0.9825945&lt;/D&gt;&lt;D xsi:type="xsd:double"&gt;-9.48112&lt;/D&gt;&lt;D xsi:type="xsd:double"&gt;-0.53139925&lt;/D&gt;&lt;D xsi:type="xsd:double"&gt;-9.758371&lt;/D&gt;&lt;D xsi:type="xsd:double"&gt;-12.9883175&lt;/D&gt;&lt;D xsi:type="xsd:double"&gt;-20.47208&lt;/D&gt;&lt;D xsi:type="xsd:double"&gt;-20.329369&lt;/D&gt;&lt;D xsi:type="xsd:double"&gt;-13.567554&lt;/D&gt;&lt;D xsi:type="xsd:double"&gt;-13.7560425&lt;/D&gt;&lt;D xsi:type="xsd:double"&gt;-7.830453&lt;/D&gt;&lt;D xsi:type="xsd:double"&gt;-0.21733046&lt;/D&gt;&lt;D xsi:type="xsd:double"&gt;3.3625484&lt;/D&gt;&lt;D xsi:type="xsd:double"&gt;7.252419&lt;/D&gt;&lt;D xsi:type="xsd:double"&gt;9.418285&lt;/D&gt;&lt;D xsi:type="xsd:double"&gt;-1.6072512&lt;/D&gt;&lt;D xsi:type="xsd:double"&gt;-4.166478&lt;/D&gt;&lt;D xsi:type="xsd:double"&gt;-0.47563314&lt;/D&gt;&lt;D xsi:type="xsd:double"&gt;14.32494&lt;/D&gt;&lt;D xsi:type="xsd:double"&gt;6.8379283&lt;/D&gt;&lt;D xsi:type="xsd:double"&gt;-1.883167&lt;/D&gt;&lt;D xsi:type="xsd:double"&gt;-1.2205124&lt;/D&gt;&lt;D xsi:type="xsd:double"&gt;-0.17314553&lt;/D&gt;&lt;D xsi:type="xsd:double"&gt;-3.466338&lt;/D&gt;&lt;D xsi:type="xsd:double"&gt;-8.08028&lt;/D&gt;&lt;D xsi:type="xsd:double"&gt;-11.520213&lt;/D&gt;&lt;D xsi:type="xsd:double"&gt;1.1017203&lt;/D&gt;&lt;D xsi:type="xsd:double"&gt;4.6408772&lt;/D&gt;&lt;D xsi:type="xsd:double"&gt;11.923944&lt;/D&gt;&lt;D xsi:type="xsd:double"&gt;13.533092&lt;/D&gt;&lt;D xsi:type="xsd:double"&gt;13.924551&lt;/D&gt;&lt;D xsi:type="xsd:double"&gt;7.590151&lt;/D&gt;&lt;D xsi:type="xsd:double"&gt;8.215332&lt;/D&gt;&lt;D xsi:type="xsd:double"&gt;-4.0197372&lt;/D&gt;&lt;D xsi:type="xsd:double"&gt;-7.295805&lt;/D&gt;&lt;D xsi:type="xsd:double"&gt;-11.957115&lt;/D&gt;&lt;D xsi:type="xsd:double"&gt;-14.168793&lt;/D&gt;&lt;D xsi:type="xsd:double"&gt;-6.6385746&lt;/D&gt;&lt;D xsi:type="xsd:double"&gt;-14.576757&lt;/D&gt;&lt;D xsi:type="xsd:double"&gt;-24.127281&lt;/D&gt;&lt;D xsi:type="xsd:double"&gt;-22.89841&lt;/D&gt;&lt;D xsi:type="xsd:double"&gt;-14.940411&lt;/D&gt;&lt;D xsi:type="xsd:double"&gt;-13.02532&lt;/D&gt;&lt;D xsi:type="xsd:double"&gt;-4.067445&lt;/D&gt;&lt;D xsi:type="xsd:double"&gt;-7.383662&lt;/D&gt;&lt;D xsi:type="xsd:double"&gt;1.6887307&lt;/D&gt;&lt;D xsi:type="xsd:double"&gt;-0.46073794&lt;/D&gt;&lt;D xsi:type="xsd:double"&gt;8.410287&lt;/D&gt;&lt;D xsi:type="xsd:double"&gt;18.990934&lt;/D&gt;&lt;D xsi:type="xsd:double"&gt;2.42486&lt;/D&gt;&lt;D xsi:type="xsd:double"&gt;11.357498&lt;/D&gt;&lt;D xsi:type="xsd:double"&gt;22.339022&lt;/D&gt;&lt;D xsi:type="xsd:double"&gt;23.44706&lt;/D&gt;&lt;D xsi:type="xsd:double"&gt;9.009242&lt;/D&gt;&lt;D xsi:type="xsd:double"&gt;-1.2948692&lt;/D&gt;&lt;D xsi:type="xsd:double"&gt;-4.8409758&lt;/D&gt;&lt;D xsi:type="xsd:double"&gt;-18.390327&lt;/D&gt;&lt;D xsi:type="xsd:double"&gt;-31.81002&lt;/D&gt;&lt;D xsi:type="xsd:double"&gt;-25.188953&lt;/D&gt;&lt;D xsi:type="xsd:double"&gt;-21.923262&lt;/D&gt;&lt;D xsi:type="xsd:double"&gt;-23.120802&lt;/D&gt;&lt;D xsi:type="xsd:double"&gt;-20.848238&lt;/D&gt;&lt;D xsi:type="xsd:double"&gt;-21.809036&lt;/D&gt;&lt;D xsi:type="xsd:double"&gt;-18.920725&lt;/D&gt;&lt;D xsi:type="xsd:double"&gt;-9.657717&lt;/D&gt;&lt;D xsi:type="xsd:double"&gt;-3.501892&lt;/D&gt;&lt;D xsi:type="xsd:double"&gt;-1.4819145&lt;/D&gt;&lt;D xsi:type="xsd:double"&gt;-3.276956&lt;/D&gt;&lt;D xsi:type="xsd:double"&gt;11.884427&lt;/D&gt;&lt;D xsi:type="xsd:double"&gt;26.129353&lt;/D&gt;&lt;D xsi:type="xsd:double"&gt;18.298685&lt;/D&gt;&lt;D xsi:type="xsd:double"&gt;17.45056&lt;/D&gt;&lt;D xsi:type="xsd:double"&gt;9.984279&lt;/D&gt;&lt;D xsi:type="xsd:double"&gt;9.900082&lt;/D&gt;&lt;D xsi:type="xsd:double"&gt;17.126238&lt;/D&gt;&lt;D xsi:type="xsd:double"&gt;18.665909&lt;/D&gt;&lt;D xsi:type="xsd:double"&gt;5.1226497&lt;/D&gt;&lt;D xsi:type="xsd:double"&gt;0.19026995&lt;/D&gt;&lt;D xsi:type="xsd:double"&gt;-5.3466797&lt;/D&gt;&lt;D xsi:type="xsd:double"&gt;2.0399928&lt;/D&gt;&lt;D xsi:type="xsd:double"&gt;0.6491184&lt;/D&gt;&lt;D xsi:type="xsd:double"&gt;3.3071995&lt;/D&gt;&lt;D xsi:type="xsd:double"&gt;-1.6235888&lt;/D&gt;&lt;D xsi:type="xsd:double"&gt;-12.424898&lt;/D&gt;&lt;D xsi:type="xsd:double"&gt;-13.581806&lt;/D&gt;&lt;D xsi:type="xsd:double"&gt;-4.345232&lt;/D&gt;&lt;D xsi:type="xsd:double"&gt;-13.707399&lt;/D&gt;&lt;D xsi:type="xsd:double"&gt;-28.017748&lt;/D&gt;&lt;D xsi:type="xsd:double"&gt;-23.047846&lt;/D&gt;&lt;D xsi:type="xsd:double"&gt;-17.451609&lt;/D&gt;&lt;D xsi:type="xsd:double"&gt;-9.996057&lt;/D&gt;&lt;D xsi:type="xsd:double"&gt;-10.649925&lt;/D&gt;&lt;D xsi:type="xsd:double"&gt;-11.927122&lt;/D&gt;&lt;D xsi:type="xsd:double"&gt;-10.733902&lt;/D&gt;&lt;D xsi:type="xsd:double"&gt;-3.8772583&lt;/D&gt;&lt;D xsi:type="xsd:double"&gt;-6.69353&lt;/D&gt;&lt;D xsi:type="xsd:double"&gt;2.6765227&lt;/D&gt;&lt;D xsi:type="xsd:double"&gt;-6.0414195&lt;/D&gt;&lt;D xsi:type="xsd:double"&gt;-3.398478&lt;/D&gt;&lt;D xsi:type="xsd:double"&gt;12.485981&lt;/D&gt;&lt;D xsi:type="xsd:double"&gt;0.21722317&lt;/D&gt;&lt;D xsi:type="xsd:double"&gt;-3.1401932&lt;/D&gt;&lt;D xsi:type="xsd:double"&gt;-3.336203&lt;/D&gt;&lt;D xsi:type="xsd:double"&gt;-0.743109&lt;/D&gt;&lt;D xsi:type="xsd:double"&gt;7.696128&lt;/D&gt;&lt;D xsi:type="xsd:double"&gt;1.5401244&lt;/D&gt;&lt;/FQL&gt;&lt;FQL&gt;&lt;Q&gt;EWY^FG_TOTAL_RETURNC(-10AY,0,AM)&lt;/Q&gt;&lt;R&gt;121&lt;/R&gt;&lt;C&gt;1&lt;/C&gt;&lt;D xsi:type="xsd:double"&gt;5.536151&lt;/D&gt;&lt;D xsi:type="xsd:double"&gt;-1.3390005&lt;/D&gt;&lt;D xsi:type="xsd:double"&gt;4.43877&lt;/D&gt;&lt;D xsi:type="xsd:double"&gt;-2.216792&lt;/D&gt;&lt;D xsi:type="xsd:double"&gt;2.1888733&lt;/D&gt;&lt;D xsi:type="xsd:double"&gt;-2.6927829&lt;/D&gt;&lt;D xsi:type="xsd:double"&gt;-11.210686&lt;/D&gt;&lt;D xsi:type="xsd:double"&gt;1.0447979&lt;/D&gt;&lt;D xsi:type="xsd:double"&gt;-2.4710834&lt;/D&gt;&lt;D xsi:type="xsd:double"&gt;1.9826055&lt;/D&gt;&lt;D xsi:type="xsd:double"&gt;-1.8544972&lt;/D&gt;&lt;D xsi:type="xsd:double"&gt;0.14533997&lt;/D&gt;&lt;D xsi:type="xsd:double"&gt;8.127726&lt;/D&gt;&lt;D xsi:type="xsd:double"&gt;-0.5704701&lt;/D&gt;&lt;D xsi:type="xsd:double"&gt;-5.5349293&lt;/D&gt;&lt;D xsi:type="xsd:double"&gt;-4.287243&lt;/D&gt;&lt;D xsi:type="xsd:double"&gt;-8.7159395&lt;/D&gt;&lt;D xsi:type="xsd:double"&gt;-0.6747067&lt;/D&gt;&lt;D xsi:type="xsd:double"&gt;9.90119&lt;/D&gt;&lt;D xsi:type="xsd:double"&gt;-0.95523&lt;/D&gt;&lt;D xsi:type="xsd:double"&gt;-6.1081705&lt;/D&gt;&lt;D xsi:type="xsd:double"&gt;-2.5761127&lt;/D&gt;&lt;D xsi:type="xsd:double"&gt;-2.6455045&lt;/D&gt;&lt;D xsi:type="xsd:double"&gt;10.108698&lt;/D&gt;&lt;D xsi:type="xsd:double"&gt;2.6061177&lt;/D&gt;&lt;D xsi:type="xsd:double"&gt;-2.3282707&lt;/D&gt;&lt;D xsi:type="xsd:double"&gt;1.9503593&lt;/D&gt;&lt;D xsi:type="xsd:double"&gt;1.7971039&lt;/D&gt;&lt;D xsi:type="xsd:double"&gt;9.603643&lt;/D&gt;&lt;D xsi:type="xsd:double"&gt;-2.388674&lt;/D&gt;&lt;D xsi:type="xsd:double"&gt;-0.5855262&lt;/D&gt;&lt;D xsi:type="xsd:double"&gt;-5.6755304&lt;/D&gt;&lt;D xsi:type="xsd:double"&gt;4.0681243&lt;/D&gt;&lt;D xsi:type="xsd:double"&gt;3.031528&lt;/D&gt;&lt;D xsi:type="xsd:double"&gt;3.8042426&lt;/D&gt;&lt;D xsi:type="xsd:double"&gt;0.41294098&lt;/D&gt;&lt;D xsi:type="xsd:double"&gt;1.2851238&lt;/D&gt;&lt;D xsi:type="xsd:double"&gt;11.639309&lt;/D&gt;&lt;D xsi:type="xsd:double"&gt;2.9549956&lt;/D&gt;&lt;D xsi:type="xsd:double"&gt;-0.6329119&lt;/D&gt;&lt;D xsi:type="xsd:double"&gt;-2.2070885&lt;/D&gt;&lt;D xsi:type="xsd:double"&gt;3.6958575&lt;/D&gt;&lt;D xsi:type="xsd:double"&gt;4.849541&lt;/D&gt;&lt;D xsi:type="xsd:double"&gt;3.663981&lt;/D&gt;&lt;D xsi:type="xsd:double"&gt;0.32253265&lt;/D&gt;&lt;D xsi:type="xsd:double"&gt;6.3811064&lt;/D&gt;&lt;D xsi:type="xsd:double"&gt;-8.481389&lt;/D&gt;&lt;D xsi:type="xsd:double"&gt;7.977891&lt;/D&gt;&lt;D xsi:type="xsd:double"&gt;-2.6509166&lt;/D&gt;&lt;D xsi:type="xsd:double"&gt;1.06498&lt;/D&gt;&lt;D xsi:type="xsd:double"&gt;-1.5606225&lt;/D&gt;&lt;D xsi:type="xsd:double"&gt;-11.02981&lt;/D&gt;&lt;D xsi:type="xsd:double"&gt;-1.4468551&lt;/D&gt;&lt;D xsi:type="xsd:double"&gt;1.0663033&lt;/D&gt;&lt;D xsi:type="xsd:double"&gt;-7.171255&lt;/D&gt;&lt;D xsi:type="xsd:double"&gt;-2.1742702&lt;/D&gt;&lt;D xsi:type="xsd:double"&gt;-0.7408619&lt;/D&gt;&lt;D xsi:type="xsd:double"&gt;2.8997183&lt;/D&gt;&lt;D xsi:type="xsd:double"&gt;4.8454523&lt;/D&gt;&lt;D xsi:type="xsd:double"&gt;-2.3266912&lt;/D&gt;&lt;D xsi:type="xsd:double"&gt;2.9042244&lt;/D&gt;&lt;D xsi:type="xsd:double"&gt;-8.43507&lt;/D&gt;&lt;D xsi:type="xsd:double"&gt;0.36363602&lt;/D&gt;&lt;D xsi:type="xsd:double"&gt;-0.862664&lt;/D&gt;&lt;D xsi:type="xsd:double"&gt;-9.2586155&lt;/D&gt;&lt;D xsi:type="xsd:double"&gt;8.937478&lt;/D&gt;&lt;D xsi:type="xsd:double"&gt;1.7957807&lt;/D&gt;&lt;D xsi:type="xsd:double"&gt;4.2545795&lt;/D&gt;&lt;D xsi:type="xsd:double"&gt;-2.2229612&lt;/D&gt;&lt;D xsi:type="xsd:double"&gt;8.6685295&lt;/D&gt;&lt;D xsi:type="xsd:double"&gt;-1.228267&lt;/D&gt;&lt;D xsi:type="xsd:double"&gt;-15.956068&lt;/D&gt;&lt;D xsi:type="xsd:double"&gt;-5.9569597&lt;/D&gt;&lt;D xsi:type="xsd:double"&gt;3.8823128&lt;/D&gt;&lt;D xsi:type="xsd:double"&gt;11.565697&lt;/D&gt;&lt;D xsi:type="xsd:double"&gt;3.014803&lt;/D&gt;&lt;D xsi:type="xsd:double"&gt;12.630499&lt;/D&gt;&lt;D xsi:type="xsd:double"&gt;-1.9905746&lt;/D&gt;&lt;D xsi:type="xsd:double"&gt;5.953479&lt;/D&gt;&lt;D xsi:type="xsd:double"&gt;6.1018467&lt;/D&gt;&lt;D xsi:type="xsd:double"&gt;13.680863&lt;/D&gt;&lt;D xsi:type="xsd:double"&gt;16.631233&lt;/D&gt;&lt;D xsi:type="xsd:double"&gt;-1.4884651&lt;/D&gt;&lt;D xsi:type="xsd:double"&gt;-5.5650177&lt;/D&gt;&lt;D xsi:type="xsd:double"&gt;2.8845072&lt;/D&gt;&lt;D xsi:type="xsd:double"&gt;0.9089947&lt;/D&gt;&lt;D xsi:type="xsd:double"&gt;0.5426526&lt;/D&gt;&lt;D xsi:type="xsd:double"&gt;-2.6230574&lt;/D&gt;&lt;D xsi:type="xsd:double"&gt;-2.017516&lt;/D&gt;&lt;D xsi:type="xsd:double"&gt;-5.407852&lt;/D&gt;&lt;D xsi:type="xsd:double"&gt;-6.960887&lt;/D&gt;&lt;D xsi:type="xsd:double"&gt;1.105547&lt;/D&gt;&lt;D xsi:type="xsd:double"&gt;2.657342&lt;/D&gt;&lt;D xsi:type="xsd:double"&gt;-1.0371447&lt;/D&gt;&lt;D xsi:type="xsd:double"&gt;-6.801331&lt;/D&gt;&lt;D xsi:type="xsd:double"&gt;-7.9423904&lt;/D&gt;&lt;D xsi:type="xsd:double"&gt;1.8924117&lt;/D&gt;&lt;D xsi:type="xsd:double"&gt;-6.9903493&lt;/D&gt;&lt;D xsi:type="xsd:double"&gt;-0.7389903&lt;/D&gt;&lt;D xsi:type="xsd:double"&gt;-10.296213&lt;/D&gt;&lt;D xsi:type="xsd:double"&gt;8.281827&lt;/D&gt;&lt;D xsi:type="xsd:double"&gt;-8.92042&lt;/D&gt;&lt;D xsi:type="xsd:double"&gt;-12.94539&lt;/D&gt;&lt;D xsi:type="xsd:double"&gt;24.907446&lt;/D&gt;&lt;D xsi:type="xsd:double"&gt;-4.4294415&lt;/D&gt;&lt;D xsi:type="xsd:double"&gt;7.2474837&lt;/D&gt;&lt;D xsi:type="xsd:double"&gt;1.5769839&lt;/D&gt;&lt;D xsi:type="xsd:double"&gt;-7.5384083&lt;/D&gt;&lt;D xsi:type="xsd:double"&gt;7.356763&lt;/D&gt;&lt;D xsi:type="xsd:double"&gt;-3.160268&lt;/D&gt;&lt;D xsi:type="xsd:double"&gt;11.0223055&lt;/D&gt;&lt;D xsi:type="xsd:double"&gt;-3.4943044&lt;/D&gt;&lt;D xsi:type="xsd:double"&gt;-1.9114196&lt;/D&gt;&lt;D xsi:type="xsd:double"&gt;-0.5386591&lt;/D&gt;&lt;D xsi:type="xsd:double"&gt;-5.1290154&lt;/D&gt;&lt;D xsi:type="xsd:double"&gt;1.2424469&lt;/D&gt;&lt;D xsi:type="xsd:double"&gt;3.9966822&lt;/D&gt;&lt;D xsi:type="xsd:double"&gt;0.68478584&lt;/D&gt;&lt;D xsi:type="xsd:double"&gt;3.4779787&lt;/D&gt;&lt;D xsi:type="xsd:double"&gt;4.0207386&lt;/D&gt;&lt;D xsi:type="xsd:double"&gt;-1.9779623&lt;/D&gt;&lt;/FQL&gt;&lt;FQL&gt;&lt;Q&gt;QAT^FMA_DIV_YLD(NTMA,-10AY,0,AM,"PORTAGG","MEANR")&lt;/Q&gt;&lt;R&gt;121&lt;/R&gt;&lt;C&gt;1&lt;/C&gt;&lt;D xsi:type="xsd:string"&gt;@NA&lt;/D&gt;&lt;D xsi:type="xsd:string"&gt;@NA&lt;/D&gt;&lt;D xsi:type="xsd:double"&gt;3.99760521943783&lt;/D&gt;&lt;D xsi:type="xsd:double"&gt;4.01471209672608&lt;/D&gt;&lt;D xsi:type="xsd:double"&gt;3.96886362526822&lt;/D&gt;&lt;D xsi:type="xsd:double"&gt;3.94975381336649&lt;/D&gt;&lt;D xsi:type="xsd:double"&gt;4.01053174278482&lt;/D&gt;&lt;D xsi:type="xsd:double"&gt;4.02260850261038&lt;/D&gt;&lt;D xsi:type="xsd:double"&gt;4.649883037284&lt;/D&gt;&lt;D xsi:type="xsd:double"&gt;4.55040993154113&lt;/D&gt;&lt;D xsi:type="xsd:double"&gt;4.08349294378639&lt;/D&gt;&lt;D xsi:type="xsd:double"&gt;4.28894518885349&lt;/D&gt;&lt;D xsi:type="xsd:double"&gt;4.55413679837011&lt;/D&gt;&lt;D xsi:type="xsd:double"&gt;4.45463691966917&lt;/D&gt;&lt;D xsi:type="xsd:double"&gt;4.67346751081613&lt;/D&gt;&lt;D xsi:type="xsd:double"&gt;4.6993689272917&lt;/D&gt;&lt;D xsi:type="xsd:double"&gt;4.77762691146186&lt;/D&gt;&lt;D xsi:type="xsd:double"&gt;4.75928207377223&lt;/D&gt;&lt;D xsi:type="xsd:double"&gt;4.84361952501542&lt;/D&gt;&lt;D xsi:type="xsd:double"&gt;5.20532759326804&lt;/D&gt;&lt;D xsi:type="xsd:double"&gt;5.6484547359843&lt;/D&gt;&lt;D xsi:type="xsd:double"&gt;5.76671247035911&lt;/D&gt;&lt;D xsi:type="xsd:double"&gt;5.58537816853902&lt;/D&gt;&lt;D xsi:type="xsd:double"&gt;4.42743591548868&lt;/D&gt;&lt;D xsi:type="xsd:double"&gt;4.26789014491229&lt;/D&gt;&lt;D xsi:type="xsd:double"&gt;4.40200461469661&lt;/D&gt;&lt;D xsi:type="xsd:double"&gt;4.21618513652082&lt;/D&gt;&lt;D xsi:type="xsd:double"&gt;4.18028100575694&lt;/D&gt;&lt;D xsi:type="xsd:double"&gt;3.81364268415652&lt;/D&gt;&lt;D xsi:type="xsd:double"&gt;3.84992556629768&lt;/D&gt;&lt;D xsi:type="xsd:double"&gt;3.95288092254578&lt;/D&gt;&lt;D xsi:type="xsd:double"&gt;4.08037021890643&lt;/D&gt;&lt;D xsi:type="xsd:double"&gt;4.11551438719043&lt;/D&gt;&lt;D xsi:type="xsd:double"&gt;3.74356261274459&lt;/D&gt;&lt;D xsi:type="xsd:double"&gt;3.78851159798399&lt;/D&gt;&lt;D xsi:type="xsd:double"&gt;3.88880610253161&lt;/D&gt;&lt;D xsi:type="xsd:double"&gt;3.87213564806842&lt;/D&gt;&lt;D xsi:type="xsd:double"&gt;3.92186811909076&lt;/D&gt;&lt;D xsi:type="xsd:double"&gt;4.37462971522358&lt;/D&gt;&lt;D xsi:type="xsd:double"&gt;4.42064980541215&lt;/D&gt;&lt;D xsi:type="xsd:double"&gt;4.18082873402685&lt;/D&gt;&lt;D xsi:type="xsd:double"&gt;4.68005572204672&lt;/D&gt;&lt;D xsi:type="xsd:double"&gt;4.6695003773871&lt;/D&gt;&lt;D xsi:type="xsd:double"&gt;4.63689409946203&lt;/D&gt;&lt;D xsi:type="xsd:double"&gt;4.65955788550509&lt;/D&gt;&lt;D xsi:type="xsd:double"&gt;4.01923720824499&lt;/D&gt;&lt;D xsi:type="xsd:double"&gt;4.51337340837365&lt;/D&gt;&lt;D xsi:type="xsd:double"&gt;5.15173086590638&lt;/D&gt;&lt;D xsi:type="xsd:double"&gt;4.74952732077494&lt;/D&gt;&lt;D xsi:type="xsd:double"&gt;4.89094545010256&lt;/D&gt;&lt;D xsi:type="xsd:double"&gt;4.7738294884081&lt;/D&gt;&lt;D xsi:type="xsd:double"&gt;4.69844292585449&lt;/D&gt;&lt;D xsi:type="xsd:double"&gt;4.33910437308752&lt;/D&gt;&lt;D xsi:type="xsd:double"&gt;4.18810983218141&lt;/D&gt;&lt;D xsi:type="xsd:double"&gt;4.33379298816808&lt;/D&gt;&lt;D xsi:type="xsd:double"&gt;4.32504290212863&lt;/D&gt;&lt;D xsi:type="xsd:double"&gt;4.38265762920823&lt;/D&gt;&lt;D xsi:type="xsd:double"&gt;4.40391528002143&lt;/D&gt;&lt;D xsi:type="xsd:double"&gt;4.51521526865572&lt;/D&gt;&lt;D xsi:type="xsd:double"&gt;4.7467987439402&lt;/D&gt;&lt;D xsi:type="xsd:double"&gt;4.343813785574&lt;/D&gt;&lt;D xsi:type="xsd:double"&gt;4.34657664366336&lt;/D&gt;&lt;D xsi:type="xsd:double"&gt;4.09103288640649&lt;/D&gt;&lt;D xsi:type="xsd:double"&gt;4.12055223997071&lt;/D&gt;&lt;D xsi:type="xsd:double"&gt;4.38067564449734&lt;/D&gt;&lt;D xsi:type="xsd:double"&gt;4.12813596790174&lt;/D&gt;&lt;D xsi:type="xsd:double"&gt;4.17858066438836&lt;/D&gt;&lt;D xsi:type="xsd:double"&gt;4.09295620321649&lt;/D&gt;&lt;D xsi:type="xsd:double"&gt;4.05894289551846&lt;/D&gt;&lt;D xsi:type="xsd:double"&gt;4.02567416496764&lt;/D&gt;&lt;D xsi:type="xsd:double"&gt;4.32087942545536&lt;/D&gt;&lt;D xsi:type="xsd:double"&gt;4.70937598771053&lt;/D&gt;&lt;D xsi:type="xsd:double"&gt;4.29118243727079&lt;/D&gt;&lt;D xsi:type="xsd:double"&gt;4.2139371813892&lt;/D&gt;&lt;D xsi:type="xsd:double"&gt;3.93624647761104&lt;/D&gt;&lt;D xsi:type="xsd:double"&gt;3.83501099529653&lt;/D&gt;&lt;D xsi:type="xsd:double"&gt;3.6592752273204&lt;/D&gt;&lt;D xsi:type="xsd:double"&gt;3.55669359227442&lt;/D&gt;&lt;D xsi:type="xsd:double"&gt;3.46472303666294&lt;/D&gt;&lt;D xsi:type="xsd:double"&gt;3.68990083340905&lt;/D&gt;&lt;D xsi:type="xsd:double"&gt;3.61221843157823&lt;/D&gt;&lt;D xsi:type="xsd:double"&gt;3.69867906717937&lt;/D&gt;&lt;D xsi:type="xsd:double"&gt;3.69005093978827&lt;/D&gt;&lt;D xsi:type="xsd:double"&gt;3.88969878432335&lt;/D&gt;&lt;D xsi:type="xsd:double"&gt;3.78506048884883&lt;/D&gt;&lt;D xsi:type="xsd:double"&gt;3.75135242076476&lt;/D&gt;&lt;D xsi:type="xsd:double"&gt;3.8459934976612&lt;/D&gt;&lt;D xsi:type="xsd:double"&gt;3.78345550616999&lt;/D&gt;&lt;D xsi:type="xsd:double"&gt;3.89945905651096&lt;/D&gt;&lt;D xsi:type="xsd:double"&gt;4.083145595551&lt;/D&gt;&lt;D xsi:type="xsd:double"&gt;3.85183962578903&lt;/D&gt;&lt;D xsi:type="xsd:double"&gt;3.77114652755657&lt;/D&gt;&lt;D xsi:type="xsd:double"&gt;3.96425119586128&lt;/D&gt;&lt;D xsi:type="xsd:double"&gt;3.94161679592172&lt;/D&gt;&lt;D xsi:type="xsd:double"&gt;3.78537843288717&lt;/D&gt;&lt;D xsi:type="xsd:double"&gt;3.67674879508716&lt;/D&gt;&lt;D xsi:type="xsd:double"&gt;3.54355318933543&lt;/D&gt;&lt;D xsi:type="xsd:double"&gt;3.87406609910232&lt;/D&gt;&lt;D xsi:type="xsd:double"&gt;4.25258680661315&lt;/D&gt;&lt;D xsi:type="xsd:double"&gt;4.35741963766819&lt;/D&gt;&lt;D xsi:type="xsd:double"&gt;3.76848087626891&lt;/D&gt;&lt;D xsi:type="xsd:double"&gt;3.98725199873571&lt;/D&gt;&lt;D xsi:type="xsd:double"&gt;3.9998201855686&lt;/D&gt;&lt;D xsi:type="xsd:double"&gt;4.00424123515201&lt;/D&gt;&lt;D xsi:type="xsd:double"&gt;4.47287311638234&lt;/D&gt;&lt;D xsi:type="xsd:double"&gt;4.5735076786453&lt;/D&gt;&lt;D xsi:type="xsd:double"&gt;4.73204176835953&lt;/D&gt;&lt;D xsi:type="xsd:double"&gt;4.6945841776603&lt;/D&gt;&lt;D xsi:type="xsd:double"&gt;4.85936504207527&lt;/D&gt;&lt;D xsi:type="xsd:double"&gt;4.67203228349804&lt;/D&gt;&lt;D xsi:type="xsd:double"&gt;4.68118123619296&lt;/D&gt;&lt;D xsi:type="xsd:double"&gt;4.78972614409962&lt;/D&gt;&lt;D xsi:type="xsd:double"&gt;4.50851333864365&lt;/D&gt;&lt;D xsi:type="xsd:double"&gt;4.65940475559562&lt;/D&gt;&lt;D xsi:type="xsd:double"&gt;4.79650630568524&lt;/D&gt;&lt;D xsi:type="xsd:double"&gt;4.91295350152358&lt;/D&gt;&lt;D xsi:type="xsd:double"&gt;5.07332263402766&lt;/D&gt;&lt;D xsi:type="xsd:double"&gt;4.77226060666452&lt;/D&gt;&lt;D xsi:type="xsd:double"&gt;4.88572915931723&lt;/D&gt;&lt;D xsi:type="xsd:double"&gt;4.82385159618071&lt;/D&gt;&lt;D xsi:type="xsd:double"&gt;5.65067723808261&lt;/D&gt;&lt;/FQL&gt;&lt;FQL&gt;&lt;Q&gt;ECH^JULIAN(FMA_DIV_YLD(NTMA,-10AY,0,AM,"PORTAGG","MEANR").DATES)&lt;/Q&gt;&lt;R&gt;121&lt;/R&gt;&lt;C&gt;1&lt;/C&gt;&lt;D xsi:type="xsd:long"&gt;41740&lt;/D&gt;&lt;D xsi:type="xsd:long"&gt;41768&lt;/D&gt;&lt;D xsi:type="xsd:long"&gt;41801&lt;/D&gt;&lt;D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</t>
        </r>
      </text>
    </comment>
    <comment ref="A5" authorId="0" shapeId="0" xr:uid="{53146095-B655-4B23-A4B1-26052C439BC8}">
      <text>
        <r>
          <rPr>
            <b/>
            <sz val="9"/>
            <color indexed="81"/>
            <rFont val="Tahoma"/>
            <family val="2"/>
          </rPr>
          <t xml:space="preserve">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xsi:type="xsd:long"&gt;45390&lt;/D&gt;&lt;/FQL&gt;&lt;FQL&gt;&lt;Q&gt;EPU^FMA_PE(NTMA,-10AY,0,AM,"PORTAGG","MEANR")&lt;/Q&gt;&lt;R&gt;121&lt;/R&gt;&lt;C&gt;1&lt;/C&gt;&lt;D xsi:type="xsd:double"&gt;11.5800942914428&lt;/D&gt;&lt;D xsi:type="xsd:double"&gt;12.2614351613245&lt;/D&gt;&lt;D xsi:type="xsd:double"&gt;13.6484585532494&lt;/D&gt;&lt;D xsi:type="xsd:double"&gt;14.6935180937566&lt;/D&gt;&lt;D xsi:type="xsd:double"&gt;13.975928480025&lt;/D&gt;&lt;D xsi:type="xsd:double"&gt;13.558077762666&lt;/D&gt;&lt;D xsi:type="xsd:double"&gt;11.9983990029049&lt;/D&gt;&lt;D xsi:type="xsd:double"&gt;12.2699021601907&lt;/D&gt;&lt;D xsi:type="xsd:double"&gt;12.3924290281976&lt;/D&gt;&lt;D xsi:type="xsd:double"&gt;12.1995038820312&lt;/D&gt;&lt;D xsi:type="xsd:double"&gt;13.0754514005812&lt;/D&gt;&lt;D xsi:type="xsd:double"&gt;12.3548113989851&lt;/D&gt;&lt;D xsi:type="xsd:double"&gt;12.889923755457&lt;/D&gt;&lt;D xsi:type="xsd:double"&gt;13.3539331731285&lt;/D&gt;&lt;D xsi:type="xsd:double"&gt;13.8956821580373&lt;/D&gt;&lt;D xsi:type="xsd:double"&gt;12.8993003405316&lt;/D&gt;&lt;D xsi:type="xsd:double"&gt;12.4183360788579&lt;/D&gt;&lt;D xsi:type="xsd:double"&gt;11.2968842046307&lt;/D&gt;&lt;D xsi:type="xsd:double"&gt;12.223906545043&lt;/D&gt;&lt;D xsi:type="xsd:double"&gt;7.88428199947423&lt;/D&gt;&lt;D xsi:type="xsd:double"&gt;7.38953393132571&lt;/D&gt;&lt;D xsi:type="xsd:double"&gt;11.1898422823775&lt;/D&gt;&lt;D xsi:type="xsd:double"&gt;13.2777656514751&lt;/D&gt;&lt;D xsi:type="xsd:double"&gt;14.8167361929867&lt;/D&gt;&lt;D xsi:type="xsd:double"&gt;15.7408775119579&lt;/D&gt;&lt;D xsi:type="xsd:double"&gt;15.5585910974785&lt;/D&gt;&lt;D xsi:type="xsd:double"&gt;14.4065036681528&lt;/D&gt;&lt;D xsi:type="xsd:double"&gt;14.6873823396216&lt;/D&gt;&lt;D xsi:type="xsd:double"&gt;14.6661674316515&lt;/D&gt;&lt;D xsi:type="xsd:double"&gt;13.8410657166422&lt;/D&gt;&lt;D xsi:type="xsd:double"&gt;12.769820866953&lt;/D&gt;&lt;D xsi:type="xsd:double"&gt;11.7826345419832&lt;/D&gt;&lt;D xsi:type="xsd:double"&gt;11.7459168099893&lt;/D&gt;&lt;D xsi:type="xsd:double"&gt;11.9768767916437&lt;/D&gt;&lt;D xsi:type="xsd:double"&gt;13.680164753412&lt;/D&gt;&lt;D xsi:type="xsd:double"&gt;12.9191561255992&lt;/D&gt;&lt;D xsi:type="xsd:double"&gt;12.2563599909768&lt;/D&gt;&lt;D xsi:type="xsd:double"&gt;11.2083171105562&lt;/D&gt;&lt;D xsi:type="xsd:double"&gt;12.100138126064&lt;/D&gt;&lt;D xsi:type="xsd:double"&gt;12.0022423038116&lt;/D&gt;&lt;D xsi:type="xsd:double"&gt;12.6989099183047&lt;/D&gt;&lt;D xsi:type="xsd:double"&gt;12.5891719262548&lt;/D&gt;&lt;D xsi:type="xsd:double"&gt;12.9806178610786&lt;/D&gt;&lt;D xsi:type="xsd:double"&gt;13.0785455228169&lt;/D&gt;&lt;D xsi:type="xsd:double"&gt;12.2042386765283&lt;/D&gt;&lt;D xsi:type="xsd:double"&gt;13.7687911175415&lt;/D&gt;&lt;D xsi:type="xsd:double"&gt;12.8398893499127&lt;/D&gt;&lt;D xsi:type="xsd:double"&gt;13.8673282738856&lt;/D&gt;&lt;D xsi:type="xsd:double"&gt;13.9474576193583&lt;/D&gt;&lt;D xsi:type="xsd:double"&gt;13.6586151633951&lt;/D&gt;&lt;D xsi:type="xsd:double"&gt;13.133217461549&lt;/D&gt;&lt;D xsi:type="xsd:double"&gt;13.1851731817306&lt;/D&gt;&lt;D xsi:type="xsd:double"&gt;14.0433289283248&lt;/D&gt;&lt;D xsi:type="xsd:double"&gt;12.2395948943394&lt;/D&gt;&lt;D xsi:type="xsd:double"&gt;13.1563362562256&lt;/D&gt;&lt;D xsi:type="xsd:double"&gt;13.0883556163768&lt;/D&gt;&lt;D xsi:type="xsd:double"&gt;13.2141856521192&lt;/D&gt;&lt;D xsi:type="xsd:double"&gt;13.8022394890502&lt;/D&gt;&lt;D xsi:type="xsd:double"&gt;15.5299124899004&lt;/D&gt;&lt;D xsi:type="xsd:double"&gt;15.466866688353&lt;/D&gt;&lt;D xsi:type="xsd:double"&gt;15.3362705849099&lt;/D&gt;&lt;D xsi:type="xsd:double"&gt;13.4642005692872&lt;/D&gt;&lt;D xsi:type="xsd:double"&gt;13.362159217264&lt;/D&gt;&lt;D xsi:type="xsd:double"&gt;13.7232921313383&lt;/D&gt;&lt;D xsi:type="xsd:double"&gt;14.4594853868258&lt;/D&gt;&lt;D xsi:type="xsd:double"&gt;14.0365691623149&lt;/D&gt;&lt;D xsi:type="xsd:double"&gt;13.6940020969004&lt;/D&gt;&lt;D xsi:type="xsd:double"&gt;13.8691796550373&lt;/D&gt;&lt;D xsi:type="xsd:double"&gt;13.7370902296492&lt;/D&gt;&lt;D xsi:type="xsd:double"&gt;14.5193769985431&lt;/D&gt;&lt;D xsi:type="xsd:double"&gt;14.4519671713677&lt;/D&gt;&lt;D xsi:type="xsd:double"&gt;12.2248288203468&lt;/D&gt;&lt;D xsi:type="xsd:double"&gt;10.3993834344913&lt;/D&gt;&lt;D xsi:type="xsd:double"&gt;14.3574238556128&lt;/D&gt;&lt;D xsi:type="xsd:double"&gt;17.6736173620971&lt;/D&gt;&lt;D xsi:type="xsd:double"&gt;19.7876829837777&lt;/D&gt;&lt;D xsi:type="xsd:double"&gt;20.7283026772694&lt;/D&gt;&lt;D xsi:type="xsd:double"&gt;21.3442498745902&lt;/D&gt;&lt;D xsi:type="xsd:double"&gt;20.618522179807&lt;/D&gt;&lt;D xsi:type="xsd:double"&gt;17.5500437194428&lt;/D&gt;&lt;D xsi:type="xsd:double"&gt;16.0001252163134&lt;/D&gt;&lt;D xsi:type="xsd:double"&gt;14.5091902429364&lt;/D&gt;&lt;D xsi:type="xsd:double"&gt;15.0927664701595&lt;/D&gt;&lt;D xsi:type="xsd:double"&gt;14.8461866006049&lt;/D&gt;&lt;D xsi:type="xsd:double"&gt;12.4018389374131&lt;/D&gt;&lt;D xsi:type="xsd:double"&gt;11.7839860481658&lt;/D&gt;&lt;D xsi:type="xsd:double"&gt;9.41730692151006&lt;/D&gt;&lt;D xsi:type="xsd:double"&gt;8.80799975189372&lt;/D&gt;&lt;D xsi:type="xsd:double"&gt;8.51414019099643&lt;/D&gt;&lt;D xsi:type="xsd:double"&gt;8.96918591176396&lt;/D&gt;&lt;D xsi:type="xsd:double"&gt;9.72927692526931&lt;/D&gt;&lt;D xsi:type="xsd:double"&gt;10.0466320679433&lt;/D&gt;&lt;D xsi:type="xsd:double"&gt;9.80985659233938&lt;/D&gt;&lt;D xsi:type="xsd:double"&gt;10.9060421026357&lt;/D&gt;&lt;D xsi:type="xsd:double"&gt;10.9760063238754&lt;/D&gt;&lt;D xsi:type="xsd:double"&gt;11.5459813466049&lt;/D&gt;&lt;D xsi:type="xsd:double"&gt;10.2193463642998&lt;/D&gt;&lt;D xsi:type="xsd:double"&gt;7.84500377133954&lt;/D&gt;&lt;D xsi:type="xsd:double"&gt;8.05994428759549&lt;/D&gt;&lt;D xsi:type="xsd:double"&gt;6.91740042779682&lt;/D&gt;&lt;D xsi:type="xsd:double"&gt;7.73896443641321&lt;/D&gt;&lt;D xsi:type="xsd:double"&gt;8.02217724498979&lt;/D&gt;&lt;D xsi:type="xsd:double"&gt;8.28807986277656&lt;/D&gt;&lt;D xsi:type="xsd:double"&gt;9.87540826130902&lt;/D&gt;&lt;D xsi:type="xsd:double"&gt;9.66547091426373&lt;/D&gt;&lt;D xsi:type="xsd:double"&gt;9.78761750316864&lt;/D&gt;&lt;D xsi:type="xsd:double"&gt;9.69675636231782&lt;/D&gt;&lt;D xsi:type="xsd:double"&gt;9.42216168323768&lt;/D&gt;&lt;D xsi:type="xsd:double"&gt;9.78924892481028&lt;/D&gt;&lt;D xsi:type="xsd:double"&gt;9.74452814601122&lt;/D&gt;&lt;D xsi:type="xsd:double"&gt;9.84369037515054&lt;/D&gt;&lt;D xsi:type="xsd:double"&gt;10.1025177608201&lt;/D&gt;&lt;D xsi:type="xsd:double"&gt;10.794380782595&lt;/D&gt;&lt;D xsi:type="xsd:double"&gt;9.99961435669745&lt;/D&gt;&lt;D xsi:type="xsd:double"&gt;9.49362325133024&lt;/D&gt;&lt;D xsi:type="xsd:double"&gt;9.59976690423722&lt;/D&gt;&lt;D xsi:type="xsd:double"&gt;10.3060865273733&lt;/D&gt;&lt;D xsi:type="xsd:double"&gt;11.3759510356142&lt;/D&gt;&lt;D xsi:type="xsd:double"&gt;11.4200371382429&lt;/D&gt;&lt;D xsi:type="xsd:double"&gt;12.3289643853179&lt;/D&gt;&lt;D xsi:type="xsd:double"&gt;12.9997818524397&lt;/D&gt;&lt;/FQL&gt;&lt;FQL&gt;&lt;Q&gt;EZA^FMA_PE(LTMA,-10AY,0,AM,"PORTAGG","MEANR")&lt;/Q&gt;&lt;R&gt;121&lt;/R&gt;&lt;C&gt;1&lt;/C&gt;&lt;D xsi:type="xsd:double"&gt;15.6416113248326&lt;/D&gt;&lt;D xsi:type="xsd:double"&gt;15.5778122987484&lt;/D&gt;&lt;D xsi:type="xsd:double"&gt;15.8011002852791&lt;/D&gt;&lt;D xsi:type="xsd:double"&gt;15.9861302293142&lt;/D&gt;&lt;D xsi:type="xsd:double"&gt;16.3520018476752&lt;/D&gt;&lt;D xsi:type="xsd:double"&gt;16.433523983176&lt;/D&gt;&lt;D xsi:type="xsd:double"&gt;15.7345548524174&lt;/D&gt;&lt;D xsi:type="xsd:double"&gt;16.7847225806034&lt;/D&gt;&lt;D xsi:type="xsd:double"&gt;15.9311930117813&lt;/D&gt;&lt;D xsi:type="xsd:double"&gt;17.0447958139727&lt;/D&gt;&lt;D xsi:type="xsd:double"&gt;18.1410360724864&lt;/D&gt;&lt;D xsi:type="xsd:double"&gt;18.3625138565302&lt;/D&gt;&lt;D xsi:type="xsd:double"&gt;18.585928897326&lt;/D&gt;&lt;D xsi:type="xsd:double"&gt;18.3956202871186&lt;/D&gt;&lt;D xsi:type="xsd:double"&gt;17.9935442844322&lt;/D&gt;&lt;D xsi:type="xsd:double"&gt;17.8890221844046&lt;/D&gt;&lt;D xsi:type="xsd:double"&gt;17.662821182215&lt;/D&gt;&lt;D xsi:type="xsd:double"&gt;16.7671439141087&lt;/D&gt;&lt;D xsi:type="xsd:double"&gt;17.7631015243582&lt;/D&gt;&lt;D xsi:type="xsd:double"&gt;17.5532654262853&lt;/D&gt;&lt;D xsi:type="xsd:double"&gt;15.1719243844753&lt;/D&gt;&lt;D xsi:type="xsd:double"&gt;15.2507200627421&lt;/D&gt;&lt;D xsi:type="xsd:double"&gt;15.2370926757051&lt;/D&gt;&lt;D xsi:type="xsd:double"&gt;15.9403567575209&lt;/D&gt;&lt;D xsi:type="xsd:double"&gt;15.947267318966&lt;/D&gt;&lt;D xsi:type="xsd:double"&gt;15.7589869832873&lt;/D&gt;&lt;D xsi:type="xsd:double"&gt;15.9263323039028&lt;/D&gt;&lt;D xsi:type="xsd:double"&gt;16.0204481697727&lt;/D&gt;&lt;D xsi:type="xsd:double"&gt;17.001181855694&lt;/D&gt;&lt;D xsi:type="xsd:double"&gt;16.7200311737585&lt;/D&gt;&lt;D xsi:type="xsd:double"&gt;16.5253498958035&lt;/D&gt;&lt;D xsi:type="xsd:double"&gt;15.9085078902569&lt;/D&gt;&lt;D xsi:type="xsd:double"&gt;16.6368068790883&lt;/D&gt;&lt;D xsi:type="xsd:double"&gt;17.386082109103&lt;/D&gt;&lt;D xsi:type="xsd:double"&gt;17.9702419338284&lt;/D&gt;&lt;D xsi:type="xsd:double"&gt;18.4165409853763&lt;/D&gt;&lt;D xsi:type="xsd:double"&gt;18.2483700072515&lt;/D&gt;&lt;D xsi:type="xsd:double"&gt;18.2705272866212&lt;/D&gt;&lt;D xsi:type="xsd:double"&gt;17.7664399445468&lt;/D&gt;&lt;D xsi:type="xsd:double"&gt;17.5122025476471&lt;/D&gt;&lt;D xsi:type="xsd:double"&gt;17.9743323606573&lt;/D&gt;&lt;D xsi:type="xsd:double"&gt;17.7861996859834&lt;/D&gt;&lt;D xsi:type="xsd:double"&gt;18.1642255905352&lt;/D&gt;&lt;D xsi:type="xsd:double"&gt;18.4112005601911&lt;/D&gt;&lt;D xsi:type="xsd:double"&gt;17.5773791418429&lt;/D&gt;&lt;D xsi:type="xsd:double"&gt;18.279116201314&lt;/D&gt;&lt;D xsi:type="xsd:double"&gt;17.2447098891868&lt;/D&gt;&lt;D xsi:type="xsd:double"&gt;18.1005099085616&lt;/D&gt;&lt;D xsi:type="xsd:double"&gt;17.812625572395&lt;/D&gt;&lt;D xsi:type="xsd:double"&gt;17.7321444964375&lt;/D&gt;&lt;D xsi:type="xsd:double"&gt;17.1652832034643&lt;/D&gt;&lt;D xsi:type="xsd:double"&gt;16.8514975936009&lt;/D&gt;&lt;D xsi:type="xsd:double"&gt;16.4498378863881&lt;/D&gt;&lt;D xsi:type="xsd:double"&gt;15.8289862051501&lt;/D&gt;&lt;D xsi:type="xsd:double"&gt;14.5508461989942&lt;/D&gt;&lt;D xsi:type="xsd:double"&gt;14.8279567206638&lt;/D&gt;&lt;D xsi:type="xsd:double"&gt;14.5918111921935&lt;/D&gt;&lt;D xsi:type="xsd:double"&gt;15.2540410053171&lt;/D&gt;&lt;D xsi:type="xsd:double"&gt;14.9478317942653&lt;/D&gt;&lt;D xsi:type="xsd:double"&gt;15.3144459492885&lt;/D&gt;&lt;D xsi:type="xsd:double"&gt;15.3249992750134&lt;/D&gt;&lt;D xsi:type="xsd:double"&gt;15.1879190176756&lt;/D&gt;&lt;D xsi:type="xsd:double"&gt;15.1040277766827&lt;/D&gt;&lt;D xsi:type="xsd:double"&gt;14.8511165686464&lt;/D&gt;&lt;D xsi:type="xsd:double"&gt;14.2792903512938&lt;/D&gt;&lt;D xsi:type="xsd:double"&gt;13.8172207273316&lt;/D&gt;&lt;D xsi:type="xsd:double"&gt;13.7058356349165&lt;/D&gt;&lt;D xsi:type="xsd:double"&gt;13.6630808035897&lt;/D&gt;&lt;D xsi:type="xsd:double"&gt;13.9422725165719&lt;/D&gt;&lt;D xsi:type="xsd:double"&gt;14.5634823821308&lt;/D&gt;&lt;D xsi:type="xsd:double"&gt;14.2013510320987&lt;/D&gt;&lt;D xsi:type="xsd:double"&gt;12.513287404562&lt;/D&gt;&lt;D xsi:type="xsd:double"&gt;12.1537621521708&lt;/D&gt;&lt;D xsi:type="xsd:double"&gt;12.5015504147187&lt;/D&gt;&lt;D xsi:type="xsd:double"&gt;12.8630152508518&lt;/D&gt;&lt;D xsi:type="xsd:double"&gt;13.3366076396179&lt;/D&gt;&lt;D xsi:type="xsd:double"&gt;13.446010384196&lt;/D&gt;&lt;D xsi:type="xsd:double"&gt;13.5301632725515&lt;/D&gt;&lt;D xsi:type="xsd:double"&gt;13.3080119080487&lt;/D&gt;&lt;D xsi:type="xsd:double"&gt;13.9475384134007&lt;/D&gt;&lt;D xsi:type="xsd:double"&gt;13.6270356921726&lt;/D&gt;&lt;D xsi:type="xsd:double"&gt;14.0506372276388&lt;/D&gt;&lt;D xsi:type="xsd:double"&gt;14.5158478909885&lt;/D&gt;&lt;D xsi:type="xsd:double"&gt;13.6049069270618&lt;/D&gt;&lt;D xsi:type="xsd:double"&gt;13.1681171557839&lt;/D&gt;&lt;D xsi:type="xsd:double"&gt;12.6977806275536&lt;/D&gt;&lt;D xsi:type="xsd:double"&gt;12.4265587586411&lt;/D&gt;&lt;D xsi:type="xsd:double"&gt;11.8887111864087&lt;/D&gt;&lt;D xsi:type="xsd:double"&gt;11.6333597506525&lt;/D&gt;&lt;D xsi:type="xsd:double"&gt;10.7958634069403&lt;/D&gt;&lt;D xsi:type="xsd:double"&gt;10.9186437088555&lt;/D&gt;&lt;D xsi:type="xsd:double"&gt;10.7465632738899&lt;/D&gt;&lt;D xsi:type="xsd:double"&gt;10.3291661251372&lt;/D&gt;&lt;D xsi:type="xsd:double"&gt;10.5967344263848&lt;/D&gt;&lt;D xsi:type="xsd:double"&gt;11.011783393986&lt;/D&gt;&lt;D xsi:type="xsd:double"&gt;11.1328952778481&lt;/D&gt;&lt;D xsi:type="xsd:double"&gt;10.9943520609396&lt;/D&gt;&lt;D xsi:type="xsd:double"&gt;10.5385123775504&lt;/D&gt;&lt;D xsi:type="xsd:double"&gt;10.2444577600038&lt;/D&gt;&lt;D xsi:type="xsd:double"&gt;10.2549168496313&lt;/D&gt;&lt;D xsi:type="xsd:double"&gt;10.4884480421603&lt;/D&gt;&lt;D xsi:type="xsd:double"&gt;10.0105823239891&lt;/D&gt;&lt;D xsi:type="xsd:double"&gt;9.53398268555566&lt;/D&gt;&lt;D xsi:type="xsd:double"&gt;10.2854818377904&lt;/D&gt;&lt;D xsi:type="xsd:double"&gt;10.2939592257986&lt;/D&gt;&lt;D xsi:type="xsd:double"&gt;10.8101400939522&lt;/D&gt;&lt;D xsi:type="xsd:double"&gt;10.5410467354174&lt;/D&gt;&lt;D xsi:type="xsd:double"&gt;10.2458200258694&lt;/D&gt;&lt;D xsi:type="xsd:double"&gt;10.2224928680851&lt;/D&gt;&lt;D xsi:type="xsd:double"&gt;10.070510332598&lt;/D&gt;&lt;D xsi:type="xsd:double"&gt;10.1221680005208&lt;/D&gt;&lt;D xsi:type="xsd:double"&gt;10.2985163944089&lt;/D&gt;&lt;D xsi:type="xsd:double"&gt;10.6115080244455&lt;/D&gt;&lt;D xsi:type="xsd:double"&gt;10.7096126243251&lt;/D&gt;&lt;D xsi:type="xsd:double"&gt;10.7480644008857&lt;/D&gt;&lt;D xsi:type="xsd:double"&gt;10.6666016921365&lt;/D&gt;&lt;D xsi:type="xsd:double"&gt;11.1002353410715&lt;/D&gt;&lt;D xsi:type="xsd:double"&gt;11.1124380166759&lt;/D&gt;&lt;D xsi:type="xsd:double"&gt;10.9204221910337&lt;/D&gt;&lt;D xsi:type="xsd:double"&gt;10.7066907303232&lt;/D&gt;&lt;D xsi:type="xsd:double"&gt;10.6741396107632&lt;/D&gt;&lt;/FQL&gt;&lt;FQL&gt;&lt;Q&gt;VNM^FMA_ROE(NTMA,-20AY,NOW,FY,"PORTAGG","MEANR")&lt;/Q&gt;&lt;R&gt;20&lt;/R&gt;&lt;C&gt;1&lt;/C&gt;&lt;D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xsi:type="xsd:double"&gt;10.7325513465194&lt;/D&gt;&lt;/FQL&gt;&lt;FQL&gt;&lt;Q&gt;EPHE^FMA_ROE(NTMA,-20AY,NOW,FY,"PORTAGG","MEANR")&lt;/Q&gt;&lt;R&gt;20&lt;/R&gt;&lt;C&gt;1&lt;/C&gt;&lt;D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xsi:type="xsd:double"&gt;12.0539318289059&lt;/D&gt;&lt;D xsi:type="xsd:double"&gt;8.91575729825207&lt;/D&gt;&lt;D xsi:type="xsd:double"&gt;9.59945410192867&lt;/D&gt;&lt;D xsi:type="xsd:double"&gt;10.6731246353468&lt;/D&gt;&lt;D xsi:type="xsd:double"&gt;11.9405862041766&lt;/D&gt;&lt;/FQL&gt;&lt;FQL&gt;&lt;Q&gt;TRYUS10Y-FDS^FG_YIELD(-10AY,0,Y,,"YTM")&lt;/Q&gt;&lt;R&gt;10&lt;/R&gt;&lt;C&gt;1&lt;/C&gt;&lt;D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xsi:type="xsd:long"&gt;45289&lt;/D&gt;&lt;/FQL&gt;&lt;FQL&gt;&lt;Q&gt;CAGDPY@IN^EE_ACTUAL_ANNUAL(MED,0)&lt;/Q&gt;&lt;R&gt;1&lt;/R&gt;&lt;C&gt;1&lt;/C&gt;&lt;D xsi:type="xsd:double"&gt;-2&lt;/D&gt;&lt;/FQL&gt;&lt;FQL&gt;&lt;Q&gt;UAE^FMA_ROE(NTMA,-20AY,NOW,FY,"PORTAGG","MEANR")&lt;/Q&gt;&lt;R&gt;20&lt;/R&gt;&lt;C&gt;1&lt;/C&gt;&lt;D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xsi:type="xsd:double"&gt;8.12845515854192&lt;/D&gt;&lt;D xsi:type="xsd:double"&gt;6.7620176250091&lt;/D&gt;&lt;D xsi:type="xsd:double"&gt;11.2349425542518&lt;/D&gt;&lt;D xsi:type="xsd:double"&gt;12.933849362976&lt;/D&gt;&lt;D xsi:type="xsd:double"&gt;13.2251182283574&lt;/D&gt;&lt;/FQL&gt;&lt;FQL&gt;&lt;Q&gt;EIDO^FMA_ROE(NTMA,-20AY,NOW,FY,"PORTAGG","MEANR")&lt;/Q&gt;&lt;R&gt;20&lt;/R&gt;&lt;C&gt;1&lt;/C&gt;&lt;D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xsi:type="xsd:double"&gt;14.4300103266056&lt;/D&gt;&lt;D xsi:type="xsd:double"&gt;11.4814604290421&lt;/D&gt;&lt;D xsi:type="xsd:double"&gt;13.6928560240483&lt;/D&gt;&lt;D xsi:type="xsd:double"&gt;15.6524440836665&lt;/D&gt;&lt;D xsi:type="xsd:double"&gt;14.023409817903&lt;/D&gt;&lt;/FQL&gt;&lt;FQL&gt;&lt;Q&gt;TIPSCL10Y-FDS^FG_YIELD(-10AY,0,Y,,"YTM")&lt;/Q&gt;&lt;R&gt;10&lt;/R&gt;&lt;C&gt;1&lt;/C&gt;&lt;D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xsi:type="xsd:double"&gt;5.3314&lt;/D&gt;&lt;/FQL&gt;&lt;FQL&gt;&lt;Q&gt;CAGDPY@SA^EE_ACTUAL_ANNUAL(MED,+1)&lt;/Q&gt;&lt;R&gt;1&lt;/R&gt;&lt;C&gt;1&lt;/C&gt;&lt;D xsi:type="xsd:double"&gt;3.2&lt;/D&gt;&lt;/FQL&gt;&lt;FQL&gt;&lt;Q&gt;CAGDPY@GR^EE_ACTUAL_ANNUAL(MED,+1)&lt;/Q&gt;&lt;R&gt;1&lt;/R&gt;&lt;C&gt;1&lt;/C&gt;&lt;D xsi:type="xsd:double"&gt;-6.25&lt;/D&gt;&lt;/FQL&gt;&lt;FQL&gt;&lt;Q&gt;CAGDPY@PL^EE_ACTUAL_ANNUAL(MED,+1)&lt;/Q&gt;&lt;R&gt;1&lt;/R&gt;&lt;C&gt;1&lt;/C&gt;&lt;D xsi:type="xsd:double"&gt;1&lt;/D&gt;&lt;/FQL&gt;&lt;FQL&gt;&lt;Q&gt;USDSAR^STD(FG_PRICE_CHANGE(0,-1AY,AM))&lt;/Q&gt;&lt;R&gt;1&lt;/R&gt;&lt;C&gt;1&lt;/C&gt;&lt;D xsi:type="xsd:double"&gt;0.0255063783852159&lt;/D&gt;&lt;/FQL&gt;&lt;FQL&gt;&lt;Q&gt;USDAED^STD(FG_PRICE_CHANGE(0,-1AY,AM))&lt;/Q&gt;&lt;R&gt;1&lt;/R&gt;&lt;C&gt;1&lt;/C&gt;&lt;D xsi:type="xsd:double"&gt;0.0121479359501962&lt;/D&gt;&lt;/FQL&gt;&lt;FQL&gt;&lt;Q&gt;USDTHB^STD(FG_PRICE_CHANGE(0,-1AY,AM))&lt;/Q&gt;&lt;R&gt;1&lt;/R&gt;&lt;C&gt;1&lt;/C&gt;&lt;D xsi:type="xsd:double"&gt;1.9790459174718&lt;/D&gt;&lt;/FQL&gt;&lt;FQL&gt;&lt;Q&gt;USDCNH^STD(FG_PRICE_CHANGE(0,-1AY,AM))&lt;/Q&gt;&lt;R&gt;1&lt;/R&gt;&lt;C&gt;1&lt;/C&gt;&lt;D xsi:type="xsd:double"&gt;0.994671456369403&lt;/D&gt;&lt;/FQL&gt;&lt;FQL&gt;&lt;Q&gt;USDEUR^STD(FG_PRICE_CHANGE(0,-1AY,AM))&lt;/Q&gt;&lt;R&gt;1&lt;/R&gt;&lt;C&gt;1&lt;/C&gt;&lt;D xsi:type="xsd:double"&gt;1.55531215144208&lt;/D&gt;&lt;/FQL&gt;&lt;FQL&gt;&lt;Q&gt;USDBRL^STD(FG_PRICE_CHANGE(0,-1AY,AM))&lt;/Q&gt;&lt;R&gt;1&lt;/R&gt;&lt;C&gt;1&lt;/C&gt;&lt;D xsi:type="xsd:double"&gt;1.78244003949984&lt;/D&gt;&lt;/FQL&gt;&lt;FQL&gt;&lt;Q&gt;USDMXN^STD(FG_PRICE_CHANGE(0,-1AY,AM))&lt;/Q&gt;&lt;R&gt;1&lt;/R&gt;&lt;C&gt;1&lt;/C&gt;&lt;D xsi:type="xsd:double"&gt;1.79875103099564&lt;/D&gt;&lt;/FQL&gt;&lt;FQL&gt;&lt;Q&gt;USDMYR^STD(FG_PRICE_CHANGE(0,-1AY,AM))&lt;/Q&gt;&lt;R&gt;1&lt;/R&gt;&lt;C&gt;1&lt;/C&gt;&lt;D xsi:type="xsd:double"&gt;1.72168085874224&lt;/D&gt;&lt;/FQL&gt;&lt;FQL&gt;&lt;Q&gt;USDPLN^STD(FG_PRICE_CHANGE(0,-1AY,AM))&lt;/Q&gt;&lt;R&gt;1&lt;/R&gt;&lt;C&gt;1&lt;/C&gt;&lt;D xsi:type="xsd:double"&gt;2.72869222414834&lt;/D&gt;&lt;/FQL&gt;&lt;FQL&gt;&lt;Q&gt;TUR^FMA_ROE(NTMA,-20AY,NOW,FY,"PORTAGG","MEANR")&lt;/Q&gt;&lt;R&gt;20&lt;/R&gt;&lt;C&gt;1&lt;/C&gt;&lt;D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xsi:type="xsd:double"&gt;14.8395465769289&lt;/D&gt;&lt;D xsi:type="xsd:double"&gt;12.883028718567&lt;/D&gt;&lt;D xsi:type="xsd:double"&gt;18.5724935251778&lt;/D&gt;&lt;D xsi:type="xsd:double"&gt;24.1409632075388&lt;/D&gt;&lt;D xsi:type="xsd:double"&gt;25.8460094224277&lt;/D&gt;&lt;/FQL&gt;&lt;FQL&gt;&lt;Q&gt;ECH^FMA_ROE(NTMA,-20AY,NOW,FY,"PORTAGG","MEANR")&lt;/Q&gt;&lt;R&gt;20&lt;/R&gt;&lt;C&gt;1&lt;/C&gt;&lt;D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xsi:type="xsd:double"&gt;9.83590954451217&lt;/D&gt;&lt;D xsi:type="xsd:double"&gt;8.75463942854793&lt;/D&gt;&lt;D xsi:type="xsd:double"&gt;10.6038911838351&lt;/D&gt;&lt;D xsi:type="xsd:double"&gt;12.7874449833902&lt;/D&gt;&lt;D xsi:type="xsd:double"&gt;13.7735913961301&lt;/D&gt;&lt;/FQL&gt;&lt;FQL&gt;&lt;Q&gt;TRYFR10Y-FDS^FG_YIELD(-10AY,0,Y,,"YTM")&lt;/Q&gt;&lt;R&gt;10&lt;/R&gt;&lt;C&gt;1&lt;/C&gt;&lt;D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xsi:type="xsd:double"&gt;2.534&lt;/D&gt;&lt;/FQL&gt;&lt;FQL&gt;&lt;Q&gt;CAGDPY@SA^EE_ACTUAL_ANNUAL(MED,0)&lt;/Q&gt;&lt;R&gt;1&lt;/R&gt;&lt;C&gt;1&lt;/C&gt;&lt;D xsi:type="xsd:double"&gt;3.19136442056759&lt;/D&gt;&lt;/FQL&gt;&lt;FQL&gt;&lt;Q&gt;CAGDPY@GR^EE_ACTUAL_ANNUAL(MED,0)&lt;/Q&gt;&lt;R&gt;1&lt;/R&gt;&lt;C&gt;1&lt;/C&gt;&lt;D xsi:type="xsd:double"&gt;-6.41444041683499&lt;/D&gt;&lt;/FQL&gt;&lt;FQL&gt;&lt;Q&gt;CAGDPY@PL^EE_ACTUAL_ANNUAL(MED,0)&lt;/Q&gt;&lt;R&gt;1&lt;/R&gt;&lt;C&gt;1&lt;/C&gt;&lt;D xsi:type="xsd:double"&gt;1.58176511984872&lt;/D&gt;&lt;/FQL&gt;&lt;FQL&gt;&lt;Q&gt;CC_IN^FG_COMPANY_NAME&lt;/Q&gt;&lt;R&gt;1&lt;/R&gt;&lt;C&gt;1&lt;/C&gt;&lt;D xsi:type="xsd:string"&gt;India&lt;/D&gt;&lt;/FQL&gt;&lt;FQL&gt;&lt;Q&gt;USDSAR^FG_PRICE_CHANGE(0,-6AM)&lt;/Q&gt;&lt;R&gt;1&lt;/R&gt;&lt;C&gt;1&lt;/C&gt;&lt;D xsi:type="xsd:double"&gt;-0.0026643276&lt;/D&gt;&lt;/FQL&gt;&lt;FQL&gt;&lt;Q&gt;USDAED^FG_PRICE_CHANGE(0,-6AM)&lt;/Q&gt;&lt;R&gt;1&lt;/R&gt;&lt;C&gt;1&lt;/C&gt;&lt;D xsi:type="xsd:double"&gt;-0.019055605&lt;/D&gt;&lt;/FQL&gt;&lt;FQL&gt;&lt;Q&gt;USDTHB^FG_PRICE_CHANGE(0,-6AM)&lt;/Q&gt;&lt;R&gt;1&lt;/R&gt;&lt;C&gt;1&lt;/C&gt;&lt;D xsi:type="xsd:double"&gt;0.52866936&lt;/D&gt;&lt;/FQL&gt;&lt;FQL&gt;&lt;Q&gt;USDCNH^FG_PRICE_CHANGE(0,-6AM)&lt;/Q&gt;&lt;R&gt;1&lt;/R&gt;&lt;C&gt;1&lt;/C&gt;&lt;D xsi:type="xsd:double"&gt;-0.52962303&lt;/D&gt;&lt;/FQL&gt;&lt;FQL&gt;&lt;Q&gt;USDEUR^FG_PRICE_CHANGE(0,-6AM)&lt;/Q&gt;&lt;R&gt;1&lt;/R&gt;&lt;C&gt;1&lt;/C&gt;&lt;D xsi:type="xsd:double"&gt;-0.76595545&lt;/D&gt;&lt;/FQL&gt;&lt;FQL&gt;&lt;Q&gt;USDBRL^FG_PRICE_CHANGE(0,-6AM)&lt;/Q&gt;&lt;R&gt;1&lt;/R&gt;&lt;C&gt;1&lt;/C&gt;&lt;D xsi:type="xsd:double"&gt;0.6314635&lt;/D&gt;&lt;/FQL&gt;&lt;FQL&gt;&lt;Q&gt;USDMXN^FG_PRICE_CHANGE(0,-6AM)&lt;/Q&gt;&lt;R&gt;1&lt;/R&gt;&lt;C&gt;1&lt;/C&gt;&lt;D xsi:type="xsd:double"&gt;-7.646185&lt;/D&gt;&lt;/FQL&gt;&lt;FQL&gt;&lt;Q&gt;USDMYR^FG_PRICE_CHANGE(0,-6AM)&lt;/Q&gt;&lt;R&gt;1&lt;/R&gt;&lt;C&gt;1&lt;/C&gt;&lt;D xsi:type="xsd:double"&gt;0.6145954&lt;/D&gt;&lt;/FQL&gt;&lt;FQL&gt;&lt;Q&gt;USDPLN^FG_PRICE_CHANGE(0,-6AM)&lt;/Q&gt;&lt;R&gt;1&lt;/R&gt;&lt;C&gt;1&lt;/C&gt;&lt;D xsi:type="xsd:double"&gt;-6.5546274&lt;/D&gt;&lt;/FQL&gt;&lt;FQL&gt;&lt;Q&gt;SET-BKK^FMA_ROE(NTMA,-20AY,NOW,FY,"PORTAGG","MEANR")&lt;/Q&gt;&lt;R&gt;20&lt;/R&gt;&lt;C&gt;1&lt;/C&gt;&lt;D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xsi:type="xsd:double"&gt;10.9395949225821&lt;/D&gt;&lt;D xsi:type="xsd:double"&gt;8.38849749990612&lt;/D&gt;&lt;D xsi:type="xsd:double"&gt;9.94747027337216&lt;/D&gt;&lt;D xsi:type="xsd:double"&gt;10.1243577100409&lt;/D&gt;&lt;D xsi:type="xsd:double"&gt;9.34876367428982&lt;/D&gt;&lt;/FQL&gt;&lt;FQL&gt;&lt;Q&gt;CNYA^FMA_ROE(NTMA,-20AY,NOW,FY,"PORTAGG","MEANR")&lt;/Q&gt;&lt;R&gt;20&lt;/R&gt;&lt;C&gt;1&lt;/C&gt;&lt;D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xsi:type="xsd:double"&gt;13.4756717158229&lt;/D&gt;&lt;D xsi:type="xsd:double"&gt;12.9923016395817&lt;/D&gt;&lt;D xsi:type="xsd:double"&gt;13.766644836491&lt;/D&gt;&lt;D xsi:type="xsd:double"&gt;13.3712630463983&lt;/D&gt;&lt;D xsi:type="xsd:double"&gt;12.0223695406612&lt;/D&gt;&lt;/FQL&gt;&lt;FQL&gt;&lt;Q&gt;TRY10Y-FDS^FG_YIELD(-10AY,0,Y,,"YTM")&lt;/Q&gt;&lt;R&gt;10&lt;/R&gt;&lt;C&gt;1&lt;/C&gt;&lt;D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xsi:type="xsd:double"&gt;2.574&lt;/D&gt;&lt;/FQL&gt;&lt;FQL&gt;&lt;Q&gt;CAGDPY@VN^EE_ACTUAL_ANNUAL(MED,+1)&lt;/Q&gt;&lt;R&gt;0&lt;/R&gt;&lt;C&gt;0&lt;/C&gt;&lt;/FQL&gt;&lt;FQL&gt;&lt;Q&gt;CAGDPY@ZA^EE_ACTUAL_ANNUAL(MED,+1)&lt;/Q&gt;&lt;R&gt;1&lt;/R&gt;&lt;C&gt;1&lt;/C&gt;&lt;D xsi:type="xsd:double"&gt;-2.4&lt;/D&gt;&lt;/FQL&gt;&lt;FQL&gt;&lt;Q&gt;CAGDPY@PH^EE_ACTUAL_ANNUAL(MED,+1)&lt;/Q&gt;&lt;R&gt;1&lt;/R&gt;&lt;C&gt;1&lt;/C&gt;&lt;D xsi:type="xsd:double"&gt;-2.5&lt;/D&gt;&lt;/FQL&gt;&lt;FQL&gt;&lt;Q&gt;CC_GR^FG_COMPANY_NAME&lt;/Q&gt;&lt;R&gt;1&lt;/R&gt;&lt;C&gt;1&lt;/C&gt;&lt;D xsi:type="xsd:string"&gt;Greece&lt;/D&gt;&lt;/FQL&gt;&lt;FQL&gt;&lt;Q&gt;USDSAR^FG_PRICE_CHANGE(0,-3AM)&lt;/Q&gt;&lt;R&gt;1&lt;/R&gt;&lt;C&gt;1&lt;/C&gt;&lt;D xsi:type="xsd:double"&gt;0.018668175&lt;/D&gt;&lt;/FQL&gt;&lt;FQL&gt;&lt;Q&gt;USDAED^FG_PRICE_CHANGE(0,-3AM)&lt;/Q&gt;&lt;R&gt;1&lt;/R&gt;&lt;C&gt;1&lt;/C&gt;&lt;D xsi:type="xsd:double"&gt;-0.009530783&lt;/D&gt;&lt;/FQL&gt;&lt;FQL&gt;&lt;Q&gt;USDTHB^FG_PRICE_CHANGE(0,-3AM)&lt;/Q&gt;&lt;R&gt;1&lt;/R&gt;&lt;C&gt;1&lt;/C&gt;&lt;D xsi:type="xsd:double"&gt;4.4216156&lt;/D&gt;&lt;/FQL&gt;&lt;FQL&gt;&lt;Q&gt;USDCNH^FG_PRICE_CHANGE(0,-3AM)&lt;/Q&gt;&lt;R&gt;1&lt;/R&gt;&lt;C&gt;1&lt;/C&gt;&lt;D xsi:type="xsd:double"&gt;1.1538267&lt;/D&gt;&lt;/FQL&gt;&lt;FQL&gt;&lt;Q&gt;USDEUR^FG_PRICE_CHANGE(0,-3AM)&lt;/Q&gt;&lt;R&gt;1&lt;/R&gt;&lt;C&gt;1&lt;/C&gt;&lt;D xsi:type="xsd:double"&gt;2.251184&lt;/D&gt;&lt;/FQL&gt;&lt;FQL&gt;&lt;Q&gt;USDBRL^FG_PRICE_CHANGE(0,-3AM)&lt;/Q&gt;&lt;R&gt;1&lt;/R&gt;&lt;C&gt;1&lt;/C&gt;&lt;D xsi:type="xsd:double"&gt;4.2436123&lt;/D&gt;&lt;/FQL&gt;&lt;FQL&gt;&lt;Q&gt;USDMXN^FG_PRICE_CHANGE(0,-3AM)&lt;/Q&gt;&lt;R&gt;1&lt;/R&gt;&lt;C&gt;1&lt;/C&gt;&lt;D xsi:type="xsd:double"&gt;-2.8815448&lt;/D&gt;&lt;/FQL&gt;&lt;FQL&gt;&lt;Q&gt;USDMYR^FG_PRICE_CHANGE(0,-3AM)&lt;/Q&gt;&lt;R&gt;1&lt;/R&gt;&lt;C&gt;1&lt;/C&gt;&lt;D xsi:type="xsd:double"&gt;2.1846771&lt;/D&gt;&lt;/FQL&gt;&lt;FQL&gt;&lt;Q&gt;USDPLN^FG_PRICE_CHANGE(0,-3AM)&lt;/Q&gt;&lt;R&gt;1&lt;/R&gt;&lt;C&gt;1&lt;/C&gt;&lt;D xsi:type="xsd:double"&gt;0.17614365&lt;/D&gt;&lt;/FQL&gt;&lt;FQL&gt;&lt;Q&gt;USDIDR^FG_PRICE_CHANGE(0,-3AM)&lt;/Q&gt;&lt;R&gt;1&lt;/R&gt;&lt;C&gt;1&lt;/C&gt;&lt;D xsi:type="xsd:double"&gt;1.9069314&lt;/D&gt;&lt;/FQL&gt;&lt;FQL&gt;&lt;Q&gt;FC0000KR^FMA_EPS(NTMA,-20AY,0,CY,,"PORTAGG","MEANR")&lt;/Q&gt;&lt;R&gt;20&lt;/R&gt;&lt;C&gt;1&lt;/C&gt;&lt;D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xsi:type="xsd:double"&gt;35.9042781540267&lt;/D&gt;&lt;D xsi:type="xsd:double"&gt;42.8018507761818&lt;/D&gt;&lt;D xsi:type="xsd:double"&gt;51.3050657360859&lt;/D&gt;&lt;D xsi:type="xsd:double"&gt;35.3894151547613&lt;/D&gt;&lt;D xsi:type="xsd:double"&gt;41.7032419915683&lt;/D&gt;&lt;/FQL&gt;&lt;FQL&gt;&lt;Q&gt;QAT^P_PRICE_RETURNS_PR('52W',2,-10AY,0,AM)&lt;/Q&gt;&lt;R&gt;121&lt;/R&gt;&lt;C&gt;1&lt;/C&gt;&lt;D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xsi:type="xsd:double"&gt;-3.905803&lt;/D&gt;&lt;D xsi:type="xsd:double"&gt;-7.189208&lt;/D&gt;&lt;D xsi:type="xsd:double"&gt;-7.6819&lt;/D&gt;&lt;D xsi:type="xsd:double"&gt;-11.599302&lt;/D&gt;&lt;D xsi:type="xsd:double"&gt;-12.3487&lt;/D&gt;&lt;D xsi:type="xsd:double"&gt;-14.581042&lt;/D&gt;&lt;D xsi:type="xsd:double"&gt;-19.35838&lt;/D&gt;&lt;D xsi:type="xsd:double"&gt;-17.792065&lt;/D&gt;&lt;D xsi:type="xsd:double"&gt;-24.592108&lt;/D&gt;&lt;D xsi:type="xsd:double"&gt;-24.879187&lt;/D&gt;&lt;D xsi:type="xsd:double"&gt;-15.600449&lt;/D&gt;&lt;D xsi:type="xsd:double"&gt;-14.343661&lt;/D&gt;&lt;D xsi:type="xsd:double"&gt;-18.822617&lt;/D&gt;&lt;D xsi:type="xsd:double"&gt;-16.888786&lt;/D&gt;&lt;D xsi:type="xsd:double"&gt;-13.847608&lt;/D&gt;&lt;D xsi:type="xsd:double"&gt;-4.045391&lt;/D&gt;&lt;D xsi:type="xsd:double"&gt;-6.0667095&lt;/D&gt;&lt;D xsi:type="xsd:double"&gt;-7.988209&lt;/D&gt;&lt;D xsi:type="xsd:double"&gt;-8.490807&lt;/D&gt;&lt;D xsi:type="xsd:double"&gt;4.877734&lt;/D&gt;&lt;D xsi:type="xsd:double"&gt;16.989708&lt;/D&gt;&lt;D xsi:type="xsd:double"&gt;15.425992&lt;/D&gt;&lt;D xsi:type="xsd:double"&gt;3.8883686&lt;/D&gt;&lt;D xsi:type="xsd:double"&gt;3.2242775&lt;/D&gt;&lt;D xsi:type="xsd:double"&gt;3.349781&lt;/D&gt;&lt;D xsi:type="xsd:double"&gt;-2.9972494&lt;/D&gt;&lt;D xsi:type="xsd:double"&gt;-4.925704&lt;/D&gt;&lt;D xsi:type="xsd:double"&gt;-11.578208&lt;/D&gt;&lt;D xsi:type="xsd:double"&gt;-14.953023&lt;/D&gt;&lt;D xsi:type="xsd:double"&gt;-16.759556&lt;/D&gt;&lt;D xsi:type="xsd:double"&gt;-18.496632&lt;/D&gt;&lt;D xsi:type="xsd:double"&gt;-17.470259&lt;/D&gt;&lt;D xsi:type="xsd:double"&gt;-10.005498&lt;/D&gt;&lt;D xsi:type="xsd:double"&gt;-15.4056015&lt;/D&gt;&lt;D xsi:type="xsd:double"&gt;-17.402912&lt;/D&gt;&lt;D xsi:type="xsd:double"&gt;-9.512335&lt;/D&gt;&lt;D xsi:type="xsd:double"&gt;-8.223701&lt;/D&gt;&lt;D xsi:type="xsd:double"&gt;4.78431&lt;/D&gt;&lt;D xsi:type="xsd:double"&gt;5.094576&lt;/D&gt;&lt;D xsi:type="xsd:double"&gt;8.932757&lt;/D&gt;&lt;D xsi:type="xsd:double"&gt;17.704773&lt;/D&gt;&lt;D xsi:type="xsd:double"&gt;18.205334&lt;/D&gt;&lt;D xsi:type="xsd:double"&gt;36.90629&lt;/D&gt;&lt;D xsi:type="xsd:double"&gt;39.067818&lt;/D&gt;&lt;D xsi:type="xsd:double"&gt;19.590855&lt;/D&gt;&lt;D xsi:type="xsd:double"&gt;22.712957&lt;/D&gt;&lt;D xsi:type="xsd:double"&gt;21.015667&lt;/D&gt;&lt;D xsi:type="xsd:double"&gt;16.468954&lt;/D&gt;&lt;D xsi:type="xsd:double"&gt;14.5697&lt;/D&gt;&lt;D xsi:type="xsd:double"&gt;10.591793&lt;/D&gt;&lt;D xsi:type="xsd:double"&gt;11.926519&lt;/D&gt;&lt;D xsi:type="xsd:double"&gt;-2.7074218&lt;/D&gt;&lt;D xsi:type="xsd:double"&gt;4.1255474&lt;/D&gt;&lt;D xsi:type="xsd:double"&gt;5.974233&lt;/D&gt;&lt;D xsi:type="xsd:double"&gt;-0.15467405&lt;/D&gt;&lt;D xsi:type="xsd:double"&gt;-2.2313714&lt;/D&gt;&lt;D xsi:type="xsd:double"&gt;-5.2793922&lt;/D&gt;&lt;D xsi:type="xsd:double"&gt;-2.8839052&lt;/D&gt;&lt;D xsi:type="xsd:double"&gt;-14.232474&lt;/D&gt;&lt;D xsi:type="xsd:double"&gt;-9.768999&lt;/D&gt;&lt;D xsi:type="xsd:double"&gt;-7.8606367&lt;/D&gt;&lt;D xsi:type="xsd:double"&gt;-7.576627&lt;/D&gt;&lt;D xsi:type="xsd:double"&gt;-6.022465&lt;/D&gt;&lt;D xsi:type="xsd:double"&gt;4.220307&lt;/D&gt;&lt;D xsi:type="xsd:double"&gt;0.98137856&lt;/D&gt;&lt;D xsi:type="xsd:double"&gt;7.5077534&lt;/D&gt;&lt;D xsi:type="xsd:double"&gt;3.6081076&lt;/D&gt;&lt;D xsi:type="xsd:double"&gt;4.7250867&lt;/D&gt;&lt;D xsi:type="xsd:double"&gt;10.428774&lt;/D&gt;&lt;D xsi:type="xsd:double"&gt;10.074579&lt;/D&gt;&lt;D xsi:type="xsd:double"&gt;28.859734&lt;/D&gt;&lt;D xsi:type="xsd:double"&gt;21.09791&lt;/D&gt;&lt;D xsi:type="xsd:double"&gt;25.604475&lt;/D&gt;&lt;D xsi:type="xsd:double"&gt;21.153141&lt;/D&gt;&lt;D xsi:type="xsd:double"&gt;18.333828&lt;/D&gt;&lt;D xsi:type="xsd:double"&gt;16.003967&lt;/D&gt;&lt;D xsi:type="xsd:double"&gt;15.825582&lt;/D&gt;&lt;D xsi:type="xsd:double"&gt;16.340183&lt;/D&gt;&lt;D xsi:type="xsd:double"&gt;20.525764&lt;/D&gt;&lt;D xsi:type="xsd:double"&gt;12.997699&lt;/D&gt;&lt;D xsi:type="xsd:double"&gt;12.51067&lt;/D&gt;&lt;D xsi:type="xsd:double"&gt;28.209925&lt;/D&gt;&lt;D xsi:type="xsd:double"&gt;31.425226&lt;/D&gt;&lt;D xsi:type="xsd:double"&gt;38.626087&lt;/D&gt;&lt;D xsi:type="xsd:double"&gt;23.45723&lt;/D&gt;&lt;D xsi:type="xsd:double"&gt;19.23889&lt;/D&gt;&lt;D xsi:type="xsd:double"&gt;11.140108&lt;/D&gt;&lt;D xsi:type="xsd:double"&gt;24.229122&lt;/D&gt;&lt;D xsi:type="xsd:double"&gt;15.528429&lt;/D&gt;&lt;D xsi:type="xsd:double"&gt;7.3878407&lt;/D&gt;&lt;D xsi:type="xsd:double"&gt;8.581221&lt;/D&gt;&lt;D xsi:type="xsd:double"&gt;0.0032544136&lt;/D&gt;&lt;D xsi:type="xsd:double"&gt;-3.9347053&lt;/D&gt;&lt;D xsi:type="xsd:double"&gt;-17.76405&lt;/D&gt;&lt;D xsi:type="xsd:double"&gt;-19.249409&lt;/D&gt;&lt;D xsi:type="xsd:double"&gt;-25.881184&lt;/D&gt;&lt;D xsi:type="xsd:double"&gt;-14.750552&lt;/D&gt;&lt;D xsi:type="xsd:double"&gt;-13.40931&lt;/D&gt;&lt;D xsi:type="xsd:double"&gt;-10.222262&lt;/D&gt;&lt;D xsi:type="xsd:double"&gt;-16.96822&lt;/D&gt;&lt;D xsi:type="xsd:double"&gt;-13.9285145&lt;/D&gt;&lt;D xsi:type="xsd:double"&gt;-15.928608&lt;/D&gt;&lt;D xsi:type="xsd:double"&gt;-18.04452&lt;/D&gt;&lt;D xsi:type="xsd:double"&gt;-10.792136&lt;/D&gt;&lt;D xsi:type="xsd:double"&gt;-4.505557&lt;/D&gt;&lt;D xsi:type="xsd:double"&gt;0.2380848&lt;/D&gt;&lt;D xsi:type="xsd:double"&gt;0.66672564&lt;/D&gt;&lt;D xsi:type="xsd:double"&gt;0.056517124&lt;/D&gt;&lt;/FQL&gt;&lt;FQL&gt;&lt;Q&gt;ECH^JULIAN(P_PRICE_RETURNS_PR('52W',2,-10AY,0,AM).DATES)&lt;/Q&gt;&lt;R&gt;121&lt;/R&gt;&lt;C&gt;1&lt;/C&gt;&lt;D </t>
        </r>
      </text>
    </comment>
    <comment ref="A6" authorId="0" shapeId="0" xr:uid="{8F675AD4-58A8-4156-9E3F-9FA0415B60C2}">
      <text>
        <r>
          <rPr>
            <b/>
            <sz val="9"/>
            <color indexed="81"/>
            <rFont val="Tahoma"/>
            <family val="2"/>
          </rPr>
          <t>xsi:type="xsd:long"&gt;41740&lt;/D&gt;&lt;D xsi:type="xsd:long"&gt;41768&lt;/D&gt;&lt;D xsi:type="xsd:long"&gt;41801&lt;/D&gt;&lt;D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xsi:type="xsd:long"&gt;45393&lt;/D&gt;&lt;/FQL&gt;&lt;FQL&gt;&lt;Q&gt;EPU^FG_TOTAL_RETURNC(-10AY,0,AM)&lt;/Q&gt;&lt;R&gt;121&lt;/R&gt;&lt;C&gt;1&lt;/C&gt;&lt;D xsi:type="xsd:double"&gt;2.7320743&lt;/D&gt;&lt;D xsi:type="xsd:double"&gt;4.753542&lt;/D&gt;&lt;D xsi:type="xsd:double"&gt;0.20154715&lt;/D&gt;&lt;D xsi:type="xsd:double"&gt;6.542158&lt;/D&gt;&lt;D xsi:type="xsd:double"&gt;-0.49139857&lt;/D&gt;&lt;D xsi:type="xsd:double"&gt;-1.1859894&lt;/D&gt;&lt;D xsi:type="xsd:double"&gt;-8.1689415&lt;/D&gt;&lt;D xsi:type="xsd:double"&gt;0.48410892&lt;/D&gt;&lt;D xsi:type="xsd:double"&gt;-1.8863916&lt;/D&gt;&lt;D xsi:type="xsd:double"&gt;-1.766634&lt;/D&gt;&lt;D xsi:type="xsd:double"&gt;-5.900818&lt;/D&gt;&lt;D xsi:type="xsd:double"&gt;-5.93729&lt;/D&gt;&lt;D xsi:type="xsd:double"&gt;3.7943244&lt;/D&gt;&lt;D xsi:type="xsd:double"&gt;5.4321885&lt;/D&gt;&lt;D xsi:type="xsd:double"&gt;-4.0193024&lt;/D&gt;&lt;D xsi:type="xsd:double"&gt;-2.482146&lt;/D&gt;&lt;D xsi:type="xsd:double"&gt;-9.554047&lt;/D&gt;&lt;D xsi:type="xsd:double"&gt;-11.217851&lt;/D&gt;&lt;D xsi:type="xsd:double"&gt;5.0803304&lt;/D&gt;&lt;D xsi:type="xsd:double"&gt;-6.0006676&lt;/D&gt;&lt;D xsi:type="xsd:double"&gt;-8.656317&lt;/D&gt;&lt;D xsi:type="xsd:double"&gt;-8.388842&lt;/D&gt;&lt;D xsi:type="xsd:double"&gt;7.7860236&lt;/D&gt;&lt;D xsi:type="xsd:double"&gt;22.358715&lt;/D&gt;&lt;D xsi:type="xsd:double"&gt;11.084342&lt;/D&gt;&lt;D xsi:type="xsd:double"&gt;8.387566&lt;/D&gt;&lt;D xsi:type="xsd:double"&gt;0.06670952&lt;/D&gt;&lt;D xsi:type="xsd:double"&gt;9.312177&lt;/D&gt;&lt;D xsi:type="xsd:double"&gt;8.514881&lt;/D&gt;&lt;D xsi:type="xsd:double"&gt;-5.612898&lt;/D&gt;&lt;D xsi:type="xsd:double"&gt;-4.7333775&lt;/D&gt;&lt;D xsi:type="xsd:double"&gt;3.6792517&lt;/D&gt;&lt;D xsi:type="xsd:double"&gt;0&lt;/D&gt;&lt;D xsi:type="xsd:double"&gt;3.1699777&lt;/D&gt;&lt;D xsi:type="xsd:double"&gt;7.28184&lt;/D&gt;&lt;D xsi:type="xsd:double"&gt;-10.140144&lt;/D&gt;&lt;D xsi:type="xsd:double"&gt;4.8012257&lt;/D&gt;&lt;D xsi:type="xsd:double"&gt;0.23343563&lt;/D&gt;&lt;D xsi:type="xsd:double"&gt;1.775837&lt;/D&gt;&lt;D xsi:type="xsd:double"&gt;-0.9684384&lt;/D&gt;&lt;D xsi:type="xsd:double"&gt;5.411768&lt;/D&gt;&lt;D xsi:type="xsd:double"&gt;7.6450944&lt;/D&gt;&lt;D xsi:type="xsd:double"&gt;5.391383&lt;/D&gt;&lt;D xsi:type="xsd:double"&gt;1.7461896&lt;/D&gt;&lt;D xsi:type="xsd:double"&gt;-4.3268023&lt;/D&gt;&lt;D xsi:type="xsd:double"&gt;9.690559&lt;/D&gt;&lt;D xsi:type="xsd:double"&gt;-5.5412054&lt;/D&gt;&lt;D xsi:type="xsd:double"&gt;4.623413&lt;/D&gt;&lt;D xsi:type="xsd:double"&gt;4.0864825&lt;/D&gt;&lt;D xsi:type="xsd:double"&gt;-0.6847799&lt;/D&gt;&lt;D xsi:type="xsd:double"&gt;-1.7467201&lt;/D&gt;&lt;D xsi:type="xsd:double"&gt;-9.297323&lt;/D&gt;&lt;D xsi:type="xsd:double"&gt;0.9893298&lt;/D&gt;&lt;D xsi:type="xsd:double"&gt;-9.925246&lt;/D&gt;&lt;D xsi:type="xsd:double"&gt;4.5506597&lt;/D&gt;&lt;D xsi:type="xsd:double"&gt;-3.23022&lt;/D&gt;&lt;D xsi:type="xsd:double"&gt;0.25459528&lt;/D&gt;&lt;D xsi:type="xsd:double"&gt;3.3097267&lt;/D&gt;&lt;D xsi:type="xsd:double"&gt;3.0178308&lt;/D&gt;&lt;D xsi:type="xsd:double"&gt;3.062582&lt;/D&gt;&lt;D xsi:type="xsd:double"&gt;0.62015057&lt;/D&gt;&lt;D xsi:type="xsd:double"&gt;-6.0862837&lt;/D&gt;&lt;D xsi:type="xsd:double"&gt;0.13672113&lt;/D&gt;&lt;D xsi:type="xsd:double"&gt;3.8732767&lt;/D&gt;&lt;D xsi:type="xsd:double"&gt;-8.355647&lt;/D&gt;&lt;D xsi:type="xsd:double"&gt;0.8182287&lt;/D&gt;&lt;D xsi:type="xsd:double"&gt;0.4927516&lt;/D&gt;&lt;D xsi:type="xsd:double"&gt;0.17306805&lt;/D&gt;&lt;D xsi:type="xsd:double"&gt;0.115180016&lt;/D&gt;&lt;D xsi:type="xsd:double"&gt;6.245446&lt;/D&gt;&lt;D xsi:type="xsd:double"&gt;-5.6010904&lt;/D&gt;&lt;D xsi:type="xsd:double"&gt;-18.408102&lt;/D&gt;&lt;D xsi:type="xsd:double"&gt;-14.402276&lt;/D&gt;&lt;D xsi:type="xsd:double"&gt;9.406972&lt;/D&gt;&lt;D xsi:type="xsd:double"&gt;7.8791976&lt;/D&gt;&lt;D xsi:type="xsd:double"&gt;2.5668144&lt;/D&gt;&lt;D xsi:type="xsd:double"&gt;4.751134&lt;/D&gt;&lt;D xsi:type="xsd:double"&gt;-0.11630058&lt;/D&gt;&lt;D xsi:type="xsd:double"&gt;-0.19959807&lt;/D&gt;&lt;D xsi:type="xsd:double"&gt;1.0666609&lt;/D&gt;&lt;D xsi:type="xsd:double"&gt;11.510563&lt;/D&gt;&lt;D xsi:type="xsd:double"&gt;6.91185&lt;/D&gt;&lt;D xsi:type="xsd:double"&gt;3.5326838&lt;/D&gt;&lt;D xsi:type="xsd:double"&gt;-0.9940982&lt;/D&gt;&lt;D xsi:type="xsd:double"&gt;-1.6485691&lt;/D&gt;&lt;D xsi:type="xsd:double"&gt;-3.704214&lt;/D&gt;&lt;D xsi:type="xsd:double"&gt;-10.71403&lt;/D&gt;&lt;D xsi:type="xsd:double"&gt;-5.825239&lt;/D&gt;&lt;D xsi:type="xsd:double"&gt;-9.518904&lt;/D&gt;&lt;D xsi:type="xsd:double"&gt;3.9878488&lt;/D&gt;&lt;D xsi:type="xsd:double"&gt;2.1913767&lt;/D&gt;&lt;D xsi:type="xsd:double"&gt;7.8984976&lt;/D&gt;&lt;D xsi:type="xsd:double"&gt;-4.9685297&lt;/D&gt;&lt;D xsi:type="xsd:double"&gt;15.897751&lt;/D&gt;&lt;D xsi:type="xsd:double"&gt;4.279554&lt;/D&gt;&lt;D xsi:type="xsd:double"&gt;8.709776&lt;/D&gt;&lt;D xsi:type="xsd:double"&gt;-2.3628414&lt;/D&gt;&lt;D xsi:type="xsd:double"&gt;-21.168291&lt;/D&gt;&lt;D xsi:type="xsd:double"&gt;7.0196033&lt;/D&gt;&lt;D xsi:type="xsd:double"&gt;-15.589744&lt;/D&gt;&lt;D xsi:type="xsd:double"&gt;9.842038&lt;/D&gt;&lt;D xsi:type="xsd:double"&gt;-3.7241876&lt;/D&gt;&lt;D xsi:type="xsd:double"&gt;-2.5660694&lt;/D&gt;&lt;D xsi:type="xsd:double"&gt;16.194963&lt;/D&gt;&lt;D xsi:type="xsd:double"&gt;0.27064085&lt;/D&gt;&lt;D xsi:type="xsd:double"&gt;7.114053&lt;/D&gt;&lt;D xsi:type="xsd:double"&gt;-4.583335&lt;/D&gt;&lt;D xsi:type="xsd:double"&gt;-2.082634&lt;/D&gt;&lt;D xsi:type="xsd:double"&gt;6.6209316&lt;/D&gt;&lt;D xsi:type="xsd:double"&gt;-1.2548268&lt;/D&gt;&lt;D xsi:type="xsd:double"&gt;1.4361382&lt;/D&gt;&lt;D xsi:type="xsd:double"&gt;3.086245&lt;/D&gt;&lt;D xsi:type="xsd:double"&gt;4.5804143&lt;/D&gt;&lt;D xsi:type="xsd:double"&gt;-4.1793766&lt;/D&gt;&lt;D xsi:type="xsd:double"&gt;-6.010503&lt;/D&gt;&lt;D xsi:type="xsd:double"&gt;-0.9216845&lt;/D&gt;&lt;D xsi:type="xsd:double"&gt;4.8232555&lt;/D&gt;&lt;D xsi:type="xsd:double"&gt;12.096251&lt;/D&gt;&lt;D xsi:type="xsd:double"&gt;-0.40191412&lt;/D&gt;&lt;D xsi:type="xsd:double"&gt;11.426926&lt;/D&gt;&lt;D xsi:type="xsd:double"&gt;9.008288&lt;/D&gt;&lt;/FQL&gt;&lt;FQL&gt;&lt;Q&gt;EZA^FMA_DIV_YLD(NTMA,-10AY,0,AM,"PORTAGG","MEANR")&lt;/Q&gt;&lt;R&gt;121&lt;/R&gt;&lt;C&gt;1&lt;/C&gt;&lt;D xsi:type="xsd:double"&gt;3.45234075373058&lt;/D&gt;&lt;D xsi:type="xsd:double"&gt;3.42142631745164&lt;/D&gt;&lt;D xsi:type="xsd:double"&gt;3.31114258579373&lt;/D&gt;&lt;D xsi:type="xsd:double"&gt;3.27594209919818&lt;/D&gt;&lt;D xsi:type="xsd:double"&gt;3.23427979411578&lt;/D&gt;&lt;D xsi:type="xsd:double"&gt;3.29301482522312&lt;/D&gt;&lt;D xsi:type="xsd:double"&gt;3.60799647731633&lt;/D&gt;&lt;D xsi:type="xsd:double"&gt;3.33226372288375&lt;/D&gt;&lt;D xsi:type="xsd:double"&gt;3.51353555336036&lt;/D&gt;&lt;D xsi:type="xsd:double"&gt;3.3274511758692&lt;/D&gt;&lt;D xsi:type="xsd:double"&gt;3.16521149726598&lt;/D&gt;&lt;D xsi:type="xsd:double"&gt;3.11059372144883&lt;/D&gt;&lt;D xsi:type="xsd:double"&gt;2.94591454273491&lt;/D&gt;&lt;D xsi:type="xsd:double"&gt;3.08672261243186&lt;/D&gt;&lt;D xsi:type="xsd:double"&gt;3.24553579745129&lt;/D&gt;&lt;D xsi:type="xsd:double"&gt;3.20242426046085&lt;/D&gt;&lt;D xsi:type="xsd:double"&gt;3.22560748949257&lt;/D&gt;&lt;D xsi:type="xsd:double"&gt;3.50589062994765&lt;/D&gt;&lt;D xsi:type="xsd:double"&gt;3.21741411745345&lt;/D&gt;&lt;D xsi:type="xsd:double"&gt;3.31475740056165&lt;/D&gt;&lt;D xsi:type="xsd:double"&gt;3.8300745992866&lt;/D&gt;&lt;D xsi:type="xsd:double"&gt;3.76190340433149&lt;/D&gt;&lt;D xsi:type="xsd:double"&gt;3.72193169919822&lt;/D&gt;&lt;D xsi:type="xsd:double"&gt;3.37534956091417&lt;/D&gt;&lt;D xsi:type="xsd:double"&gt;3.28688639286131&lt;/D&gt;&lt;D xsi:type="xsd:double"&gt;3.38213617938639&lt;/D&gt;&lt;D xsi:type="xsd:double"&gt;3.15138422258437&lt;/D&gt;&lt;D xsi:type="xsd:double"&gt;3.05301303984992&lt;/D&gt;&lt;D xsi:type="xsd:double"&gt;2.93928310817322&lt;/D&gt;&lt;D xsi:type="xsd:double"&gt;3.05441117812587&lt;/D&gt;&lt;D xsi:type="xsd:double"&gt;3.23029424873692&lt;/D&gt;&lt;D xsi:type="xsd:double"&gt;3.42036302289391&lt;/D&gt;&lt;D xsi:type="xsd:double"&gt;3.29088990879991&lt;/D&gt;&lt;D xsi:type="xsd:double"&gt;3.16605107024313&lt;/D&gt;&lt;D xsi:type="xsd:double"&gt;3.14495112675664&lt;/D&gt;&lt;D xsi:type="xsd:double"&gt;3.19661787629188&lt;/D&gt;&lt;D xsi:type="xsd:double"&gt;3.18364764690431&lt;/D&gt;&lt;D xsi:type="xsd:double"&gt;3.05831896998108&lt;/D&gt;&lt;D xsi:type="xsd:double"&gt;3.34120703753508&lt;/D&gt;&lt;D xsi:type="xsd:double"&gt;3.37786389505727&lt;/D&gt;&lt;D xsi:type="xsd:double"&gt;3.21018530532418&lt;/D&gt;&lt;D xsi:type="xsd:double"&gt;3.29272405412462&lt;/D&gt;&lt;D xsi:type="xsd:double"&gt;3.24254277885903&lt;/D&gt;&lt;D xsi:type="xsd:double"&gt;3.22171044708072&lt;/D&gt;&lt;D xsi:type="xsd:double"&gt;3.52309701559753&lt;/D&gt;&lt;D xsi:type="xsd:double"&gt;3.3889513940636&lt;/D&gt;&lt;D xsi:type="xsd:double"&gt;3.5333758196255&lt;/D&gt;&lt;D xsi:type="xsd:double"&gt;3.16682487639612&lt;/D&gt;&lt;D xsi:type="xsd:double"&gt;3.34620449866258&lt;/D&gt;&lt;D xsi:type="xsd:double"&gt;3.28443204343608&lt;/D&gt;&lt;D xsi:type="xsd:double"&gt;3.45398246621126&lt;/D&gt;&lt;D xsi:type="xsd:double"&gt;3.55655403249901&lt;/D&gt;&lt;D xsi:type="xsd:double"&gt;3.60410594688457&lt;/D&gt;&lt;D xsi:type="xsd:double"&gt;3.71334637580625&lt;/D&gt;&lt;D xsi:type="xsd:double"&gt;4.15616046359172&lt;/D&gt;&lt;D xsi:type="xsd:double"&gt;3.9639395574585&lt;/D&gt;&lt;D xsi:type="xsd:double"&gt;3.9671373050947&lt;/D&gt;&lt;D xsi:type="xsd:double"&gt;3.71615319033123&lt;/D&gt;&lt;D xsi:type="xsd:double"&gt;3.87157998684025&lt;/D&gt;&lt;D xsi:type="xsd:double"&gt;3.95342023140973&lt;/D&gt;&lt;D xsi:type="xsd:double"&gt;3.71332823736548&lt;/D&gt;&lt;D xsi:type="xsd:double"&gt;3.80170894472117&lt;/D&gt;&lt;D xsi:type="xsd:double"&gt;3.71393244498628&lt;/D&gt;&lt;D xsi:type="xsd:double"&gt;3.81055416206889&lt;/D&gt;&lt;D xsi:type="xsd:double"&gt;3.99025913853816&lt;/D&gt;&lt;D xsi:type="xsd:double"&gt;4.27613608743285&lt;/D&gt;&lt;D xsi:type="xsd:double"&gt;4.21789786653185&lt;/D&gt;&lt;D xsi:type="xsd:double"&gt;4.15988645568037&lt;/D&gt;&lt;D xsi:type="xsd:double"&gt;3.86379028311232&lt;/D&gt;&lt;D xsi:type="xsd:double"&gt;3.71413265918673&lt;/D&gt;&lt;D xsi:type="xsd:double"&gt;3.74097819808669&lt;/D&gt;&lt;D xsi:type="xsd:double"&gt;4.48376198298&lt;/D&gt;&lt;D xsi:type="xsd:double"&gt;4.59969498263363&lt;/D&gt;&lt;D xsi:type="xsd:double"&gt;3.51380406780451&lt;/D&gt;&lt;D xsi:type="xsd:double"&gt;3.41369510428812&lt;/D&gt;&lt;D xsi:type="xsd:double"&gt;3.4140988747801&lt;/D&gt;&lt;D xsi:type="xsd:double"&gt;3.40569098800047&lt;/D&gt;&lt;D xsi:type="xsd:double"&gt;3.33312527062314&lt;/D&gt;&lt;D xsi:type="xsd:double"&gt;3.52234043123466&lt;/D&gt;&lt;D xsi:type="xsd:double"&gt;3.42983727027985&lt;/D&gt;&lt;D xsi:type="xsd:double"&gt;3.86897664746515&lt;/D&gt;&lt;D xsi:type="xsd:double"&gt;3.75849099172773&lt;/D&gt;&lt;D xsi:type="xsd:double"&gt;3.77463909534415&lt;/D&gt;&lt;D xsi:type="xsd:double"&gt;3.77339166975192&lt;/D&gt;&lt;D xsi:type="xsd:double"&gt;4.06373291210782&lt;/D&gt;&lt;D xsi:type="xsd:double"&gt;4.34756295230923&lt;/D&gt;&lt;D xsi:type="xsd:double"&gt;4.14820083113893&lt;/D&gt;&lt;D xsi:type="xsd:double"&gt;4.50346388171617&lt;/D&gt;&lt;D xsi:type="xsd:double"&gt;4.4805307209226&lt;/D&gt;&lt;D xsi:type="xsd:double"&gt;5.1421350872036&lt;/D&gt;&lt;D xsi:type="xsd:double"&gt;4.67751883900365&lt;/D&gt;&lt;D xsi:type="xsd:double"&gt;4.5419531474692&lt;/D&gt;&lt;D xsi:type="xsd:double"&gt;4.6844233853768&lt;/D&gt;&lt;D xsi:type="xsd:double"&gt;4.48708989838511&lt;/D&gt;&lt;D xsi:type="xsd:double"&gt;4.32880973866683&lt;/D&gt;&lt;D xsi:type="xsd:double"&gt;4.43620662959633&lt;/D&gt;&lt;D xsi:type="xsd:double"&gt;4.46374633174725&lt;/D&gt;&lt;D xsi:type="xsd:double"&gt;5.02749956687356&lt;/D&gt;&lt;D xsi:type="xsd:double"&gt;5.15813778073163&lt;/D&gt;&lt;D xsi:type="xsd:double"&gt;4.89426647712489&lt;/D&gt;&lt;D xsi:type="xsd:double"&gt;4.78758712569256&lt;/D&gt;&lt;D xsi:type="xsd:double"&gt;5.13817021016793&lt;/D&gt;&lt;D xsi:type="xsd:double"&gt;5.50710415585947&lt;/D&gt;&lt;D xsi:type="xsd:double"&gt;4.93681017004462&lt;/D&gt;&lt;D xsi:type="xsd:double"&gt;4.85923884984286&lt;/D&gt;&lt;D xsi:type="xsd:double"&gt;4.5933332476079&lt;/D&gt;&lt;D xsi:type="xsd:double"&gt;4.67490271098991&lt;/D&gt;&lt;D xsi:type="xsd:double"&gt;4.78158888607899&lt;/D&gt;&lt;D xsi:type="xsd:double"&gt;4.5509113100189&lt;/D&gt;&lt;D xsi:type="xsd:double"&gt;4.69712996027571&lt;/D&gt;&lt;D xsi:type="xsd:double"&gt;4.59951008727203&lt;/D&gt;&lt;D xsi:type="xsd:double"&gt;4.43228843916277&lt;/D&gt;&lt;D xsi:type="xsd:double"&gt;4.25431475631835&lt;/D&gt;&lt;D xsi:type="xsd:double"&gt;4.37558708823586&lt;/D&gt;&lt;D xsi:type="xsd:double"&gt;4.3992493208033&lt;/D&gt;&lt;D xsi:type="xsd:double"&gt;4.53132505574061&lt;/D&gt;&lt;D xsi:type="xsd:double"&gt;4.28378963671479&lt;/D&gt;&lt;D xsi:type="xsd:double"&gt;4.31728555301239&lt;/D&gt;&lt;D xsi:type="xsd:double"&gt;4.33569019291415&lt;/D&gt;&lt;D xsi:type="xsd:double"&gt;4.21982945197821&lt;/D&gt;&lt;D xsi:type="xsd:double"&gt;4.09093157144345&lt;/D&gt;&lt;/FQL&gt;&lt;FQL&gt;&lt;Q&gt;TUR^FMA_PE(NTMA,-10AY,0,AM,"PORTAGG","MEANR")&lt;/Q&gt;&lt;R&gt;121&lt;/R&gt;&lt;C&gt;1&lt;/C&gt;&lt;D xsi:type="xsd:double"&gt;10.3456715626016&lt;/D&gt;&lt;D xsi:type="xsd:double"&gt;10.6312156461442&lt;/D&gt;&lt;D xsi:type="xsd:double"&gt;10.6966438259796&lt;/D&gt;&lt;D xsi:type="xsd:double"&gt;10.5501988005353&lt;/D&gt;&lt;D xsi:type="xsd:double"&gt;10.053268590603&lt;/D&gt;&lt;D xsi:type="xsd:double"&gt;10.005714507508&lt;/D&gt;&lt;D xsi:type="xsd:double"&gt;9.25772920408251&lt;/D&gt;&lt;D xsi:type="xsd:double"&gt;9.8014874055527&lt;/D&gt;&lt;D xsi:type="xsd:double"&gt;10.4018375929714&lt;/D&gt;&lt;D xsi:type="xsd:double"&gt;10.7346640027314&lt;/D&gt;&lt;D xsi:type="xsd:double"&gt;10.1981616017547&lt;/D&gt;&lt;D xsi:type="xsd:double"&gt;9.59854502611336&lt;/D&gt;&lt;D xsi:type="xsd:double"&gt;10.0369986262866&lt;/D&gt;&lt;D xsi:type="xsd:double"&gt;10.3891348644907&lt;/D&gt;&lt;D xsi:type="xsd:double"&gt;9.84695994182788&lt;/D&gt;&lt;D xsi:type="xsd:double"&gt;10.0412616213313&lt;/D&gt;&lt;D xsi:type="xsd:double"&gt;9.53557833411441&lt;/D&gt;&lt;D xsi:type="xsd:double"&gt;8.42700048526148&lt;/D&gt;&lt;D xsi:type="xsd:double"&gt;9.34199826886111&lt;/D&gt;&lt;D xsi:type="xsd:double"&gt;9.56487689217202&lt;/D&gt;&lt;D xsi:type="xsd:double"&gt;8.04448966579304&lt;/D&gt;&lt;D xsi:type="xsd:double"&gt;8.00813570743798&lt;/D&gt;&lt;D xsi:type="xsd:double"&gt;8.01343794708143&lt;/D&gt;&lt;D xsi:type="xsd:double"&gt;8.86390318662832&lt;/D&gt;&lt;D xsi:type="xsd:double"&gt;9.16409725451159&lt;/D&gt;&lt;D xsi:type="xsd:double"&gt;8.61162978758924&lt;/D&gt;&lt;D xsi:type="xsd:double"&gt;8.3630144731322&lt;/D&gt;&lt;D xsi:type="xsd:double"&gt;8.52821979040827&lt;/D&gt;&lt;D xsi:type="xsd:double"&gt;8.50607615928945&lt;/D&gt;&lt;D xsi:type="xsd:double"&gt;8.40770986865114&lt;/D&gt;&lt;D xsi:type="xsd:double"&gt;8.31919118960207&lt;/D&gt;&lt;D xsi:type="xsd:double"&gt;7.66497518727666&lt;/D&gt;&lt;D xsi:type="xsd:double"&gt;7.50778960978856&lt;/D&gt;&lt;D xsi:type="xsd:double"&gt;7.59846583957703&lt;/D&gt;&lt;D xsi:type="xsd:double"&gt;8.49940923022702&lt;/D&gt;&lt;D xsi:type="xsd:double"&gt;8.49941116184729&lt;/D&gt;&lt;D xsi:type="xsd:double"&gt;8.44839517485142&lt;/D&gt;&lt;D xsi:type="xsd:double"&gt;8.61421399064473&lt;/D&gt;&lt;D xsi:type="xsd:double"&gt;8.67109422923268&lt;/D&gt;&lt;D xsi:type="xsd:double"&gt;8.76028055826573&lt;/D&gt;&lt;D xsi:type="xsd:double"&gt;8.56552121065346&lt;/D&gt;&lt;D xsi:type="xsd:double"&gt;8.59803519735556&lt;/D&gt;&lt;D xsi:type="xsd:double"&gt;8.00390509643177&lt;/D&gt;&lt;D xsi:type="xsd:double"&gt;8.22204843955991&lt;/D&gt;&lt;D xsi:type="xsd:double"&gt;7.97844332615146&lt;/D&gt;&lt;D xsi:type="xsd:double"&gt;8.09825299285677&lt;/D&gt;&lt;D xsi:type="xsd:double"&gt;7.83583709857051&lt;/D&gt;&lt;D xsi:type="xsd:double"&gt;7.96587214662789&lt;/D&gt;&lt;D xsi:type="xsd:double"&gt;7.29831606075612&lt;/D&gt;&lt;D xsi:type="xsd:double"&gt;6.69288725277535&lt;/D&gt;&lt;D xsi:type="xsd:double"&gt;6.31771863269974&lt;/D&gt;&lt;D xsi:type="xsd:double"&gt;5.95057471046566&lt;/D&gt;&lt;D xsi:type="xsd:double"&gt;6.08862477627734&lt;/D&gt;&lt;D xsi:type="xsd:double"&gt;5.86840787502192&lt;/D&gt;&lt;D xsi:type="xsd:double"&gt;5.93535466143409&lt;/D&gt;&lt;D xsi:type="xsd:double"&gt;5.68227045951175&lt;/D&gt;&lt;D xsi:type="xsd:double"&gt;5.95227977241816&lt;/D&gt;&lt;D xsi:type="xsd:double"&gt;6.07334342603234&lt;/D&gt;&lt;D xsi:type="xsd:double"&gt;7.18100666471707&lt;/D&gt;&lt;D xsi:type="xsd:double"&gt;7.13183975180295&lt;/D&gt;&lt;D xsi:type="xsd:double"&gt;6.26554831057709&lt;/D&gt;&lt;D xsi:type="xsd:double"&gt;5.73617572916521&lt;/D&gt;&lt;D xsi:type="xsd:double"&gt;6.06827458404207&lt;/D&gt;&lt;D xsi:type="xsd:double"&gt;6.45098022618396&lt;/D&gt;&lt;D xsi:type="xsd:double"&gt;6.42293202536282&lt;/D&gt;&lt;D xsi:type="xsd:double"&gt;6.42027615490895&lt;/D&gt;&lt;D xsi:type="xsd:double"&gt;6.11269433373655&lt;/D&gt;&lt;D xsi:type="xsd:double"&gt;6.2658266929485&lt;/D&gt;&lt;D xsi:type="xsd:double"&gt;6.21085309768451&lt;/D&gt;&lt;D xsi:type="xsd:double"&gt;6.63338536790899&lt;/D&gt;&lt;D xsi:type="xsd:double"&gt;6.60562966576633&lt;/D&gt;&lt;D xsi:type="xsd:double"&gt;5.68718713668531&lt;/D&gt;&lt;D xsi:type="xsd:double"&gt;5.58824317937797&lt;/D&gt;&lt;D xsi:type="xsd:double"&gt;6.54000350461216&lt;/D&gt;&lt;D xsi:type="xsd:double"&gt;8.19924956119624&lt;/D&gt;&lt;D xsi:type="xsd:double"&gt;8.29335150368711&lt;/D&gt;&lt;D xsi:type="xsd:double"&gt;7.67556070509708&lt;/D&gt;&lt;D xsi:type="xsd:double"&gt;7.56776219915001&lt;/D&gt;&lt;D xsi:type="xsd:double"&gt;7.63537266345625&lt;/D&gt;&lt;D xsi:type="xsd:double"&gt;8.08800690733073&lt;/D&gt;&lt;D xsi:type="xsd:double"&gt;7.75994386347107&lt;/D&gt;&lt;D xsi:type="xsd:double"&gt;7.988701677596&lt;/D&gt;&lt;D xsi:type="xsd:double"&gt;7.54571389839198&lt;/D&gt;&lt;D xsi:type="xsd:double"&gt;7.28288499084186&lt;/D&gt;&lt;D xsi:type="xsd:double"&gt;6.34799192634406&lt;/D&gt;&lt;D xsi:type="xsd:double"&gt;6.33083292646709&lt;/D&gt;&lt;D xsi:type="xsd:double"&gt;6.15967010901744&lt;/D&gt;&lt;D xsi:type="xsd:double"&gt;5.66610963682531&lt;/D&gt;&lt;D xsi:type="xsd:double"&gt;5.50045405398564&lt;/D&gt;&lt;D xsi:type="xsd:double"&gt;5.3313866594678&lt;/D&gt;&lt;D xsi:type="xsd:double"&gt;5.1606342150351&lt;/D&gt;&lt;D xsi:type="xsd:double"&gt;5.59103700417938&lt;/D&gt;&lt;D xsi:type="xsd:double"&gt;6.45604186020373&lt;/D&gt;&lt;D xsi:type="xsd:double"&gt;5.85555837509192&lt;/D&gt;&lt;D xsi:type="xsd:double"&gt;4.6863291690852&lt;/D&gt;&lt;D xsi:type="xsd:double"&gt;4.42337421434219&lt;/D&gt;&lt;D xsi:type="xsd:double"&gt;5.06317393126954&lt;/D&gt;&lt;D xsi:type="xsd:double"&gt;4.47409839522333&lt;/D&gt;&lt;D xsi:type="xsd:double"&gt;4.75196733212179&lt;/D&gt;&lt;D xsi:type="xsd:double"&gt;4.23676621250755&lt;/D&gt;&lt;D xsi:type="xsd:double"&gt;4.47527551187732&lt;/D&gt;&lt;D xsi:type="xsd:double"&gt;4.96715549729189&lt;/D&gt;&lt;D xsi:type="xsd:double"&gt;4.67779157809463&lt;/D&gt;&lt;D xsi:type="xsd:double"&gt;5.3015255225226&lt;/D&gt;&lt;D xsi:type="xsd:double"&gt;5.44102263135613&lt;/D&gt;&lt;D xsi:type="xsd:double"&gt;4.94962038520734&lt;/D&gt;&lt;D xsi:type="xsd:double"&gt;4.52359401735066&lt;/D&gt;&lt;D xsi:type="xsd:double"&gt;5.20396664713771&lt;/D&gt;&lt;D xsi:type="xsd:double"&gt;4.84410243969745&lt;/D&gt;&lt;D xsi:type="xsd:double"&gt;4.4962969574827&lt;/D&gt;&lt;D xsi:type="xsd:double"&gt;5.0102362003061&lt;/D&gt;&lt;D xsi:type="xsd:double"&gt;5.52212749473972&lt;/D&gt;&lt;D xsi:type="xsd:double"&gt;6.16896995910122&lt;/D&gt;&lt;D xsi:type="xsd:double"&gt;6.10677520931323&lt;/D&gt;&lt;D xsi:type="xsd:double"&gt;5.93977035892565&lt;/D&gt;&lt;D xsi:type="xsd:double"&gt;4.80981956576194&lt;/D&gt;&lt;D xsi:type="xsd:double"&gt;4.61298286653296&lt;/D&gt;&lt;D xsi:type="xsd:double"&gt;4.66613017572223&lt;/D&gt;&lt;D xsi:type="xsd:double"&gt;5.26354236742215&lt;/D&gt;&lt;D xsi:type="xsd:double"&gt;5.20371080227936&lt;/D&gt;&lt;D xsi:type="xsd:double"&gt;5.47118004165306&lt;/D&gt;&lt;/FQL&gt;&lt;FQL&gt;&lt;Q&gt;ECH^FMA_PE(NTMA,-10AY,0,AM,"PORTAGG","MEANR")&lt;/Q&gt;&lt;R&gt;121&lt;/R&gt;&lt;C&gt;1&lt;/C&gt;&lt;D xsi:type="xsd:double"&gt;14.0178499664221&lt;/D&gt;&lt;D xsi:type="xsd:double"&gt;14.006930082737&lt;/D&gt;&lt;D xsi:type="xsd:double"&gt;14.3313347623978&lt;/D&gt;&lt;D xsi:type="xsd:double"&gt;14.7611069786116&lt;/D&gt;&lt;D xsi:type="xsd:double"&gt;14.5185313409381&lt;/D&gt;&lt;D xsi:type="xsd:double"&gt;14.6852676363278&lt;/D&gt;&lt;D xsi:type="xsd:double"&gt;13.6954031649392&lt;/D&gt;&lt;D xsi:type="xsd:double"&gt;13.9322855220762&lt;/D&gt;&lt;D xsi:type="xsd:double"&gt;13.5969206436232&lt;/D&gt;&lt;D xsi:type="xsd:double"&gt;13.2316103650282&lt;/D&gt;&lt;D xsi:type="xsd:double"&gt;13.1942537770159&lt;/D&gt;&lt;D xsi:type="xsd:double"&gt;13.1104101210279&lt;/D&gt;&lt;D xsi:type="xsd:double"&gt;13.7970313415294&lt;/D&gt;&lt;D xsi:type="xsd:double"&gt;14.4235161390624&lt;/D&gt;&lt;D xsi:type="xsd:double"&gt;13.751036303734&lt;/D&gt;&lt;D xsi:type="xsd:double"&gt;12.9447764430776&lt;/D&gt;&lt;D xsi:type="xsd:double"&gt;12.4018859916834&lt;/D&gt;&lt;D xsi:type="xsd:double"&gt;12.558063848043&lt;/D&gt;&lt;D xsi:type="xsd:double"&gt;12.8257849104878&lt;/D&gt;&lt;D xsi:type="xsd:double"&gt;13.327240833951&lt;/D&gt;&lt;D xsi:type="xsd:double"&gt;12.3210771983095&lt;/D&gt;&lt;D xsi:type="xsd:double"&gt;11.7885614157447&lt;/D&gt;&lt;D xsi:type="xsd:double"&gt;12.0184371344818&lt;/D&gt;&lt;D xsi:type="xsd:double"&gt;12.7949382373026&lt;/D&gt;&lt;D xsi:type="xsd:double"&gt;13.2086677274318&lt;/D&gt;&lt;D xsi:type="xsd:double"&gt;13.7621184881847&lt;/D&gt;&lt;D xsi:type="xsd:double"&gt;13.5810468847357&lt;/D&gt;&lt;D xsi:type="xsd:double"&gt;14.8346033785188&lt;/D&gt;&lt;D xsi:type="xsd:double"&gt;15.6735632258062&lt;/D&gt;&lt;D xsi:type="xsd:double"&gt;15.4345232850878&lt;/D&gt;&lt;D xsi:type="xsd:double"&gt;15.7364499076356&lt;/D&gt;&lt;D xsi:type="xsd:double"&gt;16.0829106918205&lt;/D&gt;&lt;D xsi:type="xsd:double"&gt;16.1453295470402&lt;/D&gt;&lt;D xsi:type="xsd:double"&gt;15.53527443783&lt;/D&gt;&lt;D xsi:type="xsd:double"&gt;15.9361932305427&lt;/D&gt;&lt;D xsi:type="xsd:double"&gt;16.0809480711577&lt;/D&gt;&lt;D xsi:type="xsd:double"&gt;17.2271826206217&lt;/D&gt;&lt;D xsi:type="xsd:double"&gt;17.3077960863106&lt;/D&gt;&lt;D xsi:type="xsd:double"&gt;16.8218253867076&lt;/D&gt;&lt;D xsi:type="xsd:double"&gt;17.2109486546458&lt;/D&gt;&lt;D xsi:type="xsd:double"&gt;17.4245685397594&lt;/D&gt;&lt;D xsi:type="xsd:double"&gt;18.8096771502195&lt;/D&gt;&lt;D xsi:type="xsd:double"&gt;15.465036276308&lt;/D&gt;&lt;D xsi:type="xsd:double"&gt;14.5367141149447&lt;/D&gt;&lt;D xsi:type="xsd:double"&gt;12.8987453798673&lt;/D&gt;&lt;D xsi:type="xsd:double"&gt;14.4161662210941&lt;/D&gt;&lt;D xsi:type="xsd:double"&gt;14.0148303633947&lt;/D&gt;&lt;D xsi:type="xsd:double"&gt;14.3145042418564&lt;/D&gt;&lt;D xsi:type="xsd:double"&gt;13.7946490168091&lt;/D&gt;&lt;D xsi:type="xsd:double"&gt;13.4004434361144&lt;/D&gt;&lt;D xsi:type="xsd:double"&gt;12.3053124985528&lt;/D&gt;&lt;D xsi:type="xsd:double"&gt;11.5344485482605&lt;/D&gt;&lt;D xsi:type="xsd:double"&gt;11.7260934978313&lt;/D&gt;&lt;D xsi:type="xsd:double"&gt;11.5120369090196&lt;/D&gt;&lt;D xsi:type="xsd:double"&gt;15.5849707656432&lt;/D&gt;&lt;D xsi:type="xsd:double"&gt;15.0969721224767&lt;/D&gt;&lt;D xsi:type="xsd:double"&gt;14.5199468978218&lt;/D&gt;&lt;D xsi:type="xsd:double"&gt;15.4526614618091&lt;/D&gt;&lt;D xsi:type="xsd:double"&gt;15.6868584888852&lt;/D&gt;&lt;D xsi:type="xsd:double"&gt;15.2641747411518&lt;/D&gt;&lt;D xsi:type="xsd:double"&gt;14.9854567372922&lt;/D&gt;&lt;D xsi:type="xsd:double"&gt;14.5867031632085&lt;/D&gt;&lt;D xsi:type="xsd:double"&gt;14.8206436771398&lt;/D&gt;&lt;D xsi:type="xsd:double"&gt;15.0103738083746&lt;/D&gt;&lt;D xsi:type="xsd:double"&gt;14.3042666120301&lt;/D&gt;&lt;D xsi:type="xsd:double"&gt;14.733046716662&lt;/D&gt;&lt;D xsi:type="xsd:double"&gt;15.4893014335126&lt;/D&gt;&lt;D xsi:type="xsd:double"&gt;13.5466345745014&lt;/D&gt;&lt;D xsi:type="xsd:double"&gt;13.6640228191354&lt;/D&gt;&lt;D xsi:type="xsd:double"&gt;14.228599995533&lt;/D&gt;&lt;D xsi:type="xsd:double"&gt;13.25466351364&lt;/D&gt;&lt;D xsi:type="xsd:double"&gt;11.1923448712782&lt;/D&gt;&lt;D xsi:type="xsd:double"&gt;11.0675780054476&lt;/D&gt;&lt;D xsi:type="xsd:double"&gt;11.9185483517951&lt;/D&gt;&lt;D xsi:type="xsd:double"&gt;14.034457789697&lt;/D&gt;&lt;D xsi:type="xsd:double"&gt;15.0302483368642&lt;/D&gt;&lt;D xsi:type="xsd:double"&gt;15.7514052831432&lt;/D&gt;&lt;D xsi:type="xsd:double"&gt;14.4596529241414&lt;/D&gt;&lt;D xsi:type="xsd:double"&gt;13.9359390475774&lt;/D&gt;&lt;D xsi:type="xsd:double"&gt;14.8013114800872&lt;/D&gt;&lt;D xsi:type="xsd:double"&gt;14.0928345556922&lt;/D&gt;&lt;D xsi:type="xsd:double"&gt;14.8995065557557&lt;/D&gt;&lt;D xsi:type="xsd:double"&gt;14.4712557325082&lt;/D&gt;&lt;D xsi:type="xsd:double"&gt;15.1280281346806&lt;/D&gt;&lt;D xsi:type="xsd:double"&gt;14.1363086121515&lt;/D&gt;&lt;D xsi:type="xsd:double"&gt;12.5309810567472&lt;/D&gt;&lt;D xsi:type="xsd:double"&gt;11.47000863065&lt;/D&gt;&lt;D xsi:type="xsd:double"&gt;10.8665538231117&lt;/D&gt;&lt;D xsi:type="xsd:double"&gt;10.2553856167751&lt;/D&gt;&lt;D xsi:type="xsd:double"&gt;10.2594128564647&lt;/D&gt;&lt;D xsi:type="xsd:double"&gt;9.44661735520225&lt;/D&gt;&lt;D xsi:type="xsd:double"&gt;10.0162309050465&lt;/D&gt;&lt;D xsi:type="xsd:double"&gt;9.68776132199728&lt;/D&gt;&lt;D xsi:type="xsd:double"&gt;9.4828083237565&lt;/D&gt;&lt;D xsi:type="xsd:double"&gt;10.1867212411721&lt;/D&gt;&lt;D xsi:type="xsd:double"&gt;9.38076051263837&lt;/D&gt;&lt;D xsi:type="xsd:double"&gt;9.37985311598231&lt;/D&gt;&lt;D xsi:type="xsd:double"&gt;8.30956992527757&lt;/D&gt;&lt;D xsi:type="xsd:double"&gt;7.14701725889439&lt;/D&gt;&lt;D xsi:type="xsd:double"&gt;6.31762391066885&lt;/D&gt;&lt;D xsi:type="xsd:double"&gt;6.7191949420333&lt;/D&gt;&lt;D xsi:type="xsd:double"&gt;6.94548320846639&lt;/D&gt;&lt;D xsi:type="xsd:double"&gt;7.03869991676024&lt;/D&gt;&lt;D xsi:type="xsd:double"&gt;7.84022321294991&lt;/D&gt;&lt;D xsi:type="xsd:double"&gt;7.21500012165975&lt;/D&gt;&lt;D xsi:type="xsd:double"&gt;7.33514472197283&lt;/D&gt;&lt;D xsi:type="xsd:double"&gt;7.91343753191368&lt;/D&gt;&lt;D xsi:type="xsd:double"&gt;7.80504151372254&lt;/D&gt;&lt;D xsi:type="xsd:double"&gt;7.38626964051298&lt;/D&gt;&lt;D xsi:type="xsd:double"&gt;8.49283905474348&lt;/D&gt;&lt;D xsi:type="xsd:double"&gt;8.29050535533606&lt;/D&gt;&lt;D xsi:type="xsd:double"&gt;8.93527932328739&lt;/D&gt;&lt;D xsi:type="xsd:double"&gt;9.26404965922888&lt;/D&gt;&lt;D xsi:type="xsd:double"&gt;8.722960714343&lt;/D&gt;&lt;D xsi:type="xsd:double"&gt;8.64421268608568&lt;/D&gt;&lt;D xsi:type="xsd:double"&gt;8.2673747800045&lt;/D&gt;&lt;D xsi:type="xsd:double"&gt;7.61916912357536&lt;/D&gt;&lt;D xsi:type="xsd:double"&gt;8.15162323810621&lt;/D&gt;&lt;D xsi:type="xsd:double"&gt;8.01095202690527&lt;/D&gt;&lt;D xsi:type="xsd:double"&gt;7.56056939329219&lt;/D&gt;&lt;D xsi:type="xsd:double"&gt;7.86693578885153&lt;/D&gt;&lt;/FQL&gt;&lt;FQL&gt;&lt;Q&gt;EWT^FMA_PE(LTMA,-10AY,0,AM,"PORTAGG","MEANR")&lt;/Q&gt;&lt;R&gt;121&lt;/R&gt;&lt;C&gt;1&lt;/C&gt;&lt;D xsi:type="xsd:double"&gt;15.7207471653977&lt;/D&gt;&lt;D xsi:type="xsd:double"&gt;15.4464670763448&lt;/D&gt;&lt;D xsi:type="xsd:double"&gt;15.546894669152&lt;/D&gt;&lt;D xsi:type="xsd:double"&gt;15.6815113409122&lt;/D&gt;&lt;D xsi:type="xsd:double"&gt;14.9286513437048&lt;/D&gt;&lt;D xsi:type="xsd:double"&gt;14.8603798960796&lt;/D&gt;&lt;D xsi:type="xsd:double"&gt;14.2768104778553&lt;/D&gt;&lt;D xsi:type="xsd:double"&gt;14.149694161909&lt;/D&gt;&lt;D xsi:type="xsd:double"&gt;13.7020433254222&lt;/D&gt;&lt;D xsi:type="xsd:double"&gt;13.776923082038&lt;/D&gt;&lt;D xsi:type="xsd:double"&gt;14.1754021629335&lt;/D&gt;&lt;D xsi:type="xsd:double"&gt;14.2565020223276&lt;/D&gt;&lt;D xsi:type="xsd:double"&gt;14.1241117311176&lt;/D&gt;&lt;D xsi:type="xsd:double"&gt;14.0701179069542&lt;/D&gt;&lt;D xsi:type="xsd:double"&gt;13.8525176624266&lt;/D&gt;&lt;D xsi:type="xsd:double"&gt;13.4408070039533&lt;/D&gt;&lt;D xsi:type="xsd:double"&gt;13.1106728300666&lt;/D&gt;&lt;D xsi:type="xsd:double"&gt;12.8142683060534&lt;/D&gt;&lt;D xsi:type="xsd:double"&gt;12.799364125174&lt;/D&gt;&lt;D xsi:type="xsd:double"&gt;12.7079553291005&lt;/D&gt;&lt;D xsi:type="xsd:double"&gt;12.1806045463338&lt;/D&gt;&lt;D xsi:type="xsd:double"&gt;11.1974722683053&lt;/D&gt;&lt;D xsi:type="xsd:double"&gt;11.852307415673&lt;/D&gt;&lt;D xsi:type="xsd:double"&gt;12.4547513464686&lt;/D&gt;&lt;D xsi:type="xsd:double"&gt;12.4973171700872&lt;/D&gt;&lt;D xsi:type="xsd:double"&gt;12.3735403288875&lt;/D&gt;&lt;D xsi:type="xsd:double"&gt;12.964336577348&lt;/D&gt;&lt;D xsi:type="xsd:double"&gt;13.1955663660318&lt;/D&gt;&lt;D xsi:type="xsd:double"&gt;13.7650955693993&lt;/D&gt;&lt;D xsi:type="xsd:double"&gt;13.9282668231945&lt;/D&gt;&lt;D xsi:type="xsd:double"&gt;14.373671825559&lt;/D&gt;&lt;D xsi:type="xsd:double"&gt;13.8283357245014&lt;/D&gt;&lt;D xsi:type="xsd:double"&gt;14.4680354251726&lt;/D&gt;&lt;D xsi:type="xsd:double"&gt;14.4082357303761&lt;/D&gt;&lt;D xsi:type="xsd:double"&gt;14.519537223402&lt;/D&gt;&lt;D xsi:type="xsd:double"&gt;14.4603432654834&lt;/D&gt;&lt;D xsi:type="xsd:double"&gt;14.3790179295367&lt;/D&gt;&lt;D xsi:type="xsd:double"&gt;14.3721374062546&lt;/D&gt;&lt;D xsi:type="xsd:double"&gt;14.425360621046&lt;/D&gt;&lt;D xsi:type="xsd:double"&gt;14.661248885584&lt;/D&gt;&lt;D xsi:type="xsd:double"&gt;14.6713099068619&lt;/D&gt;&lt;D xsi:type="xsd:double"&gt;14.5911524542326&lt;/D&gt;&lt;D xsi:type="xsd:double"&gt;14.6127285895267&lt;/D&gt;&lt;D xsi:type="xsd:double"&gt;14.8390515094245&lt;/D&gt;&lt;D xsi:type="xsd:double"&gt;14.4886445840626&lt;/D&gt;&lt;D xsi:type="xsd:double"&gt;14.6731097352448&lt;/D&gt;&lt;D xsi:type="xsd:double"&gt;13.9895982450596&lt;/D&gt;&lt;D xsi:type="xsd:double"&gt;14.468069994745&lt;/D&gt;&lt;D xsi:type="xsd:double"&gt;14.3960365659156&lt;/D&gt;&lt;D xsi:type="xsd:double"&gt;14.3351301874813&lt;/D&gt;&lt;D xsi:type="xsd:double"&gt;14.3763688850663&lt;/D&gt;&lt;D xsi:type="xsd:double"&gt;14.0080809285701&lt;/D&gt;&lt;D xsi:type="xsd:double"&gt;14.1893496534279&lt;/D&gt;&lt;D xsi:type="xsd:double"&gt;13.7611957699621&lt;/D&gt;&lt;D xsi:type="xsd:double"&gt;12.6685073219699&lt;/D&gt;&lt;D xsi:type="xsd:double"&gt;12.5612106377245&lt;/D&gt;&lt;D xsi:type="xsd:double"&gt;12.4606851987179&lt;/D&gt;&lt;D xsi:type="xsd:double"&gt;12.7658755419105&lt;/D&gt;&lt;D xsi:type="xsd:double"&gt;13.3698052609779&lt;/D&gt;&lt;D xsi:type="xsd:double"&gt;14.0671133894759&lt;/D&gt;&lt;D xsi:type="xsd:double"&gt;14.3667201464158&lt;/D&gt;&lt;D xsi:type="xsd:double"&gt;14.516243193033&lt;/D&gt;&lt;D xsi:type="xsd:double"&gt;14.5931831970022&lt;/D&gt;&lt;D xsi:type="xsd:double"&gt;15.017756506796&lt;/D&gt;&lt;D xsi:type="xsd:double"&gt;14.8716612492202&lt;/D&gt;&lt;D xsi:type="xsd:double"&gt;15.3976364796158&lt;/D&gt;&lt;D xsi:type="xsd:double"&gt;15.7003466721187&lt;/D&gt;&lt;D xsi:type="xsd:double"&gt;16.4772987775709&lt;/D&gt;&lt;D xsi:type="xsd:double"&gt;16.8327366534271&lt;/D&gt;&lt;D xsi:type="xsd:double"&gt;17.5325870923344&lt;/D&gt;&lt;D xsi:type="xsd:double"&gt;17.0707730206754&lt;/D&gt;&lt;D xsi:type="xsd:double"&gt;16.2339889677922&lt;/D&gt;&lt;D xsi:type="xsd:double"&gt;16.1093984865028&lt;/D&gt;&lt;D xsi:type="xsd:double"&gt;16.5481354171776&lt;/D&gt;&lt;D xsi:type="xsd:double"&gt;17.0579514033265&lt;/D&gt;&lt;D xsi:type="xsd:double"&gt;17.6359443982702&lt;/D&gt;&lt;D xsi:type="xsd:double"&gt;17.8755145549456&lt;/D&gt;&lt;D xsi:type="xsd:double"&gt;17.1644958257004&lt;/D&gt;&lt;D xsi:type="xsd:double"&gt;17.3219414618412&lt;/D&gt;&lt;D xsi:type="xsd:double"&gt;17.178627709013&lt;/D&gt;&lt;D xsi:type="xsd:double"&gt;17.702077030013&lt;/D&gt;&lt;D xsi:type="xsd:double"&gt;19.3724055489817&lt;/D&gt;&lt;D xsi:type="xsd:double"&gt;18.769561266348&lt;/D&gt;&lt;D xsi:type="xsd:double"&gt;18.5299192644624&lt;/D&gt;&lt;D xsi:type="xsd:double"&gt;18.192461394337&lt;/D&gt;&lt;D xsi:type="xsd:double"&gt;17.261913362502&lt;/D&gt;&lt;D xsi:type="xsd:double"&gt;16.8285982203122&lt;/D&gt;&lt;D xsi:type="xsd:double"&gt;16.3531647592729&lt;/D&gt;&lt;D xsi:type="xsd:double"&gt;15.361697153915&lt;/D&gt;&lt;D xsi:type="xsd:double"&gt;14.8777806382586&lt;/D&gt;&lt;D xsi:type="xsd:double"&gt;13.8078806902085&lt;/D&gt;&lt;D xsi:type="xsd:double"&gt;13.5431430195238&lt;/D&gt;&lt;D xsi:type="xsd:double"&gt;13.0608544248463&lt;/D&gt;&lt;D xsi:type="xsd:double"&gt;12.9743274758865&lt;/D&gt;&lt;D xsi:type="xsd:double"&gt;12.8475968480505&lt;/D&gt;&lt;D xsi:type="xsd:double"&gt;12.3100239867788&lt;/D&gt;&lt;D xsi:type="xsd:double"&gt;12.2104730916258&lt;/D&gt;&lt;D xsi:type="xsd:double"&gt;11.897584884218&lt;/D&gt;&lt;D xsi:type="xsd:double"&gt;11.954907769558&lt;/D&gt;&lt;D xsi:type="xsd:double"&gt;11.0659854108354&lt;/D&gt;&lt;D xsi:type="xsd:double"&gt;11.2778913545606&lt;/D&gt;&lt;D xsi:type="xsd:double"&gt;10.9473545496916&lt;/D&gt;&lt;D xsi:type="xsd:double"&gt;10.0850031737193&lt;/D&gt;&lt;D xsi:type="xsd:double"&gt;10.6076295797427&lt;/D&gt;&lt;D xsi:type="xsd:double"&gt;11.1443975009182&lt;/D&gt;&lt;D xsi:type="xsd:double"&gt;11.2985927395757&lt;/D&gt;&lt;D xsi:type="xsd:double"&gt;12.2660504266415&lt;/D&gt;&lt;D xsi:type="xsd:double"&gt;12.542679275477&lt;/D&gt;&lt;D xsi:type="xsd:double"&gt;13.0778898088588&lt;/D&gt;&lt;D xsi:type="xsd:double"&gt;13.5551289749832&lt;/D&gt;&lt;D xsi:type="xsd:double"&gt;14.590429556508&lt;/D&gt;&lt;D xsi:type="xsd:double"&gt;15.235195859769&lt;/D&gt;&lt;D xsi:type="xsd:double"&gt;15.9111978951651&lt;/D&gt;&lt;D xsi:type="xsd:double"&gt;15.9799197485866&lt;/D&gt;&lt;D xsi:type="xsd:double"&gt;16.6680572734907&lt;/D&gt;&lt;D xsi:type="xsd:double"&gt;16.9356494872714&lt;/D&gt;&lt;D xsi:type="xsd:double"&gt;17.9823679366705&lt;/D&gt;&lt;D xsi:type="xsd:double"&gt;18.7682526022179&lt;/D&gt;&lt;D xsi:type="xsd:double"&gt;19.1126390028496&lt;/D&gt;&lt;D xsi:type="xsd:double"&gt;19.8699852734058&lt;/D&gt;&lt;D xsi:type="xsd:double"&gt;19.8052257505293&lt;/D&gt;&lt;/FQL&gt;&lt;FQL&gt;&lt;Q&gt;DDR3512M-FDS^FG_PRICE(0)&lt;/Q&gt;&lt;R&gt;1&lt;/R&gt;&lt;C&gt;1&lt;/C&gt;&lt;D xsi:type="xsd:double"&gt;0.9717034&lt;/D&gt;&lt;/FQL&gt;&lt;FQL&gt;&lt;Q&gt;PASP-FDS^FG_PRICE(0)&lt;/Q&gt;&lt;R&gt;1&lt;/R&gt;&lt;C&gt;1&lt;/C&gt;&lt;D xsi:type="xsd:double"&gt;1068&lt;/D&gt;&lt;/FQL&gt;&lt;FQL&gt;&lt;Q&gt;PLATI-FDS^FG_PRICE(0)&lt;/Q&gt;&lt;R&gt;1&lt;/R&gt;&lt;C&gt;1&lt;/C&gt;&lt;D xsi:type="xsd:double"&gt;981&lt;/D&gt;&lt;/FQL&gt;&lt;FQL&gt;&lt;Q&gt;W-FDS^FG_PRICE(0)&lt;/Q&gt;&lt;R&gt;1&lt;/R&gt;&lt;C&gt;1&lt;/C&gt;&lt;D xsi:type="xsd:double"&gt;5.5175&lt;/D&gt;&lt;/FQL&gt;&lt;FQL&gt;&lt;Q&gt;COPP-FDS^FG_PRICE(0)&lt;/Q&gt;&lt;R&gt;1&lt;/R&gt;&lt;C&gt;1&lt;/C&gt;&lt;D xsi:type="xsd:double"&gt;4.252&lt;/D&gt;&lt;/FQL&gt;&lt;FQL&gt;&lt;Q&gt;FTSEWIVNXXXX^FG_PRICE(0)&lt;/Q&gt;&lt;R&gt;1&lt;/R&gt;&lt;C&gt;1&lt;/C&gt;&lt;D xsi:type="xsd:double"&gt;391.68723006&lt;/D&gt;&lt;/FQL&gt;&lt;FQL&gt;&lt;Q&gt;FC0000QA^FG_PRICE(0)&lt;/Q&gt;&lt;R&gt;1&lt;/R&gt;&lt;C&gt;1&lt;/C&gt;&lt;D xsi:type="xsd:double"&gt;101.211975&lt;/D&gt;&lt;/FQL&gt;&lt;FQL&gt;&lt;Q&gt;FC0000ZA^FG_PRICE(0)&lt;/Q&gt;&lt;R&gt;1&lt;/R&gt;&lt;C&gt;1&lt;/C&gt;&lt;D xsi:type="xsd:double"&gt;310.563&lt;/D&gt;&lt;/FQL&gt;&lt;FQL&gt;&lt;Q&gt;FC0000TW^FG_PRICE(0)&lt;/Q&gt;&lt;R&gt;1&lt;/R&gt;&lt;C&gt;1&lt;/C&gt;&lt;D xsi:type="xsd:double"&gt;348.56256&lt;/D&gt;&lt;/FQL&gt;&lt;FQL&gt;&lt;Q&gt;FC0000PH^FG_PRICE(0)&lt;/Q&gt;&lt;R&gt;1&lt;/R&gt;&lt;C&gt;1&lt;/C&gt;&lt;D xsi:type="xsd:double"&gt;321.72705&lt;/D&gt;&lt;/FQL&gt;&lt;FQL&gt;&lt;Q&gt;KSA^FG_PRICE(0)&lt;/Q&gt;&lt;R&gt;1&lt;/R&gt;&lt;C&gt;1&lt;/C&gt;&lt;D xsi:type="xsd:double"&gt;44.98&lt;/D&gt;&lt;/FQL&gt;&lt;FQL&gt;&lt;Q&gt;SET-BKK^FG_PRICE(0)&lt;/Q&gt;&lt;R&gt;1&lt;/R&gt;&lt;C&gt;1&lt;/C&gt;&lt;D xsi:type="xsd:double"&gt;1396.38&lt;/D&gt;&lt;/FQL&gt;&lt;FQL&gt;&lt;Q&gt;GREK^FG_PRICE(0)&lt;/Q&gt;&lt;R&gt;1&lt;/R&gt;&lt;C&gt;1&lt;/C&gt;&lt;D xsi:type="xsd:double"&gt;40.22&lt;/D&gt;&lt;/FQL&gt;&lt;FQL&gt;&lt;Q&gt;EWW^FG_PRICE(0)&lt;/Q&gt;&lt;R&gt;1&lt;/R&gt;&lt;C&gt;1&lt;/C&gt;&lt;D xsi:type="xsd:double"&gt;68.67&lt;/D&gt;&lt;/FQL&gt;&lt;FQL&gt;&lt;Q&gt;EPOL^FG_PRICE(0)&lt;/Q&gt;&lt;R&gt;1&lt;/R&gt;&lt;C&gt;1&lt;/C&gt;&lt;D xsi:type="xsd:double"&gt;24.1&lt;/D&gt;&lt;/FQL&gt;&lt;FQL&gt;&lt;Q&gt;CNYA^FG_PRICE(0)&lt;/Q&gt;&lt;R&gt;1&lt;/R&gt;&lt;C&gt;1&lt;/C&gt;&lt;D xsi:type="xsd:double"&gt;25.91&lt;/D&gt;&lt;/FQL&gt;&lt;FQL&gt;&lt;Q&gt;VNM^PERCENT_CHANGE(FMA_EPS(+1,0,,,,"PORTAGG","MEAN"),FMA_EPS(+1,-3AM,,,,"PORTAGG","MEAN"))&lt;/Q&gt;&lt;R&gt;1&lt;/R&gt;&lt;C&gt;1&lt;/C&gt;&lt;D xsi:type="xsd:double"&gt;-11.3474325907595&lt;/D&gt;&lt;/FQL&gt;&lt;FQL&gt;&lt;Q&gt;TUR^FG_TOTAL_RETURNC(0,-3AM)&lt;/Q&gt;&lt;R&gt;1&lt;/R&gt;&lt;C&gt;1&lt;/C&gt;&lt;D xsi:type="xsd:double"&gt;15.620351&lt;/D&gt;&lt;/FQL&gt;&lt;FQL&gt;&lt;Q&gt;CAGDPY@AE^EE_ACTUAL_ANNUAL(MED,0)&lt;/Q&gt;&lt;R&gt;1&lt;/R&gt;&lt;C&gt;1&lt;/C&gt;&lt;D xsi:type="xsd:double"&gt;12.7&lt;/D&gt;&lt;/FQL&gt;&lt;FQL&gt;&lt;Q&gt;CAGDPY@BR^EE_ACTUAL_ANNUAL(MED,0)&lt;/Q&gt;&lt;R&gt;1&lt;/R&gt;&lt;C&gt;1&lt;/C&gt;&lt;D xsi:type="xsd:double"&gt;-1.3135524173916&lt;/D&gt;&lt;/FQL&gt;&lt;FQL&gt;&lt;Q&gt;CAGDPY@ID^EE_ACTUAL_ANNUAL(MED,0)&lt;/Q&gt;&lt;R&gt;1&lt;/R&gt;&lt;C&gt;1&lt;/C&gt;&lt;D xsi:type="xsd:double"&gt;-0.11&lt;/D&gt;&lt;/FQL&gt;&lt;FQL&gt;&lt;Q&gt;CC_KR^FG_COMPANY_NAME&lt;/Q&gt;&lt;R&gt;1&lt;/R&gt;&lt;C&gt;1&lt;/C&gt;&lt;D xsi:type="xsd:string"&gt;South Korea&lt;/D&gt;&lt;/FQL&gt;&lt;FQL&gt;&lt;Q&gt;USDSAR^FG_PRICE(0)&lt;/Q&gt;&lt;R&gt;1&lt;/R&gt;&lt;C&gt;1&lt;/C&gt;&lt;D xsi:type="xsd:double"&gt;3.7509&lt;/D&gt;&lt;</t>
        </r>
      </text>
    </comment>
    <comment ref="A7" authorId="0" shapeId="0" xr:uid="{49A6D77F-26AD-4B26-AF59-1590ADDB8B12}">
      <text>
        <r>
          <rPr>
            <b/>
            <sz val="9"/>
            <color indexed="81"/>
            <rFont val="Tahoma"/>
            <family val="2"/>
          </rPr>
          <t>/FQL&gt;&lt;FQL&gt;&lt;Q&gt;USDAED^FG_PRICE(0)&lt;/Q&gt;&lt;R&gt;1&lt;/R&gt;&lt;C&gt;1&lt;/C&gt;&lt;D xsi:type="xsd:double"&gt;3.67235&lt;/D&gt;&lt;/FQL&gt;&lt;FQL&gt;&lt;Q&gt;USDTHB^FG_PRICE(0)&lt;/Q&gt;&lt;R&gt;1&lt;/R&gt;&lt;C&gt;1&lt;/C&gt;&lt;D xsi:type="xsd:double"&gt;36.605&lt;/D&gt;&lt;/FQL&gt;&lt;FQL&gt;&lt;Q&gt;USDCNH^FG_PRICE(0)&lt;/Q&gt;&lt;R&gt;1&lt;/R&gt;&lt;C&gt;1&lt;/C&gt;&lt;D xsi:type="xsd:double"&gt;7.25895&lt;/D&gt;&lt;/FQL&gt;&lt;FQL&gt;&lt;Q&gt;USDEUR^FG_PRICE(0)&lt;/Q&gt;&lt;R&gt;1&lt;/R&gt;&lt;C&gt;1&lt;/C&gt;&lt;D xsi:type="xsd:double"&gt;0.9340993&lt;/D&gt;&lt;/FQL&gt;&lt;FQL&gt;&lt;Q&gt;USDBRL^FG_PRICE(0)&lt;/Q&gt;&lt;R&gt;1&lt;/R&gt;&lt;C&gt;1&lt;/C&gt;&lt;D xsi:type="xsd:double"&gt;5.0837&lt;/D&gt;&lt;/FQL&gt;&lt;FQL&gt;&lt;Q&gt;USDMXN^FG_PRICE(0)&lt;/Q&gt;&lt;R&gt;1&lt;/R&gt;&lt;C&gt;1&lt;/C&gt;&lt;D xsi:type="xsd:double"&gt;16.481&lt;/D&gt;&lt;/FQL&gt;&lt;FQL&gt;&lt;Q&gt;USDMYR^FG_PRICE(0)&lt;/Q&gt;&lt;R&gt;1&lt;/R&gt;&lt;C&gt;1&lt;/C&gt;&lt;D xsi:type="xsd:double"&gt;4.7475&lt;/D&gt;&lt;/FQL&gt;&lt;FQL&gt;&lt;Q&gt;USDPLN^FG_PRICE(0)&lt;/Q&gt;&lt;R&gt;1&lt;/R&gt;&lt;C&gt;1&lt;/C&gt;&lt;D xsi:type="xsd:double"&gt;3.9811&lt;/D&gt;&lt;/FQL&gt;&lt;FQL&gt;&lt;Q&gt;USDIDR^FG_PRICE(0)&lt;/Q&gt;&lt;R&gt;1&lt;/R&gt;&lt;C&gt;1&lt;/C&gt;&lt;D xsi:type="xsd:double"&gt;15845&lt;/D&gt;&lt;/FQL&gt;&lt;FQL&gt;&lt;Q&gt;FC0000MY^FMA_EPS(NTMA,-20AY,0,CY,,"PORTAGG","MEANR")&lt;/Q&gt;&lt;R&gt;20&lt;/R&gt;&lt;C&gt;1&lt;/C&gt;&lt;D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xsi:type="xsd:double"&gt;15.6987954726436&lt;/D&gt;&lt;D xsi:type="xsd:double"&gt;16.3882261582609&lt;/D&gt;&lt;D xsi:type="xsd:double"&gt;16.0085524514106&lt;/D&gt;&lt;D xsi:type="xsd:double"&gt;16.6997810142664&lt;/D&gt;&lt;D xsi:type="xsd:double"&gt;16.7568420391715&lt;/D&gt;&lt;/FQL&gt;&lt;FQL&gt;&lt;Q&gt;GREK^P_PRICE_RETURNS_PR('52W',2,-10AY,0,AM)&lt;/Q&gt;&lt;R&gt;121&lt;/R&gt;&lt;C&gt;1&lt;/C&gt;&lt;D xsi:type="xsd:double"&gt;38.028145&lt;/D&gt;&lt;D xsi:type="xsd:double"&gt;14.718031999999999&lt;/D&gt;&lt;D xsi:type="xsd:double"&gt;45.926487&lt;/D&gt;&lt;D xsi:type="xsd:double"&gt;42.492794&lt;/D&gt;&lt;D xsi:type="xsd:double"&gt;6.935835&lt;/D&gt;&lt;D xsi:type="xsd:double"&gt;11.648989&lt;/D&gt;&lt;D xsi:type="xsd:double"&gt;-18.635332&lt;/D&gt;&lt;D xsi:type="xsd:double"&gt;-30.525654&lt;/D&gt;&lt;D xsi:type="xsd:double"&gt;-39.527863&lt;/D&gt;&lt;D xsi:type="xsd:double"&gt;-46.980423&lt;/D&gt;&lt;D xsi:type="xsd:double"&gt;-48.4929&lt;/D&gt;&lt;D xsi:type="xsd:double"&gt;-55.243145&lt;/D&gt;&lt;D xsi:type="xsd:double"&gt;-52.225513&lt;/D&gt;&lt;D xsi:type="xsd:double"&gt;-44.699688&lt;/D&gt;&lt;D xsi:type="xsd:double"&gt;-48.939877&lt;/D&gt;&lt;D xsi:type="xsd:double"&gt;-47.621&lt;/D&gt;&lt;D xsi:type="xsd:double"&gt;-46.928715&lt;/D&gt;&lt;D xsi:type="xsd:double"&gt;-50.69184&lt;/D&gt;&lt;D xsi:type="xsd:double"&gt;-40.867733&lt;/D&gt;&lt;D xsi:type="xsd:double"&gt;-37.37272&lt;/D&gt;&lt;D xsi:type="xsd:double"&gt;-39.83497&lt;/D&gt;&lt;D xsi:type="xsd:double"&gt;-40.590317&lt;/D&gt;&lt;D xsi:type="xsd:double"&gt;-51.72087&lt;/D&gt;&lt;D xsi:type="xsd:double"&gt;-32.432167&lt;/D&gt;&lt;D xsi:type="xsd:double"&gt;-33.34968&lt;/D&gt;&lt;D xsi:type="xsd:double"&gt;-29.359562&lt;/D&gt;&lt;D xsi:type="xsd:double"&gt;-32.07385&lt;/D&gt;&lt;D xsi:type="xsd:double"&gt;-36.817753&lt;/D&gt;&lt;D xsi:type="xsd:double"&gt;-27.944374&lt;/D&gt;&lt;D xsi:type="xsd:double"&gt;-23.910337&lt;/D&gt;&lt;D xsi:type="xsd:double"&gt;-27.944374&lt;/D&gt;&lt;D xsi:type="xsd:double"&gt;-22.599203&lt;/D&gt;&lt;D xsi:type="xsd:double"&gt;3.6261082&lt;/D&gt;&lt;D xsi:type="xsd:double"&gt;12.765694&lt;/D&gt;&lt;D xsi:type="xsd:double"&gt;37.22347&lt;/D&gt;&lt;D xsi:type="xsd:double"&gt;11.269331&lt;/D&gt;&lt;D xsi:type="xsd:double"&gt;14.176559&lt;/D&gt;&lt;D xsi:type="xsd:double"&gt;16.937565&lt;/D&gt;&lt;D xsi:type="xsd:double"&gt;11.629093&lt;/D&gt;&lt;D xsi:type="xsd:double"&gt;53.323757&lt;/D&gt;&lt;D xsi:type="xsd:double"&gt;43.626465&lt;/D&gt;&lt;D xsi:type="xsd:double"&gt;44.095947&lt;/D&gt;&lt;D xsi:type="xsd:double"&gt;30.531525&lt;/D&gt;&lt;D xsi:type="xsd:double"&gt;26.025068&lt;/D&gt;&lt;D xsi:type="xsd:double"&gt;15.710115&lt;/D&gt;&lt;D xsi:type="xsd:double"&gt;35.726036&lt;/D&gt;&lt;D xsi:type="xsd:double"&gt;42.994846&lt;/D&gt;&lt;D xsi:type="xsd:double"&gt;36.71237&lt;/D&gt;&lt;D xsi:type="xsd:double"&gt;25.35261&lt;/D&gt;&lt;D xsi:type="xsd:double"&gt;8.1473465&lt;/D&gt;&lt;D xsi:type="xsd:double"&gt;0.19981861&lt;/D&gt;&lt;D xsi:type="xsd:double"&gt;-11.4277&lt;/D&gt;&lt;D xsi:type="xsd:double"&gt;-11.439448&lt;/D&gt;&lt;D xsi:type="xsd:double"&gt;-16.961664&lt;/D&gt;&lt;D xsi:type="xsd:double"&gt;-18.245066&lt;/D&gt;&lt;D xsi:type="xsd:double"&gt;-13.2887&lt;/D&gt;&lt;D xsi:type="xsd:double"&gt;-17.851728&lt;/D&gt;&lt;D xsi:type="xsd:double"&gt;-31.131887&lt;/D&gt;&lt;D xsi:type="xsd:double"&gt;-28.097826&lt;/D&gt;&lt;D xsi:type="xsd:double"&gt;-23.408657&lt;/D&gt;&lt;D xsi:type="xsd:double"&gt;-12.111801&lt;/D&gt;&lt;D xsi:type="xsd:double"&gt;-19.101984&lt;/D&gt;&lt;D xsi:type="xsd:double"&gt;2.6710987&lt;/D&gt;&lt;D xsi:type="xsd:double"&gt;8.198536&lt;/D&gt;&lt;D xsi:type="xsd:double"&gt;2.4539948&lt;/D&gt;&lt;D xsi:type="xsd:double"&gt;15.240693&lt;/D&gt;&lt;D xsi:type="xsd:double"&gt;29.937029&lt;/D&gt;&lt;D xsi:type="xsd:double"&gt;26.562046&lt;/D&gt;&lt;D xsi:type="xsd:double"&gt;34.38101&lt;/D&gt;&lt;D xsi:type="xsd:double"&gt;37.141407&lt;/D&gt;&lt;D xsi:type="xsd:double"&gt;30.537056&lt;/D&gt;&lt;D xsi:type="xsd:double"&gt;-20.10696&lt;/D&gt;&lt;D xsi:type="xsd:double"&gt;-27.290176&lt;/D&gt;&lt;D xsi:type="xsd:double"&gt;-25.246494&lt;/D&gt;&lt;D xsi:type="xsd:double"&gt;-30.223047&lt;/D&gt;&lt;D xsi:type="xsd:double"&gt;-30.006552&lt;/D&gt;&lt;D xsi:type="xsd:double"&gt;-24.616169&lt;/D&gt;&lt;D xsi:type="xsd:double"&gt;-23.696487&lt;/D&gt;&lt;D xsi:type="xsd:double"&gt;-21.51593&lt;/D&gt;&lt;D xsi:type="xsd:double"&gt;-25.938303&lt;/D&gt;&lt;D xsi:type="xsd:double"&gt;-12.010294&lt;/D&gt;&lt;D xsi:type="xsd:double"&gt;-12.730831&lt;/D&gt;&lt;D xsi:type="xsd:double"&gt;-11.687189&lt;/D&gt;&lt;D xsi:type="xsd:double"&gt;50.24377&lt;/D&gt;&lt;D xsi:type="xsd:double"&gt;60.42682&lt;/D&gt;&lt;D xsi:type="xsd:double"&gt;66.66239&lt;/D&gt;&lt;D xsi:type="xsd:double"&gt;61.661076&lt;/D&gt;&lt;D xsi:type="xsd:double"&gt;45.97912&lt;/D&gt;&lt;D xsi:type="xsd:double"&gt;42.67919&lt;/D&gt;&lt;D xsi:type="xsd:double"&gt;44.057465&lt;/D&gt;&lt;D xsi:type="xsd:double"&gt;35.172607&lt;/D&gt;&lt;D xsi:type="xsd:double"&gt;40.377213&lt;/D&gt;&lt;D xsi:type="xsd:double"&gt;10.712433&lt;/D&gt;&lt;D xsi:type="xsd:double"&gt;13.521301&lt;/D&gt;&lt;D xsi:type="xsd:double"&gt;24.464058&lt;/D&gt;&lt;D xsi:type="xsd:double"&gt;-6.195605&lt;/D&gt;&lt;D xsi:type="xsd:double"&gt;-0.5922854&lt;/D&gt;&lt;D xsi:type="xsd:double"&gt;-11.1354885&lt;/D&gt;&lt;D xsi:type="xsd:double"&gt;-14.459825&lt;/D&gt;&lt;D xsi:type="xsd:double"&gt;-19.503986&lt;/D&gt;&lt;D xsi:type="xsd:double"&gt;-8.071691&lt;/D&gt;&lt;D xsi:type="xsd:double"&gt;-14.234554&lt;/D&gt;&lt;D xsi:type="xsd:double"&gt;-19.24662&lt;/D&gt;&lt;D xsi:type="xsd:double"&gt;-5.7219925&lt;/D&gt;&lt;D xsi:type="xsd:double"&gt;0.328362&lt;/D&gt;&lt;D xsi:type="xsd:double"&gt;2.6046276&lt;/D&gt;&lt;D xsi:type="xsd:double"&gt;8.671152&lt;/D&gt;&lt;D xsi:type="xsd:double"&gt;28.553688&lt;/D&gt;&lt;D xsi:type="xsd:double"&gt;18.931925&lt;/D&gt;&lt;D xsi:type="xsd:double"&gt;32.95536&lt;/D&gt;&lt;D xsi:type="xsd:double"&gt;42.133892&lt;/D&gt;&lt;D xsi:type="xsd:double"&gt;83.2039&lt;/D&gt;&lt;D xsi:type="xsd:double"&gt;54.951977&lt;/D&gt;&lt;D xsi:type="xsd:double"&gt;53.09566&lt;/D&gt;&lt;D xsi:type="xsd:double"&gt;56.652462&lt;/D&gt;&lt;D xsi:type="xsd:double"&gt;40.11252&lt;/D&gt;&lt;D xsi:type="xsd:double"&gt;41.011177&lt;/D&gt;&lt;D xsi:type="xsd:double"&gt;41.566216&lt;/D&gt;&lt;D xsi:type="xsd:double"&gt;32.04044&lt;/D&gt;&lt;D xsi:type="xsd:double"&gt;35.696327&lt;/D&gt;&lt;D xsi:type="xsd:double"&gt;31.243134&lt;/D&gt;&lt;/FQL&gt;&lt;FQL&gt;&lt;Q&gt;UAE^FG_TOTAL_RETURNC(-10AY,0,AM)&lt;/Q&gt;&lt;R&gt;121&lt;/R&gt;&lt;C&gt;1&lt;/C&gt;&lt;D xsi:type="xsd:string"&gt;@NA&lt;/D&gt;&lt;D xsi:type="xsd:string"&gt;@NA&lt;/D&gt;&lt;D xsi:type="xsd:double"&gt;-6.4815044&lt;/D&gt;&lt;D xsi:type="xsd:double"&gt;-3.9834082&lt;/D&gt;&lt;D xsi:type="xsd:double"&gt;3.543651&lt;/D&gt;&lt;D xsi:type="xsd:double"&gt;3.1719565&lt;/D&gt;&lt;D xsi:type="xsd:double"&gt;-4.611647&lt;/D&gt;&lt;D xsi:type="xsd:double"&gt;-3.4355402&lt;/D&gt;&lt;D xsi:type="xsd:double"&gt;-16.293001&lt;/D&gt;&lt;D xsi:type="xsd:double"&gt;0.7978082&lt;/D&gt;&lt;D xsi:type="xsd:double"&gt;1.2786388&lt;/D&gt;&lt;D xsi:type="xsd:double"&gt;-0.9889543&lt;/D&gt;&lt;D xsi:type="xsd:double"&gt;4.878092&lt;/D&gt;&lt;D xsi:type="xsd:double"&gt;3.3917546&lt;/D&gt;&lt;D xsi:type="xsd:double"&gt;0.76007843&lt;/D&gt;&lt;D xsi:type="xsd:double"&gt;-0.7496238&lt;/D&gt;&lt;D xsi:type="xsd:double"&gt;2.4169207&lt;/D&gt;&lt;D xsi:type="xsd:double"&gt;-13.225174&lt;/D&gt;&lt;D xsi:type="xsd:double"&gt;3.2135963&lt;/D&gt;&lt;D xsi:type="xsd:double"&gt;-12.9943075&lt;/D&gt;&lt;D xsi:type="xsd:double"&gt;-8.201891&lt;/D&gt;&lt;D xsi:type="xsd:double"&gt;0.6716728&lt;/D&gt;&lt;D xsi:type="xsd:double"&gt;0.79506636&lt;/D&gt;&lt;D xsi:type="xsd:double"&gt;16.619062&lt;/D&gt;&lt;D xsi:type="xsd:double"&gt;0.8163333&lt;/D&gt;&lt;D xsi:type="xsd:double"&gt;-3.5280526&lt;/D&gt;&lt;D xsi:type="xsd:double"&gt;1.0791421&lt;/D&gt;&lt;D xsi:type="xsd:double"&gt;3.4110904&lt;/D&gt;&lt;D xsi:type="xsd:double"&gt;4.1666746&lt;/D&gt;&lt;D xsi:type="xsd:double"&gt;-2.239424&lt;/D&gt;&lt;D xsi:type="xsd:double"&gt;-4.723501&lt;/D&gt;&lt;D xsi:type="xsd:double"&gt;-5.490792&lt;/D&gt;&lt;D xsi:type="xsd:double"&gt;10.873091&lt;/D&gt;&lt;D xsi:type="xsd:double"&gt;3.7202&lt;/D&gt;&lt;D xsi:type="xsd:double"&gt;0.3905058&lt;/D&gt;&lt;D xsi:type="xsd:double"&gt;-4.9965916&lt;/D&gt;&lt;D xsi:type="xsd:double"&gt;2.689159&lt;/D&gt;&lt;D xsi:type="xsd:double"&gt;0.7520318&lt;/D&gt;&lt;D xsi:type="xsd:double"&gt;1.0445237&lt;/D&gt;&lt;D xsi:type="xsd:double"&gt;-0.5577743&lt;/D&gt;&lt;D xsi:type="xsd:double"&gt;3.9881825&lt;/D&gt;&lt;D xsi:type="xsd:double"&gt;1.8449068&lt;/D&gt;&lt;D xsi:type="xsd:double"&gt;-0.5577266&lt;/D&gt;&lt;D xsi:type="xsd:double"&gt;-5.8889446&lt;/D&gt;&lt;D xsi:type="xsd:double"&gt;-0.030994415&lt;/D&gt;&lt;D xsi:type="xsd:double"&gt;6.818795&lt;/D&gt;&lt;D xsi:type="xsd:double"&gt;-3.9865196&lt;/D&gt;&lt;D xsi:type="xsd:double"&gt;-1.2865543&lt;/D&gt;&lt;D xsi:type="xsd:double"&gt;-1.5402734&lt;/D&gt;&lt;D xsi:type="xsd:double"&gt;-3.5499394&lt;/D&gt;&lt;D xsi:type="xsd:double"&gt;6.644416&lt;/D&gt;&lt;D xsi:type="xsd:double"&gt;-6.390345&lt;/D&gt;&lt;D xsi:type="xsd:double"&gt;2.6744962&lt;/D&gt;&lt;D xsi:type="xsd:double"&gt;-0.63531995&lt;/D&gt;&lt;D xsi:type="xsd:double"&gt;-5.4347873&lt;/D&gt;&lt;D xsi:type="xsd:double"&gt;2.0960093&lt;/D&gt;&lt;D xsi:type="xsd:double"&gt;-8.476824&lt;/D&gt;&lt;D xsi:type="xsd:double"&gt;2.9317737&lt;/D&gt;&lt;D xsi:type="xsd:double"&gt;-2.1908104&lt;/D&gt;&lt;D xsi:type="xsd:double"&gt;3.901732&lt;/D&gt;&lt;D xsi:type="xsd:double"&gt;3.2176614&lt;/D&gt;&lt;D xsi:type="xsd:double"&gt;-1.9046366&lt;/D&gt;&lt;D xsi:type="xsd:double"&gt;-2.8846145&lt;/D&gt;&lt;D xsi:type="xsd:double"&gt;-0.85859895&lt;/D&gt;&lt;D xsi:type="xsd:double"&gt;3.1148791&lt;/D&gt;&lt;D xsi:type="xsd:double"&gt;2.1505356&lt;/D&gt;&lt;D xsi:type="xsd:double"&gt;-0.9122789&lt;/D&gt;&lt;D xsi:type="xsd:double"&gt;-2.8328598&lt;/D&gt;&lt;D xsi:type="xsd:double"&gt;0.9475231&lt;/D&gt;&lt;D xsi:type="xsd:double"&gt;-5.379069&lt;/D&gt;&lt;D xsi:type="xsd:double"&gt;-2.3532927&lt;/D&gt;&lt;D xsi:type="xsd:double"&gt;-18.493975&lt;/D&gt;&lt;D xsi:type="xsd:double"&gt;-4.506236&lt;/D&gt;&lt;D xsi:type="xsd:double"&gt;0.10039806&lt;/D&gt;&lt;D xsi:type="xsd:double"&gt;4.413235&lt;/D&gt;&lt;D xsi:type="xsd:double"&gt;1.7348051&lt;/D&gt;&lt;D xsi:type="xsd:double"&gt;3.8346648&lt;/D&gt;&lt;D xsi:type="xsd:double"&gt;3.9808154&lt;/D&gt;&lt;D xsi:type="xsd:double"&gt;-2.0295203&lt;/D&gt;&lt;D xsi:type="xsd:double"&gt;2.636528&lt;/D&gt;&lt;D xsi:type="xsd:double"&gt;11.9238615&lt;/D&gt;&lt;D xsi:type="xsd:double"&gt;4.411888&lt;/D&gt;&lt;D xsi:type="xsd:double"&gt;3.3778548&lt;/D&gt;&lt;D xsi:type="xsd:double"&gt;0.30394793&lt;/D&gt;&lt;D xsi:type="xsd:double"&gt;0.37878752&lt;/D&gt;&lt;D xsi:type="xsd:double"&gt;3.4716964&lt;/D&gt;&lt;D xsi:type="xsd:double"&gt;9.625948&lt;/D&gt;&lt;D xsi:type="xsd:double"&gt;-3.030306&lt;/D&gt;&lt;D xsi:type="xsd:double"&gt;2.5568128&lt;/D&gt;&lt;D xsi:type="xsd:double"&gt;5.2631617&lt;/D&gt;&lt;D xsi:type="xsd:double"&gt;-4.2763114&lt;/D&gt;&lt;D xsi:type="xsd:double"&gt;10.137451&lt;/D&gt;&lt;D xsi:type="xsd:double"&gt;7.956314&lt;/D&gt;&lt;D xsi:type="xsd:double"&gt;-4.636735&lt;/D&gt;&lt;D xsi:type="xsd:double"&gt;4.9907684&lt;/D&gt;&lt;D xsi:type="xsd:double"&gt;6.4553857&lt;/D&gt;&lt;D xsi:type="xsd:double"&gt;6.670344&lt;/D&gt;&lt;D xsi:type="xsd:double"&gt;-9.250652&lt;/D&gt;&lt;D xsi:type="xsd:double"&gt;-5.42022&lt;/D&gt;&lt;D xsi:type="xsd:double"&gt;-6.2192144&lt;/D&gt;&lt;D xsi:type="xsd:double"&gt;10.702562&lt;/D&gt;&lt;D xsi:type="xsd:double"&gt;-8.362997&lt;/D&gt;&lt;D xsi:type="xsd:double"&gt;-2.5242686&lt;/D&gt;&lt;D xsi:type="xsd:double"&gt;6.7728996&lt;/D&gt;&lt;D xsi:type="xsd:double"&gt;-6.0945272&lt;/D&gt;&lt;D xsi:type="xsd:double"&gt;-1.6401529&lt;/D&gt;&lt;D xsi:type="xsd:double"&gt;1.9399524&lt;/D&gt;&lt;D xsi:type="xsd:double"&gt;-4.4183373&lt;/D&gt;&lt;D xsi:type="xsd:double"&gt;-0.3462553&lt;/D&gt;&lt;D xsi:type="xsd:double"&gt;3.544128&lt;/D&gt;&lt;D xsi:type="xsd:double"&gt;-1.5527666&lt;/D&gt;&lt;D xsi:type="xsd:double"&gt;3.9215684&lt;/D&gt;&lt;D xsi:type="xsd:double"&gt;2.7628064&lt;/D&gt;&lt;D xsi:type="xsd:double"&gt;-1.5081942&lt;/D&gt;&lt;D xsi:type="xsd:double"&gt;-1.0652542&lt;/D&gt;&lt;D xsi:type="xsd:double"&gt;-0.60564876&lt;/D&gt;&lt;D xsi:type="xsd:double"&gt;-2.6404917&lt;/D&gt;&lt;D xsi:type="xsd:double"&gt;6.6026807&lt;/D&gt;&lt;D xsi:type="xsd:double"&gt;-4.462904&lt;/D&gt;&lt;D xsi:type="xsd:double"&gt;-0.6893337&lt;/D&gt;&lt;D xsi:type="xsd:double"&gt;3.3910036&lt;/D&gt;&lt;/FQL&gt;&lt;FQL&gt;&lt;Q&gt;QAT^FMA_ROE(NTMA,-20AY,NOW,FY,"PORTAGG","MEANR")&lt;/Q&gt;&lt;R&gt;20&lt;/R&gt;&lt;C&gt;1&lt;/C&gt;&lt;D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CAGDPY@VN^EE_ACTUAL_ANNUAL(MED,0)&lt;/Q&gt;&lt;R&gt;0&lt;/R&gt;&lt;C&gt;0&lt;/C&gt;&lt;/FQL&gt;&lt;FQL&gt;&lt;Q&gt;USDIDR^FG_PRICE_CHANGE(0,-1AY)&lt;/Q&gt;&lt;R&gt;1&lt;/R&gt;&lt;C&gt;1&lt;/C&gt;&lt;D xsi:type="xsd:double"&gt;6.463754&lt;/D&gt;&lt;/FQL&gt;&lt;FQL&gt;&lt;Q&gt;FC0000GR^FMA_EPS(NTMA,-20AY,0,CY,,"PORTAGG","MEANR")&lt;/Q&gt;&lt;R&gt;20&lt;/R&gt;&lt;C&gt;1&lt;/C&gt;&lt;D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xsi:type="xsd:double"&gt;1.21959709581891&lt;/D&gt;&lt;/FQL&gt;&lt;FQL&gt;&lt;Q&gt;EPOL^FG_TOTAL_RETURNC(-10AY,0,AM)&lt;/Q&gt;&lt;R&gt;121&lt;/R&gt;&lt;C&gt;1&lt;/C&gt;&lt;D xsi:type="xsd:double"&gt;4.245782&lt;/D&gt;&lt;D xsi:type="xsd:double"&gt;-3.2450378&lt;/D&gt;&lt;D xsi:type="xsd:double"&gt;5.338812&lt;/D&gt;&lt;D xsi:type="xsd:double"&gt;-4.535532&lt;/D&gt;&lt;D xsi:type="xsd:double"&gt;-3.6032915&lt;/D&gt;&lt;D xsi:type="xsd:double"&gt;2.171588&lt;/D&gt;&lt;D xsi:type="xsd:double"&gt;-5.993038&lt;/D&gt;&lt;D xsi:type="xsd:double"&gt;-1.3713837&lt;/D&gt;&lt;D xsi:type="xsd:double"&gt;-0.41338205&lt;/D&gt;&lt;D xsi:type="xsd:double"&gt;-7.0343437&lt;/D&gt;&lt;D xsi:type="xsd:double"&gt;-4.485047&lt;/D&gt;&lt;D xsi:type="xsd:double"&gt;-3.565216&lt;/D&gt;&lt;D xsi:type="xsd:double"&gt;8.025241&lt;/D&gt;&lt;D xsi:type="xsd:double"&gt;7.053423&lt;/D&gt;&lt;D xsi:type="xsd:double"&gt;-6.04288&lt;/D&gt;&lt;D xsi:type="xsd:double"&gt;-4.932803&lt;/D&gt;&lt;D xsi:type="xsd:double"&gt;-2.3337662&lt;/D&gt;&lt;D xsi:type="xsd:double"&gt;0.45086145&lt;/D&gt;&lt;D xsi:type="xsd:double"&gt;-1.1669695&lt;/D&gt;&lt;D xsi:type="xsd:double"&gt;-9.40054&lt;/D&gt;&lt;D xsi:type="xsd:double"&gt;-13.734346&lt;/D&gt;&lt;D xsi:type="xsd:double"&gt;-3.0008316&lt;/D&gt;&lt;D xsi:type="xsd:double"&gt;5.0394654&lt;/D&gt;&lt;D xsi:type="xsd:double"&gt;9.884405&lt;/D&gt;&lt;D xsi:type="xsd:double"&gt;1.7885327&lt;/D&gt;&lt;D xsi:type="xsd:double"&gt;-8.165371&lt;/D&gt;&lt;D xsi:type="xsd:double"&gt;-2.4198115&lt;/D&gt;&lt;D xsi:type="xsd:double"&gt;-3.9816856&lt;/D&gt;&lt;D xsi:type="xsd:double"&gt;14.509333&lt;/D&gt;&lt;D xsi:type="xsd:double"&gt;-5.941123&lt;/D&gt;&lt;D xsi:type="xsd:double"&gt;2.2358894&lt;/D&gt;&lt;D xsi:type="xsd:double"&gt;-4.4833302&lt;/D&gt;&lt;D xsi:type="xsd:double"&gt;3.033781&lt;/D&gt;&lt;D xsi:type="xsd:double"&gt;9.198689&lt;/D&gt;&lt;D xsi:type="xsd:double"&gt;9.284222&lt;/D&gt;&lt;D xsi:type="xsd:double"&gt;0.7593751&lt;/D&gt;&lt;D xsi:type="xsd:double"&gt;1.9312263&lt;/D&gt;&lt;D xsi:type="xsd:double"&gt;9.565616&lt;/D&gt;&lt;D xsi:type="xsd:double"&gt;1.8557549&lt;/D&gt;&lt;D xsi:type="xsd:double"&gt;0.75443983&lt;/D&gt;&lt;D xsi:type="xsd:double"&gt;5.19588&lt;/D&gt;&lt;D xsi:type="xsd:double"&gt;8.271265&lt;/D&gt;&lt;D xsi:type="xsd:double"&gt;0.5792856&lt;/D&gt;&lt;D xsi:type="xsd:double"&gt;-3.7437022&lt;/D&gt;&lt;D xsi:type="xsd:double"&gt;-2.131635&lt;/D&gt;&lt;D xsi:type="xsd:double"&gt;9.02878&lt;/D&gt;&lt;D xsi:type="xsd:double"&gt;-4.2022824&lt;/D&gt;&lt;D xsi:type="xsd:double"&gt;-0.44609308&lt;/D&gt;&lt;D xsi:type="xsd:double"&gt;-3.547424&lt;/D&gt;&lt;D xsi:type="xsd:double"&gt;-3.5230339&lt;/D&gt;&lt;D xsi:type="xsd:double"&gt;-5.216688&lt;/D&gt;&lt;D xsi:type="xsd:double"&gt;-5.6174335&lt;/D&gt;&lt;D xsi:type="xsd:double"&gt;3.1200886&lt;/D&gt;&lt;D xsi:type="xsd:double"&gt;1.3495922&lt;/D&gt;&lt;D xsi:type="xsd:double"&gt;-4.6391726&lt;/D&gt;&lt;D xsi:type="xsd:double"&gt;1.6216159&lt;/D&gt;&lt;D xsi:type="xsd:double"&gt;0.44326782&lt;/D&gt;&lt;D xsi:type="xsd:double"&gt;6.2996387&lt;/D&gt;&lt;D xsi:type="xsd:double"&gt;-1.766932&lt;/D&gt;&lt;D xsi:type="xsd:double"&gt;-2.0985007&lt;/D&gt;&lt;D xsi:type="xsd:double"&gt;3.4995556&lt;/D&gt;&lt;D xsi:type="xsd:double"&gt;-7.3964477&lt;/D&gt;&lt;D xsi:type="xsd:double"&gt;5.705154&lt;/D&gt;&lt;D xsi:type="xsd:double"&gt;0.82529783&lt;/D&gt;&lt;D xsi:type="xsd:double"&gt;-9.480906&lt;/D&gt;&lt;D xsi:type="xsd:double"&gt;1.1374354&lt;/D&gt;&lt;D xsi:type="xsd:double"&gt;-1.2183726&lt;/D&gt;&lt;D xsi:type="xsd:double"&gt;4.981017&lt;/D&gt;&lt;D xsi:type="xsd:double"&gt;-6.913686&lt;/D&gt;&lt;D xsi:type="xsd:double"&gt;6.4849377&lt;/D&gt;&lt;D xsi:type="xsd:double"&gt;-5.132991&lt;/D&gt;&lt;D xsi:type="xsd:double"&gt;-27.348745&lt;/D&gt;&lt;D xsi:type="xsd:double"&gt;-2.7759016&lt;/D&gt;&lt;D xsi:type="xsd:double"&gt;0.48747063&lt;/D&gt;&lt;D xsi:type="xsd:double"&gt;17.879414&lt;/D&gt;&lt;D xsi:type="xsd:double"&gt;0.73280334&lt;/D&gt;&lt;D xsi:type="xsd:double"&gt;6.721711&lt;/D&gt;&lt;D xsi:type="xsd:double"&gt;-3.9226592&lt;/D&gt;&lt;D xsi:type="xsd:double"&gt;-3.680271&lt;/D&gt;&lt;D xsi:type="xsd:double"&gt;2.2686481&lt;/D&gt;&lt;D xsi:type="xsd:double"&gt;11.967314&lt;/D&gt;&lt;D xsi:type="xsd:double"&gt;5.42053&lt;/D&gt;&lt;D xsi:type="xsd:double"&gt;-4.3002725&lt;/D&gt;&lt;D xsi:type="xsd:double"&gt;-0.93506575&lt;/D&gt;&lt;D xsi:type="xsd:double"&gt;0.6292701&lt;/D&gt;&lt;D xsi:type="xsd:double"&gt;9.275663&lt;/D&gt;&lt;D xsi:type="xsd:double"&gt;5.5301547&lt;/D&gt;&lt;D xsi:type="xsd:double"&gt;-1.087451&lt;/D&gt;&lt;D xsi:type="xsd:double"&gt;0.32066107&lt;/D&gt;&lt;D xsi:type="xsd:double"&gt;5.0228357&lt;/D&gt;&lt;D xsi:type="xsd:double"&gt;1.7391324&lt;/D&gt;&lt;D xsi:type="xsd:double"&gt;-2.8632462&lt;/D&gt;&lt;D xsi:type="xsd:double"&gt;-8.183014&lt;/D&gt;&lt;D xsi:type="xsd:double"&gt;8.871627&lt;/D&gt;&lt;D xsi:type="xsd:double"&gt;-9.653026&lt;/D&gt;&lt;D xsi:type="xsd:double"&gt;-15.706545&lt;/D&gt;&lt;D xsi:type="xsd:double"&gt;8.060741&lt;/D&gt;&lt;D xsi:type="xsd:double"&gt;-21.135134&lt;/D&gt;&lt;D xsi:type="xsd:double"&gt;4.160714&lt;/D&gt;&lt;D xsi:type="xsd:double"&gt;-8.964146&lt;/D&gt;&lt;D xsi:type="xsd:double"&gt;6.783366&lt;/D&gt;&lt;D xsi:type="xsd:double"&gt;-12.5&lt;/D&gt;&lt;D xsi:type="xsd:double"&gt;-16.237318&lt;/D&gt;&lt;D xsi:type="xsd:double"&gt;36.62629&lt;/D&gt;&lt;D xsi:type="xsd:double"&gt;1.7053246&lt;/D&gt;&lt;D xsi:type="xsd:double"&gt;14.51639&lt;/D&gt;&lt;D xsi:type="xsd:double"&gt;-6.257457&lt;/D&gt;&lt;D xsi:type="xsd:double"&gt;-1.7164648&lt;/D&gt;&lt;D xsi:type="xsd:double"&gt;3.040111&lt;/D&gt;&lt;D xsi:type="xsd:double"&gt;10.671687&lt;/D&gt;&lt;D xsi:type="xsd:double"&gt;5.9557676&lt;/D&gt;&lt;D xsi:type="xsd:double"&gt;3.9614558&lt;/D&gt;&lt;D xsi:type="xsd:double"&gt;4.016483&lt;/D&gt;&lt;D xsi:type="xsd:double"&gt;-12.623769&lt;/D&gt;&lt;D xsi:type="xsd:double"&gt;2.7762055&lt;/D&gt;&lt;D xsi:type="xsd:double"&gt;11.466372&lt;/D&gt;&lt;D xsi:type="xsd:double"&gt;11.424339&lt;/D&gt;&lt;D xsi:type="xsd:double"&gt;-1.2796283&lt;/D&gt;&lt;D xsi:type="xsd:double"&gt;3.100419&lt;/D&gt;&lt;D xsi:type="xsd:double"&gt;4.488325&lt;/D&gt;&lt;D xsi:type="xsd:double"&gt;3.5223365&lt;/D&gt;&lt;/FQL&gt;&lt;FQL&gt;&lt;Q&gt;EPHE^FMA_PE(NTMA,-10AY,0,AM,"PORTAGG","MEANR")&lt;/Q&gt;&lt;R&gt;121&lt;/R&gt;&lt;C&gt;1&lt;/C&gt;&lt;D xsi:type="xsd:double"&gt;17.4770254647008&lt;/D&gt;&lt;D xsi:type="xsd:double"&gt;17.6667710508624&lt;/D&gt;&lt;D xsi:type="xsd:double"&gt;17.6963972915063&lt;/D&gt;&lt;D xsi:type="xsd:double"&gt;17.4363077949388&lt;/D&gt;&lt;D xsi:type="xsd:double"&gt;17.3876919596709&lt;/D&gt;&lt;D xsi:type="xsd:double"&gt;17.6485723528314&lt;/D&gt;&lt;D xsi:type="xsd:double"&gt;17.3535744962422&lt;/D&gt;&lt;D xsi:type="xsd:double"&gt;17.5220172616594&lt;/D&gt;&lt;D xsi:type="xsd:double"&gt;16.9272794984565&lt;/D&gt;&lt;D xsi:type="xsd:double"&gt;17.5864872290839&lt;/D&gt;&lt;D xsi:type="xsd:double"&gt;17.9182311618778&lt;/D&gt;&lt;D xsi:type="xsd:double"&gt;18.2047927856515&lt;/D&gt;&lt;D xsi:type="xsd:double"&gt;18.7870556172249&lt;/D&gt;&lt;D xsi:type="xsd:double"&gt;18.0425800733864&lt;/D&gt;&lt;D xsi:type="xsd:double"&gt;17.2911387197987&lt;/D&gt;&lt;D xsi:type="xsd:double"&gt;17.1181963503115&lt;/D&gt;&lt;D xsi:type="xsd:double"&gt;17.7511123406514&lt;/D&gt;&lt;D xsi:type="xsd:double"&gt;16.1507975455486&lt;/D&gt;&lt;D xsi:type="xsd:double"&gt;16.7856266708772&lt;/D&gt;&lt;D xsi:type="xsd:double"&gt;16.3264966111363&lt;/D&gt;&lt;D xsi:type="xsd:double"&gt;15.8996955627803&lt;/D&gt;&lt;D xsi:type="xsd:double"&gt;14.5653970523248&lt;/D&gt;&lt;D xsi:type="xsd:double"&gt;15.4188172396962&lt;/D&gt;&lt;D xsi:type="xsd:double"&gt;16.1009677570564&lt;/D&gt;&lt;D xsi:type="xsd:double"&gt;16.9344973020282&lt;/D&gt;&lt;D xsi:type="xsd:double"&gt;16.51603171902&lt;/D&gt;&lt;D xsi:type="xsd:double"&gt;16.9535393214684&lt;/D&gt;&lt;D xsi:type="xsd:double"&gt;17.6441041028629&lt;/D&gt;&lt;D xsi:type="xsd:double"&gt;18.3610223991411&lt;/D&gt;&lt;D xsi:type="xsd:double"&gt;17.7072530363182&lt;/D&gt;&lt;D xsi:type="xsd:double"&gt;16.7258871138181&lt;/D&gt;&lt;D xsi:type="xsd:double"&gt;15.4549258385304&lt;/D&gt;&lt;D xsi:type="xsd:double"&gt;15.7636499606745&lt;/D&gt;&lt;D xsi:type="xsd:double"&gt;16.7378969315153&lt;/D&gt;&lt;D xsi:type="xsd:double"&gt;16.5972793303989&lt;/D&gt;&lt;D xsi:type="xsd:double"&gt;16.6365463464823&lt;/D&gt;&lt;D xsi:type="xsd:double"&gt;17.4719674673955&lt;/D&gt;&lt;D xsi:type="xsd:double"&gt;17.6660128231793&lt;/D&gt;&lt;D xsi:type="xsd:double"&gt;17.9208945551251&lt;/D&gt;&lt;D xsi:type="xsd:double"&gt;16.7543900276064&lt;/D&gt;&lt;D xsi:type="xsd:double"&gt;16.4271687484977&lt;/D&gt;&lt;D xsi:type="xsd:double"&gt;16.877001018473&lt;/D&gt;&lt;D xsi:type="xsd:double"&gt;17.6822547251036&lt;/D&gt;&lt;D xsi:type="xsd:double"&gt;17.968607669941&lt;/D&gt;&lt;D xsi:type="xsd:double"&gt;17.1737358045687&lt;/D&gt;&lt;D xsi:type="xsd:double"&gt;18.0116715412332&lt;/D&gt;&lt;D xsi:type="xsd:double"&gt;17.0196297398124&lt;/D&gt;&lt;D xsi:type="xsd:double"&gt;16.9525308614632&lt;/D&gt;&lt;D xsi:type="xsd:double"&gt;15.9076174697085&lt;/D&gt;&lt;D xsi:type="xsd:double"&gt;16.1105597949551&lt;/D&gt;&lt;D xsi:type="xsd:double"&gt;16.2337017371967&lt;/D&gt;&lt;D xsi:type="xsd:double"&gt;14.9470672028206&lt;/D&gt;&lt;D xsi:type="xsd:double"&gt;15.8902821043236&lt;/D&gt;&lt;D xsi:type="xsd:double"&gt;14.4584572132276&lt;/D&gt;&lt;D xsi:type="xsd:double"&gt;13.3809059528532&lt;/D&gt;&lt;D xsi:type="xsd:double"&gt;13.4480659458884&lt;/D&gt;&lt;D xsi:type="xsd:double"&gt;14.5275622042559&lt;/D&gt;&lt;D xsi:type="xsd:double"&gt;15.6055456894583&lt;/D&gt;&lt;D xsi:type="xsd:double"&gt;15.6348707828113&lt;/D&gt;&lt;D xsi:type="xsd:double"&gt;14.9768245946843&lt;/D&gt;&lt;D xsi:type="xsd:double"&gt;15.3160944019052&lt;/D&gt;&lt;D xsi:type="xsd:double"&gt;14.9846754737547&lt;/D&gt;&lt;D xsi:type="xsd:double"&gt;15.5462880651422&lt;/D&gt;&lt;D xsi:type="xsd:double"&gt;15.6332236762185&lt;/D&gt;&lt;D xsi:type="xsd:double"&gt;14.8488851638411&lt;/D&gt;&lt;D xsi:type="xsd:double"&gt;14.158362851627&lt;/D&gt;&lt;D xsi:type="xsd:double"&gt;13.8511635716139&lt;/D&gt;&lt;D xsi:type="xsd:double"&gt;14.0556396699562&lt;/D&gt;&lt;D xsi:type="xsd:double"&gt;14.0969757619981&lt;/D&gt;&lt;D xsi:type="xsd:double"&gt;13.8443088049254&lt;/D&gt;&lt;D xsi:type="xsd:double"&gt;13.3385058959571&lt;/D&gt;&lt;D xsi:type="xsd:double"&gt;11.4760695423272&lt;/D&gt;&lt;D xsi:type="xsd:double"&gt;10.5795745920697&lt;/D&gt;&lt;D xsi:type="xsd:double"&gt;12.596561459319&lt;/D&gt;&lt;D xsi:type="xsd:double"&gt;16.1127105616133&lt;/D&gt;&lt;D xsi:type="xsd:double"&gt;15.6267860949163&lt;/D&gt;&lt;D xsi:type="xsd:double"&gt;15.4358579636432&lt;/D&gt;&lt;D xsi:type="xsd:double"&gt;16.007551188989&lt;/D&gt;&lt;D xsi:type="xsd:double"&gt;15.7798242554472&lt;/D&gt;&lt;D xsi:type="xsd:double"&gt;18.0337857847798&lt;/D&gt;&lt;D xsi:type="xsd:double"&gt;17.1424941498577&lt;/D&gt;&lt;D xsi:type="xsd:double"&gt;16.9380799981483&lt;/D&gt;&lt;D xsi:type="xsd:double"&gt;16.1602926240784&lt;/D&gt;&lt;D xsi:type="xsd:double"&gt;15.4848252950955&lt;/D&gt;&lt;D xsi:type="xsd:double"&gt;14.9341832714971&lt;/D&gt;&lt;D xsi:type="xsd:double"&gt;14.6526714201552&lt;/D&gt;&lt;D xsi:type="xsd:double"&gt;16.5806633653352&lt;/D&gt;&lt;D xsi:type="xsd:double"&gt;15.930388284949&lt;/D&gt;&lt;D xsi:type="xsd:double"&gt;15.2333322282872&lt;/D&gt;&lt;D xsi:type="xsd:double"&gt;16.082410346883&lt;/D&gt;&lt;D xsi:type="xsd:double"&gt;16.337152054122&lt;/D&gt;&lt;D xsi:type="xsd:double"&gt;16.5393886085658&lt;/D&gt;&lt;D xsi:type="xsd:double"&gt;15.5400028360543&lt;/D&gt;&lt;D xsi:type="xsd:double"&gt;14.9426346635479&lt;/D&gt;&lt;D xsi:type="xsd:double"&gt;15.0784410943619&lt;/D&gt;&lt;D xsi:type="xsd:double"&gt;14.4684818372493&lt;/D&gt;&lt;D xsi:type="xsd:double"&gt;14.2917994959223&lt;/D&gt;&lt;D xsi:type="xsd:double"&gt;13.3846950465416&lt;/D&gt;&lt;D xsi:type="xsd:double"&gt;13.2207516058486&lt;/D&gt;&lt;D xsi:type="xsd:double"&gt;12.8171244145841&lt;/D&gt;&lt;D xsi:type="xsd:double"&gt;13.3152322537347&lt;/D&gt;&lt;D xsi:type="xsd:double"&gt;12.8828527656413&lt;/D&gt;&lt;D xsi:type="xsd:double"&gt;11.260843577784&lt;/D&gt;&lt;D xsi:type="xsd:double"&gt;11.8752293667917&lt;/D&gt;&lt;D xsi:type="xsd:double"&gt;12.5245380579451&lt;/D&gt;&lt;D xsi:type="xsd:double"&gt;12.7924379898576&lt;/D&gt;&lt;D xsi:type="xsd:double"&gt;12.898756628968&lt;/D&gt;&lt;D xsi:type="xsd:double"&gt;11.8375880538975&lt;/D&gt;&lt;D xsi:type="xsd:double"&gt;11.6862825367484&lt;/D&gt;&lt;D xsi:type="xsd:double"&gt;11.5107182321154&lt;/D&gt;&lt;D xsi:type="xsd:double"&gt;10.2532035018014&lt;/D&gt;&lt;D xsi:type="xsd:double"&gt;10.0626005818716&lt;/D&gt;&lt;D xsi:type="xsd:double"&gt;9.82487636288496&lt;/D&gt;&lt;D xsi:type="xsd:double"&gt;9.77793284085867&lt;/D&gt;&lt;D xsi:type="xsd:double"&gt;9.89967307144021&lt;/D&gt;&lt;D xsi:type="xsd:double"&gt;9.56273653605337&lt;/D&gt;&lt;D xsi:type="xsd:double"&gt;9.0917689321194&lt;/D&gt;&lt;D xsi:type="xsd:double"&gt;9.55165123034302&lt;/D&gt;&lt;D xsi:type="xsd:double"&gt;9.86528770839181&lt;/D&gt;&lt;D xsi:type="xsd:double"&gt;9.82557788210975&lt;/D&gt;&lt;D xsi:type="xsd:double"&gt;9.20865875900985&lt;/D&gt;&lt;/FQL&gt;&lt;FQL&gt;&lt;Q&gt;WL-FDS^FG_PRICE_CHANGE(0,-1AM)&lt;/Q&gt;&lt;R&gt;1&lt;/R&gt;&lt;C&gt;1&lt;/C&gt;&lt;D xsi:type="xsd:double"&gt;1.7825311942959&lt;/D&gt;&lt;/FQL&gt;&lt;FQL&gt;&lt;Q&gt;PLATI-FDS^MAX(FG_PRICE(0,-5AY))&lt;/Q&gt;&lt;R&gt;1&lt;/R&gt;&lt;C&gt;1&lt;/C&gt;&lt;D xsi:type="xsd:double"&gt;1272.59&lt;/D&gt;&lt;/FQL&gt;&lt;FQL&gt;&lt;Q&gt;TIOS-FDS^FG_PRICE(0)/MAX(FG_PRICE(0,-1AY))&lt;/Q&gt;&lt;R&gt;1&lt;/R&gt;&lt;C&gt;1&lt;/C&gt;&lt;D xsi:type="xsd:double"&gt;0.726345726970033&lt;/D&gt;&lt;/FQL&gt;&lt;FQL&gt;&lt;Q&gt;FC0000TR^FG_PRICE(0)&lt;/Q&gt;&lt;R&gt;1&lt;/R&gt;&lt;C&gt;1&lt;/C&gt;&lt;D xsi:type="xsd:double"&gt;242.91594&lt;/D&gt;&lt;/FQL&gt;&lt;FQL&gt;&lt;Q&gt;FC0000MX^FG_PRICE(0)&lt;/Q&gt;&lt;R&gt;1&lt;/R&gt;&lt;C&gt;1&lt;/C&gt;&lt;D xsi:type="xsd:double"&gt;539.78534&lt;/D&gt;&lt;/FQL&gt;&lt;FQL&gt;&lt;Q&gt;QAT^FG_PRICE(0)&lt;/Q&gt;&lt;R&gt;1&lt;/R&gt;&lt;C&gt;1&lt;/C&gt;&lt;D xsi:type="xsd:double"&gt;17.58&lt;/D&gt;&lt;/FQL&gt;&lt;FQL&gt;&lt;Q&gt;EPU^FG_PRICE_MAVG(0,,,,200)&lt;/Q&gt;&lt;R&gt;1&lt;/R&gt;&lt;C&gt;1&lt;/C&gt;&lt;D xsi:type="xsd:double"&gt;32.842712&lt;/D&gt;&lt;/FQL&gt;&lt;FQL&gt;&lt;Q&gt;TUR^PERCENT_CHANGE(FMA_EPS(+1,0,,,,"PORTAGG","MEAN"),FMA_EPS(+1,-1AM,,,,"PORTAGG","MEAN"))&lt;/Q&gt;&lt;R&gt;1&lt;/R&gt;&lt;C&gt;1&lt;/C&gt;&lt;D xsi:type="xsd:double"&gt;1.11912457006249&lt;/D&gt;&lt;/FQL&gt;&lt;FQL&gt;&lt;Q&gt;QAT^PERCENT_CHANGE(FMA_EPS(+1,0,,,,"PORTAGG","MEAN"),FMA_EPS(+1,-1AM,,,,"PORTAGG","MEAN"))&lt;/Q&gt;&lt;R&gt;1&lt;/R&gt;&lt;C&gt;1&lt;/C&gt;&lt;D xsi:type="xsd:double"&gt;1.85060499578575&lt;/D&gt;&lt;/FQL&gt;&lt;FQL&gt;&lt;Q&gt;INDA^PERCENT_CHANGE(FMA_EPS(+1,0,,,,"PORTAGG","MEAN"),FMA_EPS(+1,-1AM,,,,"PORTAGG","MEAN"))&lt;/Q&gt;&lt;R&gt;1&lt;/R&gt;&lt;C&gt;1&lt;/C&gt;&lt;D xsi:type="xsd:double"&gt;-0.856784481598456&lt;/D&gt;&lt;/FQL&gt;&lt;FQL&gt;&lt;Q&gt;EWT^PERCENT_CHANGE(FMA_EPS(+1,0,,,,"PORTAGG","MEAN"),FMA_EPS(+1,-1AM,,,,"PORTAGG","MEAN"))&lt;/Q&gt;&lt;R&gt;1&lt;/R&gt;&lt;C&gt;1&lt;/C&gt;&lt;D xsi:type="xsd:double"&gt;-1.44996300006524&lt;/D&gt;&lt;/FQL&gt;&lt;FQL&gt;&lt;Q&gt;EPHE^PERCENT_CHANGE(FMA_EPS(+1,0,,,,"PORTAGG","MEAN"),FMA_EPS(+1,-3AM,,,,"PORTAGG","MEAN"))&lt;/Q&gt;&lt;R&gt;1&lt;/R&gt;&lt;C&gt;1&lt;/C&gt;&lt;D xsi:type="xsd:double"&gt;1.12304523189165&lt;/D&gt;&lt;/FQL&gt;&lt;FQL&gt;&lt;Q&gt;EWJ^P_PRICE(0)/P_PRICE_HIGH_PR(0,,,USD,,,"PRICE","INTRA","52W")&lt;/Q&gt;&lt;R&gt;1&lt;/R&gt;&lt;C&gt;1&lt;/C&gt;&lt;D xsi:type="xsd:double"&gt;0.9712065&lt;/D&gt;&lt;/FQL&gt;&lt;FQL&gt;&lt;Q&gt;EWJ^FMA_COS_UP("EPS","1M",+1,NOW,,,"PORTAGG","MEANR")&lt;/Q&gt;&lt;R&gt;1&lt;/R&gt;&lt;C&gt;1&lt;/C&gt;&lt;D xsi:type="xsd:double"&gt;97&lt;/D&gt;&lt;/FQL&gt;&lt;FQL&gt;&lt;Q&gt;GREK^FMA_COS_DOWN("EPS","1M",+1,NOW,,,"PORTAGG","MEANR")&lt;/Q&gt;&lt;R&gt;1&lt;/R&gt;&lt;C&gt;1&lt;/C&gt;&lt;D xsi:type="xsd:double"&gt;5&lt;/D&gt;&lt;/FQL&gt;&lt;FQL&gt;&lt;Q&gt;EWM^FMA_COS_DOWN("EPS","1M",+1,NOW,,,"PORTAGG","MEANR")&lt;/Q&gt;&lt;R&gt;1&lt;/R&gt;&lt;C&gt;1&lt;/C&gt;&lt;D xsi:type="xsd:double"&gt;13&lt;/D&gt;&lt;/FQL&gt;&lt;FQL&gt;&lt;Q&gt;EPOL^FMA_RBICS_REV_CURRENT(30, LOC, "PORTAGG")&lt;/Q&gt;&lt;R&gt;1&lt;/R&gt;&lt;C&gt;1&lt;/C&gt;&lt;D xsi:type="xsd:double"&gt;48.9007931524453&lt;/D&gt;&lt;/FQL&gt;&lt;FQL&gt;&lt;Q&gt;TRYZA10Y-FDS^FG_YIELD_NAME&lt;/Q&gt;&lt;R&gt;1&lt;/R&gt;&lt;C&gt;1&lt;/C&gt;&lt;D xsi:type="xsd:string"&gt;South Africa Benchmark Bond - 10 Year&lt;/D&gt;&lt;/FQL&gt;&lt;FQL&gt;&lt;Q&gt;REFINREPO-FDS^PROPER_NAME(0,,,"SECURITY","NAME")&lt;/Q&gt;&lt;R&gt;1&lt;/R&gt;&lt;C&gt;1&lt;/C&gt;&lt;D xsi:type="xsd:string"&gt;India Repo Rate&lt;/D&gt;&lt;/FQL&gt;&lt;FQL&gt;&lt;Q&gt;REFCLMPR-FDS^FG_YIELD(NOW,,,0)&lt;/Q&gt;&lt;R&gt;1&lt;/R&gt;&lt;C&gt;1&lt;/C&gt;&lt;D xsi:type="xsd:double"&gt;6.5&lt;/D&gt;&lt;/FQL&gt;&lt;FQL&gt;&lt;Q&gt;TRYCN10Y-FDS^PCTCHG(FG_YIELD(0,,,,"YTM"),FG_YIELD(-1AM,,,,"YTM"))&lt;/Q&gt;&lt;R&gt;1&lt;/R&gt;&lt;C&gt;1&lt;/C&gt;&lt;D xsi:type="xsd:double"&gt;-0.71083903&lt;/D&gt;&lt;/FQL&gt;&lt;FQL&gt;&lt;Q&gt;TRYPE10Y-FDS^PCTCHG(FG_YIELD(0,,,,"YTM"),FG_YIELD(-1AM,,,,"YTM"))&lt;/Q&gt;&lt;R&gt;1&lt;/R&gt;&lt;C&gt;1&lt;/C&gt;&lt;D xsi:type="xsd:double"&gt;6.074771&lt;/D&gt;&lt;/FQL&gt;&lt;FQL&gt;&lt;Q&gt;TRYAE10Y-FDS^FG_YIELD_NAME&lt;/Q&gt;&lt;R&gt;1&lt;/R&gt;&lt;C&gt;1&lt;/C&gt;&lt;D xsi:type="xsd:string"&gt;Treasury - United Arab Emirates USD Benchmark Bond 10Y&lt;/D&gt;&lt;/FQL&gt;&lt;FQL&gt;&lt;Q&gt;CAGDPY@PH^EE_ACTUAL_ANNUAL(MED,0)&lt;/Q&gt;&lt;R&gt;1&lt;/R&gt;&lt;C&gt;1&lt;/C&gt;&lt;D xsi:type="xsd:double"&gt;-2.56663776811855&lt;/D&gt;&lt;/FQL&gt;&lt;FQL&gt;&lt;Q&gt;USDSAR^STD(FG_PRICE_CHANGE(0,-3AY,M))&lt;/Q&gt;&lt;R&gt;1&lt;/R&gt;&lt;C&gt;1&lt;/C&gt;&lt;D xsi:type="xsd:double"&gt;0.0431109638636383&lt;/D&gt;&lt;/FQL&gt;&lt;FQL&gt;&lt;Q&gt;USDTRY^FG_PRICE_CHANGE(0,-3AM)&lt;/Q&gt;&lt;R&gt;1&lt;/R&gt;&lt;C&gt;1&lt;/C&gt;&lt;D xsi:type="xsd:double"&gt;7.6943636&lt;/D&gt;&lt;/FQL&gt;&lt;FQL&gt;&lt;Q&gt;USDINR^FG_PRICE_CHANGE(0,-6AM)&lt;/Q&gt;&lt;R&gt;1&lt;/R&gt;&lt;C&gt;1&lt;/C&gt;&lt;D xsi:type="xsd:double"&gt;0.010514259&lt;/D&gt;&lt;/FQL&gt;&lt;FQL&gt;&lt;Q&gt;USDKRW^STD(FG_PRICE_CHANGE(0,-1AY,AM))&lt;/Q&gt;&lt;R&gt;1&lt;/R&gt;&lt;C&gt;1&lt;/C&gt;&lt;D xsi:type="xsd:double"&gt;1.71458442948074&lt;/D&gt;&lt;/FQL&gt;&lt;FQL&gt;&lt;Q&gt;USDPEN^STD(FG_PRICE_CHANGE(0,-3AY,M))&lt;/Q&gt;&lt;R&gt;1&lt;/R&gt;&lt;C&gt;1&lt;/C&gt;&lt;D xsi:type="xsd:double"&gt;2.37009114565781&lt;/D&gt;&lt;/FQL&gt;&lt;FQL&gt;&lt;Q&gt;FC0000ZA^FMA_EPS(NTMA,-20AY,0,CY,,"PORTAGG","MEANR")&lt;/Q&gt;&lt;R&gt;20&lt;/R&gt;&lt;C&gt;1&lt;/C&gt;&lt;D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xsi:type="xsd:double"&gt;31.8033411108924&lt;/D&gt;&lt;D xsi:type="xsd:double"&gt;34.3219020077071&lt;/D&gt;&lt;D xsi:type="xsd:double"&gt;36.7799117228979&lt;/D&gt;&lt;D xsi:type="xsd:double"&gt;38.543131758689&lt;/D&gt;&lt;D xsi:type="xsd:double"&gt;33.8714101478842&lt;/D&gt;&lt;/FQL&gt;&lt;FQL&gt;&lt;Q&gt;EWY^P_PRICE_RETURNS_PR('52W',2,-10AY,0,AM)&lt;/Q&gt;&lt;R&gt;121&lt;/R&gt;&lt;C&gt;1&lt;/C&gt;&lt;D xsi:type="xsd:double"&gt;13.135076&lt;/D&gt;&lt;D xsi:type="xsd:double"&gt;8.21644&lt;/D&gt;&lt;D xsi:type="xsd:double"&gt;20.360493&lt;/D&gt;&lt;D xsi:type="xsd:double"&gt;17.628311&lt;/D&gt;&lt;D xsi:type="xsd:double"&gt;19.74709&lt;/D&gt;&lt;D xsi:type="xsd:double"&gt;4.0937304&lt;/D&gt;&lt;D xsi:type="xsd:double"&gt;-9.717494&lt;/D&gt;&lt;D xsi:type="xsd:double"&gt;-6.5951767&lt;/D&gt;&lt;D xsi:type="xsd:double"&gt;-9.458566&lt;/D&gt;&lt;D xsi:type="xsd:double"&gt;-6.223851&lt;/D&gt;&lt;D xsi:type="xsd:double"&gt;-6.979233&lt;/D&gt;&lt;D xsi:type="xsd:double"&gt;-7.262188&lt;/D&gt;&lt;D xsi:type="xsd:double"&gt;-4.8650146&lt;/D&gt;&lt;D xsi:type="xsd:double"&gt;-4.244775&lt;/D&gt;&lt;D xsi:type="xsd:double"&gt;-13.389206&lt;/D&gt;&lt;D xsi:type="xsd:double"&gt;-15.984964&lt;/D&gt;&lt;D xsi:type="xsd:double"&gt;-24.269836&lt;/D&gt;&lt;D xsi:type="xsd:double"&gt;-22.699255&lt;/D&gt;&lt;D xsi:type="xsd:double"&gt;-6.212425&lt;/D&gt;&lt;D xsi:type="xsd:double"&gt;-6.2129316&lt;/D&gt;&lt;D xsi:type="xsd:double"&gt;-9.710473&lt;/D&gt;&lt;D xsi:type="xsd:double"&gt;-13.7465&lt;/D&gt;&lt;D xsi:type="xsd:double"&gt;-14.441663&lt;/D&gt;&lt;D xsi:type="xsd:double"&gt;-5.9295535&lt;/D&gt;&lt;D xsi:type="xsd:double"&gt;-10.733324&lt;/D&gt;&lt;D xsi:type="xsd:double"&gt;-12.311447&lt;/D&gt;&lt;D xsi:type="xsd:double"&gt;-5.800647&lt;/D&gt;&lt;D xsi:type="xsd:double"&gt;0.6528139&lt;/D&gt;&lt;D xsi:type="xsd:double"&gt;20.852602&lt;/D&gt;&lt;D xsi:type="xsd:double"&gt;20.352709&lt;/D&gt;&lt;D xsi:type="xsd:double"&gt;7.4344635&lt;/D&gt;&lt;D xsi:type="xsd:double"&gt;2.3143172&lt;/D&gt;&lt;D xsi:type="xsd:double"&gt;11.782467&lt;/D&gt;&lt;D xsi:type="xsd:double"&gt;19.930876&lt;/D&gt;&lt;D xsi:type="xsd:double"&gt;25.315523&lt;/D&gt;&lt;D xsi:type="xsd:double"&gt;19.156765&lt;/D&gt;&lt;D xsi:type="xsd:double"&gt;15.114641&lt;/D&gt;&lt;D xsi:type="xsd:double"&gt;31.576656&lt;/D&gt;&lt;D xsi:type="xsd:double"&gt;30.577099&lt;/D&gt;&lt;D xsi:type="xsd:double"&gt;29.701412&lt;/D&gt;&lt;D xsi:type="xsd:double"&gt;15.724969&lt;/D&gt;&lt;D xsi:type="xsd:double"&gt;22.938585&lt;/D&gt;&lt;D xsi:type="xsd:double"&gt;29.659748&lt;/D&gt;&lt;D xsi:type="xsd:double"&gt;41.80037&lt;/D&gt;&lt;D xsi:type="xsd:double"&gt;37.36923&lt;/D&gt;&lt;D xsi:type="xsd:double"&gt;41.83514&lt;/D&gt;&lt;D xsi:type="xsd:double"&gt;25.15608&lt;/D&gt;&lt;D xsi:type="xsd:double"&gt;36.623096&lt;/D&gt;&lt;D xsi:type="xsd:double"&gt;29.243732&lt;/D&gt;&lt;D xsi:type="xsd:double"&gt;17.001926&lt;/D&gt;&lt;D xsi:type="xsd:double"&gt;11.870205&lt;/D&gt;&lt;D xsi:type="xsd:double"&gt;0.16509295&lt;/D&gt;&lt;D xsi:type="xsd:double"&gt;1.2658834&lt;/D&gt;&lt;D xsi:type="xsd:double"&gt;-1.6159892&lt;/D&gt;&lt;D xsi:type="xsd:double"&gt;-12.895542&lt;/D&gt;&lt;D xsi:type="xsd:double"&gt;-18.131239&lt;/D&gt;&lt;D xsi:type="xsd:double"&gt;-18.672466&lt;/D&gt;&lt;D xsi:type="xsd:double"&gt;-21.333963&lt;/D&gt;&lt;D xsi:type="xsd:double"&gt;-9.878701&lt;/D&gt;&lt;D xsi:type="xsd:double"&gt;-18.479187&lt;/D&gt;&lt;D xsi:type="xsd:double"&gt;-13.827276&lt;/D&gt;&lt;D xsi:type="xsd:double"&gt;-21.958685&lt;/D&gt;&lt;D xsi:type="xsd:double"&gt;-20.401329&lt;/D&gt;&lt;D xsi:type="xsd:double"&gt;-11.305123&lt;/D&gt;&lt;D xsi:type="xsd:double"&gt;-20.413982&lt;/D&gt;&lt;D xsi:type="xsd:double"&gt;-11.97533&lt;/D&gt;&lt;D xsi:type="xsd:double"&gt;-3.472358&lt;/D&gt;&lt;D xsi:type="xsd:double"&gt;2.8711915&lt;/D&gt;&lt;D xsi:type="xsd:double"&gt;1.335156&lt;/D&gt;&lt;D xsi:type="xsd:double"&gt;6.92693&lt;/D&gt;&lt;D xsi:type="xsd:double"&gt;0.8167863&lt;/D&gt;&lt;D xsi:type="xsd:double"&gt;-13.251227&lt;/D&gt;&lt;D xsi:type="xsd:double"&gt;-20.65835&lt;/D&gt;&lt;D xsi:type="xsd:double"&gt;-10.056615&lt;/D&gt;&lt;D xsi:type="xsd:double"&gt;-0.017607212&lt;/D&gt;&lt;D xsi:type="xsd:double"&gt;4.346907&lt;/D&gt;&lt;D xsi:type="xsd:double"&gt;28.954506&lt;/D&gt;&lt;D xsi:type="xsd:double"&gt;16.01845&lt;/D&gt;&lt;D xsi:type="xsd:double"&gt;23.88525&lt;/D&gt;&lt;D xsi:type="xsd:double"&gt;22.89673&lt;/D&gt;&lt;D xsi:type="xsd:double"&gt;42.886387&lt;/D&gt;&lt;D xsi:type="xsd:double"&gt;53.356396&lt;/D&gt;&lt;D xsi:type="xsd:double"&gt;52.952396&lt;/D&gt;&lt;D xsi:type="xsd:double"&gt;71.86319&lt;/D&gt;&lt;D xsi:type="xsd:double"&gt;88.02092&lt;/D&gt;&lt;D xsi:type="xsd:double"&gt;82.6394&lt;/D&gt;&lt;D xsi:type="xsd:double"&gt;64.59404&lt;/D&gt;&lt;D xsi:type="xsd:double"&gt;54.554413&lt;/D&gt;&lt;D xsi:type="xsd:double"&gt;35.35148&lt;/D&gt;&lt;D xsi:type="xsd:double"&gt;32.044792&lt;/D&gt;&lt;D xsi:type="xsd:double"&gt;14.70983&lt;/D&gt;&lt;D xsi:type="xsd:double"&gt;9.308159&lt;/D&gt;&lt;D xsi:type="xsd:double"&gt;-2.0046413&lt;/D&gt;&lt;D xsi:type="xsd:double"&gt;-16.24465&lt;/D&gt;&lt;D xsi:type="xsd:double"&gt;-20.761686&lt;/D&gt;&lt;D xsi:type="xsd:double"&gt;-22.756487&lt;/D&gt;&lt;D xsi:type="xsd:double"&gt;-23.501331&lt;/D&gt;&lt;D xsi:type="xsd:double"&gt;-29.489786&lt;/D&gt;&lt;D xsi:type="xsd:double"&gt;-30.41864&lt;/D&gt;&lt;D xsi:type="xsd:double"&gt;-35.87387&lt;/D&gt;&lt;D xsi:type="xsd:double"&gt;-29.133308&lt;/D&gt;&lt;D xsi:type="xsd:double"&gt;-31.789333&lt;/D&gt;&lt;D xsi:type="xsd:double"&gt;-36.153908&lt;/D&gt;&lt;D xsi:type="xsd:double"&gt;-21.123493&lt;/D&gt;&lt;D xsi:type="xsd:double"&gt;-26.586788&lt;/D&gt;&lt;D xsi:type="xsd:double"&gt;-20.42132&lt;/D&gt;&lt;D xsi:type="xsd:double"&gt;-14.138979&lt;/D&gt;&lt;D xsi:type="xsd:double"&gt;-14.191002&lt;/D&gt;&lt;D xsi:type="xsd:double"&gt;-8.215046&lt;/D&gt;&lt;D xsi:type="xsd:double"&gt;-4.435402&lt;/D&gt;&lt;D xsi:type="xsd:double"&gt;4.165399&lt;/D&gt;&lt;D xsi:type="xsd:double"&gt;14.992846&lt;/D&gt;&lt;D xsi:type="xsd:double"&gt;4.167843&lt;/D&gt;&lt;D xsi:type="xsd:double"&gt;13.754082&lt;/D&gt;&lt;D xsi:type="xsd:double"&gt;23.96772&lt;/D&gt;&lt;D xsi:type="xsd:double"&gt;4.525447&lt;/D&gt;&lt;D xsi:type="xsd:double"&gt;9.339773&lt;/D&gt;&lt;D xsi:type="xsd:double"&gt;2.649057&lt;/D&gt;&lt;D xsi:type="xsd:double"&gt;4.169965&lt;/D&gt;&lt;D xsi:type="xsd:double"&gt;17.643023&lt;/D&gt;&lt;D xsi:type="xsd:double"&gt;7.4139&lt;/D&gt;&lt;/FQL&gt;&lt;FQL&gt;&lt;Q&gt;EPOL^FMA_DIV_YLD(NTMA,-10AY,0,AM,"PORTAGG","MEANR")&lt;/Q&gt;&lt;R&gt;121&lt;/R&gt;&lt;C&gt;1&lt;/C&gt;&lt;D xsi:type="xsd:double"&gt;3.7976835221</t>
        </r>
      </text>
    </comment>
    <comment ref="A8" authorId="0" shapeId="0" xr:uid="{88C0C068-9694-4DFB-82E0-FB64F7E27CA8}">
      <text>
        <r>
          <rPr>
            <b/>
            <sz val="9"/>
            <color indexed="81"/>
            <rFont val="Tahoma"/>
            <family val="2"/>
          </rPr>
          <t>9947&lt;/D&gt;&lt;D xsi:type="xsd:double"&gt;3.93952436474054&lt;/D&gt;&lt;D xsi:type="xsd:double"&gt;3.82472401978692&lt;/D&gt;&lt;D xsi:type="xsd:double"&gt;4.22806955103096&lt;/D&gt;&lt;D xsi:type="xsd:double"&gt;4.22167948065244&lt;/D&gt;&lt;D xsi:type="xsd:double"&gt;4.14240893646873&lt;/D&gt;&lt;D xsi:type="xsd:double"&gt;4.14753154415322&lt;/D&gt;&lt;D xsi:type="xsd:double"&gt;4.03106163158305&lt;/D&gt;&lt;D xsi:type="xsd:double"&gt;3.9562988362064&lt;/D&gt;&lt;D xsi:type="xsd:double"&gt;3.97514636390677&lt;/D&gt;&lt;D xsi:type="xsd:double"&gt;3.86142310808854&lt;/D&gt;&lt;D xsi:type="xsd:double"&gt;3.74624502151009&lt;/D&gt;&lt;D xsi:type="xsd:double"&gt;3.43042570350937&lt;/D&gt;&lt;D xsi:type="xsd:double"&gt;3.27519542912202&lt;/D&gt;&lt;D xsi:type="xsd:double"&gt;3.52188281456789&lt;/D&gt;&lt;D xsi:type="xsd:double"&gt;3.66161394409701&lt;/D&gt;&lt;D xsi:type="xsd:double"&gt;3.64639391600558&lt;/D&gt;&lt;D xsi:type="xsd:double"&gt;3.64092125222993&lt;/D&gt;&lt;D xsi:type="xsd:double"&gt;3.66815867127852&lt;/D&gt;&lt;D xsi:type="xsd:double"&gt;3.78872540959257&lt;/D&gt;&lt;D xsi:type="xsd:double"&gt;4.33460191830424&lt;/D&gt;&lt;D xsi:type="xsd:double"&gt;4.45670993484969&lt;/D&gt;&lt;D xsi:type="xsd:double"&gt;4.21040838560798&lt;/D&gt;&lt;D xsi:type="xsd:double"&gt;3.84642841693385&lt;/D&gt;&lt;D xsi:type="xsd:double"&gt;3.71801228866789&lt;/D&gt;&lt;D xsi:type="xsd:double"&gt;3.87240886992174&lt;/D&gt;&lt;D xsi:type="xsd:double"&gt;3.81694214409189&lt;/D&gt;&lt;D xsi:type="xsd:double"&gt;3.77994725524426&lt;/D&gt;&lt;D xsi:type="xsd:double"&gt;3.44964483438663&lt;/D&gt;&lt;D xsi:type="xsd:double"&gt;3.61240557054095&lt;/D&gt;&lt;D xsi:type="xsd:double"&gt;3.44424026395162&lt;/D&gt;&lt;D xsi:type="xsd:double"&gt;3.4013078931226&lt;/D&gt;&lt;D xsi:type="xsd:double"&gt;3.11195818208&lt;/D&gt;&lt;D xsi:type="xsd:double"&gt;2.91819976848081&lt;/D&gt;&lt;D xsi:type="xsd:double"&gt;2.63197410352955&lt;/D&gt;&lt;D xsi:type="xsd:double"&gt;2.46730377604791&lt;/D&gt;&lt;D xsi:type="xsd:double"&gt;2.56440796431763&lt;/D&gt;&lt;D xsi:type="xsd:double"&gt;2.45207966522674&lt;/D&gt;&lt;D xsi:type="xsd:double"&gt;2.45810965725149&lt;/D&gt;&lt;D xsi:type="xsd:double"&gt;2.48292160714923&lt;/D&gt;&lt;D xsi:type="xsd:double"&gt;2.40492954169769&lt;/D&gt;&lt;D xsi:type="xsd:double"&gt;2.49587952074676&lt;/D&gt;&lt;D xsi:type="xsd:double"&gt;2.43058618693042&lt;/D&gt;&lt;D xsi:type="xsd:double"&gt;2.41541430114711&lt;/D&gt;&lt;D xsi:type="xsd:double"&gt;2.81677042498671&lt;/D&gt;&lt;D xsi:type="xsd:double"&gt;2.7723471438851&lt;/D&gt;&lt;D xsi:type="xsd:double"&gt;3.00254355886672&lt;/D&gt;&lt;D xsi:type="xsd:double"&gt;3.05717313166665&lt;/D&gt;&lt;D xsi:type="xsd:double"&gt;3.10034631120263&lt;/D&gt;&lt;D xsi:type="xsd:double"&gt;2.96558547340305&lt;/D&gt;&lt;D xsi:type="xsd:double"&gt;3.13827600927501&lt;/D&gt;&lt;D xsi:type="xsd:double"&gt;3.08815480504247&lt;/D&gt;&lt;D xsi:type="xsd:double"&gt;2.88703600203536&lt;/D&gt;&lt;D xsi:type="xsd:double"&gt;2.95899863199024&lt;/D&gt;&lt;D xsi:type="xsd:double"&gt;3.16163967843616&lt;/D&gt;&lt;D xsi:type="xsd:double"&gt;3.1359507999024&lt;/D&gt;&lt;D xsi:type="xsd:double"&gt;3.22085355940804&lt;/D&gt;&lt;D xsi:type="xsd:double"&gt;3.0850465642309&lt;/D&gt;&lt;D xsi:type="xsd:double"&gt;3.026601895854&lt;/D&gt;&lt;D xsi:type="xsd:double"&gt;3.07083087531262&lt;/D&gt;&lt;D xsi:type="xsd:double"&gt;3.05412023401963&lt;/D&gt;&lt;D xsi:type="xsd:double"&gt;3.37815255783589&lt;/D&gt;&lt;D xsi:type="xsd:double"&gt;3.23469193343686&lt;/D&gt;&lt;D xsi:type="xsd:double"&gt;3.27694029304847&lt;/D&gt;&lt;D xsi:type="xsd:double"&gt;3.65127286030538&lt;/D&gt;&lt;D xsi:type="xsd:double"&gt;3.63407075774943&lt;/D&gt;&lt;D xsi:type="xsd:double"&gt;3.54705262183184&lt;/D&gt;&lt;D xsi:type="xsd:double"&gt;3.34236000807208&lt;/D&gt;&lt;D xsi:type="xsd:double"&gt;3.63794408315943&lt;/D&gt;&lt;D xsi:type="xsd:double"&gt;3.5957442340345&lt;/D&gt;&lt;D xsi:type="xsd:double"&gt;3.67733989818189&lt;/D&gt;&lt;D xsi:type="xsd:double"&gt;4.77104140558847&lt;/D&gt;&lt;D xsi:type="xsd:double"&gt;3.85495608645512&lt;/D&gt;&lt;D xsi:type="xsd:double"&gt;3.36675282076535&lt;/D&gt;&lt;D xsi:type="xsd:double"&gt;2.39126735327904&lt;/D&gt;&lt;D xsi:type="xsd:double"&gt;2.46903987323829&lt;/D&gt;&lt;D xsi:type="xsd:double"&gt;2.63074051670342&lt;/D&gt;&lt;D xsi:type="xsd:double"&gt;2.89032368621985&lt;/D&gt;&lt;D xsi:type="xsd:double"&gt;3.16105378230773&lt;/D&gt;&lt;D xsi:type="xsd:double"&gt;2.66256738120906&lt;/D&gt;&lt;D xsi:type="xsd:double"&gt;2.78877897468357&lt;/D&gt;&lt;D xsi:type="xsd:double"&gt;2.63944210899109&lt;/D&gt;&lt;D xsi:type="xsd:double"&gt;2.83685220473127&lt;/D&gt;&lt;D xsi:type="xsd:double"&gt;2.92082898084279&lt;/D&gt;&lt;D xsi:type="xsd:double"&gt;2.84754236065837&lt;/D&gt;&lt;D xsi:type="xsd:double"&gt;2.82941709183198&lt;/D&gt;&lt;D xsi:type="xsd:double"&gt;3.0034590018537&lt;/D&gt;&lt;D xsi:type="xsd:double"&gt;3.04584272011331&lt;/D&gt;&lt;D xsi:type="xsd:double"&gt;2.96153897120028&lt;/D&gt;&lt;D xsi:type="xsd:double"&gt;2.93964275301264&lt;/D&gt;&lt;D xsi:type="xsd:double"&gt;2.96595815892783&lt;/D&gt;&lt;D xsi:type="xsd:double"&gt;3.0695441461343&lt;/D&gt;&lt;D xsi:type="xsd:double"&gt;3.39584851658811&lt;/D&gt;&lt;D xsi:type="xsd:double"&gt;3.19918693510524&lt;/D&gt;&lt;D xsi:type="xsd:double"&gt;3.33362935454466&lt;/D&gt;&lt;D xsi:type="xsd:double"&gt;3.60773997837571&lt;/D&gt;&lt;D xsi:type="xsd:double"&gt;3.40232975372085&lt;/D&gt;&lt;D xsi:type="xsd:double"&gt;4.06864742069176&lt;/D&gt;&lt;D xsi:type="xsd:double"&gt;4.26419892799121&lt;/D&gt;&lt;D xsi:type="xsd:double"&gt;4.02266324434846&lt;/D&gt;&lt;D xsi:type="xsd:double"&gt;4.17334072424382&lt;/D&gt;&lt;D xsi:type="xsd:double"&gt;4.57907298211259&lt;/D&gt;&lt;D xsi:type="xsd:double"&gt;5.32407697604277&lt;/D&gt;&lt;D xsi:type="xsd:double"&gt;4.251395476609&lt;/D&gt;&lt;D xsi:type="xsd:double"&gt;4.15020139162188&lt;/D&gt;&lt;D xsi:type="xsd:double"&gt;3.94295128259764&lt;/D&gt;&lt;D xsi:type="xsd:double"&gt;4.24406508993825&lt;/D&gt;&lt;D xsi:type="xsd:double"&gt;4.47833610210236&lt;/D&gt;&lt;D xsi:type="xsd:double"&gt;4.66509922632243&lt;/D&gt;&lt;D xsi:type="xsd:double"&gt;4.35986008965101&lt;/D&gt;&lt;D xsi:type="xsd:double"&gt;3.84733997414254&lt;/D&gt;&lt;D xsi:type="xsd:double"&gt;4.2314526712202&lt;/D&gt;&lt;D xsi:type="xsd:double"&gt;3.85924683859976&lt;/D&gt;&lt;D xsi:type="xsd:double"&gt;4.2944781175775&lt;/D&gt;&lt;D xsi:type="xsd:double"&gt;4.28637039157694&lt;/D&gt;&lt;D xsi:type="xsd:double"&gt;4.43840240884048&lt;/D&gt;&lt;D xsi:type="xsd:double"&gt;4.95987587480071&lt;/D&gt;&lt;D xsi:type="xsd:double"&gt;4.95778387325667&lt;/D&gt;&lt;D xsi:type="xsd:double"&gt;4.90387133492195&lt;/D&gt;&lt;D xsi:type="xsd:double"&gt;4.96647150780819&lt;/D&gt;&lt;D xsi:type="xsd:double"&gt;4.79920529581847&lt;/D&gt;&lt;/FQL&gt;&lt;FQL&gt;&lt;Q&gt;EPOL^FMA_PE(LTMA,-10AY,0,AM,"PORTAGG","MEANR")&lt;/Q&gt;&lt;R&gt;121&lt;/R&gt;&lt;C&gt;1&lt;/C&gt;&lt;D xsi:type="xsd:double"&gt;15.402633687408&lt;/D&gt;&lt;D xsi:type="xsd:double"&gt;15.1631027358952&lt;/D&gt;&lt;D xsi:type="xsd:double"&gt;15.2562520276694&lt;/D&gt;&lt;D xsi:type="xsd:double"&gt;14.7404749433577&lt;/D&gt;&lt;D xsi:type="xsd:double"&gt;14.5896517233407&lt;/D&gt;&lt;D xsi:type="xsd:double"&gt;14.7650827346154&lt;/D&gt;&lt;D xsi:type="xsd:double"&gt;14.4117173155388&lt;/D&gt;&lt;D xsi:type="xsd:double"&gt;14.5873790459103&lt;/D&gt;&lt;D xsi:type="xsd:double"&gt;14.7163622134844&lt;/D&gt;&lt;D xsi:type="xsd:double"&gt;14.536023280073&lt;/D&gt;&lt;D xsi:type="xsd:double"&gt;18.2526390160907&lt;/D&gt;&lt;D xsi:type="xsd:double"&gt;20.1546033509131&lt;/D&gt;&lt;D xsi:type="xsd:double"&gt;19.7913718487234&lt;/D&gt;&lt;D xsi:type="xsd:double"&gt;19.3316752713836&lt;/D&gt;&lt;D xsi:type="xsd:double"&gt;18.2225213664999&lt;/D&gt;&lt;D xsi:type="xsd:double"&gt;17.2774036846837&lt;/D&gt;&lt;D xsi:type="xsd:double"&gt;16.1566000128372&lt;/D&gt;&lt;D xsi:type="xsd:double"&gt;15.152070739527&lt;/D&gt;&lt;D xsi:type="xsd:double"&gt;14.3540691949508&lt;/D&gt;&lt;D xsi:type="xsd:double"&gt;12.9861878546589&lt;/D&gt;&lt;D xsi:type="xsd:double"&gt;11.0023361360693&lt;/D&gt;&lt;D xsi:type="xsd:double"&gt;10.4880501827511&lt;/D&gt;&lt;D xsi:type="xsd:double"&gt;11.6943362949641&lt;/D&gt;&lt;D xsi:type="xsd:double"&gt;12.3261918909323&lt;/D&gt;&lt;D xsi:type="xsd:double"&gt;12.3755093666388&lt;/D&gt;&lt;D xsi:type="xsd:double"&gt;12.1055391062878&lt;/D&gt;&lt;D xsi:type="xsd:double"&gt;12.0308099097419&lt;/D&gt;&lt;D xsi:type="xsd:double"&gt;11.7429668776429&lt;/D&gt;&lt;D xsi:type="xsd:double"&gt;12.4175270400559&lt;/D&gt;&lt;D xsi:type="xsd:double"&gt;12.0736055686712&lt;/D&gt;&lt;D xsi:type="xsd:double"&gt;12.4049687978275&lt;/D&gt;&lt;D xsi:type="xsd:double"&gt;12.7516718347786&lt;/D&gt;&lt;D xsi:type="xsd:double"&gt;13.2512452575683&lt;/D&gt;&lt;D xsi:type="xsd:double"&gt;14.3476692106767&lt;/D&gt;&lt;D xsi:type="xsd:double"&gt;15.1957574762093&lt;/D&gt;&lt;D xsi:type="xsd:double"&gt;15.6849867816447&lt;/D&gt;&lt;D xsi:type="xsd:double"&gt;15.3183747141023&lt;/D&gt;&lt;D xsi:type="xsd:double"&gt;15.1842525354088&lt;/D&gt;&lt;D xsi:type="xsd:double"&gt;14.8673438606963&lt;/D&gt;&lt;D xsi:type="xsd:double"&gt;14.4533897798689&lt;/D&gt;&lt;D xsi:type="xsd:double"&gt;14.3492710001996&lt;/D&gt;&lt;D xsi:type="xsd:double"&gt;13.8788636272138&lt;/D&gt;&lt;D xsi:type="xsd:double"&gt;13.7158678076474&lt;/D&gt;&lt;D xsi:type="xsd:double"&gt;12.8681206944801&lt;/D&gt;&lt;D xsi:type="xsd:double"&gt;12.3156350420659&lt;/D&gt;&lt;D xsi:type="xsd:double"&gt;12.6023011449648&lt;/D&gt;&lt;D xsi:type="xsd:double"&gt;12.0439370403688&lt;/D&gt;&lt;D xsi:type="xsd:double"&gt;11.7667196100875&lt;/D&gt;&lt;D xsi:type="xsd:double"&gt;11.7297828298579&lt;/D&gt;&lt;D xsi:type="xsd:double"&gt;11.839245860142&lt;/D&gt;&lt;D xsi:type="xsd:double"&gt;11.6179581317069&lt;/D&gt;&lt;D xsi:type="xsd:double"&gt;11.2800713001297&lt;/D&gt;&lt;D xsi:type="xsd:double"&gt;11.5542665032455&lt;/D&gt;&lt;D xsi:type="xsd:double"&gt;11.4100390056355&lt;/D&gt;&lt;D xsi:type="xsd:double"&gt;11.2504009446233&lt;/D&gt;&lt;D xsi:type="xsd:double"&gt;11.3815163204522&lt;/D&gt;&lt;D xsi:type="xsd:double"&gt;11.2502175202227&lt;/D&gt;&lt;D xsi:type="xsd:double"&gt;11.7729480517683&lt;/D&gt;&lt;D xsi:type="xsd:double"&gt;11.5636097030708&lt;/D&gt;&lt;D xsi:type="xsd:double"&gt;11.4545873662934&lt;/D&gt;&lt;D xsi:type="xsd:double"&gt;11.6487063516831&lt;/D&gt;&lt;D xsi:type="xsd:double"&gt;11.3671110182196&lt;/D&gt;&lt;D xsi:type="xsd:double"&gt;11.4720967139765&lt;/D&gt;&lt;D xsi:type="xsd:double"&gt;11.6120614555354&lt;/D&gt;&lt;D xsi:type="xsd:double"&gt;10.9967497614941&lt;/D&gt;&lt;D xsi:type="xsd:double"&gt;11.0521461674201&lt;/D&gt;&lt;D xsi:type="xsd:double"&gt;10.8813734080575&lt;/D&gt;&lt;D xsi:type="xsd:double"&gt;11.1796540767987&lt;/D&gt;&lt;D xsi:type="xsd:double"&gt;10.5026299258506&lt;/D&gt;&lt;D xsi:type="xsd:double"&gt;11.0840647694599&lt;/D&gt;&lt;D xsi:type="xsd:double"&gt;11.3296206754945&lt;/D&gt;&lt;D xsi:type="xsd:double"&gt;9.42671632234289&lt;/D&gt;&lt;D xsi:type="xsd:double"&gt;9.89762918199219&lt;/D&gt;&lt;D xsi:type="xsd:double"&gt;10.842280363173&lt;/D&gt;&lt;D xsi:type="xsd:double"&gt;12.1275206856846&lt;/D&gt;&lt;D xsi:type="xsd:double"&gt;11.8597090628339&lt;/D&gt;&lt;D xsi:type="xsd:double"&gt;12.1985494358232&lt;/D&gt;&lt;D xsi:type="xsd:double"&gt;12.8538428527938&lt;/D&gt;&lt;D xsi:type="xsd:double"&gt;14.3078999659333&lt;/D&gt;&lt;D xsi:type="xsd:double"&gt;18.4127773588241&lt;/D&gt;&lt;D xsi:type="xsd:double"&gt;21.6223603663575&lt;/D&gt;&lt;D xsi:type="xsd:double"&gt;23.7604680521974&lt;/D&gt;&lt;D xsi:type="xsd:double"&gt;15.5237500876723&lt;/D&gt;&lt;D xsi:type="xsd:double"&gt;17.0198970228338&lt;/D&gt;&lt;D xsi:type="xsd:double"&gt;16.6214236208355&lt;/D&gt;&lt;D xsi:type="xsd:double"&gt;16.410895123872&lt;/D&gt;&lt;D xsi:type="xsd:double"&gt;15.8954899413108&lt;/D&gt;&lt;D xsi:type="xsd:double"&gt;15.2536284068208&lt;/D&gt;&lt;D xsi:type="xsd:double"&gt;14.5271059137014&lt;/D&gt;&lt;D xsi:type="xsd:double"&gt;13.988433743795&lt;/D&gt;&lt;D xsi:type="xsd:double"&gt;14.2139736509418&lt;/D&gt;&lt;D xsi:type="xsd:double"&gt;13.110958162957&lt;/D&gt;&lt;D xsi:type="xsd:double"&gt;10.9186088906704&lt;/D&gt;&lt;D xsi:type="xsd:double"&gt;10.9816871273345&lt;/D&gt;&lt;D xsi:type="xsd:double"&gt;10.8479898367645&lt;/D&gt;&lt;D xsi:type="xsd:double"&gt;9.80631861132731&lt;/D&gt;&lt;D xsi:type="xsd:double"&gt;9.6579691347593&lt;/D&gt;&lt;D xsi:type="xsd:double"&gt;8.7123813076126&lt;/D&gt;&lt;D xsi:type="xsd:double"&gt;8.34766255223181&lt;/D&gt;&lt;D xsi:type="xsd:double"&gt;8.13221927142362&lt;/D&gt;&lt;D xsi:type="xsd:double"&gt;7.18182668237013&lt;/D&gt;&lt;D xsi:type="xsd:double"&gt;6.79616684689747&lt;/D&gt;&lt;D xsi:type="xsd:double"&gt;6.11504134171827&lt;/D&gt;&lt;D xsi:type="xsd:double"&gt;6.55059972415894&lt;/D&gt;&lt;D xsi:type="xsd:double"&gt;5.94172150522048&lt;/D&gt;&lt;D xsi:type="xsd:double"&gt;6.27448069724415&lt;/D&gt;&lt;D xsi:type="xsd:double"&gt;5.40088798842883&lt;/D&gt;&lt;D xsi:type="xsd:double"&gt;5.99860432879093&lt;/D&gt;&lt;D xsi:type="xsd:double"&gt;5.98401682390629&lt;/D&gt;&lt;D xsi:type="xsd:double"&gt;6.14607633700222&lt;/D&gt;&lt;D xsi:type="xsd:double"&gt;6.50454306413979&lt;/D&gt;&lt;D xsi:type="xsd:double"&gt;6.99093464554742&lt;/D&gt;&lt;D xsi:type="xsd:double"&gt;6.8767022882229&lt;/D&gt;&lt;D xsi:type="xsd:double"&gt;6.80470923264742&lt;/D&gt;&lt;D xsi:type="xsd:double"&gt;7.07087705179588&lt;/D&gt;&lt;D xsi:type="xsd:double"&gt;7.47950611670067&lt;/D&gt;&lt;D xsi:type="xsd:double"&gt;8.82521551598116&lt;/D&gt;&lt;D xsi:type="xsd:double"&gt;8.57117618397797&lt;/D&gt;&lt;D xsi:type="xsd:double"&gt;8.60767760082865&lt;/D&gt;&lt;D xsi:type="xsd:double"&gt;8.96405801433811&lt;/D&gt;&lt;D xsi:type="xsd:double"&gt;8.88507563108124&lt;/D&gt;&lt;/FQL&gt;&lt;FQL&gt;&lt;Q&gt;PLATI-FDS^FG_PRICE_CHANGE(0,-1AY)&lt;/Q&gt;&lt;R&gt;1&lt;/R&gt;&lt;C&gt;1&lt;/C&gt;&lt;D xsi:type="xsd:double"&gt;-2.38805970149254&lt;/D&gt;&lt;/FQL&gt;&lt;FQL&gt;&lt;Q&gt;W-FDS^FG_PRICE_MAVG(0,,,,30)&lt;/Q&gt;&lt;R&gt;1&lt;/R&gt;&lt;C&gt;1&lt;/C&gt;&lt;D xsi:type="xsd:double"&gt;5.4774165&lt;/D&gt;&lt;/FQL&gt;&lt;FQL&gt;&lt;Q&gt;FC0000IN^FG_PRICE(0)&lt;/Q&gt;&lt;R&gt;1&lt;/R&gt;&lt;C&gt;1&lt;/C&gt;&lt;D xsi:type="xsd:double"&gt;1315.4777&lt;/D&gt;&lt;/FQL&gt;&lt;FQL&gt;&lt;Q&gt;VNM^FG_PRICE_MAVG(0,,,,60)&lt;/Q&gt;&lt;R&gt;1&lt;/R&gt;&lt;C&gt;1&lt;/C&gt;&lt;D xsi:type="xsd:double"&gt;13.2805&lt;/D&gt;&lt;/FQL&gt;&lt;FQL&gt;&lt;Q&gt;EWZ^FG_PRICE_MAVG(0,,,,30)&lt;/Q&gt;&lt;R&gt;1&lt;/R&gt;&lt;C&gt;1&lt;/C&gt;&lt;D xsi:type="xsd:double"&gt;32.424&lt;/D&gt;&lt;/FQL&gt;&lt;FQL&gt;&lt;Q&gt;EPU^FG_PRICE_MAVG(0,,,,60)&lt;/Q&gt;&lt;R&gt;1&lt;/R&gt;&lt;C&gt;1&lt;/C&gt;&lt;D xsi:type="xsd:double"&gt;36.237465&lt;/D&gt;&lt;/FQL&gt;&lt;FQL&gt;&lt;Q&gt;CNYA^FG_PRICE_MAVG(0,,,,60)&lt;/Q&gt;&lt;R&gt;1&lt;/R&gt;&lt;C&gt;1&lt;/C&gt;&lt;D xsi:type="xsd:double"&gt;25.495358&lt;/D&gt;&lt;/FQL&gt;&lt;FQL&gt;&lt;Q&gt;VNM^PERCENT_CHANGE(FMA_EPS(+1,0,,,,"PORTAGG","MEAN"),FMA_EPS(+1,-1AM,,,,"PORTAGG","MEAN"))&lt;/Q&gt;&lt;R&gt;1&lt;/R&gt;&lt;C&gt;1&lt;/C&gt;&lt;D xsi:type="xsd:double"&gt;-0.132410363588723&lt;/D&gt;&lt;/FQL&gt;&lt;FQL&gt;&lt;Q&gt;EZA^PERCENT_CHANGE(FMA_EPS(+1,0,,,,"PORTAGG","MEAN"),FMA_EPS(+1,-1AM,,,,"PORTAGG","MEAN"))&lt;/Q&gt;&lt;R&gt;1&lt;/R&gt;&lt;C&gt;1&lt;/C&gt;&lt;D xsi:type="xsd:double"&gt;0.986947932306234&lt;/D&gt;&lt;/FQL&gt;&lt;FQL&gt;&lt;Q&gt;EWY^PERCENT_CHANGE(FMA_EPS(+1,0,,,,"PORTAGG","MEAN"),FMA_EPS(+1,-1AM,,,,"PORTAGG","MEAN"))&lt;/Q&gt;&lt;R&gt;1&lt;/R&gt;&lt;C&gt;1&lt;/C&gt;&lt;D xsi:type="xsd:double"&gt;-1.49609794069151&lt;/D&gt;&lt;/FQL&gt;&lt;FQL&gt;&lt;Q&gt;EPU^PERCENT_CHANGE(FMA_EPS(+1,0,,,,"PORTAGG","MEAN"),FMA_EPS(+1,-1AM,,,,"PORTAGG","MEAN"))&lt;/Q&gt;&lt;R&gt;1&lt;/R&gt;&lt;C&gt;1&lt;/C&gt;&lt;D xsi:type="xsd:double"&gt;0.611392641182593&lt;/D&gt;&lt;/FQL&gt;&lt;FQL&gt;&lt;Q&gt;ECH^PERCENT_CHANGE(FMA_EPS(+1,0,,,,"PORTAGG","MEAN"),FMA_EPS(+1,-3AM,,,,"PORTAGG","MEAN"))&lt;/Q&gt;&lt;R&gt;1&lt;/R&gt;&lt;C&gt;1&lt;/C&gt;&lt;D xsi:type="xsd:double"&gt;4.52422183123734&lt;/D&gt;&lt;/FQL&gt;&lt;FQL&gt;&lt;Q&gt;EWJ^PERCENT_CHANGE(FMA_EPS(+1,0,,,,"PORTAGG","MEAN"),FMA_EPS(+1,-3AM,,,,"PORTAGG","MEAN"))&lt;/Q&gt;&lt;R&gt;1&lt;/R&gt;&lt;C&gt;1&lt;/C&gt;&lt;D xsi:type="xsd:double"&gt;-1.08767646282891&lt;/D&gt;&lt;/FQL&gt;&lt;FQL&gt;&lt;Q&gt;UAE^FMA_COS_UP("EPS","1M",+1,NOW,,,"PORTAGG","MEANR")&lt;/Q&gt;&lt;R&gt;1&lt;/R&gt;&lt;C&gt;1&lt;/C&gt;&lt;D xsi:type="xsd:double"&gt;7&lt;/D&gt;&lt;/FQL&gt;&lt;FQL&gt;&lt;Q&gt;GREK^FMA_COS_UP("EPS","1M",+1,NOW,,,"PORTAGG","MEANR")&lt;/Q&gt;&lt;R&gt;1&lt;/R&gt;&lt;C&gt;1&lt;/C&gt;&lt;D xsi:type="xsd:double"&gt;10&lt;/D&gt;&lt;/FQL&gt;&lt;FQL&gt;&lt;Q&gt;EWM^FMA_COS_UP("EPS","1M",+1,NOW,,,"PORTAGG","MEANR")&lt;/Q&gt;&lt;R&gt;1&lt;/R&gt;&lt;C&gt;1&lt;/C&gt;&lt;D xsi:type="xsd:double"&gt;8&lt;/D&gt;&lt;/FQL&gt;&lt;FQL&gt;&lt;Q&gt;CNYA^FMA_COS_UP("EPS","1M",+1,NOW,,,"PORTAGG","MEANR")&lt;/Q&gt;&lt;R&gt;1&lt;/R&gt;&lt;C&gt;1&lt;/C&gt;&lt;D xsi:type="xsd:double"&gt;95&lt;/D&gt;&lt;/FQL&gt;&lt;FQL&gt;&lt;Q&gt;EWT^FG_ROE(0)&lt;/Q&gt;&lt;R&gt;1&lt;/R&gt;&lt;C&gt;1&lt;/C&gt;&lt;D xsi:type="xsd:double"&gt;9.87003360188464&lt;/D&gt;&lt;/FQL&gt;&lt;FQL&gt;&lt;Q&gt;REFAEREPO-FDS^(SUBARRAY(NOT_NA(NO_REPEAT_F(FG_YIELD(NOW,-10AY,D))),0,1)-SUBARRAY(NOT_NA(NO_REPEAT_F(FG_YIELD(NOW,-10AY,D))),1,1))*100&lt;/Q&gt;&lt;R&gt;1&lt;/R&gt;&lt;C&gt;1&lt;/C&gt;&lt;D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xsi:type="xsd:double"&gt;25&lt;/D&gt;&lt;/FQL&gt;&lt;FQL&gt;&lt;Q&gt;REFTWDISC-FDS^PROPER_NAME(0,,,"SECURITY","NAME")&lt;/Q&gt;&lt;R&gt;1&lt;/R&gt;&lt;C&gt;1&lt;/C&gt;&lt;D xsi:type="xsd:string"&gt;Taiwan China Discount Rate&lt;/D&gt;&lt;/FQL&gt;&lt;FQL&gt;&lt;Q&gt;TRYPL10Y-FDS^PCTCHG(FG_YIELD(0,,,,"YTM"),FG_YIELD(-3AM,,,,"YTM"))&lt;/Q&gt;&lt;R&gt;1&lt;/R&gt;&lt;C&gt;1&lt;/C&gt;&lt;D xsi:type="xsd:double"&gt;12.079849&lt;/D&gt;&lt;/FQL&gt;&lt;FQL&gt;&lt;Q&gt;TRYKR10Y-FDS^FG_YIELD_NAME&lt;/Q&gt;&lt;R&gt;1&lt;/R&gt;&lt;C&gt;1&lt;/C&gt;&lt;D xsi:type="xsd:string"&gt;South Korea Benchmark Bond - 10 Year&lt;/D&gt;&lt;/FQL&gt;&lt;FQL&gt;&lt;Q&gt;CC_IN^IMF_IFS_RCPI_Q(-1AM)&lt;/Q&gt;&lt;R&gt;1&lt;/R&gt;&lt;C&gt;1&lt;/C&gt;&lt;D xsi:type="xsd:double"&gt;5.3696327&lt;/D&gt;&lt;/FQL&gt;&lt;FQL&gt;&lt;Q&gt;UAE^FG_FCF_YIELD_NTM(0)&lt;/Q&gt;&lt;R&gt;1&lt;/R&gt;&lt;C&gt;1&lt;/C&gt;&lt;D xsi:type="xsd:double"&gt;10.107542676259&lt;/D&gt;&lt;/FQL&gt;&lt;FQL&gt;&lt;Q&gt;SET-BKK^FMA_PE(LTM,0,,,"PORTAGG","MEANR")&lt;/Q&gt;&lt;R&gt;1&lt;/R&gt;&lt;C&gt;1&lt;/C&gt;&lt;D xsi:type="xsd:double"&gt;17.3688364495122&lt;/D&gt;&lt;/FQL&gt;&lt;FQL&gt;&lt;Q&gt;INDA^FMA_EVAL_EBITDA(NTMA,0,,,"PORTAGG","MEANR")&lt;/Q&gt;&lt;R&gt;1&lt;/R&gt;&lt;C&gt;1&lt;/C&gt;&lt;D xsi:type="xsd:double"&gt;15.0556239403496&lt;/D&gt;&lt;/FQL&gt;&lt;FQL&gt;&lt;Q&gt;EZA^FMA_PE(NTMA,0,,,"PORTAGG","MEANR")&lt;/Q&gt;&lt;R&gt;1&lt;/R&gt;&lt;C&gt;1&lt;/C&gt;&lt;D xsi:type="xsd:double"&gt;9.58968532919412&lt;/D&gt;&lt;/FQL&gt;&lt;FQL&gt;&lt;Q&gt;EPHE^FMA_EVAL_EBIT(LTMA,NOW,NOW,M,"PORTAGG","MEANR")&lt;/Q&gt;&lt;R&gt;1&lt;/R&gt;&lt;C&gt;1&lt;/C&gt;&lt;D xsi:type="xsd:double"&gt;13.4414978006138&lt;/D&gt;&lt;/FQL&gt;&lt;FQL&gt;&lt;Q&gt;MCHI^FMA_ROE(NTMA,-20AY,NOW,FY,"PORTAGG","MEANR")&lt;/Q&gt;&lt;R&gt;20&lt;/R&gt;&lt;C&gt;1&lt;/C&gt;&lt;D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xsi:type="xsd:double"&gt;12.8854955316088&lt;/D&gt;&lt;D xsi:type="xsd:double"&gt;12.3574085973635&lt;/D&gt;&lt;D xsi:type="xsd:double"&gt;11.97391387678&lt;/D&gt;&lt;D xsi:type="xsd:double"&gt;11.5505021650942&lt;/D&gt;&lt;D xsi:type="xsd:double"&gt;11.5591390028221&lt;/D&gt;&lt;/FQL&gt;&lt;FQL&gt;&lt;Q&gt;CAGDPY@AE^EE_ACTUAL_ANNUAL(MED,+1)&lt;/Q&gt;&lt;R&gt;1&lt;/R&gt;&lt;C&gt;1&lt;/C&gt;&lt;D xsi:type="xsd:double"&gt;12.6&lt;/D&gt;&lt;/FQL&gt;&lt;FQL&gt;&lt;Q&gt;FC0000BR^FMA_EPS(NTMA,-20AY,0,CY,,"PORTAGG","MEANR")&lt;/Q&gt;&lt;R&gt;20&lt;/R&gt;&lt;C&gt;1&lt;/C&gt;&lt;D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xsi:type="xsd:double"&gt;20.1300196579904&lt;/D&gt;&lt;D xsi:type="xsd:double"&gt;14.9311683667145&lt;/D&gt;&lt;D xsi:type="xsd:double"&gt;18.5635369778888&lt;/D&gt;&lt;D xsi:type="xsd:double"&gt;21.0795022547076&lt;/D&gt;&lt;D xsi:type="xsd:double"&gt;24.0594592102074&lt;/D&gt;&lt;/FQL&gt;&lt;FQL&gt;&lt;Q&gt;EPHE^FG_TOTAL_RETURNC(-10AY,0,AM)&lt;/Q&gt;&lt;R&gt;121&lt;/R&gt;&lt;C&gt;1&lt;/C&gt;&lt;D xsi:type="xsd:double"&gt;2.2733808&lt;/D&gt;&lt;D xsi:type="xsd:double"&gt;5.243659&lt;/D&gt;&lt;D xsi:type="xsd:double"&gt;0.13538599&lt;/D&gt;&lt;D xsi:type="xsd:double"&gt;1.6201735&lt;/D&gt;&lt;D xsi:type="xsd:double"&gt;1.1525035&lt;/D&gt;&lt;D xsi:type="xsd:double"&gt;2.4377227&lt;/D&gt;&lt;D xsi:type="xsd:double"&gt;-4.4490457&lt;/D&gt;&lt;D xsi:type="xsd:double"&gt;3.4650803&lt;/D&gt;&lt;D xsi:type="xsd:double"&gt;-1.4128745&lt;/D&gt;&lt;D xsi:type="xsd:double"&gt;3.6255121&lt;/D&gt;&lt;D xsi:type="xsd:double"&gt;4.57114&lt;/D&gt;&lt;D xsi:type="xsd:double"&gt;1.8418431&lt;/D&gt;&lt;D xsi:type="xsd:double"&gt;3.5206199&lt;/D&gt;&lt;D xsi:type="xsd:double"&gt;-5.893314&lt;/D&gt;&lt;D xsi:type="xsd:double"&gt;-4.2574286&lt;/D&gt;&lt;D xsi:type="xsd:double"&gt;-0.8031428&lt;/D&gt;&lt;D xsi:type="xsd:double"&gt;-0.94364285&lt;/D&gt;&lt;D xsi:type="xsd:double"&gt;-8.176767&lt;/D&gt;&lt;D xsi:type="xsd:double"&gt;5.907774&lt;/D&gt;&lt;D xsi:type="xsd:double"&gt;-6.938773&lt;/D&gt;&lt;D xsi:type="xsd:double"&gt;-4.9415293&lt;/D&gt;&lt;D xsi:type="xsd:double"&gt;-5.287176&lt;/D&gt;&lt;D xsi:type="xsd:double"&gt;4.758799&lt;/D&gt;&lt;D xsi:type="xsd:double"&gt;10.485374&lt;/D&gt;&lt;D xsi:type="xsd:double"&gt;3.2948494&lt;/D&gt;&lt;D xsi:type="xsd:double"&gt;0.57251453&lt;/D&gt;&lt;D xsi:type="xsd:double"&gt;2.900517&lt;/D&gt;&lt;D xsi:type="xsd:double"&gt;3.5049677&lt;/D&gt;&lt;D xsi:type="xsd:double"&gt;2.7841687&lt;/D&gt;&lt;D xsi:type="xsd:double"&gt;-9.319085&lt;/D&gt;&lt;D xsi:type="xsd:double"&gt;-1.6168833&lt;/D&gt;&lt;D xsi:type="xsd:double"&gt;-9.35933&lt;/D&gt;&lt;D xsi:type="xsd:double"&gt;2.120459&lt;/D&gt;&lt;D xsi:type="xsd:double"&gt;5.174494&lt;/D&gt;&lt;D xsi:type="xsd:double"&gt;-1.9799113&lt;/D&gt;&lt;D xsi:type="xsd:double"&gt;-1.170963&lt;/D&gt;&lt;D xsi:type="xsd:double"&gt;6.635082&lt;/D&gt;&lt;D xsi:type="xsd:double"&gt;1.6388893&lt;/D&gt;&lt;D xsi:type="xsd:double"&gt;2.0224094&lt;/D&gt;&lt;D xsi:type="xsd:double"&gt;-3.8731992&lt;/D&gt;&lt;D xsi:type="xsd:double"&gt;-1.0623455&lt;/D&gt;&lt;D xsi:type="xsd:double"&gt;3.6168337&lt;/D&gt;&lt;D xsi:type="xsd:double"&gt;1.8271089&lt;/D&gt;&lt;D xsi:type="xsd:double"&gt;-0.16068816&lt;/D&gt;&lt;D xsi:type="xsd:double"&gt;0.59013367&lt;/D&gt;&lt;D xsi:type="xsd:double"&gt;5.5371284&lt;/D&gt;&lt;D xsi:type="xsd:double"&gt;-7.4841976&lt;/D&gt;&lt;D xsi:type="xsd:double"&gt;-0.27329326&lt;/D&gt;&lt;D xsi:type="xsd:double"&gt;-5.6727943&lt;/D&gt;&lt;D xsi:type="xsd:double"&gt;-1.8303216&lt;/D&gt;&lt;D xsi:type="xsd:double"&gt;-3.1074286&lt;/D&gt;&lt;D xsi:type="xsd:double"&gt;-6.287956&lt;/D&gt;&lt;D xsi:type="xsd:double"&gt;7.100785&lt;/D&gt;&lt;D xsi:type="xsd:double"&gt;-4.735714&lt;/D&gt;&lt;D xsi:type="xsd:double"&gt;-9.557408&lt;/D&gt;&lt;D xsi:type="xsd:double"&gt;2.517724&lt;/D&gt;&lt;D xsi:type="xsd:double"&gt;9.823597&lt;/D&gt;&lt;D xsi:type="xsd:double"&gt;7.9132557&lt;/D&gt;&lt;D xsi:type="xsd:double"&gt;2.0443797&lt;/D&gt;&lt;D xsi:type="xsd:double"&gt;-3.720659&lt;/D&gt;&lt;D xsi:type="xsd:double"&gt;3.567183&lt;/D&gt;&lt;D xsi:type="xsd:double"&gt;-4.104477&lt;/D&gt;&lt;D xsi:type="xsd:double"&gt;5.7467937&lt;/D&gt;&lt;D xsi:type="xsd:double"&gt;2.8581738&lt;/D&gt;&lt;D xsi:type="xsd:double"&gt;-6.345248&lt;/D&gt;&lt;D xsi:type="xsd:double"&gt;1.9526601&lt;/D&gt;&lt;D xsi:type="xsd:double"&gt;-0.6384134&lt;/D&gt;&lt;D xsi:type="xsd:double"&gt;3.446257&lt;/D&gt;&lt;D xsi:type="xsd:double"&gt;-3.0208886&lt;/D&gt;&lt;D xsi:type="xsd:double"&gt;-0.375247&lt;/D&gt;&lt;D xsi:type="xsd:double"&gt;-3.5097897&lt;/D&gt;&lt;D xsi:type="xsd:double"&gt;-17.429531&lt;/D&gt;&lt;D xsi:type="xsd:double"&gt;-13.289279&lt;/D&gt;&lt;D xsi:type="xsd:double"&gt;4.9957633&lt;/D&gt;&lt;D xsi:type="xsd:double"&gt;10.362911&lt;/D&gt;&lt;D xsi:type="xsd:double"&gt;0.6350875&lt;/D&gt;&lt;D xsi:type="xsd:double"&gt;-2.9583633&lt;/D&gt;&lt;D xsi:type="xsd:double"&gt;0.71508884&lt;/D&gt;&lt;D xsi:type="xsd:double"&gt;-0.037372112&lt;/D&gt;&lt;D xsi:type="xsd:double"&gt;18.80374&lt;/D&gt;&lt;D xsi:type="xsd:double"&gt;3.5871506&lt;/D&gt;&lt;D xsi:type="xsd:double"&gt;1.7101884&lt;/D&gt;&lt;D xsi:type="xsd:double"&gt;-5.2678823&lt;/D&gt;&lt;D xsi:type="xsd:double"&gt;-4.4865727&lt;/D&gt;&lt;D xsi:type="xsd:double"&gt;-2.2494197&lt;/D&gt;&lt;D xsi:type="xsd:double"&gt;-1.5228391&lt;/D&gt;&lt;D xsi:type="xsd:double"&gt;9.571684&lt;/D&gt;&lt;D xsi:type="xsd:double"&gt;-5.3836465&lt;/D&gt;&lt;D xsi:type="xsd:double"&gt;-3.420657&lt;/D&gt;&lt;D xsi:type="xsd:double"&gt;6.2543154&lt;/D&gt;&lt;D xsi:type="xsd:double"&gt;2.308941&lt;/D&gt;&lt;D xsi:type="xsd:double"&gt;5.2447557&lt;/D&gt;&lt;D xsi:type="xsd:double"&gt;-1.9329488&lt;/D&gt;&lt;D xsi:type="xsd:double"&gt;-3.264296&lt;/D&gt;&lt;D xsi:type="xsd:double"&gt;2.1249413&lt;/D&gt;&lt;D xsi:type="xsd:double"&gt;-5.788481&lt;/D&gt;&lt;D xsi:type="xsd:double"&gt;0.33210516&lt;/D&gt;&lt;D xsi:type="xsd:double"&gt;-6.2231007&lt;/D&gt;&lt;D xsi:type="xsd:double"&gt;-2.643615&lt;/D&gt;&lt;D xsi:type="xsd:double"&gt;-6.4563456&lt;/D&gt;&lt;D xsi:type="xsd:double"&gt;6.9019675&lt;/D&gt;&lt;D xsi:type="xsd:double"&gt;-4.1452703&lt;/D&gt;&lt;D xsi:type="xsd:double"&gt;-14.657479&lt;/D&gt;&lt;D xsi:type="xsd:double"&gt;12.511217&lt;/D&gt;&lt;D xsi:type="xsd:double"&gt;5.101633&lt;/D&gt;&lt;D xsi:type="xsd:double"&gt;5.5701613&lt;/D&gt;&lt;D xsi:type="xsd:double"&gt;2.7787805&lt;/D&gt;&lt;D xsi:type="xsd:double"&gt;-7.514042&lt;/D&gt;&lt;D xsi:type="xsd:double"&gt;0.7213354&lt;/D&gt;&lt;D xsi:type="xsd:double"&gt;0.98001957&lt;/D&gt;&lt;D xsi:type="xsd:double"&gt;-3.1732976&lt;/D&gt;&lt;D xsi:type="xsd:double"&gt;0.4682064&lt;/D&gt;&lt;D xsi:type="xsd:double"&gt;-2.174753&lt;/D&gt;&lt;D xsi:type="xsd:double"&gt;-1.4489889&lt;/D&gt;&lt;D xsi:type="xsd:double"&gt;-0.6243706&lt;/D&gt;&lt;D xsi:type="xsd:double"&gt;0&lt;/D&gt;&lt;D xsi:type="xsd:double"&gt;1.824081&lt;/D&gt;&lt;D xsi:type="xsd:double"&gt;5.3565145&lt;/D&gt;&lt;D xsi:type="xsd:double"&gt;4.609525&lt;/D&gt;&lt;D xsi:type="xsd:double"&gt;1.2381673&lt;/D&gt;&lt;D xsi:type="xsd:double"&gt;-5.0359726&lt;/D&gt;&lt;/FQL&gt;&lt;FQL&gt;&lt;Q&gt;EIDO^FMA_PE(NTMA,-10AY,0,AM,"PORTAGG","MEANR")&lt;/Q&gt;&lt;R&gt;121&lt;/R&gt;&lt;C&gt;1&lt;/C&gt;&lt;D xsi:type="xsd:double"&gt;14.2888699250276&lt;/D&gt;&lt;D xsi:type="xsd:double"&gt;14.3150853645344&lt;/D&gt;&lt;D xsi:type="xsd:double"&gt;14.3692452574399&lt;/D&gt;&lt;D xsi:type="xsd:double"&gt;14.4650040379809&lt;/D&gt;&lt;D xsi:type="xsd:double"&gt;14.7636885922977&lt;/D&gt;&lt;D xsi:type="xsd:double"&gt;14.6441959873355&lt;/D&gt;&lt;D xsi:type="xsd:double"&gt;13.9976871833086&lt;/D&gt;&lt;D xsi:type="xsd:double"&gt;14.2851924220091&lt;/D&gt;&lt;D xsi:type="xsd:double"&gt;14.9374498287774&lt;/D&gt;&lt;D xsi:type="xsd:double"&gt;14.984575094229&lt;/D&gt;&lt;D xsi:type="xsd:double"&gt;15.7147002363685&lt;/D&gt;&lt;D xsi:type="xsd:double"&gt;15.8500396280653&lt;/D&gt;&lt;D xsi:type="xsd:double"&gt;16.1628740267528&lt;/D&gt;&lt;D xsi:type="xsd:double"&gt;15.0523990522241&lt;/D&gt;&lt;D xsi:type="xsd:double"&gt;14.3396795753287&lt;/D&gt;&lt;D xsi:type="xsd:double"&gt;14.3205759100749&lt;/D&gt;&lt;D xsi:type="xsd:double"&gt;13.9096056477718&lt;/D&gt;&lt;D xsi:type="xsd:double"&gt;13.2838308644198&lt;/D&gt;&lt;D xsi:type="xsd:double"&gt;14.3767821807305&lt;/D&gt;&lt;D xsi:type="xsd:double"&gt;13.89997507892&lt;/D&gt;&lt;D xsi:type="xsd:double"&gt;13.8069981746787&lt;/D&gt;&lt;D xsi:type="xsd:double"&gt;14.030066015588&lt;/D&gt;&lt;D xsi:type="xsd:double"&gt;15.1643742709081&lt;/D&gt;&lt;D xsi:type="xsd:double"&gt;15.223097727209&lt;/D&gt;&lt;D xsi:type="xsd:double"&gt;14.8215159299485&lt;/D&gt;&lt;D xsi:type="xsd:double"&gt;14.5807796016659&lt;/D&gt;&lt;D xsi:type="xsd:double"&gt;14.8804265388344&lt;/D&gt;&lt;D xsi:type="xsd:double"&gt;15.777728682548&lt;/D&gt;&lt;D xsi:type="xsd:double"&gt;16.905341672881&lt;/D&gt;&lt;D xsi:type="xsd:double"&gt;16.0312291495945&lt;/D&gt;&lt;D xsi:type="xsd:double"&gt;16.3564543982151&lt;/D&gt;&lt;D xsi:type="xsd:double"&gt;15.2597493820617&lt;/D&gt;&lt;D xsi:type="xsd:double"&gt;15.3427617614703&lt;/D&gt;&lt;D xsi:type="xsd:double"&gt;15.2665953332126&lt;/D&gt;&lt;D xsi:type="xsd:double"&gt;15.2839238448763&lt;/D&gt;&lt;D xsi:type="xsd:double"&gt;14.979951078592&lt;/D&gt;&lt;D xsi:type="xsd:double"&gt;15.4217237759379&lt;/D&gt;&lt;D xsi:type="xsd:double"&gt;15.6537867187605&lt;/D&gt;&lt;D xsi:type="xsd:double"&gt;15.351596559288&lt;/D&gt;&lt;D xsi:type="xsd:double"&gt;15.5208596754328&lt;/D&gt;&lt;D xsi:type="xsd:double"&gt;15.461913983189&lt;/D&gt;&lt;D xsi:type="xsd:double"&gt;15.4494420652318&lt;/D&gt;&lt;D xsi:type="xsd:double"&gt;15.4938838668005&lt;/D&gt;&lt;D xsi:type="xsd:double"&gt;15.4098210594894&lt;/D&gt;&lt;D xsi:type="xsd:double"&gt;15.1558970525809&lt;/D&gt;&lt;D xsi:type="xsd:double"&gt;15.8974979501589&lt;/D&gt;&lt;D xsi:type="xsd:double"&gt;15.3782153882724&lt;/D&gt;&lt;D xsi:type="xsd:double"&gt;14.9681836153253&lt;/D&gt;&lt;D xsi:type="xsd:double"&gt;15.0425801335619&lt;/D&gt;&lt;D xsi:type="xsd:double"&gt;13.7419565314265&lt;/D&gt;&lt;D xsi:type="xsd:double"&gt;13.3680889914839&lt;/D&gt;&lt;D xsi:type="xsd:double"&gt;12.8578634180781&lt;/D&gt;&lt;D xsi:type="xsd:double"&gt;13.9944468153982&lt;/D&gt;&lt;D xsi:type="xsd:double"&gt;13.1559260044165&lt;/D&gt;&lt;D xsi:type="xsd:double"&gt;12.912436930222&lt;/D&gt;&lt;D xsi:type="xsd:double"&gt;13.3918797415114&lt;/D&gt;&lt;D xsi:type="xsd:double"&gt;13.7833399666501&lt;/D&gt;&lt;D xsi:type="xsd:double"&gt;14.5348161474224&lt;/D&gt;&lt;D xsi:type="xsd:double"&gt;14.666885455697&lt;/D&gt;&lt;D xsi:type="xsd:double"&gt;14.2536646339739&lt;/D&gt;&lt;D xsi:type="xsd:double"&gt;14.0573723541152&lt;/D&gt;&lt;D xsi:type="xsd:double"&gt;13.360140437001&lt;/D&gt;&lt;D xsi:type="xsd:double"&gt;13.8873106503625&lt;/D&gt;&lt;D xsi:type="xsd:double"&gt;14.352863857905&lt;/D&gt;&lt;D xsi:type="xsd:double"&gt;14.6632004877275&lt;/D&gt;&lt;D xsi:type="xsd:double"&gt;14.9102285664017&lt;/D&gt;&lt;D xsi:type="xsd:double"&gt;14.1150590227426&lt;/D&gt;&lt;D xsi:type="xsd:double"&gt;14.5592170276349&lt;/D&gt;&lt;D xsi:type="xsd:double"&gt;14.7732939215574&lt;/D&gt;&lt;D xsi:type="xsd:double"&gt;15.3825287580672&lt;/D&gt;&lt;D xsi:type="xsd:double"&gt;14.7542586856363&lt;/D&gt;&lt;D xsi:type="xsd:double"&gt;12.5066054328607&lt;/D&gt;&lt;D xsi:type="xsd:double"&gt;11.0514865297918&lt;/D&gt;&lt;D xsi:type="xsd:double"&gt;12.1038082987733&lt;/D&gt;&lt;D xsi:type="xsd:double"&gt;15.1254816679891&lt;/D&gt;&lt;D xsi:type="xsd:double"&gt;16.3808709975391&lt;/D&gt;&lt;D xsi:type="xsd:double"&gt;16.6471244037028&lt;/D&gt;&lt;D xsi:type="xsd:double"&gt;15.773346537276&lt;/D&gt;&lt;D xsi:type="xsd:double"&gt;15.583738497312&lt;/D&gt;&lt;D xsi:type="xsd:double"&gt;17.263771790937&lt;/D&gt;&lt;D xsi:type="xsd:double"&gt;18.0675302968796&lt;/D&gt;&lt;D xsi:type="xsd:double"&gt;18.3281636998444&lt;/D&gt;&lt;D xsi:type="xsd:double"&gt;17.4302302992659&lt;/D&gt;&lt;D xsi:type="xsd:double"&gt;16.7589111196505&lt;/D&gt;&lt;D xsi:type="xsd:double"&gt;16.1197976418243&lt;/D&gt;&lt;D xsi:type="xsd:double"&gt;15.6680701616497&lt;/D&gt;&lt;D xsi:type="xsd:double"&gt;15.9642814551478&lt;/D&gt;&lt;D xsi:type="xsd:double"&gt;14.6896969526069&lt;/D&gt;&lt;D xsi:type="xsd:double"&gt;14.648453094464&lt;/D&gt;&lt;D xsi:type="xsd:double"&gt;15.0478145162693&lt;/D&gt;&lt;D xsi:type="xsd:double"&gt;15.3075094616242&lt;/D&gt;&lt;D xsi:type="xsd:double"&gt;15.3377423798702&lt;/D&gt;&lt;D xsi:type="xsd:double"&gt;14.8485940379774&lt;/D&gt;&lt;D xsi:type="xsd:double"&gt;14.6367218493541&lt;/D&gt;&lt;D xsi:type="xsd:double"&gt;15.1939669875219&lt;/D&gt;&lt;D xsi:type="xsd:double"&gt;14.9929248337653&lt;/D&gt;&lt;D xsi:type="xsd:double"&gt;14.7200083156042&lt;/D&gt;&lt;D xsi:type="xsd:double"&gt;13.631163510826&lt;/D&gt;&lt;D xsi:type="xsd:double"&gt;13.0526131049282&lt;/D&gt;&lt;D xsi:type="xsd:double"&gt;12.1938743817008&lt;/D&gt;&lt;D xsi:type="xsd:double"&gt;12.9495409986225&lt;/D&gt;&lt;D xsi:type="xsd:double"&gt;13.0470554609344&lt;/D&gt;&lt;D xsi:type="xsd:double"&gt;12.4206586077016&lt;/D&gt;&lt;D xsi:type="xsd:double"&gt;12.7595700259273&lt;/D&gt;&lt;D xsi:type="xsd:double"&gt;12.183976027592&lt;/D&gt;&lt;D xsi:type="xsd:double"&gt;11.6824377616334&lt;/D&gt;&lt;D xsi:type="xsd:double"&gt;12.3537290433591&lt;/D&gt;&lt;D xsi:type="xsd:double"&gt;11.706387213285&lt;/D&gt;&lt;D xsi:type="xsd:double"&gt;12.04823737786&lt;/D&gt;&lt;D xsi:type="xsd:double"&gt;11.9697282089302&lt;/D&gt;&lt;D xsi:type="xsd:double"&gt;13.6546949920701&lt;/D&gt;&lt;D xsi:type="xsd:double"&gt;13.3903834912846&lt;/D&gt;&lt;D xsi:type="xsd:double"&gt;13.6546952946929&lt;/D&gt;&lt;D xsi:type="xsd:double"&gt;13.5046635344936&lt;/D&gt;&lt;D xsi:type="xsd:double"&gt;12.975480782175&lt;/D&gt;&lt;D xsi:type="xsd:double"&gt;12.3397111926366&lt;/D&gt;&lt;D xsi:type="xsd:double"&gt;12.2730604298309&lt;/D&gt;&lt;D xsi:type="xsd:double"&gt;12.9052101076157&lt;/D&gt;&lt;D xsi:type="xsd:double"&gt;12.9342755216465&lt;/D&gt;&lt;D xsi:type="xsd:double"&gt;13.2121771838607&lt;/D&gt;&lt;D xsi:type="xsd:double"&gt;12.675220249864&lt;/D&gt;&lt;/FQL&gt;&lt;FQL&gt;&lt;Q&gt;WL-FDS^FG_PRICE_MAVG(0,,,,30)&lt;/Q&gt;&lt;R&gt;1&lt;/R&gt;&lt;C&gt;1&lt;/C&gt;&lt;D xsi:type="xsd:double"&gt;627.54&lt;/D&gt;&lt;/FQL&gt;&lt;FQL&gt;&lt;Q&gt;PLATI-FDS^FG_PRICE_CHANGE(0,-6AM)&lt;/Q&gt;&lt;R&gt;1&lt;/R&gt;&lt;C&gt;1&lt;/C&gt;&lt;D xsi:type="xsd:double"&gt;10.8474576271187&lt;/D&gt;&lt;/FQL&gt;&lt;FQL&gt;&lt;Q&gt;TIOS-FDS^FG_PRICE_CHANGE(0,-1AY)&lt;/Q&gt;&lt;R&gt;1&lt;/R&gt;&lt;C&gt;1&lt;/C&gt;&lt;D xsi:type="xsd:double"&gt;-13.4985543163982&lt;/D&gt;&lt;/FQL&gt;&lt;FQL&gt;&lt;Q&gt;MCHI^FG_PRICE_MAVG(0,,,,200)&lt;/Q&gt;&lt;R&gt;1&lt;/R&gt;&lt;C&gt;1&lt;/C&gt;&lt;D xsi:type="xsd:double"&gt;42.0572&lt;/D&gt;&lt;/FQL&gt;&lt;FQL&gt;&lt;Q&gt;EPU^FG_PRICE_MAVG(0,,,,30)&lt;/Q&gt;&lt;R&gt;1&lt;/R&gt;&lt;C&gt;1&lt;/C&gt;&lt;D xsi:type="xsd:double"&gt;38.456375&lt;/D&gt;&lt;/FQL&gt;&lt;FQL&gt;&lt;Q&gt;TUR^FMA_PCT_ABOVE_MAVG(200,0,,,,"PORTAGG")&lt;/Q&gt;&lt;R&gt;1&lt;/R&gt;&lt;C&gt;1&lt;/C&gt;&lt;D xsi:type="xsd:double"&gt;68.4782608695652&lt;/D&gt;&lt;/FQL&gt;&lt;FQL&gt;&lt;Q&gt;QAT^FMA_PCT_ABOVE_MAVG(200,0,,,,"PORTAGG")&lt;/Q&gt;&lt;R&gt;1&lt;/R&gt;&lt;C&gt;1&lt;/C&gt;&lt;D xsi:type="xsd:double"&gt;32.3529411764706&lt;/D&gt;&lt;/FQL&gt;&lt;FQL&gt;&lt;Q&gt;INDA^FMA_PCT_ABOVE_MAVG(200,0,,,,"PORTAGG")&lt;/Q&gt;&lt;R&gt;1&lt;/R&gt;&lt;C&gt;1&lt;/C&gt;&lt;D xsi:type="xsd:double"&gt;83.8235294117647&lt;/D&gt;&lt;/FQL&gt;&lt;FQL&gt;&lt;Q&gt;EZA^FMA_PCT_ABOVE_MAVG(200,0,,,,"PORTAGG")&lt;/Q&gt;&lt;R&gt;1&lt;/R&gt;&lt;C&gt;1&lt;/C&gt;&lt;D xsi:type="xsd:double"&gt;51.5151515151515&lt;/D&gt;&lt;/FQL&gt;&lt;FQL&gt;&lt;Q&gt;CAGDPY@ID^EE_ACTUAL_ANNUAL(MED,+1)&lt;/Q&gt;&lt;R&gt;1&lt;/R&gt;&lt;C&gt;1&lt;/C&gt;&lt;D xsi:type="xsd:double"&gt;-0.5&lt;/D&gt;&lt;/FQL&gt;&lt;FQL&gt;&lt;Q&gt;USDSAR^FG_PRICE_CHANGE(0,-1AM)&lt;/Q&gt;&lt;R&gt;1&lt;/R&gt;&lt;C&gt;1&lt;/C&gt;&lt;D xsi:type="xsd:double"&gt;0.007998943&lt;/D&gt;&lt;/FQL&gt;&lt;FQL&gt;&lt;Q&gt;USDTHB^STD(FG_PRICE_CHANGE(0,-3AY,M))&lt;/Q&gt;&lt;R&gt;1&lt;/R&gt;&lt;C&gt;1&lt;/C&gt;&lt;D xsi:type="xsd:double"&gt;2.98881820893653&lt;/D&gt;&lt;/FQL&gt;&lt;FQL&gt;&lt;Q&gt;USDINR^FG_PRICE_CHANGE(0,-3AM)&lt;/Q&gt;&lt;R&gt;1&lt;/R&gt;&lt;C&gt;1&lt;/C&gt;&lt;D xsi:type="xsd:double"&gt;0.19721985&lt;/D&gt;&lt;/FQL&gt;&lt;FQL&gt;&lt;Q&gt;USDKRW^FG_PRICE_CHANGE(0,-6AM)&lt;/Q&gt;&lt;R&gt;1&lt;/R&gt;&lt;C&gt;1&lt;/C&gt;&lt;D xsi:type="xsd:double"&gt;1.9011617&lt;/D&gt;&lt;/FQL&gt;&lt;FQL&gt;&lt;Q&gt;USDPEN^STD(FG_PRICE_CHANGE(0,-1AY,AM))&lt;/Q&gt;&lt;R&gt;1&lt;/R&gt;&lt;C&gt;1&lt;/C&gt;&lt;D xsi:type="xsd:double"&gt;2.30393820044163&lt;/D&gt;&lt;/FQL&gt;&lt;FQL&gt;&lt;Q&gt;USDIDR^FG_COMPANY_NAME&lt;/Q&gt;&lt;R&gt;1&lt;/R&gt;&lt;C&gt;1&lt;/C&gt;&lt;D xsi:type="xsd:string"&gt;Indonesian Rupiah per U.S. Dollar&lt;/D&gt;&lt;/FQL&gt;&lt;FQL&gt;&lt;Q&gt;EWW^P_PRICE_RETURNS_PR('52W',2,-10AY,0,AM)&lt;/Q&gt;&lt;R&gt;121&lt;/R&gt;&lt;C&gt;1&lt;/C&gt;&lt;D xsi:type="xsd:double"&gt;-15.203357&lt;/D&gt;&lt;D xsi:type="xsd:double"&gt;-7.69034&lt;/D&gt;&lt;D xsi:type="xsd:double"&gt;5.8010697&lt;/D&gt;&lt;D xsi:type="xsd:double"&gt;6.765127&lt;/D&gt;&lt;D xsi:type="xsd:double"&gt;1.7646194&lt;/D&gt;&lt;D xsi:type="xsd:double"&gt;8.42998&lt;/D&gt;&lt;D xsi:type="xsd:double"&gt;4.181969&lt;/D&gt;&lt;D xsi:type="xsd:double"&gt;8.367289&lt;/D&gt;&lt;D xsi:type="xsd:double"&gt;-12.949729&lt;/D&gt;&lt;D xsi:type="xsd:double"&gt;-8.450871&lt;/D&gt;&lt;D xsi:type="xsd:double"&gt;-9.235949&lt;/D&gt;&lt;D xsi:type="xsd:double"&gt;-4.948163&lt;/D&gt;&lt;D xsi:type="xsd:double"&gt;-5.0339937&lt;/D&gt;&lt;D xsi:type="xsd:double"&gt;-8.745551&lt;/D&gt;&lt;D xsi:type="xsd:double"&gt;-12.720394&lt;/D&gt;&lt;D xsi:type="xsd:double"&gt;-15.388781&lt;/D&gt;&lt;D xsi:type="xsd:double"&gt;-19.702053&lt;/D&gt;&lt;D xsi:type="xsd:double"&gt;-25.55021&lt;/D&gt;&lt;D xsi:type="xsd:double"&gt;-17.266262&lt;/D&gt;&lt;D xsi:type="xsd:double"&gt;-17.795872&lt;/D&gt;&lt;D xsi:type="xsd:double"&gt;-13.330203&lt;/D&gt;&lt;D xsi:type="xsd:double"&gt;-20.582092&lt;/D&gt;&lt;D xsi:type="xsd:double"&gt;-20.33478&lt;/D&gt;&lt;D xsi:type="xsd:double"&gt;-7.2252274&lt;/D&gt;&lt;D xsi:type="xsd:double"&gt;-11.85788&lt;/D&gt;&lt;D xsi:type="xsd:double"&gt;-11.687315&lt;/D&gt;&lt;D xsi:type="xsd:double"&gt;-13.373113&lt;/D&gt;&lt;D xsi:type="xsd:double"&gt;-10.479116&lt;/D&gt;&lt;D xsi:type="xsd:double"&gt;-1.8199563&lt;/D&gt;&lt;D xsi:type="xsd:double"&gt;-2.2061348&lt;/D&gt;&lt;D xsi:type="xsd:double"&gt;-5.4581285&lt;/D&gt;&lt;D xsi:type="xsd:double"&gt;-17.44923&lt;/D&gt;&lt;D xsi:type="xsd:double"&gt;-7.4503717&lt;/D&gt;&lt;D xsi:type="xsd:double"&gt;-7.6028404&lt;/D&gt;&lt;D xsi:type="xsd:double"&gt;4.4763446&lt;/D&gt;&lt;D xsi:type="xsd:double"&gt;-4.0786448&lt;/D&gt;&lt;D xsi:type="xsd:double"&gt;2.3599863&lt;/D&gt;&lt;D xsi:type="xsd:double"&gt;3.0365467&lt;/D&gt;&lt;D xsi:type="xsd:double"&gt;6.983423&lt;/D&gt;&lt;D xsi:type="xsd:double"&gt;11.811948&lt;/D&gt;&lt;D xsi:type="xsd:double"&gt;7.3747873&lt;/D&gt;&lt;D xsi:type="xsd:double"&gt;16.515017&lt;/D&gt;&lt;D xsi:type="xsd:double"&gt;6.1799765&lt;/D&gt;&lt;D xsi:type="xsd:double"&gt;14.319277&lt;/D&gt;&lt;D xsi:type="xsd:double"&gt;10.118544&lt;/D&gt;&lt;D xsi:type="xsd:double"&gt;21.361149&lt;/D&gt;&lt;D xsi:type="xsd:double"&gt;12.024153&lt;/D&gt;&lt;D xsi:type="xsd:double"&gt;12.655508&lt;/D&gt;&lt;D xsi:type="xsd:double"&gt;4.347861&lt;/D&gt;&lt;D xsi:type="xsd:double"&gt;-5.612403&lt;/D&gt;&lt;D xsi:type="xsd:double"&gt;-14.567679&lt;/D&gt;&lt;D xsi:type="xsd:double"&gt;-6.4122915&lt;/D&gt;&lt;D xsi:type="xsd:double"&gt;-8.639842&lt;/D&gt;&lt;D xsi:type="xsd:double"&gt;-10.288006&lt;/D&gt;&lt;D xsi:type="xsd:double"&gt;-6.1925054&lt;/D&gt;&lt;D xsi:type="xsd:double"&gt;-13.851833&lt;/D&gt;&lt;D xsi:type="xsd:double"&gt;-17.474157&lt;/D&gt;&lt;D xsi:type="xsd:double"&gt;-8.955908&lt;/D&gt;&lt;D xsi:type="xsd:double"&gt;-10.783583&lt;/D&gt;&lt;D xsi:type="xsd:double"&gt;-16.332222&lt;/D&gt;&lt;D xsi:type="xsd:double"&gt;-10.646189&lt;/D&gt;&lt;D xsi:type="xsd:double"&gt;-6.123781&lt;/D&gt;&lt;D xsi:type="xsd:double"&gt;3.3109665&lt;/D&gt;&lt;D xsi:type="xsd:double"&gt;-10.989964&lt;/D&gt;&lt;D xsi:type="xsd:double"&gt;-18.832773&lt;/D&gt;&lt;D xsi:type="xsd:double"&gt;-11.127817&lt;/D&gt;&lt;D xsi:type="xsd:double"&gt;-6.352478&lt;/D&gt;&lt;D xsi:type="xsd:double"&gt;8.384335&lt;/D&gt;&lt;D xsi:type="xsd:double"&gt;14.652479&lt;/D&gt;&lt;D xsi:type="xsd:double"&gt;7.503283&lt;/D&gt;&lt;D xsi:type="xsd:double"&gt;10.65166&lt;/D&gt;&lt;D xsi:type="xsd:double"&gt;-13.080538&lt;/D&gt;&lt;D xsi:type="xsd:double"&gt;-37.492073&lt;/D&gt;&lt;D xsi:type="xsd:double"&gt;-29.56491&lt;/D&gt;&lt;D xsi:type="xsd:double"&gt;-28.191614&lt;/D&gt;&lt;D xsi:type="xsd:double"&gt;-25.90233&lt;/D&gt;&lt;D xsi:type="xsd:double"&gt;-15.401954&lt;/D&gt;&lt;D xsi:type="xsd:double"&gt;-20.33918&lt;/D&gt;&lt;D xsi:type="xsd:double"&gt;-14.835&lt;/D&gt;&lt;D xsi:type="xsd:double"&gt;-11.959171&lt;/D&gt;&lt;D xsi:type="xsd:double"&gt;-3.9361954&lt;/D&gt;&lt;D xsi:type="xsd:double"&gt;-2.5253534&lt;/D&gt;&lt;D xsi:type="xsd:double"&gt;-9.127081&lt;/D&gt;&lt;D xsi:type="xsd:double"&gt;24.820662&lt;/D&gt;&lt;D xsi:type="xsd:double"&gt;62.164772&lt;/D&gt;&lt;D xsi:type="xsd:double"&gt;56.698753&lt;/D&gt;&lt;D xsi:type="xsd:double"&gt;60.60891&lt;/D&gt;&lt;D xsi:type="xsd:double"&gt;54.72785&lt;/D&gt;&lt;D xsi:type="xsd:double"&gt;48.652424&lt;/D&gt;&lt;D xsi:type="xsd:double"&gt;54.79033&lt;/D&gt;&lt;D xsi:type="xsd:double"&gt;36.367584&lt;/D&gt;&lt;D xsi:type="xsd:double"&gt;26.974737&lt;/D&gt;&lt;D xsi:type="xsd:double"&gt;14.962935&lt;/D&gt;&lt;D xsi:type="xsd:double"&gt;15.9602165&lt;/D&gt;&lt;D xsi:type="xsd:double"&gt;21.791767&lt;/D&gt;&lt;D xsi:type="xsd:double"&gt;14.096737&lt;/D&gt;&lt;D xsi:type="xsd:double"&gt;20.578838&lt;/D&gt;&lt;D xsi:type="xsd:double"&gt;4.166329&lt;/D&gt;&lt;D xsi:type="xsd:double"&gt;-1.1559069&lt;/D&gt;&lt;D xsi:type="xsd:double"&gt;-2.7521074&lt;/D&gt;&lt;D xsi:type="xsd:double"&gt;-0.18112063&lt;/D&gt;&lt;D xsi:type="xsd:double"&gt;-3.6558926&lt;/D&gt;&lt;D xsi:type="xsd:double"&gt;-2.164632&lt;/D&gt;&lt;D xsi:type="xsd:double"&gt;13.423824&lt;/D&gt;&lt;D xsi:type="xsd:double"&gt;10.661781&lt;/D&gt;&lt;D xsi:type="xsd:double"&gt;14.216793&lt;/D&gt;&lt;D xsi:type="xsd:double"&gt;17.299402&lt;/D&gt;&lt;D xsi:type="xsd:double"&gt;19.949066&lt;/D&gt;&lt;D xsi:type="xsd:double"&gt;15.737999&lt;/D&gt;&lt;D xsi:type="xsd:double"&gt;34.427357&lt;/D&gt;&lt;D xsi:type="xsd:double"&gt;31.685555&lt;/D&gt;&lt;D xsi:type="xsd:double"&gt;43.77471&lt;/D&gt;&lt;D</t>
        </r>
      </text>
    </comment>
    <comment ref="A9" authorId="0" shapeId="0" xr:uid="{00A60EC2-7CED-4DDC-B4EC-D49C5A471137}">
      <text>
        <r>
          <rPr>
            <b/>
            <sz val="9"/>
            <color indexed="81"/>
            <rFont val="Tahoma"/>
            <family val="2"/>
          </rPr>
          <t xml:space="preserve"> xsi:type="xsd:double"&gt;33.45095&lt;/D&gt;&lt;D xsi:type="xsd:double"&gt;32.679485&lt;/D&gt;&lt;D xsi:type="xsd:double"&gt;27.51062&lt;/D&gt;&lt;D xsi:type="xsd:double"&gt;14.1809225&lt;/D&gt;&lt;D xsi:type="xsd:double"&gt;27.586437&lt;/D&gt;&lt;D xsi:type="xsd:double"&gt;21.288145&lt;/D&gt;&lt;D xsi:type="xsd:double"&gt;22.95822&lt;/D&gt;&lt;D xsi:type="xsd:double"&gt;18.201124&lt;/D&gt;&lt;D xsi:type="xsd:double"&gt;18.11998&lt;/D&gt;&lt;/FQL&gt;&lt;FQL&gt;&lt;Q&gt;EPHE^FMA_DIV_YLD(NTMA,-10AY,0,AM,"PORTAGG","MEANR")&lt;/Q&gt;&lt;R&gt;121&lt;/R&gt;&lt;C&gt;1&lt;/C&gt;&lt;D xsi:type="xsd:double"&gt;2.14496986444293&lt;/D&gt;&lt;D xsi:type="xsd:double"&gt;2.05026869053399&lt;/D&gt;&lt;D xsi:type="xsd:double"&gt;2.15359250794774&lt;/D&gt;&lt;D xsi:type="xsd:double"&gt;2.04828519456401&lt;/D&gt;&lt;D xsi:type="xsd:double"&gt;2.07460401689827&lt;/D&gt;&lt;D xsi:type="xsd:double"&gt;1.96491568041332&lt;/D&gt;&lt;D xsi:type="xsd:double"&gt;2.22182411532847&lt;/D&gt;&lt;D xsi:type="xsd:double"&gt;2.130436781199&lt;/D&gt;&lt;D xsi:type="xsd:double"&gt;2.1978948558575&lt;/D&gt;&lt;D xsi:type="xsd:double"&gt;2.1167793690948&lt;/D&gt;&lt;D xsi:type="xsd:double"&gt;2.05763207676058&lt;/D&gt;&lt;D xsi:type="xsd:double"&gt;1.91718504454222&lt;/D&gt;&lt;D xsi:type="xsd:double"&gt;1.84427967665659&lt;/D&gt;&lt;D xsi:type="xsd:double"&gt;1.94449989577366&lt;/D&gt;&lt;D xsi:type="xsd:double"&gt;1.994839156424&lt;/D&gt;&lt;D xsi:type="xsd:double"&gt;1.95493254119068&lt;/D&gt;&lt;D xsi:type="xsd:double"&gt;1.9103001849807&lt;/D&gt;&lt;D xsi:type="xsd:double"&gt;2.1024213971822&lt;/D&gt;&lt;D xsi:type="xsd:double"&gt;1.98606970698635&lt;/D&gt;&lt;D xsi:type="xsd:double"&gt;2.04300861970793&lt;/D&gt;&lt;D xsi:type="xsd:double"&gt;2.00748438834588&lt;/D&gt;&lt;D xsi:type="xsd:double"&gt;2.16632325780005&lt;/D&gt;&lt;D xsi:type="xsd:double"&gt;2.03732277734338&lt;/D&gt;&lt;D xsi:type="xsd:double"&gt;1.86043187974265&lt;/D&gt;&lt;D xsi:type="xsd:double"&gt;1.77176259508277&lt;/D&gt;&lt;D xsi:type="xsd:double"&gt;1.76956209364855&lt;/D&gt;&lt;D xsi:type="xsd:double"&gt;1.70578990597474&lt;/D&gt;&lt;D xsi:type="xsd:double"&gt;1.66323372571883&lt;/D&gt;&lt;D xsi:type="xsd:double"&gt;1.58901884287431&lt;/D&gt;&lt;D xsi:type="xsd:double"&gt;1.69634382740674&lt;/D&gt;&lt;D xsi:type="xsd:double"&gt;1.66271335114217&lt;/D&gt;&lt;D xsi:type="xsd:double"&gt;1.78556675902314&lt;/D&gt;&lt;D xsi:type="xsd:double"&gt;1.70029768131756&lt;/D&gt;&lt;D xsi:type="xsd:double"&gt;1.63584688204469&lt;/D&gt;&lt;D xsi:type="xsd:double"&gt;1.63675784673202&lt;/D&gt;&lt;D xsi:type="xsd:double"&gt;1.67459289603591&lt;/D&gt;&lt;D xsi:type="xsd:double"&gt;1.60085405060234&lt;/D&gt;&lt;D xsi:type="xsd:double"&gt;1.55015499312686&lt;/D&gt;&lt;D xsi:type="xsd:double"&gt;1.520590684402&lt;/D&gt;&lt;D xsi:type="xsd:double"&gt;1.57741358289268&lt;/D&gt;&lt;D xsi:type="xsd:double"&gt;1.58060746493313&lt;/D&gt;&lt;D xsi:type="xsd:double"&gt;1.54445923508808&lt;/D&gt;&lt;D xsi:type="xsd:double"&gt;1.45555489641686&lt;/D&gt;&lt;D xsi:type="xsd:double"&gt;1.45961703374302&lt;/D&gt;&lt;D xsi:type="xsd:double"&gt;1.58451304016825&lt;/D&gt;&lt;D xsi:type="xsd:double"&gt;1.5336340991978&lt;/D&gt;&lt;D xsi:type="xsd:double"&gt;1.56966294126302&lt;/D&gt;&lt;D xsi:type="xsd:double"&gt;1.5831548627577&lt;/D&gt;&lt;D xsi:type="xsd:double"&gt;1.70125077223089&lt;/D&gt;&lt;D xsi:type="xsd:double"&gt;1.7291321006625&lt;/D&gt;&lt;D xsi:type="xsd:double"&gt;1.72290727721172&lt;/D&gt;&lt;D xsi:type="xsd:double"&gt;1.81572739104355&lt;/D&gt;&lt;D xsi:type="xsd:double"&gt;1.72434186921537&lt;/D&gt;&lt;D xsi:type="xsd:double"&gt;1.79023156185319&lt;/D&gt;&lt;D xsi:type="xsd:double"&gt;1.9661606084738&lt;/D&gt;&lt;D xsi:type="xsd:double"&gt;1.92827387119737&lt;/D&gt;&lt;D xsi:type="xsd:double"&gt;1.79792842573627&lt;/D&gt;&lt;D xsi:type="xsd:double"&gt;1.68335833293077&lt;/D&gt;&lt;D xsi:type="xsd:double"&gt;1.65919623947646&lt;/D&gt;&lt;D xsi:type="xsd:double"&gt;1.7747026061232&lt;/D&gt;&lt;D xsi:type="xsd:double"&gt;1.72077105373504&lt;/D&gt;&lt;D xsi:type="xsd:double"&gt;1.8030457673428&lt;/D&gt;&lt;D xsi:type="xsd:double"&gt;1.75007266859933&lt;/D&gt;&lt;D xsi:type="xsd:double"&gt;1.70715386566669&lt;/D&gt;&lt;D xsi:type="xsd:double"&gt;1.81607441891783&lt;/D&gt;&lt;D xsi:type="xsd:double"&gt;1.83597489428039&lt;/D&gt;&lt;D xsi:type="xsd:double"&gt;1.86313034939794&lt;/D&gt;&lt;D xsi:type="xsd:double"&gt;1.82699832573083&lt;/D&gt;&lt;D xsi:type="xsd:double"&gt;1.87471556730849&lt;/D&gt;&lt;D xsi:type="xsd:double"&gt;1.83995695544964&lt;/D&gt;&lt;D xsi:type="xsd:double"&gt;1.87503140654164&lt;/D&gt;&lt;D xsi:type="xsd:double"&gt;2.21584973073935&lt;/D&gt;&lt;D xsi:type="xsd:double"&gt;2.57842327503122&lt;/D&gt;&lt;D xsi:type="xsd:double"&gt;2.3836805392064&lt;/D&gt;&lt;D xsi:type="xsd:double"&gt;2.03454952763807&lt;/D&gt;&lt;D xsi:type="xsd:double"&gt;2.07682479088859&lt;/D&gt;&lt;D xsi:type="xsd:double"&gt;2.11342765749486&lt;/D&gt;&lt;D xsi:type="xsd:double"&gt;2.08195208098752&lt;/D&gt;&lt;D xsi:type="xsd:double"&gt;2.00847520188298&lt;/D&gt;&lt;D xsi:type="xsd:double"&gt;1.6423013483857&lt;/D&gt;&lt;D xsi:type="xsd:double"&gt;1.66638046189369&lt;/D&gt;&lt;D xsi:type="xsd:double"&gt;1.6593949405925&lt;/D&gt;&lt;D xsi:type="xsd:double"&gt;1.76655950647927&lt;/D&gt;&lt;D xsi:type="xsd:double"&gt;1.83843732777615&lt;/D&gt;&lt;D xsi:type="xsd:double"&gt;1.93162849716082&lt;/D&gt;&lt;D xsi:type="xsd:double"&gt;2.02507477763414&lt;/D&gt;&lt;D xsi:type="xsd:double"&gt;1.86739733962171&lt;/D&gt;&lt;D xsi:type="xsd:double"&gt;1.94381802548197&lt;/D&gt;&lt;D xsi:type="xsd:double"&gt;2.00530677287815&lt;/D&gt;&lt;D xsi:type="xsd:double"&gt;1.85585087963906&lt;/D&gt;&lt;D xsi:type="xsd:double"&gt;1.83504499072147&lt;/D&gt;&lt;D xsi:type="xsd:double"&gt;1.76236317811663&lt;/D&gt;&lt;D xsi:type="xsd:double"&gt;1.78017078624423&lt;/D&gt;&lt;D xsi:type="xsd:double"&gt;1.82599410119098&lt;/D&gt;&lt;D xsi:type="xsd:double"&gt;1.83840601614908&lt;/D&gt;&lt;D xsi:type="xsd:double"&gt;1.94965035090687&lt;/D&gt;&lt;D xsi:type="xsd:double"&gt;2.0811103080227&lt;/D&gt;&lt;D xsi:type="xsd:double"&gt;2.32995221928919&lt;/D&gt;&lt;D xsi:type="xsd:double"&gt;2.24817940336838&lt;/D&gt;&lt;D xsi:type="xsd:double"&gt;2.41262096301624&lt;/D&gt;&lt;D xsi:type="xsd:double"&gt;2.28296796215464&lt;/D&gt;&lt;D xsi:type="xsd:double"&gt;2.31259613426924&lt;/D&gt;&lt;D xsi:type="xsd:double"&gt;2.74105293576602&lt;/D&gt;&lt;D xsi:type="xsd:double"&gt;2.5499583440138&lt;/D&gt;&lt;D xsi:type="xsd:double"&gt;2.37263663904855&lt;/D&gt;&lt;D xsi:type="xsd:double"&gt;2.31432450235226&lt;/D&gt;&lt;D xsi:type="xsd:double"&gt;2.30840711493656&lt;/D&gt;&lt;D xsi:type="xsd:double"&gt;2.66562647570751&lt;/D&gt;&lt;D xsi:type="xsd:double"&gt;2.78819242628483&lt;/D&gt;&lt;D xsi:type="xsd:double"&gt;2.73072367668995&lt;/D&gt;&lt;D xsi:type="xsd:double"&gt;2.93153548288694&lt;/D&gt;&lt;D xsi:type="xsd:double"&gt;3.03769560902526&lt;/D&gt;&lt;D xsi:type="xsd:double"&gt;3.02483118735813&lt;/D&gt;&lt;D xsi:type="xsd:double"&gt;2.84557339816133&lt;/D&gt;&lt;D xsi:type="xsd:double"&gt;2.89274971331741&lt;/D&gt;&lt;D xsi:type="xsd:double"&gt;3.02773835444783&lt;/D&gt;&lt;D xsi:type="xsd:double"&gt;3.29086786394703&lt;/D&gt;&lt;D xsi:type="xsd:double"&gt;3.1029355059741&lt;/D&gt;&lt;D xsi:type="xsd:double"&gt;2.79651859353645&lt;/D&gt;&lt;D xsi:type="xsd:double"&gt;2.82297783966475&lt;/D&gt;&lt;D xsi:type="xsd:double"&gt;2.80946956467243&lt;/D&gt;&lt;/FQL&gt;&lt;FQL&gt;&lt;Q&gt;EPHE^FMA_PE(LTMA,-10AY,0,AM,"PORTAGG","MEANR")&lt;/Q&gt;&lt;R&gt;121&lt;/R&gt;&lt;C&gt;1&lt;/C&gt;&lt;D xsi:type="xsd:double"&gt;19.288289725634&lt;/D&gt;&lt;D xsi:type="xsd:double"&gt;19.3300501114237&lt;/D&gt;&lt;D xsi:type="xsd:double"&gt;19.2959230190043&lt;/D&gt;&lt;D xsi:type="xsd:double"&gt;19.2998358985683&lt;/D&gt;&lt;D xsi:type="xsd:double"&gt;19.3687113175768&lt;/D&gt;&lt;D xsi:type="xsd:double"&gt;19.7400888046658&lt;/D&gt;&lt;D xsi:type="xsd:double"&gt;19.4613886580915&lt;/D&gt;&lt;D xsi:type="xsd:double"&gt;19.7987542472398&lt;/D&gt;&lt;D xsi:type="xsd:double"&gt;19.600239673967&lt;/D&gt;&lt;D xsi:type="xsd:double"&gt;20.3724345191416&lt;/D&gt;&lt;D xsi:type="xsd:double"&gt;20.8025205595602&lt;/D&gt;&lt;D xsi:type="xsd:double"&gt;20.9896998382335&lt;/D&gt;&lt;D xsi:type="xsd:double"&gt;20.986881501638&lt;/D&gt;&lt;D xsi:type="xsd:double"&gt;20.5777680577887&lt;/D&gt;&lt;D xsi:type="xsd:double"&gt;20.1236073387681&lt;/D&gt;&lt;D xsi:type="xsd:double"&gt;19.8781934418469&lt;/D&gt;&lt;D xsi:type="xsd:double"&gt;20.1276310496096&lt;/D&gt;&lt;D xsi:type="xsd:double"&gt;18.8294023149253&lt;/D&gt;&lt;D xsi:type="xsd:double"&gt;19.2049711093602&lt;/D&gt;&lt;D xsi:type="xsd:double"&gt;18.6905485208003&lt;/D&gt;&lt;D xsi:type="xsd:double"&gt;17.9527184277684&lt;/D&gt;&lt;D xsi:type="xsd:double"&gt;16.406258080487&lt;/D&gt;&lt;D xsi:type="xsd:double"&gt;17.2851735123856&lt;/D&gt;&lt;D xsi:type="xsd:double"&gt;16.7612554646083&lt;/D&gt;&lt;D xsi:type="xsd:double"&gt;17.0084590192518&lt;/D&gt;&lt;D xsi:type="xsd:double"&gt;16.9441433570343&lt;/D&gt;&lt;D xsi:type="xsd:double"&gt;17.2663797124929&lt;/D&gt;&lt;D xsi:type="xsd:double"&gt;17.8101561544421&lt;/D&gt;&lt;D xsi:type="xsd:double"&gt;18.4774977438308&lt;/D&gt;&lt;D xsi:type="xsd:double"&gt;18.2486062915975&lt;/D&gt;&lt;D xsi:type="xsd:double"&gt;17.7006426405401&lt;/D&gt;&lt;D xsi:type="xsd:double"&gt;16.6468610925541&lt;/D&gt;&lt;D xsi:type="xsd:double"&gt;17.1627906740052&lt;/D&gt;&lt;D xsi:type="xsd:double"&gt;18.2202926583239&lt;/D&gt;&lt;D xsi:type="xsd:double"&gt;18.0196968149294&lt;/D&gt;&lt;D xsi:type="xsd:double"&gt;17.8236819729801&lt;/D&gt;&lt;D xsi:type="xsd:double"&gt;18.0010090507376&lt;/D&gt;&lt;D xsi:type="xsd:double"&gt;18.1503704494866&lt;/D&gt;&lt;D xsi:type="xsd:double"&gt;18.3436763568795&lt;/D&gt;&lt;D xsi:type="xsd:double"&gt;17.86999756329&lt;/D&gt;&lt;D xsi:type="xsd:double"&gt;17.7228183443118&lt;/D&gt;&lt;D xsi:type="xsd:double"&gt;18.400280989063&lt;/D&gt;&lt;D xsi:type="xsd:double"&gt;19.2455042451144&lt;/D&gt;&lt;D xsi:type="xsd:double"&gt;19.7261645724278&lt;/D&gt;&lt;D xsi:type="xsd:double"&gt;19.2596429125082&lt;/D&gt;&lt;D xsi:type="xsd:double"&gt;20.2761171106013&lt;/D&gt;&lt;D xsi:type="xsd:double"&gt;19.2742752582557&lt;/D&gt;&lt;D xsi:type="xsd:double"&gt;19.305922755177&lt;/D&gt;&lt;D xsi:type="xsd:double"&gt;18.8479838518748&lt;/D&gt;&lt;D xsi:type="xsd:double"&gt;18.6816804659829&lt;/D&gt;&lt;D xsi:type="xsd:double"&gt;18.5605450024904&lt;/D&gt;&lt;D xsi:type="xsd:double"&gt;17.6992038267527&lt;/D&gt;&lt;D xsi:type="xsd:double"&gt;18.0855972030202&lt;/D&gt;&lt;D xsi:type="xsd:double"&gt;16.9306459558235&lt;/D&gt;&lt;D xsi:type="xsd:double"&gt;15.8209449741798&lt;/D&gt;&lt;D xsi:type="xsd:double"&gt;15.6164791795915&lt;/D&gt;&lt;D xsi:type="xsd:double"&gt;16.4067856379227&lt;/D&gt;&lt;D xsi:type="xsd:double"&gt;17.5151428752928&lt;/D&gt;&lt;D xsi:type="xsd:double"&gt;17.6209359336527&lt;/D&gt;&lt;D xsi:type="xsd:double"&gt;16.7586496938327&lt;/D&gt;&lt;D xsi:type="xsd:double"&gt;16.7368332230981&lt;/D&gt;&lt;D xsi:type="xsd:double"&gt;16.5432027165877&lt;/D&gt;&lt;D xsi:type="xsd:double"&gt;16.7406470794499&lt;/D&gt;&lt;D xsi:type="xsd:double"&gt;16.7862331174294&lt;/D&gt;&lt;D xsi:type="xsd:double"&gt;16.3517725321034&lt;/D&gt;&lt;D xsi:type="xsd:double"&gt;15.5876988000446&lt;/D&gt;&lt;D xsi:type="xsd:double"&gt;15.2139473675874&lt;/D&gt;&lt;D xsi:type="xsd:double"&gt;15.2517157949795&lt;/D&gt;&lt;D xsi:type="xsd:double"&gt;15.044345560862&lt;/D&gt;&lt;D xsi:type="xsd:double"&gt;14.9031772224609&lt;/D&gt;&lt;D xsi:type="xsd:double"&gt;14.2682761256724&lt;/D&gt;&lt;D xsi:type="xsd:double"&gt;12.8587938907282&lt;/D&gt;&lt;D xsi:type="xsd:double"&gt;12.5357571027121&lt;/D&gt;&lt;D xsi:type="xsd:double"&gt;13.2491338989537&lt;/D&gt;&lt;D xsi:type="xsd:double"&gt;15.3517181041246&lt;/D&gt;&lt;D xsi:type="xsd:double"&gt;15.8026155362032&lt;/D&gt;&lt;D xsi:type="xsd:double"&gt;16.715226541341&lt;/D&gt;&lt;D xsi:type="xsd:double"&gt;18.592003004576&lt;/D&gt;&lt;D xsi:type="xsd:double"&gt;19.6327925042766&lt;/D&gt;&lt;D xsi:type="xsd:double"&gt;23.9956299133809&lt;/D&gt;&lt;D xsi:type="xsd:double"&gt;24.9762907132935&lt;/D&gt;&lt;D xsi:type="xsd:double"&gt;26.1091882374139&lt;/D&gt;&lt;D xsi:type="xsd:double"&gt;24.8232766548711&lt;/D&gt;&lt;D xsi:type="xsd:double"&gt;22.724275638513&lt;/D&gt;&lt;D xsi:type="xsd:double"&gt;21.9966793214103&lt;/D&gt;&lt;D xsi:type="xsd:double"&gt;21.2913540047316&lt;/D&gt;&lt;D xsi:type="xsd:double"&gt;21.7302954192291&lt;/D&gt;&lt;D xsi:type="xsd:double"&gt;21.0638199257118&lt;/D&gt;&lt;D xsi:type="xsd:double"&gt;20.2519445350465&lt;/D&gt;&lt;D xsi:type="xsd:double"&gt;20.6656552490186&lt;/D&gt;&lt;D xsi:type="xsd:double"&gt;20.7714981938615&lt;/D&gt;&lt;D xsi:type="xsd:double"&gt;20.8172476337996&lt;/D&gt;&lt;D xsi:type="xsd:double"&gt;19.9641154094837&lt;/D&gt;&lt;D xsi:type="xsd:double"&gt;19.1897275211011&lt;/D&gt;&lt;D xsi:type="xsd:double"&gt;19.3521878559678&lt;/D&gt;&lt;D xsi:type="xsd:double"&gt;19.1247939887519&lt;/D&gt;&lt;D xsi:type="xsd:double"&gt;18.6694339489904&lt;/D&gt;&lt;D xsi:type="xsd:double"&gt;17.994056162042&lt;/D&gt;&lt;D xsi:type="xsd:double"&gt;17.4811023578796&lt;/D&gt;&lt;D xsi:type="xsd:double"&gt;16.7373783630078&lt;/D&gt;&lt;D xsi:type="xsd:double"&gt;16.568299987469&lt;/D&gt;&lt;D xsi:type="xsd:double"&gt;15.94569769652&lt;/D&gt;&lt;D xsi:type="xsd:double"&gt;13.9666880709593&lt;/D&gt;&lt;D xsi:type="xsd:double"&gt;13.9495179130803&lt;/D&gt;&lt;D xsi:type="xsd:double"&gt;14.1412859042627&lt;/D&gt;&lt;D xsi:type="xsd:double"&gt;14.059827828027&lt;/D&gt;&lt;D xsi:type="xsd:double"&gt;14.1825776786083&lt;/D&gt;&lt;D xsi:type="xsd:double"&gt;13.2097107834699&lt;/D&gt;&lt;D xsi:type="xsd:double"&gt;13.0769004960083&lt;/D&gt;&lt;D xsi:type="xsd:double"&gt;12.9140630943846&lt;/D&gt;&lt;D xsi:type="xsd:double"&gt;12.226524350505&lt;/D&gt;&lt;D xsi:type="xsd:double"&gt;11.8935715073329&lt;/D&gt;&lt;D xsi:type="xsd:double"&gt;11.5132126555612&lt;/D&gt;&lt;D xsi:type="xsd:double"&gt;11.2786445647187&lt;/D&gt;&lt;D xsi:type="xsd:double"&gt;11.1692753730058&lt;/D&gt;&lt;D xsi:type="xsd:double"&gt;10.6852134617351&lt;/D&gt;&lt;D xsi:type="xsd:double"&gt;9.76496103144747&lt;/D&gt;&lt;D xsi:type="xsd:double"&gt;10.1463056897132&lt;/D&gt;&lt;D xsi:type="xsd:double"&gt;10.4617823449681&lt;/D&gt;&lt;D xsi:type="xsd:double"&gt;10.6487676862294&lt;/D&gt;&lt;D xsi:type="xsd:double"&gt;10.4735559296262&lt;/D&gt;&lt;/FQL&gt;&lt;FQL&gt;&lt;Q&gt;PLATI-FDS^FG_PRICE_CHANGE(0,-3AM)&lt;/Q&gt;&lt;R&gt;1&lt;/R&gt;&lt;C&gt;1&lt;/C&gt;&lt;D xsi:type="xsd:double"&gt;5.48387096774194&lt;/D&gt;&lt;/FQL&gt;&lt;FQL&gt;&lt;Q&gt;FC0000GR^FG_PRICE(0)&lt;/Q&gt;&lt;R&gt;1&lt;/R&gt;&lt;C&gt;1&lt;/C&gt;&lt;D xsi:type="xsd:double"&gt;9.555734&lt;/D&gt;&lt;/FQL&gt;&lt;FQL&gt;&lt;Q&gt;VNM^FG_PRICE_MAVG(0,,,,30)&lt;/Q&gt;&lt;R&gt;1&lt;/R&gt;&lt;C&gt;1&lt;/C&gt;&lt;D xsi:type="xsd:double"&gt;13.5373335&lt;/D&gt;&lt;/FQL&gt;&lt;FQL&gt;&lt;Q&gt;EWZ^FG_PRICE(0)&lt;/Q&gt;&lt;R&gt;1&lt;/R&gt;&lt;C&gt;1&lt;/C&gt;&lt;D xsi:type="xsd:double"&gt;31.82&lt;/D&gt;&lt;/FQL&gt;&lt;FQL&gt;&lt;Q&gt;EPU^FG_PRICE(0)&lt;/Q&gt;&lt;R&gt;1&lt;/R&gt;&lt;C&gt;1&lt;/C&gt;&lt;D xsi:type="xsd:double"&gt;40.7255&lt;/D&gt;&lt;/FQL&gt;&lt;FQL&gt;&lt;Q&gt;CNYA^FG_PRICE_MAVG(0,,,,30)&lt;/Q&gt;&lt;R&gt;1&lt;/R&gt;&lt;C&gt;1&lt;/C&gt;&lt;D xsi:type="xsd:double"&gt;26.318373&lt;/D&gt;&lt;/FQL&gt;&lt;FQL&gt;&lt;Q&gt;VNM^FMA_PCT_ABOVE_MAVG(200,0,,,,"PORTAGG")&lt;/Q&gt;&lt;R&gt;1&lt;/R&gt;&lt;C&gt;1&lt;/C&gt;&lt;D xsi:type="xsd:double"&gt;65.2173913043478&lt;/D&gt;&lt;/FQL&gt;&lt;FQL&gt;&lt;Q&gt;EWW^FG_TOTAL_RETURNC(0,-12AM)&lt;/Q&gt;&lt;R&gt;1&lt;/R&gt;&lt;C&gt;1&lt;/C&gt;&lt;D xsi:type="xsd:double"&gt;18.11998&lt;/D&gt;&lt;/FQL&gt;&lt;FQL&gt;&lt;Q&gt;EPU^FMA_PCT_ABOVE_MAVG(200,0,,,,"PORTAGG")&lt;/Q&gt;&lt;R&gt;1&lt;/R&gt;&lt;C&gt;1&lt;/C&gt;&lt;D xsi:type="xsd:double"&gt;69.2307692307692&lt;/D&gt;&lt;/FQL&gt;&lt;FQL&gt;&lt;Q&gt;ECH^PERCENT_CHANGE(FMA_EPS(+1,0,,,,"PORTAGG","MEAN"),FMA_EPS(+1,-1AM,,,,"PORTAGG","MEAN"))&lt;/Q&gt;&lt;R&gt;1&lt;/R&gt;&lt;C&gt;1&lt;/C&gt;&lt;D xsi:type="xsd:double"&gt;-1.08911202977662&lt;/D&gt;&lt;/FQL&gt;&lt;FQL&gt;&lt;Q&gt;EWJ^PERCENT_CHANGE(FMA_EPS(+1,0,,,,"PORTAGG","MEAN"),FMA_EPS(+1,-1AM,,,,"PORTAGG","MEAN"))&lt;/Q&gt;&lt;R&gt;1&lt;/R&gt;&lt;C&gt;1&lt;/C&gt;&lt;D xsi:type="xsd:double"&gt;-0.947198750452977&lt;/D&gt;&lt;/FQL&gt;&lt;FQL&gt;&lt;Q&gt;TUR^SIZE(FG_CONSTITUENTS)&lt;/Q&gt;&lt;R&gt;1&lt;/R&gt;&lt;C&gt;1&lt;/C&gt;&lt;D xsi:type="xsd:long"&gt;99&lt;/D&gt;&lt;/FQL&gt;&lt;FQL&gt;&lt;Q&gt;EZA^SIZE(FG_CONSTITUENTS)&lt;/Q&gt;&lt;R&gt;1&lt;/R&gt;&lt;C&gt;1&lt;/C&gt;&lt;D xsi:type="xsd:long"&gt;33&lt;/D&gt;&lt;/FQL&gt;&lt;FQL&gt;&lt;Q&gt;KSA^FMA_RBICS_REV_CURRENT(30, LOC, "PORTAGG")&lt;/Q&gt;&lt;R&gt;1&lt;/R&gt;&lt;C&gt;1&lt;/C&gt;&lt;D xsi:type="xsd:double"&gt;44.5429367554234&lt;/D&gt;&lt;/FQL&gt;&lt;FQL&gt;&lt;Q&gt;EWM^FG_ROE(0)&lt;/Q&gt;&lt;R&gt;1&lt;/R&gt;&lt;C&gt;1&lt;/C&gt;&lt;D xsi:type="xsd:double"&gt;8.02127229031791&lt;/D&gt;&lt;/FQL&gt;&lt;FQL&gt;&lt;Q&gt;REFAEREPO-FDS^FG_YIELD(NOW,,,0)&lt;/Q&gt;&lt;R&gt;1&lt;/R&gt;&lt;C&gt;1&lt;/C&gt;&lt;D xsi:type="xsd:double"&gt;5.4&lt;/D&gt;&lt;/FQL&gt;&lt;FQL&gt;&lt;Q&gt;REFMYON-FDS^(SUBARRAY(NOT_NA(NO_REPEAT_F(FG_YIELD(NOW,-10AY,D))),0,1)-SUBARRAY(NOT_NA(NO_REPEAT_F(FG_YIELD(NOW,-10AY,D))),1,1))*100&lt;/Q&gt;&lt;R&gt;1&lt;/R&gt;&lt;C&gt;1&lt;/C&gt;&lt;D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xsi:type="xsd:double"&gt;-9.99999999999996&lt;/D&gt;&lt;/FQL&gt;&lt;FQL&gt;&lt;Q&gt;TRYIN10Y-FDS^PCTCHG(FG_YIELD(0,,,,"YTM"),FG_YIELD(-1AM,,,,"YTM"))&lt;/Q&gt;&lt;R&gt;1&lt;/R&gt;&lt;C&gt;1&lt;/C&gt;&lt;D xsi:type="xsd:double"&gt;1.4549638&lt;/D&gt;&lt;/FQL&gt;&lt;FQL&gt;&lt;Q&gt;TRYPL10Y-FDS^PCTCHG(FG_YIELD(0,,,,"YTM"),FG_YIELD(-1AM,,,,"YTM"))&lt;/Q&gt;&lt;R&gt;1&lt;/R&gt;&lt;C&gt;1&lt;/C&gt;&lt;D xsi:type="xsd:double"&gt;6.9653687&lt;/D&gt;&lt;/FQL&gt;&lt;FQL&gt;&lt;Q&gt;TRYMX10Y-FDS^FG_YIELD(0,,,,"YTM")&lt;/Q&gt;&lt;R&gt;1&lt;/R&gt;&lt;C&gt;1&lt;/C&gt;&lt;D xsi:type="xsd:double"&gt;9.8171&lt;/D&gt;&lt;/FQL&gt;&lt;FQL&gt;&lt;Q&gt;CC_GR^IMF_IFS_RCPI_Q(0)&lt;/Q&gt;&lt;R&gt;0&lt;/R&gt;&lt;C&gt;0&lt;/C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xsi:type="xsd:double"&gt;16.0770471618832&lt;/D&gt;&lt;/FQL&gt;&lt;FQL&gt;&lt;Q&gt;FC0000MX^FMA_EPS(NTMA,-20AY,0,CY,,"PORTAGG","MEANR")&lt;/Q&gt;&lt;R&gt;20&lt;/R&gt;&lt;C&gt;1&lt;/C&gt;&lt;D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xsi:type="xsd:double"&gt;25.3691273804025&lt;/D&gt;&lt;D xsi:type="xsd:double"&gt;22.3569609150342&lt;/D&gt;&lt;D xsi:type="xsd:double"&gt;28.181628189907&lt;/D&gt;&lt;D xsi:type="xsd:double"&gt;32.5319871434715&lt;/D&gt;&lt;D xsi:type="xsd:double"&gt;39.3662186798848&lt;/D&gt;&lt;/FQL&gt;&lt;FQL&gt;&lt;Q&gt;EIDO^FG_TOTAL_RETURNC(-10AY,0,AM)&lt;/Q&gt;&lt;R&gt;121&lt;/R&gt;&lt;C&gt;1&lt;/C&gt;&lt;D xsi:type="xsd:double"&gt;4.012108&lt;/D&gt;&lt;D xsi:type="xsd:double"&gt;1.746726&lt;/D&gt;&lt;D xsi:type="xsd:double"&gt;-1.5736699&lt;/D&gt;&lt;D xsi:type="xsd:double"&gt;5.143225&lt;/D&gt;&lt;D xsi:type="xsd:double"&gt;1.5024424&lt;/D&gt;&lt;D xsi:type="xsd:double"&gt;-3.7177265&lt;/D&gt;&lt;D xsi:type="xsd:double"&gt;-8.258849&lt;/D&gt;&lt;D xsi:type="xsd:double"&gt;5.1831603&lt;/D&gt;&lt;D xsi:type="xsd:double"&gt;-0.14820099&lt;/D&gt;&lt;D xsi:type="xsd:double"&gt;-0.89716315&lt;/D&gt;&lt;D xsi:type="xsd:double"&gt;1.0138988&lt;/D&gt;&lt;D xsi:type="xsd:double"&gt;-1.3011158&lt;/D&gt;&lt;D xsi:type="xsd:double"&gt;4.9340963&lt;/D&gt;&lt;D xsi:type="xsd:double"&gt;-8.901655&lt;/D&gt;&lt;D xsi:type="xsd:double"&gt;-6.3041687&lt;/D&gt;&lt;D xsi:type="xsd:double"&gt;-0.13141036&lt;/D&gt;&lt;D xsi:type="xsd:double"&gt;-9.087038&lt;/D&gt;&lt;D xsi:type="xsd:double"&gt;-10.464567&lt;/D&gt;&lt;D xsi:type="xsd:double"&gt;15.408802&lt;/D&gt;&lt;D xsi:type="xsd:double"&gt;-7.4023666&lt;/D&gt;&lt;D xsi:type="xsd:double"&gt;-5.296713&lt;/D&gt;&lt;D xsi:type="xsd:double"&gt;4.755926&lt;/D&gt;&lt;D xsi:type="xsd:double"&gt;12.085188&lt;/D&gt;&lt;D xsi:type="xsd:double"&gt;5.3027034&lt;/D&gt;&lt;D xsi:type="xsd:double"&gt;-2.433908&lt;/D&gt;&lt;D xsi:type="xsd:double"&gt;-1.6774178&lt;/D&gt;&lt;D xsi:type="xsd:double"&gt;0.2187252&lt;/D&gt;&lt;D xsi:type="xsd:double"&gt;9.772169&lt;/D&gt;&lt;D xsi:type="xsd:double"&gt;7.4758887&lt;/D&gt;&lt;D xsi:type="xsd:double"&gt;-7.2176514&lt;/D&gt;&lt;D xsi:type="xsd:double"&gt;4.9173713&lt;/D&gt;&lt;D xsi:type="xsd:double"&gt;-10.218978&lt;/D&gt;&lt;D xsi:type="xsd:double"&gt;5.0064206&lt;/D&gt;&lt;D xsi:type="xsd:double"&gt;0.60008764&lt;/D&gt;&lt;D xsi:type="xsd:double"&gt;1.5409589&lt;/D&gt;&lt;D xsi:type="xsd:double"&gt;-1.5974522&lt;/D&gt;&lt;D xsi:type="xsd:double"&gt;5.8847427&lt;/D&gt;&lt;D xsi:type="xsd:double"&gt;2.2230744&lt;/D&gt;&lt;D xsi:type="xsd:double"&gt;-0.037497282&lt;/D&gt;&lt;D xsi:type="xsd:double"&gt;1.7554998&lt;/D&gt;&lt;D xsi:type="xsd:double"&gt;-0.55969954&lt;/D&gt;&lt;D xsi:type="xsd:double"&gt;2.5140762&lt;/D&gt;&lt;D xsi:type="xsd:double"&gt;-2.7818441&lt;/D&gt;&lt;D xsi:type="xsd:double"&gt;0.90361834&lt;/D&gt;&lt;D xsi:type="xsd:double"&gt;1.1567235&lt;/D&gt;&lt;D xsi:type="xsd:double"&gt;7.64246&lt;/D&gt;&lt;D xsi:type="xsd:double"&gt;-1.9897103&lt;/D&gt;&lt;D xsi:type="xsd:double"&gt;-0.38502216&lt;/D&gt;&lt;D xsi:type="xsd:double"&gt;-1.8622577&lt;/D&gt;&lt;D xsi:type="xsd:double"&gt;-9.237379&lt;/D&gt;&lt;D xsi:type="xsd:double"&gt;0.9861946&lt;/D&gt;&lt;D xsi:type="xsd:double"&gt;-7.000059&lt;/D&gt;&lt;D xsi:type="xsd:double"&gt;2.695763&lt;/D&gt;&lt;D xsi:type="xsd:double"&gt;-6.7500057&lt;/D&gt;&lt;D xsi:type="xsd:double"&gt;-5.7193875&lt;/D&gt;&lt;D xsi:type="xsd:double"&gt;8.909952&lt;/D&gt;&lt;D xsi:type="xsd:double"&gt;6.1357737&lt;/D&gt;&lt;D xsi:type="xsd:double"&gt;8.736074&lt;/D&gt;&lt;D xsi:type="xsd:double"&gt;1.2089252&lt;/D&gt;&lt;D xsi:type="xsd:double"&gt;-5.4497957&lt;/D&gt;&lt;D xsi:type="xsd:double"&gt;1.697588&lt;/D&gt;&lt;D xsi:type="xsd:double"&gt;-5.706519&lt;/D&gt;&lt;D xsi:type="xsd:double"&gt;6.257713&lt;/D&gt;&lt;D xsi:type="xsd:double"&gt;3.6414146&lt;/D&gt;&lt;D xsi:type="xsd:double"&gt;-5.017102&lt;/D&gt;&lt;D xsi:type="xsd:double"&gt;3.401363&lt;/D&gt;&lt;D xsi:type="xsd:double"&gt;-6.0758533&lt;/D&gt;&lt;D xsi:type="xsd:double"&gt;2.8018117&lt;/D&gt;&lt;D xsi:type="xsd:double"&gt;0.6412864&lt;/D&gt;&lt;D xsi:type="xsd:double"&gt;4.011643&lt;/D&gt;&lt;D xsi:type="xsd:double"&gt;-5.561942&lt;/D&gt;&lt;D xsi:type="xsd:double"&gt;-21.405363&lt;/D&gt;&lt;D xsi:type="xsd:double"&gt;-20.516794&lt;/D&gt;&lt;D xsi:type="xsd:double"&gt;7.0871234&lt;/D&gt;&lt;D xsi:type="xsd:double"&gt;8.378876&lt;/D&gt;&lt;D xsi:type="xsd:double"&gt;7.557273&lt;/D&gt;&lt;D xsi:type="xsd:double"&gt;-0.26302338&lt;/D&gt;&lt;D xsi:type="xsd:double"&gt;-6.065398&lt;/D&gt;&lt;D xsi:type="xsd:double"&gt;3.0881643&lt;/D&gt;&lt;D xsi:type="xsd:double"&gt;17.755997&lt;/D&gt;&lt;D xsi:type="xsd:double"&gt;7.030523&lt;/D&gt;&lt;D xsi:type="xsd:double"&gt;6.141901&lt;/D&gt;&lt;D xsi:type="xsd:double"&gt;-2.0508587&lt;/D&gt;&lt;D xsi:type="xsd:double"&gt;-2.8475642&lt;/D&gt;&lt;D xsi:type="xsd:double"&gt;-6.5948305&lt;/D&gt;&lt;D xsi:type="xsd:double"&gt;0.7844925&lt;/D&gt;&lt;D xsi:type="xsd:double"&gt;2.5240302&lt;/D&gt;&lt;D xsi:type="xsd:double"&gt;-8.629215&lt;/D&gt;&lt;D xsi:type="xsd:double"&gt;0.24594069&lt;/D&gt;&lt;D xsi:type="xsd:double"&gt;4.857707&lt;/D&gt;&lt;D xsi:type="xsd:double"&gt;10.060835&lt;/D&gt;&lt;D xsi:type="xsd:double"&gt;2.0833373&lt;/D&gt;&lt;D xsi:type="xsd:double"&gt;-2.1657646&lt;/D&gt;&lt;D xsi:type="xsd:double"&gt;0.5351305&lt;/D&gt;&lt;D xsi:type="xsd:double"&gt;1.3219595&lt;/D&gt;&lt;D xsi:type="xsd:double"&gt;2.525258&lt;/D&gt;&lt;D xsi:type="xsd:double"&gt;0.32840967&lt;/D&gt;&lt;D xsi:type="xsd:double"&gt;-2.782327&lt;/D&gt;&lt;D xsi:type="xsd:double"&gt;-0.7235944&lt;/D&gt;&lt;D xsi:type="xsd:double"&gt;-6.8357706&lt;/D&gt;&lt;D xsi:type="xsd:double"&gt;11.21366&lt;/D&gt;&lt;D xsi:type="xsd:double"&gt;1.1203289&lt;/D&gt;&lt;D xsi:type="xsd:double"&gt;-5.580634&lt;/D&gt;&lt;D xsi:type="xsd:double"&gt;3.2159925&lt;/D&gt;&lt;D xsi:type="xsd:double"&gt;-5.347371&lt;/D&gt;&lt;D xsi:type="xsd:double"&gt;-2.4053037&lt;/D&gt;&lt;D xsi:type="xsd:double"&gt;7.7348113&lt;/D&gt;&lt;D xsi:type="xsd:double"&gt;-5.5128155&lt;/D&gt;&lt;D xsi:type="xsd:double"&gt;7.1913123&lt;/D&gt;&lt;D xsi:type="xsd:double"&gt;0.42192936&lt;/D&gt;&lt;D xsi:type="xsd:double"&gt;0.6151676&lt;/D&gt;&lt;D xsi:type="xsd:double"&gt;-1.7902732&lt;/D&gt;&lt;D xsi:type="xsd:double"&gt;-0.5208373&lt;/D&gt;&lt;D xsi:type="xsd:double"&gt;0.1308918&lt;/D&gt;&lt;D xsi:type="xsd:double"&gt;-4.5315924&lt;/D&gt;&lt;D xsi:type="xsd:double"&gt;-4.2902827&lt;/D&gt;&lt;D xsi:type="xsd:double"&gt;1.7644286&lt;/D&gt;&lt;D xsi:type="xsd:double"&gt;5.7685375&lt;/D&gt;&lt;D xsi:type="xsd:double"&gt;0.08932352&lt;/D&gt;&lt;D xsi:type="xsd:double"&gt;2.275765&lt;/D&gt;&lt;D xsi:type="xsd:double"&gt;-5.0174475&lt;/D&gt;&lt;/FQL&gt;&lt;FQL&gt;&lt;Q&gt;WL-FDS^FG_PRICE(0)&lt;/Q&gt;&lt;R&gt;1&lt;/R&gt;&lt;C&gt;1&lt;/C&gt;&lt;D xsi:type="xsd:double"&gt;628.1&lt;/D&gt;&lt;/FQL&gt;&lt;FQL&gt;&lt;Q&gt;BRENT-FDS^MAX(FG_PRICE(0,-5AY))&lt;/Q&gt;&lt;R&gt;1&lt;/R&gt;&lt;C&gt;1&lt;/C&gt;&lt;D xsi:type="xsd:double"&gt;140.85&lt;/D&gt;&lt;/FQL&gt;&lt;FQL&gt;&lt;Q&gt;TIOS-FDS^FG_PRICE_CHANGE(0,-6AM)&lt;/Q&gt;&lt;R&gt;1&lt;/R&gt;&lt;C&gt;1&lt;/C&gt;&lt;D xsi:type="xsd:double"&gt;-11.4952244104471&lt;/D&gt;&lt;/FQL&gt;&lt;FQL&gt;&lt;Q&gt;FC0000ID^FG_PRICE(0)&lt;/Q&gt;&lt;R&gt;1&lt;/R&gt;&lt;C&gt;1&lt;/C&gt;&lt;D xsi:type="xsd:double"&gt;1105.1975&lt;/D&gt;&lt;/FQL&gt;&lt;FQL&gt;&lt;Q&gt;MCHI^FG_PRICE_MAVG(0,,,,60)&lt;/Q&gt;&lt;R&gt;1&lt;/R&gt;&lt;C&gt;1&lt;/C&gt;&lt;D xsi:type="xsd:double"&gt;38.88983&lt;/D&gt;&lt;/FQL&gt;&lt;FQL&gt;&lt;Q&gt;EPOL^FG_PRICE_MAVG(0,,,,200)&lt;/Q&gt;&lt;R&gt;1&lt;/R&gt;&lt;C&gt;1&lt;/C&gt;&lt;D xsi:type="xsd:double"&gt;20.8883&lt;/D&gt;&lt;/FQL&gt;&lt;FQL&gt;&lt;Q&gt;SET-BKK^FG_TOTAL_RETURNC(0,-12AM)&lt;/Q&gt;&lt;R&gt;1&lt;/R&gt;&lt;C&gt;1&lt;/C&gt;&lt;D xsi:type="xsd:double"&gt;-12.567777&lt;/D&gt;&lt;/FQL&gt;&lt;FQL&gt;&lt;Q&gt;MCHI^FG_TOTAL_RETURNC(0,-12AM)&lt;/Q&gt;&lt;R&gt;1&lt;/R&gt;&lt;C&gt;1&lt;/C&gt;&lt;D xsi:type="xsd:double"&gt;-15.330344&lt;/D&gt;&lt;/FQL&gt;&lt;FQL&gt;&lt;Q&gt;GREK^FG_TOTAL_RETURNC(0,-12AM)&lt;/Q&gt;&lt;R&gt;1&lt;/R&gt;&lt;C&gt;1&lt;/C&gt;&lt;D xsi:type="xsd:double"&gt;31.243134&lt;/D&gt;&lt;/FQL&gt;&lt;FQL&gt;&lt;Q&gt;EWZ^FG_TOTAL_RETURNC(0,-12AM)&lt;/Q&gt;&lt;R&gt;1&lt;/R&gt;&lt;C&gt;1&lt;/C&gt;&lt;D xsi:type="xsd:double"&gt;17.28947&lt;/D&gt;&lt;/FQL&gt;&lt;FQL&gt;&lt;Q&gt;EWM^FG_TOTAL_RETURNC(0,-12AM)&lt;/Q&gt;&lt;R&gt;1&lt;/R&gt;&lt;C&gt;1&lt;/C&gt;&lt;D xsi:type="xsd:double"&gt;0.9233475&lt;/D&gt;&lt;/FQL&gt;&lt;FQL&gt;&lt;Q&gt;EPHE^FMA_PCT_ABOVE_MAVG(200,0,,,,"PORTAGG")&lt;/Q&gt;&lt;R&gt;1&lt;/R&gt;&lt;C&gt;1&lt;/C&gt;&lt;D xsi:type="xsd:double"&gt;48.5714285714286&lt;/D&gt;&lt;/FQL&gt;&lt;FQL&gt;&lt;Q&gt;EWJ^FG_TOTAL_RETURNC(0,-3AM)&lt;/Q&gt;&lt;R&gt;1&lt;/R&gt;&lt;C&gt;1&lt;/C&gt;&lt;D xsi:type="xsd:double"&gt;6.367779&lt;/D&gt;&lt;/FQL&gt;&lt;FQL&gt;&lt;Q&gt;URTH^FMA_COS_DOWN("EPS","1M",+1,NOW,,,"PORTAGG","MEANR")&lt;/Q&gt;&lt;R&gt;1&lt;/R&gt;&lt;C&gt;1&lt;/C&gt;&lt;D xsi:type="xsd:double"&gt;551&lt;/D&gt;&lt;/FQL&gt;&lt;FQL&gt;&lt;Q&gt;TUR^FMA_COS_DOWN("EPS","1M",+1,NOW,,,"PORTAGG","MEANR")&lt;/Q&gt;&lt;R&gt;1&lt;/R&gt;&lt;C&gt;1&lt;/C&gt;&lt;D xsi:type="xsd:double"&gt;10&lt;/D&gt;&lt;/FQL&gt;&lt;FQL&gt;&lt;Q&gt;EZA^FMA_COS_DOWN("EPS","1M",+1,NOW,,,"PORTAGG","MEANR")&lt;/Q&gt;&lt;R&gt;1&lt;/R&gt;&lt;C&gt;1&lt;/C&gt;&lt;D xsi:type="xsd:double"&gt;16&lt;/D&gt;&lt;/FQL&gt;&lt;FQL&gt;&lt;Q&gt;EPU^FMA_COS_DOWN("EPS","1M",+1,NOW,,,"PORTAGG","MEANR")&lt;/Q&gt;&lt;R&gt;1&lt;/R&gt;&lt;C&gt;1&lt;/C&gt;&lt;D xsi:type="xsd:double"&gt;5&lt;/D&gt;&lt;/FQL&gt;&lt;FQL&gt;&lt;Q&gt;EIDO^FMA_RBICS_REV_CURRENT(30, LOC, "PORTAGG")&lt;/Q&gt;&lt;R&gt;1&lt;/R&gt;&lt;C&gt;1&lt;/C&gt;&lt;D xsi:type="xsd:double"&gt;58.420543425148&lt;/D&gt;&lt;/FQL&gt;&lt;FQL&gt;&lt;Q&gt;REFEUREFI-FDS^FG_YIELD(NOW,,,0)&lt;/Q&gt;&lt;R&gt;1&lt;/R&gt;&lt;C&gt;1&lt;/C&gt;&lt;D xsi:type="xsd:double"&gt;4.5&lt;/D&gt;&lt;/FQL&gt;&lt;FQL&gt;&lt;Q&gt;TRYGR10Y-FDS^PCTCHG(FG_YIELD(0,,,,"YTM"),FG_YIELD(-3AM,,,,"YTM"))&lt;/Q&gt;&lt;R&gt;1&lt;/R&gt;&lt;C&gt;1&lt;/C&gt;&lt;D xsi:type="xsd:double"&gt;6.190619&lt;/D&gt;&lt;/FQL&gt;&lt;FQL&gt;&lt;Q&gt;TRYTR7Y-FDS^FG_YIELD_NAME&lt;/Q&gt;&lt;R&gt;1&lt;/R&gt;&lt;C&gt;1&lt;/C&gt;&lt;D xsi:type="xsd:string"&gt;Treasury - Turkey Benchmark Bond 7Y&lt;/D&gt;&lt;/FQL&gt;&lt;FQL&gt;&lt;Q&gt;GREK^FMA_ROE(NTMA,-20AY,NOW,FY,"PORTAGG","MEANR")&lt;/Q&gt;&lt;R&gt;20&lt;/R&gt;&lt;C&gt;1&lt;/C&gt;&lt;D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xsi:type="xsd:double"&gt;13.1253657894167&lt;/D&gt;&lt;/FQL&gt;&lt;FQL&gt;&lt;Q&gt;CAGDPY@TR^EE_ACTUAL_ANNUAL(MED,+1)&lt;/Q&gt;&lt;R&gt;1&lt;/R&gt;&lt;C&gt;1&lt;/C&gt;&lt;D xsi:type="xsd:double"&gt;-2.9&lt;/D&gt;&lt;/FQL&gt;&lt;FQL&gt;&lt;Q&gt;USDSAR^FG_PRICE_CHANGE(0,-1AY)&lt;/Q&gt;&lt;R&gt;1&lt;/R&gt;&lt;C&gt;1&lt;/C&gt;&lt;D xsi:type="xsd:double"&gt;-0.014662743&lt;/D&gt;&lt;/FQL&gt;&lt;FQL&gt;&lt;Q&gt;USDTHB^FG_PRICE_CHANGE(0,-1AM)&lt;/Q&gt;&lt;R&gt;1&lt;/R&gt;&lt;C&gt;1&lt;/C&gt;&lt;D xsi:type="xsd:double"&gt;3.4404755&lt;/D&gt;&lt;/FQL&gt;&lt;FQL&gt;&lt;Q&gt;USDEUR^STD(FG_PRICE_CHANGE(0,-3AY,M))&lt;/Q&gt;&lt;R&gt;1&lt;/R&gt;&lt;C&gt;1&lt;/C&gt;&lt;D xsi:type="xsd:double"&gt;2.22272008231571&lt;/D&gt;&lt;/FQL&gt;&lt;FQL&gt;&lt;Q&gt;USDKRW^FG_PRICE_CHANGE(0,-3AM)&lt;/Q&gt;&lt;R&gt;1&lt;/R&gt;&lt;C&gt;1&lt;/C&gt;&lt;D xsi:type="xsd:double"&gt;3.899765&lt;/D&gt;&lt;/FQL&gt;&lt;FQL&gt;&lt;Q&gt;USDPEN^FG_PRICE_CHANGE(0,-6AM)&lt;/Q&gt;&lt;R&gt;1&lt;/R&gt;&lt;C&gt;1&lt;/C&gt;&lt;D xsi:type="xsd:double"&gt;-2.8515756&lt;/D&gt;&lt;/FQL&gt;&lt;FQL&gt;&lt;Q&gt;USDCLP^STD(FG_PRICE_CHANGE(0,-3AY,M))&lt;/Q&gt;&lt;R&gt;1&lt;/R&gt;&lt;C&gt;1&lt;/C&gt;&lt;D xsi:type="xsd:double"&gt;4.36671661427803&lt;/D&gt;&lt;/FQL&gt;&lt;FQL&gt;&lt;Q&gt;EWT^P_PRICE_RETURNS_PR('52W',2,-10AY,0,AM)&lt;/Q&gt;&lt;R&gt;121&lt;/R&gt;&lt;C&gt;1&lt;/C&gt;&lt;D xsi:type="xsd:double"&gt;12.933779&lt;/D&gt;&lt;D xsi:type="xsd:double"&gt;4.710686&lt;/D&gt;&lt;D xsi:type="xsd:double"&gt;16.134787&lt;/D&gt;&lt;D xsi:type="xsd:double"&gt;18.290567&lt;/D&gt;&lt;D xsi:type="xsd:double"&gt;22.17424&lt;/D&gt;&lt;D xsi:type="xsd:double"&gt;16.82632&lt;/D&gt;&lt;D xsi:type="xsd:double"&gt;4.383683&lt;/D&gt;&lt;D xsi:type="xsd:double"&gt;14.441765&lt;/D&gt;&lt;D xsi:type="xsd:double"&gt;8.283318&lt;/D&gt;&lt;D xsi:type="xsd:double"&gt;9.263945&lt;/D&gt;&lt;D xsi:type="xsd:double"&gt;15.291035&lt;/D&gt;&lt;D xsi:type="xsd:double"&gt;12.554288&lt;/D&gt;&lt;D xsi:type="xsd:double"&gt;10.998308&lt;/D&gt;&lt;D xsi:type="xsd:double"&gt;12.933326&lt;/D&gt;&lt;D xsi:type="xsd:double"&gt;3.769958&lt;/D&gt;&lt;D xsi:type="xsd:double"&gt;-4.752475&lt;/D&gt;&lt;D xsi:type="xsd:double"&gt;-10.526037&lt;/D&gt;&lt;D xsi:type="xsd:double"&gt;-14.347106&lt;/D&gt;&lt;D xsi:type="xsd:double"&gt;-5.428517&lt;/D&gt;&lt;D xsi:type="xsd:double"&gt;-11.626238&lt;/D&gt;&lt;D xsi:type="xsd:double"&gt;-13.807684&lt;/D&gt;&lt;D xsi:type="xsd:double"&gt;-18.292492&lt;/D&gt;&lt;D xsi:type="xsd:double"&gt;-20.649975&lt;/D&gt;&lt;D xsi:type="xsd:double"&gt;-9.249914&lt;/D&gt;&lt;D xsi:type="xsd:double"&gt;-13.405323&lt;/D&gt;&lt;D xsi:type="xsd:double"&gt;-20.579142&lt;/D&gt;&lt;D xsi:type="xsd:double"&gt;-10.974622&lt;/D&gt;&lt;D xsi:type="xsd:double"&gt;-3.3204138&lt;/D&gt;&lt;D xsi:type="xsd:double"&gt;16.23497&lt;/D&gt;&lt;D xsi:type="xsd:double"&gt;14.509392&lt;/D&gt;&lt;D xsi:type="xsd:double"&gt;13.201368&lt;/D&gt;&lt;D xsi:type="xsd:double"&gt;12.422836&lt;/D&gt;&lt;D xsi:type="xsd:double"&gt;22.549974&lt;/D&gt;&lt;D xsi:type="xsd:double"&gt;33.031654&lt;/D&gt;&lt;D xsi:type="xsd:double"&gt;36.327316&lt;/D&gt;&lt;D xsi:type="xsd:double"&gt;22.129572&lt;/D&gt;&lt;D xsi:type="xsd:double"&gt;25.7944&lt;/D&gt;&lt;D xsi:type="xsd:double"&gt;40.425266&lt;/D&gt;&lt;D xsi:type="xsd:double"&gt;28.260242&lt;/D&gt;&lt;D xsi:type="xsd:double"&gt;28.876091&lt;/D&gt;&lt;D xsi:type="xsd:double"&gt;18.921816&lt;/D&gt;&lt;D xsi:type="xsd:double"&gt;28.271532&lt;/D&gt;&lt;D xsi:type="xsd:double"&gt;22.96505&lt;/D&gt;&lt;D xsi:type="xsd:double"&gt;28.298283&lt;/D&gt;&lt;D xsi:type="xsd:double"&gt;19.249226&lt;/D&gt;&lt;D xsi:type="xsd:double"&gt;25.052238&lt;/D&gt;&lt;D xsi:type="xsd:double"&gt;16.290415&lt;/D&gt;&lt;D xsi:type="xsd:double"&gt;23.639511&lt;/D&gt;&lt;D xsi:type="xsd:double"&gt;18.867016&lt;/D&gt;&lt;D xsi:type="xsd:double"&gt;11.433804&lt;/D&gt;&lt;D xsi:type="xsd:double"&gt;11.702787&lt;/D&gt;&lt;D xsi:type="xsd:double"&gt;1.5754819&lt;/D&gt;&lt;D xsi:type="xsd:double"&gt;6.778431&lt;/D&gt;&lt;D xsi:type="xsd:double"&gt;0.4031062&lt;/D&gt;&lt;D xsi:type="xsd:double"&gt;-9.168566&lt;/D&gt;&lt;D xsi:type="xsd:double"&gt;-9.371656&lt;/D&gt;&lt;D xsi:type="xsd:double"&gt;-8.463299&lt;/D&gt;&lt;D xsi:type="xsd:double"&gt;-11.691713&lt;/D&gt;&lt;D xsi:type="xsd:double"&gt;-6.4976873&lt;/D&gt;&lt;D xsi:type="xsd:double"&gt;-10.137731&lt;/D&gt;&lt;D xsi:type="xsd:double"&gt;-4.7689676&lt;/D&gt;&lt;D xsi:type="xsd:double"&gt;-2.4975002&lt;/D&gt;&lt;D xsi:type="xsd:double"&gt;-7.6938925&lt;/D&gt;&lt;D xsi:type="xsd:double"&gt;2.948475&lt;/D&gt;&lt;D xsi:type="xsd:double"&gt;-6.7729893&lt;/D&gt;&lt;D xsi:type="xsd:double"&gt;1.0477781&lt;/D&gt;&lt;D xsi:type="xsd:double"&gt;17.498577&lt;/D&gt;&lt;D xsi:type="xsd:double"&gt;23.519802&lt;/D&gt;&lt;D xsi:type="xsd:double"&gt;29.208767&lt;/D&gt;&lt;D xsi:type="xsd:double"&gt;32.190144&lt;/D&gt;&lt;D xsi:type="xsd:double"&gt;26.209175&lt;/D&gt;&lt;D xsi:type="xsd:double"&gt;13.071346&lt;/D&gt;&lt;D xsi:type="xsd:double"&gt;-0.51629543&lt;/D&gt;&lt;D xsi:type="xsd:double"&gt;9.027136&lt;/D&gt;&lt;D xsi:type="xsd:double"&gt;17.610718&lt;/D&gt;&lt;D xsi:type="xsd:double"&gt;21.706867&lt;/D&gt;&lt;D xsi:type="xsd:double"&gt;35.148502&lt;/D&gt;&lt;D xsi:type="xsd:double"&gt;26.17364&lt;/D&gt;&lt;D xsi:type="xsd:double"&gt;30.132889&lt;/D&gt;&lt;D xsi:type="xsd:double"&gt;24.23979&lt;/D&gt;&lt;D xsi:type="xsd:double"&gt;31.50984&lt;/D&gt;&lt;D xsi:type="xsd:double"&gt;40.126835&lt;/D&gt;&lt;D xsi:type="xsd:double"&gt;50.95179&lt;/D&gt;&lt;D xsi:type="xsd:double"&gt;63.979042&lt;/D&gt;&lt;D xsi:type="xsd:double"&gt;81.13023&lt;/D&gt;&lt;D xsi:type="xsd:double"&gt;65.57221&lt;/D&gt;&lt;D xsi:type="xsd:double"&gt;66.945854&lt;/D&gt;&lt;D xsi:type="xsd:double"&gt;53.571976&lt;/D&gt;&lt;D xsi:type="xsd:double"&gt;44.573032&lt;/D&gt;&lt;D xsi:type="xsd:double"&gt;49.97971&lt;/D&gt;&lt;D xsi:type="xsd:double"&gt;33.160973&lt;/D&gt;&lt;D xsi:type="xsd:double"&gt;37.466476&lt;/D&gt;&lt;D xsi:type="xsd:double"&gt;30.23405&lt;/D&gt;&lt;D xsi:type="xsd:double"&gt;21.950996&lt;/D&gt;&lt;D xsi:type="xsd:double"&gt;12.908912&lt;/D&gt;&lt;D xsi:type="xsd:double"&gt;5.084324&lt;/D&gt;&lt;D xsi:type="xsd:double"&gt;-1.0095716&lt;/D&gt;&lt;D xsi:type="xsd:double"&gt;-9.853601&lt;/D&gt;&lt;D xsi:type="xsd:double"&gt;-11.197728&lt;/D&gt;&lt;D xsi:type="xsd:double"&gt;-22.831642&lt;/D&gt;&lt;D xsi:type="xsd:double"&gt;-15.69069&lt;/D&gt;&lt;D xsi:type="xsd:double"&gt;-21.326023&lt;/D&gt;&lt;D xsi:type="xsd:double"&gt;-29.206013&lt;/D&gt;&lt;D xsi:type="xsd:double"&gt;-23.802757&lt;/D&gt;&lt;D xsi:type="xsd:double"&gt;-23.736578&lt;/D&gt;&lt;D xsi:type="xsd:double"&gt;-24.381279&lt;/D&gt;&lt;D xsi:type="xsd:double"&gt;-19.649685&lt;/D&gt;&lt;D xsi:type="xsd:double"&gt;-16.378397&lt;/D&gt;&lt;D xsi:type="xsd:double"&gt;-9.055924&lt;/D&gt;&lt;D xsi:type="xsd:double"&gt;-3.3492506&lt;/D&gt;&lt;D xsi:type="xsd:double"&gt;1.3486624&lt;/D&gt;&lt;D xsi:type="xsd:double"&gt;14.363205&lt;/D&gt;&lt;D xsi:type="xsd:double"&gt;3.2506704&lt;/D&gt;&lt;D xsi:type="xsd:double"&gt;8.030117&lt;/D&gt;&lt;D xsi:type="xsd:double"&gt;28.58615&lt;/D&gt;&lt;D xsi:type="xsd:double"&gt;17.15864&lt;/D&gt;&lt;D xsi:type="xsd:double"&gt;16.49387&lt;/D&gt;&lt;D xsi:type="xsd:double"&gt;15.401375&lt;/D&gt;&lt;D xsi:type="xsd:double"&gt;16.5969&lt;/D&gt;&lt;D xsi:type="xsd:double"&gt;25.297356&lt;/D&gt;&lt;D xsi:type="xsd:double"&gt;22.973991&lt;/D&gt;&lt;/FQL&gt;&lt;FQL&gt;&lt;Q&gt;CNYA^FMA_DIV_YLD(NTMA,-10AY,0,AM,"PORTAGG","MEANR")&lt;/Q&gt;&lt;R&gt;121&lt;/R&gt;&lt;C&gt;1&lt;/C&gt;&lt;D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xsi:type="xsd:double"&gt;2.2154722764029&lt;/D&gt;&lt;D xsi:type="xsd:double"&gt;2.26085473234098&lt;/D&gt;&lt;D xsi:type="xsd:double"&gt;2.19826651732503&lt;/D&gt;&lt;D xsi:type="xsd:double"&gt;2.26913580082257&lt;/D&gt;&lt;D xsi:type="xsd:double"&gt;2.23142915142662&lt;/D&gt;&lt;D xsi:type="xsd:double"&gt;2.18578998909279&lt;/D&gt;&lt;D xsi:type="xsd:double"&gt;2.30843096404532&lt;/D&gt;&lt;D xsi:type="xsd:double"&gt;2.29694198344149&lt;/D&gt;&lt;D xsi:type="xsd:double"&gt;2.31453771473878&lt;/D&gt;&lt;D xsi:type="xsd:double"&gt;2.24482833770616&lt;/D&gt;&lt;D xsi:type="xsd:double"&gt;2.28621481023383&lt;/D&gt;&lt;D xsi:type="xsd:double"&gt;2.11597756587191&lt;/D&gt;&lt;D xsi:type="xsd:double"&gt;2.12582214362032&lt;/D&gt;&lt;D xsi:type="xsd:double"&gt;2.23016593958709&lt;/D&gt;&lt;D xsi:type="xsd:double"&gt;2.14070332573076&lt;/D&gt;&lt;D xsi:type="xsd:double"&gt;2.13419928069391&lt;/D&gt;&lt;D xsi:type="xsd:double"&gt;2.06683003947096&lt;/D&gt;&lt;D xsi:type="xsd:double"&gt;2.18616911774004&lt;/D&gt;&lt;D xsi:type="xsd:double"&gt;2.11764406919361&lt;/D&gt;&lt;D xsi:type="xsd:double"&gt;2.39216858685785&lt;/D&gt;&lt;D xsi:type="xsd:double"&gt;2.25928171850003&lt;/D&gt;&lt;D xsi:type="xsd:double"&gt;2.4124369048032&lt;/D&gt;&lt;D xsi:type="xsd:double"&gt;2.65323576942945&lt;/D&gt;&lt;D xsi:type="xsd:double"&gt;2.73885178328405&lt;/D&gt;&lt;D xsi:type="xsd:double"&gt;3.07383446889011&lt;/D&gt;&lt;D xsi:type="xsd:double"&gt;3.14909197286173&lt;/D&gt;&lt;D xsi:type="xsd:double"&gt;3.2701958451627&lt;/D&gt;&lt;D xsi:type="xsd:double"&gt;3.39876067833911&lt;/D&gt;&lt;D xsi:type="xsd:double"&gt;3.31211864364529&lt;/D&gt;&lt;D xsi:type="xsd:double"&gt;3.24901665029231&lt;/D&gt;&lt;D xsi:type="xsd:double"&gt;3.30368864439547&lt;/D&gt;&lt;D xsi:type="xsd:double"&gt;3.08071824238346&lt;/D&gt;&lt;D xsi:type="xsd:double"&gt;2.8210217664969&lt;/D&gt;&lt;D xsi:type="xsd:double"&gt;2.65530679553466&lt;/D&gt;&lt;D xsi:type="xsd:double"&gt;2.82938620448377&lt;/D&gt;&lt;D xsi:type="xsd:double"&gt;2.75300768618962&lt;/D&gt;&lt;D xsi:type="xsd:double"&gt;2.71968608983812&lt;/D&gt;&lt;D xsi:type="xsd:double"&gt;2.8529098116002&lt;/D&gt;&lt;D xsi:type="xsd:double"&gt;2.63952349369231&lt;/D&gt;&lt;D xsi:type="xsd:double"&gt;2.68033691601002&lt;/D&gt;&lt;D xsi:type="xsd:double"&gt;2.75150421956752&lt;/D&gt;&lt;D xsi:type="xsd:double"&gt;2.54498916126348&lt;/D&gt;&lt;D xsi:type="xsd:double"&gt;2.40877727442158&lt;/D&gt;&lt;D xsi:type="xsd:double"&gt;2.51049018424172&lt;/D&gt;&lt;D xsi:type="xsd:double"&gt;2.43926919918831&lt;/D&gt;&lt;D xsi:type="xsd:double"&gt;2.51122073690235&lt;/D&gt;&lt;D xsi:type="xsd:double"&gt;2.30844124379464&lt;/D&gt;&lt;D xsi:type="xsd:double"&gt;2.22446460645013&lt;/D&gt;&lt;D xsi:type="xsd:double"&gt;1.88613646901978&lt;/D&gt;&lt;D xsi:type="xsd:double"&gt;1.9794078206188&lt;/D&gt;&lt;D xsi:type="xsd:double"&gt;1.95807328173563&lt;/D&gt;&lt;D xsi:type="xsd:double"&gt;1.95657106580377&lt;/D&gt;&lt;D xsi:type="xsd:double"&gt;1.93277511511606&lt;/D&gt;&lt;D xsi:type="xsd:double"&gt;1.89440914445929&lt;/D&gt;&lt;D xsi:type="xsd:double"&gt;1.68820284367682&lt;/D&gt;&lt;D xsi:type="xsd:double"&gt;1.59168131506708&lt;/D&gt;&lt;D xsi:type="xsd:double"&gt;1.85620827088754&lt;/D&gt;&lt;D xsi:type="xsd:double"&gt;1.91817215389735&lt;/D&gt;&lt;D xsi:type="xsd:double"&gt;1.92720750743792&lt;/D&gt;&lt;D xsi:type="xsd:double"&gt;1.83183096683505&lt;/D&gt;&lt;D xsi:type="xsd:double"&gt;1.85326420561</t>
        </r>
      </text>
    </comment>
    <comment ref="A10" authorId="0" shapeId="0" xr:uid="{4054FBEF-BF8B-4006-A227-F45841AA4FDE}">
      <text>
        <r>
          <rPr>
            <b/>
            <sz val="9"/>
            <color indexed="81"/>
            <rFont val="Tahoma"/>
            <family val="2"/>
          </rPr>
          <t>334&lt;/D&gt;&lt;D xsi:type="xsd:double"&gt;1.92931895606964&lt;/D&gt;&lt;D xsi:type="xsd:double"&gt;1.93031107598579&lt;/D&gt;&lt;D xsi:type="xsd:double"&gt;1.98490592160754&lt;/D&gt;&lt;D xsi:type="xsd:double"&gt;1.98199078379465&lt;/D&gt;&lt;D xsi:type="xsd:double"&gt;1.92186776536779&lt;/D&gt;&lt;D xsi:type="xsd:double"&gt;2.0473241010582&lt;/D&gt;&lt;D xsi:type="xsd:double"&gt;2.21272409369242&lt;/D&gt;&lt;D xsi:type="xsd:double"&gt;2.34839996607208&lt;/D&gt;&lt;D xsi:type="xsd:double"&gt;2.47490510473296&lt;/D&gt;&lt;D xsi:type="xsd:double"&gt;2.50087753099278&lt;/D&gt;&lt;D xsi:type="xsd:double"&gt;2.34329874406039&lt;/D&gt;&lt;D xsi:type="xsd:double"&gt;2.3437002949014&lt;/D&gt;&lt;D xsi:type="xsd:double"&gt;2.37231498257513&lt;/D&gt;&lt;D xsi:type="xsd:double"&gt;2.4738684218228&lt;/D&gt;&lt;D xsi:type="xsd:double"&gt;2.73527614824608&lt;/D&gt;&lt;D xsi:type="xsd:double"&gt;2.60577691107236&lt;/D&gt;&lt;D xsi:type="xsd:double"&gt;2.47091283998301&lt;/D&gt;&lt;D xsi:type="xsd:double"&gt;2.47183751095059&lt;/D&gt;&lt;D xsi:type="xsd:double"&gt;2.40868039116353&lt;/D&gt;&lt;D xsi:type="xsd:double"&gt;2.50956232511713&lt;/D&gt;&lt;D xsi:type="xsd:double"&gt;2.44986006508451&lt;/D&gt;&lt;D xsi:type="xsd:double"&gt;2.51220209307754&lt;/D&gt;&lt;D xsi:type="xsd:double"&gt;2.58097481482271&lt;/D&gt;&lt;D xsi:type="xsd:double"&gt;2.59321745744853&lt;/D&gt;&lt;D xsi:type="xsd:double"&gt;2.57359492236567&lt;/D&gt;&lt;D xsi:type="xsd:double"&gt;2.58290411081278&lt;/D&gt;&lt;D xsi:type="xsd:double"&gt;2.66901757445719&lt;/D&gt;&lt;D xsi:type="xsd:double"&gt;2.69301492378247&lt;/D&gt;&lt;D xsi:type="xsd:double"&gt;2.77125275029908&lt;/D&gt;&lt;D xsi:type="xsd:double"&gt;2.88057925650369&lt;/D&gt;&lt;D xsi:type="xsd:double"&gt;2.82864320626311&lt;/D&gt;&lt;D xsi:type="xsd:double"&gt;2.69327298520342&lt;/D&gt;&lt;D xsi:type="xsd:double"&gt;2.79217409457455&lt;/D&gt;&lt;/FQL&gt;&lt;FQL&gt;&lt;Q&gt;CNYA^FMA_PE(NTMA,-10AY,0,AM,"PORTAGG","MEANR")&lt;/Q&gt;&lt;R&gt;121&lt;/R&gt;&lt;C&gt;1&lt;/C&gt;&lt;D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xsi:type="xsd:double"&gt;13.6199257498828&lt;/D&gt;&lt;D xsi:type="xsd:double"&gt;13.5532304734291&lt;/D&gt;&lt;D xsi:type="xsd:double"&gt;13.9614366192349&lt;/D&gt;&lt;D xsi:type="xsd:double"&gt;13.7187180556675&lt;/D&gt;&lt;D xsi:type="xsd:double"&gt;14.0576010407388&lt;/D&gt;&lt;D xsi:type="xsd:double"&gt;14.077812651666&lt;/D&gt;&lt;D xsi:type="xsd:double"&gt;13.1478104469972&lt;/D&gt;&lt;D xsi:type="xsd:double"&gt;13.1438069035952&lt;/D&gt;&lt;D xsi:type="xsd:double"&gt;13.1598145373475&lt;/D&gt;&lt;D xsi:type="xsd:double"&gt;13.609030924148&lt;/D&gt;&lt;D xsi:type="xsd:double"&gt;13.0860457319378&lt;/D&gt;&lt;D xsi:type="xsd:double"&gt;14.0065740728599&lt;/D&gt;&lt;D xsi:type="xsd:double"&gt;14.123548787072&lt;/D&gt;&lt;D xsi:type="xsd:double"&gt;13.6742016356862&lt;/D&gt;&lt;D xsi:type="xsd:double"&gt;14.3602716735805&lt;/D&gt;&lt;D xsi:type="xsd:double"&gt;14.4034613880325&lt;/D&gt;&lt;D xsi:type="xsd:double"&gt;14.8170124960107&lt;/D&gt;&lt;D xsi:type="xsd:double"&gt;13.9795066622546&lt;/D&gt;&lt;D xsi:type="xsd:double"&gt;14.2809382854178&lt;/D&gt;&lt;D xsi:type="xsd:double"&gt;12.7366006564586&lt;/D&gt;&lt;D xsi:type="xsd:double"&gt;13.4586478616494&lt;/D&gt;&lt;D xsi:type="xsd:double"&gt;12.8676055086722&lt;/D&gt;&lt;D xsi:type="xsd:double"&gt;11.9149884278276&lt;/D&gt;&lt;D xsi:type="xsd:double"&gt;11.6999657380842&lt;/D&gt;&lt;D xsi:type="xsd:double"&gt;10.4640129242372&lt;/D&gt;&lt;D xsi:type="xsd:double"&gt;10.2454370020658&lt;/D&gt;&lt;D xsi:type="xsd:double"&gt;9.92949128258549&lt;/D&gt;&lt;D xsi:type="xsd:double"&gt;9.53277406973947&lt;/D&gt;&lt;D xsi:type="xsd:double"&gt;9.77769415651691&lt;/D&gt;&lt;D xsi:type="xsd:double"&gt;9.85358601937787&lt;/D&gt;&lt;D xsi:type="xsd:double"&gt;9.69677217584128&lt;/D&gt;&lt;D xsi:type="xsd:double"&gt;10.3870035737499&lt;/D&gt;&lt;D xsi:type="xsd:double"&gt;11.3902148853216&lt;/D&gt;&lt;D xsi:type="xsd:double"&gt;12.0787161563423&lt;/D&gt;&lt;D xsi:type="xsd:double"&gt;11.2189854612145&lt;/D&gt;&lt;D xsi:type="xsd:double"&gt;11.5505415597586&lt;/D&gt;&lt;D xsi:type="xsd:double"&gt;11.5561243931814&lt;/D&gt;&lt;D xsi:type="xsd:double"&gt;11.0060162487005&lt;/D&gt;&lt;D xsi:type="xsd:double"&gt;11.9363524348632&lt;/D&gt;&lt;D xsi:type="xsd:double"&gt;11.7749541357279&lt;/D&gt;&lt;D xsi:type="xsd:double"&gt;11.6050835862794&lt;/D&gt;&lt;D xsi:type="xsd:double"&gt;12.248125083431&lt;/D&gt;&lt;D xsi:type="xsd:double"&gt;12.9231978876714&lt;/D&gt;&lt;D xsi:type="xsd:double"&gt;12.3536050856062&lt;/D&gt;&lt;D xsi:type="xsd:double"&gt;12.6714040654697&lt;/D&gt;&lt;D xsi:type="xsd:double"&gt;12.2436042219339&lt;/D&gt;&lt;D xsi:type="xsd:double"&gt;13.2642469969428&lt;/D&gt;&lt;D xsi:type="xsd:double"&gt;13.6937361123604&lt;/D&gt;&lt;D xsi:type="xsd:double"&gt;16.2828625671099&lt;/D&gt;&lt;D xsi:type="xsd:double"&gt;15.866464499202&lt;/D&gt;&lt;D xsi:type="xsd:double"&gt;15.8967961906941&lt;/D&gt;&lt;D xsi:type="xsd:double"&gt;15.949499349364&lt;/D&gt;&lt;D xsi:type="xsd:double"&gt;16.1729187341396&lt;/D&gt;&lt;D xsi:type="xsd:double"&gt;16.2264891423766&lt;/D&gt;&lt;D xsi:type="xsd:double"&gt;18.0233348018252&lt;/D&gt;&lt;D xsi:type="xsd:double"&gt;19.0356883190695&lt;/D&gt;&lt;D xsi:type="xsd:double"&gt;16.3968497190204&lt;/D&gt;&lt;D xsi:type="xsd:double"&gt;16.0545324995815&lt;/D&gt;&lt;D xsi:type="xsd:double"&gt;15.8231849257116&lt;/D&gt;&lt;D xsi:type="xsd:double"&gt;16.6404517134619&lt;/D&gt;&lt;D xsi:type="xsd:double"&gt;16.1123437369811&lt;/D&gt;&lt;D xsi:type="xsd:double"&gt;15.7290910119948&lt;/D&gt;&lt;D xsi:type="xsd:double"&gt;15.8147466024496&lt;/D&gt;&lt;D xsi:type="xsd:double"&gt;15.3576503540505&lt;/D&gt;&lt;D xsi:type="xsd:double"&gt;15.3079916580349&lt;/D&gt;&lt;D xsi:type="xsd:double"&gt;15.8632754810414&lt;/D&gt;&lt;D xsi:type="xsd:double"&gt;14.7310549118001&lt;/D&gt;&lt;D xsi:type="xsd:double"&gt;13.7750464410869&lt;/D&gt;&lt;D xsi:type="xsd:double"&gt;12.997229312396&lt;/D&gt;&lt;D xsi:type="xsd:double"&gt;12.404978024629&lt;/D&gt;&lt;D xsi:type="xsd:double"&gt;12.3986764557003&lt;/D&gt;&lt;D xsi:type="xsd:double"&gt;13.1387597572954&lt;/D&gt;&lt;D xsi:type="xsd:double"&gt;13.3513504952689&lt;/D&gt;&lt;D xsi:type="xsd:double"&gt;12.8422549525405&lt;/D&gt;&lt;D xsi:type="xsd:double"&gt;12.6142395075917&lt;/D&gt;&lt;D xsi:type="xsd:double"&gt;11.3617766698805&lt;/D&gt;&lt;D xsi:type="xsd:double"&gt;11.808543980501&lt;/D&gt;&lt;D xsi:type="xsd:double"&gt;12.3452349073367&lt;/D&gt;&lt;D xsi:type="xsd:double"&gt;12.1628813110986&lt;/D&gt;&lt;D xsi:type="xsd:double"&gt;12.4063510020341&lt;/D&gt;&lt;D xsi:type="xsd:double"&gt;11.8798700372689&lt;/D&gt;&lt;D xsi:type="xsd:double"&gt;12.381571015114&lt;/D&gt;&lt;D xsi:type="xsd:double"&gt;12.1503832179544&lt;/D&gt;&lt;D xsi:type="xsd:double"&gt;11.8271846031384&lt;/D&gt;&lt;D xsi:type="xsd:double"&gt;11.8369645468432&lt;/D&gt;&lt;D xsi:type="xsd:double"&gt;11.9051886396634&lt;/D&gt;&lt;D xsi:type="xsd:double"&gt;11.9667488852474&lt;/D&gt;&lt;D xsi:type="xsd:double"&gt;11.5254992029774&lt;/D&gt;&lt;D xsi:type="xsd:double"&gt;11.6500538663042&lt;/D&gt;&lt;D xsi:type="xsd:double"&gt;11.4071238577952&lt;/D&gt;&lt;D xsi:type="xsd:double"&gt;10.8534901052142&lt;/D&gt;&lt;D xsi:type="xsd:double"&gt;11.0725890135847&lt;/D&gt;&lt;D xsi:type="xsd:double"&gt;11.7700897066913&lt;/D&gt;&lt;D xsi:type="xsd:double"&gt;12.1685169494032&lt;/D&gt;&lt;/FQL&gt;&lt;FQL&gt;&lt;Q&gt;EIDO^FMA_PE(LTMA,-10AY,0,AM,"PORTAGG","MEANR")&lt;/Q&gt;&lt;R&gt;121&lt;/R&gt;&lt;C&gt;1&lt;/C&gt;&lt;D xsi:type="xsd:double"&gt;15.651114751932&lt;/D&gt;&lt;D xsi:type="xsd:double"&gt;15.6314103367157&lt;/D&gt;&lt;D xsi:type="xsd:double"&gt;15.6450811779628&lt;/D&gt;&lt;D xsi:type="xsd:double"&gt;15.6969047354764&lt;/D&gt;&lt;D xsi:type="xsd:double"&gt;15.8476520175765&lt;/D&gt;&lt;D xsi:type="xsd:double"&gt;15.8033528236344&lt;/D&gt;&lt;D xsi:type="xsd:double"&gt;15.4827939502074&lt;/D&gt;&lt;D xsi:type="xsd:double"&gt;15.7297237741432&lt;/D&gt;&lt;D xsi:type="xsd:double"&gt;16.4637074603178&lt;/D&gt;&lt;D xsi:type="xsd:double"&gt;16.8532648135505&lt;/D&gt;&lt;D xsi:type="xsd:double"&gt;17.4899943721155&lt;/D&gt;&lt;D xsi:type="xsd:double"&gt;17.9218037114206&lt;/D&gt;&lt;D xsi:type="xsd:double"&gt;17.8955088096998&lt;/D&gt;&lt;D xsi:type="xsd:double"&gt;17.4278670475698&lt;/D&gt;&lt;D xsi:type="xsd:double"&gt;16.9834615735699&lt;/D&gt;&lt;D xsi:type="xsd:double"&gt;16.8339094559741&lt;/D&gt;&lt;D xsi:type="xsd:double"&gt;16.4895360500976&lt;/D&gt;&lt;D xsi:type="xsd:double"&gt;15.8151275113931&lt;/D&gt;&lt;D xsi:type="xsd:double"&gt;16.5441921809857&lt;/D&gt;&lt;D xsi:type="xsd:double"&gt;16.0051857726202&lt;/D&gt;&lt;D xsi:type="xsd:double"&gt;15.5715886353017&lt;/D&gt;&lt;D xsi:type="xsd:double"&gt;15.68083842785&lt;/D&gt;&lt;D xsi:type="xsd:double"&gt;16.9185905485056&lt;/D&gt;&lt;D xsi:type="xsd:double"&gt;16.8198694954171&lt;/D&gt;&lt;D xsi:type="xsd:double"&gt;16.6213731146886&lt;/D&gt;&lt;D xsi:type="xsd:double"&gt;16.4392670491144&lt;/D&gt;&lt;D xsi:type="xsd:double"&gt;16.5200196835604&lt;/D&gt;&lt;D xsi:type="xsd:double"&gt;17.0431657176591&lt;/D&gt;&lt;D xsi:type="xsd:double"&gt;17.9711615611625&lt;/D&gt;&lt;D xsi:type="xsd:double"&gt;17.5972505244895&lt;/D&gt;&lt;D xsi:type="xsd:double"&gt;18.1076815456092&lt;/D&gt;&lt;D xsi:type="xsd:double"&gt;17.2985041794926&lt;/D&gt;&lt;D xsi:type="xsd:double"&gt;17.7200630288475&lt;/D&gt;&lt;D xsi:type="xsd:double"&gt;17.8337675448574&lt;/D&gt;&lt;D xsi:type="xsd:double"&gt;17.5965285651598&lt;/D&gt;&lt;D xsi:type="xsd:double"&gt;17.459468408455&lt;/D&gt;&lt;D xsi:type="xsd:double"&gt;17.408160727356&lt;/D&gt;&lt;D xsi:type="xsd:double"&gt;17.4002340636914&lt;/D&gt;&lt;D xsi:type="xsd:double"&gt;17.1927515232499&lt;/D&gt;&lt;D xsi:type="xsd:double"&gt;17.2464035814812&lt;/D&gt;&lt;D xsi:type="xsd:double"&gt;17.1500131311223&lt;/D&gt;&lt;D xsi:type="xsd:double"&gt;17.2191684935921&lt;/D&gt;&lt;D xsi:type="xsd:double"&gt;17.2644927481442&lt;/D&gt;&lt;D xsi:type="xsd:double"&gt;17.2311807824082&lt;/D&gt;&lt;D xsi:type="xsd:double"&gt;17.0804826827174&lt;/D&gt;&lt;D xsi:type="xsd:double"&gt;18.1444772506294&lt;/D&gt;&lt;D xsi:type="xsd:double"&gt;17.628562054457&lt;/D&gt;&lt;D xsi:type="xsd:double"&gt;17.5534322103645&lt;/D&gt;&lt;D xsi:type="xsd:double"&gt;17.3639762122029&lt;/D&gt;&lt;D xsi:type="xsd:double"&gt;16.7211987774412&lt;/D&gt;&lt;D xsi:type="xsd:double"&gt;16.2991821023877&lt;/D&gt;&lt;D xsi:type="xsd:double"&gt;15.7626522102596&lt;/D&gt;&lt;D xsi:type="xsd:double"&gt;16.1974836355422&lt;/D&gt;&lt;D xsi:type="xsd:double"&gt;15.437261542421&lt;/D&gt;&lt;D xsi:type="xsd:double"&gt;15.0138731562397&lt;/D&gt;&lt;D xsi:type="xsd:double"&gt;15.2717421842018&lt;/D&gt;&lt;D xsi:type="xsd:double"&gt;15.3526377370706&lt;/D&gt;&lt;D xsi:type="xsd:double"&gt;16.1522233790703&lt;/D&gt;&lt;D xsi:type="xsd:double"&gt;16.2731365504466&lt;/D&gt;&lt;D xsi:type="xsd:double"&gt;15.8459689510023&lt;/D&gt;&lt;D xsi:type="xsd:double"&gt;15.6870230641137&lt;/D&gt;&lt;D xsi:type="xsd:double"&gt;15.3394758441039&lt;/D&gt;&lt;D xsi:type="xsd:double"&gt;15.4701408253304&lt;/D&gt;&lt;D xsi:type="xsd:double"&gt;15.6969242972947&lt;/D&gt;&lt;D xsi:type="xsd:double"&gt;15.8708866061475&lt;/D&gt;&lt;D xsi:type="xsd:double"&gt;16.1663384223476&lt;/D&gt;&lt;D xsi:type="xsd:double"&gt;15.5879338575614&lt;/D&gt;&lt;D xsi:type="xsd:double"&gt;16.027932314721&lt;/D&gt;&lt;D xsi:type="xsd:double"&gt;16.3471611725055&lt;/D&gt;&lt;D xsi:type="xsd:double"&gt;17.186625752491&lt;/D&gt;&lt;D xsi:type="xsd:double"&gt;16.7278132358111&lt;/D&gt;&lt;D xsi:type="xsd:double"&gt;14.8495264976314&lt;/D&gt;&lt;D xsi:type="xsd:double"&gt;14.3071305652874&lt;/D&gt;&lt;D xsi:type="xsd:double"&gt;14.4334147067437&lt;/D&gt;&lt;D xsi:type="xsd:double"&gt;16.0126724092368&lt;/D&gt;&lt;D xsi:type="xsd:double"&gt;17.0921860449151&lt;/D&gt;&lt;D xsi:type="xsd:double"&gt;18.0385594214035&lt;/D&gt;&lt;D xsi:type="xsd:double"&gt;18.2726715823278&lt;/D&gt;&lt;D xsi:type="xsd:double"&gt;19.0302614983978&lt;/D&gt;&lt;D xsi:type="xsd:double"&gt;21.9723594926146&lt;/D&gt;&lt;D xsi:type="xsd:double"&gt;24.6254196385358&lt;/D&gt;&lt;D xsi:type="xsd:double"&gt;26.0404039121877&lt;/D&gt;&lt;D xsi:type="xsd:double"&gt;24.4789762593536&lt;/D&gt;&lt;D xsi:type="xsd:double"&gt;23.8539925717419&lt;/D&gt;&lt;D xsi:type="xsd:double"&gt;23.0956354950286&lt;/D&gt;&lt;D xsi:type="xsd:double"&gt;22.2707945669416&lt;/D&gt;&lt;D xsi:type="xsd:double"&gt;21.7857036852164&lt;/D&gt;&lt;D xsi:type="xsd:double"&gt;20.54088344974&lt;/D&gt;&lt;D xsi:type="xsd:double"&gt;19.8570980925611&lt;/D&gt;&lt;D xsi:type="xsd:double"&gt;19.5439570023496&lt;/D&gt;&lt;D xsi:type="xsd:double"&gt;19.252804337378&lt;/D&gt;&lt;D xsi:type="xsd:double"&gt;18.4462677786753&lt;/D&gt;&lt;D xsi:type="xsd:double"&gt;17.419872080714&lt;/D&gt;&lt;D xsi:type="xsd:double"&gt;16.7971555036516&lt;/D&gt;&lt;D xsi:type="xsd:double"&gt;17.2685375017191&lt;/D&gt;&lt;D xsi:type="xsd:double"&gt;17.3644307997313&lt;/D&gt;&lt;D xsi:type="xsd:double"&gt;17.0924184025143&lt;/D&gt;&lt;D xsi:type="xsd:double"&gt;16.4315117577435&lt;/D&gt;&lt;D xsi:type="xsd:double"&gt;15.864151783122&lt;/D&gt;&lt;D xsi:type="xsd:double"&gt;15.0068169030988&lt;/D&gt;&lt;D xsi:type="xsd:double"&gt;15.0421983008257&lt;/D&gt;&lt;D xsi:type="xsd:double"&gt;14.7215359864378&lt;/D&gt;&lt;D xsi:type="xsd:double"&gt;13.8107173702514&lt;/D&gt;&lt;D xsi:type="xsd:double"&gt;13.6315436611724&lt;/D&gt;&lt;D xsi:type="xsd:double"&gt;12.6306585296336&lt;/D&gt;&lt;D xsi:type="xsd:double"&gt;11.8145698360751&lt;/D&gt;&lt;D xsi:type="xsd:double"&gt;12.462033357155&lt;/D&gt;&lt;D xsi:type="xsd:double"&gt;12.0070002165294&lt;/D&gt;&lt;D xsi:type="xsd:double"&gt;12.1096681679102&lt;/D&gt;&lt;D xsi:type="xsd:double"&gt;12.1211492608038&lt;/D&gt;&lt;D xsi:type="xsd:double"&gt;13.0208537255862&lt;/D&gt;&lt;D xsi:type="xsd:double"&gt;13.0647201733222&lt;/D&gt;&lt;D xsi:type="xsd:double"&gt;13.4706945018484&lt;/D&gt;&lt;D xsi:type="xsd:double"&gt;13.6086424879886&lt;/D&gt;&lt;D xsi:type="xsd:double"&gt;13.3979868938305&lt;/D&gt;&lt;D xsi:type="xsd:double"&gt;13.1149431302621&lt;/D&gt;&lt;D xsi:type="xsd:double"&gt;13.2945593514021&lt;/D&gt;&lt;D xsi:type="xsd:double"&gt;14.0558706565727&lt;/D&gt;&lt;D xsi:type="xsd:double"&gt;14.1595095430139&lt;/D&gt;&lt;D xsi:type="xsd:double"&gt;14.1332970753649&lt;/D&gt;&lt;D xsi:type="xsd:double"&gt;13.9325909610852&lt;/D&gt;&lt;/FQL&gt;&lt;FQL&gt;&lt;Q&gt;TRYCA10Y-FDS^FG_YIELD(-10AY,0,Y,,"YTM")&lt;/Q&gt;&lt;R&gt;10&lt;/R&gt;&lt;C&gt;1&lt;/C&gt;&lt;D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xsi:type="xsd:double"&gt;3.0987&lt;/D&gt;&lt;/FQL&gt;&lt;FQL&gt;&lt;Q&gt;CAGDPY@CL^EE_ACTUAL_ANNUAL(MED,+1)&lt;/Q&gt;&lt;R&gt;1&lt;/R&gt;&lt;C&gt;1&lt;/C&gt;&lt;D xsi:type="xsd:double"&gt;-3.55&lt;/D&gt;&lt;/FQL&gt;&lt;FQL&gt;&lt;Q&gt;FC0000TW^FMA_EPS(NTMA,-20AY,0,CY,,"PORTAGG","MEANR")&lt;/Q&gt;&lt;R&gt;20&lt;/R&gt;&lt;C&gt;1&lt;/C&gt;&lt;D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xsi:type="xsd:double"&gt;12.9786240187251&lt;/D&gt;&lt;D xsi:type="xsd:double"&gt;15.9439970066355&lt;/D&gt;&lt;D xsi:type="xsd:double"&gt;24.3051164443579&lt;/D&gt;&lt;D xsi:type="xsd:double"&gt;19.7601608611663&lt;/D&gt;&lt;D xsi:type="xsd:double"&gt;19.0963688542886&lt;/D&gt;&lt;/FQL&gt;&lt;FQL&gt;&lt;Q&gt;ECH^FG_TOTAL_RETURNC(-10AY,0,AM)&lt;/Q&gt;&lt;R&gt;121&lt;/R&gt;&lt;C&gt;1&lt;/C&gt;&lt;D xsi:type="xsd:double"&gt;11.456585&lt;/D&gt;&lt;D xsi:type="xsd:double"&gt;-0.10729432&lt;/D&gt;&lt;D xsi:type="xsd:double"&gt;-0.19333959&lt;/D&gt;&lt;D xsi:type="xsd:double"&gt;1.8470526&lt;/D&gt;&lt;D xsi:type="xsd:double"&gt;-5.613881&lt;/D&gt;&lt;D xsi:type="xsd:double"&gt;-0.8853555&lt;/D&gt;&lt;D xsi:type="xsd:double"&gt;-5.6115446&lt;/D&gt;&lt;D xsi:type="xsd:double"&gt;1.5530229&lt;/D&gt;&lt;D xsi:type="xsd:double"&gt;-5.9976044&lt;/D&gt;&lt;D xsi:type="xsd:double"&gt;-1.1272728&lt;/D&gt;&lt;D xsi:type="xsd:double"&gt;1.5447974&lt;/D&gt;&lt;D xsi:type="xsd:double"&gt;-2.1551669&lt;/D&gt;&lt;D xsi:type="xsd:double"&gt;8.007252&lt;/D&gt;&lt;D xsi:type="xsd:double"&gt;4.942417&lt;/D&gt;&lt;D xsi:type="xsd:double"&gt;-8.527672&lt;/D&gt;&lt;D xsi:type="xsd:double"&gt;-5.0194798&lt;/D&gt;&lt;D xsi:type="xsd:double"&gt;-5.6875887&lt;/D&gt;&lt;D xsi:type="xsd:double"&gt;-3.057754&lt;/D&gt;&lt;D xsi:type="xsd:double"&gt;4.264021&lt;/D&gt;&lt;D xsi:type="xsd:double"&gt;-4.7619047&lt;/D&gt;&lt;D xsi:type="xsd:double"&gt;-8.764702&lt;/D&gt;&lt;D xsi:type="xsd:double"&gt;-2.8466523&lt;/D&gt;&lt;D xsi:type="xsd:double"&gt;6.6599965&lt;/D&gt;&lt;D xsi:type="xsd:double"&gt;11.052143&lt;/D&gt;&lt;D xsi:type="xsd:double"&gt;0.95586777&lt;/D&gt;&lt;D xsi:type="xsd:double"&gt;1.8936276&lt;/D&gt;&lt;D xsi:type="xsd:double"&gt;-1.5031397&lt;/D&gt;&lt;D xsi:type="xsd:double"&gt;4.777825&lt;/D&gt;&lt;D xsi:type="xsd:double"&gt;6.204474&lt;/D&gt;&lt;D xsi:type="xsd:double"&gt;-7.010412&lt;/D&gt;&lt;D xsi:type="xsd:double"&gt;1.9120455&lt;/D&gt;&lt;D xsi:type="xsd:double"&gt;0.40203333&lt;/D&gt;&lt;D xsi:type="xsd:double"&gt;5.926323&lt;/D&gt;&lt;D xsi:type="xsd:double"&gt;-4.598933&lt;/D&gt;&lt;D xsi:type="xsd:double"&gt;8.483088&lt;/D&gt;&lt;D xsi:type="xsd:double"&gt;-1.2180269&lt;/D&gt;&lt;D xsi:type="xsd:double"&gt;10.628855&lt;/D&gt;&lt;D xsi:type="xsd:double"&gt;-4.6812353&lt;/D&gt;&lt;D xsi:type="xsd:double"&gt;2.0112276&lt;/D&gt;&lt;D xsi:type="xsd:double"&gt;0.50714016&lt;/D&gt;&lt;D xsi:type="xsd:double"&gt;4.7994375&lt;/D&gt;&lt;D xsi:type="xsd:double"&gt;7.2123885&lt;/D&gt;&lt;D xsi:type="xsd:double"&gt;5.2208066&lt;/D&gt;&lt;D xsi:type="xsd:double"&gt;-2.8633118&lt;/D&gt;&lt;D xsi:type="xsd:double"&gt;-10.357356&lt;/D&gt;&lt;D xsi:type="xsd:double"&gt;23.360168&lt;/D&gt;&lt;D xsi:type="xsd:double"&gt;-3.6367&lt;/D&gt;&lt;D xsi:type="xsd:double"&gt;2.7688265&lt;/D&gt;&lt;D xsi:type="xsd:double"&gt;0.29525757&lt;/D&gt;&lt;D xsi:type="xsd:double"&gt;-2.1527112&lt;/D&gt;&lt;D xsi:type="xsd:double"&gt;-5.735236&lt;/D&gt;&lt;D xsi:type="xsd:double"&gt;-6.364542&lt;/D&gt;&lt;D xsi:type="xsd:double"&gt;-1.8675387&lt;/D&gt;&lt;D xsi:type="xsd:double"&gt;-7.059079&lt;/D&gt;&lt;D xsi:type="xsd:double"&gt;1.5714288&lt;/D&gt;&lt;D xsi:type="xsd:double"&gt;0.96108913&lt;/D&gt;&lt;D xsi:type="xsd:double"&gt;-2.3450136&lt;/D&gt;&lt;D xsi:type="xsd:double"&gt;6.027508&lt;/D&gt;&lt;D xsi:type="xsd:double"&gt;2.5825262&lt;/D&gt;&lt;D xsi:type="xsd:double"&gt;-2.8239965&lt;/D&gt;&lt;D xsi:type="xsd:double"&gt;-0.3829658&lt;/D&gt;&lt;D xsi:type="xsd:double"&gt;-7.1460843&lt;/D&gt;&lt;D xsi:type="xsd:double"&gt;-0.6332278&lt;/D&gt;&lt;D xsi:type="xsd:double"&gt;1.7162442&lt;/D&gt;&lt;D xsi:type="xsd:double"&gt;-8.153242&lt;/D&gt;&lt;D xsi:type="xsd:double"&gt;-0.56150556&lt;/D&gt;&lt;D xsi:type="xsd:double"&gt;4.409802&lt;/D&gt;&lt;D xsi:type="xsd:double"&gt;-15.889782&lt;/D&gt;&lt;D xsi:type="xsd:double"&gt;1.5309215&lt;/D&gt;&lt;D xsi:type="xsd:double"&gt;4.268372&lt;/D&gt;&lt;D xsi:type="xsd:double"&gt;-9.014493&lt;/D&gt;&lt;D xsi:type="xsd:double"&gt;-20.197517&lt;/D&gt;&lt;D xsi:type="xsd:double"&gt;-3.6327362&lt;/D&gt;&lt;D xsi:type="xsd:double"&gt;1.719141&lt;/D&gt;&lt;D xsi:type="xsd:double"&gt;6.373453&lt;/D&gt;&lt;D xsi:type="xsd:double"&gt;3.2390952&lt;/D&gt;&lt;D xsi:type="xsd:double"&gt;-0.4914999&lt;/D&gt;&lt;D xsi:type="xsd:double"&gt;-4.5972586&lt;/D&gt;&lt;D xsi:type="xsd:double"&gt;-4.2612495&lt;/D&gt;&lt;D xsi:type="xsd:double"&gt;14.059901&lt;/D&gt;&lt;D xsi:type="xsd:double"&gt;4.52224&lt;/D&gt;&lt;D xsi:type="xsd:double"&gt;12.303925&lt;/D&gt;&lt;D xsi:type="xsd:double"&gt;0.062465668&lt;/D&gt;&lt;D xsi:type="xsd:double"&gt;7.646692&lt;/D&gt;&lt;D xsi:type="xsd:double"&gt;1.565659&lt;/D&gt;&lt;D xsi:type="xsd:double"&gt;-8.307165&lt;/D&gt;&lt;D xsi:type="xsd:double"&gt;-6.722796&lt;/D&gt;&lt;D xsi:type="xsd:double"&gt;-5.5329204&lt;/D&gt;&lt;D xsi:type="xsd:double"&gt;-0.5749166&lt;/D&gt;&lt;D xsi:type="xsd:double"&gt;0.18069744&lt;/D&gt;&lt;D xsi:type="xsd:double"&gt;-11.291486&lt;/D&gt;&lt;D xsi:type="xsd:double"&gt;11.956083&lt;/D&gt;&lt;D xsi:type="xsd:double"&gt;-8.10026&lt;/D&gt;&lt;D xsi:type="xsd:double"&gt;-0.50922036&lt;/D&gt;&lt;D xsi:type="xsd:double"&gt;8.740246&lt;/D&gt;&lt;D xsi:type="xsd:double"&gt;-0.7924497&lt;/D&gt;&lt;D xsi:type="xsd:double"&gt;5.1730633&lt;/D&gt;&lt;D xsi:type="xsd:double"&gt;-9.330922&lt;/D&gt;&lt;D xsi:type="xsd:double"&gt;14.923143&lt;/D&gt;&lt;D xsi:type="xsd:double"&gt;-16.353792&lt;/D&gt;&lt;D xsi:type="xsd:double"&gt;18.040573&lt;/D&gt;&lt;D xsi:type="xsd:double"&gt;3.8391232&lt;/D&gt;&lt;D xsi:type="xsd:double"&gt;-14.929575&lt;/D&gt;&lt;D xsi:type="xsd:double"&gt;13.824499&lt;/D&gt;&lt;D xsi:type="xsd:double"&gt;-1.1272728&lt;/D&gt;&lt;D xsi:type="xsd:double"&gt;5.591345&lt;/D&gt;&lt;D xsi:type="xsd:double"&gt;4.608798&lt;/D&gt;&lt;D xsi:type="xsd:double"&gt;-1.5027344&lt;/D&gt;&lt;D xsi:type="xsd:double"&gt;-2.6699066&lt;/D&gt;&lt;D xsi:type="xsd:double"&gt;7.374418&lt;/D&gt;&lt;D xsi:type="xsd:double"&gt;1.0885239&lt;/D&gt;&lt;D xsi:type="xsd:double"&gt;2.5256038&lt;/D&gt;&lt;D xsi:type="xsd:double"&gt;-1.8475354&lt;/D&gt;&lt;D xsi:type="xsd:double"&gt;-9.8524685&lt;/D&gt;&lt;D xsi:type="xsd:double"&gt;-4.7027826&lt;/D&gt;&lt;D xsi:type="xsd:double"&gt;-2.566123&lt;/D&gt;&lt;D xsi:type="xsd:double"&gt;8.225274&lt;/D&gt;&lt;D xsi:type="xsd:double"&gt;-1.2783289&lt;/D&gt;&lt;D xsi:type="xsd:double"&gt;-5.687028&lt;/D&gt;&lt;D xsi:type="xsd:double"&gt;5.8680773&lt;/D&gt;&lt;D xsi:type="xsd:double"&gt;5.8486223&lt;/D&gt;&lt;/FQL&gt;&lt;FQL&gt;&lt;Q&gt;KSA^FMA_PE(NTMA,-10AY,0,AM,"PORTAGG","MEANR")&lt;/Q&gt;&lt;R&gt;121&lt;/R&gt;&lt;C&gt;1&lt;/C&gt;&lt;D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xsi:type="xsd:double"&gt;12.6598955556203&lt;/D&gt;&lt;D xsi:type="xsd:double"&gt;12.3948381179066&lt;/D&gt;&lt;D xsi:type="xsd:double"&gt;12.6596592298373&lt;/D&gt;&lt;D xsi:type="xsd:double"&gt;11.3411581912617&lt;/D&gt;&lt;D xsi:type="xsd:double"&gt;11.0450107107439&lt;/D&gt;&lt;D xsi:type="xsd:double"&gt;12.9422836137723&lt;/D&gt;&lt;D xsi:type="xsd:double"&gt;12.7022186078243&lt;/D&gt;&lt;D xsi:type="xsd:double"&gt;13.4744493674757&lt;/D&gt;&lt;D xsi:type="xsd:double"&gt;13.880843685782&lt;/D&gt;&lt;D xsi:type="xsd:double"&gt;13.4503973572498&lt;/D&gt;&lt;D xsi:type="xsd:double"&gt;12.931400337982&lt;/D&gt;&lt;D xsi:type="xsd:double"&gt;12.5822940844468&lt;/D&gt;&lt;D xsi:type="xsd:double"&gt;11.7335927793306&lt;/D&gt;&lt;D xsi:type="xsd:double"&gt;13.2352580234687&lt;/D&gt;&lt;D xsi:type="xsd:double"&gt;14.280733247771&lt;/D&gt;&lt;D xsi:type="xsd:double"&gt;14.0885794603799&lt;/D&gt;&lt;D xsi:type="xsd:double"&gt;14.1425416037294&lt;/D&gt;&lt;D xsi:type="xsd:double"&gt;13.8687063659017&lt;/D&gt;&lt;D xsi:type="xsd:double"&gt;13.9122723602663&lt;/D&gt;&lt;D xsi:type="xsd:double"&gt;13.258739180318&lt;/D&gt;&lt;D xsi:type="xsd:double"&gt;13.719624218577&lt;/D&gt;&lt;D xsi:type="xsd:double"&gt;14.4773597656897&lt;/D&gt;&lt;D xsi:type="xsd:double"&gt;14.1610951918227&lt;/D&gt;&lt;D xsi:type="xsd:double"&gt;14.1233228217933&lt;/D&gt;&lt;D xsi:type="xsd:double"&gt;12.9258361307971&lt;/D&gt;&lt;D xsi:type="xsd:double"&gt;13.0821735736309&lt;/D&gt;&lt;D xsi:type="xsd:double"&gt;13.1922746244782&lt;/D&gt;&lt;D xsi:type="xsd:double"&gt;13.6082931745511&lt;/D&gt;&lt;D xsi:type="xsd:double"&gt;13.5541507451612&lt;/D&gt;&lt;D xsi:type="xsd:double"&gt;13.8908146363295&lt;/D&gt;&lt;D xsi:type="xsd:double"&gt;14.50079244252&lt;/D&gt;&lt;D xsi:type="xsd:double"&gt;14.4843471616745&lt;/D&gt;&lt;D xsi:type="xsd:double"&gt;15.0709900430746&lt;/D&gt;&lt;D xsi:type="xsd:double"&gt;15.0119960901818&lt;/D&gt;&lt;D xsi:type="xsd:double"&gt;14.4610193737305&lt;/D&gt;&lt;D xsi:type="xsd:double"&gt;13.5900270313925&lt;/D&gt;&lt;D xsi:type="xsd:double"&gt;13.2599869431505&lt;/D&gt;&lt;D xsi:type="xsd:double"&gt;13.6306719853116&lt;/D&gt;&lt;D xsi:type="xsd:double"&gt;14.1474698117434&lt;/D&gt;&lt;D xsi:type="xsd:double"&gt;15.1761105883155&lt;/D&gt;&lt;D xsi:type="xsd:double"&gt;16.0002800793754&lt;/D&gt;&lt;D xsi:type="xsd:double"&gt;15.8821090184663&lt;/D&gt;&lt;D xsi:type="xsd:double"&gt;17.1151811415529&lt;/D&gt;&lt;D xsi:type="xsd:double"&gt;16.5347996012437&lt;/D&gt;&lt;D xsi:type="xsd:double"&gt;16.9431700915109&lt;/D&gt;&lt;D xsi:type="xsd:double"&gt;17.0565682872984&lt;/D&gt;&lt;D xsi:type="xsd:double"&gt;16.666718619663&lt;/D&gt;&lt;D xsi:type="xsd:double"&gt;16.4803289847964&lt;/D&gt;&lt;D xsi:type="xsd:double"&gt;16.2602757561396&lt;/D&gt;&lt;D xsi:type="xsd:double"&gt;16.6580808441877&lt;/D&gt;&lt;D xsi:type="xsd:double"&gt;16.5714032276926&lt;/D&gt;&lt;D xsi:type="xsd:double"&gt;16.8330418069988&lt;/D&gt;&lt;D xsi:type="xsd:double"&gt;15.9204031135972&lt;/D&gt;&lt;D xsi:type="xsd:double"&gt;13.7703075220333&lt;/D&gt;&lt;D xsi:type="xsd:double"&gt;15.9088379511376&lt;/D&gt;&lt;D xsi:type="xsd:double"&gt;17.1533349270997&lt;/D&gt;&lt;D xsi:type="xsd:double"&gt;19.6904656581668&lt;/D&gt;&lt;D xsi:type="xsd:double"&gt;19.4959060743243&lt;/D&gt;&lt;D xsi:type="xsd:double"&gt;19.8317715961819&lt;/D&gt;&lt;D xsi:type="xsd:double"&gt;21.4598173054017&lt;/D&gt;&lt;D xsi:type="xsd:double"&gt;21.5455683573046&lt;/D&gt;&lt;D xsi:type="xsd:double"&gt;21.0527809578638&lt;/D&gt;&lt;D xsi:type="xsd:double"&gt;19.6155289274203&lt;/D&gt;&lt;D xsi:type="xsd:double"&gt;19.3802790874537&lt;/D&gt;&lt;D xsi:type="xsd:double"&gt;18.7929175270692&lt;/D&gt;&lt;D xsi:type="xsd:double"&gt;19.1557562039742&lt;/D&gt;&lt;D xsi:type="xsd:double"&gt;19.3503015196993&lt;/D&gt;&lt;D xsi:type="xsd:double"&gt;19.0993590952613&lt;/D&gt;&lt;D xsi:type="xsd:double"&gt;19.3591077039815&lt;/D&gt;&lt;D xsi:type="xsd:double"&gt;19.1041812223395&lt;/D&gt;&lt;D xsi:type="xsd:double"&gt;19.208615717411&lt;/D&gt;&lt;D xsi:type="xsd:double"&gt;19.0795226100566&lt;/D&gt;&lt;D xsi:type="xsd:double"&gt;18.9588153936572&lt;/D&gt;&lt;D xsi:type="xsd:double"&gt;19.0250050803835&lt;/D&gt;&lt;D xsi:type="xsd:double"&gt;17.1923773922607&lt;/D&gt;&lt;D xsi:type="xsd:double"&gt;18.523227877098&lt;/D&gt;&lt;D xsi:type="xsd:double"&gt;18.8709210260917&lt;/D&gt;&lt;D xsi:type="xsd:double"&gt;19.188492356066&lt;/D&gt;&lt;D xsi:type="xsd:double"&gt;19.4713953295602&lt;/D&gt;&lt;D xsi:type="xsd:double"&gt;18.5148486881935&lt;/D&gt;&lt;D xsi:type="xsd:double"&gt;16.9770527487002&lt;/D&gt;&lt;D xsi:type="xsd:double"&gt;15.6568718893037&lt;/D&gt;&lt;D xsi:type="xsd:double"&gt;16.5548874701265&lt;/D&gt;&lt;D xsi:type="xsd:double"&gt;15.4626720587352&lt;/D&gt;&lt;D xsi:type="xsd:double"&gt;14.9311438044047&lt;/D&gt;&lt;D xsi:type="xsd:double"&gt;14.7927205462201&lt;/D&gt;&lt;D xsi:type="xsd:double"&gt;13.9180867558081&lt;/D&gt;&lt;D xsi:type="xsd:double"&gt;14.6263394946587&lt;/D&gt;&lt;D xsi:type="xsd:double"&gt;14.4521646186487&lt;/D&gt;&lt;D xsi:type="xsd:double"&gt;15.0502159002643&lt;/D&gt;&lt;D xsi:type="xsd:double"&gt;15.6767694750316&lt;/D&gt;&lt;D xsi:type="xsd:double"&gt;16.6778247080406&lt;/D&gt;&lt;D xsi:type="xsd:double"&gt;16.9602170072331&lt;/D&gt;&lt;D xsi:type="xsd:double"&gt;17.3827167028398&lt;/D&gt;&lt;D xsi:type="xsd:double"&gt;17.233141828627&lt;/D&gt;&lt;D xsi:type="xsd:double"&gt;16.6917907255418&lt;/D&gt;&lt;D xsi:type="xsd:double"&gt;15.5700895837206&lt;/D&gt;&lt;D xsi:type="xsd:double"&gt;16.0626244272523&lt;/D&gt;&lt;D xsi:type="xsd:double"&gt;16.9768266819335&lt;/D&gt;&lt;D xsi:type="xsd:double"&gt;18.4421045055053&lt;/D&gt;&lt;D xsi:type="xsd:double"&gt;18.5690061750967&lt;/D&gt;&lt;D xsi:type="xsd:double"&gt;18.3321951151712&lt;/D&gt;&lt;D xsi:type="xsd:double"&gt;18.4036128391052&lt;/D&gt;&lt;/FQL&gt;&lt;FQL&gt;&lt;Q&gt;PASP-FDS^MAX(FG_PRICE(0,-5AY))&lt;/Q&gt;&lt;R&gt;1&lt;/R&gt;&lt;C&gt;1&lt;/C&gt;&lt;D xsi:type="xsd:double"&gt;3158.12&lt;/D&gt;&lt;/FQL&gt;&lt;FQL&gt;&lt;Q&gt;BRENT-FDS^FG_PRICE(0)/MAX(FG_PRICE(0,-1AY))&lt;/Q&gt;&lt;R&gt;1&lt;/R&gt;&lt;C&gt;1&lt;/C&gt;&lt;D xsi:type="xsd:double"&gt;0.870614479821537&lt;/D&gt;&lt;/FQL&gt;&lt;FQL&gt;&lt;Q&gt;TIOS-FDS^FG_PRICE_CHANGE(0,-3AM)&lt;/Q&gt;&lt;R&gt;1&lt;/R&gt;&lt;C&gt;1&lt;/C&gt;&lt;D xsi:type="xsd:double"&gt;-24.5876845516745&lt;/D&gt;&lt;/FQL&gt;&lt;FQL&gt;&lt;Q&gt;MCHI^FG_PRICE_MAVG(0,,,,30)&lt;/Q&gt;&lt;R&gt;1&lt;/R&gt;&lt;C&gt;1&lt;/C&gt;&lt;D xsi:type="xsd:double"&gt;39.862335&lt;/D&gt;&lt;/FQL&gt;&lt;FQL&gt;&lt;Q&gt;EWY^FG_PRICE_MAVG(0,,,,60)&lt;/Q&gt;&lt;R&gt;1&lt;/R&gt;&lt;C&gt;1&lt;/C&gt;&lt;D xsi:type="xsd:double"&gt;64.02634&lt;/D&gt;&lt;/FQL&gt;&lt;FQL&gt;&lt;Q&gt;EPOL^FG_PRICE_MAVG(0,,,,60)&lt;/Q&gt;&lt;R&gt;1&lt;/R&gt;&lt;C&gt;1&lt;/C&gt;&lt;D xsi:type="xsd:double"&gt;22.849667&lt;/D&gt;&lt;/FQL&gt;&lt;FQL&gt;&lt;Q&gt;KSA^FG_TOTAL_RETURNC(0,-12AM)&lt;/Q&gt;&lt;R&gt;1&lt;/R&gt;&lt;C&gt;1&lt;/C&gt;&lt;D xsi:type="xsd:double"&gt;16.166914&lt;/D&gt;&lt;/FQL&gt;&lt;FQL&gt;&lt;Q&gt;SET-BKK^P_PRICE(0)/P_PRICE_LOW_PR(0,,,USD,,,"PRICE","INTRA","52W")-1&lt;/Q&gt;&lt;R&gt;1&lt;/R&gt;&lt;C&gt;1&lt;/C&gt;&lt;D xsi:type="xsd:double"&gt;36.44967&lt;/D&gt;&lt;/FQL&gt;&lt;FQL&gt;&lt;Q&gt;MCHI^P_PRICE(0)/P_PRICE_LOW_PR(0,,,USD,,,"PRICE","INTRA","52W")-1&lt;/Q&gt;&lt;R&gt;1&lt;/R&gt;&lt;C&gt;1&lt;/C&gt;&lt;D xsi:type="xsd:double"&gt;0.13940418&lt;/D&gt;&lt;/FQL&gt;&lt;FQL&gt;&lt;Q&gt;EWZ^P_PRICE(0)/P_PRICE_HIGH_PR(0,,,USD,,,"PRICE","INTRA","52W")&lt;/Q&gt;&lt;R&gt;1&lt;/R&gt;&lt;C&gt;1&lt;/C&gt;&lt;D xsi:type="xsd:double"&gt;0.89031893&lt;/D&gt;&lt;/FQL&gt;&lt;FQL&gt;&lt;Q&gt;EZA^FMA_ROE(NTMA,-20AY,NOW,FY,"PORTAGG","MEANR")&lt;/Q&gt;&lt;R&gt;20&lt;/R&gt;&lt;C&gt;1&lt;/C&gt;&lt;D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xsi:type="xsd:double"&gt;13.6185226458136&lt;/D&gt;&lt;D xsi:type="xsd:double"&gt;16.7115371927188&lt;/D&gt;&lt;D xsi:type="xsd:double"&gt;16.932589581546&lt;/D&gt;&lt;D xsi:type="xsd:double"&gt;16.8118349535848&lt;/D&gt;&lt;D xsi:type="xsd:double"&gt;14.5722752976358&lt;/D&gt;&lt;/FQL&gt;&lt;FQL&gt;&lt;Q&gt;CAGDPY@TR^EE_ACTUAL_ANNUAL(MED,0)&lt;/Q&gt;&lt;R&gt;1&lt;/R&gt;&lt;C&gt;1&lt;/C&gt;&lt;D xsi:type="xsd:double"&gt;-5.10095096617123&lt;/D&gt;&lt;/FQL&gt;&lt;FQL&gt;&lt;Q&gt;USDTHB^FG_PRICE_CHANGE(0,-1AY)&lt;/Q&gt;&lt;R&gt;1&lt;/R&gt;&lt;C&gt;1&lt;/C&gt;&lt;D xsi:type="xsd:double"&gt;6.938362&lt;/D&gt;&lt;/FQL&gt;&lt;FQL&gt;&lt;Q&gt;USDEUR^FG_PRICE_CHANGE(0,-1AM)&lt;/Q&gt;&lt;R&gt;1&lt;/R&gt;&lt;C&gt;1&lt;/C&gt;&lt;D xsi:type="xsd:double"&gt;2.0737052&lt;/D&gt;&lt;/FQL&gt;&lt;FQL&gt;&lt;Q&gt;USDMXN^STD(FG_PRICE_CHANGE(0,-3AY,M))&lt;/Q&gt;&lt;R&gt;1&lt;/R&gt;&lt;C&gt;1&lt;/C&gt;&lt;D xsi:type="xsd:double"&gt;2.28210915502963&lt;/D&gt;&lt;/FQL&gt;&lt;FQL&gt;&lt;Q&gt;USDPEN^FG_PRICE_CHANGE(0,-3AM)&lt;/Q&gt;&lt;R&gt;1&lt;/R&gt;&lt;C&gt;1&lt;/C&gt;&lt;D xsi:type="xsd:double"&gt;0.37029982&lt;/D&gt;&lt;/FQL&gt;&lt;FQL&gt;&lt;Q&gt;USDCLP^STD(FG_PRICE_CHANGE(0,-1AY,AM))&lt;/Q&gt;&lt;R&gt;1&lt;/R&gt;&lt;C&gt;1&lt;/C&gt;&lt;D xsi:type="xsd:double"&gt;3.2938117223425&lt;/D&gt;&lt;/FQL&gt;&lt;FQL&gt;&lt;Q&gt;EIDO^P_PRICE_RETURNS_PR('52W',2,-10AY,0,AM)&lt;/Q&gt;&lt;R&gt;121&lt;/R&gt;&lt;C&gt;1&lt;/C&gt;&lt;D xsi:type="xsd:double"&gt;-18.816095&lt;/D&gt;&lt;D xsi:type="xsd:double"&gt;-19.664621&lt;/D&gt;&lt;D xsi:type="xsd:double"&gt;-6.422305&lt;/D&gt;&lt;D xsi:type="xsd:double"&gt;-5.3545475&lt;/D&gt;&lt;D xsi:type="xsd:double"&gt;1.986444&lt;/D&gt;&lt;D xsi:type="xsd:double"&gt;14.712882&lt;/D&gt;&lt;D xsi:type="xsd:double"&gt;-0.6657064&lt;/D&gt;&lt;D xsi:type="xsd:double"&gt;11.641657&lt;/D&gt;&lt;D xsi:type="xsd:double"&gt;21.592379&lt;/D&gt;&lt;D xsi:type="xsd:double"&gt;23.412073&lt;/D&gt;&lt;D xsi:type="xsd:double"&gt;12.294519&lt;/D&gt;&lt;D xsi:type="xsd:double"&gt;1.8979669&lt;/D&gt;&lt;D xsi:type="xsd:double"&gt;2.9886007&lt;/D&gt;&lt;D xsi:type="xsd:double"&gt;-7.95753&lt;/D&gt;&lt;D xsi:type="xsd:double"&gt;-12.381214&lt;/D&gt;&lt;D xsi:type="xsd:double"&gt;-17.525953&lt;/D&gt;&lt;D xsi:type="xsd:double"&gt;-25.459183&lt;/D&gt;&lt;D xsi:type="xsd:double"&gt;-30.682516&lt;/D&gt;&lt;D xsi:type="xsd:double"&gt;-13.707775&lt;/D&gt;&lt;D xsi:type="xsd:double"&gt;-23.233593&lt;/D&gt;&lt;D xsi:type="xsd:double"&gt;-27.191788&lt;/D&gt;&lt;D xsi:type="xsd:double"&gt;-23.03862&lt;/D&gt;&lt;D xsi:type="xsd:double"&gt;-14.603525&lt;/D&gt;&lt;D xsi:type="xsd:double"&gt;-8.889759&lt;/D&gt;&lt;D xsi:type="xsd:double"&gt;-15.287107&lt;/D&gt;&lt;D xsi:type="xsd:double"&gt;-8.569246&lt;/D&gt;&lt;D xsi:type="xsd:double"&gt;-2.8170526&lt;/D&gt;&lt;D xsi:type="xsd:double"&gt;7.4939966&lt;/D&gt;&lt;D xsi:type="xsd:double"&gt;27.077723&lt;/D&gt;&lt;D xsi:type="xsd:double"&gt;35.01183&lt;/D&gt;&lt;D xsi:type="xsd:double"&gt;19.714928&lt;/D&gt;&lt;D xsi:type="xsd:double"&gt;16.073465&lt;/D&gt;&lt;D xsi:type="xsd:double"&gt;23.581636&lt;/D&gt;&lt;D xsi:type="xsd:double"&gt;23.595762&lt;/D&gt;&lt;D xsi:type="xsd:double"&gt;13.320721&lt;/D&gt;&lt;D xsi:type="xsd:double"&gt;7.7517033&lt;/D&gt;&lt;D xsi:type="xsd:double"&gt;13.55282&lt;/D&gt;&lt;D xsi:type="xsd:double"&gt;18.0575&lt;/D&gt;&lt;D xsi:type="xsd:double"&gt;15.24061&lt;/D&gt;&lt;D xsi:type="xsd:double"&gt;9.156&lt;/D&gt;&lt;D xsi:type="xsd:double"&gt;0.9947896&lt;/D&gt;&lt;D xsi:type="xsd:double"&gt;11.587906&lt;/D&gt;&lt;D xsi:type="xsd:double"&gt;3.3991694&lt;/D&gt;&lt;D xsi:type="xsd:double"&gt;11.0302925&lt;/D&gt;&lt;D xsi:type="xsd:double"&gt;11.948454&lt;/D&gt;&lt;D xsi:type="xsd:double"&gt;19.78525&lt;/D&gt;&lt;D xsi:type="xsd:double"&gt;15.712643&lt;/D&gt;&lt;D xsi:type="xsd:double"&gt;17.665577&lt;/D&gt;&lt;D xsi:type="xsd:double"&gt;8.481253&lt;/D&gt;&lt;D xsi:type="xsd:double"&gt;-3.6808074&lt;/D&gt;&lt;D xsi:type="xsd:double"&gt;-2.694428&lt;/D&gt;&lt;D xsi:type="xsd:double"&gt;-11.067099&lt;/D&gt;&lt;D xsi:type="xsd:double"&gt;-7.4611607&lt;/D&gt;&lt;D xsi:type="xsd:double"&gt;-16.45549&lt;/D&gt;&lt;D xsi:type="xsd:double"&gt;-18.979877&lt;/D&gt;&lt;D xsi:type="xsd:double"&gt;-13.198996&lt;/D&gt;&lt;D xsi:type="xsd:double"&gt;-8.246893&lt;/D&gt;&lt;D xsi:type="xsd:double"&gt;-7.3147116&lt;/D&gt;&lt;D xsi:type="xsd:double"&gt;-4.2898774&lt;/D&gt;&lt;D xsi:type="xsd:double"&gt;-9.156108&lt;/D&gt;&lt;D xsi:type="xsd:double"&gt;-5.8608413&lt;/D&gt;&lt;D xsi:type="xsd:double"&gt;-2.6594043&lt;/D&gt;&lt;D xsi:type="xsd:double"&gt;2.9066563&lt;/D&gt;&lt;D xsi:type="xsd:double"&gt;14.681697&lt;/D&gt;&lt;D xsi:type="xsd:double"&gt;4.2443633&lt;/D&gt;&lt;D xsi:type="xsd:double"&gt;17.615473&lt;/D&gt;&lt;D xsi:type="xsd:double"&gt;17.170788&lt;/D&gt;&lt;D xsi:type="xsd:double"&gt;10.599351&lt;/D&gt;&lt;D xsi:type="xsd:double"&gt;4.8737884&lt;/D&gt;&lt;D xsi:type="xsd:double"&gt;-0.4351139&lt;/D&gt;&lt;D xsi:type="xsd:double"&gt;-6.3940406&lt;/D&gt;&lt;D xsi:type="xsd:double"&gt;-22.190268&lt;/D&gt;&lt;D xsi:type="xsd:double"&gt;-40.593445&lt;/D&gt;&lt;D xsi:type="xsd:double"&gt;-30.93561&lt;/D&gt;&lt;D xsi:type="xsd:double"&gt;-29.556911&lt;/D&gt;&lt;D xsi:type="xsd:double"&gt;-27.282328&lt;/D&gt;&lt;D xsi:type="xsd:double"&gt;-23.236353&lt;/D&gt;&lt;D xsi:type="xsd:double"&gt;-30.264341&lt;/D&gt;&lt;D xsi:type="xsd:double"&gt;-21.981638&lt;/D&gt;&lt;D xsi:type="xsd:double"&gt;-12.326431&lt;/D&gt;&lt;D xsi:type="xsd:double"&gt;-6.76046&lt;/D&gt;&lt;D xsi:type="xsd:double"&gt;-4.8508167&lt;/D&gt;&lt;D xsi:type="xsd:double"&gt;-1.313299&lt;/D&gt;&lt;D xsi:type="xsd:double"&gt;21.988642&lt;/D&gt;&lt;D xsi:type="xsd:double"&gt;43.355705&lt;/D&gt;&lt;D xsi:type="xsd:double"&gt;34.918488&lt;/D&gt;&lt;D xsi:type="xsd:double"&gt;27.629925&lt;/D&gt;&lt;D xsi:type="xsd:double"&gt;8.081543&lt;/D&gt;&lt;D xsi:type="xsd:double"&gt;8.975959&lt;/D&gt;&lt;D xsi:type="xsd:double"&gt;24.657845&lt;/D&gt;&lt;D xsi:type="xsd:double"&gt;29.876173&lt;/D&gt;&lt;D xsi:type="xsd:double"&gt;12.5903845&lt;/D&gt;&lt;D xsi:type="xsd:double"&gt;1.7728686&lt;/D&gt;&lt;D xsi:type="xsd:double"&gt;-2.520007&lt;/D&gt;&lt;D xsi:type="xsd:double"&gt;0.8366585&lt;/D&gt;&lt;D xsi:type="xsd:double"&gt;6.4132333&lt;/D&gt;&lt;D xsi:type="xsd:double"&gt;14.300632&lt;/D&gt;&lt;D xsi:type="xsd:double"&gt;10.255456&lt;/D&gt;&lt;D xsi:type="xsd:double"&gt;6.0953617&lt;/D&gt;&lt;D xsi:type="xsd:double"&gt;8.858501&lt;/D&gt;&lt;D xsi:type="xsd:double"&gt;20.76851&lt;/D&gt;&lt;D xsi:type="xsd:double"&gt;16.464043&lt;/D&gt;&lt;D xsi:type="xsd:double"&gt;-0.08743405&lt;/D&gt;&lt;D xsi:type="xsd:double"&gt;1.0211349&lt;/D&gt;&lt;D xsi:type="xsd:double"&gt;-2.4717033&lt;/D&gt;&lt;D xsi:type="xsd:double"&gt;-5.1226735&lt;/D&gt;&lt;D xsi:type="xsd:double"&gt;0.5859375&lt;/D&gt;&lt;D xsi:type="xsd:double"&gt;-7.331318&lt;/D&gt;&lt;D xsi:type="xsd:double"&gt;-0.6672144&lt;/D&gt;&lt;D xsi:type="xsd:double"&gt;2.6067495&lt;/D&gt;&lt;D xsi:type="xsd:double"&gt;1.7164588&lt;/D&gt;&lt;D xsi:type="xsd:double"&gt;9.62224&lt;/D&gt;&lt;D xsi:type="xsd:double"&gt;-1.9443393&lt;/D&gt;&lt;D xsi:type="xsd:double"&gt;-2.9038012&lt;/D&gt;&lt;D xsi:type="xsd:double"&gt;-1.8250167&lt;/D&gt;&lt;D xsi:type="xsd:double"&gt;-9.0412855&lt;/D&gt;&lt;D xsi:type="xsd:double"&gt;-2.1246731&lt;/D&gt;&lt;D xsi:type="xsd:double"&gt;6.072676&lt;/D&gt;&lt;D xsi:type="xsd:double"&gt;-1.6230166&lt;/D&gt;&lt;D xsi:type="xsd:double"&gt;6.668234&lt;/D&gt;&lt;D xsi:type="xsd:double"&gt;-5.4809628&lt;/D&gt;&lt;/FQL&gt;&lt;FQL&gt;&lt;Q&gt;ECH^FMA_PE(LTMA,-10AY,0,AM,"PORTAGG","MEANR")&lt;/Q&gt;&lt;R&gt;121&lt;/R&gt;&lt;C&gt;1&lt;/C&gt;&lt;D xsi:type="xsd:double"&gt;15.6665135114998&lt;/D&gt;&lt;D xsi:type="xsd:double"&gt;15.6525447880279&lt;/D&gt;&lt;D xsi:type="xsd:double"&gt;15.9273667465204&lt;/D&gt;&lt;D xsi:type="xsd:double"&gt;16.1978244516081&lt;/D&gt;&lt;D xsi:type="xsd:double"&gt;16.3236949044895&lt;/D&gt;&lt;D xsi:type="xsd:double"&gt;16.4590915608595&lt;/D&gt;&lt;D xsi:type="xsd:double"&gt;15.8541983521485&lt;/D&gt;&lt;D xsi:type="xsd:double"&gt;15.9494073191341&lt;/D&gt;&lt;D xsi:type="xsd:double"&gt;16.4739155463774&lt;/D&gt;&lt;D xsi:type="xsd:double"&gt;16.4183802065121&lt;/D&gt;&lt;D xsi:type="xsd:double"&gt;16.4501443120612&lt;/D&gt;&lt;D xsi:type="xsd:double"&gt;16.521685438904&lt;/D&gt;&lt;D xsi:type="xsd:double"&gt;16.4342603631332&lt;/D&gt;&lt;D xsi:type="xsd:double"&gt;16.4893118023671&lt;/D&gt;&lt;D xsi:type="xsd:double"&gt;16.1391544591502&lt;/D&gt;&lt;D xsi:type="xsd:double"&gt;15.5597267753482&lt;/D&gt;&lt;D xsi:type="xsd:double"&gt;15.1328740344554&lt;/D&gt;&lt;D xsi:type="xsd:double"&gt;15.1953361172338&lt;/D&gt;&lt;D xsi:type="xsd:double"&gt;15.4302829827103&lt;/D&gt;&lt;D xsi:type="xsd:double"&gt;15.8966879039973&lt;/D&gt;&lt;D xsi:type="xsd:double"&gt;15.6644464813025&lt;/D&gt;&lt;D xsi:type="xsd:double"&gt;15.3146177322779&lt;/D&gt;&lt;D xsi:type="xsd:double"&gt;15.3647542973792&lt;/D&gt;&lt;D xsi:type="xsd:double"&gt;15.4852877846164&lt;/D&gt;&lt;D xsi:type="xsd:double"&gt;15.3632431030485&lt;/D&gt;&lt;D xsi:type="xsd:double"&gt;15.3629693059229&lt;/D&gt;&lt;D xsi:type="xsd:double"&gt;15.0659871488982&lt;/D&gt;&lt;D xsi:type="xsd:double"&gt;15.4697238259497&lt;/D&gt;&lt;D xsi:type="xsd:double"&gt;16.057529854908&lt;/D&gt;&lt;D xsi:type="xsd:double"&gt;16.0421822080188&lt;/D&gt;&lt;D xsi:type="xsd:double"&gt;16.4039526413578&lt;/D&gt;&lt;D xsi:type="xsd:double"&gt;16.2982820807808&lt;/D&gt;&lt;D xsi:type="xsd:double"&gt;16.8486381294236&lt;/D&gt;&lt;D xsi:type="xsd:double"&gt;15.6730902376623&lt;/D&gt;&lt;D xsi:type="xsd:double"&gt;16.61496771401&lt;</t>
        </r>
      </text>
    </comment>
    <comment ref="A11" authorId="0" shapeId="0" xr:uid="{FCF033F7-EA49-4585-A653-9905FACCF724}">
      <text>
        <r>
          <rPr>
            <b/>
            <sz val="9"/>
            <color indexed="81"/>
            <rFont val="Tahoma"/>
            <family val="2"/>
          </rPr>
          <t>/D&gt;&lt;D xsi:type="xsd:double"&gt;16.8042791573619&lt;/D&gt;&lt;D xsi:type="xsd:double"&gt;17.1141295830708&lt;/D&gt;&lt;D xsi:type="xsd:double"&gt;17.2689860773503&lt;/D&gt;&lt;D xsi:type="xsd:double"&gt;17.1516790367475&lt;/D&gt;&lt;D xsi:type="xsd:double"&gt;17.6307055260038&lt;/D&gt;&lt;D xsi:type="xsd:double"&gt;18.0227847888977&lt;/D&gt;&lt;D xsi:type="xsd:double"&gt;19.5881897968439&lt;/D&gt;&lt;D xsi:type="xsd:double"&gt;17.882208032725&lt;/D&gt;&lt;D xsi:type="xsd:double"&gt;18.2564085430675&lt;/D&gt;&lt;D xsi:type="xsd:double"&gt;16.3898375079437&lt;/D&gt;&lt;D xsi:type="xsd:double"&gt;18.2831896205255&lt;/D&gt;&lt;D xsi:type="xsd:double"&gt;17.4951899440889&lt;/D&gt;&lt;D xsi:type="xsd:double"&gt;17.5259416523953&lt;/D&gt;&lt;D xsi:type="xsd:double"&gt;17.1034686097963&lt;/D&gt;&lt;D xsi:type="xsd:double"&gt;16.7217673873551&lt;/D&gt;&lt;D xsi:type="xsd:double"&gt;15.946004826018&lt;/D&gt;&lt;D xsi:type="xsd:double"&gt;15.2433986816643&lt;/D&gt;&lt;D xsi:type="xsd:double"&gt;15.1808838796315&lt;/D&gt;&lt;D xsi:type="xsd:double"&gt;14.9620323097874&lt;/D&gt;&lt;D xsi:type="xsd:double"&gt;17.0596306080651&lt;/D&gt;&lt;D xsi:type="xsd:double"&gt;17.1150332343812&lt;/D&gt;&lt;D xsi:type="xsd:double"&gt;16.4442822397836&lt;/D&gt;&lt;D xsi:type="xsd:double"&gt;17.40167199731&lt;/D&gt;&lt;D xsi:type="xsd:double"&gt;17.9865577487003&lt;/D&gt;&lt;D xsi:type="xsd:double"&gt;15.8028385168836&lt;/D&gt;&lt;D xsi:type="xsd:double"&gt;15.7388991031909&lt;/D&gt;&lt;D xsi:type="xsd:double"&gt;15.6689697815168&lt;/D&gt;&lt;D xsi:type="xsd:double"&gt;15.8462568986475&lt;/D&gt;&lt;D xsi:type="xsd:double"&gt;16.0692189870839&lt;/D&gt;&lt;D xsi:type="xsd:double"&gt;15.6362903336417&lt;/D&gt;&lt;D xsi:type="xsd:double"&gt;16.2762922280787&lt;/D&gt;&lt;D xsi:type="xsd:double"&gt;17.0322357579614&lt;/D&gt;&lt;D xsi:type="xsd:double"&gt;15.0475093598214&lt;/D&gt;&lt;D xsi:type="xsd:double"&gt;15.8126140819537&lt;/D&gt;&lt;D xsi:type="xsd:double"&gt;16.1085928522235&lt;/D&gt;&lt;D xsi:type="xsd:double"&gt;14.8594132416135&lt;/D&gt;&lt;D xsi:type="xsd:double"&gt;15.4508062915184&lt;/D&gt;&lt;D xsi:type="xsd:double"&gt;15.0860620081227&lt;/D&gt;&lt;D xsi:type="xsd:double"&gt;15.1244195782698&lt;/D&gt;&lt;D xsi:type="xsd:double"&gt;16.1051092106764&lt;/D&gt;&lt;D xsi:type="xsd:double"&gt;17.2230030595329&lt;/D&gt;&lt;D xsi:type="xsd:double"&gt;18.9546672304303&lt;/D&gt;&lt;D xsi:type="xsd:double"&gt;19.0508797075866&lt;/D&gt;&lt;D xsi:type="xsd:double"&gt;19.4545228059378&lt;/D&gt;&lt;D xsi:type="xsd:double"&gt;21.917755754202&lt;/D&gt;&lt;D xsi:type="xsd:double"&gt;23.5687169037276&lt;/D&gt;&lt;D xsi:type="xsd:double"&gt;24.6981784534126&lt;/D&gt;&lt;D xsi:type="xsd:double"&gt;26.5666944677294&lt;/D&gt;&lt;D xsi:type="xsd:double"&gt;31.9965885904152&lt;/D&gt;&lt;D xsi:type="xsd:double"&gt;30.0819693539968&lt;/D&gt;&lt;D xsi:type="xsd:double"&gt;27.5863917045472&lt;/D&gt;&lt;D xsi:type="xsd:double"&gt;25.1095232017769&lt;/D&gt;&lt;D xsi:type="xsd:double"&gt;22.8835877804761&lt;/D&gt;&lt;D xsi:type="xsd:double"&gt;20.3921336941798&lt;/D&gt;&lt;D xsi:type="xsd:double"&gt;18.2329022390351&lt;/D&gt;&lt;D xsi:type="xsd:double"&gt;15.6004292850695&lt;/D&gt;&lt;D xsi:type="xsd:double"&gt;13.5938482600864&lt;/D&gt;&lt;D xsi:type="xsd:double"&gt;10.7851561300286&lt;/D&gt;&lt;D xsi:type="xsd:double"&gt;9.17039328251226&lt;/D&gt;&lt;D xsi:type="xsd:double"&gt;9.79090497578463&lt;/D&gt;&lt;D xsi:type="xsd:double"&gt;9.81469552860336&lt;/D&gt;&lt;D xsi:type="xsd:double"&gt;9.77023733249128&lt;/D&gt;&lt;D xsi:type="xsd:double"&gt;9.33174378888441&lt;/D&gt;&lt;D xsi:type="xsd:double"&gt;8.48512951071751&lt;/D&gt;&lt;D xsi:type="xsd:double"&gt;7.73754057552162&lt;/D&gt;&lt;D xsi:type="xsd:double"&gt;7.5642464547842&lt;/D&gt;&lt;D xsi:type="xsd:double"&gt;7.2171317565408&lt;/D&gt;&lt;D xsi:type="xsd:double"&gt;7.12238369704225&lt;/D&gt;&lt;D xsi:type="xsd:double"&gt;7.40478566188508&lt;/D&gt;&lt;D xsi:type="xsd:double"&gt;5.66139367987791&lt;/D&gt;&lt;D xsi:type="xsd:double"&gt;5.53296140884793&lt;/D&gt;&lt;D xsi:type="xsd:double"&gt;6.01072615195196&lt;/D&gt;&lt;D xsi:type="xsd:double"&gt;5.90125796459079&lt;/D&gt;&lt;D xsi:type="xsd:double"&gt;5.94231967310247&lt;/D&gt;&lt;D xsi:type="xsd:double"&gt;6.55122494621314&lt;/D&gt;&lt;D xsi:type="xsd:double"&gt;6.68535447710532&lt;/D&gt;&lt;D xsi:type="xsd:double"&gt;7.38291234986549&lt;/D&gt;&lt;D xsi:type="xsd:double"&gt;7.80476049359659&lt;/D&gt;&lt;D xsi:type="xsd:double"&gt;7.76885944096403&lt;/D&gt;&lt;D xsi:type="xsd:double"&gt;7.9414556705728&lt;/D&gt;&lt;D xsi:type="xsd:double"&gt;7.81188048993597&lt;/D&gt;&lt;D xsi:type="xsd:double"&gt;8.07867408968999&lt;/D&gt;&lt;D xsi:type="xsd:double"&gt;8.73022475165113&lt;/D&gt;&lt;D xsi:type="xsd:double"&gt;8.52103176616516&lt;/D&gt;&lt;D xsi:type="xsd:double"&gt;7.18573532242569&lt;/D&gt;&lt;D xsi:type="xsd:double"&gt;7.36842318138921&lt;/D&gt;&lt;/FQL&gt;&lt;FQL&gt;&lt;Q&gt;PASP-FDS^FG_PRICE_CHANGE(0,-1AY)&lt;/Q&gt;&lt;R&gt;1&lt;/R&gt;&lt;C&gt;1&lt;/C&gt;&lt;D xsi:type="xsd:double"&gt;-26.0899653979239&lt;/D&gt;&lt;/FQL&gt;&lt;FQL&gt;&lt;Q&gt;PLATI-FDS^FG_PRICE_MAVG(0,,,,30)&lt;/Q&gt;&lt;R&gt;1&lt;/R&gt;&lt;C&gt;1&lt;/C&gt;&lt;D xsi:type="xsd:double"&gt;924.9&lt;/D&gt;&lt;/FQL&gt;&lt;FQL&gt;&lt;Q&gt;UAE^FG_PRICE_MAVG(0,,,,200)&lt;/Q&gt;&lt;R&gt;1&lt;/R&gt;&lt;C&gt;1&lt;/C&gt;&lt;D xsi:type="xsd:double"&gt;14.832742&lt;/D&gt;&lt;/FQL&gt;&lt;FQL&gt;&lt;Q&gt;EWY^FG_PRICE_MAVG(0,,,,30)&lt;/Q&gt;&lt;R&gt;1&lt;/R&gt;&lt;C&gt;1&lt;/C&gt;&lt;D xsi:type="xsd:double"&gt;66.11667&lt;/D&gt;&lt;/FQL&gt;&lt;FQL&gt;&lt;Q&gt;UAE^P_PRICE(0)/P_PRICE_LOW_PR(0,,,USD,,,"PRICE","INTRA","52W")-1&lt;/Q&gt;&lt;R&gt;1&lt;/R&gt;&lt;C&gt;1&lt;/C&gt;&lt;D xsi:type="xsd:double"&gt;0.1224643&lt;/D&gt;&lt;/FQL&gt;&lt;FQL&gt;&lt;Q&gt;GREK^P_PRICE(0)/P_PRICE_HIGH_PR(0,,,USD,,,"PRICE","INTRA","52W")&lt;/Q&gt;&lt;R&gt;1&lt;/R&gt;&lt;C&gt;1&lt;/C&gt;&lt;D xsi:type="xsd:double"&gt;0.9771623&lt;/D&gt;&lt;/FQL&gt;&lt;FQL&gt;&lt;Q&gt;EWW^P_PRICE(0)/P_PRICE_HIGH_PR(0,,,USD,,,"PRICE","INTRA","52W")&lt;/Q&gt;&lt;R&gt;1&lt;/R&gt;&lt;C&gt;1&lt;/C&gt;&lt;D xsi:type="xsd:double"&gt;0.96555114&lt;/D&gt;&lt;/FQL&gt;&lt;FQL&gt;&lt;Q&gt;EPOL^P_PRICE(0)/P_PRICE_LOW_PR(0,,,USD,,,"PRICE","INTRA","52W")-1&lt;/Q&gt;&lt;R&gt;1&lt;/R&gt;&lt;C&gt;1&lt;/C&gt;&lt;D xsi:type="xsd:double"&gt;0.4843284&lt;/D&gt;&lt;/FQL&gt;&lt;FQL&gt;&lt;Q&gt;CNYA^FG_TOTAL_RETURNC(0,-12AM)&lt;/Q&gt;&lt;R&gt;1&lt;/R&gt;&lt;C&gt;1&lt;/C&gt;&lt;D xsi:type="xsd:double"&gt;-17.919136&lt;/D&gt;&lt;/FQL&gt;&lt;FQL&gt;&lt;Q&gt;URTH^PERCENT_CHANGE(FMA_EPS(+1,0,,,,"PORTAGG","MEAN"),FMA_EPS(+1,-3AM,,,,"PORTAGG","MEAN"))&lt;/Q&gt;&lt;R&gt;1&lt;/R&gt;&lt;C&gt;1&lt;/C&gt;&lt;D xsi:type="xsd:double"&gt;-0.937781972032755&lt;/D&gt;&lt;/FQL&gt;&lt;FQL&gt;&lt;Q&gt;VWO^SIZE(FG_CONSTITUENTS)&lt;/Q&gt;&lt;R&gt;1&lt;/R&gt;&lt;C&gt;1&lt;/C&gt;&lt;D xsi:type="xsd:long"&gt;4715&lt;/D&gt;&lt;/FQL&gt;&lt;FQL&gt;&lt;Q&gt;SET-BKK^SIZE(FG_CONSTITUENTS)&lt;/Q&gt;&lt;R&gt;1&lt;/R&gt;&lt;C&gt;1&lt;/C&gt;&lt;D xsi:type="xsd:long"&gt;1&lt;/D&gt;&lt;/FQL&gt;&lt;FQL&gt;&lt;Q&gt;EWZ^SIZE(FG_CONSTITUENTS)&lt;/Q&gt;&lt;R&gt;1&lt;/R&gt;&lt;C&gt;1&lt;/C&gt;&lt;D xsi:type="xsd:long"&gt;50&lt;/D&gt;&lt;/FQL&gt;&lt;FQL&gt;&lt;Q&gt;UAE^FMA_RBICS_REV_CURRENT(30, LOC, "PORTAGG")&lt;/Q&gt;&lt;R&gt;1&lt;/R&gt;&lt;C&gt;1&lt;/C&gt;&lt;D xsi:type="xsd:double"&gt;59.5915280201606&lt;/D&gt;&lt;/FQL&gt;&lt;FQL&gt;&lt;Q&gt;EPOL^FG_ROE(0)&lt;/Q&gt;&lt;R&gt;1&lt;/R&gt;&lt;C&gt;1&lt;/C&gt;&lt;D xsi:type="xsd:double"&gt;14.5899105061715&lt;/D&gt;&lt;/FQL&gt;&lt;FQL&gt;&lt;Q&gt;REFTR1WREPO-FDS^(SUBARRAY(NOT_NA(NO_REPEAT_F(FG_YIELD(NOW,-10AY,D))),0,1)-SUBARRAY(NOT_NA(NO_REPEAT_F(FG_YIELD(NOW,-10AY,D))),1,1))*100&lt;/Q&gt;&lt;R&gt;1&lt;/R&gt;&lt;C&gt;1&lt;/C&gt;&lt;D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xsi:type="xsd:double"&gt;500&lt;/D&gt;&lt;/FQL&gt;&lt;FQL&gt;&lt;Q&gt;TRYSA10Y-FDS^PCTCHG(FG_YIELD(0,,,,"YTM"),FG_YIELD(-3AM,,,,"YTM"))&lt;/Q&gt;&lt;R&gt;1&lt;/R&gt;&lt;C&gt;1&lt;/C&gt;&lt;D xsi:type="xsd:double"&gt;10.609508&lt;/D&gt;&lt;/FQL&gt;&lt;FQL&gt;&lt;Q&gt;TRYPH10Y-FDS^PCTCHG(FG_YIELD(0,,,,"YTM"),FG_YIELD(-1AM,,,,"YTM"))&lt;/Q&gt;&lt;R&gt;1&lt;/R&gt;&lt;C&gt;1&lt;/C&gt;&lt;D xsi:type="xsd:double"&gt;7.624467&lt;/D&gt;&lt;/FQL&gt;&lt;FQL&gt;&lt;Q&gt;TRYTW10Y-FDS^FG_YIELD(0,,,,"YTM")&lt;/Q&gt;&lt;R&gt;1&lt;/R&gt;&lt;C&gt;1&lt;/C&gt;&lt;D xsi:type="xsd:double"&gt;1.5083&lt;/D&gt;&lt;/FQL&gt;&lt;FQL&gt;&lt;Q&gt;CC_ZA^IMF_IFS_RCPI_Q(0)&lt;/Q&gt;&lt;R&gt;0&lt;/R&gt;&lt;C&gt;0&lt;/C&gt;&lt;/FQL&gt;&lt;FQL&gt;&lt;Q&gt;UAE^FMA_PE(LTM,0,,,"PORTAGG","MEANR")&lt;/Q&gt;&lt;R&gt;1&lt;/R&gt;&lt;C&gt;1&lt;/C&gt;&lt;D xsi:type="xsd:double"&gt;10.6715069890081&lt;/D&gt;&lt;/FQL&gt;&lt;FQL&gt;&lt;Q&gt;EWZ^FMA_EVAL_EBITDA(NTMA,0,,,"PORTAGG","MEANR")&lt;/Q&gt;&lt;R&gt;1&lt;/R&gt;&lt;C&gt;1&lt;/C&gt;&lt;D xsi:type="xsd:double"&gt;4.72096387459627&lt;/D&gt;&lt;/FQL&gt;&lt;FQL&gt;&lt;Q&gt;EWW^FMA_PE(NTMA,0,,,"PORTAGG","MEANR")&lt;/Q&gt;&lt;R&gt;1&lt;/R&gt;&lt;C&gt;1&lt;/C&gt;&lt;D xsi:type="xsd:double"&gt;12.922186207306&lt;/D&gt;&lt;/FQL&gt;&lt;FQL&gt;&lt;Q&gt;EPU^FMA_EVAL_EBIT(LTMA,NOW,NOW,M,"PORTAGG","MEANR")&lt;/Q&gt;&lt;R&gt;1&lt;/R&gt;&lt;C&gt;1&lt;/C&gt;&lt;D xsi:type="xsd:double"&gt;13.2456576815215&lt;/D&gt;&lt;/FQL&gt;&lt;FQL&gt;&lt;Q&gt;EPHE^FMA_DIV_YLD(NTMA,NOW,NOW,M,"PORTAGG","MEANR")&lt;/Q&gt;&lt;R&gt;1&lt;/R&gt;&lt;C&gt;1&lt;/C&gt;&lt;D xsi:type="xsd:double"&gt;2.7516952043142&lt;/D&gt;&lt;/FQL&gt;&lt;FQL&gt;&lt;Q&gt;ECH^JULIAN(FMA_DIV_YLD(NTMA,NOW,NOW,M,"PORTAGG","MEANR").DATES)&lt;/Q&gt;&lt;R&gt;1&lt;/R&gt;&lt;C&gt;1&lt;/C&gt;&lt;D xsi:type="xsd:long"&gt;45379&lt;/D&gt;&lt;/FQL&gt;&lt;FQL&gt;&lt;Q&gt;INDA^FG_COMPANY_NAME&lt;/Q&gt;&lt;R&gt;1&lt;/R&gt;&lt;C&gt;1&lt;/C&gt;&lt;D xsi:type="xsd:string"&gt;iShares MSCI India ETF&lt;/D&gt;&lt;/FQL&gt;&lt;FQL&gt;&lt;Q&gt;TRYGB10Y-FDS^FG_YIELD(-10AY,0,Y,,"YTM")&lt;/Q&gt;&lt;R&gt;10&lt;/R&gt;&lt;C&gt;1&lt;/C&gt;&lt;D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xsi:type="xsd:double"&gt;3.534&lt;/D&gt;&lt;/FQL&gt;&lt;FQL&gt;&lt;Q&gt;CAGDPY@CL^EE_ACTUAL_ANNUAL(MED,0)&lt;/Q&gt;&lt;R&gt;1&lt;/R&gt;&lt;C&gt;1&lt;/C&gt;&lt;D xsi:type="xsd:double"&gt;-3.68653581083686&lt;/D&gt;&lt;/FQL&gt;&lt;FQL&gt;&lt;Q&gt;USDSAR^FG_COMPANY_NAME&lt;/Q&gt;&lt;R&gt;1&lt;/R&gt;&lt;C&gt;1&lt;/C&gt;&lt;D xsi:type="xsd:string"&gt;Saudi Arabian Riyal per U.S. Dollar&lt;/D&gt;&lt;/FQL&gt;&lt;FQL&gt;&lt;Q&gt;ECH^P_PRICE_RETURNS_PR('52W',2,-10AY,0,AM)&lt;/Q&gt;&lt;R&gt;121&lt;/R&gt;&lt;C&gt;1&lt;/C&gt;&lt;D xsi:type="xsd:double"&gt;-25.465076&lt;/D&gt;&lt;D xsi:type="xsd:double"&gt;-25.603794&lt;/D&gt;&lt;D xsi:type="xsd:double"&gt;-12.685615&lt;/D&gt;&lt;D xsi:type="xsd:double"&gt;-6.162524&lt;/D&gt;&lt;D xsi:type="xsd:double"&gt;-11.30746&lt;/D&gt;&lt;D xsi:type="xsd:double"&gt;-13.969964&lt;/D&gt;&lt;D xsi:type="xsd:double"&gt;-19.516325&lt;/D&gt;&lt;D xsi:type="xsd:double"&gt;-11.340112&lt;/D&gt;&lt;D xsi:type="xsd:double"&gt;-12.569839&lt;/D&gt;&lt;D xsi:type="xsd:double"&gt;-13.268709&lt;/D&gt;&lt;D xsi:type="xsd:double"&gt;-5.5520296&lt;/D&gt;&lt;D xsi:type="xsd:double"&gt;-6.2834797&lt;/D&gt;&lt;D xsi:type="xsd:double"&gt;-9.687674&lt;/D&gt;&lt;D xsi:type="xsd:double"&gt;-4.592901&lt;/D&gt;&lt;D xsi:type="xsd:double"&gt;-12.559849&lt;/D&gt;&lt;D xsi:type="xsd:double"&gt;-18.315052&lt;/D&gt;&lt;D xsi:type="xsd:double"&gt;-18.518745&lt;/D&gt;&lt;D xsi:type="xsd:double"&gt;-20.304657&lt;/D&gt;&lt;D xsi:type="xsd:double"&gt;-13.765979&lt;/D&gt;&lt;D xsi:type="xsd:double"&gt;-17.440628&lt;/D&gt;&lt;D xsi:type="xsd:double"&gt;-19.87089&lt;/D&gt;&lt;D xsi:type="xsd:double"&gt;-21.264315&lt;/D&gt;&lt;D xsi:type="xsd:double"&gt;-17.29809&lt;/D&gt;&lt;D xsi:type="xsd:double"&gt;-6.134802&lt;/D&gt;&lt;D xsi:type="xsd:double"&gt;-12.262917&lt;/D&gt;&lt;D xsi:type="xsd:double"&gt;-14.811861&lt;/D&gt;&lt;D xsi:type="xsd:double"&gt;-8.246994&lt;/D&gt;&lt;D xsi:type="xsd:double"&gt;1.1920929&lt;/D&gt;&lt;D xsi:type="xsd:double"&gt;13.951624&lt;/D&gt;&lt;D xsi:type="xsd:double"&gt;10.304106&lt;/D&gt;&lt;D xsi:type="xsd:double"&gt;6.839752&lt;/D&gt;&lt;D xsi:type="xsd:double"&gt;12.63274&lt;/D&gt;&lt;D xsi:type="xsd:double"&gt;28.450357&lt;/D&gt;&lt;D xsi:type="xsd:double"&gt;28.410662&lt;/D&gt;&lt;D xsi:type="xsd:double"&gt;29.594028&lt;/D&gt;&lt;D xsi:type="xsd:double"&gt;17.163063&lt;/D&gt;&lt;D xsi:type="xsd:double"&gt;27.306091&lt;/D&gt;&lt;D xsi:type="xsd:double"&gt;19.091452&lt;/D&gt;&lt;D xsi:type="xsd:double"&gt;21.122515&lt;/D&gt;&lt;D xsi:type="xsd:double"&gt;18.313349&lt;/D&gt;&lt;D xsi:type="xsd:double"&gt;16.74813&lt;/D&gt;&lt;D xsi:type="xsd:double"&gt;34.60479&lt;/D&gt;&lt;D xsi:type="xsd:double"&gt;38.974987&lt;/D&gt;&lt;D xsi:type="xsd:double"&gt;31.506264&lt;/D&gt;&lt;D xsi:type="xsd:double"&gt;13.785839&lt;/D&gt;&lt;D xsi:type="xsd:double"&gt;47.132946&lt;/D&gt;&lt;D xsi:type="xsd:double"&gt;33.624817&lt;/D&gt;&lt;D xsi:type="xsd:double"&gt;36.272503&lt;/D&gt;&lt;D xsi:type="xsd:double"&gt;23.269379&lt;/D&gt;&lt;D xsi:type="xsd:double"&gt;26.539349&lt;/D&gt;&lt;D xsi:type="xsd:double"&gt;16.930283&lt;/D&gt;&lt;D xsi:type="xsd:double"&gt;8.935749&lt;/D&gt;&lt;D xsi:type="xsd:double"&gt;1.6682506&lt;/D&gt;&lt;D xsi:type="xsd:double"&gt;-11.572742&lt;/D&gt;&lt;D xsi:type="xsd:double"&gt;-14.639675&lt;/D&gt;&lt;D xsi:type="xsd:double"&gt;-11.989695&lt;/D&gt;&lt;D xsi:type="xsd:double"&gt;-3.3489525&lt;/D&gt;&lt;D xsi:type="xsd:double"&gt;-16.928858&lt;/D&gt;&lt;D xsi:type="xsd:double"&gt;-11.567509&lt;/D&gt;&lt;D xsi:type="xsd:double"&gt;-16.380108&lt;/D&gt;&lt;D xsi:type="xsd:double"&gt;-16.945583&lt;/D&gt;&lt;D xsi:type="xsd:double"&gt;-20.946194&lt;/D&gt;&lt;D xsi:type="xsd:double"&gt;-16.918177&lt;/D&gt;&lt;D xsi:type="xsd:double"&gt;-9.748173&lt;/D&gt;&lt;D xsi:type="xsd:double"&gt;-17.142605&lt;/D&gt;&lt;D xsi:type="xsd:double"&gt;-9.623665&lt;/D&gt;&lt;D xsi:type="xsd:double"&gt;-7.0981383&lt;/D&gt;&lt;D xsi:type="xsd:double"&gt;-22.603893&lt;/D&gt;&lt;D xsi:type="xsd:double"&gt;-19.532024&lt;/D&gt;&lt;D xsi:type="xsd:double"&gt;-20.867104&lt;/D&gt;&lt;D xsi:type="xsd:double"&gt;-29.813135&lt;/D&gt;&lt;D xsi:type="xsd:double"&gt;-42.36142&lt;/D&gt;&lt;D xsi:type="xsd:double"&gt;-44.716812&lt;/D&gt;&lt;D xsi:type="xsd:double"&gt;-38.91823&lt;/D&gt;&lt;D xsi:type="xsd:double"&gt;-34.611153&lt;/D&gt;&lt;D xsi:type="xsd:double"&gt;-33.07336&lt;/D&gt;&lt;D xsi:type="xsd:double"&gt;-28.095854&lt;/D&gt;&lt;D xsi:type="xsd:double"&gt;-31.01412&lt;/D&gt;&lt;D xsi:type="xsd:double"&gt;-34.447323&lt;/D&gt;&lt;D xsi:type="xsd:double"&gt;-14.21904&lt;/D&gt;&lt;D xsi:type="xsd:double"&gt;-11.691737&lt;/D&gt;&lt;D xsi:type="xsd:double"&gt;-4.8861685&lt;/D&gt;&lt;D xsi:type="xsd:double"&gt;4.602647&lt;/D&gt;&lt;D xsi:type="xsd:double"&gt;41.099964&lt;/D&gt;&lt;D xsi:type="xsd:double"&gt;48.71142&lt;/D&gt;&lt;D xsi:type="xsd:double"&gt;34.053146&lt;/D&gt;&lt;D xsi:type="xsd:double"&gt;17.549097&lt;/D&gt;&lt;D xsi:type="xsd:double"&gt;6.753993&lt;/D&gt;&lt;D xsi:type="xsd:double"&gt;7.471037&lt;/D&gt;&lt;D xsi:type="xsd:double"&gt;14.726675&lt;/D&gt;&lt;D xsi:type="xsd:double"&gt;4.566407&lt;/D&gt;&lt;D xsi:type="xsd:double"&gt;2.6376963&lt;/D&gt;&lt;D xsi:type="xsd:double"&gt;-10.599446&lt;/D&gt;&lt;D xsi:type="xsd:double"&gt;-20.053333&lt;/D&gt;&lt;D xsi:type="xsd:double"&gt;-13.120061&lt;/D&gt;&lt;D xsi:type="xsd:double"&gt;-19.931162&lt;/D&gt;&lt;D xsi:type="xsd:double"&gt;-17.087275&lt;/D&gt;&lt;D xsi:type="xsd:double"&gt;-18.013012&lt;/D&gt;&lt;D xsi:type="xsd:double"&gt;1.6686201&lt;/D&gt;&lt;D xsi:type="xsd:double"&gt;-10.557753&lt;/D&gt;&lt;D xsi:type="xsd:double"&gt;6.188643&lt;/D&gt;&lt;D xsi:type="xsd:double"&gt;12.211919&lt;/D&gt;&lt;D xsi:type="xsd:double"&gt;5.552435&lt;/D&gt;&lt;D xsi:type="xsd:double"&gt;7.3140025&lt;/D&gt;&lt;D xsi:type="xsd:double"&gt;15.776884&lt;/D&gt;&lt;D xsi:type="xsd:double"&gt;22.53611&lt;/D&gt;&lt;D xsi:type="xsd:double"&gt;18.64159&lt;/D&gt;&lt;D xsi:type="xsd:double"&gt;14.980936&lt;/D&gt;&lt;D xsi:type="xsd:double"&gt;8.308864&lt;/D&gt;&lt;D xsi:type="xsd:double"&gt;28.264248&lt;/D&gt;&lt;D xsi:type="xsd:double"&gt;10.509682&lt;/D&gt;&lt;D xsi:type="xsd:double"&gt;38.288498&lt;/D&gt;&lt;D xsi:type="xsd:double"&gt;14.988899&lt;/D&gt;&lt;D xsi:type="xsd:double"&gt;-0.17282963&lt;/D&gt;&lt;D xsi:type="xsd:double"&gt;11.827957&lt;/D&gt;&lt;D xsi:type="xsd:double"&gt;-4.3447375&lt;/D&gt;&lt;D xsi:type="xsd:double"&gt;4.779613&lt;/D&gt;&lt;D xsi:type="xsd:double"&gt;-2.037257&lt;/D&gt;&lt;D xsi:type="xsd:double"&gt;-11.040926&lt;/D&gt;&lt;D xsi:type="xsd:double"&gt;-5.069661&lt;/D&gt;&lt;D xsi:type="xsd:double"&gt;3.238821&lt;/D&gt;&lt;/FQL&gt;&lt;FQL&gt;&lt;Q&gt;CNYA^FG_TOTAL_RETURNC(-10AY,0,AM)&lt;/Q&gt;&lt;R&gt;121&lt;/R&gt;&lt;C&gt;1&lt;/C&gt;&lt;D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xsi:type="xsd:double"&gt;1.708734&lt;/D&gt;&lt;D xsi:type="xsd:double"&gt;0.57274103&lt;/D&gt;&lt;D xsi:type="xsd:double"&gt;0&lt;/D&gt;&lt;D xsi:type="xsd:double"&gt;1.708436&lt;/D&gt;&lt;D xsi:type="xsd:double"&gt;-0.41060448&lt;/D&gt;&lt;D xsi:type="xsd:double"&gt;-3.5321057&lt;/D&gt;&lt;D xsi:type="xsd:double"&gt;2.5984287&lt;/D&gt;&lt;D xsi:type="xsd:double"&gt;0.37989616&lt;/D&gt;&lt;D xsi:type="xsd:double"&gt;3.5590053&lt;/D&gt;&lt;D xsi:type="xsd:double"&gt;-5.537099&lt;/D&gt;&lt;D xsi:type="xsd:double"&gt;7.6592326&lt;/D&gt;&lt;D xsi:type="xsd:double"&gt;3.111565&lt;/D&gt;&lt;D xsi:type="xsd:double"&gt;1.8027544&lt;/D&gt;&lt;D xsi:type="xsd:double"&gt;7.916665&lt;/D&gt;&lt;D xsi:type="xsd:double"&gt;0.6081104&lt;/D&gt;&lt;D xsi:type="xsd:double"&gt;3.4251213&lt;/D&gt;&lt;D xsi:type="xsd:double"&gt;-1.4842272&lt;/D&gt;&lt;D xsi:type="xsd:double"&gt;5.909729&lt;/D&gt;&lt;D xsi:type="xsd:double"&gt;-7.843721&lt;/D&gt;&lt;D xsi:type="xsd:double"&gt;8.996761&lt;/D&gt;&lt;D xsi:type="xsd:double"&gt;-3.473878&lt;/D&gt;&lt;D xsi:type="xsd:double"&gt;-2.183938&lt;/D&gt;&lt;D xsi:type="xsd:double"&gt;-2.6880503&lt;/D&gt;&lt;D xsi:type="xsd:double"&gt;-13.768637&lt;/D&gt;&lt;D xsi:type="xsd:double"&gt;-2.0838976&lt;/D&gt;&lt;D xsi:type="xsd:double"&gt;-4.980004&lt;/D&gt;&lt;D xsi:type="xsd:double"&gt;-1.8196464&lt;/D&gt;&lt;D xsi:type="xsd:double"&gt;-0.34308434&lt;/D&gt;&lt;D xsi:type="xsd:double"&gt;1.311338&lt;/D&gt;&lt;D xsi:type="xsd:double"&gt;1.0921836&lt;/D&gt;&lt;D xsi:type="xsd:double"&gt;5.960822&lt;/D&gt;&lt;D xsi:type="xsd:double"&gt;13.020849&lt;/D&gt;&lt;D xsi:type="xsd:double"&gt;5.9871435&lt;/D&gt;&lt;D xsi:type="xsd:double"&gt;-8.8998375&lt;/D&gt;&lt;D xsi:type="xsd:double"&gt;-1.0814667&lt;/D&gt;&lt;D xsi:type="xsd:double"&gt;2.2895336&lt;/D&gt;&lt;D xsi:type="xsd:double"&gt;-5.1881733&lt;/D&gt;&lt;D xsi:type="xsd:double"&gt;8.188677&lt;/D&gt;&lt;D xsi:type="xsd:double"&gt;0.31391382&lt;/D&gt;&lt;D xsi:type="xsd:double"&gt;1.1735082&lt;/D&gt;&lt;D xsi:type="xsd:double"&gt;-0.1632452&lt;/D&gt;&lt;D xsi:type="xsd:double"&gt;7.8790426&lt;/D&gt;&lt;D xsi:type="xsd:double"&gt;-4.6025095&lt;/D&gt;&lt;D xsi:type="xsd:double"&gt;2.024293&lt;/D&gt;&lt;D xsi:type="xsd:double"&gt;-5.687827&lt;/D&gt;&lt;D xsi:type="xsd:double"&gt;3.0823946&lt;/D&gt;&lt;D xsi:type="xsd:double"&gt;1.635766&lt;/D&gt;&lt;D xsi:type="xsd:double"&gt;23.398518&lt;/D&gt;&lt;D xsi:type="xsd:double"&gt;-0.83170533&lt;/D&gt;&lt;D xsi:type="xsd:double"&gt;-0.4389584&lt;/D&gt;&lt;D xsi:type="xsd:double"&gt;4.807937&lt;/D&gt;&lt;D xsi:type="xsd:double"&gt;4.3780923&lt;/D&gt;&lt;D xsi:type="xsd:double"&gt;1.1335015&lt;/D&gt;&lt;D xsi:type="xsd:double"&gt;12.536371&lt;/D&gt;&lt;D xsi:type="xsd:double"&gt;8.662642&lt;/D&gt;&lt;D xsi:type="xsd:double"&gt;-13.396335&lt;/D&gt;&lt;D xsi:type="xsd:double"&gt;-2.5148332&lt;/D&gt;&lt;D xsi:type="xsd:double"&gt;1.5332222&lt;/D&gt;&lt;D xsi:type="xsd:double"&gt;6.0697317&lt;/D&gt;&lt;D xsi:type="xsd:double"&gt;-1.3580799&lt;/D&gt;&lt;D xsi:type="xsd:double"&gt;-0.3212571&lt;/D&gt;&lt;D xsi:type="xsd:double"&gt;0.7596731&lt;/D&gt;&lt;D xsi:type="xsd:double"&gt;-2.3989022&lt;/D&gt;&lt;D xsi:type="xsd:double"&gt;1.9896984&lt;/D&gt;&lt;D xsi:type="xsd:double"&gt;3.1673193&lt;/D&gt;&lt;D xsi:type="xsd:double"&gt;-5.545068&lt;/D&gt;&lt;D xsi:type="xsd:double"&gt;-5.7047844&lt;/D&gt;&lt;D xsi:type="xsd:double"&gt;-5.2684546&lt;/D&gt;&lt;D xsi:type="xsd:double"&gt;-5.0292788&lt;/D&gt;&lt;D xsi:type="xsd:double"&gt;-8.65789&lt;/D&gt;&lt;D xsi:type="xsd:double"&gt;8.331394&lt;/D&gt;&lt;D xsi:type="xsd:double"&gt;3.5744667&lt;/D&gt;&lt;D xsi:type="xsd:double"&gt;-2.19118&lt;/D&gt;&lt;D xsi:type="xsd:double"&gt;-4.9845934&lt;/D&gt;&lt;D xsi:type="xsd:double"&gt;-11.759501&lt;/D&gt;&lt;D xsi:type="xsd:double"&gt;4.308617&lt;/D&gt;&lt;D xsi:type="xsd:double"&gt;4.2907476&lt;/D&gt;&lt;D xsi:type="xsd:double"&gt;4.7980547&lt;/D&gt;&lt;D xsi:type="xsd:double"&gt;0.6002426&lt;/D&gt;&lt;D xsi:type="xsd:double"&gt;-4.6539426&lt;/D&gt;&lt;D xsi:type="xsd:double"&gt;3.0976295&lt;/D&gt;&lt;D xsi:type="xsd:double"&gt;-3.702581&lt;/D&gt;&lt;D xsi:type="xsd:double"&gt;-6.7723694&lt;/D&gt;&lt;D xsi:type="xsd:double"&gt;0.3726244&lt;/D&gt;&lt;D xsi:type="xsd:double"&gt;-0.6375313&lt;/D&gt;&lt;D xsi:type="xsd:double"&gt;-2.7549922&lt;/D&gt;&lt;D xsi:type="xsd:double"&gt;-1.9214034&lt;/D&gt;&lt;D xsi:type="xsd:double"&gt;-2.9198825&lt;/D&gt;&lt;D xsi:type="xsd:double"&gt;-1.5957415&lt;/D&gt;&lt;D xsi:type="xsd:double"&gt;-4.6669903&lt;/D&gt;&lt;D xsi:type="xsd:double"&gt;0.89205503&lt;/D&gt;&lt;D xsi:type="xsd:double"&gt;8.361268&lt;/D&gt;&lt;D xsi:type="xsd:double"&gt;-3.464979&lt;/D&gt;&lt;/FQL&gt;&lt;FQL&gt;&lt;Q&gt;VNM^FMA_PE(NTMA,-10AY,0,AM,"PORTAGG","MEANR")&lt;/Q&gt;&lt;R&gt;121&lt;/R&gt;&lt;C&gt;1&lt;/C&gt;&lt;D xsi:type="xsd:double"&gt;12.2421916672739&lt;/D&gt;&lt;D xsi:type="xsd:double"&gt;11.8048349970022&lt;/D&gt;&lt;D xsi:type="xsd:double"&gt;12.3793022415727&lt;/D&gt;&lt;D xsi:type="xsd:double"&gt;12.5527938733372&lt;/D&gt;&lt;D xsi:type="xsd:double"&gt;12.737330450316&lt;/D&gt;&lt;D xsi:type="xsd:double"&gt;13.5783739661033&lt;/D&gt;&lt;D xsi:type="xsd:double"&gt;12.1747152967076&lt;/D&gt;&lt;D xsi:type="xsd:double"&gt;12.0302297685862&lt;/D&gt;&lt;D xsi:type="xsd:double"&gt;11.9040640616182&lt;/D&gt;&lt;D xsi:type="xsd:double"&gt;12.0814293136982&lt;/D&gt;&lt;D xsi:type="xsd:double"&gt;12.6512528571924&lt;/D&gt;&lt;D xsi:type="xsd:double"&gt;12.0813631423959&lt;/D&gt;&lt;D xsi:type="xsd:double"&gt;12.8027611542149&lt;/D&gt;&lt;D xsi:type="xsd:double"&gt;13.5785054385593&lt;/D&gt;&lt;D xsi:type="xsd:double"&gt;13.8260191300423&lt;/D&gt;&lt;D xsi:type="xsd:double"&gt;14.8625693184473&lt;/D&gt;&lt;D xsi:type="xsd:double"&gt;14.2824795501852&lt;/D&gt;&lt;D xsi:type="xsd:double"&gt;13.689150055594&lt;/D&gt;&lt;D xsi:type="xsd:double"&gt;14.0999281647033&lt;/D&gt;&lt;D xsi:type="xsd:double"&gt;14.7451586537317&lt;/D&gt;&lt;D xsi:type="xsd:double"&gt;12.226370205928&lt;/D&gt;&lt;D xsi:type="xsd:double"&gt;12.5580758364761&lt;/D&gt;&lt;D xsi:type="xsd:double"&gt;14.167321441682&lt;/D&gt;&lt;D xsi:type="xsd:double"&gt;15.7133127761966&lt;/D&gt;&lt;D xsi:type="xsd:double"&gt;12.7604771549898&lt;/D&gt;&lt;D xsi:type="xsd:double"&gt;12.5748551734753&lt;/D&gt;&lt;D xsi:type="xsd:double"&gt;12.6603200373731&lt;/D&gt;&lt;D xsi:type="xsd:double"&gt;12.2804540862133&lt;/D&gt;&lt;D xsi:type="xsd:double"&gt;11.7473148937503&lt;/D&gt;&lt;D xsi:type="xsd:double"&gt;11.6855879228971&lt;/D&gt;&lt;D xsi:type="xsd:double"&gt;13.5316209326021&lt;/D&gt;&lt;D xsi:type="xsd:double"&gt;12.6975920254589&lt;/D&gt;&lt;D xsi:type="xsd:double"&gt;12.3862602666697&lt;/D&gt;&lt;D xsi:type="xsd:double"&gt;12.7450016224113&lt;/D&gt;&lt;D xsi:type="xsd:double"&gt;13.2286847437057&lt;/D&gt;&lt;D xsi:type="xsd:double"&gt;13.0884608030298&lt;/D&gt;&lt;D xsi:type="xsd:double"&gt;14.2670802146656&lt;/D&gt;&lt;D xsi:type="xsd:double"&gt;15.0291045738977&lt;/D&gt;&lt;D xsi:type="xsd:double"&gt;14.5832728700381&lt;/D&gt;&lt;D xsi:type="xsd:double"&gt;15.6709599882226&lt;/D&gt;&lt;D xsi:type="xsd:double"&gt;16.0167971919356&lt;/D&gt;&lt;D xsi:type="xsd:double"&gt;16.0050638010022&lt;/D&gt;&lt;D xsi:type="xsd:double"&gt;16.0739633694407&lt;/D&gt;&lt;D xsi:type="xsd:double"&gt;16.355064462693&lt;/D&gt;&lt;D xsi:type="xsd:double"&gt;17.8135843358784&lt;/D&gt;&lt;D xsi:type="xsd:double"&gt;20.3681789945605&lt;/D&gt;&lt;D xsi:type="xsd:double"&gt;19.15404914531&lt;/D&gt;&lt;D xsi:type="xsd:double"&gt;20.8035889016322&lt;/D&gt;&lt;D xsi:type="xsd:double"&gt;21.2979011447332&lt;/D&gt;&lt;D xsi:type="xsd:double"&gt;20.2095779275138&lt;/D&gt;&lt;D xsi:type="xsd:double"&gt;20.3083270241321&lt;/D&gt;&lt;D xsi:type="xsd:double"&gt;16.2413499392193&lt;/D&gt;&lt;D xsi:type="xsd:double"&gt;17.7730805053864&lt;/D&gt;&lt;D xsi:type="xsd:double"&gt;17.6949697058311&lt;/D&gt;&lt;D xsi:type="xsd:double"&gt;14.9960480959003&lt;/D&gt;&lt;D xsi:type="xsd:double"&gt;15.4205819259122&lt;/D&gt;&lt;D xsi:type="xsd:double"&gt;15.7715187812113&lt;/D&gt;&lt;D xsi:type="xsd:double"&gt;14.9776665369359&lt;/D&gt;&lt;D xsi:type="xsd:double"&gt;15.6652044456853&lt;/D&gt;&lt;D xsi:type="xsd:double"&gt;17.0026769102144&lt;/D&gt;&lt;D xsi:type="xsd:double"&gt;18.0115023056104&lt;/D&gt;&lt;D xsi:type="xsd:double"&gt;17.3993137965497&lt;/D&gt;&lt;D xsi:type="xsd:double"&gt;16.8896809440928&lt;/D&gt;&lt;D xsi:type="xsd:double"&gt;16.7635213451922&lt;/D&gt;&lt;D xsi:type="xsd:double"&gt;15.2664027554146&lt;/D&gt;&lt;D xsi:type="xsd:double"&gt;13.9021721179147&lt;/D&gt;&lt;D xsi:type="xsd:double"&gt;14.2746729558853&lt;/D&gt;&lt;D xsi:type="xsd:double"&gt;14.5991379924206&lt;/D&gt;&lt;D xsi:type="xsd:double"&gt;14.5543493267546&lt;/D&gt;&lt;D xsi:type="xsd:double"&gt;14.0689425183367&lt;/D&gt;&lt;D xsi:type="xsd:double"&gt;13.1338419713776&lt;/D&gt;&lt;D xsi:type="xsd:double"&gt;12.4211196478574&lt;/D&gt;&lt;D xsi:type="xsd:double"&gt;13.2499731090539&lt;/D&gt;&lt;D xsi:type="xsd:double"&gt;14.6897376967977&lt;/D&gt;&lt;D xsi:type="xsd:double"&gt;15.7420678817942&lt;/D&gt;&lt;D xsi:type="xsd:double"&gt;14.9948495924682&lt;/D&gt;&lt;D xsi:type="xsd:double"&gt;14.7434942065601&lt;/D&gt;&lt;D xsi:type="xsd:double"&gt;15.5058452237933&lt;/D&gt;&lt;D xsi:type="xsd:double"&gt;15.7369727932667&lt;/D&gt;&lt;D xsi:type="xsd:double"&gt;15.2135825956048&lt;/D&gt;&lt;D xsi:type="xsd:double"&gt;15.7582944644694&lt;/D&gt;&lt;D xsi:type="xsd:double"&gt;17.6578315892606&lt;/D&gt;&lt;D xsi:type="xsd:double"&gt;16.5621087065228&lt;/D&gt;&lt;D xsi:type="xsd:double"&gt;16.9714956445871&lt;/D&gt;&lt;D xsi:type="xsd:double"&gt;16.6039850069355&lt;/D&gt;&lt;D xsi:type="xsd:double"&gt;16.3641768838252&lt;/D&gt;&lt;D xsi:type="xsd:double"&gt;17.7130976564284&lt;/D&gt;&lt;D xsi:type="xsd:double"&gt;16.9837087365586&lt;/D&gt;&lt;D xsi:type="xsd:double"&gt;16.8998026375745&lt;/D&gt;&lt;D xsi:type="xsd:double"&gt;16.279268730211&lt;/D&gt;&lt;D xsi:type="xsd:double"&gt;16.2647144342282&lt;/D&gt;&lt;D xsi:type="xsd:double"&gt;16.0158441333741&lt;/D&gt;&lt;D xsi:type="xsd:double"&gt;16.634041120041&lt;/D&gt;&lt;D xsi:type="xsd:double"&gt;15.7665897816925&lt;/D&gt;&lt;D xsi:type="xsd:double"&gt;15.0378831757866&lt;/D&gt;&lt;D xsi:type="xsd:double"&gt;14.3016970628019&lt;/D&gt;&lt;D xsi:type="xsd:double"&gt;14.2430642191358&lt;/D&gt;&lt;D xsi:type="xsd:double"&gt;12.7106045370114&lt;/D&gt;&lt;D xsi:type="xsd:double"&gt;12.6984034859154&lt;/D&gt;&lt;D xsi:type="xsd:double"&gt;10.6935926197722&lt;/D&gt;&lt;D xsi:type="xsd:double"&gt;11.4211329087012&lt;/D&gt;&lt;D xsi:type="xsd:double"&gt;11.1852900458835&lt;/D&gt;&lt;D xsi:type="xsd:double"&gt;10.1974839346989&lt;/D&gt;&lt;D xsi:type="xsd:double"&gt;9.7532816718541&lt;/D&gt;&lt;D xsi:type="xsd:double"&gt;11.7333672341982&lt;/D&gt;&lt;D xsi:type="xsd:double"&gt;11.2409689766127&lt;/D&gt;&lt;D xsi:type="xsd:double"&gt;11.0510360648141&lt;/D&gt;&lt;D xsi:type="xsd:double"&gt;12.5383171045611&lt;/D&gt;&lt;D xsi:type="xsd:double"&gt;13.9083243636746&lt;/D&gt;&lt;D xsi:type="xsd:double"&gt;13.8174020388601&lt;/D&gt;&lt;D xsi:type="xsd:double"&gt;13.9021884563097&lt;/D&gt;&lt;D xsi:type="xsd:double"&gt;13.3342559847839&lt;/D&gt;&lt;D xsi:type="xsd:double"&gt;14.7412103670673&lt;/D&gt;&lt;D xsi:type="xsd:double"&gt;14.7502239169559&lt;/D&gt;&lt;D xsi:type="xsd:double"&gt;13.9587971984848&lt;/D&gt;&lt;D xsi:type="xsd:double"&gt;13.8337245941601&lt;/D&gt;&lt;D xsi:type="xsd:double"&gt;14.6419307675958&lt;/D&gt;&lt;D xsi:type="xsd:double"&gt;14.5084466404925&lt;/D&gt;&lt;D xsi:type="xsd:double"&gt;14.6533150074932&lt;/D&gt;&lt;D xsi:type="xsd:double"&gt;16.3000261208042&lt;/D&gt;&lt;D xsi:type="xsd:double"&gt;16.2546965763053&lt;/D&gt;&lt;/FQL&gt;&lt;FQL&gt;&lt;Q&gt;PASP-FDS^FG_PRICE_CHANGE(0,-6AM)&lt;/Q&gt;&lt;R&gt;1&lt;/R&gt;&lt;C&gt;1&lt;/C&gt;&lt;D xsi:type="xsd:double"&gt;-9.1063829787234&lt;/D&gt;&lt;/FQL&gt;&lt;FQL&gt;&lt;Q&gt;BRENT-FDS^FG_PRICE_CHANGE(0,-1AY)&lt;/Q&gt;&lt;R&gt;1&lt;/R&gt;&lt;C&gt;1&lt;/C&gt;&lt;D xsi:type="xsd:double"&gt;-1.29899988504425&lt;/D&gt;&lt;/FQL&gt;&lt;FQL&gt;&lt;Q&gt;TIOS-FDS^FG_PRICE_CHANGE(0,-1AM)&lt;/Q&gt;&lt;R&gt;1&lt;/R&gt;&lt;C&gt;1&lt;/C&gt;&lt;D xsi:type="xsd:double"&gt;-7.33628318584071&lt;/D&gt;&lt;/FQL&gt;&lt;FQL&gt;&lt;Q&gt;MCHI^FG_PRICE(0)&lt;/Q&gt;&lt;R&gt;1&lt;/R&gt;&lt;C&gt;1&lt;/C&gt;&lt;D xsi:type="xsd:double"&gt;40.54&lt;/D&gt;&lt;/FQL&gt;&lt;FQL&gt;&lt;Q&gt;EWY^FG_PRICE(0)&lt;/Q&gt;&lt;R&gt;1&lt;/R&gt;&lt;C&gt;1&lt;/C&gt;&lt;D xsi:type="xsd:double"&gt;64.92&lt;/D&gt;&lt;/FQL&gt;&lt;FQL&gt;&lt;Q&gt;EPOL^FG_PRICE_MAVG(0,,,,30)&lt;/Q&gt;&lt;R&gt;1&lt;/R&gt;&lt;C&gt;1&lt;/C&gt;&lt;D xsi:type="xsd:double"&gt;23.476&lt;/D&gt;&lt;/FQL&gt;&lt;FQL&gt;&lt;Q&gt;KSA^P_PRICE(0)/P_PRICE_LOW_PR(0,,,USD,,,"PRICE","INTRA","52W")-1&lt;/Q&gt;&lt;R&gt;1&lt;/R&gt;&lt;C&gt;1&lt;/C&gt;&lt;D xsi:type="xsd:double"&gt;0.24219835&lt;/D&gt;&lt;/FQL&gt;&lt;FQL&gt;&lt;Q&gt;SET-BKK^P_PRICE(0)/P_PRICE_HIGH_PR(0,,,USD,,,"PRICE","INTRA","52W")&lt;/Q&gt;&lt;R&gt;1&lt;/R&gt;&lt;C&gt;1&lt;/C&gt;&lt;D xsi:type="xsd:double"&gt;29.865683&lt;/D&gt;&lt;/FQL&gt;&lt;FQL&gt;&lt;Q&gt;MCHI^P_PRICE(0)/P_PRICE_HIGH_PR(0,,,USD,,,"PRICE","INTRA","52W")&lt;/Q&gt;&lt;R&gt;1&lt;/R&gt;&lt;C&gt;1&lt;/C&gt;&lt;D xsi:type="xsd:double"&gt;0.80877805&lt;/D&gt;&lt;/FQL&gt;&lt;FQL&gt;&lt;Q&gt;GREK^FG_TOTAL_RETURNC(0,-6AM)&lt;/Q&gt;&lt;R&gt;1&lt;/R&gt;&lt;C&gt;1&lt;/C&gt;&lt;D xsi:type="xsd:double"&gt;24.348377&lt;/D&gt;&lt;/FQL&gt;&lt;FQL&gt;&lt;Q&gt;EWZ^FG_TOTAL_RETURNC(0,-6AM)&lt;/Q&gt;&lt;R&gt;1&lt;/R&gt;&lt;C&gt;1&lt;/C&gt;&lt;D xsi:type="xsd:double"&gt;7.2547913&lt;/D&gt;&lt;/FQL&gt;&lt;FQL&gt;&lt;Q&gt;EWM^P_PRICE(0)/P_PRICE_HIGH_PR(0,,,USD,,,"PRICE","INTRA","52W")&lt;/Q&gt;&lt;R&gt;1&lt;/R&gt;&lt;C&gt;1&lt;/C&gt;&lt;D xsi:type="xsd:double"&gt;0.96674055&lt;/D&gt;&lt;/FQL&gt;&lt;FQL&gt;&lt;Q&gt;EIDO^P_PRICE(0)/P_PRICE_LOW_PR(0,,,USD,,,"PRICE","INTRA","52W")-1&lt;/Q&gt;&lt;R&gt;1&lt;/R&gt;&lt;C&gt;1&lt;/C&gt;&lt;D xsi:type="xsd:double"&gt;0.09150171&lt;/D&gt;&lt;/FQL&gt;&lt;FQL&gt;&lt;Q&gt;URTH^P_PRICE(0)/P_PRICE_HIGH_PR(0,,,USD,,,"PRICE","INTRA","52W")&lt;/Q&gt;&lt;R&gt;1&lt;/R&gt;&lt;C&gt;1&lt;/C&gt;&lt;D xsi:type="xsd:double"&gt;0.98643154&lt;/D&gt;&lt;/FQL&gt;&lt;FQL&gt;&lt;Q&gt;SET-BKK^FMA_COS_DOWN("EPS","1M",+1,NOW,,,"PORTAGG","MEANR")&lt;/Q&gt;&lt;R&gt;1&lt;/R&gt;&lt;C&gt;1&lt;/C&gt;&lt;D xsi:type="xsd:double"&gt;67&lt;/D&gt;&lt;/FQL&gt;&lt;FQL&gt;&lt;Q&gt;EPOL^SIZE(FG_CONSTITUENTS)&lt;/Q&gt;&lt;R&gt;1&lt;/R&gt;&lt;C&gt;1&lt;/C&gt;&lt;D xsi:type="xsd:long"&gt;33&lt;/D&gt;&lt;/FQL&gt;&lt;FQL&gt;&lt;Q&gt;CNYA^FMA_RBICS_REV_CURRENT(30, LOC, "PORTAGG")&lt;/Q&gt;&lt;R&gt;1&lt;/R&gt;&lt;C&gt;1&lt;/C&gt;&lt;D xsi:type="xsd:double"&gt;20.5882231369326&lt;/D&gt;&lt;/FQL&gt;&lt;FQL&gt;&lt;Q&gt;TRYTW10Y-FDS^FG_YIELD_NAME&lt;/Q&gt;&lt;R&gt;1&lt;/R&gt;&lt;C&gt;1&lt;/C&gt;&lt;D xsi:type="xsd:string"&gt;Taiwan China Benchmark Bond - 10 Year&lt;/D&gt;&lt;/FQL&gt;&lt;FQL&gt;&lt;Q&gt;REFZAREPO-FDS^(SUBARRAY(NOT_NA(NO_REPEAT_F(FG_YIELD(NOW,-10AY,D))),0,1)-SUBARRAY(NOT_NA(NO_REPEAT_F(FG_YIELD(NOW,-10AY,D))),1,1))*100&lt;/Q&gt;&lt;R&gt;1&lt;/R&gt;&lt;C&gt;1&lt;/C&gt;&lt;D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xsi:type="xsd:double"&gt;-25&lt;/D&gt;&lt;/FQL&gt;&lt;FQL&gt;&lt;Q&gt;TRYZA10Y-FDS^PCTCHG(FG_YIELD(0,,,,"YTM"),FG_YIELD(-3AM,,,,"YTM"))&lt;/Q&gt;&lt;R&gt;1&lt;/R&gt;&lt;C&gt;1&lt;/C&gt;&lt;D xsi:type="xsd:double"&gt;7.7397676&lt;/D&gt;&lt;/FQL&gt;&lt;FQL&gt;&lt;Q&gt;TRYTH10Y-FDS^FG_YIELD_NAME&lt;/Q&gt;&lt;R&gt;1&lt;/R&gt;&lt;C&gt;1&lt;/C&gt;&lt;D xsi:type="xsd:string"&gt;Thailand Benchmark Bond - 10 Year&lt;/D&gt;&lt;/FQL&gt;&lt;FQL&gt;&lt;Q&gt;CC_VN^IMF_IFS_RCPI_Q(0)&lt;/Q&gt;&lt;R&gt;0&lt;/R&gt;&lt;C&gt;0&lt;/C&gt;&lt;/FQL&gt;&lt;FQL&gt;&lt;Q&gt;KSA^FG_FCF_YIELD_NTM(0)&lt;/Q&gt;&lt;R&gt;0&lt;/R&gt;&lt;C&gt;0&lt;/C&gt;&lt;/FQL&gt;&lt;FQL&gt;&lt;Q&gt;UAE^JULIAN(FMA_DIV_YLD(NTMA,NOW,NOW,M,"PORTAGG","MEANR").DATES)&lt;/Q&gt;&lt;R&gt;1&lt;/R&gt;&lt;C&gt;1&lt;/C&gt;&lt;D xsi:type="xsd:long"&gt;45379&lt;/D&gt;&lt;/FQL&gt;&lt;FQL&gt;&lt;Q&gt;QAT^FG_FCF_YIELD_NTM(0)&lt;/Q&gt;&lt;R&gt;0&lt;/R&gt;&lt;C&gt;0&lt;/C&gt;&lt;/FQL&gt;&lt;FQL&gt;&lt;Q&gt;INDA^FMA_PE(LTM,0,,,"PORTAGG","MEANR")&lt;/Q&gt;&lt;R&gt;1&lt;/R&gt;&lt;C&gt;1&lt;/C&gt;&lt;D xsi:type="xsd:double"&gt;25.6624861523423&lt;/D&gt;&lt;/FQL&gt;&lt;FQL&gt;&lt;Q&gt;INDA^JULIAN(FMA_DIV_YLD(NTMA,NOW,NOW,M,"PORTAGG","MEANR").DATES)&lt;/Q&gt;&lt;R&gt;1&lt;/R&gt;&lt;C&gt;1&lt;/C&gt;&lt;D xsi:type="xsd:long"&gt;45379&lt;/D&gt;&lt;/FQL&gt;&lt;FQL&gt;&lt;Q&gt;EWZ^FG_FCF_YIELD_NTM(0)&lt;/Q&gt;&lt;R&gt;1&lt;/R&gt;&lt;C&gt;1&lt;/C&gt;&lt;D xsi:type="xsd:double"&gt;9.25914065919467&lt;/D&gt;&lt;/FQL&gt;&lt;FQL&gt;&lt;Q&gt;EWW^FMA_PE(LTM,0,,,"PORTAGG","MEANR")&lt;/Q&gt;&lt;R&gt;1&lt;/R&gt;&lt;C&gt;1&lt;/C&gt;&lt;D xsi:type="xsd:double"&gt;13.4917792760268&lt;/D&gt;&lt;/FQL&gt;&lt;FQL&gt;&lt;Q&gt;EPHE^FMA_PE(NTMA,0,,,"PORTAGG","MEANR")&lt;/Q&gt;&lt;R&gt;1&lt;/R&gt;&lt;C&gt;1&lt;/C&gt;&lt;D xsi:type="xsd:double"&gt;9.20865875900985&lt;/D&gt;&lt;/FQL&gt;&lt;FQL&gt;&lt;Q&gt;GREK^FG_COMPANY_NAME&lt;/Q&gt;&lt;R&gt;1&lt;/R&gt;&lt;C&gt;1&lt;/C&gt;&lt;D xsi:type="xsd:string"&gt;Global X MSCI Greece ETF&lt;/D&gt;&lt;/FQL&gt;&lt;FQL&gt;&lt;Q&gt;EWZ^FMA_ROE(NTMA,-20AY,NOW,FY,"PORTAGG","MEANR")&lt;/Q&gt;&lt;R&gt;20&lt;/R&gt;&lt;C&gt;1&lt;/C&gt;&lt;D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xsi:type="xsd:double"&gt;14.522736175078&lt;/D&gt;&lt;D xsi:type="xsd:double"&gt;16.6003945827785&lt;/D&gt;&lt;D xsi:type="xsd:double"&gt;20.3536752391605&lt;/D&gt;&lt;D xsi:type="xsd:double"&gt;19.4075515646327&lt;/D&gt;&lt;D xsi:type="xsd:double"&gt;18.6306963712728&lt;/D&gt;&lt;/FQL&gt;&lt;FQL&gt;&lt;Q&gt;CAGDPY@TH^EE_ACTUAL_ANNUAL(MED,+1)&lt;/Q&gt;&lt;R&gt;1&lt;/R&gt;&lt;C&gt;1&lt;/C&gt;&lt;D xsi:type="xsd:double"&gt;2.4&lt;/D&gt;&lt;/FQL&gt;&lt;FQL&gt;&lt;Q&gt;USDEUR^FG_PRICE_CHANGE(0,-1AY)&lt;/Q&gt;&lt;R&gt;1&lt;/R&gt;&lt;C&gt;1&lt;/C&gt;&lt;D xsi:type="xsd:double"&gt;1.9335866&lt;/D&gt;&lt;/FQL&gt;&lt;FQL&gt;&lt;Q&gt;USDMXN^FG_PRICE_CHANGE(0,-1AM)&lt;/Q&gt;&lt;R&gt;1&lt;/R&gt;&lt;C&gt;1&lt;/C&gt;&lt;D xsi:type="xsd:double"&gt;-2.0067155&lt;/D&gt;&lt;/FQL&gt;&lt;FQL&gt;&lt;Q&gt;USDPLN^STD(FG_PRICE_CHANGE(0,-3AY,M))&lt;/Q&gt;&lt;R&gt;1&lt;/R&gt;&lt;C&gt;1&lt;/C&gt;&lt;D xsi:type="xsd:double"&gt;3.37583713663779&lt;/D&gt;&lt;/FQL&gt;&lt;FQL&gt;&lt;Q&gt;USDCLP^FG_PRICE_CHANGE(0,-6AM)&lt;/Q&gt;&lt;R&gt;1&lt;/R&gt;&lt;C&gt;1&lt;/C&gt;&lt;D xsi:type="xsd:double"&gt;3.7588477&lt;/D&gt;&lt;/FQL&gt;&lt;FQL&gt;&lt;Q&gt;EPU^FMA_EPS(NTMA,-20AY,0,CY,,"PORTAGG","MEANR")&lt;/Q&gt;&lt;R&gt;20&lt;/R&gt;&lt;C&gt;1&lt;/C&gt;&lt;D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xsi:type="xsd:double"&gt;2.43807405802649&lt;/D&gt;&lt;D xsi:type="xsd:double"&gt;2.41141007958222&lt;/D&gt;&lt;D xsi:type="xsd:double"&gt;2.94854986662745&lt;/D&gt;&lt;D xsi:type="xsd:double"&gt;3.11609677066287&lt;/D&gt;&lt;D xsi:type="xsd:double"&gt;2.96006703881121&lt;/D&gt;&lt;/FQL&gt;&lt;FQL&gt;&lt;Q&gt;KSA^FMA_PE(LTMA,-10AY,0,AM,"PORTAGG","MEANR")&lt;/Q&gt;&lt;R&gt;121&lt;/R&gt;&lt;C&gt;1&lt;/C&gt;&lt;D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xsi:type="xsd:double"&gt;12.2720517748449&lt;/D&gt;&lt;D xsi:type="xsd:double"&gt;10.6172664336537&lt;/D&gt;&lt;D xsi:type="xsd:double"&gt;11.7814369306967&lt;/D&gt;&lt;D xsi:type="xsd:double"&gt;11.8838594985536&lt;/D&gt;&lt;D xsi:type="xsd:double"&gt;12.3155752016591&lt;/D&gt;&lt;D xsi:type="xsd:double"&gt;12.7610668196411&lt;/D&gt;&lt;D xsi:type="xsd:double"&gt;12.8412409168167&lt;/D&gt;&lt;D xsi:type="xsd:double"&gt;12.9054582142257&lt;/D&gt;&lt;D xsi:type="xsd:double"&gt;12.8779620940361&lt;/D&gt;&lt;D xsi:type="xsd:double"&gt;12.4644945083641&lt;/D&gt;&lt;D xsi:type="xsd:double"&gt;13.923275868158&lt;/D&gt;&lt;D xsi:type="xsd:double"&gt;14.8138907815599&lt;/D&gt;&lt;D xsi:type="xsd:double"&gt;14.7844091727364&lt;/D&gt;&lt;D xsi:type="xsd:double"&gt;15.0063560129&lt;/D&gt;&lt;D xsi:type="xsd:double"&gt;15.3129363764617&lt;/D&gt;&lt;D xsi:type="xsd:double"&gt;15.2461494180529&lt;/D&gt;&lt;D xsi:type="xsd:double"&gt;14.9564415804407&lt;/D&gt;&lt;D xsi:type="xsd:double"&gt;15.049932015786&lt;/D&gt;&lt;D xsi:type="xsd:double"&gt;15.3288253910436&lt;/D&gt;&lt;D xsi:type="xsd:double"&gt;15.2288522606543&lt;/D&gt;&lt;D xsi:type="xsd:double"&gt;15.2473148376093&lt;/D&gt;&lt;D xsi:type="xsd:double"&gt;14.2659210391646&lt;/D&gt;&lt;D xsi:type="xsd:double"&gt;14.395162032846&lt;/D&gt;&lt;D xsi:type="xsd:double"&gt;14.4213620940098&lt;/D&gt;&lt;D xsi:type="xsd:double"&gt;14.6972627341715&lt;/D&gt;&lt;D xsi:type="xsd:double"&gt;14.7917182647336&lt;/D&gt;&lt;D xsi:type="xsd:double"&gt;15.0563432305174&lt;/D&gt;&lt;D xsi:type="xsd:double"&gt;15.1826632222074&lt;/D&gt;&lt;D xsi:type="xsd:double"&gt;15.1666781812148&lt;/D&gt;&lt;D xsi:type="xsd:double"&gt;15.476523744498&lt;/D&gt;&lt;D xsi:type="xsd:double"&gt;15.5390023870102&lt;/D&gt;&lt;D xsi:type="xsd:double"&gt;15.1907366986642&lt;/D&gt;&lt;D xsi:type="xsd:double"&gt;14.6534136408261&lt;/D&gt;&lt;D xsi:type="xsd:double"&gt;14.3899315455154&lt;/D&gt;&lt;D xsi:type="xsd:double"&gt;14.7864925894896&lt;/D&gt;&lt;D xsi:type="xsd:double"&gt;15.3932453388279&lt;/D&gt;&lt;D xsi:type="xsd:double"&gt;16.3699949592493&lt;/D&gt;&lt;D xsi:type="xsd:double"&gt;17.3462418281217&lt;/D&gt;&lt;D xsi:type="xsd:double"&gt;17.1768755714038&lt;/D&gt;&lt;D xsi:type="xsd:double"&gt;17.4579076151043&lt;/D&gt;&lt;D xsi:type="xsd:double"&gt;17.3056817586934&lt;/D&gt;&lt;D xsi:type="xsd:double"&gt;17.4985523197424&lt;/D&gt;&lt;D xsi:type="xsd:double"&gt;17.638485993583&lt;/D&gt;&lt;D xsi:type="xsd:double"&gt;17.599259624741&lt;/D&gt;&lt;D xsi:type="xsd:double"&gt;17.807179022305&lt;/D&gt;&lt;D xsi:type="xsd:double"&gt;17.7644885722583&lt;/D&gt;&lt;D xsi:type="xsd:double"&gt;18.5257046493453&lt;/D&gt;&lt;D xsi:type="xsd:double"&gt;19.097252594685&lt;/D&gt;&lt;D xsi:type="xsd:double"&gt;19.9453101602926&lt;/D&gt;&lt;D xsi:type="xsd:double"&gt;18.4124954457218&lt;/D&gt;&lt;D xsi:type="xsd:double"&gt;17.1935532695672&lt;/D&gt;&lt;D xsi:type="xsd:double"&gt;17.5246162606873&lt;/D&gt;&lt;D xsi:type="xsd:double"&gt;17.9956564817711&lt;/D&gt;&lt;D xsi:type="xsd:double"&gt;19.3862830395768&lt;/D&gt;&lt;D xsi:type="xsd:double"&gt;19.6184040139248&lt;/D&gt;&lt;D xsi:type="xsd:double"&gt;20.5233678249799&lt;/D&gt;&lt;D xsi:type="xsd:double"&gt;23.8662307147018&lt;/D&gt;&lt;D xsi:type="xsd:double"&gt;25.4749736137691&lt;/D&gt;&lt;D xsi:type="xsd:double"&gt;27.5608689989478&lt;/D&gt;&lt;D xsi:type="xsd:double"&gt;27.9289686694033&lt;/D&gt;&lt;D xsi:type="xsd:double"&gt;29.2904560956693&lt;/D&gt;&lt;D xsi:type="xsd:double"&gt;26.4390695068916&lt;/D&gt;&lt;D xsi:type="xsd:double"&gt;26.4449139531972&lt;/D&gt;&lt;D xsi:type="xsd:double"&gt;25.9156269266656&lt;/D&gt;&lt;D xsi:type="xsd:double"&gt;25.1551088550977&lt;/D&gt;&lt;D xsi:type="xsd:double"&gt;24.6116113069016&lt;/D&gt;&lt;D xsi:type="xsd:double"&gt;23.8910219159434&lt;/D&gt;&lt;D xsi:type="xsd:double"&gt;23.3663607951072&lt;/D&gt;&lt;D xsi:type="xsd:double"&gt;22.8841408702344&lt;/D&gt;&lt;D xsi:type="xsd:double"&gt;22.0478650906183&lt;/D&gt;&lt;D xsi:type="xsd:double"&gt;21.6868756136051&lt;/D&gt;&lt;D xsi:type="xsd:double"&gt;19.3018341214075&lt;/D&gt;&lt;D xsi:type="xsd:double"&gt;20.4736214077608&lt;/D&gt;&lt;D xsi:type="xsd:double"&gt;20.8136599602906&lt;/D&gt;&lt;D xsi:type="xsd:double"&gt;21.3928546168429&lt;/D&gt;&lt;D xsi:type="xsd:double"&gt;21.3247904264364&lt;/D&gt;&lt;</t>
        </r>
      </text>
    </comment>
    <comment ref="A12" authorId="0" shapeId="0" xr:uid="{7F0117B2-770C-460E-A594-3EB14343FFF3}">
      <text>
        <r>
          <rPr>
            <b/>
            <sz val="9"/>
            <color indexed="81"/>
            <rFont val="Tahoma"/>
            <family val="2"/>
          </rPr>
          <t>D xsi:type="xsd:double"&gt;20.8924515082777&lt;/D&gt;&lt;D xsi:type="xsd:double"&gt;19.999712414224&lt;/D&gt;&lt;D xsi:type="xsd:double"&gt;19.0141395717308&lt;/D&gt;&lt;D xsi:type="xsd:double"&gt;19.1547115249767&lt;/D&gt;&lt;D xsi:type="xsd:double"&gt;18.1360337582659&lt;/D&gt;&lt;D xsi:type="xsd:double"&gt;17.3337935171643&lt;/D&gt;&lt;D xsi:type="xsd:double"&gt;16.8136362753302&lt;/D&gt;&lt;D xsi:type="xsd:double"&gt;15.4014693807546&lt;/D&gt;&lt;D xsi:type="xsd:double"&gt;15.7598186356685&lt;/D&gt;&lt;D xsi:type="xsd:double"&gt;15.2743036416939&lt;/D&gt;&lt;D xsi:type="xsd:double"&gt;15.3505386067825&lt;/D&gt;&lt;D xsi:type="xsd:double"&gt;15.5709222078457&lt;/D&gt;&lt;D xsi:type="xsd:double"&gt;16.0927106033127&lt;/D&gt;&lt;D xsi:type="xsd:double"&gt;16.5236827546359&lt;/D&gt;&lt;D xsi:type="xsd:double"&gt;17.1560085689273&lt;/D&gt;&lt;D xsi:type="xsd:double"&gt;17.6176562908736&lt;/D&gt;&lt;D xsi:type="xsd:double"&gt;17.6844439146547&lt;/D&gt;&lt;D xsi:type="xsd:double"&gt;17.2139056369008&lt;/D&gt;&lt;D xsi:type="xsd:double"&gt;18.0231416918057&lt;/D&gt;&lt;D xsi:type="xsd:double"&gt;19.6307757117827&lt;/D&gt;&lt;D xsi:type="xsd:double"&gt;21.337768226886&lt;/D&gt;&lt;D xsi:type="xsd:double"&gt;21.4090020737005&lt;/D&gt;&lt;D xsi:type="xsd:double"&gt;21.7261208489456&lt;/D&gt;&lt;D xsi:type="xsd:double"&gt;21.5351454996817&lt;/D&gt;&lt;/FQL&gt;&lt;FQL&gt;&lt;Q&gt;CNYA^FMA_PE(LTMA,-10AY,0,AM,"PORTAGG","MEANR")&lt;/Q&gt;&lt;R&gt;121&lt;/R&gt;&lt;C&gt;1&lt;/C&gt;&lt;D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xsi:type="xsd:double"&gt;14.9546023776123&lt;/D&gt;&lt;D xsi:type="xsd:double"&gt;15.0822114490405&lt;/D&gt;&lt;D xsi:type="xsd:double"&gt;15.1735201518739&lt;/D&gt;&lt;D xsi:type="xsd:double"&gt;15.1493236918077&lt;/D&gt;&lt;D xsi:type="xsd:double"&gt;14.8745227302803&lt;/D&gt;&lt;D xsi:type="xsd:double"&gt;15.2024128108944&lt;/D&gt;&lt;D xsi:type="xsd:double"&gt;15.2915568763405&lt;/D&gt;&lt;D xsi:type="xsd:double"&gt;15.0468620716907&lt;/D&gt;&lt;D xsi:type="xsd:double"&gt;15.6528472000501&lt;/D&gt;&lt;D xsi:type="xsd:double"&gt;15.8534980008163&lt;/D&gt;&lt;D xsi:type="xsd:double"&gt;16.4812105031748&lt;/D&gt;&lt;D xsi:type="xsd:double"&gt;15.9314096952735&lt;/D&gt;&lt;D xsi:type="xsd:double"&gt;16.5278333115864&lt;/D&gt;&lt;D xsi:type="xsd:double"&gt;14.7150949069387&lt;/D&gt;&lt;D xsi:type="xsd:double"&gt;15.3200930822509&lt;/D&gt;&lt;D xsi:type="xsd:double"&gt;15.0248491889816&lt;/D&gt;&lt;D xsi:type="xsd:double"&gt;14.5194625861111&lt;/D&gt;&lt;D xsi:type="xsd:double"&gt;14.207201641863&lt;/D&gt;&lt;D xsi:type="xsd:double"&gt;13.3137226344801&lt;/D&gt;&lt;D xsi:type="xsd:double"&gt;12.8573934789719&lt;/D&gt;&lt;D xsi:type="xsd:double"&gt;12.3267695319624&lt;/D&gt;&lt;D xsi:type="xsd:double"&gt;11.6897839586167&lt;/D&gt;&lt;D xsi:type="xsd:double"&gt;11.5849600189015&lt;/D&gt;&lt;D xsi:type="xsd:double"&gt;11.343134789473&lt;/D&gt;&lt;D xsi:type="xsd:double"&gt;10.8906988799286&lt;/D&gt;&lt;D xsi:type="xsd:double"&gt;11.6410795677434&lt;/D&gt;&lt;D xsi:type="xsd:double"&gt;12.6786220913658&lt;/D&gt;&lt;D xsi:type="xsd:double"&gt;12.7882983684977&lt;/D&gt;&lt;D xsi:type="xsd:double"&gt;12.4728239225888&lt;/D&gt;&lt;D xsi:type="xsd:double"&gt;12.5906424866811&lt;/D&gt;&lt;D xsi:type="xsd:double"&gt;12.5971987734789&lt;/D&gt;&lt;D xsi:type="xsd:double"&gt;12.2475845024147&lt;/D&gt;&lt;D xsi:type="xsd:double"&gt;12.9386036229671&lt;/D&gt;&lt;D xsi:type="xsd:double"&gt;12.9214824537013&lt;/D&gt;&lt;D xsi:type="xsd:double"&gt;12.9232890452717&lt;/D&gt;&lt;D xsi:type="xsd:double"&gt;13.9483187894845&lt;/D&gt;&lt;D xsi:type="xsd:double"&gt;14.9101859515626&lt;/D&gt;&lt;D xsi:type="xsd:double"&gt;14.2845373531978&lt;/D&gt;&lt;D xsi:type="xsd:double"&gt;14.292985663409&lt;/D&gt;&lt;D xsi:type="xsd:double"&gt;14.0753317890934&lt;/D&gt;&lt;D xsi:type="xsd:double"&gt;14.3655606064554&lt;/D&gt;&lt;D xsi:type="xsd:double"&gt;14.5979182655832&lt;/D&gt;&lt;D xsi:type="xsd:double"&gt;16.1636156320446&lt;/D&gt;&lt;D xsi:type="xsd:double"&gt;16.2854875386403&lt;/D&gt;&lt;D xsi:type="xsd:double"&gt;16.7851407676821&lt;/D&gt;&lt;D xsi:type="xsd:double"&gt;17.2354854697619&lt;/D&gt;&lt;D xsi:type="xsd:double"&gt;18.000560329061&lt;/D&gt;&lt;D xsi:type="xsd:double"&gt;18.6873273752327&lt;/D&gt;&lt;D xsi:type="xsd:double"&gt;21.1091476409699&lt;/D&gt;&lt;D xsi:type="xsd:double"&gt;22.3107185536486&lt;/D&gt;&lt;D xsi:type="xsd:double"&gt;19.9210937678481&lt;/D&gt;&lt;D xsi:type="xsd:double"&gt;19.5582589717798&lt;/D&gt;&lt;D xsi:type="xsd:double"&gt;19.1814693519749&lt;/D&gt;&lt;D xsi:type="xsd:double"&gt;19.3108122679853&lt;/D&gt;&lt;D xsi:type="xsd:double"&gt;18.8322254797852&lt;/D&gt;&lt;D xsi:type="xsd:double"&gt;18.3684394018566&lt;/D&gt;&lt;D xsi:type="xsd:double"&gt;18.3788080077006&lt;/D&gt;&lt;D xsi:type="xsd:double"&gt;17.8976497832686&lt;/D&gt;&lt;D xsi:type="xsd:double"&gt;17.9413243372317&lt;/D&gt;&lt;D xsi:type="xsd:double"&gt;18.7382000105688&lt;/D&gt;&lt;D xsi:type="xsd:double"&gt;17.4944422206104&lt;/D&gt;&lt;D xsi:type="xsd:double"&gt;16.5649094970953&lt;/D&gt;&lt;D xsi:type="xsd:double"&gt;16.4127324428953&lt;/D&gt;&lt;D xsi:type="xsd:double"&gt;15.9699554373416&lt;/D&gt;&lt;D xsi:type="xsd:double"&gt;15.6879344288727&lt;/D&gt;&lt;D xsi:type="xsd:double"&gt;15.7821459496323&lt;/D&gt;&lt;D xsi:type="xsd:double"&gt;15.7504639454251&lt;/D&gt;&lt;D xsi:type="xsd:double"&gt;15.330431701274&lt;/D&gt;&lt;D xsi:type="xsd:double"&gt;15.0978754936955&lt;/D&gt;&lt;D xsi:type="xsd:double"&gt;13.8780431776103&lt;/D&gt;&lt;D xsi:type="xsd:double"&gt;14.1729364647507&lt;/D&gt;&lt;D xsi:type="xsd:double"&gt;14.7445560812694&lt;/D&gt;&lt;D xsi:type="xsd:double"&gt;14.4915289622747&lt;/D&gt;&lt;D xsi:type="xsd:double"&gt;14.7947131582845&lt;/D&gt;&lt;D xsi:type="xsd:double"&gt;14.4932743561184&lt;/D&gt;&lt;D xsi:type="xsd:double"&gt;14.4312361542434&lt;/D&gt;&lt;D xsi:type="xsd:double"&gt;14.2334503658099&lt;/D&gt;&lt;D xsi:type="xsd:double"&gt;13.9817836812565&lt;/D&gt;&lt;D xsi:type="xsd:double"&gt;13.869773695672&lt;/D&gt;&lt;D xsi:type="xsd:double"&gt;13.836912567361&lt;/D&gt;&lt;D xsi:type="xsd:double"&gt;13.9233903789451&lt;/D&gt;&lt;D xsi:type="xsd:double"&gt;13.5515009421505&lt;/D&gt;&lt;D xsi:type="xsd:double"&gt;13.6582391400403&lt;/D&gt;&lt;D xsi:type="xsd:double"&gt;13.4142755383083&lt;/D&gt;&lt;D xsi:type="xsd:double"&gt;12.7834096403127&lt;/D&gt;&lt;D xsi:type="xsd:double"&gt;13.0241822530099&lt;/D&gt;&lt;D xsi:type="xsd:double"&gt;13.6062888567701&lt;/D&gt;&lt;D xsi:type="xsd:double"&gt;13.6011634904896&lt;/D&gt;&lt;/FQL&gt;&lt;FQL&gt;&lt;Q&gt;PASP-FDS^FG_PRICE_CHANGE(0,-3AM)&lt;/Q&gt;&lt;R&gt;1&lt;/R&gt;&lt;C&gt;1&lt;/C&gt;&lt;D xsi:type="xsd:double"&gt;5.32544378698225&lt;/D&gt;&lt;/FQL&gt;&lt;FQL&gt;&lt;Q&gt;FC0000MY^FG_PRICE(0)&lt;/Q&gt;&lt;R&gt;1&lt;/R&gt;&lt;C&gt;1&lt;/C&gt;&lt;D xsi:type="xsd:double"&gt;237.92114&lt;/D&gt;&lt;/FQL&gt;&lt;FQL&gt;&lt;Q&gt;UAE^FG_PRICE_MAVG(0,,,,60)&lt;/Q&gt;&lt;R&gt;1&lt;/R&gt;&lt;C&gt;1&lt;/C&gt;&lt;D xsi:type="xsd:double"&gt;14.782225&lt;/D&gt;&lt;/FQL&gt;&lt;FQL&gt;&lt;Q&gt;EWW^FG_PRICE_MAVG(0,,,,200)&lt;/Q&gt;&lt;R&gt;1&lt;/R&gt;&lt;C&gt;1&lt;/C&gt;&lt;D xsi:type="xsd:double"&gt;63.1992&lt;/D&gt;&lt;/FQL&gt;&lt;FQL&gt;&lt;Q&gt;UAE^P_PRICE(0)/P_PRICE_HIGH_PR(0,,,USD,,,"PRICE","INTRA","52W")&lt;/Q&gt;&lt;R&gt;1&lt;/R&gt;&lt;C&gt;1&lt;/C&gt;&lt;D xsi:type="xsd:double"&gt;0.9524902&lt;/D&gt;&lt;/FQL&gt;&lt;FQL&gt;&lt;Q&gt;MCHI^FG_TOTAL_RETURNC(0,-6AM)&lt;/Q&gt;&lt;R&gt;1&lt;/R&gt;&lt;C&gt;1&lt;/C&gt;&lt;D xsi:type="xsd:double"&gt;-6.0654936&lt;/D&gt;&lt;/FQL&gt;&lt;FQL&gt;&lt;Q&gt;GREK^FG_TOTAL_RETURNC(0,-3AM)&lt;/Q&gt;&lt;R&gt;1&lt;/R&gt;&lt;C&gt;1&lt;/C&gt;&lt;D xsi:type="xsd:double"&gt;3.6865234&lt;/D&gt;&lt;/FQL&gt;&lt;FQL&gt;&lt;Q&gt;EWW^FG_TOTAL_RETURNC(0,-6AM)&lt;/Q&gt;&lt;R&gt;1&lt;/R&gt;&lt;C&gt;1&lt;/C&gt;&lt;D xsi:type="xsd:double"&gt;23.50304&lt;/D&gt;&lt;/FQL&gt;&lt;FQL&gt;&lt;Q&gt;EPOL^P_PRICE(0)/P_PRICE_HIGH_PR(0,,,USD,,,"PRICE","INTRA","52W")&lt;/Q&gt;&lt;R&gt;1&lt;/R&gt;&lt;C&gt;1&lt;/C&gt;&lt;D xsi:type="xsd:double"&gt;0.9694288&lt;/D&gt;&lt;/FQL&gt;&lt;FQL&gt;&lt;Q&gt;CNYA^P_PRICE(0)/P_PRICE_LOW_PR(0,,,USD,,,"PRICE","INTRA","52W")-1&lt;/Q&gt;&lt;R&gt;1&lt;/R&gt;&lt;C&gt;1&lt;/C&gt;&lt;D xsi:type="xsd:double"&gt;0.12505424&lt;/D&gt;&lt;/FQL&gt;&lt;FQL&gt;&lt;Q&gt;URTH^PERCENT_CHANGE(FMA_EPS(+1,0,,,,"PORTAGG","MEAN"),FMA_EPS(+1,-1AM,,,,"PORTAGG","MEAN"))&lt;/Q&gt;&lt;R&gt;1&lt;/R&gt;&lt;C&gt;1&lt;/C&gt;&lt;D xsi:type="xsd:double"&gt;-0.260757208529545&lt;/D&gt;&lt;/FQL&gt;&lt;FQL&gt;&lt;Q&gt;VWO^FMA_COS_DOWN("EPS","1M",+1,NOW,,,"PORTAGG","MEANR")&lt;/Q&gt;&lt;R&gt;1&lt;/R&gt;&lt;C&gt;1&lt;/C&gt;&lt;D xsi:type="xsd:double"&gt;1042&lt;/D&gt;&lt;/FQL&gt;&lt;FQL&gt;&lt;Q&gt;EWZ^FMA_COS_DOWN("EPS","1M",+1,NOW,,,"PORTAGG","MEANR")&lt;/Q&gt;&lt;R&gt;1&lt;/R&gt;&lt;C&gt;1&lt;/C&gt;&lt;D xsi:type="xsd:double"&gt;21&lt;/D&gt;&lt;/FQL&gt;&lt;FQL&gt;&lt;Q&gt;TUR^FMA_RBICS_REV_CURRENT(30, LOC, "PORTAGG")&lt;/Q&gt;&lt;R&gt;1&lt;/R&gt;&lt;C&gt;1&lt;/C&gt;&lt;D xsi:type="xsd:double"&gt;20.8579185151795&lt;/D&gt;&lt;/FQL&gt;&lt;FQL&gt;&lt;Q&gt;EPHE^FG_ROE(0)&lt;/Q&gt;&lt;R&gt;1&lt;/R&gt;&lt;C&gt;1&lt;/C&gt;&lt;D xsi:type="xsd:double"&gt;12.3794647527614&lt;/D&gt;&lt;/FQL&gt;&lt;FQL&gt;&lt;Q&gt;REFTR1WREPO-FDS^FG_YIELD(NOW,,,0)&lt;/Q&gt;&lt;R&gt;1&lt;/R&gt;&lt;C&gt;1&lt;/C&gt;&lt;D xsi:type="xsd:double"&gt;50&lt;/D&gt;&lt;/FQL&gt;&lt;FQL&gt;&lt;Q&gt;REFZAREPO-FDS^FG_YIELD(NOW,,,0)&lt;/Q&gt;&lt;R&gt;1&lt;/R&gt;&lt;C&gt;1&lt;/C&gt;&lt;D xsi:type="xsd:double"&gt;8.25&lt;/D&gt;&lt;/FQL&gt;&lt;FQL&gt;&lt;Q&gt;REFPEMPR-FDS^FG_YIELD(NOW,,,0)&lt;/Q&gt;&lt;R&gt;1&lt;/R&gt;&lt;C&gt;1&lt;/C&gt;&lt;D xsi:type="xsd:double"&gt;6&lt;/D&gt;&lt;/FQL&gt;&lt;FQL&gt;&lt;Q&gt;TRYSA10Y-FDS^PCTCHG(FG_YIELD(0,,,,"YTM"),FG_YIELD(-1AM,,,,"YTM"))&lt;/Q&gt;&lt;R&gt;1&lt;/R&gt;&lt;C&gt;1&lt;/C&gt;&lt;D xsi:type="xsd:double"&gt;8.408975&lt;/D&gt;&lt;/FQL&gt;&lt;FQL&gt;&lt;Q&gt;TRYID10Y-FDS^PCTCHG(FG_YIELD(0,,,,"YTM"),FG_YIELD(-3AM,,,,"YTM"))&lt;/Q&gt;&lt;R&gt;1&lt;/R&gt;&lt;C&gt;1&lt;/C&gt;&lt;D xsi:type="xsd:double"&gt;0.6025234&lt;/D&gt;&lt;/FQL&gt;&lt;FQL&gt;&lt;Q&gt;CC_ZA^IMF_IFS_RCPI_Q(-1AM)&lt;/Q&gt;&lt;R&gt;1&lt;/R&gt;&lt;C&gt;1&lt;/C&gt;&lt;D xsi:type="xsd:double"&gt;5.633361&lt;/D&gt;&lt;/FQL&gt;&lt;FQL&gt;&lt;Q&gt;EPU^FMA_EVAL_EBITDA(NTMA,0,,,"PORTAGG","MEANR")&lt;/Q&gt;&lt;R&gt;1&lt;/R&gt;&lt;C&gt;1&lt;/C&gt;&lt;D xsi:type="xsd:double"&gt;7.06316367033595&lt;/D&gt;&lt;/FQL&gt;&lt;FQL&gt;&lt;Q&gt;CNYA^FMA_EVAL_EBIT(LTMA,NOW,NOW,M,"PORTAGG","MEANR")&lt;/Q&gt;&lt;R&gt;1&lt;/R&gt;&lt;C&gt;1&lt;/C&gt;&lt;D xsi:type="xsd:double"&gt;16.3688816290643&lt;/D&gt;&lt;/FQL&gt;&lt;FQL&gt;&lt;Q&gt;USDVND^STD(FG_PRICE_CHANGE(0,-3AY,M))&lt;/Q&gt;&lt;R&gt;1&lt;/R&gt;&lt;C&gt;1&lt;/C&gt;&lt;D xsi:type="xsd:double"&gt;1.23897809828071&lt;/D&gt;&lt;/FQL&gt;&lt;FQL&gt;&lt;Q&gt;USDTHB^FG_COMPANY_NAME&lt;/Q&gt;&lt;R&gt;1&lt;/R&gt;&lt;C&gt;1&lt;/C&gt;&lt;D xsi:type="xsd:string"&gt;Thailand Baht per U.S. Dollar&lt;/D&gt;&lt;/FQL&gt;&lt;FQL&gt;&lt;Q&gt;CNYA^P_PRICE_RETURNS_PR('52W',2,-10AY,0,AM)&lt;/Q&gt;&lt;R&gt;121&lt;/R&gt;&lt;C&gt;1&lt;/C&gt;&lt;D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xsi:type="xsd:double"&gt;11.785793&lt;/D&gt;&lt;D xsi:type="xsd:double"&gt;11.889124&lt;/D&gt;&lt;D xsi:type="xsd:double"&gt;20.059395&lt;/D&gt;&lt;D xsi:type="xsd:double"&gt;20.789469&lt;/D&gt;&lt;D xsi:type="xsd:double"&gt;24.313128&lt;/D&gt;&lt;D xsi:type="xsd:double"&gt;21.50408&lt;/D&gt;&lt;D xsi:type="xsd:double"&gt;33.396328&lt;/D&gt;&lt;D xsi:type="xsd:double"&gt;20.373964&lt;/D&gt;&lt;D xsi:type="xsd:double"&gt;29.881882&lt;/D&gt;&lt;D xsi:type="xsd:double"&gt;21.269608&lt;/D&gt;&lt;D xsi:type="xsd:double"&gt;25.574326&lt;/D&gt;&lt;D xsi:type="xsd:double"&gt;13.505197&lt;/D&gt;&lt;D xsi:type="xsd:double"&gt;-5.0765276&lt;/D&gt;&lt;D xsi:type="xsd:double"&gt;-10.123581&lt;/D&gt;&lt;D xsi:type="xsd:double"&gt;-19.611364&lt;/D&gt;&lt;D xsi:type="xsd:double"&gt;-21.551197&lt;/D&gt;&lt;D xsi:type="xsd:double"&gt;-23.534578&lt;/D&gt;&lt;D xsi:type="xsd:double"&gt;-22.26439&lt;/D&gt;&lt;D xsi:type="xsd:double"&gt;-25.800365&lt;/D&gt;&lt;D xsi:type="xsd:double"&gt;-14.6856365&lt;/D&gt;&lt;D xsi:type="xsd:double"&gt;-11.535901&lt;/D&gt;&lt;D xsi:type="xsd:double"&gt;-2.865082&lt;/D&gt;&lt;D xsi:type="xsd:double"&gt;-8.817363&lt;/D&gt;&lt;D xsi:type="xsd:double"&gt;-8.040648&lt;/D&gt;&lt;D xsi:type="xsd:double"&gt;9.084201&lt;/D&gt;&lt;D xsi:type="xsd:double"&gt;4.2523026&lt;/D&gt;&lt;D xsi:type="xsd:double"&gt;20.264387&lt;/D&gt;&lt;D xsi:type="xsd:double"&gt;22.877872&lt;/D&gt;&lt;D xsi:type="xsd:double"&gt;24.747837&lt;/D&gt;&lt;D xsi:type="xsd:double"&gt;22.932125&lt;/D&gt;&lt;D xsi:type="xsd:double"&gt;33.535885&lt;/D&gt;&lt;D xsi:type="xsd:double"&gt;18.107246&lt;/D&gt;&lt;D xsi:type="xsd:double"&gt;6.6157937&lt;/D&gt;&lt;D xsi:type="xsd:double"&gt;-6.691223&lt;/D&gt;&lt;D xsi:type="xsd:double"&gt;7.3498607&lt;/D&gt;&lt;D xsi:type="xsd:double"&gt;10.298693&lt;/D&gt;&lt;D xsi:type="xsd:double"&gt;31.554771&lt;/D&gt;&lt;D xsi:type="xsd:double"&gt;39.174427&lt;/D&gt;&lt;D xsi:type="xsd:double"&gt;28.075779&lt;/D&gt;&lt;D xsi:type="xsd:double"&gt;37.888824&lt;/D&gt;&lt;D xsi:type="xsd:double"&gt;38.051964&lt;/D&gt;&lt;D xsi:type="xsd:double"&gt;39.845085&lt;/D&gt;&lt;D xsi:type="xsd:double"&gt;45.88245&lt;/D&gt;&lt;D xsi:type="xsd:double"&gt;66.167625&lt;/D&gt;&lt;D xsi:type="xsd:double"&gt;41.051937&lt;/D&gt;&lt;D xsi:type="xsd:double"&gt;45.797432&lt;/D&gt;&lt;D xsi:type="xsd:double"&gt;43.606304&lt;/D&gt;&lt;D xsi:type="xsd:double"&gt;49.8713&lt;/D&gt;&lt;D xsi:type="xsd:double"&gt;19.012619&lt;/D&gt;&lt;D xsi:type="xsd:double"&gt;20.420324&lt;/D&gt;&lt;D xsi:type="xsd:double"&gt;24.057924&lt;/D&gt;&lt;D xsi:type="xsd:double"&gt;13.490009&lt;/D&gt;&lt;D xsi:type="xsd:double"&gt;10.893118&lt;/D&gt;&lt;D xsi:type="xsd:double"&gt;11.484933&lt;/D&gt;&lt;D xsi:type="xsd:double"&gt;-5.052537&lt;/D&gt;&lt;D xsi:type="xsd:double"&gt;-17.606533&lt;/D&gt;&lt;D xsi:type="xsd:double"&gt;-9.87379&lt;/D&gt;&lt;D xsi:type="xsd:double"&gt;-12.198424&lt;/D&gt;&lt;D xsi:type="xsd:double"&gt;-21.011257&lt;/D&gt;&lt;D xsi:type="xsd:double"&gt;-20.532167&lt;/D&gt;&lt;D xsi:type="xsd:double"&gt;-15.293008&lt;/D&gt;&lt;D xsi:type="xsd:double"&gt;-16.882069&lt;/D&gt;&lt;D xsi:type="xsd:double"&gt;-21.134096&lt;/D&gt;&lt;D xsi:type="xsd:double"&gt;-29.137701&lt;/D&gt;&lt;D xsi:type="xsd:double"&gt;-27.526516&lt;/D&gt;&lt;D xsi:type="xsd:double"&gt;-26.851242&lt;/D&gt;&lt;D xsi:type="xsd:double"&gt;-18.714832&lt;/D&gt;&lt;D xsi:type="xsd:double"&gt;-15.098882&lt;/D&gt;&lt;D xsi:type="xsd:double"&gt;-12.994999&lt;/D&gt;&lt;D xsi:type="xsd:double"&gt;-5.248147&lt;/D&gt;&lt;D xsi:type="xsd:double"&gt;-0.107866526&lt;/D&gt;&lt;D xsi:type="xsd:double"&gt;-13.346714&lt;/D&gt;&lt;D xsi:type="xsd:double"&gt;-16.692495&lt;/D&gt;&lt;D xsi:type="xsd:double"&gt;-15.369183&lt;/D&gt;&lt;D xsi:type="xsd:double"&gt;-13.383264&lt;/D&gt;&lt;D xsi:type="xsd:double"&gt;-3.7262082&lt;/D&gt;&lt;D xsi:type="xsd:double"&gt;-8.642715&lt;/D&gt;&lt;D xsi:type="xsd:double"&gt;-15.4553175&lt;/D&gt;&lt;D xsi:type="xsd:double"&gt;-23.091131&lt;/D&gt;&lt;D xsi:type="xsd:double"&gt;-24.001663&lt;/D&gt;&lt;D xsi:type="xsd:double"&gt;-12.339139&lt;/D&gt;&lt;D xsi:type="xsd:double"&gt;-17.919136&lt;/D&gt;&lt;/FQL&gt;&lt;FQL&gt;&lt;Q&gt;ECH^JULIAN(FG_TOTAL_RETURNC(-10AY,0,AM).DATES)&lt;/Q&gt;&lt;R&gt;121&lt;/R&gt;&lt;C&gt;1&lt;/C&gt;&lt;D xsi:type="xsd:long"&gt;41740&lt;/D&gt;&lt;D xsi:type="xsd:long"&gt;41768&lt;/D&gt;&lt;D xsi:type="xsd:long"&gt;41801&lt;/D&gt;&lt;D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xsi:type="xsd:long"&gt;45393&lt;/D&gt;&lt;/FQL&gt;&lt;FQL&gt;&lt;Q&gt;UAE^FMA_PE(NTMA,-10AY,0,AM,"PORTAGG","MEANR")&lt;/Q&gt;&lt;R&gt;121&lt;/R&gt;&lt;C&gt;1&lt;/C&gt;&lt;D xsi:type="xsd:string"&gt;@NA&lt;/D&gt;&lt;D xsi:type="xsd:string"&gt;@NA&lt;/D&gt;&lt;D xsi:type="xsd:double"&gt;16.6740050537854&lt;/D&gt;&lt;D xsi:type="xsd:double"&gt;14.3947746186738&lt;/D&gt;&lt;D xsi:type="xsd:double"&gt;14.6688719679862&lt;/D&gt;&lt;D xsi:type="xsd:double"&gt;15.1101880357175&lt;/D&gt;&lt;D xsi:type="xsd:double"&gt;14.6369126801991&lt;/D&gt;&lt;D xsi:type="xsd:double"&gt;14.2769613683971&lt;/D&gt;&lt;D xsi:type="xsd:double"&gt;11.6295309600862&lt;/D&gt;&lt;D xsi:type="xsd:double"&gt;11.6026497367347&lt;/D&gt;&lt;D xsi:type="xsd:double"&gt;12.6764102917289&lt;/D&gt;&lt;D xsi:type="xsd:double"&gt;12.3236177564439&lt;/D&gt;&lt;D xsi:type="xsd:double"&gt;12.691366647372&lt;/D&gt;&lt;D xsi:type="xsd:double"&gt;13.8084218016296&lt;/D&gt;&lt;D xsi:type="xsd:double"&gt;12.9787968965986&lt;/D&gt;&lt;D xsi:type="xsd:double"&gt;12.6386191957512&lt;/D&gt;&lt;D xsi:type="xsd:double"&gt;12.5567665180061&lt;/D&gt;&lt;D xsi:type="xsd:double"&gt;11.8962023991151&lt;/D&gt;&lt;D xsi:type="xsd:double"&gt;12.275477505113&lt;/D&gt;&lt;D xsi:type="xsd:double"&gt;10.7814192562735&lt;/D&gt;&lt;D xsi:type="xsd:double"&gt;9.42113257446804&lt;/D&gt;&lt;D xsi:type="xsd:double"&gt;11.0455517589222&lt;/D&gt;&lt;D xsi:type="xsd:double"&gt;10.4928328445213&lt;/D&gt;&lt;D xsi:type="xsd:double"&gt;12.5844454765773&lt;/D&gt;&lt;D xsi:type="xsd:double"&gt;12.447489941625&lt;/D&gt;&lt;D xsi:type="xsd:double"&gt;12.6363734318537&lt;/D&gt;&lt;D xsi:type="xsd:double"&gt;12.5075656872189&lt;/D&gt;&lt;D xsi:type="xsd:double"&gt;12.752114947881&lt;/D&gt;&lt;D xsi:type="xsd:double"&gt;12.5795192797252&lt;/D&gt;&lt;D xsi:type="xsd:double"&gt;12.0576207129953&lt;/D&gt;&lt;D xsi:type="xsd:double"&gt;12.3571530651806&lt;/D&gt;&lt;D xsi:type="xsd:double"&gt;11.528469743179&lt;/D&gt;&lt;D xsi:type="xsd:double"&gt;11.7785506056165&lt;/D&gt;&lt;D xsi:type="xsd:double"&gt;12.257867902274&lt;/D&gt;&lt;D xsi:type="xsd:double"&gt;12.2668397635151&lt;/D&gt;&lt;D xsi:type="xsd:double"&gt;11.8166183268501&lt;/D&gt;&lt;D xsi:type="xsd:double"&gt;12.0784667159991&lt;/D&gt;&lt;D xsi:type="xsd:double"&gt;12.0050813691959&lt;/D&gt;&lt;D xsi:type="xsd:double"&gt;11.2477127249637&lt;/D&gt;&lt;D xsi:type="xsd:double"&gt;11.271570908592&lt;/D&gt;&lt;D xsi:type="xsd:double"&gt;11.8135283636164&lt;/D&gt;&lt;D xsi:type="xsd:double"&gt;11.3193610994077&lt;/D&gt;&lt;D xsi:type="xsd:double"&gt;11.38127961932&lt;/D&gt;&lt;D xsi:type="xsd:double"&gt;10.8651960489231&lt;/D&gt;&lt;D xsi:type="xsd:double"&gt;10.8779130260823&lt;/D&gt;&lt;D xsi:type="xsd:double"&gt;11.4699040850763&lt;/D&gt;&lt;D xsi:type="xsd:double"&gt;11.2640769597506&lt;/D&gt;&lt;D xsi:type="xsd:double"&gt;11.1967117106629&lt;/D&gt;&lt;D xsi:type="xsd:double"&gt;11.464107752883&lt;/D&gt;&lt;D xsi:type="xsd:double"&gt;10.5967542569534&lt;/D&gt;&lt;D xsi:type="xsd:double"&gt;11.2535703347817&lt;/D&gt;&lt;D xsi:type="xsd:double"&gt;11.00097158939&lt;/D&gt;&lt;D xsi:type="xsd:double"&gt;11.142660166472&lt;/D&gt;&lt;D xsi:type="xsd:double"&gt;12.2642057035847&lt;/D&gt;&lt;D xsi:type="xsd:double"&gt;11.6565728512765&lt;/D&gt;&lt;D xsi:type="xsd:double"&gt;12.1149891117176&lt;/D&gt;&lt;D xsi:type="xsd:double"&gt;10.967932470599&lt;/D&gt;&lt;D xsi:type="xsd:double"&gt;10.9898014050063&lt;/D&gt;&lt;D xsi:type="xsd:double"&gt;10.7935824410104&lt;/D&gt;&lt;D xsi:type="xsd:double"&gt;11.564805221639&lt;/D&gt;&lt;D xsi:type="xsd:double"&gt;11.7752728626972&lt;/D&gt;&lt;D xsi:type="xsd:double"&gt;11.2955849705479&lt;/D&gt;&lt;D xsi:type="xsd:double"&gt;11.8043051826224&lt;/D&gt;&lt;D xsi:type="xsd:double"&gt;12.3553340491173&lt;/D&gt;&lt;D xsi:type="xsd:double"&gt;12.2894191849346&lt;/D&gt;&lt;D xsi:type="xsd:double"&gt;12.8329629321133&lt;/D&gt;&lt;D xsi:type="xsd:double"&gt;13.2535635395413&lt;/D&gt;&lt;D xsi:type="xsd:double"&gt;13.0895349394397&lt;/D&gt;&lt;D xsi:type="xsd:double"&gt;12.751241729223&lt;/D&gt;&lt;D xsi:type="xsd:double"&gt;13.5364292781855&lt;/D&gt;&lt;D xsi:type="xsd:double"&gt;12.7072482163149&lt;/D&gt;&lt;D xsi:type="xsd:double"&gt;10.6437155365408&lt;/D&gt;&lt;D xsi:type="xsd:double"&gt;11.1516190307954&lt;/D&gt;&lt;D xsi:type="xsd:double"&gt;15.3105764888256&lt;/D&gt;&lt;D xsi:type="xsd:double"&gt;14.6859177417511&lt;/D&gt;&lt;D xsi:type="xsd:double"&gt;16.527664523008&lt;/D&gt;&lt;D xsi:type="xsd:double"&gt;12.9165148619416&lt;/D&gt;&lt;D xsi:type="xsd:double"&gt;13.2037572854545&lt;/D&gt;&lt;D xsi:type="xsd:double"&gt;12.40235000014&lt;/D&gt;&lt;D xsi:type="xsd:double"&gt;15.4913749395757&lt;/D&gt;&lt;D xsi:type="xsd:double"&gt;15.6458525173359&lt;/D&gt;&lt;D xsi:type="xsd:double"&gt;15.6589005654662&lt;/D&gt;&lt;D xsi:type="xsd:double"&gt;15.5503814376227&lt;/D&gt;&lt;D xsi:type="xsd:double"&gt;14.5946733787111&lt;/D&gt;&lt;D xsi:type="xsd:double"&gt;14.0713279586302&lt;/D&gt;&lt;D xsi:type="xsd:double"&gt;13.7948970615948&lt;/D&gt;&lt;D xsi:type="xsd:double"&gt;15.2234991809491&lt;/D&gt;&lt;D xsi:type="xsd:double"&gt;14.396202730221&lt;/D&gt;&lt;D xsi:type="xsd:double"&gt;14.3070899545966&lt;/D&gt;&lt;D xsi:type="xsd:double"&gt;14.5703290461606&lt;/D&gt;&lt;D xsi:type="xsd:double"&gt;14.5842874041802&lt;/D&gt;&lt;D xsi:type="xsd:double"&gt;15.6269389904183&lt;/D&gt;&lt;D xsi:type="xsd:double"&gt;16.5029960799857&lt;/D&gt;&lt;D xsi:type="xsd:double"&gt;15.314914403155&lt;/D&gt;&lt;D xsi:type="xsd:double"&gt;15.9146496709792&lt;/D&gt;&lt;D xsi:type="xsd:double"&gt;16.3433071641636&lt;/D&gt;&lt;D xsi:type="xsd:double"&gt;16.8917910817296&lt;/D&gt;&lt;D xsi:type="xsd:double"&gt;15.1096805944487&lt;/D&gt;&lt;D xsi:type="xsd:double"&gt;13.9844840142359&lt;/D&gt;&lt;D xsi:type="xsd:double"&gt;12.5389339675557&lt;/D&gt;&lt;D xsi:type="xsd:double"&gt;13.6535025052466&lt;/D&gt;&lt;D xsi:type="xsd:double"&gt;12.7362934191902&lt;/D&gt;&lt;D xsi:type="xsd:double"&gt;12.3181486718876&lt;/D&gt;&lt;D xsi:type="xsd:double"&gt;12.7975822748196&lt;/D&gt;&lt;D xsi:type="xsd:double"&gt;11.7489613725324&lt;/D&gt;&lt;D xsi:type="xsd:double"&gt;11.9217403062203&lt;/D&gt;&lt;D xsi:type="xsd:double"&gt;12.2738932029521&lt;/D&gt;&lt;D xsi:type="xsd:double"&gt;11.3264315775366&lt;/D&gt;&lt;D xsi:type="xsd:double"&gt;11.0034081040454&lt;/D&gt;&lt;D xsi:type="xsd:double"&gt;11.2508415863122&lt;/D&gt;&lt;D xsi:type="xsd:double"&gt;10.9815718511384&lt;/D&gt;&lt;D xsi:type="xsd:double"&gt;11.2371138652143&lt;/D&gt;&lt;D xsi:type="xsd:double"&gt;11.4623712598711&lt;/D&gt;&lt;D xsi:type="xsd:double"&gt;10.8998344511293&lt;/D&gt;&lt;D xsi:type="xsd:double"&gt;10.8247680692952&lt;/D&gt;&lt;D xsi:type="xsd:double"&gt;10.3067487458259&lt;/D&gt;&lt;D xsi:type="xsd:double"&gt;10.1739431883955&lt;/D&gt;&lt;D xsi:type="xsd:double"&gt;10.8625722728256&lt;/D&gt;&lt;D xsi:type="xsd:double"&gt;10.0579708371711&lt;/D&gt;&lt;D xsi:type="xsd:double"&gt;9.70749873270847&lt;/D&gt;&lt;D xsi:type="xsd:double"&gt;9.51241349103836&lt;/D&gt;&lt;/FQL&gt;&lt;FQL&gt;&lt;Q&gt;CPALM-FDS^MAX(FG_PRICE(0,-5AY))&lt;/Q&gt;&lt;R&gt;1&lt;/R&gt;&lt;C&gt;1&lt;/C&gt;&lt;D xsi:type="xsd:double"&gt;8163&lt;/D&gt;&lt;/FQL&gt;&lt;FQL&gt;&lt;Q&gt;BRENT-FDS^FG_PRICE_CHANGE(0,-6AM)&lt;/Q&gt;&lt;R&gt;1&lt;/R&gt;&lt;C&gt;1&lt;/C&gt;&lt;D xsi:type="xsd:double"&gt;-5.47176043157547&lt;/D&gt;&lt;/FQL&gt;&lt;FQL&gt;&lt;Q&gt;TIOS-FDS^FG_PRICE_MAVG(0,,,,30)&lt;/Q&gt;&lt;R&gt;1&lt;/R&gt;&lt;C&gt;1&lt;/C&gt;&lt;D xsi:type="xsd:double"&gt;109.89867&lt;/D&gt;&lt;/FQL&gt;&lt;FQL&gt;&lt;Q&gt;INDA^FG_PRICE_MAVG(0,,,,200)&lt;/Q&gt;&lt;R&gt;1&lt;/R&gt;&lt;C&gt;1&lt;/C&gt;&lt;D xsi:type="xsd:double"&gt;46.848324&lt;/D&gt;&lt;/FQL&gt;&lt;FQL&gt;&lt;Q&gt;KSA^P_PRICE(0)/P_PRICE_HIGH_PR(0,,,USD,,,"PRICE","INTRA","52W")&lt;/Q&gt;&lt;R&gt;1&lt;/R&gt;&lt;C&gt;1&lt;/C&gt;&lt;D xsi:type="xsd:double"&gt;0.9974498&lt;/D&gt;&lt;/FQL&gt;&lt;FQL&gt;&lt;Q&gt;SET-BKK^FG_TOTAL_RETURNC(0,-6AM)&lt;/Q&gt;&lt;R&gt;1&lt;/R&gt;&lt;C&gt;1&lt;/C&gt;&lt;D xsi:type="xsd:double"&gt;-4.094118&lt;/D&gt;&lt;/FQL&gt;&lt;FQL&gt;&lt;Q&gt;MCHI^FG_TOTAL_RETURNC(0,-3AM)&lt;/Q&gt;&lt;R&gt;1&lt;/R&gt;&lt;C&gt;1&lt;/C&gt;&lt;D xsi:type="xsd:double"&gt;4.215932&lt;/D&gt;&lt;/FQL&gt;&lt;FQL&gt;&lt;Q&gt;EWZ^FG_TOTAL_RETURNC(0,-3AM)&lt;/Q&gt;&lt;R&gt;1&lt;/R&gt;&lt;C&gt;1&lt;/C&gt;&lt;D xsi:type="xsd:double"&gt;-6.8501177&lt;/D&gt;&lt;/FQL&gt;&lt;FQL&gt;&lt;Q&gt;EWM^FG_TOTAL_RETURNC(0,-6AM)&lt;/Q&gt;&lt;R&gt;1&lt;/R&gt;&lt;C&gt;1&lt;/C&gt;&lt;D xsi:type="xsd:double"&gt;6.3533783&lt;/D&gt;&lt;/FQL&gt;&lt;FQL&gt;&lt;Q&gt;EIDO^P_PRICE(0)/P_PRICE_HIGH_PR(0,,,USD,,,"PRICE","INTRA","52W")&lt;/Q&gt;&lt;R&gt;1&lt;/R&gt;&lt;C&gt;1&lt;/C&gt;&lt;D xsi:type="xsd:double"&gt;0.87853104&lt;/D&gt;&lt;/FQL&gt;&lt;FQL&gt;&lt;Q&gt;EWY^FMA_ROE(NTMA,-20AY,NOW,FY,"PORTAGG","MEANR")&lt;/Q&gt;&lt;R&gt;20&lt;/R&gt;&lt;C&gt;1&lt;/C&gt;&lt;D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xsi:type="xsd:double"&gt;8.90499635832024&lt;/D&gt;&lt;/FQL&gt;&lt;FQL&gt;&lt;Q&gt;CAGDPY@TH^EE_ACTUAL_ANNUAL(MED,0)&lt;/Q&gt;&lt;R&gt;1&lt;/R&gt;&lt;C&gt;1&lt;/C&gt;&lt;D xsi:type="xsd:double"&gt;1.19750030313238&lt;/D&gt;&lt;/FQL&gt;&lt;FQL&gt;&lt;Q&gt;USDMXN^FG_PRICE_CHANGE(0,-1AY)&lt;/Q&gt;&lt;R&gt;1&lt;/R&gt;&lt;C&gt;1&lt;/C&gt;&lt;D xsi:type="xsd:double"&gt;-9.497267&lt;/D&gt;&lt;/FQL&gt;&lt;FQL&gt;&lt;Q&gt;USDPLN^FG_PRICE_CHANGE(0,-1AM)&lt;/Q&gt;&lt;R&gt;1&lt;/R&gt;&lt;C&gt;1&lt;/C&gt;&lt;D xsi:type="xsd:double"&gt;1.7039657&lt;/D&gt;&lt;/FQL&gt;&lt;FQL&gt;&lt;Q&gt;USDCLP^FG_PRICE_CHANGE(0,-3AM)&lt;/Q&gt;&lt;R&gt;1&lt;/R&gt;&lt;C&gt;1&lt;/C&gt;&lt;D xsi:type="xsd:double"&gt;5.338657&lt;/D&gt;&lt;/FQL&gt;&lt;FQL&gt;&lt;Q&gt;FC0000PL^FMA_EPS(NTMA,-20AY,0,CY,,"PORTAGG","MEANR")&lt;/Q&gt;&lt;R&gt;20&lt;/R&gt;&lt;C&gt;1&lt;/C&gt;&lt;D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xsi:type="xsd:double"&gt;23.3955887248491&lt;/D&gt;&lt;/FQL&gt;&lt;FQL&gt;&lt;Q&gt;VNM^FMA_PE(LTMA,-10AY,0,AM,"PORTAGG","MEANR")&lt;/Q&gt;&lt;R&gt;121&lt;/R&gt;&lt;C&gt;1&lt;/C&gt;&lt;D xsi:type="xsd:double"&gt;11.9352613279104&lt;/D&gt;&lt;D xsi:type="xsd:double"&gt;11.8336974518712&lt;/D&gt;&lt;D xsi:type="xsd:double"&gt;12.1165221184454&lt;/D&gt;&lt;D xsi:type="xsd:double"&gt;12.4518744736304&lt;/D&gt;&lt;D xsi:type="xsd:double"&gt;12.7857629841471&lt;/D&gt;&lt;D xsi:type="xsd:double"&gt;13.726732541278&lt;/D&gt;&lt;D xsi:type="xsd:double"&gt;13.2996127718321&lt;/D&gt;&lt;D xsi:type="xsd:double"&gt;13.2482607243147&lt;/D&gt;&lt;D xsi:type="xsd:double"&gt;12.7758708534971&lt;/D&gt;&lt;D xsi:type="xsd:double"&gt;12.4234587064885&lt;/D&gt;&lt;D xsi:type="xsd:double"&gt;12.4713693232437&lt;/D&gt;&lt;D xsi:type="xsd:double"&gt;16.7978510936922&lt;/D&gt;&lt;D xsi:type="xsd:double"&gt;16.6227323922065&lt;/D&gt;&lt;D xsi:type="xsd:double"&gt;16.7118520486123&lt;/D&gt;&lt;D xsi:type="xsd:double"&gt;16.6423121552028&lt;/D&gt;&lt;D xsi:type="xsd:double"&gt;17.2711323352485&lt;/D&gt;&lt;D xsi:type="xsd:double"&gt;17.2453730174752&lt;/D&gt;&lt;D xsi:type="xsd:double"&gt;17.6785587129679&lt;/D&gt;&lt;D xsi:type="xsd:double"&gt;19.3254413481735&lt;/D&gt;&lt;D xsi:type="xsd:double"&gt;25.0099501990714&lt;/D&gt;&lt;D xsi:type="xsd:double"&gt;23.5138895449533&lt;/D&gt;&lt;D xsi:type="xsd:double"&gt;33.0809146804392&lt;/D&gt;&lt;D xsi:type="xsd:double"&gt;19.2062743377946&lt;/D&gt;&lt;D xsi:type="xsd:double"&gt;-4.94805916973368&lt;/D&gt;&lt;D xsi:type="xsd:double"&gt;-3.62233861551076&lt;/D&gt;&lt;D xsi:type="xsd:double"&gt;-1.75212636755486&lt;/D&gt;&lt;D xsi:type="xsd:double"&gt;0.300473710697276&lt;/D&gt;&lt;D xsi:type="xsd:double"&gt;1.96562184285631&lt;/D&gt;&lt;D xsi:type="xsd:double"&gt;3.72444722099161&lt;/D&gt;&lt;D xsi:type="xsd:double"&gt;5.35848915133393&lt;/D&gt;&lt;D xsi:type="xsd:double"&gt;10.1923532535494&lt;/D&gt;&lt;D xsi:type="xsd:double"&gt;11.6473894440936&lt;/D&gt;&lt;D xsi:type="xsd:double"&gt;12.8855429861965&lt;/D&gt;&lt;D xsi:type="xsd:double"&gt;14.9345374275318&lt;/D&gt;&lt;D xsi:type="xsd:double"&gt;15.3417454380471&lt;/D&gt;&lt;D xsi:type="xsd:double"&gt;15.536791518233&lt;/D&gt;&lt;D xsi:type="xsd:double"&gt;15.7517559888189&lt;/D&gt;&lt;D xsi:type="xsd:double"&gt;15.9924067646229&lt;/D&gt;&lt;D xsi:type="xsd:double"&gt;15.7534481511605&lt;/D&gt;&lt;D xsi:type="xsd:double"&gt;16.6616456727247&lt;/D&gt;&lt;D xsi:type="xsd:double"&gt;17.3961337578669&lt;/D&gt;&lt;D xsi:type="xsd:double"&gt;17.7068222417288&lt;/D&gt;&lt;D xsi:type="xsd:double"&gt;18.1286826029159&lt;/D&gt;&lt;D xsi:type="xsd:double"&gt;18.8628638558591&lt;/D&gt;&lt;D xsi:type="xsd:double"&gt;20.7020602795613&lt;/D&gt;&lt;D xsi:type="xsd:double"&gt;24.4760961299338&lt;/D&gt;&lt;D xsi:type="xsd:double"&gt;23.2628818047975&lt;/D&gt;&lt;D xsi:type="xsd:double"&gt;24.5614445993209&lt;/D&gt;&lt;D xsi:type="xsd:double"&gt;24.4872087395007&lt;/D&gt;&lt;D xsi:type="xsd:double"&gt;23.9781983401398&lt;/D&gt;&lt;D xsi:type="xsd:double"&gt;23.9317235388843&lt;/D&gt;&lt;D xsi:type="xsd:double"&gt;21.3779051427073&lt;/D&gt;&lt;D xsi:type="xsd:double"&gt;21.9454476514239&lt;/D&gt;&lt;D xsi:type="xsd:double"&gt;22.0891164521695&lt;/D&gt;&lt;D xsi:type="xsd:double"&gt;20.0754552809023&lt;/D&gt;&lt;D xsi:type="xsd:double"&gt;19.644458453765&lt;/D&gt;&lt;D xsi:type="xsd:double"&gt;19.5110680038284&lt;/D&gt;&lt;D xsi:type="xsd:double"&gt;18.3290304780358&lt;/D&gt;&lt;D xsi:type="xsd:double"&gt;17.9143135412847&lt;/D&gt;&lt;D xsi:type="xsd:double"&gt;19.6532287661115&lt;/D&gt;&lt;D xsi:type="xsd:double"&gt;19.7751458978972&lt;/D&gt;&lt;D xsi:type="xsd:double"&gt;19.5039497719128&lt;/D&gt;&lt;D xsi:type="xsd:double"&gt;19.376140463576&lt;/D&gt;&lt;D xsi:type="xsd:double"&gt;19.3944912465174&lt;/D&gt;&lt;D xsi:type="xsd:double"&gt;18.4361351779204&lt;/D&gt;&lt;D xsi:type="xsd:double"&gt;17.3677134830329&lt;/D&gt;&lt;D xsi:type="xsd:double"&gt;17.3217460476962&lt;/D&gt;&lt;D xsi:type="xsd:double"&gt;17.4445811444695&lt;/D&gt;&lt;D xsi:type="xsd:double"&gt;17.5350244372785&lt;/D&gt;&lt;D xsi:type="xsd:double"&gt;16.5328099038439&lt;/D&gt;&lt;D xsi:type="xsd:double"&gt;15.2682650383886&lt;/D&gt;&lt;D xsi:type="xsd:double"&gt;14.9276542140651&lt;/D&gt;&lt;D xsi:type="xsd:double"&gt;15.0236397611167&lt;/D&gt;&lt;D xsi:type="xsd:double"&gt;15.5493155609511&lt;/D&gt;&lt;D xsi:type="xsd:double"&gt;16.3686983434436&lt;/D&gt;&lt;D xsi:type="xsd:double"&gt;16.3079682813337&lt;/D&gt;&lt;D xsi:type="xsd:double"&gt;16.691433244435&lt;/D&gt;&lt;D xsi:type="xsd:double"&gt;18.0627566930199&lt;/D&gt;&lt;D xsi:type="xsd:double"&gt;18.5622743960412&lt;/D&gt;&lt;D xsi:type="xsd:double"&gt;18.9793555136728&lt;/D&gt;&lt;D xsi:type="xsd:double"&gt;20.9086162104524&lt;/D&gt;&lt;D xsi:type="xsd:double"&gt;24.5720434095266&lt;/D&gt;&lt;D xsi:type="xsd:double"&gt;23.9786208593055&lt;/D&gt;&lt;D xsi:type="xsd:double"&gt;24.2647082238685&lt;/D&gt;&lt;D xsi:type="xsd:double"&gt;23.5646538142155&lt;/D&gt;&lt;D xsi:type="xsd:double"&gt;22.816140394484&lt;/D&gt;&lt;D xsi:type="xsd:double"&gt;22.9554666807299&lt;/D&gt;&lt;D xsi:type="xsd:double"&gt;21.9963870791384&lt;/D&gt;&lt;D xsi:type="xsd:double"&gt;21.3599035826395&lt;/D&gt;&lt;D xsi:type="xsd:double"&gt;20.543399488357&lt;/D&gt;&lt;D xsi:type="xsd:double"&gt;20.2634160366295&lt;/D&gt;&lt;D xsi:type="xsd:double"&gt;19.9369861899765&lt;/D&gt;&lt;D xsi:type="xsd:double"&gt;19.4065807421017&lt;/D&gt;&lt;D xsi:type="xsd:double"&gt;17.9324092372063&lt;/D&gt;&lt;D xsi:type="xsd:double"&gt;16.9415650486923&lt;/D&gt;&lt;D xsi:type="xsd:double"&gt;16.3414764781815&lt;/D&gt;&lt;D xsi:type="xsd:double"&gt;16.2048299447655&lt;/D&gt;&lt;D xsi:type="xsd:double"&gt;15.5281341371307&lt;/D&gt;&lt;D xsi:type="xsd:double"&gt;15.3047446723935&lt;/D&gt;&lt;D xsi:type="xsd:double"&gt;13.9378247746871&lt;/D&gt;&lt;D xsi:type="xsd:double"&gt;13.9801786644993&lt;/D&gt;&lt;D xsi:type="xsd:double"&gt;13.6360644670639&lt;/D&gt;&lt;D xsi:type="xsd:double"&gt;12.3863213812726&lt;/D&gt;&lt;D xsi:type="xsd:double"&gt;11.3474671901597&lt;/D&gt;&lt;D xsi:type="xsd:double"&gt;13.2626175479154&lt;/D&gt;&lt;D xsi:type="xsd:double"&gt;11.9220761388174&lt;/D&gt;&lt;D xsi:type="xsd:double"&gt;12.1299313175528&lt;/D&gt;&lt;D xsi:type="xsd:double"&gt;12.4172939569438&lt;/D&gt;&lt;D xsi:type="xsd:double"&gt;12.8793774527402&lt;/D&gt;&lt;D xsi:type="xsd:double"&gt;13.0752929958153&lt;/D&gt;&lt;D xsi:type="xsd:double"&gt;13.4738946899904&lt;/D&gt;&lt;D xsi:type="xsd:double"&gt;13.355521092208&lt;/D&gt;&lt;D xsi:type="xsd:double"&gt;14.5231472175518&lt;/D&gt;&lt;D xsi:type="xsd:double"&gt;15.4303330744397&lt;/D&gt;&lt;D xsi:type="xsd:double"&gt;15.6760911967463&lt;/D&gt;&lt;D xsi:type="xsd:double"&gt;15.5336370613013&lt;/D&gt;&lt;D xsi:type="xsd:double"&gt;16.5813914771614&lt;/D&gt;&lt;D xsi:type="xsd:double"&gt;16.9196221168399&lt;/D&gt;&lt;D xsi:type="xsd:double"&gt;16.840923877724&lt;/D&gt;&lt;D xsi:type="xsd:double"&gt;18.6854657910396&lt;/D&gt;&lt;D xsi:type="xsd:double"&gt;18.5480784926389&lt;/D&gt;&lt;/FQL&gt;&lt;FQL&gt;&lt;Q&gt;ECH^JULIAN(FMA_DIV_YLD(LTMA,-10AY,0,AM,"PORTAGG","MEANR").DATES)&lt;/Q&gt;&lt;R&gt;121&lt;/R&gt;&lt;C&gt;1&lt;/C&gt;&lt;D xsi:type="xsd:long"&gt;41740&lt;/D&gt;&lt;D xsi:type="xsd:long"&gt;41768&lt;/D&gt;&lt;D xsi:type="xsd:long"&gt;41801&lt;/D&gt;&lt;D xsi:type="xsd:long"&gt;41831&lt;/D&gt;&lt;D xsi:type="xsd:long"&gt;41862&lt;/D&gt;&lt;D xsi:type="xsd:long"&gt;41893&lt;/D&gt;&lt;D xsi:type="xsd:long"&gt;41922&lt;/D&gt;&lt;D xsi:type="xsd:long"&gt;41954&lt;/D&gt;&lt;D xsi:type="xsd:long"&gt;41984&lt;/D&gt;&lt;D xsi:type="xsd:long"&gt;42013&lt;/D&gt;&lt;D xsi:type="xsd:long"&gt;42046&lt;/D&gt;&lt;D xsi:type="xsd:long"&gt;42074&lt;/D&gt;&lt;D xsi:type="xsd:long"&gt;42104&lt;/D&gt;&lt;D xsi:type="xsd:long"&gt;42135&lt;/D&gt;&lt;D xsi:type="xsd:long"&gt;42166&lt;/D&gt;&lt;D xsi:type="xsd:long"&gt;42195&lt;/D&gt;&lt;D xsi:type="xsd:long"&gt;42227&lt;/D&gt;&lt;D xsi:type="xsd:long"&gt;42258&lt;/D&gt;&lt;D xsi:type="xsd:long"&gt;42286&lt;/D&gt;&lt;D xsi:type="xsd:long"&gt;42319&lt;/D&gt;&lt;D xsi:type="xsd:long"&gt;42349&lt;/D&gt;&lt;D xsi:type="xsd:long"&gt;42380&lt;/D&gt;&lt;D x</t>
        </r>
      </text>
    </comment>
    <comment ref="A13" authorId="0" shapeId="0" xr:uid="{6E0E0BE2-61BD-497E-BF71-9C2DE0A480BA}">
      <text>
        <r>
          <rPr>
            <b/>
            <sz val="9"/>
            <color indexed="81"/>
            <rFont val="Tahoma"/>
            <family val="2"/>
          </rPr>
          <t>si:type="xsd:long"&gt;42411&lt;/D&gt;&lt;D xsi:type="xsd:long"&gt;42440&lt;/D&gt;&lt;D xsi:type="xsd:long"&gt;42471&lt;/D&gt;&lt;D xsi:type="xsd:long"&gt;42501&lt;/D&gt;&lt;D xsi:type="xsd:long"&gt;42531&lt;/D&gt;&lt;D xsi:type="xsd:long"&gt;42562&lt;/D&gt;&lt;D xsi:type="xsd:long"&gt;42593&lt;/D&gt;&lt;D xsi:type="xsd:long"&gt;42622&lt;/D&gt;&lt;D xsi:type="xsd:long"&gt;42654&lt;/D&gt;&lt;D xsi:type="xsd:long"&gt;42685&lt;/D&gt;&lt;D xsi:type="xsd:long"&gt;42713&lt;/D&gt;&lt;D xsi:type="xsd:long"&gt;42746&lt;/D&gt;&lt;D xsi:type="xsd:long"&gt;42776&lt;/D&gt;&lt;D xsi:type="xsd:long"&gt;42804&lt;/D&gt;&lt;D xsi:type="xsd:long"&gt;42836&lt;/D&gt;&lt;D xsi:type="xsd:long"&gt;42866&lt;/D&gt;&lt;D xsi:type="xsd:long"&gt;42895&lt;/D&gt;&lt;D xsi:type="xsd:long"&gt;42927&lt;/D&gt;&lt;D xsi:type="xsd:long"&gt;42958&lt;/D&gt;&lt;D xsi:type="xsd:long"&gt;42989&lt;/D&gt;&lt;D xsi:type="xsd:long"&gt;43019&lt;/D&gt;&lt;D xsi:type="xsd:long"&gt;43049&lt;/D&gt;&lt;D xsi:type="xsd:long"&gt;43080&lt;/D&gt;&lt;D xsi:type="xsd:long"&gt;43111&lt;/D&gt;&lt;D xsi:type="xsd:long"&gt;43140&lt;/D&gt;&lt;D xsi:type="xsd:long"&gt;43168&lt;/D&gt;&lt;D xsi:type="xsd:long"&gt;43201&lt;/D&gt;&lt;D xsi:type="xsd:long"&gt;43231&lt;/D&gt;&lt;D xsi:type="xsd:long"&gt;43262&lt;/D&gt;&lt;D xsi:type="xsd:long"&gt;43292&lt;/D&gt;&lt;D xsi:type="xsd:long"&gt;43322&lt;/D&gt;&lt;D xsi:type="xsd:long"&gt;43354&lt;/D&gt;&lt;D xsi:type="xsd:long"&gt;43384&lt;/D&gt;&lt;D xsi:type="xsd:long"&gt;43413&lt;/D&gt;&lt;D xsi:type="xsd:long"&gt;43445&lt;/D&gt;&lt;D xsi:type="xsd:long"&gt;43476&lt;/D&gt;&lt;D xsi:type="xsd:long"&gt;43507&lt;/D&gt;&lt;D xsi:type="xsd:long"&gt;43535&lt;/D&gt;&lt;D xsi:type="xsd:long"&gt;43566&lt;/D&gt;&lt;D xsi:type="xsd:long"&gt;43595&lt;/D&gt;&lt;D xsi:type="xsd:long"&gt;43627&lt;/D&gt;&lt;D xsi:type="xsd:long"&gt;43657&lt;/D&gt;&lt;D xsi:type="xsd:long"&gt;43686&lt;/D&gt;&lt;D xsi:type="xsd:long"&gt;43719&lt;/D&gt;&lt;D xsi:type="xsd:long"&gt;43749&lt;/D&gt;&lt;D xsi:type="xsd:long"&gt;43780&lt;/D&gt;&lt;D xsi:type="xsd:long"&gt;43810&lt;/D&gt;&lt;D xsi:type="xsd:long"&gt;43840&lt;/D&gt;&lt;D xsi:type="xsd:long"&gt;43872&lt;/D&gt;&lt;D xsi:type="xsd:long"&gt;43901&lt;/D&gt;&lt;D xsi:type="xsd:long"&gt;43930&lt;/D&gt;&lt;D xsi:type="xsd:long"&gt;43962&lt;/D&gt;&lt;D xsi:type="xsd:long"&gt;43993&lt;/D&gt;&lt;D xsi:type="xsd:long"&gt;44022&lt;/D&gt;&lt;D xsi:type="xsd:long"&gt;44054&lt;/D&gt;&lt;D xsi:type="xsd:long"&gt;44085&lt;/D&gt;&lt;D xsi:type="xsd:long"&gt;44113&lt;/D&gt;&lt;D xsi:type="xsd:long"&gt;44146&lt;/D&gt;&lt;D xsi:type="xsd:long"&gt;44176&lt;/D&gt;&lt;D xsi:type="xsd:long"&gt;44207&lt;/D&gt;&lt;D xsi:type="xsd:long"&gt;44238&lt;/D&gt;&lt;D xsi:type="xsd:long"&gt;44266&lt;/D&gt;&lt;D xsi:type="xsd:long"&gt;44295&lt;/D&gt;&lt;D xsi:type="xsd:long"&gt;44327&lt;/D&gt;&lt;D xsi:type="xsd:long"&gt;44358&lt;/D&gt;&lt;D xsi:type="xsd:long"&gt;44386&lt;/D&gt;&lt;D xsi:type="xsd:long"&gt;44419&lt;/D&gt;&lt;D xsi:type="xsd:long"&gt;44449&lt;/D&gt;&lt;D xsi:type="xsd:long"&gt;44480&lt;/D&gt;&lt;D xsi:type="xsd:long"&gt;44511&lt;/D&gt;&lt;D xsi:type="xsd:long"&gt;44540&lt;/D&gt;&lt;D xsi:type="xsd:long"&gt;44572&lt;/D&gt;&lt;D xsi:type="xsd:long"&gt;44603&lt;/D&gt;&lt;D xsi:type="xsd:long"&gt;44631&lt;/D&gt;&lt;D xsi:type="xsd:long"&gt;44662&lt;/D&gt;&lt;D xsi:type="xsd:long"&gt;44692&lt;/D&gt;&lt;D xsi:type="xsd:long"&gt;44722&lt;/D&gt;&lt;D xsi:type="xsd:long"&gt;44753&lt;/D&gt;&lt;D xsi:type="xsd:long"&gt;44784&lt;/D&gt;&lt;D xsi:type="xsd:long"&gt;44813&lt;/D&gt;&lt;D xsi:type="xsd:long"&gt;44845&lt;/D&gt;&lt;D xsi:type="xsd:long"&gt;44876&lt;/D&gt;&lt;D xsi:type="xsd:long"&gt;44904&lt;/D&gt;&lt;D xsi:type="xsd:long"&gt;44937&lt;/D&gt;&lt;D xsi:type="xsd:long"&gt;44967&lt;/D&gt;&lt;D xsi:type="xsd:long"&gt;44995&lt;/D&gt;&lt;D xsi:type="xsd:long"&gt;45027&lt;/D&gt;&lt;D xsi:type="xsd:long"&gt;45057&lt;/D&gt;&lt;D xsi:type="xsd:long"&gt;45086&lt;/D&gt;&lt;D xsi:type="xsd:long"&gt;45118&lt;/D&gt;&lt;D xsi:type="xsd:long"&gt;45149&lt;/D&gt;&lt;D xsi:type="xsd:long"&gt;45180&lt;/D&gt;&lt;D xsi:type="xsd:long"&gt;45210&lt;/D&gt;&lt;D xsi:type="xsd:long"&gt;45240&lt;/D&gt;&lt;D xsi:type="xsd:long"&gt;45271&lt;/D&gt;&lt;D xsi:type="xsd:long"&gt;45302&lt;/D&gt;&lt;D xsi:type="xsd:long"&gt;45331&lt;/D&gt;&lt;D xsi:type="xsd:long"&gt;45362&lt;/D&gt;&lt;D xsi:type="xsd:long"&gt;45390&lt;/D&gt;&lt;/FQL&gt;&lt;FQL&gt;&lt;Q&gt;PASP-FDS^FG_PRICE_CHANGE(0,-1AM)&lt;/Q&gt;&lt;R&gt;1&lt;/R&gt;&lt;C&gt;1&lt;/C&gt;&lt;D xsi:type="xsd:double"&gt;1.71428571428571&lt;/D&gt;&lt;/FQL&gt;&lt;FQL&gt;&lt;Q&gt;UAE^FG_PRICE_MAVG(0,,,,30)&lt;/Q&gt;&lt;R&gt;1&lt;/R&gt;&lt;C&gt;1&lt;/C&gt;&lt;D xsi:type="xsd:double"&gt;14.753094&lt;/D&gt;&lt;/FQL&gt;&lt;FQL&gt;&lt;Q&gt;INDA^FG_PRICE_MAVG(0,,,,60)&lt;/Q&gt;&lt;R&gt;1&lt;/R&gt;&lt;C&gt;1&lt;/C&gt;&lt;D xsi:type="xsd:double"&gt;50.881668&lt;/D&gt;&lt;/FQL&gt;&lt;FQL&gt;&lt;Q&gt;EWW^FG_PRICE_MAVG(0,,,,60)&lt;/Q&gt;&lt;R&gt;1&lt;/R&gt;&lt;C&gt;1&lt;/C&gt;&lt;D xsi:type="xsd:double"&gt;67.029335&lt;/D&gt;&lt;/FQL&gt;&lt;FQL&gt;&lt;Q&gt;EPHE^FG_PRICE_MAVG(0,,,,200)&lt;/Q&gt;&lt;R&gt;1&lt;/R&gt;&lt;C&gt;1&lt;/C&gt;&lt;D xsi:type="xsd:double"&gt;25.814972&lt;/D&gt;&lt;/FQL&gt;&lt;FQL&gt;&lt;Q&gt;UAE^FG_TOTAL_RETURNC(0,-6AM)&lt;/Q&gt;&lt;R&gt;1&lt;/R&gt;&lt;C&gt;1&lt;/C&gt;&lt;D xsi:type="xsd:double"&gt;1.1949539&lt;/D&gt;&lt;/FQL&gt;&lt;FQL&gt;&lt;Q&gt;MCHI^FG_TOTAL_RETURNC(0,-1AM)&lt;/Q&gt;&lt;R&gt;1&lt;/R&gt;&lt;C&gt;1&lt;/C&gt;&lt;D xsi:type="xsd:double"&gt;1.833713&lt;/D&gt;&lt;/FQL&gt;&lt;FQL&gt;&lt;Q&gt;GREK^FG_TOTAL_RETURNC(0,-1AM)&lt;/Q&gt;&lt;R&gt;1&lt;/R&gt;&lt;C&gt;1&lt;/C&gt;&lt;D xsi:type="xsd:double"&gt;1.15695&lt;/D&gt;&lt;/FQL&gt;&lt;FQL&gt;&lt;Q&gt;EWW^FG_TOTAL_RETURNC(0,-3AM)&lt;/Q&gt;&lt;R&gt;1&lt;/R&gt;&lt;C&gt;1&lt;/C&gt;&lt;D xsi:type="xsd:double"&gt;3.9981842&lt;/D&gt;&lt;/FQL&gt;&lt;FQL&gt;&lt;Q&gt;EPOL^FG_TOTAL_RETURNC(0,-6AM)&lt;/Q&gt;&lt;R&gt;1&lt;/R&gt;&lt;C&gt;1&lt;/C&gt;&lt;D xsi:type="xsd:double"&gt;36.73918&lt;/D&gt;&lt;/FQL&gt;&lt;FQL&gt;&lt;Q&gt;CNYA^P_PRICE(0)/P_PRICE_HIGH_PR(0,,,USD,,,"PRICE","INTRA","52W")&lt;/Q&gt;&lt;R&gt;1&lt;/R&gt;&lt;C&gt;1&lt;/C&gt;&lt;D xsi:type="xsd:double"&gt;0.7722802&lt;/D&gt;&lt;/FQL&gt;&lt;FQL&gt;&lt;Q&gt;VGK^SIZE(FG_CONSTITUENTS)&lt;/Q&gt;&lt;R&gt;1&lt;/R&gt;&lt;C&gt;1&lt;/C&gt;&lt;D xsi:type="xsd:long"&gt;1296&lt;/D&gt;&lt;/FQL&gt;&lt;FQL&gt;&lt;Q&gt;EWZ^FMA_COS_UP("EPS","1M",+1,NOW,,,"PORTAGG","MEANR")&lt;/Q&gt;&lt;R&gt;1&lt;/R&gt;&lt;C&gt;1&lt;/C&gt;&lt;D xsi:type="xsd:double"&gt;23&lt;/D&gt;&lt;/FQL&gt;&lt;FQL&gt;&lt;Q&gt;SET-BKK^FMA_RBICS_REV_CURRENT(30, LOC, "PORTAGG")&lt;/Q&gt;&lt;R&gt;1&lt;/R&gt;&lt;C&gt;1&lt;/C&gt;&lt;D xsi:type="xsd:double"&gt;24.0493361724209&lt;/D&gt;&lt;/FQL&gt;&lt;FQL&gt;&lt;Q&gt;EIDO^FG_ROE(0)&lt;/Q&gt;&lt;R&gt;1&lt;/R&gt;&lt;C&gt;1&lt;/C&gt;&lt;D xsi:type="xsd:double"&gt;11.9920524800608&lt;/D&gt;&lt;/FQL&gt;&lt;FQL&gt;&lt;Q&gt;REFTR1WREPO-FDS^PROPER_NAME(0,,,"SECURITY","NAME")&lt;/Q&gt;&lt;R&gt;1&lt;/R&gt;&lt;C&gt;1&lt;/C&gt;&lt;D xsi:type="xsd:string"&gt;Turkey Repo Rate - 1 Week&lt;/D&gt;&lt;/FQL&gt;&lt;FQL&gt;&lt;Q&gt;REFZAREPO-FDS^PROPER_NAME(0,,,"SECURITY","NAME")&lt;/Q&gt;&lt;R&gt;1&lt;/R&gt;&lt;C&gt;1&lt;/C&gt;&lt;D xsi:type="xsd:string"&gt;South Africa Repo Rate&lt;/D&gt;&lt;/FQL&gt;&lt;FQL&gt;&lt;Q&gt;TRYVN10Y-FDS^PCTCHG(FG_YIELD(0,,,,"YTM"),FG_YIELD(-3AM,,,,"YTM"))&lt;/Q&gt;&lt;R&gt;1&lt;/R&gt;&lt;C&gt;1&lt;/C&gt;&lt;D xsi:type="xsd:double"&gt;-7.0971&lt;/D&gt;&lt;/FQL&gt;&lt;FQL&gt;&lt;Q&gt;TRYID10Y-FDS^PCTCHG(FG_YIELD(0,,,,"YTM"),FG_YIELD(-1AM,,,,"YTM"))&lt;/Q&gt;&lt;R&gt;1&lt;/R&gt;&lt;C&gt;1&lt;/C&gt;&lt;D xsi:type="xsd:double"&gt;-0.053601574&lt;/D&gt;&lt;/FQL&gt;&lt;FQL&gt;&lt;Q&gt;TRYMY10Y-FDS^FG_YIELD(0,,,,"YTM")&lt;/Q&gt;&lt;R&gt;1&lt;/R&gt;&lt;C&gt;1&lt;/C&gt;&lt;D xsi:type="xsd:double"&gt;3.87425&lt;/D&gt;&lt;/FQL&gt;&lt;FQL&gt;&lt;Q&gt;VWO^FMA_EVAL_EBIT(LTMA,NOW,NOW,M,"PORTAGG","MEANR")&lt;/Q&gt;&lt;R&gt;1&lt;/R&gt;&lt;C&gt;1&lt;/C&gt;&lt;D xsi:type="xsd:double"&gt;14.3857817367811&lt;/D&gt;&lt;/FQL&gt;&lt;FQL&gt;&lt;Q&gt;KSA^FMA_PE(NTMA,0,,,"PORTAGG","MEANR")&lt;/Q&gt;&lt;R&gt;1&lt;/R&gt;&lt;C&gt;1&lt;/C&gt;&lt;D xsi:type="xsd:double"&gt;18.4036128391052&lt;/D&gt;&lt;/FQL&gt;&lt;FQL&gt;&lt;Q&gt;QAT^FMA_PE(NTMA,0,,,"PORTAGG","MEANR")&lt;/Q&gt;&lt;R&gt;1&lt;/R&gt;&lt;C&gt;1&lt;/C&gt;&lt;D xsi:type="xsd:double"&gt;10.1704820517698&lt;/D&gt;&lt;/FQL&gt;&lt;FQL&gt;&lt;Q&gt;GREK^FMA_EVAL_EBIT(LTMA,NOW,NOW,M,"PORTAGG","MEANR")&lt;/Q&gt;&lt;R&gt;1&lt;/R&gt;&lt;C&gt;1&lt;/C&gt;&lt;D xsi:type="xsd:double"&gt;7.38129093499802&lt;/D&gt;&lt;/FQL&gt;&lt;FQL&gt;&lt;Q&gt;EWZ^FMA_DIV_YLD(NTMA,NOW,NOW,M,"PORTAGG","MEANR")&lt;/Q&gt;&lt;R&gt;1&lt;/R&gt;&lt;C&gt;1&lt;/C&gt;&lt;D xsi:type="xsd:double"&gt;6.31456897848602&lt;/D&gt;&lt;/FQL&gt;&lt;FQL&gt;&lt;Q&gt;EWW^JULIAN(FMA_DIV_YLD(NTMA,NOW,NOW,M,"PORTAGG","MEANR").DATES)&lt;/Q&gt;&lt;R&gt;1&lt;/R&gt;&lt;C&gt;1&lt;/C&gt;&lt;D xsi:type="xsd:long"&gt;45379&lt;/D&gt;&lt;/FQL&gt;&lt;FQL&gt;&lt;Q&gt;EPU^FG_FCF_YIELD_NTM(0)&lt;/Q&gt;&lt;R&gt;1&lt;/R&gt;&lt;C&gt;1&lt;/C&gt;&lt;D xsi:type="xsd:double"&gt;6.75865438485137&lt;/D&gt;&lt;/FQL&gt;&lt;FQL&gt;&lt;Q&gt;EPHE^FMA_PE(LTM,0,,,"PORTAGG","MEANR")&lt;/Q&gt;&lt;R&gt;1&lt;/R&gt;&lt;C&gt;1&lt;/C&gt;&lt;D xsi:type="xsd:double"&gt;10.675812660915&lt;/D&gt;&lt;/FQL&gt;&lt;FQL&gt;&lt;Q&gt;CNYA^FMA_EVAL_EBITDA(NTMA,0,,,"PORTAGG","MEANR")&lt;/Q&gt;&lt;R&gt;1&lt;/R&gt;&lt;C&gt;1&lt;/C&gt;&lt;D xsi:type="xsd:double"&gt;9.86673191901614&lt;/D&gt;&lt;/FQL&gt;&lt;FQL&gt;&lt;Q&gt;EZA^FG_COMPANY_NAME&lt;/Q&gt;&lt;R&gt;1&lt;/R&gt;&lt;C&gt;1&lt;/C&gt;&lt;D xsi:type="xsd:string"&gt;iShares MSCI South Africa ETF&lt;/D&gt;&lt;/FQL&gt;&lt;FQL&gt;&lt;Q&gt;REFBRSELIC-FDS^(SUBARRAY(NOT_NA(NO_REPEAT_F(FG_YIELD(NOW,-10AY,D))),0,1)-SUBARRAY(NOT_NA(NO_REPEAT_F(FG_YIELD(NOW,-10AY,D))),1,1))*100&lt;/Q&gt;&lt;R&gt;1&lt;/R&gt;&lt;C&gt;1&lt;/C&gt;&lt;D xsi:type="xsd:double"&gt;-50&lt;/D&gt;&lt;/FQL&gt;&lt;FQL&gt;&lt;Q&gt;TRYBR10Y-FDS^PCTCHG(FG_YIELD(0,,,,"YTM"),FG_YIELD(-3AM,,,,"YTM"))&lt;/Q&gt;&lt;R&gt;1&lt;/R&gt;&lt;C&gt;1&lt;/C&gt;&lt;D xsi:type="xsd:double"&gt;9.038975&lt;/D&gt;&lt;/FQL&gt;&lt;FQL&gt;&lt;Q&gt;TUR^FMA_EVAL_EBITDA(NTMA,0,,,"PORTAGG","MEANR")&lt;/Q&gt;&lt;R&gt;1&lt;/R&gt;&lt;C&gt;1&lt;/C&gt;&lt;D xsi:type="xsd:double"&gt;4.72876926401982&lt;/D&gt;&lt;/FQL&gt;&lt;FQL&gt;&lt;Q&gt;UAE^FG_TOTAL_RETURNC(0,-1AM)&lt;/Q&gt;&lt;R&gt;1&lt;/R&gt;&lt;C&gt;1&lt;/C&gt;&lt;D xsi:type="xsd:double"&gt;3.3910036&lt;/D&gt;&lt;/FQL&gt;&lt;FQL&gt;&lt;Q&gt;GREK^PERCENT_CHANGE(FMA_EPS(+1,0,,,,"PORTAGG","MEAN"),FMA_EPS(+1,-1AM,,,,"PORTAGG","MEAN"))&lt;/Q&gt;&lt;R&gt;1&lt;/R&gt;&lt;C&gt;1&lt;/C&gt;&lt;D xsi:type="xsd:double"&gt;3.03408489322373&lt;/D&gt;&lt;/FQL&gt;&lt;FQL&gt;&lt;Q&gt;EPOL^FG_TOTAL_RETURNC(0,-1AM)&lt;/Q&gt;&lt;R&gt;1&lt;/R&gt;&lt;C&gt;1&lt;/C&gt;&lt;D xsi:type="xsd:double"&gt;3.5223365&lt;/D&gt;&lt;/FQL&gt;&lt;FQL&gt;&lt;Q&gt;TRYPH10Y-FDS^FG_YIELD_NAME&lt;/Q&gt;&lt;R&gt;1&lt;/R&gt;&lt;C&gt;1&lt;/C&gt;&lt;D xsi:type="xsd:string"&gt;Philippines Benchmark Bond - 10 Year&lt;/D&gt;&lt;/FQL&gt;&lt;FQL&gt;&lt;Q&gt;REFBRSELIC-FDS^PROPER_NAME(0,,,"SECURITY","NAME")&lt;/Q&gt;&lt;R&gt;1&lt;/R&gt;&lt;C&gt;1&lt;/C&gt;&lt;D xsi:type="xsd:string"&gt;Brazil Target Selic Rate&lt;/D&gt;&lt;/FQL&gt;&lt;FQL&gt;&lt;Q&gt;VNM^FMA_EVAL_EBIT(LTMA,NOW,NOW,M,"PORTAGG","MEANR")&lt;/Q&gt;&lt;R&gt;1&lt;/R&gt;&lt;C&gt;1&lt;/C&gt;&lt;D xsi:type="xsd:double"&gt;19.4738951746845&lt;/D&gt;&lt;/FQL&gt;&lt;FQL&gt;&lt;Q&gt;GREK^FG_FCF_YIELD_NTM(0)&lt;/Q&gt;&lt;R&gt;0&lt;/R&gt;&lt;C&gt;0&lt;/C&gt;&lt;/FQL&gt;&lt;FQL&gt;&lt;Q&gt;EIDO^FMA_EVAL_EBIT(LTMA,NOW,NOW,M,"PORTAGG","MEANR")&lt;/Q&gt;&lt;R&gt;1&lt;/R&gt;&lt;C&gt;1&lt;/C&gt;&lt;D xsi:type="xsd:double"&gt;9.49562701142556&lt;/D&gt;&lt;/FQL&gt;&lt;FQL&gt;&lt;Q&gt;EWW^FMA_ROE(NTMA,-20AY,NOW,FY,"PORTAGG","MEANR")&lt;/Q&gt;&lt;R&gt;20&lt;/R&gt;&lt;C&gt;1&lt;/C&gt;&lt;D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xsi:type="xsd:double"&gt;13.6990100680018&lt;/D&gt;&lt;/FQL&gt;&lt;FQL&gt;&lt;Q&gt;TRYJP10Y-FDS^FG_YIELD(-10AY,0,Y,,"YTM")&lt;/Q&gt;&lt;R&gt;10&lt;/R&gt;&lt;C&gt;1&lt;/C&gt;&lt;D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xsi:type="xsd:double"&gt;0.6127&lt;/D&gt;&lt;/FQL&gt;&lt;FQL&gt;&lt;Q&gt;USDVND^STD(FG_PRICE_CHANGE(0,-1AY,AM))&lt;/Q&gt;&lt;R&gt;1&lt;/R&gt;&lt;C&gt;1&lt;/C&gt;&lt;D xsi:type="xsd:double"&gt;0.855130413071007&lt;/D&gt;&lt;/FQL&gt;&lt;FQL&gt;&lt;Q&gt;USDQAR^STD(FG_PRICE_CHANGE(0,-3AY,M))&lt;/Q&gt;&lt;R&gt;1&lt;/R&gt;&lt;C&gt;1&lt;/C&gt;&lt;D xsi:type="xsd:double"&gt;0.0108559103674078&lt;/D&gt;&lt;/FQL&gt;&lt;FQL&gt;&lt;Q&gt;USDEUR^FG_COMPANY_NAME&lt;/Q&gt;&lt;R&gt;1&lt;/R&gt;&lt;C&gt;1&lt;/C&gt;&lt;D xsi:type="xsd:string"&gt;Euro per U.S. Dollar&lt;/D&gt;&lt;/FQL&gt;&lt;FQL&gt;&lt;Q&gt;KSA^FG_TOTAL_RETURNC(-10AY,0,AM)&lt;/Q&gt;&lt;R&gt;121&lt;/R&gt;&lt;C&gt;1&lt;/C&gt;&lt;D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xsi:type="xsd:double"&gt;-6.4881144&lt;/D&gt;&lt;D xsi:type="xsd:double"&gt;-3.227514&lt;/D&gt;&lt;D xsi:type="xsd:double"&gt;-9.511847&lt;/D&gt;&lt;D xsi:type="xsd:double"&gt;-7.9262733&lt;/D&gt;&lt;D xsi:type="xsd:double"&gt;13.188195&lt;/D&gt;&lt;D xsi:type="xsd:double"&gt;-0.818038&lt;/D&gt;&lt;D xsi:type="xsd:double"&gt;7.2492123&lt;/D&gt;&lt;D xsi:type="xsd:double"&gt;-2.539909&lt;/D&gt;&lt;D xsi:type="xsd:double"&gt;-0.8826494&lt;/D&gt;&lt;D xsi:type="xsd:double"&gt;-0.1521647&lt;/D&gt;&lt;D xsi:type="xsd:double"&gt;-4.52863&lt;/D&gt;&lt;D xsi:type="xsd:double"&gt;-4.5450807&lt;/D&gt;&lt;D xsi:type="xsd:double"&gt;11.352766&lt;/D&gt;&lt;D xsi:type="xsd:double"&gt;10.156679&lt;/D&gt;&lt;D xsi:type="xsd:double"&gt;-1.9343019&lt;/D&gt;&lt;D xsi:type="xsd:double"&gt;1.2728453&lt;/D&gt;&lt;D xsi:type="xsd:double"&gt;-1.6377032&lt;/D&gt;&lt;D xsi:type="xsd:double"&gt;2.3945332&lt;/D&gt;&lt;D xsi:type="xsd:double"&gt;-0.9652734&lt;/D&gt;&lt;D xsi:type="xsd:double"&gt;-0.08440614&lt;/D&gt;&lt;D xsi:type="xsd:double"&gt;6.5245867&lt;/D&gt;&lt;D xsi:type="xsd:double"&gt;-2.6742876&lt;/D&gt;&lt;D xsi:type="xsd:double"&gt;4.5883656&lt;/D&gt;&lt;D xsi:type="xsd:double"&gt;-4.9043417&lt;/D&gt;&lt;D xsi:type="xsd:double"&gt;-1.3795853&lt;/D&gt;&lt;D xsi:type="xsd:double"&gt;2.238202&lt;/D&gt;&lt;D xsi:type="xsd:double"&gt;5.8676124&lt;/D&gt;&lt;D xsi:type="xsd:double"&gt;-0.44909716&lt;/D&gt;&lt;D xsi:type="xsd:double"&gt;6.165409&lt;/D&gt;&lt;D xsi:type="xsd:double"&gt;3.222382&lt;/D&gt;&lt;D xsi:type="xsd:double"&gt;2.0240188&lt;/D&gt;&lt;D xsi:type="xsd:double"&gt;4.135847&lt;/D&gt;&lt;D xsi:type="xsd:double"&gt;0.4394412&lt;/D&gt;&lt;D xsi:type="xsd:double"&gt;-1.3952017&lt;/D&gt;&lt;D xsi:type="xsd:double"&gt;-5.8571873&lt;/D&gt;&lt;D xsi:type="xsd:double"&gt;-1.0835409&lt;/D&gt;&lt;D xsi:type="xsd:double"&gt;0.53004026&lt;/D&gt;&lt;D xsi:type="xsd:double"&gt;1.933217&lt;/D&gt;&lt;D xsi:type="xsd:double"&gt;6.454003&lt;/D&gt;&lt;D xsi:type="xsd:double"&gt;5.2285433&lt;/D&gt;&lt;D xsi:type="xsd:double"&gt;-0.99999905&lt;/D&gt;&lt;D xsi:type="xsd:double"&gt;8.617425&lt;/D&gt;&lt;D xsi:type="xsd:double"&gt;-2.324903&lt;/D&gt;&lt;D xsi:type="xsd:double"&gt;2.469492&lt;/D&gt;&lt;D xsi:type="xsd:double"&gt;-1.7198265&lt;/D&gt;&lt;D xsi:type="xsd:double"&gt;-4.500741&lt;/D&gt;&lt;D xsi:type="xsd:double"&gt;-7.5842676&lt;/D&gt;&lt;D xsi:type="xsd:double"&gt;-2.2965252&lt;/D&gt;&lt;D xsi:type="xsd:double"&gt;3.6640167&lt;/D&gt;&lt;D xsi:type="xsd:double"&gt;2.700901&lt;/D&gt;&lt;D xsi:type="xsd:double"&gt;1.355803&lt;/D&gt;&lt;D xsi:type="xsd:double"&gt;-6.1932564&lt;/D&gt;&lt;D xsi:type="xsd:double"&gt;-19.391638&lt;/D&gt;&lt;D xsi:type="xsd:double"&gt;5.831909&lt;/D&gt;&lt;D xsi:type="xsd:double"&gt;-1.7017841&lt;/D&gt;&lt;D xsi:type="xsd:double"&gt;10.346246&lt;/D&gt;&lt;D xsi:type="xsd:double"&gt;2.5844932&lt;/D&gt;&lt;D xsi:type="xsd:double"&gt;1.6108155&lt;/D&gt;&lt;D xsi:type="xsd:double"&gt;5.612242&lt;/D&gt;&lt;D xsi:type="xsd:double"&gt;4.7273993&lt;/D&gt;&lt;D xsi:type="xsd:double"&gt;0.88962317&lt;/D&gt;&lt;D xsi:type="xsd:double"&gt;1.9268394&lt;/D&gt;&lt;D xsi:type="xsd:double"&gt;2.2657156&lt;/D&gt;&lt;D xsi:type="xsd:double"&gt;0.7228136&lt;/D&gt;&lt;D xsi:type="xsd:double"&gt;7.363498&lt;/D&gt;&lt;D xsi:type="xsd:double"&gt;5.6669593&lt;/D&gt;&lt;D xsi:type="xsd:double"&gt;2.722764&lt;/D&gt;&lt;D xsi:type="xsd:double"&gt;4.726565&lt;/D&gt;&lt;D xsi:type="xsd:double"&gt;0.85161924&lt;/D&gt;&lt;D xsi:type="xsd:double"&gt;5.7574153&lt;/D&gt;&lt;D xsi:type="xsd:double"&gt;0.7984519&lt;/D&gt;&lt;D xsi:type="xsd:double"&gt;1.7042756&lt;/D&gt;&lt;D xsi:type="xsd:double"&gt;3.7762642&lt;/D&gt;&lt;D xsi:type="xsd:double"&gt;-9.5747175&lt;/D&gt;&lt;D xsi:type="xsd:double"&gt;10.234558&lt;/D&gt;&lt;D xsi:type="xsd:double"&gt;3.1709552&lt;/D&gt;&lt;D xsi:type="xsd:double"&gt;3.830731&lt;/D&gt;&lt;D xsi:type="xsd:double"&gt;7.1428657&lt;/D&gt;&lt;D xsi:type="xsd:double"&gt;-2.982986&lt;/D&gt;&lt;D xsi:type="xsd:double"&gt;-7.494384&lt;/D&gt;&lt;D xsi:type="xsd:double"&gt;-7.5730324&lt;/D&gt;&lt;D xsi:type="xsd:double"&gt;10.162902&lt;/D&gt;&lt;D xsi:type="xsd:double"&gt;-4.811299&lt;/D&gt;&lt;D xsi:type="xsd:double"&gt;-2.643168&lt;/D&gt;&lt;D xsi:type="xsd:double"&gt;-0.23815632&lt;/D&gt;&lt;D xsi:type="xsd:double"&gt;-10.408211&lt;/D&gt;&lt;D xsi:type="xsd:double"&gt;3.4704804&lt;/D&gt;&lt;D xsi:type="xsd:double"&gt;-2.8630912&lt;/D&gt;&lt;D xsi:type="xsd:double"&gt;0.21436214&lt;/D&gt;&lt;D xsi:type="xsd:double"&gt;6.149733&lt;/D&gt;&lt;D xsi:type="xsd:double"&gt;3.3249378&lt;/D&gt;&lt;D xsi:type="xsd:double"&gt;1.8781304&lt;/D&gt;&lt;D xsi:type="xsd:double"&gt;1.8886209&lt;/D&gt;&lt;D xsi:type="xsd:double"&gt;-3.5408795&lt;/D&gt;&lt;D xsi:type="xsd:double"&gt;-0.78837276&lt;/D&gt;&lt;D xsi:type="xsd:double"&gt;-7.673204&lt;/D&gt;&lt;D xsi:type="xsd:double"&gt;4.2495966&lt;/D&gt;&lt;D xsi:type="xsd:double"&gt;5.1083684&lt;/D&gt;&lt;D xsi:type="xsd:double"&gt;6.0779095&lt;/D&gt;&lt;D xsi:type="xsd:double"&gt;1.4302373&lt;/D&gt;&lt;D xsi:type="xsd:double"&gt;2.2884965&lt;/D&gt;&lt;D xsi:type="xsd:double"&gt;1.6497135&lt;/D&gt;&lt;/FQL&gt;&lt;FQL&gt;&lt;Q&gt;KSA^FMA_DIV_YLD(NTMA,-10AY,0,AM,"PORTAGG","MEANR")&lt;/Q&gt;&lt;R&gt;121&lt;/R&gt;&lt;C&gt;1&lt;/C&gt;&lt;D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xsi:type="xsd:double"&gt;4.32575631185176&lt;/D&gt;&lt;D xsi:type="xsd:double"&gt;4.66280227297631&lt;/D&gt;&lt;D xsi:type="xsd:double"&gt;4.65381845292787&lt;/D&gt;&lt;D xsi:type="xsd:double"&gt;5.09059685826095&lt;/D&gt;&lt;D xsi:type="xsd:double"&gt;5.4021173691769&lt;/D&gt;&lt;D xsi:type="xsd:double"&gt;4.65561167149073&lt;/D&gt;&lt;D xsi:type="xsd:double"&gt;4.62601835314016&lt;/D&gt;&lt;D xsi:type="xsd:double"&gt;4.19059442869929&lt;/D&gt;&lt;D xsi:type="xsd:double"&gt;4.04052966599725&lt;/D&gt;&lt;D xsi:type="xsd:double"&gt;4.2390622730012&lt;/D&gt;&lt;D xsi:type="xsd:double"&gt;4.45342446493741&lt;/D&gt;&lt;D xsi:type="xsd:double"&gt;4.61137988361162&lt;/D&gt;&lt;D xsi:type="xsd:double"&gt;4.92089745863689&lt;/D&gt;&lt;D xsi:type="xsd:double"&gt;4.3341973140911&lt;/D&gt;&lt;D xsi:type="xsd:double"&gt;3.79366491695807&lt;/D&gt;&lt;D xsi:type="xsd:double"&gt;3.90541092479576&lt;/D&gt;&lt;D xsi:type="xsd:double"&gt;3.84727859337852&lt;/D&gt;&lt;D xsi:type="xsd:double"&gt;3.87154644277774&lt;/D&gt;&lt;D xsi:type="xsd:double"&gt;3.98141970703015&lt;/D&gt;&lt;D xsi:type="xsd:double"&gt;4.11098845492007&lt;/D&gt;&lt;D xsi:type="xsd:double"&gt;3.98280611405161&lt;/D&gt;&lt;D xsi:type="xsd:double"&gt;3.74078595304917&lt;/D&gt;&lt;D xsi:type="xsd:double"&gt;3.8066640783854&lt;/D&gt;&lt;D xsi:type="xsd:double"&gt;4.19681988224526&lt;/D&gt;&lt;D xsi:type="xsd:double"&gt;4.45643398028395&lt;/D&gt;&lt;D xsi:type="xsd:double"&gt;4.34702153978645&lt;/D&gt;&lt;D xsi:type="xsd:double"&gt;4.33991120438596&lt;/D&gt;&lt;D xsi:type="xsd:double"&gt;4.27943919657957&lt;/D&gt;&lt;D xsi:type="xsd:double"&gt;4.27357642254402&lt;/D&gt;&lt;D xsi:type="xsd:double"&gt;4.16567174696765&lt;/D&gt;&lt;D xsi:type="xsd:double"&gt;3.94959826615542&lt;/D&gt;&lt;D xsi:type="xsd:double"&gt;3.92232315087751&lt;/D&gt;&lt;D xsi:type="xsd:double"&gt;3.72882280252815&lt;/D&gt;&lt;D xsi:type="xsd:double"&gt;3.79078596678646&lt;/D&gt;&lt;D xsi:type="xsd:double"&gt;3.94174811291254&lt;/D&gt;&lt;D xsi:type="xsd:double"&gt;4.33696673950879&lt;/D&gt;&lt;D xsi:type="xsd:double"&gt;4.47740588248697&lt;/D&gt;&lt;D xsi:type="xsd:double"&gt;4.35831173460214&lt;/D&gt;&lt;D xsi:type="xsd:double"&gt;4.23003888068583&lt;/D&gt;&lt;D xsi:type="xsd:double"&gt;4.04935946110145&lt;/D&gt;&lt;D xsi:type="xsd:double"&gt;3.9512852297433&lt;/D&gt;&lt;D xsi:type="xsd:double"&gt;3.94759918451314&lt;/D&gt;&lt;D xsi:type="xsd:double"&gt;3.6937583303536&lt;/D&gt;&lt;D xsi:type="xsd:double"&gt;3.80606841137866&lt;/D&gt;&lt;D xsi:type="xsd:double"&gt;3.7560409691741&lt;/D&gt;&lt;D xsi:type="xsd:double"&gt;3.80888970108156&lt;/D&gt;&lt;D xsi:type="xsd:double"&gt;3.98843550796153&lt;/D&gt;&lt;D xsi:type="xsd:double"&gt;4.28675721030917&lt;/D&gt;&lt;D xsi:type="xsd:double"&gt;4.36033140262674&lt;/D&gt;&lt;D xsi:type="xsd:double"&gt;4.16856017064124&lt;/D&gt;&lt;D xsi:type="xsd:double"&gt;4.07065747820728&lt;/D&gt;&lt;D xsi:type="xsd:double"&gt;4.04097107995423&lt;/D&gt;&lt;D xsi:type="xsd:double"&gt;4.39961742839525&lt;/D&gt;&lt;D xsi:type="xsd:double"&gt;5.34284565939761&lt;/D&gt;&lt;D xsi:type="xsd:double"&gt;4.69456807903391&lt;/D&gt;&lt;D xsi:type="xsd:double"&gt;4.67323493471905&lt;/D&gt;&lt;D xsi:type="xsd:double"&gt;3.9796720213314&lt;/D&gt;&lt;D xsi:type="xsd:double"&gt;3.81993981151582&lt;/D&gt;&lt;D xsi:type="xsd:double"&gt;3.68635251476292&lt;/D&gt;&lt;D xsi:type="xsd:double"&gt;3.44187017832336&lt;/D&gt;&lt;D xsi:type="xsd:double"&gt;3.31658767127357&lt;/D&gt;&lt;D xsi:type="xsd:double"&gt;3.40761645007641&lt;/D&gt;&lt;D xsi:type="xsd:double"&gt;3.48339108493501&lt;/D&gt;&lt;D xsi:type="xsd:double"&gt;3.48313263587261&lt;/D&gt;&lt;D xsi:type="xsd:double"&gt;3.52028293401376&lt;/D&gt;&lt;D xsi:type="xsd:double"&gt;3.41627886213447&lt;/D&gt;&lt;D xsi:type="xsd:double"&gt;3.31239353345612&lt;/D&gt;&lt;D xsi:type="xsd:double"&gt;3.30835957758954&lt;/D&gt;&lt;D xsi:type="xsd:double"&gt;3.22663515125268&lt;/D&gt;&lt;D xsi:type="xsd:double"&gt;3.26140333530688&lt;/D&gt;&lt;D xsi:type="xsd:double"&gt;3.10392363945608&lt;/D&gt;&lt;D xsi:type="xsd:double"&gt;3.06653478033642&lt;/D&gt;&lt;D xsi:type="xsd:double"&gt;2.92821094491069&lt;/D&gt;&lt;D xsi:type="xsd:double"&gt;2.97221112041357&lt;/D&gt;&lt;D xsi:type="xsd:double"&gt;3.29231935418758&lt;/D&gt;&lt;D xsi:type="xsd:double"&gt;3.08056321899544&lt;/D&gt;&lt;D xsi:type="xsd:double"&gt;3.04116588939355&lt;/D&gt;&lt;D xsi:type="xsd:double"&gt;2.89579666328401&lt;/D&gt;&lt;D xsi:type="xsd:double"&gt;2.77163696196567&lt;/D&gt;&lt;D xsi:type="xsd:double"&gt;2.72872133256362&lt;/D&gt;&lt;D xsi:type="xsd:double"&gt;2.95978727370377&lt;/D&gt;&lt;D xsi:type="xsd:double"&gt;3.36137364953073&lt;/D&gt;&lt;D xsi:type="xsd:double"&gt;3.07679093180426&lt;/D&gt;&lt;D xsi:type="xsd:double"&gt;3.29525877785892&lt;/D&gt;&lt;D xsi:type="xsd:double"&gt;3.43574371643417&lt;/D&gt;&lt;D xsi:type="xsd:double"&gt;3.48227853318676&lt;/D&gt;&lt;D xsi:type="xsd:double"&gt;3.82217012923377&lt;/D&gt;&lt;D xsi:type="xsd:double"&gt;3.69313646885995&lt;/D&gt;&lt;D xsi:type="xsd:double"&gt;3.75201956547114&lt;/D&gt;&lt;D xsi:type="xsd:double"&gt;3.76315736138501&lt;/D&gt;&lt;D xsi:type="xsd:double"&gt;3.5714790938047&lt;/D&gt;&lt;D xsi:type="xsd:double"&gt;3.43459823338784&lt;/D&gt;&lt;D xsi:type="xsd:double"&gt;3.46147538856999&lt;/D&gt;&lt;D xsi:type="xsd:double"&gt;3.3985226458996&lt;/D&gt;&lt;D xsi:type="xsd:double"&gt;3.57383815384363&lt;/D&gt;&lt;D xsi:type="xsd:double"&gt;3.6447184938133&lt;/D&gt;&lt;D xsi:type="xsd:double"&gt;3.91728134687131&lt;/D&gt;&lt;D xsi:type="xsd:double"&gt;3.83558896935732&lt;/D&gt;&lt;D xsi:type="xsd:double"&gt;3.66950033435375&lt;/D&gt;&lt;D xsi:type="xsd:double"&gt;3.4218532506735&lt;/D&gt;&lt;D xsi:type="xsd:double"&gt;3.37560710431629&lt;/D&gt;&lt;D xsi:type="xsd:double"&gt;3.33508209840871&lt;/D&gt;&lt;D xsi:type="xsd:double"&gt;3.33559766566895&lt;/D&gt;&lt;/FQL&gt;&lt;FQL&gt;&lt;Q&gt;CPALM-FDS^FG_PRICE(0)/MAX(FG_PRICE(0,-1AY))&lt;/Q&gt;&lt;R&gt;1&lt;/R&gt;&lt;C&gt;1&lt;/C&gt;&lt;D xsi:type="xsd:double"&gt;0.98645992574798&lt;/D&gt;&lt;/FQL&gt;&lt;FQL&gt;&lt;Q&gt;BRENT-FDS^FG_PRICE_CHANGE(0,-3AM)&lt;/Q&gt;&lt;R&gt;1&lt;/R&gt;&lt;C&gt;1&lt;/C&gt;&lt;D xsi:type="xsd:double"&gt;0&lt;/D&gt;&lt;/FQL&gt;&lt;FQL&gt;&lt;Q&gt;TIOS-FDS^FG_PRICE(0)&lt;/Q&gt;&lt;R&gt;1&lt;/R&gt;&lt;C&gt;1&lt;/C&gt;&lt;D xsi:type="xsd:double"&gt;104.71&lt;/D&gt;&lt;/FQL&gt;&lt;FQL&gt;&lt;Q&gt;FC0000CL^FG_PRICE(0)&lt;/Q&gt;&lt;R&gt;1&lt;/R&gt;&lt;C&gt;1&lt;/C&gt;&lt;D xsi:type="xsd:double"&gt;209.37555&lt;/D&gt;&lt;/FQL&gt;&lt;FQL&gt;&lt;Q&gt;INDA^FG_PRICE_MAVG(0,,,,30)&lt;/Q&gt;&lt;R&gt;1&lt;/R&gt;&lt;C&gt;1&lt;/C&gt;&lt;D xsi:type="xsd:double"&gt;51.42&lt;/D&gt;&lt;/FQL&gt;&lt;FQL&gt;&lt;Q&gt;KSA^FG_TOTAL_RETURNC(0,-6AM)&lt;/Q&gt;&lt;R&gt;1&lt;/R&gt;&lt;C&gt;1&lt;/C&gt;&lt;D xsi:type="xsd:double"&gt;22.584915&lt;/D&gt;&lt;/FQL&gt;&lt;FQL&gt;&lt;Q&gt;SET-BKK^FG_TOTAL_RETURNC(0,-3AM)&lt;/Q&gt;&lt;R&gt;1&lt;/R&gt;&lt;C&gt;1&lt;/C&gt;&lt;D xsi:type="xsd:double"&gt;-0.8421838&lt;/D&gt;&lt;/FQL&gt;&lt;FQL&gt;&lt;Q&gt;MCHI^PERCENT_CHANGE(FMA_EPS(+1,0,,,,"PORTAGG","MEAN"),FMA_EPS(+1,-3AM,,,,"PORTAGG","MEAN"))&lt;/Q&gt;&lt;R&gt;1&lt;/R&gt;&lt;C&gt;1&lt;/C&gt;&lt;D xsi:type="xsd:double"&gt;-3.71276185216155&lt;/D&gt;&lt;/FQL&gt;&lt;FQL&gt;&lt;Q&gt;EWZ^FG_TOTAL_RETURNC(0,-1AM)&lt;/Q&gt;&lt;R&gt;1&lt;/R&gt;&lt;C&gt;1&lt;/C&gt;&lt;D xsi:type="xsd:double"&gt;-0.93399286&lt;/D&gt;&lt;/FQL&gt;&lt;FQL&gt;&lt;Q&gt;EWM^FG_TOTAL_RETURNC(0,-3AM)&lt;/Q&gt;&lt;R&gt;1&lt;/R&gt;&lt;C&gt;1&lt;/C&gt;&lt;D xsi:type="xsd:double"&gt;2.1077275&lt;/D&gt;&lt;/FQL&gt;&lt;FQL&gt;&lt;Q&gt;EIDO^FG_TOTAL_RETURNC(0,-6AM)&lt;/Q&gt;&lt;R&gt;1&lt;/R&gt;&lt;C&gt;1&lt;/C&gt;&lt;D xsi:type="xsd:double"&gt;0.16428232&lt;/D&gt;&lt;/FQL&gt;&lt;FQL&gt;&lt;Q&gt;URTH^FG_TOTAL_RETURNC(0,-3AM)&lt;/Q&gt;&lt;R&gt;1&lt;/R&gt;&lt;C&gt;1&lt;/C&gt;&lt;D xsi:type="xsd:double"&gt;7.830143&lt;/D&gt;&lt;/FQL&gt;&lt;FQL&gt;&lt;Q&gt;VWO^PERCENT_CHANGE(FMA_EPS(+1,0,,,,"PORTAGG","MEAN"),FMA_EPS(+1,-3AM,,,,"PORTAGG","MEAN"))&lt;/Q&gt;&lt;R&gt;1&lt;/R&gt;&lt;C&gt;1&lt;/C&gt;&lt;D xsi:type="xsd:double"&gt;-16.6687869576306&lt;/D&gt;&lt;/FQL&gt;&lt;FQL&gt;&lt;Q&gt;QAT^SIZE(FG_CONSTITUENTS)&lt;/Q&gt;&lt;R&gt;1&lt;/R&gt;&lt;C&gt;1&lt;/C&gt;&lt;D xsi:type="xsd:long"&gt;35&lt;/D&gt;&lt;/FQL&gt;&lt;FQL&gt;&lt;Q&gt;EPOL^FMA_COS_UP("EPS","1M",+1,NOW,,,"PORTAGG","MEANR")&lt;/Q&gt;&lt;R&gt;1&lt;/R&gt;&lt;C&gt;1&lt;/C&gt;&lt;D xsi:type="xsd:double"&gt;11&lt;/D&gt;&lt;/FQL&gt;&lt;FQL&gt;&lt;Q&gt;VNM^FG_ROE(0)&lt;/Q&gt;&lt;R&gt;1&lt;/R&gt;&lt;C&gt;1&lt;/C&gt;&lt;D xsi:type="xsd:double"&gt;9.08067027749483&lt;/D&gt;&lt;/FQL&gt;&lt;FQL&gt;&lt;Q&gt;TRYPE10Y-FDS^FG_YIELD_NAME&lt;/Q&gt;&lt;R&gt;1&lt;/R&gt;&lt;C&gt;1&lt;/C&gt;&lt;D xsi:type="xsd:string"&gt;Treasury - Peru Benchmark Bond 10Y&lt;/D&gt;&lt;/FQL&gt;&lt;FQL&gt;&lt;Q&gt;REFTHREPO-FDS^(SUBARRAY(NOT_NA(NO_REPEAT_F(FG_YIELD(NOW,-10AY,D))),0,1)-SUBARRAY(NOT_NA(NO_REPEAT_F(FG_YIELD(NOW,-10AY,D))),1,1))*100&lt;/Q&gt;&lt;R&gt;1&lt;/R&gt;&lt;C&gt;1&lt;/C&gt;&lt;D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xsi:type="xsd:double"&gt;-25&lt;/D&gt;&lt;/FQL&gt;&lt;FQL&gt;&lt;Q&gt;TRYQA10Y-FDS^FG_YIELD_NAME&lt;/Q&gt;&lt;R&gt;1&lt;/R&gt;&lt;C&gt;1&lt;/C&gt;&lt;D xsi:type="xsd:string"&gt;Treasury - Qatar Benchmark Bond 10Y&lt;/D&gt;&lt;/FQL&gt;&lt;FQL&gt;&lt;Q&gt;CC_AE^IMF_IFS_RCPI_Q(0)&lt;/Q&gt;&lt;R&gt;0&lt;/R&gt;&lt;C&gt;0&lt;/C&gt;&lt;/FQL&gt;&lt;FQL&gt;&lt;Q&gt;TRYAE10Y-FDS^PCTCHG(FG_YIELD(0,,,,"YTM"),FG_YIELD(-3AM,,,,"YTM"))&lt;/Q&gt;&lt;R&gt;0&lt;/R&gt;&lt;C&gt;0&lt;/C&gt;&lt;/FQL&gt;&lt;FQL&gt;&lt;Q&gt;EPU^FMA_PE(NTMA,0,,,"PORTAGG","MEANR")&lt;/Q&gt;&lt;R&gt;1&lt;/R&gt;&lt;C&gt;1&lt;/C&gt;&lt;D xsi:type="xsd:double"&gt;12.9997818524397&lt;/D&gt;&lt;/FQL&gt;&lt;FQL&gt;&lt;Q&gt;CAGDPY@QA^EE_ACTUAL_ANNUAL(MED,+1)&lt;/Q&gt;&lt;R&gt;1&lt;/R&gt;&lt;C&gt;1&lt;/C&gt;&lt;D xsi:type="xsd:double"&gt;15.2&lt;/D&gt;&lt;/FQL&gt;&lt;FQL&gt;&lt;Q&gt;USDPLN^FG_PRICE_CHANGE(0,-1AY)&lt;/Q&gt;&lt;R&gt;1&lt;/R&gt;&lt;C&gt;1&lt;/C&gt;&lt;D xsi:type="xsd:double"&gt;-6.9227576&lt;/D&gt;&lt;/FQL&gt;&lt;FQL&gt;&lt;Q&gt;USDCNH^STD(FG_PRICE_CHANGE(0,-3AY,M))&lt;/Q&gt;&lt;R&gt;1&lt;/R&gt;&lt;C&gt;1&lt;/C&gt;&lt;D xsi:type="xsd:double"&gt;1.80278181698248&lt;/D&gt;&lt;/FQL&gt;&lt;FQL&gt;&lt;Q&gt;FC0000PH^FMA_EPS(NTMA,-20AY,0,CY,,"PORTAGG","MEANR")&lt;/Q&gt;&lt;R&gt;20&lt;/R&gt;&lt;C&gt;1&lt;/C&gt;&lt;D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xsi:type="xsd:double"&gt;33.6632760017342&lt;/D&gt;&lt;D xsi:type="xsd:double"&gt;25.6257109261131&lt;/D&gt;&lt;D xsi:type="xsd:double"&gt;24.8900071994994&lt;/D&gt;&lt;D xsi:type="xsd:double"&gt;26.8368786417054&lt;/D&gt;&lt;D xsi:type="xsd:double"&gt;30.8315679475752&lt;/D&gt;&lt;/FQL&gt;&lt;FQL&gt;&lt;Q&gt;SET-BKK^FMA_PE(NTMA,-10AY,0,AM,"PORTAGG","MEANR")&lt;/Q&gt;&lt;R&gt;121&lt;/R&gt;&lt;C&gt;1&lt;/C&gt;&lt;D xsi:type="xsd:double"&gt;13.8374147747972&lt;/D&gt;&lt;D xsi:type="xsd:double"&gt;13.84130296917&lt;/D&gt;&lt;D xsi:type="xsd:double"&gt;14.1199730137904&lt;/D&gt;&lt;D xsi:type="xsd:double"&gt;14.4512654091312&lt;/D&gt;&lt;D xsi:type="xsd:double"&gt;14.3592716914844&lt;/D&gt;&lt;D xsi:type="xsd:double"&gt;16.0122014934054&lt;/D&gt;&lt;D xsi:type="xsd:double"&gt;15.3911044261688&lt;/D&gt;&lt;D xsi:type="xsd:double"&gt;15.5911603416603&lt;/D&gt;&lt;D xsi:type="xsd:double"&gt;15.0161338703367&lt;/D&gt;&lt;D xsi:type="xsd:double"&gt;15.0867989043975&lt;/D&gt;&lt;D xsi:type="xsd:double"&gt;16.3160775293667&lt;/D&gt;&lt;D xsi:type="xsd:double"&gt;15.2642094377014&lt;/D&gt;&lt;D xsi:type="xsd:double"&gt;15.2990998843432&lt;/D&gt;&lt;D xsi:type="xsd:double"&gt;15.5285686516985&lt;/D&gt;&lt;D xsi:type="xsd:double"&gt;15.412497304713&lt;/D&gt;&lt;D xsi:type="xsd:double"&gt;15.1793910055899&lt;/D&gt;&lt;D xsi:type="xsd:double"&gt;14.337012057387&lt;/D&gt;&lt;D xsi:type="xsd:double"&gt;14.170404330862&lt;/D&gt;&lt;D xsi:type="xsd:double"&gt;14.4091910656371&lt;/D&gt;&lt;D xsi:type="xsd:double"&gt;13.7348084053232&lt;/D&gt;&lt;D xsi:type="xsd:double"&gt;12.4969002903143&lt;/D&gt;&lt;D xsi:type="xsd:double"&gt;12.1955980492256&lt;/D&gt;&lt;D xsi:type="xsd:double"&gt;13.1265020064301&lt;/D&gt;&lt;D xsi:type="xsd:double"&gt;14.5901056457269&lt;/D&gt;&lt;D xsi:type="xsd:double"&gt;14.0961466804687&lt;/D&gt;&lt;D xsi:type="xsd:double"&gt;14.1031404654885&lt;/D&gt;&lt;D xsi:type="xsd:double"&gt;14.5771875680236&lt;/D&gt;&lt;D xsi:type="xsd:double"&gt;14.9641304187265&lt;/D&gt;&lt;D xsi:type="xsd:double"&gt;15.5318139932025&lt;/D&gt;&lt;D xsi:type="xsd:double"&gt;14.2043694234945&lt;/D&gt;&lt;D xsi:type="xsd:double"&gt;14.0462553480881&lt;/D&gt;&lt;D xsi:type="xsd:double"&gt;14.5897303029597&lt;/D&gt;&lt;D xsi:type="xsd:double"&gt;14.8087457228845&lt;/D&gt;&lt;D xsi:type="xsd:double"&gt;15.1680146682065&lt;/D&gt;&lt;D xsi:type="xsd:double"&gt;15.1806637463492&lt;/D&gt;&lt;D xsi:type="xsd:double"&gt;14.6924455121093&lt;/D&gt;&lt;D xsi:type="xsd:double"&gt;15.0200910323775&lt;/D&gt;&lt;D xsi:type="xsd:double"&gt;14.5603025951903&lt;/D&gt;&lt;D xsi:type="xsd:double"&gt;14.6908815421703&lt;/D&gt;&lt;D xsi:type="xsd:double"&gt;14.5881678817001&lt;/D&gt;&lt;D xsi:type="xsd:double"&gt;14.610917206148&lt;/D&gt;&lt;D xsi:type="xsd:double"&gt;15.2075200398616&lt;/D&gt;&lt;D xsi:type="xsd:double"&gt;15.7927082613323&lt;/D&gt;&lt;D xsi:type="xsd:double"&gt;15.4942410544767&lt;/D&gt;&lt;D xsi:type="xsd:double"&gt;15.5649104491132&lt;/D&gt;&lt;D xsi:type="xsd:double"&gt;16.2982273626149&lt;/D&gt;&lt;D xsi:type="xsd:double"&gt;15.9121348568116&lt;/D&gt;&lt;D xsi:type="xsd:double"&gt;15.4005923445238&lt;/D&gt;&lt;D xsi:type="xsd:double"&gt;15.1156132361582&lt;/D&gt;&lt;D xsi:type="xsd:double"&gt;15.0898053215207&lt;/D&gt;&lt;D xsi:type="xsd:double"&gt;15.0148007184531&lt;/D&gt;&lt;D xsi:type="xsd:double"&gt;14.1863688286333&lt;/D&gt;&lt;D xsi:type="xsd:double"&gt;14.7854511924201&lt;/D&gt;&lt;D xsi:type="xsd:double"&gt;14.3331259803803&lt;/D&gt;&lt;D xsi:type="xsd:double"&gt;14.3572110314124&lt;/D&gt;&lt;D xsi:type="xsd:double"&gt;14.3089884513547&lt;/D&gt;&lt;D xsi:type="xsd:double"&gt;14.0604145388699&lt;/D&gt;&lt;D xsi:type="xsd:double"&gt;13.8799466285341&lt;/D&gt;&lt;D xsi:type="xsd:double"&gt;14.5183105197059&lt;/D&gt;&lt;D xsi:type="xsd:double"&gt;14.7662176654165&lt;/D&gt;&lt;D xsi:type="xsd:double"&gt;14.9669759317899&lt;/D&gt;&lt;D xsi:type="xsd:double"&gt;14.9026285607348&lt;/D&gt;&lt;D xsi:type="xsd:double"&gt;15.2358957943436&lt;/D&gt;&lt;D xsi:type="xsd:double"&gt;15.9102177643797&lt;/D&gt;&lt;D xsi:type="xsd:double"&gt;15.1464104645078&lt;/D&gt;&lt;D xsi:type="xsd:double"&gt;15.719140031991&lt;/D&gt;&lt;D xsi:type="xsd:double"&gt;15.4115534263348&lt;/D&gt;&lt;D xsi:type="xsd:double"&gt;15.7071298331559&lt;/D&gt;&lt;D xsi:type="xsd:double"&gt;15.1136072725623&lt;/D&gt;&lt;D xsi:type="xsd:double"&gt;15.5527950607457&lt;/D&gt;&lt;D xsi:type="xsd:double"&gt;15.2729423149744&lt;/D&gt;&lt;D xsi:type="xsd:double"&gt;13.3237326950198&lt;/D&gt;&lt;D xsi:type="xsd:double"&gt;14.6409335293248&lt;/D&gt;&lt;D xsi:type="xsd:double"&gt;17.0787996272971&lt;/D&gt;&lt;D xsi:type="xsd:double"&gt;19.7275395429949&lt;/D&gt;&lt;D xsi:type="xsd:double"&gt;19.4112081559637&lt;/D&gt;&lt;D xsi:type="xsd:double"&gt;19.4359804989439&lt;/D&gt;&lt;D xsi:type="xsd:double"&gt;18.6537496503401&lt;/D&gt;&lt;D xsi:type="xsd:double"&gt;18.439596272726&lt;/D&gt;&lt;D xsi:type="xsd:double"&gt;18.4517792552123&lt;/D&gt;&lt;D xsi:type="xsd:double"&gt;19.7648671784233&lt;/D&gt;&lt;D xsi:type="xsd:double"&gt;20.393742316382&lt;/D&gt;&lt;D xsi:type="xsd:double"&gt;19.4078886142763&lt;/D&gt;&lt;D xsi:type="xsd:double"&gt;19.8259511705191&lt;/D&gt;&lt;D xsi:type="xsd:double"&gt;19.09159694916&lt;/D&gt;&lt;D xsi:type="xsd:double"&gt;18.48613704073&lt;/D&gt;&lt;D xsi:type="xsd:double"&gt;18.1675521083501&lt;/D&gt;&lt;D xsi:type="xsd:double"&gt;16.9052699074545&lt;/D&gt;&lt;D xsi:type="xsd:double"&gt;16.5845093570147&lt;/D&gt;&lt;D xsi:type="xsd:double"&gt;17.7132010584043&lt;/D&gt;&lt;D xsi:type="xsd:double"&gt;17.4001764257278&lt;/D&gt;&lt;D xsi:type="xsd:double"&gt;17.3728641469183&lt;/D&gt;&lt;D xsi:type="xsd:double"&gt;16.9336677269993&lt;/D&gt;&lt;D xsi:type="xsd:double"&gt;17.3805591468696&lt;/D&gt;&lt;D xsi:type="xsd:double"&gt;17.3829205280319&lt;/D&gt;&lt;D xsi:type="xsd:double"&gt;16.8899819855804&lt;/D&gt;&lt;D xsi:type="xsd:double"&gt;16.7730117806337&lt;/D&gt;&lt;D xsi:type="xsd:double"&gt;15.9830075402246&lt;/D&gt;&lt;D xsi:type="xsd:double"&gt;15.8191162261625&lt;/D&gt;&lt;D xsi:type="xsd:double"&gt;15.107545409904&lt;/D&gt;&lt;D xsi:type="xsd:double"&gt;15.4607989019767&lt;/D&gt;&lt;D xsi:type="xsd:double"&gt;15.6738773748791&lt;/D&gt;&lt;D xsi:type="xsd:double"&gt;14.8448520299108&lt;/D&gt;&lt;D xsi:type="xsd:double"&gt;15.7252986476046&lt;/D&gt;&lt;D xsi:type="xsd:double"&gt;15.5378839039293&lt;/D&gt;&lt;D xsi:type="xsd:double"&gt;16.1430356291155&lt;/D&gt;&lt;D xsi:type="xsd:double"&gt;15.9234128545683&lt;/D&gt;&lt;D xsi:type="xsd:double"&gt;15.6857760187974&lt;/D&gt;&lt;D xsi:type="xsd:double"&gt;15.8318239901353&lt;/D&gt;&lt;D xsi:type="xsd:double"&gt;15.7139379583069&lt;/D&gt;&lt;D xsi:type="xsd:double"&gt;15.8044710355569&lt;/D&gt;&lt;D xsi:type="xsd:double"&gt;15.3776804712369&lt;/D&gt;&lt;D xsi:type="xsd:double"&gt;15.8392290419109&lt;/D&gt;&lt;D xsi:type="xsd:double"&gt;15.8605489429536&lt;/D&gt;&lt;D xsi:type="xsd:double"&gt;14.9078146845628&lt;/D&gt;&lt;D xsi:type="xsd:double"&gt;14.2551266125868&lt;/D&gt;&lt;D xsi:type="xsd:double"&gt;14.2507152925705&lt;/D&gt;&lt;D xsi:type="xsd:double"&gt;14.4899848285469&lt;/D&gt;&lt;D xsi:type="xsd:double"&gt;14.3555152850933&lt;/D&gt;&lt;D xsi:type="xsd:double"&gt;14.3075146252721&lt;/D&gt;&lt;D xsi:type="xsd:double"&gt;14.6039754400104&lt;/D&gt;&lt;/FQL&gt;&lt;FQL&gt;&lt;Q&gt;UAE^FMA_PE(LTMA,-10AY,0,AM,"PORTAGG","MEANR")&lt;/Q&gt;&lt;R&gt;121&lt;/R&gt;&lt;C&gt;1&lt;/C&gt;&lt;D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xsi:type="xsd:double"&gt;11.2670300717434&lt;/D&gt;&lt;D xsi:type="xsd:double"&gt;12.7002717623906&lt;/D&gt;&lt;D xsi:type="xsd:double"&gt;13.0205980131134&lt;/D&gt;&lt;D xsi:type="xsd:double"&gt;13.1561068720303&lt;/D&gt;&lt;D xsi:type="xsd:double"&gt;13.6686438894912&lt;/D&gt;&lt;D xsi:type="xsd:double"&gt;13.4733083358228&lt;/D&gt;&lt;D xsi:type="xsd:double"&gt;13.4591470400128&lt;/D&gt;&lt;D xsi:type="xsd:double"&gt;13.4845377293628&lt;/D&gt;&lt;D xsi:type="xsd:double"&gt;13.3150571720633&lt;/D&gt;&lt;D xsi:type="xsd:double"&gt;13.6814640952861&lt;/D&gt;&lt;D xsi:type="xsd:double"&gt;12.5047135415743&lt;/D&gt;&lt;D xsi:type="xsd:double"&gt;11.0548023222291&lt;/D&gt;&lt;D xsi:type="xsd:double"&gt;12.6246526786533&lt;/D&gt;&lt;D xsi:type="xsd:double"&gt;11.912534881505&lt;/D&gt;&lt;D xsi:type="xsd:double"&gt;13.0897301064769&lt;/D&gt;&lt;D xsi:type="xsd:double"&gt;13.0604380915762&lt;/D&gt;&lt;D xsi:type="xsd:double"&gt;13.1859297848236&lt;/D&gt;&lt;D xsi:type="xsd:double"&gt;13.2136623320351&lt;/D&gt;&lt;D xsi:type="xsd:double"&gt;13.4693690109559&lt;/D&gt;&lt;D xsi:type="xsd:double"&gt;13.511583554184&lt;/D&gt;&lt;D xsi:type="xsd:double"&gt;13.2330234486535&lt;/D&gt;&lt;D xsi:type="xsd:double"&gt;13.6560848916612&lt;/D&gt;&lt;D xsi:type="xsd:double"&gt;12.7771352285714&lt;/D&gt;&lt;D xsi:type="xsd:double"&gt;12.9581948771025&lt;/D&gt;&lt;D xsi:type="xsd:double"&gt;13.4728349015842&lt;/D&gt;&lt;D xsi:type="xsd:double"&gt;13.5362650383298&lt;/D&gt;&lt;D xsi:type="xsd:double"&gt;13.3406048980856&lt;/D&gt;&lt;D xsi:type="xsd:double"&gt;13.3224716246338&lt;/D&gt;&lt;D xsi:type="xsd:double"&gt;13.2603649566034&lt;/D&gt;&lt;D xsi:type="xsd:double"&gt;12.9067504448381&lt;/D&gt;&lt;D xsi:type="xsd:double"&gt;12.882847397213&lt;/D&gt;&lt;D xsi:type="xsd:double"&gt;13.1392867522139&lt;/D&gt;&lt;D xsi:type="xsd:double"&gt;12.4935983531061&lt;/D&gt;&lt;D xsi:type="xsd:double"&gt;12.333119730753&lt;/D&gt;&lt;D xsi:type="xsd:double"&gt;11.934344274739&lt;/D&gt;&lt;D xsi:type="xsd:double"&gt;11.5032516986609&lt;/D&gt;&lt;D xsi:type="xsd:double"&gt;12.2618873886756&lt;/D&gt;&lt;D xsi:type="xsd:double"&gt;12.024264151658&lt;/D&gt;&lt;D xsi:type="xsd:double"&gt;12.4223886116138&lt;/D&gt;&lt;D xsi:type="xsd:double"&gt;12.4580191716936&lt;/D&gt;&lt;D xsi:type="xsd:double"&gt;12.0130805769102&lt;/D&gt;&lt;D xsi:type="xsd:double"&gt;12.2096830612652&lt;/D&gt;&lt;D xsi:type="xsd:double"&gt;12.079190422491&lt;/D&gt;&lt;D xsi:type="xsd:double"&gt;12.2032898104177&lt;/D&gt;&lt;D xsi:type="xsd:double"&gt;13.0233256827937&lt;/D&gt;&lt;D xsi:type="xsd:double"&gt;12.6693022385279&lt;/D&gt;&lt;D xsi:type="xsd:double"&gt;13.0468058027086&lt;/D&gt;&lt;D xsi:type="xsd:double"&gt;11.9225658826294&lt;/D&gt;&lt;D xsi:type="xsd:double"&gt;11.993414447033&lt;/D&gt;&lt;D xsi:type="xsd:double"&gt;11.8009037120383&lt;/D&gt;&lt;D xsi:type="xsd:double"&gt;12.7096641164128&lt;/D&gt;&lt;D xsi:type="xsd:double"&gt;12.7258042649729&lt;/D&gt;&lt;D xsi:type="xsd:double"&gt;12.5533620077943&lt;/D&gt;&lt;D xsi:type="xsd:double"&gt;12.8340018797206&lt;/D&gt;&lt;D xsi:type="xsd:double"&gt;13.3655101570691&lt;/D&gt;&lt;D xsi:type="xsd:double"&gt;13.6097947656654&lt;/D&gt;&lt;D xsi:type="xsd:double"&gt;14.4164371338161&lt;/D&gt;&lt;D xsi:type="xsd:double"&gt;14.1651687621491&lt;/D&gt;&lt;D xsi:type="xsd:double"&gt;14.278778466506&lt;/D&gt;&lt;D xsi:type="xsd:double"&gt;14.4326918109271&lt;/D&gt;&lt;D xsi:type="xsd:double"&gt;15.8013363452911&lt;/D&gt;&lt;D xsi:type="xsd:double"&gt;15.1802751536156&lt;/D&gt;&lt;D xsi:type="xsd:double"&gt;14.3152046516369&lt;/D&gt;&lt;D xsi:type="xsd:double"&gt;14.1568187318552&lt;/D&gt;&lt;D xsi:type="xsd:double"&gt;15.8822011828955&lt;/D&gt;&lt;D xsi:type="xsd:double"&gt;15.8861280160886&lt;/D&gt;&lt;D xsi:type="xsd:double"&gt;17.946917818515&lt;/D&gt;&lt;D xsi:type="xsd:double"&gt;15.2692457881818&lt;/D&gt;&lt;D xsi:type="xsd:double"&gt;16.3048199597204&lt;/D&gt;&lt;D xsi:type="xsd:double"&gt;15.9476239397938&lt;/D&gt;&lt;D xsi:type="xsd:double"&gt;23.3298894147535&lt;/D&gt;&lt;D xsi:type="xsd:double"&gt;24.3423579086145&lt;/D&gt;&lt;D xsi:type="xsd:double"&gt;25.4113229260068&lt;/D&gt;&lt;D xsi:type="xsd:double"&gt;23.7242984846824&lt;/D&gt;&lt;D xsi:type="xsd:double"&gt;27.0375597590179&lt;/D&gt;&lt;D xsi:type="xsd:double"&gt;25.7793450751318&lt;/D&gt;&lt;D xsi:type="xsd:double"&gt;24.4071482665082&lt;/D&gt;&lt;D xsi</t>
        </r>
      </text>
    </comment>
    <comment ref="A14" authorId="0" shapeId="0" xr:uid="{73BB486E-8270-424A-9FDC-8C043CB10BB3}">
      <text>
        <r>
          <rPr>
            <b/>
            <sz val="9"/>
            <color indexed="81"/>
            <rFont val="Tahoma"/>
            <family val="2"/>
          </rPr>
          <t>:type="xsd:double"&gt;23.8513305424154&lt;/D&gt;&lt;D xsi:type="xsd:double"&gt;22.544661522238&lt;/D&gt;&lt;D xsi:type="xsd:double"&gt;21.3628760165109&lt;/D&gt;&lt;D xsi:type="xsd:double"&gt;20.4754922038927&lt;/D&gt;&lt;D xsi:type="xsd:double"&gt;19.2337365454601&lt;/D&gt;&lt;D xsi:type="xsd:double"&gt;18.9422749630225&lt;/D&gt;&lt;D xsi:type="xsd:double"&gt;18.0903485331521&lt;/D&gt;&lt;D xsi:type="xsd:double"&gt;16.3636457773166&lt;/D&gt;&lt;D xsi:type="xsd:double"&gt;16.8948600247556&lt;/D&gt;&lt;D xsi:type="xsd:double"&gt;17.3289231113449&lt;/D&gt;&lt;D xsi:type="xsd:double"&gt;17.5014957091706&lt;/D&gt;&lt;D xsi:type="xsd:double"&gt;16.9518807773748&lt;/D&gt;&lt;D xsi:type="xsd:double"&gt;16.3235639660678&lt;/D&gt;&lt;D xsi:type="xsd:double"&gt;15.3325440678277&lt;/D&gt;&lt;D xsi:type="xsd:double"&gt;15.7023004639493&lt;/D&gt;&lt;D xsi:type="xsd:double"&gt;14.8530596970669&lt;/D&gt;&lt;D xsi:type="xsd:double"&gt;14.2363385726263&lt;/D&gt;&lt;D xsi:type="xsd:double"&gt;14.3694594383696&lt;/D&gt;&lt;D xsi:type="xsd:double"&gt;12.96749452282&lt;/D&gt;&lt;D xsi:type="xsd:double"&gt;12.2972172233925&lt;/D&gt;&lt;D xsi:type="xsd:double"&gt;12.7588591131438&lt;/D&gt;&lt;D xsi:type="xsd:double"&gt;12.2287694695906&lt;/D&gt;&lt;D xsi:type="xsd:double"&gt;12.0479349831544&lt;/D&gt;&lt;D xsi:type="xsd:double"&gt;12.0045351745441&lt;/D&gt;&lt;D xsi:type="xsd:double"&gt;11.7592854624952&lt;/D&gt;&lt;D xsi:type="xsd:double"&gt;11.7167314419655&lt;/D&gt;&lt;D xsi:type="xsd:double"&gt;11.6397962816472&lt;/D&gt;&lt;D xsi:type="xsd:double"&gt;11.0966797693376&lt;/D&gt;&lt;D xsi:type="xsd:double"&gt;10.9651817353912&lt;/D&gt;&lt;D xsi:type="xsd:double"&gt;10.4276618692168&lt;/D&gt;&lt;D xsi:type="xsd:double"&gt;9.90316506529597&lt;/D&gt;&lt;D xsi:type="xsd:double"&gt;10.4176107291541&lt;/D&gt;&lt;D xsi:type="xsd:double"&gt;9.32249965262127&lt;/D&gt;&lt;D xsi:type="xsd:double"&gt;9.41480481853198&lt;/D&gt;&lt;D xsi:type="xsd:double"&gt;9.40011598381372&lt;/D&gt;&lt;/FQL&gt;&lt;FQL&gt;&lt;Q&gt;DDR3512M-FDS^FG_PRICE_CHANGE(0,-1AY)&lt;/Q&gt;&lt;R&gt;1&lt;/R&gt;&lt;C&gt;1&lt;/C&gt;&lt;D xsi:type="xsd:double"&gt;-12.6058179120661&lt;/D&gt;&lt;/FQL&gt;&lt;FQL&gt;&lt;Q&gt;PASP-FDS^FG_PRICE_MAVG(0,,,,30)&lt;/Q&gt;&lt;R&gt;1&lt;/R&gt;&lt;C&gt;1&lt;/C&gt;&lt;D xsi:type="xsd:double"&gt;1029.8334&lt;/D&gt;&lt;/FQL&gt;&lt;FQL&gt;&lt;Q&gt;UAE^FG_PRICE(0)&lt;/Q&gt;&lt;R&gt;1&lt;/R&gt;&lt;C&gt;1&lt;/C&gt;&lt;D xsi:type="xsd:double"&gt;14.94&lt;/D&gt;&lt;/FQL&gt;&lt;FQL&gt;&lt;Q&gt;INDA^FG_PRICE(0)&lt;/Q&gt;&lt;R&gt;1&lt;/R&gt;&lt;C&gt;1&lt;/C&gt;&lt;D xsi:type="xsd:double"&gt;52.35&lt;/D&gt;&lt;/FQL&gt;&lt;FQL&gt;&lt;Q&gt;EWW^FG_PRICE_MAVG(0,,,,30)&lt;/Q&gt;&lt;R&gt;1&lt;/R&gt;&lt;C&gt;1&lt;/C&gt;&lt;D xsi:type="xsd:double"&gt;67.557335&lt;/D&gt;&lt;/FQL&gt;&lt;FQL&gt;&lt;Q&gt;EPHE^FG_PRICE_MAVG(0,,,,60)&lt;/Q&gt;&lt;R&gt;1&lt;/R&gt;&lt;C&gt;1&lt;/C&gt;&lt;D xsi:type="xsd:double"&gt;27.1536&lt;/D&gt;&lt;/FQL&gt;&lt;FQL&gt;&lt;Q&gt;UAE^FG_TOTAL_RETURNC(0,-3AM)&lt;/Q&gt;&lt;R&gt;1&lt;/R&gt;&lt;C&gt;1&lt;/C&gt;&lt;D xsi:type="xsd:double"&gt;-1.904136&lt;/D&gt;&lt;/FQL&gt;&lt;FQL&gt;&lt;Q&gt;SET-BKK^FG_TOTAL_RETURNC(0,-1AM)&lt;/Q&gt;&lt;R&gt;1&lt;/R&gt;&lt;C&gt;1&lt;/C&gt;&lt;D xsi:type="xsd:double"&gt;1.1700988&lt;/D&gt;&lt;/FQL&gt;&lt;FQL&gt;&lt;Q&gt;GREK^PERCENT_CHANGE(FMA_EPS(+1,0,,,,"PORTAGG","MEAN"),FMA_EPS(+1,-3AM,,,,"PORTAGG","MEAN"))&lt;/Q&gt;&lt;R&gt;1&lt;/R&gt;&lt;C&gt;1&lt;/C&gt;&lt;D xsi:type="xsd:double"&gt;2.63419861904322&lt;/D&gt;&lt;/FQL&gt;&lt;FQL&gt;&lt;Q&gt;EWW^FG_TOTAL_RETURNC(0,-1AM)&lt;/Q&gt;&lt;R&gt;1&lt;/R&gt;&lt;C&gt;1&lt;/C&gt;&lt;D xsi:type="xsd:double"&gt;4.2983055&lt;/D&gt;&lt;/FQL&gt;&lt;FQL&gt;&lt;Q&gt;EPOL^FG_TOTAL_RETURNC(0,-3AM)&lt;/Q&gt;&lt;R&gt;1&lt;/R&gt;&lt;C&gt;1&lt;/C&gt;&lt;D xsi:type="xsd:double"&gt;11.522436&lt;/D&gt;&lt;/FQL&gt;&lt;FQL&gt;&lt;Q&gt;CNYA^FG_TOTAL_RETURNC(0,-6AM)&lt;/Q&gt;&lt;R&gt;1&lt;/R&gt;&lt;C&gt;1&lt;/C&gt;&lt;D xsi:type="xsd:double"&gt;-3.882283&lt;/D&gt;&lt;/FQL&gt;&lt;FQL&gt;&lt;Q&gt;VWO^P_PRICE(0)/P_PRICE_LOW_PR(0,,,USD,,,"PRICE","INTRA","52W")-1&lt;/Q&gt;&lt;R&gt;1&lt;/R&gt;&lt;C&gt;1&lt;/C&gt;&lt;D xsi:type="xsd:double"&gt;0.13255894&lt;/D&gt;&lt;/FQL&gt;&lt;FQL&gt;&lt;Q&gt;VWO^PERCENT_CHANGE(FMA_EPS(+1,0,,,,"PORTAGG","MEAN"),FMA_EPS(+1,-1AM,,,,"PORTAGG","MEAN"))&lt;/Q&gt;&lt;R&gt;1&lt;/R&gt;&lt;C&gt;1&lt;/C&gt;&lt;D xsi:type="xsd:double"&gt;-13.3546419634439&lt;/D&gt;&lt;/FQL&gt;&lt;FQL&gt;&lt;Q&gt;VGK^FMA_COS_DOWN("EPS","1M",+1,NOW,,,"PORTAGG","MEANR")&lt;/Q&gt;&lt;R&gt;1&lt;/R&gt;&lt;C&gt;1&lt;/C&gt;&lt;D xsi:type="xsd:double"&gt;452&lt;/D&gt;&lt;/FQL&gt;&lt;FQL&gt;&lt;Q&gt;EWY^SIZE(FG_CONSTITUENTS)&lt;/Q&gt;&lt;R&gt;1&lt;/R&gt;&lt;C&gt;1&lt;/C&gt;&lt;D xsi:type="xsd:long"&gt;101&lt;/D&gt;&lt;/FQL&gt;&lt;FQL&gt;&lt;Q&gt;QAT^FMA_RBICS_REV_CURRENT(30, LOC, "PORTAGG")&lt;/Q&gt;&lt;R&gt;1&lt;/R&gt;&lt;C&gt;1&lt;/C&gt;&lt;D xsi:type="xsd:double"&gt;59.4630293891934&lt;/D&gt;&lt;/FQL&gt;&lt;FQL&gt;&lt;Q&gt;ECH^FG_ROE(0)&lt;/Q&gt;&lt;R&gt;1&lt;/R&gt;&lt;C&gt;1&lt;/C&gt;&lt;D xsi:type="xsd:double"&gt;11.2118155019306&lt;/D&gt;&lt;/FQL&gt;&lt;FQL&gt;&lt;Q&gt;REFBRSELIC-FDS^FG_YIELD(NOW,,,0)&lt;/Q&gt;&lt;R&gt;1&lt;/R&gt;&lt;C&gt;1&lt;/C&gt;&lt;D xsi:type="xsd:double"&gt;10.75&lt;/D&gt;&lt;/FQL&gt;&lt;FQL&gt;&lt;Q&gt;TRYVN10Y-FDS^PCTCHG(FG_YIELD(0,,,,"YTM"),FG_YIELD(-1AM,,,,"YTM"))&lt;/Q&gt;&lt;R&gt;1&lt;/R&gt;&lt;C&gt;1&lt;/C&gt;&lt;D xsi:type="xsd:double"&gt;11.035625&lt;/D&gt;&lt;/FQL&gt;&lt;FQL&gt;&lt;Q&gt;TIPSCL10Y-FDS^PCTCHG(FG_YIELD(0,,,,"YTM"),FG_YIELD(-3AM,,,,"YTM"))&lt;/Q&gt;&lt;R&gt;1&lt;/R&gt;&lt;C&gt;1&lt;/C&gt;&lt;D xsi:type="xsd:double"&gt;-0.31864852&lt;/D&gt;&lt;/FQL&gt;&lt;FQL&gt;&lt;Q&gt;TRYMY10Y-FDS^FG_YIELD_NAME&lt;/Q&gt;&lt;R&gt;1&lt;/R&gt;&lt;C&gt;1&lt;/C&gt;&lt;D xsi:type="xsd:string"&gt;Treasury - Malaysia Benchmark Bond 10Y&lt;/D&gt;&lt;/FQL&gt;&lt;FQL&gt;&lt;Q&gt;VWO^FMA_EVAL_EBITDA(NTMA,0,,,"PORTAGG","MEANR")&lt;/Q&gt;&lt;R&gt;1&lt;/R&gt;&lt;C&gt;1&lt;/C&gt;&lt;D xsi:type="xsd:double"&gt;9.61439869839351&lt;/D&gt;&lt;/FQL&gt;&lt;FQL&gt;&lt;Q&gt;KSA^FMA_PE(LTM,0,,,"PORTAGG","MEANR")&lt;/Q&gt;&lt;R&gt;1&lt;/R&gt;&lt;C&gt;1&lt;/C&gt;&lt;D xsi:type="xsd:double"&gt;23.083076023578&lt;/D&gt;&lt;/FQL&gt;&lt;FQL&gt;&lt;Q&gt;TUR^FG_FCF_YIELD_NTM(0)&lt;/Q&gt;&lt;R&gt;1&lt;/R&gt;&lt;C&gt;1&lt;/C&gt;&lt;D xsi:type="xsd:double"&gt;11.5492629429528&lt;/D&gt;&lt;/FQL&gt;&lt;FQL&gt;&lt;Q&gt;QAT^FMA_PE(LTM,0,,,"PORTAGG","MEANR")&lt;/Q&gt;&lt;R&gt;1&lt;/R&gt;&lt;C&gt;1&lt;/C&gt;&lt;D xsi:type="xsd:double"&gt;11.511981114758&lt;/D&gt;&lt;/FQL&gt;&lt;FQL&gt;&lt;Q&gt;GREK^FMA_EVAL_EBITDA(NTMA,0,,,"PORTAGG","MEANR")&lt;/Q&gt;&lt;R&gt;1&lt;/R&gt;&lt;C&gt;1&lt;/C&gt;&lt;D xsi:type="xsd:double"&gt;5.26424605334089&lt;/D&gt;&lt;/FQL&gt;&lt;FQL&gt;&lt;Q&gt;EWZ^FMA_PE(NTMA,0,,,"PORTAGG","MEANR")&lt;/Q&gt;&lt;R&gt;1&lt;/R&gt;&lt;C&gt;1&lt;/C&gt;&lt;D xsi:type="xsd:double"&gt;7.70701874816871&lt;/D&gt;&lt;/FQL&gt;&lt;FQL&gt;&lt;Q&gt;EWT^FMA_EVAL_EBIT(LTMA,NOW,NOW,M,"PORTAGG","MEANR")&lt;/Q&gt;&lt;R&gt;1&lt;/R&gt;&lt;C&gt;1&lt;/C&gt;&lt;D xsi:type="xsd:double"&gt;20.3206109631348&lt;/D&gt;&lt;/FQL&gt;&lt;FQL&gt;&lt;Q&gt;EPU^FMA_DIV_YLD(NTMA,NOW,NOW,M,"PORTAGG","MEANR")&lt;/Q&gt;&lt;R&gt;1&lt;/R&gt;&lt;C&gt;1&lt;/C&gt;&lt;D xsi:type="xsd:double"&gt;3.37445714830346&lt;/D&gt;&lt;/FQL&gt;&lt;FQL&gt;&lt;Q&gt;EPHE^JULIAN(FMA_DIV_YLD(NTMA,NOW,NOW,M,"PORTAGG","MEANR").DATES)&lt;/Q&gt;&lt;R&gt;1&lt;/R&gt;&lt;C&gt;1&lt;/C&gt;&lt;D xsi:type="xsd:long"&gt;45379&lt;/D&gt;&lt;/FQL&gt;&lt;FQL&gt;&lt;Q&gt;CNYA^FG_FCF_YIELD_NTM(0)&lt;/Q&gt;&lt;R&gt;1&lt;/R&gt;&lt;C&gt;1&lt;/C&gt;&lt;D xsi:type="xsd:double"&gt;5.19725489876538&lt;/D&gt;&lt;/FQL&gt;&lt;FQL&gt;&lt;Q&gt;EWZ^FG_COMPANY_NAME&lt;/Q&gt;&lt;R&gt;1&lt;/R&gt;&lt;C&gt;1&lt;/C&gt;&lt;D xsi:type="xsd:string"&gt;iShares MSCI Brazil ETF&lt;/D&gt;&lt;/FQL&gt;&lt;FQL&gt;&lt;Q&gt;TRYTR7Y-FDS^FG_YIELD(-10AY,0,Y,,"YTM")&lt;/Q&gt;&lt;R&gt;10&lt;/R&gt;&lt;C&gt;1&lt;/C&gt;&lt;D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xsi:type="xsd:double"&gt;21.984322&lt;/D&gt;&lt;/FQL&gt;&lt;FQL&gt;&lt;Q&gt;TUR^FMA_PE(LTMA,-10AY,0,AM,"PORTAGG","MEANR")&lt;/Q&gt;&lt;R&gt;121&lt;/R&gt;&lt;C&gt;1&lt;/C&gt;&lt;D xsi:type="xsd:double"&gt;9.67600778815968&lt;/D&gt;&lt;D xsi:type="xsd:double"&gt;9.99262711801572&lt;/D&gt;&lt;D xsi:type="xsd:double"&gt;10.2835771908688&lt;/D&gt;&lt;D xsi:type="xsd:double"&gt;10.499615210229&lt;/D&gt;&lt;D xsi:type="xsd:double"&gt;10.4151161612473&lt;/D&gt;&lt;D xsi:type="xsd:double"&gt;10.6244817762871&lt;/D&gt;&lt;D xsi:type="xsd:double"&gt;10.15832721455&lt;/D&gt;&lt;D xsi:type="xsd:double"&gt;10.7784524425451&lt;/D&gt;&lt;D xsi:type="xsd:double"&gt;11.6237159958309&lt;/D&gt;&lt;D xsi:type="xsd:double"&gt;12.1320509633394&lt;/D&gt;&lt;D xsi:type="xsd:double"&gt;11.8266259960244&lt;/D&gt;&lt;D xsi:type="xsd:double"&gt;11.7397936583932&lt;/D&gt;&lt;D xsi:type="xsd:double"&gt;11.7093412928747&lt;/D&gt;&lt;D xsi:type="xsd:double"&gt;11.772129031547&lt;/D&gt;&lt;D xsi:type="xsd:double"&gt;11.4731672002267&lt;/D&gt;&lt;D xsi:type="xsd:double"&gt;11.5401260943866&lt;/D&gt;&lt;D xsi:type="xsd:double"&gt;11.1725084747621&lt;/D&gt;&lt;D xsi:type="xsd:double"&gt;10.272925663871&lt;/D&gt;&lt;D xsi:type="xsd:double"&gt;11.0290536580718&lt;/D&gt;&lt;D xsi:type="xsd:double"&gt;11.4247301597482&lt;/D&gt;&lt;D xsi:type="xsd:double"&gt;9.77743483112644&lt;/D&gt;&lt;D xsi:type="xsd:double"&gt;9.58138285435343&lt;/D&gt;&lt;D xsi:type="xsd:double"&gt;9.4874502113061&lt;/D&gt;&lt;D xsi:type="xsd:double"&gt;9.79230613165783&lt;/D&gt;&lt;D xsi:type="xsd:double"&gt;9.83736739649373&lt;/D&gt;&lt;D xsi:type="xsd:double"&gt;9.64285374353958&lt;/D&gt;&lt;D xsi:type="xsd:double"&gt;9.50232737534295&lt;/D&gt;&lt;D xsi:type="xsd:double"&gt;9.56288407862611&lt;/D&gt;&lt;D xsi:type="xsd:double"&gt;9.52349445649996&lt;/D&gt;&lt;D xsi:type="xsd:double"&gt;9.48079609736616&lt;/D&gt;&lt;D xsi:type="xsd:double"&gt;9.41556500012239&lt;/D&gt;&lt;D xsi:type="xsd:double"&gt;8.95184375899135&lt;/D&gt;&lt;D xsi:type="xsd:double"&gt;8.83886067548025&lt;/D&gt;&lt;D xsi:type="xsd:double"&gt;8.81895531795887&lt;/D&gt;&lt;D xsi:type="xsd:double"&gt;9.83865337355867&lt;/D&gt;&lt;D xsi:type="xsd:double"&gt;9.85556160227161&lt;/D&gt;&lt;D xsi:type="xsd:double"&gt;9.75127924413719&lt;/D&gt;&lt;D xsi:type="xsd:double"&gt;9.74504599066793&lt;/D&gt;&lt;D xsi:type="xsd:double"&gt;9.72081591206313&lt;/D&gt;&lt;D xsi:type="xsd:double"&gt;9.7058280727175&lt;/D&gt;&lt;D xsi:type="xsd:double"&gt;9.52538996345905&lt;/D&gt;&lt;D xsi:type="xsd:double"&gt;9.51382829550994&lt;/D&gt;&lt;D xsi:type="xsd:double"&gt;8.978477122661&lt;/D&gt;&lt;D xsi:type="xsd:double"&gt;9.07763565028955&lt;/D&gt;&lt;D xsi:type="xsd:double"&gt;8.77583156001553&lt;/D&gt;&lt;D xsi:type="xsd:double"&gt;8.93956775326977&lt;/D&gt;&lt;D xsi:type="xsd:double"&gt;8.72752064253473&lt;/D&gt;&lt;D xsi:type="xsd:double"&gt;9.17294894706732&lt;/D&gt;&lt;D xsi:type="xsd:double"&gt;8.89416710880919&lt;/D&gt;&lt;D xsi:type="xsd:double"&gt;8.56795531071363&lt;/D&gt;&lt;D xsi:type="xsd:double"&gt;8.20853325336289&lt;/D&gt;&lt;D xsi:type="xsd:double"&gt;7.81482381081985&lt;/D&gt;&lt;D xsi:type="xsd:double"&gt;7.65729206766721&lt;/D&gt;&lt;D xsi:type="xsd:double"&gt;7.27788388426439&lt;/D&gt;&lt;D xsi:type="xsd:double"&gt;7.4180869015462&lt;/D&gt;&lt;D xsi:type="xsd:double"&gt;6.96961536740513&lt;/D&gt;&lt;D xsi:type="xsd:double"&gt;6.71823670612569&lt;/D&gt;&lt;D xsi:type="xsd:double"&gt;6.66435884575069&lt;/D&gt;&lt;D xsi:type="xsd:double"&gt;7.48137182596779&lt;/D&gt;&lt;D xsi:type="xsd:double"&gt;7.43687164854407&lt;/D&gt;&lt;D xsi:type="xsd:double"&gt;7.22756245383902&lt;/D&gt;&lt;D xsi:type="xsd:double"&gt;7.01482325633168&lt;/D&gt;&lt;D xsi:type="xsd:double"&gt;7.17740306081424&lt;/D&gt;&lt;D xsi:type="xsd:double"&gt;7.46232006319842&lt;/D&gt;&lt;D xsi:type="xsd:double"&gt;7.55908822539964&lt;/D&gt;&lt;D xsi:type="xsd:double"&gt;7.70262924067309&lt;/D&gt;&lt;D xsi:type="xsd:double"&gt;7.59595963398259&lt;/D&gt;&lt;D xsi:type="xsd:double"&gt;8.07326412691088&lt;/D&gt;&lt;D xsi:type="xsd:double"&gt;8.51992979823145&lt;/D&gt;&lt;D xsi:type="xsd:double"&gt;9.40144131491516&lt;/D&gt;&lt;D xsi:type="xsd:double"&gt;9.17411199196753&lt;/D&gt;&lt;D xsi:type="xsd:double"&gt;7.97323264561713&lt;/D&gt;&lt;D xsi:type="xsd:double"&gt;7.77995546868471&lt;/D&gt;&lt;D xsi:type="xsd:double"&gt;8.06806944750437&lt;/D&gt;&lt;D xsi:type="xsd:double"&gt;9.1280272354872&lt;/D&gt;&lt;D xsi:type="xsd:double"&gt;9.53065090939661&lt;/D&gt;&lt;D xsi:type="xsd:double"&gt;9.60054517100167&lt;/D&gt;&lt;D xsi:type="xsd:double"&gt;10.0374772990283&lt;/D&gt;&lt;D xsi:type="xsd:double"&gt;10.7306355411634&lt;/D&gt;&lt;D xsi:type="xsd:double"&gt;12.5374484428394&lt;/D&gt;&lt;D xsi:type="xsd:double"&gt;12.3984031872743&lt;/D&gt;&lt;D xsi:type="xsd:double"&gt;13.8396483528368&lt;/D&gt;&lt;D xsi:type="xsd:double"&gt;12.5320339664344&lt;/D&gt;&lt;D xsi:type="xsd:double"&gt;11.4409675563707&lt;/D&gt;&lt;D xsi:type="xsd:double"&gt;10.8410687005899&lt;/D&gt;&lt;D xsi:type="xsd:double"&gt;10.3758450558316&lt;/D&gt;&lt;D xsi:type="xsd:double"&gt;9.85376107037826&lt;/D&gt;&lt;D xsi:type="xsd:double"&gt;9.20501749299503&lt;/D&gt;&lt;D xsi:type="xsd:double"&gt;8.55717516416479&lt;/D&gt;&lt;D xsi:type="xsd:double"&gt;7.93377515905836&lt;/D&gt;&lt;D xsi:type="xsd:double"&gt;7.25615974736009&lt;/D&gt;&lt;D xsi:type="xsd:double"&gt;7.13668907549057&lt;/D&gt;&lt;D xsi:type="xsd:double"&gt;7.73021730833682&lt;/D&gt;&lt;D xsi:type="xsd:double"&gt;7.22139149053296&lt;/D&gt;&lt;D xsi:type="xsd:double"&gt;6.28887847684262&lt;/D&gt;&lt;D xsi:type="xsd:double"&gt;5.73900782339572&lt;/D&gt;&lt;D xsi:type="xsd:double"&gt;5.80266376072931&lt;/D&gt;&lt;D xsi:type="xsd:double"&gt;5.50909798965006&lt;/D&gt;&lt;D xsi:type="xsd:double"&gt;5.51202591384124&lt;/D&gt;&lt;D xsi:type="xsd:double"&gt;5.15358850581895&lt;/D&gt;&lt;D xsi:type="xsd:double"&gt;5.07136911151023&lt;/D&gt;&lt;D xsi:type="xsd:double"&gt;5.0682404771451&lt;/D&gt;&lt;D xsi:type="xsd:double"&gt;4.77693456382797&lt;/D&gt;&lt;D xsi:type="xsd:double"&gt;4.96965738394037&lt;/D&gt;&lt;D xsi:type="xsd:double"&gt;4.85431264642194&lt;/D&gt;&lt;D xsi:type="xsd:double"&gt;4.59915035321792&lt;/D&gt;&lt;D xsi:type="xsd:double"&gt;4.19301744578621&lt;/D&gt;&lt;D xsi:type="xsd:double"&gt;4.74365685160228&lt;/D&gt;&lt;D xsi:type="xsd:double"&gt;4.72575082487962&lt;/D&gt;&lt;D xsi:type="xsd:double"&gt;4.64819879020002&lt;/D&gt;&lt;D xsi:type="xsd:double"&gt;4.91062946140947&lt;/D&gt;&lt;D xsi:type="xsd:double"&gt;5.30250465772322&lt;/D&gt;&lt;D xsi:type="xsd:double"&gt;6.11036770880204&lt;/D&gt;&lt;D xsi:type="xsd:double"&gt;6.41027582286149&lt;/D&gt;&lt;D xsi:type="xsd:double"&gt;6.51605095123302&lt;/D&gt;&lt;D xsi:type="xsd:double"&gt;5.67274479821607&lt;/D&gt;&lt;D xsi:type="xsd:double"&gt;5.50072554091411&lt;/D&gt;&lt;D xsi:type="xsd:double"&gt;5.69760769838666&lt;/D&gt;&lt;D xsi:type="xsd:double"&gt;6.33197999299474&lt;/D&gt;&lt;D xsi:type="xsd:double"&gt;6.5721170952798&lt;/D&gt;&lt;D xsi:type="xsd:double"&gt;6.57237465789277&lt;/D&gt;&lt;/FQL&gt;&lt;FQL&gt;&lt;Q&gt;SET-BKK^PERCENT_CHANGE(FMA_EPS(+1,0,,,,"PORTAGG","MEAN"),FMA_EPS(+1,-1AM,,,,"PORTAGG","MEAN"))&lt;/Q&gt;&lt;R&gt;1&lt;/R&gt;&lt;C&gt;1&lt;/C&gt;&lt;D xsi:type="xsd:double"&gt;-0.870719781566793&lt;/D&gt;&lt;/FQL&gt;&lt;FQL&gt;&lt;Q&gt;EWW^PERCENT_CHANGE(FMA_EPS(+1,0,,,,"PORTAGG","MEAN"),FMA_EPS(+1,-3AM,,,,"PORTAGG","MEAN"))&lt;/Q&gt;&lt;R&gt;1&lt;/R&gt;&lt;C&gt;1&lt;/C&gt;&lt;D xsi:type="xsd:double"&gt;0.181913721826303&lt;/D&gt;&lt;/FQL&gt;&lt;FQL&gt;&lt;Q&gt;CNYA^FG_TOTAL_RETURNC(0,-3AM)&lt;/Q&gt;&lt;R&gt;1&lt;/R&gt;&lt;C&gt;1&lt;/C&gt;&lt;D xsi:type="xsd:double"&gt;5.5397153&lt;/D&gt;&lt;/FQL&gt;&lt;FQL&gt;&lt;Q&gt;VWO^P_PRICE(0)/P_PRICE_HIGH_PR(0,,,USD,,,"PRICE","INTRA","52W")&lt;/Q&gt;&lt;R&gt;1&lt;/R&gt;&lt;C&gt;1&lt;/C&gt;&lt;D xsi:type="xsd:double"&gt;0.9842227&lt;/D&gt;&lt;/FQL&gt;&lt;FQL&gt;&lt;Q&gt;VGK^FMA_COS_UP("EPS","1M",+1,NOW,,,"PORTAGG","MEANR")&lt;/Q&gt;&lt;R&gt;1&lt;/R&gt;&lt;C&gt;1&lt;/C&gt;&lt;D xsi:type="xsd:double"&gt;473&lt;/D&gt;&lt;/FQL&gt;&lt;FQL&gt;&lt;Q&gt;EWY^FMA_COS_DOWN("EPS","1M",+1,NOW,,,"PORTAGG","MEANR")&lt;/Q&gt;&lt;R&gt;1&lt;/R&gt;&lt;C&gt;1&lt;/C&gt;&lt;D xsi:type="xsd:double"&gt;46&lt;/D&gt;&lt;/FQL&gt;&lt;FQL&gt;&lt;Q&gt;MCHI^FMA_RBICS_REV_CURRENT(30, LOC, "PORTAGG")&lt;/Q&gt;&lt;R&gt;1&lt;/R&gt;&lt;C&gt;1&lt;/C&gt;&lt;D xsi:type="xsd:double"&gt;23.3465581141157&lt;/D&gt;&lt;/FQL&gt;&lt;FQL&gt;&lt;Q&gt;CNYA^FG_ROE(0)&lt;/Q&gt;&lt;R&gt;1&lt;/R&gt;&lt;C&gt;1&lt;/C&gt;&lt;D xsi:type="xsd:double"&gt;9.36040911807084&lt;/D&gt;&lt;/FQL&gt;&lt;FQL&gt;&lt;Q&gt;REFTHREPO-FDS^PROPER_NAME(0,,,"SECURITY","NAME")&lt;/Q&gt;&lt;R&gt;1&lt;/R&gt;&lt;C&gt;1&lt;/C&gt;&lt;D xsi:type="xsd:string"&gt;Thailand Repo Rate - 1 Day&lt;/D&gt;&lt;/FQL&gt;&lt;FQL&gt;&lt;Q&gt;TIPSCL10Y-FDS^PCTCHG(FG_YIELD(0,,,,"YTM"),FG_YIELD(-1AM,,,,"YTM"))&lt;/Q&gt;&lt;R&gt;1&lt;/R&gt;&lt;C&gt;1&lt;/C&gt;&lt;D xsi:type="xsd:double"&gt;15.55201&lt;/D&gt;&lt;/FQL&gt;&lt;FQL&gt;&lt;Q&gt;TRYPE10Y-FDS^FG_YIELD(0,,,,"YTM")&lt;/Q&gt;&lt;R&gt;1&lt;/R&gt;&lt;C&gt;1&lt;/C&gt;&lt;D xsi:type="xsd:double"&gt;7.426048&lt;/D&gt;&lt;/FQL&gt;&lt;FQL&gt;&lt;Q&gt;TUR^FMA_DIV_YLD(NTMA,NOW,NOW,M,"PORTAGG","MEANR")&lt;/Q&gt;&lt;R&gt;1&lt;/R&gt;&lt;C&gt;1&lt;/C&gt;&lt;D xsi:type="xsd:double"&gt;4.26452747098913&lt;/D&gt;&lt;/FQL&gt;&lt;FQL&gt;&lt;Q&gt;QAT^JULIAN(FMA_DIV_YLD(NTMA,NOW,NOW,M,"PORTAGG","MEANR").DATES)&lt;/Q&gt;&lt;R&gt;1&lt;/R&gt;&lt;C&gt;1&lt;/C&gt;&lt;D xsi:type="xsd:long"&gt;45379&lt;/D&gt;&lt;/FQL&gt;&lt;FQL&gt;&lt;Q&gt;EWT^FMA_EVAL_EBITDA(NTMA,0,,,"PORTAGG","MEANR")&lt;/Q&gt;&lt;R&gt;1&lt;/R&gt;&lt;C&gt;1&lt;/C&gt;&lt;D xsi:type="xsd:double"&gt;10.0591535151267&lt;/D&gt;&lt;/FQL&gt;&lt;FQL&gt;&lt;Q&gt;CNYA^FMA_DIV_YLD(NTMA,NOW,NOW,M,"PORTAGG","MEANR")&lt;/Q&gt;&lt;R&gt;1&lt;/R&gt;&lt;C&gt;1&lt;/C&gt;&lt;D xsi:type="xsd:double"&gt;2.80196457506385&lt;/D&gt;&lt;/FQL&gt;&lt;FQL&gt;&lt;Q&gt;CAGDPY@ZA^EE_ACTUAL_ANNUAL(MED,0)&lt;/Q&gt;&lt;R&gt;1&lt;/R&gt;&lt;C&gt;1&lt;/C&gt;&lt;D xsi:type="xsd:double"&gt;-1.6&lt;/D&gt;&lt;/FQL&gt;&lt;FQL&gt;&lt;Q&gt;EWT^FMA_ROE(NTMA,-20AY,NOW,FY,"PORTAGG","MEANR")&lt;/Q&gt;&lt;R&gt;20&lt;/R&gt;&lt;C&gt;1&lt;/C&gt;&lt;D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xsi:type="xsd:double"&gt;11.9152161134332&lt;/D&gt;&lt;/FQL&gt;&lt;FQL&gt;&lt;Q&gt;TRYAU10Y-FDS^FG_YIELD(-10AY,0,Y,,"YTM")&lt;/Q&gt;&lt;R&gt;10&lt;/R&gt;&lt;C&gt;1&lt;/C&gt;&lt;D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xsi:type="xsd:double"&gt;3.955&lt;/D&gt;&lt;/FQL&gt;&lt;FQL&gt;&lt;Q&gt;CC_SA^FG_COMPANY_NAME&lt;/Q&gt;&lt;R&gt;1&lt;/R&gt;&lt;C&gt;1&lt;/C&gt;&lt;D xsi:type="xsd:string"&gt;Saudi Arabia&lt;/D&gt;&lt;/FQL&gt;&lt;FQL&gt;&lt;Q&gt;USDVND^FG_PRICE_CHANGE(0,-6AM)&lt;/Q&gt;&lt;R&gt;1&lt;/R&gt;&lt;C&gt;1&lt;/C&gt;&lt;D xsi:type="xsd:double"&gt;2.2378564&lt;/D&gt;&lt;/FQL&gt;&lt;FQL&gt;&lt;Q&gt;USDQAR^STD(FG_PRICE_CHANGE(0,-1AY,AM))&lt;/Q&gt;&lt;R&gt;1&lt;/R&gt;&lt;C&gt;1&lt;/C&gt;&lt;D xsi:type="xsd:double"&gt;0.0158925670416409&lt;/D&gt;&lt;/FQL&gt;&lt;FQL&gt;&lt;Q&gt;USDZAR^STD(FG_PRICE_CHANGE(0,-3AY,M))&lt;/Q&gt;&lt;R&gt;1&lt;/R&gt;&lt;C&gt;1&lt;/C&gt;&lt;D xsi:type="xsd:double"&gt;4.02718919601863&lt;/D&gt;&lt;/FQL&gt;&lt;FQL&gt;&lt;Q&gt;USDMXN^FG_COMPANY_NAME&lt;/Q&gt;&lt;R&gt;1&lt;/R&gt;&lt;C&gt;1&lt;/C&gt;&lt;D xsi:type="xsd:string"&gt;Mexican Peso per U.S. Dollar&lt;/D&gt;&lt;/FQL&gt;&lt;FQL&gt;&lt;Q&gt;VNM^FG_TOTAL_RETURNC(-10AY,0,AM)&lt;/Q&gt;&lt;R&gt;121&lt;/R&gt;&lt;C&gt;1&lt;/C&gt;&lt;D xsi:type="xsd:double"&gt;-2.5641024&lt;/D&gt;&lt;D xsi:type="xsd:double"&gt;-12.049866&lt;/D&gt;&lt;D xsi:type="xsd:double"&gt;8.766401&lt;/D&gt;&lt;D xsi:type="xsd:double"&gt;2.316606&lt;/D&gt;&lt;D xsi:type="xsd:double"&gt;0.28301477&lt;/D&gt;&lt;D xsi:type="xsd:double"&gt;7.290685&lt;/D&gt;&lt;D xsi:type="xsd:double"&gt;-6.0061336&lt;/D&gt;&lt;D xsi:type="xsd:double"&gt;-1.7257512&lt;/D&gt;&lt;D xsi:type="xsd:double"&gt;-6.9292784&lt;/D&gt;&lt;D xsi:type="xsd:double"&gt;-0.49205422&lt;/D&gt;&lt;D xsi:type="xsd:double"&gt;1.1584997&lt;/D&gt;&lt;D xsi:type="xsd:double"&gt;-3.435707&lt;/D&gt;&lt;D xsi:type="xsd:double"&gt;-6.4689994&lt;/D&gt;&lt;D xsi:type="xsd:double"&gt;-1.8443763&lt;/D&gt;&lt;D xsi:type="xsd:double"&gt;5.9894204&lt;/D&gt;&lt;D xsi:type="xsd:double"&gt;5.4847717&lt;/D&gt;&lt;D xsi:type="xsd:double"&gt;-5.8823586&lt;/D&gt;&lt;D xsi:type="xsd:double"&gt;-11.160713&lt;/D&gt;&lt;D xsi:type="xsd:double"&gt;11.934673&lt;/D&gt;&lt;D xsi:type="xsd:double"&gt;-7.4635267&lt;/D&gt;&lt;D xsi:type="xsd:double"&gt;-9.824133&lt;/D&gt;&lt;D xsi:type="xsd:double"&gt;-2.0496309&lt;/D&gt;&lt;D xsi:type="xsd:double"&gt;-6.771201&lt;/D&gt;&lt;D xsi:type="xsd:double"&gt;10.7033615&lt;/D&gt;&lt;D xsi:type="xsd:double"&gt;-2.762431&lt;/D&gt;&lt;D xsi:type="xsd:double"&gt;0.7102251&lt;/D&gt;&lt;D xsi:type="xsd:double"&gt;4.513395&lt;/D&gt;&lt;D xsi:type="xsd:double"&gt;0&lt;/D&gt;&lt;D xsi:type="xsd:double"&gt;3.2388687&lt;/D&gt;&lt;D xsi:type="xsd:double"&gt;-4.8366013&lt;/D&gt;&lt;D xsi:type="xsd:double"&gt;1.5796661&lt;/D&gt;&lt;D xsi:type="xsd:double"&gt;-7.505071&lt;/D&gt;&lt;D xsi:type="xsd:double"&gt;-1.3888955&lt;/D&gt;&lt;D xsi:type="xsd:double"&gt;2.7670264&lt;/D&gt;&lt;D xsi:type="xsd:double"&gt;1.4042854&lt;/D&gt;&lt;D xsi:type="xsd:double"&gt;-1.8221557&lt;/D&gt;&lt;D xsi:type="xsd:double"&gt;5.1967263&lt;/D&gt;&lt;D xsi:type="xsd:double"&gt;-1.2702942&lt;/D&gt;&lt;D xsi:type="xsd:double"&gt;3.7884235&lt;/D&gt;&lt;D xsi:type="xsd:double"&gt;1.0330558&lt;/D&gt;&lt;D xsi:type="xsd:double"&gt;-2.385825&lt;/D&gt;&lt;D xsi:type="xsd:double"&gt;3.0726314&lt;/D&gt;&lt;D xsi:type="xsd:double"&gt;2.8455257&lt;/D&gt;&lt;D xsi:type="xsd:double"&gt;6.3241005&lt;/D&gt;&lt;D xsi:type="xsd:double"&gt;2.2304893&lt;/D&gt;&lt;D xsi:type="xsd:double"&gt;16.233004&lt;/D&gt;&lt;D xsi:type="xsd:double"&gt;-8.95679&lt;/D&gt;&lt;D xsi:type="xsd:double"&gt;9.953701&lt;/D&gt;&lt;D xsi:type="xsd:double"&gt;2.8421044&lt;/D&gt;&lt;D xsi:type="xsd:double"&gt;-8.648926&lt;/D&gt;&lt;D xsi:type="xsd:double"&gt;-2.072835&lt;/D&gt;&lt;D xsi:type="xsd:double"&gt;-12.643015&lt;/D&gt;&lt;D xsi:type="xsd:double"&gt;5.762923&lt;/D&gt;&lt;D xsi:type="xsd:double"&gt;2.538693&lt;/D&gt;&lt;D xsi:type="xsd:double"&gt;-9.239131&lt;/D&gt;&lt;D xsi:type="xsd:double"&gt;1.7298698&lt;/D&gt;&lt;D xsi:type="xsd:double"&gt;1.8966675&lt;/D&gt;&lt;D xsi:type="xsd:double"&gt;-0.995785&lt;/D&gt;&lt;D xsi:type="xsd:double"&gt;2.352941&lt;/D&gt;&lt;D xsi:type="xsd:double"&gt;5.938697&lt;/D&gt;&lt;D xsi:type="xsd:double"&gt;2.2302508&lt;/D&gt;&lt;D xsi:type="xsd:double"&gt;-3.9504588&lt;/D&gt;&lt;D xsi:type="xsd:double"&gt;0.4910946&lt;/D&gt;&lt;D xsi:type="xsd:double"&gt;-0.8552313&lt;/D&gt;&lt;D xsi:type="xsd:double"&gt;-3.5736263&lt;/D&gt;&lt;D xsi:type="xsd:double"&gt;0.06389618&lt;/D&gt;&lt;D xsi:type="xsd:double"&gt;3.2567024&lt;/D&gt;&lt;D xsi:type="xsd:double"&gt;2.2881985&lt;/D&gt;&lt;D xsi:type="xsd:double"&gt;-3.8089514&lt;/D&gt;&lt;D xsi:type="xsd:double"&gt;0.7655859&lt;/D&gt;&lt;D xsi:type="xsd:double"&gt;-4.6511593&lt;/D&gt;&lt;D xsi:type="xsd:double"&gt;-18.127882&lt;/D&gt;&lt;D xsi:type="xsd:double"&gt;-3.6634445&lt;/D&gt;&lt;D xsi:type="xsd:double"&gt;7.563722&lt;/D&gt;&lt;D xsi:type="xsd:double"&gt;6.138301&lt;/D&gt;&lt;D xsi:type="xsd:double"&gt;4.172766&lt;/D&gt;&lt;D xsi:type="xsd:double"&gt;2.1714687&lt;/D&gt;&lt;D xsi:type="xsd:double"&gt;1.7263889&lt;/D&gt;&lt;D xsi:type="xsd:double"&gt;2.4340749&lt;/D&gt;&lt;D xsi:type="xsd:double"&gt;3.0363083&lt;/D&gt;&lt;D xsi:type="xsd:double"&gt;7.4311376&lt;/D&gt;&lt;D xsi:type="xsd:double"&gt;10.834753&lt;/D&gt;&lt;D xsi:type="xsd:double"&gt;-3.13344&lt;/D&gt;&lt;D xsi:type="xsd:double"&gt;0.3346324&lt;/D&gt;&lt;D xsi:type="xsd:double"&gt;3.390777&lt;/D&gt;&lt;D xsi:type="xsd:double"&gt;2.2580624&lt;/D&gt;&lt;D xsi:type="xsd:double"&gt;5.152464&lt;/D&gt;&lt;D xsi:type="xsd:double"&gt;-0.34999847&lt;/D&gt;&lt;D xsi:type="xsd:double"&gt;0.10035038&lt;/D&gt;&lt;D xsi:type="xsd:double"&gt;0.4009962&lt;/D&gt;&lt;D xsi:type="xsd:double"&gt;-1.947087&lt;/D&gt;&lt;D xsi:type="xsd:double"&gt;4.887986&lt;/D&gt;&lt;D xsi:type="xsd:double"&gt;0.3883481&lt;/D&gt;&lt;D xsi:type="xsd:double"&gt;2.347207&lt;/D&gt;&lt;D xsi:type="xsd:double"&gt;-6.8376007&lt;/D&gt;&lt;D xsi:type="xsd:double"&gt;-5.555558&lt;/D&gt;&lt;D xsi:type="xsd:double"&gt;0.86346865&lt;/D&gt;&lt;D xsi:type="xsd:double"&gt;-13.911181&lt;/D&gt;&lt;D xsi:type="xsd:double"&gt;-2.7346194&lt;/D&gt;&lt;D xsi:type="xsd:double"&gt;-9.392965&lt;/D&gt;&lt;D xsi:type="xsd:double"&gt;8.815229&lt;/D&gt;&lt;D xsi:type="xsd:double"&gt;-2.4627328&lt;/D&gt;&lt;D xsi:type="xsd:double"&gt;-20.066446&lt;/D&gt;&lt;D xsi:type="xsd:double"&gt;-6.816292&lt;/D&gt;&lt;D xsi:type="xsd:double"&gt;14.629793&lt;/D&gt;&lt;D xsi:type="xsd:double"&gt;-0.94600916&lt;/D&gt;&lt;D xsi:type="xsd:double"&gt;-5.2339373&lt;/D&gt;&lt;D xsi:type="xsd:double"&gt;-2.4267793&lt;/D&gt;&lt;D xsi:type="xsd:double"&gt;5.4030895&lt;/D&gt;&lt;D xsi:type="xsd:double"&gt;0.69161654&lt;/D&gt;&lt;D xsi:type="xsd:double"&gt;6.2626243&lt;/D&gt;&lt;D xsi:type="xsd:double"&gt;4.258561&lt;/D&gt;&lt;D xsi:type="xsd:double"&gt;10.685635&lt;/D&gt;&lt;D xsi:type="xsd:double"&gt;0.5601287&lt;/D&gt;&lt;D xsi:type="xsd:double"&gt;-10.550463&lt;/D&gt;&lt;D xsi:type="xsd:double"&gt;-3.4432173&lt;/D&gt;&lt;D xsi:type="xsd:double"&gt;3.4142613&lt;/D&gt;&lt;D xsi:type="xsd:double"&gt;-0.12976527&lt;/D&gt;&lt;D xsi:type="xsd:double"&gt;1.2006164&lt;/D&gt;&lt;D xsi:type="xsd:double"&gt;1.7987013&lt;/D&gt;&lt;D xsi:type="xsd:double"&gt;0.526309&lt;/D&gt;&lt;/FQL&gt;&lt;FQL&gt;&lt;Q&gt;VNM^FMA_DIV_YLD(NTMA,-10AY,0,AM,"PORTAGG","MEANR")&lt;/Q&gt;&lt;R&gt;121&lt;/R&gt;&lt;C&gt;1&lt;/C&gt;&lt;D xsi:type="xsd:double"&gt;3.45627926842291&lt;/D&gt;&lt;D xsi:type="xsd:double"&gt;3.52810916074928&lt;/D&gt;&lt;D xsi:type="xsd:double"&gt;3.2886270914567&lt;/D&gt;&lt;D xsi:type="xsd:double"&gt;3.36634294690142&lt;/D&gt;&lt;D xsi:type="xsd:double"&gt;3.50635801289915&lt;/D&gt;&lt;D xsi:type="xsd:double"&gt;2.98543966251674&lt;/D&gt;&lt;D xsi:type="xsd:double"&gt;2.92521309444372&lt;/D&gt;&lt;D xsi:type="xsd:double"&gt;2.92569152192496&lt;/D&gt;&lt;D xsi:type="xsd:double"&gt;3.22561259538133&lt;/D&gt;&lt;D xsi:type="xsd:double"&gt;3.05091868938933&lt;/D&gt;&lt;D xsi:type="xsd:double"&gt;3.0794452091398&lt;/D&gt;&lt;D xsi:type="xsd:double"&gt;2.96178596601822&lt;/D&gt;&lt;D xsi:type="xsd:double"&gt;2.92335874066594&lt;/D&gt;&lt;D xsi:type="xsd:double"&gt;3.01804923489292&lt;/D&gt;&lt;D xsi:type="xsd:double"&gt;2.74531806835411&lt;/D&gt;&lt;D xsi:type="xsd:double"&gt;4.10502221475241&lt;/D&gt;&lt;D xsi:type="xsd:double"&gt;3.75121436230306&lt;/D&gt;&lt;D xsi:type="xsd:double"&gt;3.58495283450924&lt;/D&gt;&lt;D xsi:type="xsd:double"&gt;3.18818514297506&lt;/D&gt;&lt;D xsi:type="xsd:double"&gt;3.28249959220504&lt;/D&gt;&lt;D xsi:type="xsd:double"&gt;2.79285592179107&lt;/D&gt;&lt;D xsi:type="xsd:string"&gt;@NA&lt;/D&gt;&lt;D xsi:type="xsd:string"&gt;@NA&lt;/D&gt;&lt;D xsi:type="xsd:double"&gt;2.71617647975191&lt;/D&gt;&lt;D xsi:type="xsd:double"&gt;3.09213511050313&lt;/D&gt;&lt;D xsi:type="xsd:double"&gt;3.15673178689728&lt;/D&gt;&lt;D xsi:type="xsd:double"&gt;3.63761267985306&lt;/D&gt;&lt;D xsi:type="xsd:double"&gt;3.24882336709883&lt;/D&gt;&lt;D xsi:type="xsd:double"&gt;3.06447692433258&lt;/D&gt;&lt;D xsi:type="xsd:double"&gt;3.16123787409216&lt;/D&gt;&lt;D xsi:type="xsd:double"&gt;2.54629701527656&lt;/D&gt;&lt;D xsi:type="xsd:double"&gt;2.66899667812142&lt;/D&gt;&lt;D xsi:type="xsd:double"&gt;2.98209066302514&lt;/D&gt;&lt;D xsi:type="xsd:double"&gt;2.84538244962138&lt;/D&gt;&lt;D xsi:type="xsd:double"&gt;3.03266763899988&lt;/D&gt;&lt;D xsi:type="xsd:double"&gt;3.19126770591803&lt;/D&gt;&lt;D xsi:type="xsd:double"&gt;2.61313637248361&lt;/D&gt;&lt;D xsi:type="xsd:double"&gt;2.47040509848655&lt;/D&gt;&lt;D xsi:type="xsd:double"&gt;2.0184801931679&lt;/D&gt;&lt;D xsi:type="xsd:double"&gt;1.76527910087348&lt;/D&gt;&lt;D xsi:type="xsd:double"&gt;1.75636425324272&lt;/D&gt;&lt;D xsi:type="xsd:double"&gt;1.73733838374219&lt;/D&gt;&lt;D xsi:type="xsd:double"&gt;1.87183007781467&lt;/D&gt;&lt;D xsi:type="xsd:double"&gt;2.02635798595169&lt;/D&gt;&lt;D xsi:type="xsd:double"&gt;1.80462863816442&lt;/D&gt;&lt;D xsi:type="xsd:double"&gt;1.57925453058228&lt;/D&gt;&lt;D xsi:type="xsd:double"&gt;1.87555609042543&lt;/D&gt;&lt;D xsi:type="xsd:double"&gt;1.67941623759589&lt;/D&gt;&lt;D xsi:type="xsd:double"&gt;1.82512078812846&lt;/D&gt;&lt;D xsi:type="xsd:string"&gt;@NA&lt;/D&gt;&lt;D xsi:type="xsd:double"&gt;1.56025282596365&lt;/D&gt;&lt;D xsi:type="xsd:double"&gt;1.80955022610402&lt;/D&gt;&lt;D xsi:type="xsd:double"&gt;1.72649067775313&lt;/D&gt;&lt;D xsi:type="xsd:double"&gt;1.65015664102274&lt;/D&gt;&lt;D xsi:type="xsd:double"&gt;1.75264757728474&lt;/D&gt;&lt;D xsi:type="xsd:double"&gt;1.82145168198237&lt;/D&gt;&lt;D xsi:type="xsd:double"&gt;1.63341549158111&lt;/D&gt;&lt;D xsi:type="xsd:double"&gt;1.79319726937953&lt;/D&gt;&lt;D xsi:type="xsd:double"&gt;1.73881353495996&lt;/D&gt;&lt;D xsi:type="xsd:double"&gt;1.60445393621557&lt;/D&gt;&lt;D xsi:type="xsd:double"&gt;1.57870413917562&lt;/D&gt;&lt;D xsi:type="xsd:double"&gt;1.52414465161581&lt;/D&gt;&lt;D xsi:type="xsd:double"&gt;1.57979803371087&lt;/D&gt;&lt;D xsi:type="xsd:double"&gt;1.7515140461966&lt;/D&gt;&lt;D xsi:type="xsd:double"&gt;1.84893930081216&lt;/D&gt;&lt;D xsi:type="xsd:double"&gt;1.93094809173218&lt;/D&gt;&lt;D xsi:type="xsd:double"&gt;1.64028276363585&lt;/D&gt;&lt;D xsi:type="xsd:double"&gt;1.6702653352136&lt;/D&gt;&lt;D xsi:type="xsd:double"&gt;1.61046149934745&lt;/D&gt;&lt;D xsi:type="xsd:double"&gt;1.49257227201487&lt;/D&gt;&lt;D xsi:type="xsd:double"&gt;1.66258118676858&lt;/D&gt;&lt;D xsi:type="xsd:double"&gt;1.73977917709835&lt;/D&gt;&lt;D xsi:type="xsd:double"&gt;1.91392715812939&lt;/D&gt;&lt;D xsi:type="xsd:double"&gt;1.55762837759408&lt;/D&gt;&lt;D xsi:type="xsd:double"&gt;1.35625854076619&lt;/D&gt;&lt;D xsi:type="xsd:double"&gt;1.38722511617514&lt;/D&gt;&lt;D xsi:type="xsd:double"&gt;1.36938367505744&lt;/D&gt;&lt;D xsi:type="xsd:double"&gt;1.30730606509935&lt;/D&gt;&lt;D xsi:type="xsd:double"&gt;1.33898687380717&lt;/D&gt;&lt;D xsi:type="xsd:double"&gt;1.32406368646966&lt;/D&gt;&lt;D xsi:type="xsd:double"&gt;1.17849206712643&lt;/D&gt;&lt;D xsi:type="xsd:double"&gt;1.13236641551816&lt;/D&gt;&lt;D xsi:type="xsd:double"&gt;1.25038380713617&lt;/D&gt;&lt;D xsi:type="xsd:double"&gt;1.23864398485789&lt;/D&gt;&lt;D xsi:type="xsd:double"&gt;1.15488417643419&lt;/D&gt;&lt;D xsi:type="xsd:double"&gt;1.19377161034394&lt;/D&gt;&lt;D xsi:type="xsd:double"&gt;1.16849768693738&lt;/D&gt;&lt;D xsi:type="xsd:double"&gt;1.40333464016354&lt;/D&gt;&lt;D xsi:type="xsd:double"&gt;1.3600601309421&lt;/D&gt;&lt;D xsi:type="xsd:double"&gt;1.39307259489208&lt;/D&gt;&lt;D xsi:type="xsd:double"&gt;1.42186001495434&lt;/D&gt;&lt;D xsi:type="xsd:double"&gt;1.32295988840041&lt;/D&gt;&lt;D xsi:type="xsd:double"&gt;1.52290983540833&lt;/D&gt;&lt;D xsi:type="xsd:double"&gt;1.54062002352058&lt;/D&gt;&lt;D xsi:type="xsd:double"&gt;1.68071003153976&lt;/D&gt;&lt;D xsi:type="xsd:double"&gt;1.85992033508703&lt;/D&gt;&lt;D xsi:type="xsd:double"&gt;1.58773192133675&lt;/D&gt;&lt;D xsi:type="xsd:double"&gt;1.76407769746508&lt;/D&gt;&lt;D xsi:type="xsd:double"&gt;1.78068175661289&lt;/D&gt;&lt;D xsi:type="xsd:double"&gt;1.97074346901601&lt;/D&gt;&lt;D xsi:type="xsd:double"&gt;1.87741759931812&lt;/D&gt;&lt;D xsi:type="xsd:double"&gt;1.97210144844371&lt;/D&gt;&lt;D xsi:type="xsd:double"&gt;2.53881433639955&lt;/D&gt;&lt;D xsi:type="xsd:double"&gt;2.64671507791765&lt;/D&gt;&lt;D xsi:type="xsd:double"&gt;2.55851018574065&lt;/D&gt;&lt;D xsi:type="xsd:double"&gt;2.65201573930928&lt;/D&gt;&lt;D xsi:type="xsd:double"&gt;2.4967005193189&lt;/D&gt;&lt;D xsi:type="xsd:double"&gt;2.47581819210781&lt;/D&gt;&lt;D xsi:type="xsd:double"&gt;2.48899125011301&lt;/D&gt;&lt;D xsi:type="xsd:double"&gt;2.58937710051588&lt;/D&gt;&lt;D xsi:type="xsd:double"&gt;2.57468561314604&lt;/D&gt;&lt;D xsi:type="xsd:double"&gt;2.7103872338711&lt;/D&gt;&lt;D xsi:type="xsd:double"&gt;2.46958496078301&lt;/D&gt;&lt;D xsi:type="xsd:double"&gt;2.59750842264434&lt;/D&gt;&lt;D xsi:type="xsd:double"&gt;2.951607523467&lt;/D&gt;&lt;D xsi:type="xsd:double"&gt;2.91607842753089&lt;/D&gt;&lt;D xsi:type="xsd:double"&gt;2.81294895143432&lt;/D&gt;&lt;D xsi:type="xsd:double"&gt;2.75673065794943&lt;/D&gt;&lt;D xsi:type="xsd:double"&gt;2.72014305530948&lt;/D&gt;&lt;D xsi:type="xsd:double"&gt;2.44414627614749&lt;/D&gt;&lt;D xsi:type="xsd:double"&gt;2.24012731032741&lt;/D&gt;&lt;/FQL&gt;&lt;FQL&gt;&lt;Q&gt;DDR3512M-FDS^FG_PRICE_CHANGE(0,-6AM)&lt;/Q&gt;&lt;R&gt;1&lt;/R&gt;&lt;C&gt;1&lt;/C&gt;&lt;D xsi:type="xsd:double"&gt;-3.27297928135767&lt;/D&gt;&lt;/FQL&gt;&lt;FQL&gt;&lt;Q&gt;CPALM-FDS^FG_PRICE_CHANGE(0,-1AY)&lt;/Q&gt;&lt;R&gt;1&lt;/R&gt;&lt;C&gt;1&lt;/C&gt;&lt;D xsi:type="xsd:double"&gt;5.53738317757009&lt;/D&gt;&lt;/FQL&gt;&lt;FQL&gt;&lt;Q&gt;BRENT-FDS^FG_PRICE_CHANGE(0,-1AM)&lt;/Q&gt;&lt;R&gt;1&lt;/R&gt;&lt;C&gt;1&lt;/C&gt;&lt;D xsi:type="xsd:double"&gt;0&lt;/D&gt;&lt;/FQL&gt;&lt;FQL&gt;&lt;Q&gt;FC0000BR^FG_PRICE(0)&lt;/Q&gt;&lt;R&gt;1&lt;/R&gt;&lt;C&gt;1&lt;/C&gt;&lt;D xsi:type="xsd:double"&gt;210.65523&lt;/D&gt;&lt;/FQL&gt;&lt;FQL&gt;&lt;Q&gt;GREK^FG_PRICE_MAVG(0,,,,200)&lt;/Q&gt;&lt;R&gt;1&lt;/R&gt;&lt;C&gt;1&lt;/C&gt;&lt;D xsi:type="xsd:double"&gt;37.386658&lt;/D&gt;&lt;/FQL&gt;&lt;FQL&gt;&lt;Q&gt;KSA^FG_TOTAL_RETURNC(0,-3AM)&lt;/Q&gt;&lt;R&gt;1&lt;/R&gt;&lt;C&gt;1&lt;/C&gt;&lt;D xsi:type="xsd:double"&gt;5.4630637&lt;/D&gt;&lt;/FQL&gt;&lt;FQL&gt;&lt;Q&gt;SET-BKK^PERCENT_CHANGE(FMA_EPS(+1,0,,,,"PORTAGG","MEAN"),FMA_EPS(+1,-3AM,,,,"PORTAGG","MEAN"))&lt;/Q&gt;&lt;R&gt;1&lt;/R&gt;&lt;C&gt;1&lt;/C&gt;&lt;D xsi:type="xsd:double"&gt;-3.25740587762415&lt;/D&gt;&lt;/FQL&gt;&lt;FQL&gt;&lt;Q&gt;MCHI^PERCENT_CHANGE(FMA_EPS(+1,0,,,,"PORTAGG","MEAN"),FMA_EPS(+1,-1AM,,,,"PORTAGG","MEAN"))&lt;/Q&gt;&lt;R&gt;1&lt;/R&gt;&lt;C&gt;1&lt;/C&gt;&lt;D xsi:type="xsd:double"&gt;-2.53748809552128&lt;/D&gt;&lt;/FQL&gt;&lt;FQL&gt;&lt;Q&gt;EWZ^PERCENT_CHANGE(FMA_EPS(+1,0,,,,"PORTAGG","MEAN"),FMA_EPS(+1,-3AM,,,,"PORTAGG","MEAN"))&lt;/Q&gt;&lt;R&gt;1&lt;/R&gt;&lt;C&gt;1&lt;/C&gt;&lt;D xsi:type="xsd:double"&gt;-5.22399483682817&lt;/D&gt;&lt;/FQL&gt;&lt;FQL&gt;&lt;Q&gt;EWM^FG_TOTAL_RETURNC(0,-1AM)&lt;/Q&gt;&lt;R&gt;1&lt;/R&gt;&lt;C&gt;1&lt;/C&gt;&lt;D xsi:type="xsd:double"&gt;-0.5474508&lt;/D&gt;&lt;/FQL&gt;&lt;FQL&gt;&lt;Q&gt;EIDO^FG_TOTAL_RETURNC(0,-3AM)&lt;/Q&gt;&lt;R&gt;1&lt;/R&gt;&lt;C&gt;1&lt;/C&gt;&lt;D xsi:type="xsd:double"&gt;-2.7690887&lt;/D&gt;&lt;/FQL&gt;&lt;FQL&gt;&lt;Q&gt;VWO^FMA_PCT_ABOVE_MAVG(200,0,,,,"PORTAGG")&lt;/Q&gt;&lt;R&gt;1&lt;/R&gt;&lt;C&gt;1&lt;/C&gt;&lt;D xsi:type="xsd:double"&gt;40.492804186655&lt;/D&gt;&lt;/FQL&gt;&lt;FQL&gt;&lt;Q&gt;QAT^FMA_COS_DOWN("EPS","1M",+1,NOW,,,"PORTAGG","MEANR")&lt;/Q&gt;&lt;R&gt;1&lt;/R&gt;&lt;C&gt;1&lt;/C&gt;&lt;D xsi:type="xsd:double"&gt;5&lt;/D&gt;&lt;/FQL&gt;&lt;FQL&gt;&lt;Q&gt;EPHE^SIZE(FG_CONSTITUENTS)&lt;/Q&gt;&lt;R&gt;1&lt;/R&gt;&lt;C&gt;1&lt;/C&gt;&lt;D xsi:type="xsd:long"&gt;35&lt;/D&gt;&lt;/FQL&gt;&lt;FQL&gt;&lt;Q&gt;UAE^FG_ROE(0)&lt;/Q&gt;&lt;R&gt;1&lt;/R&gt;&lt;C&gt;1&lt;/C&gt;&lt;D xsi:type="xsd:double"&gt;12.7487623521472&lt;/D&gt;&lt;/FQL&gt;&lt;FQL&gt;&lt;Q&gt;TRYPL10Y-FDS^FG_YIELD_NAME&lt;/Q&gt;&lt;R&gt;1&lt;/R&gt;&lt;C&gt;1&lt;/C&gt;&lt;D xsi:type="xsd:string"&gt;Treasury - Poland Benchmark Bond 10Y&lt;/D&gt;&lt;/FQL&gt;&lt;FQL&gt;&lt;Q&gt;REFTHREPO-FDS^FG_YIELD(NOW,,,0)&lt;/Q&gt;&lt;R&gt;1&lt;/R&gt;&lt;C&gt;1&lt;/C&gt;&lt;D xsi:type="xsd:double"&gt;2.5&lt;/D&gt;&lt;/FQL&gt;&lt;FQL&gt;&lt;Q&gt;REFPL7D-FDS^FG_YIELD(NOW,,,0)&lt;/Q&gt;&lt;R&gt;1&lt;/R&gt;&lt;C&gt;1&lt;/C&gt;&lt;D xsi:type="xsd:double"&gt;5.75&lt;/D&gt;&lt;/FQL&gt;&lt;FQL&gt;&lt;Q&gt;TRYBR10Y-FDS^PCTCHG(FG_YIELD(0,,,,"YTM"),FG_YIELD(-1AM,,,,"YTM"))&lt;/Q&gt;&lt;R&gt;1&lt;/R&gt;&lt;C&gt;1&lt;/C&gt;&lt;D xsi:type="xsd:double"&gt;6.0137935&lt;/D&gt;&lt;/FQL&gt;&lt;FQL&gt;&lt;Q&gt;TRYCN10Y-FDS^FG_YIELD(0,,,,"YTM")&lt;/Q&gt;&lt;R&gt;1&lt;/R&gt;&lt;C&gt;1&lt;/C&gt;&lt;D xsi:type="xsd:double"&gt;2.3047&lt;/D&gt;&lt;/FQL&gt;&lt;FQL&gt;&lt;Q&gt;CC_AE^IMF_IFS_RCPI_Q(-1AM)&lt;/Q&gt;&lt;R&gt;0&lt;/R&gt;&lt;C&gt;0&lt;/C&gt;&lt;/FQL&gt;&lt;FQL&gt;&lt;Q&gt;VWO^FG_FCF_YIELD_NTM(0)&lt;/Q&gt;&lt;R&gt;1&lt;/R&gt;&lt;C&gt;1&lt;/C&gt;&lt;D xsi:type="xsd:double"&gt;4.90641837424225&lt;/D&gt;&lt;/FQL&gt;&lt;FQL&gt;&lt;Q&gt;KSA^JULIAN(FMA_DIV_YLD(NTMA,NOW,NOW,M,"PORTAGG","MEANR").DATES)&lt;/Q&gt;&lt;R&gt;1&lt;/R&gt;&lt;C&gt;1&lt;/C&gt;&lt;D xsi:type="xsd:long"&gt;45379&lt;/D&gt;&lt;/FQL&gt;&lt;FQL&gt;&lt;Q&gt;EWM^JULIAN(FMA_ROE(NTMA,-20AY,NOW,FY,"PORTAGG","MEANR").DATES)&lt;/Q&gt;&lt;R&gt;20&lt;/R&gt;&lt;C&gt;1&lt;/C&gt;&lt;D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xsi:type="xsd:double"&gt;63.7324766927396&lt;/D&gt;&lt;D xsi:type="xsd:double"&gt;51.5269225985592&lt;/D&gt;&lt;D xsi:type="xsd:double"&gt;58.7717055822565&lt;/D&gt;&lt;D xsi:type="xsd:double"&gt;64.97279420912&lt;/D&gt;&lt;D xsi:type="xsd:double"&gt;67.9891780236727&lt;/D&gt;&lt;/FQL&gt;&lt;FQL&gt;&lt;Q&gt;QAT^FMA_PE(NTMA,-10AY,0,AM,"PORTAGG","MEANR")&lt;/Q&gt;&lt;R&gt;121&lt;/R&gt;&lt;C&gt;1&lt;/C&gt;&lt;D xsi:type="xsd:string"&gt;@NA&lt;/D&gt;&lt;D xsi:type="xsd:string"&gt;@NA&lt;/D&gt;&lt;D xsi:type="xsd:double"&gt;15.5992074797423&lt;/D&gt;&lt;D xsi:type="xsd:double"&gt;15.5427119078283&lt;/D&gt;&lt;D xsi:type="xsd:double"&gt;15.539323311762&lt;/D&gt;&lt;D xsi:type="xsd:double"&gt;15.8451187475145&lt;/D&gt;&lt;D xsi:type="xsd:double"&gt;15.5310202312606&lt;/D&gt;&lt;D xsi:type="xsd:double"&gt;15.1137931831636&lt;/D&gt;&lt;D xsi:type="xsd:double"&gt;12.9248747081978&lt;/D&gt;&lt;D xsi:type="xsd:double"&gt;13.4264940705225&lt;/D&gt;&lt;D xsi:type="xsd:double"&gt;14.1510996873038&lt;/D&gt;&lt;D xsi:type="xsd:double"&gt;13.5764512517222&lt;/D&gt;&lt;D xsi:type="xsd:double"&gt;13.3203988467145&lt;/D&gt;&lt;D xsi:type="xsd:double"&gt;13.8805987444789&lt;/D&gt;&lt;D xsi:type="xsd:double"&gt;13.121383617728&lt;/D&gt;&lt;D xsi:type="xsd:double"&gt;13.1363016352142&lt;/D&gt;&lt;D xsi:type="xsd:double"&gt;13.1006723355828&lt;/D&gt;&lt;D xsi:type="xsd:double"&gt;13.2028072866209&lt;/D&gt;&lt;D xsi:type="xsd:double"&gt;12.8078200765209&lt;/D&gt;&lt;D xsi:type="xsd:double"&gt;11.7632691656549&lt;/D&gt;&lt;D xsi:type="xsd:double"&gt;11.0183577616934&lt;/D&gt;&lt;D xsi:type="xsd:double"&gt;10.7367612319899&lt;/D&gt;&lt;D xsi:type="xsd:double"&gt;11.0208235395075&lt;/D&gt;&lt;D xsi:type="xsd:double"&gt;12.152541658521&lt;/D&gt;&lt;D xsi:type="xsd:double"&gt;12.0605151125767&lt;/D&gt;&lt;D xsi:type="xsd:double"&gt;11.7935659874517&lt;/D&gt;&lt;D xsi:type="xsd:double"&gt;11.8594901186387&lt;/D&gt;&lt;D xsi:type="xsd:double"&gt;12.0729049178954&lt;/D&gt;&lt;D xsi:type="xsd:double"&gt;13.1621206182579&lt;/D&gt;&lt;D xsi:type="xsd:double"&gt;12.7684147418198&lt;/D&gt;&lt;D xsi:type="xsd:double"&gt;12.8415243712523&lt;/D&gt;&lt;D xsi:type="xsd:double"&gt;12.4269194338013&lt;/D&gt;&lt;D xsi:type="xsd:double"&gt;12.4157299919234&lt;/D&gt;&lt;D xsi:type="xsd:double"&gt;13.6403517017221&lt;/D&gt;&lt;D xsi:type="xsd:double"&gt;13.1931692517595&lt;/D&gt;&lt;D xsi:type="xsd:double"&gt;12.8961858059243&lt;/D&gt;&lt;D xsi:type="xsd:double"&gt;13.1238352161403&lt;/D&gt;&lt;D xsi:type="xsd:double"&gt;12.991505830934&lt;/D&gt;&lt;D xsi:type="xsd:double"&gt;12.18882665396&lt;/D&gt;&lt;D xsi:type="xsd:double"&gt;11.7843293279187&lt;/D&gt;&lt;D xsi:type="xsd:double"&gt;12.3480129578615&lt;/D&gt;&lt;D xsi:type="xsd:double"&gt;10.9484134096364&lt;/D&gt;&lt;D xsi:type="xsd:double"&gt;10.8600006518093&lt;/D&gt;&lt;D xsi:type="xsd:double"&gt;10.8426013308344&lt;/D&gt;&lt;D xsi:type="xsd:double"&gt;11.0217314573668&lt;/D&gt;&lt;D xsi:type="xsd:double"&gt;12.4109532874198&lt;/D&gt;&lt;D xsi:type="xsd:double"&gt;11.486845767271&lt;/D&gt;&lt;D xsi:type="xsd:double"&gt;10.4226705099094&lt;/D&gt;&lt;D xsi:type="xsd:double"&gt;11.4897423346901&lt;/D&gt;&lt;D xsi:type="xsd:double"&gt;11.0109838943394&lt;/D&gt;&lt;D xsi:type="xsd:double"&gt;11.5729444971878&lt;/D&gt;&lt;D xsi:type="xsd:double"&gt;11.4865176572384&lt;/D&gt;&lt;D xsi:type="xsd:double"&gt;12.4910697624926&lt;/D&gt;&lt;D xsi:type="xsd:double"&gt;12.6495639465369&lt;/D&gt;&lt;D xsi:type="xsd:double"&gt;12.4026383760977&lt;/D&gt;&lt;D xsi:type="xsd:double"&gt;12.8954170756591&lt;/D&gt;&lt;D xsi:type="xsd:double"&gt;13.0007319453134&lt;/D&gt;&lt;D xsi:type="xsd:double"&gt;13.3064411672616&lt;/D&gt;&lt;D xsi:type="xsd:double"&gt;12.8473261057934&lt;/D&gt;&lt;D xsi:type="xsd:double"&gt;12.122141911539&lt;/D&gt;&lt;D xsi:type="xsd:double"&gt;12.8882979187384&lt;/D&gt;&lt;D xsi:type="xsd:double"&gt;12.6482602286961&lt;/D&gt;&lt;D xsi:type="xsd:double"&gt;13.3039708856441&lt;/D&gt;&lt;D xsi:type="xsd:double"&gt;13.3449857780667&lt;/D&gt;&lt;D xsi:type="xsd:double"&gt;12.5294766393609&lt;/D&gt;&lt;D xsi:type="xsd:dou</t>
        </r>
      </text>
    </comment>
    <comment ref="A15" authorId="0" shapeId="0" xr:uid="{62AC2C36-E9DD-4588-B246-2E4EED67EF84}">
      <text>
        <r>
          <rPr>
            <b/>
            <sz val="9"/>
            <color indexed="81"/>
            <rFont val="Tahoma"/>
            <family val="2"/>
          </rPr>
          <t>ble"&gt;13.4117006606487&lt;/D&gt;&lt;D xsi:type="xsd:double"&gt;13.406534561632&lt;/D&gt;&lt;D xsi:type="xsd:double"&gt;13.3074259556548&lt;/D&gt;&lt;D xsi:type="xsd:double"&gt;13.3012883835783&lt;/D&gt;&lt;D xsi:type="xsd:double"&gt;13.8007644969581&lt;/D&gt;&lt;D xsi:type="xsd:double"&gt;13.3274330686289&lt;/D&gt;&lt;D xsi:type="xsd:double"&gt;11.5953732813088&lt;/D&gt;&lt;D xsi:type="xsd:double"&gt;12.5346395050208&lt;/D&gt;&lt;D xsi:type="xsd:double"&gt;13.5115504843507&lt;/D&gt;&lt;D xsi:type="xsd:double"&gt;14.6026781703018&lt;/D&gt;&lt;D xsi:type="xsd:double"&gt;14.9075694179968&lt;/D&gt;&lt;D xsi:type="xsd:double"&gt;15.2036820787909&lt;/D&gt;&lt;D xsi:type="xsd:double"&gt;14.9309994323068&lt;/D&gt;&lt;D xsi:type="xsd:double"&gt;15.5415933840094&lt;/D&gt;&lt;D xsi:type="xsd:double"&gt;15.1084951910725&lt;/D&gt;&lt;D xsi:type="xsd:double"&gt;14.6864409335517&lt;/D&gt;&lt;D xsi:type="xsd:double"&gt;14.5634444583083&lt;/D&gt;&lt;D xsi:type="xsd:double"&gt;13.8381591175515&lt;/D&gt;&lt;D xsi:type="xsd:double"&gt;13.3912142101708&lt;/D&gt;&lt;D xsi:type="xsd:double"&gt;13.818119493585&lt;/D&gt;&lt;D xsi:type="xsd:double"&gt;13.9398195663171&lt;/D&gt;&lt;D xsi:type="xsd:double"&gt;13.4804050841324&lt;/D&gt;&lt;D xsi:type="xsd:double"&gt;13.3351650802477&lt;/D&gt;&lt;D xsi:type="xsd:double"&gt;13.2220538697624&lt;/D&gt;&lt;D xsi:type="xsd:double"&gt;13.261053388307&lt;/D&gt;&lt;D xsi:type="xsd:double"&gt;13.3489608803192&lt;/D&gt;&lt;D xsi:type="xsd:double"&gt;13.7176726608929&lt;/D&gt;&lt;D xsi:type="xsd:double"&gt;13.1150051253125&lt;/D&gt;&lt;D xsi:type="xsd:double"&gt;13.3860471566668&lt;/D&gt;&lt;D xsi:type="xsd:double"&gt;13.7040384251651&lt;/D&gt;&lt;D xsi:type="xsd:double"&gt;14.3509009326874&lt;/D&gt;&lt;D xsi:type="xsd:double"&gt;14.7488436860818&lt;/D&gt;&lt;D xsi:type="xsd:double"&gt;13.6214442208403&lt;/D&gt;&lt;D xsi:type="xsd:double"&gt;12.6051366137615&lt;/D&gt;&lt;D xsi:type="xsd:double"&gt;12.1637198455222&lt;/D&gt;&lt;D xsi:type="xsd:double"&gt;13.9635761467883&lt;/D&gt;&lt;D xsi:type="xsd:double"&gt;12.7625942829995&lt;/D&gt;&lt;D xsi:type="xsd:double"&gt;12.7460942534283&lt;/D&gt;&lt;D xsi:type="xsd:double"&gt;12.9263137961477&lt;/D&gt;&lt;D xsi:type="xsd:double"&gt;11.9116323616057&lt;/D&gt;&lt;D xsi:type="xsd:double"&gt;11.6297049529353&lt;/D&gt;&lt;D xsi:type="xsd:double"&gt;11.076941748175&lt;/D&gt;&lt;D xsi:type="xsd:double"&gt;11.2842213935793&lt;/D&gt;&lt;D xsi:type="xsd:double"&gt;10.9841730395117&lt;/D&gt;&lt;D xsi:type="xsd:double"&gt;11.4493361328219&lt;/D&gt;&lt;D xsi:type="xsd:double"&gt;11.1779722572231&lt;/D&gt;&lt;D xsi:type="xsd:double"&gt;11.0082373118202&lt;/D&gt;&lt;D xsi:type="xsd:double"&gt;11.6181227101318&lt;/D&gt;&lt;D xsi:type="xsd:double"&gt;11.0036185666031&lt;/D&gt;&lt;D xsi:type="xsd:double"&gt;10.6055894165941&lt;/D&gt;&lt;D xsi:type="xsd:double"&gt;10.5688007665041&lt;/D&gt;&lt;D xsi:type="xsd:double"&gt;10.1800220945518&lt;/D&gt;&lt;D xsi:type="xsd:double"&gt;10.8013454930772&lt;/D&gt;&lt;D xsi:type="xsd:double"&gt;10.2142262746933&lt;/D&gt;&lt;D xsi:type="xsd:double"&gt;10.4976544874803&lt;/D&gt;&lt;D xsi:type="xsd:double"&gt;10.1704820517698&lt;/D&gt;&lt;/FQL&gt;&lt;FQL&gt;&lt;Q&gt;DDR3512M-FDS^FG_PRICE_CHANGE(0,-3AM)&lt;/Q&gt;&lt;R&gt;1&lt;/R&gt;&lt;C&gt;1&lt;/C&gt;&lt;D xsi:type="xsd:double"&gt;-2.1369461596968&lt;/D&gt;&lt;/FQL&gt;&lt;FQL&gt;&lt;Q&gt;TUR^FG_PRICE_MAVG(0,,,,200)&lt;/Q&gt;&lt;R&gt;1&lt;/R&gt;&lt;C&gt;1&lt;/C&gt;&lt;D xsi:type="xsd:double"&gt;35.29045&lt;/D&gt;&lt;/FQL&gt;&lt;FQL&gt;&lt;Q&gt;EPHE^FG_PRICE_MAVG(0,,,,30)&lt;/Q&gt;&lt;R&gt;1&lt;/R&gt;&lt;C&gt;1&lt;/C&gt;&lt;D xsi:type="xsd:double"&gt;27.367666&lt;/D&gt;&lt;/FQL&gt;&lt;FQL&gt;&lt;Q&gt;EWZ^FMA_PE(LTM,0,,,"PORTAGG","MEANR")&lt;/Q&gt;&lt;R&gt;1&lt;/R&gt;&lt;C&gt;1&lt;/C&gt;&lt;D xsi:type="xsd:double"&gt;7.66960804714035&lt;/D&gt;&lt;/FQL&gt;&lt;FQL&gt;&lt;Q&gt;EWY^FG_COMPANY_NAME&lt;/Q&gt;&lt;R&gt;1&lt;/R&gt;&lt;C&gt;1&lt;/C&gt;&lt;D xsi:type="xsd:string"&gt;iShares MSCI South Korea ETF&lt;/D&gt;&lt;/FQL&gt;&lt;FQL&gt;&lt;Q&gt;TRYVN10Y-FDS^FG_YIELD(-10AY,0,Y,,"YTM")&lt;/Q&gt;&lt;R&gt;10&lt;/R&gt;&lt;C&gt;1&lt;/C&gt;&lt;D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xsi:type="xsd:double"&gt;1.211&lt;/D&gt;&lt;/FQL&gt;&lt;FQL&gt;&lt;Q&gt;CC_BR^FG_COMPANY_NAME&lt;/Q&gt;&lt;R&gt;1&lt;/R&gt;&lt;C&gt;1&lt;/C&gt;&lt;D xsi:type="xsd:string"&gt;Brazil&lt;/D&gt;&lt;/FQL&gt;&lt;FQL&gt;&lt;Q&gt;USDAED^FG_PRICE_CHANGE(0,-1AM)&lt;/Q&gt;&lt;R&gt;1&lt;/R&gt;&lt;C&gt;1&lt;/C&gt;&lt;D xsi:type="xsd:double"&gt;-0.016337633&lt;/D&gt;&lt;/FQL&gt;&lt;FQL&gt;&lt;Q&gt;USDZAR^FG_PRICE_CHANGE(0,-3AM)&lt;/Q&gt;&lt;R&gt;1&lt;/R&gt;&lt;C&gt;1&lt;/C&gt;&lt;D xsi:type="xsd:double"&gt;0.58918&lt;/D&gt;&lt;/FQL&gt;&lt;FQL&gt;&lt;Q&gt;USDTWD^FG_PRICE_CHANGE(0,-6AM)&lt;/Q&gt;&lt;R&gt;1&lt;/R&gt;&lt;C&gt;1&lt;/C&gt;&lt;D xsi:type="xsd:double"&gt;0.47072172&lt;/D&gt;&lt;/FQL&gt;&lt;FQL&gt;&lt;Q&gt;USDPHP^STD(FG_PRICE_CHANGE(0,-1AY,AM))&lt;/Q&gt;&lt;R&gt;1&lt;/R&gt;&lt;C&gt;1&lt;/C&gt;&lt;D xsi:type="xsd:double"&gt;1.15945949376832&lt;/D&gt;&lt;/FQL&gt;&lt;FQL&gt;&lt;Q&gt;TUR^P_PRICE_RETURNS_PR('52W',2,-10AY,0,AM)&lt;/Q&gt;&lt;R&gt;121&lt;/R&gt;&lt;C&gt;1&lt;/C&gt;&lt;D xsi:type="xsd:double"&gt;-26.102495&lt;/D&gt;&lt;D xsi:type="xsd:double"&gt;-26.188236&lt;/D&gt;&lt;D xsi:type="xsd:double"&gt;-4.552931&lt;/D&gt;&lt;D xsi:type="xsd:double"&gt;1.835978&lt;/D&gt;&lt;D xsi:type="xsd:double"&gt;-5.7639894&lt;/D&gt;&lt;D xsi:type="xsd:double"&gt;0.84831715&lt;/D&gt;&lt;D xsi:type="xsd:double"&gt;-15.965282&lt;/D&gt;&lt;D xsi:type="xsd:double"&gt;-0.36465526&lt;/D&gt;&lt;D xsi:type="xsd:double"&gt;3.8146973&lt;/D&gt;&lt;D xsi:type="xsd:double"&gt;25.235605&lt;/D&gt;&lt;D xsi:type="xsd:double"&gt;13.27939&lt;/D&gt;&lt;D xsi:type="xsd:double"&gt;7.218361&lt;/D&gt;&lt;D xsi:type="xsd:double"&gt;-6.6285667&lt;/D&gt;&lt;D xsi:type="xsd:double"&gt;-13.049865&lt;/D&gt;&lt;D xsi:type="xsd:double"&gt;-19.24085&lt;/D&gt;&lt;D xsi:type="xsd:double"&gt;-15.72653&lt;/D&gt;&lt;D xsi:type="xsd:double"&gt;-19.754255&lt;/D&gt;&lt;D xsi:type="xsd:double"&gt;-33.118057&lt;/D&gt;&lt;D xsi:type="xsd:double"&gt;-15.672999&lt;/D&gt;&lt;D xsi:type="xsd:double"&gt;-16.373407&lt;/D&gt;&lt;D xsi:type="xsd:double"&gt;-35.154636&lt;/D&gt;&lt;D xsi:type="xsd:double"&gt;-37.543552&lt;/D&gt;&lt;D xsi:type="xsd:double"&gt;-26.113522&lt;/D&gt;&lt;D xsi:type="xsd:double"&gt;-4.323578&lt;/D&gt;&lt;D xsi:type="xsd:double"&gt;-4.323435&lt;/D&gt;&lt;D xsi:type="xsd:double"&gt;-13.42535&lt;/D&gt;&lt;D xsi:type="xsd:double"&gt;-8.943457&lt;/D&gt;&lt;D xsi:type="xsd:double"&gt;-9.821552&lt;/D&gt;&lt;D xsi:type="xsd:double"&gt;-3.5265326&lt;/D&gt;&lt;D xsi:type="xsd:double"&gt;12.905002&lt;/D&gt;&lt;D xsi:type="xsd:double"&gt;-5.4685774&lt;/D&gt;&lt;D xsi:type="xsd:double"&gt;-17.547571&lt;/D&gt;&lt;D xsi:type="xsd:double"&gt;-12.820864&lt;/D&gt;&lt;D xsi:type="xsd:double"&gt;-11.379915&lt;/D&gt;&lt;D xsi:type="xsd:double"&gt;-0.16527176&lt;/D&gt;&lt;D xsi:type="xsd:double"&gt;-11.03754&lt;/D&gt;&lt;D xsi:type="xsd:double"&gt;-15.328097&lt;/D&gt;&lt;D xsi:type="xsd:double"&gt;1.6605735&lt;/D&gt;&lt;D xsi:type="xsd:double"&gt;3.9336562&lt;/D&gt;&lt;D xsi:type="xsd:double"&gt;5.6303144&lt;/D&gt;&lt;D xsi:type="xsd:double"&gt;12.486612&lt;/D&gt;&lt;D xsi:type="xsd:double"&gt;25.100971&lt;/D&gt;&lt;D xsi:type="xsd:double"&gt;12.965488&lt;/D&gt;&lt;D xsi:type="xsd:double"&gt;21.86532&lt;/D&gt;&lt;D xsi:type="xsd:double"&gt;31.08815&lt;/D&gt;&lt;D xsi:type="xsd:double"&gt;50.59221&lt;/D&gt;&lt;D xsi:type="xsd:double"&gt;23.488354&lt;/D&gt;&lt;D xsi:type="xsd:double"&gt;33.013664&lt;/D&gt;&lt;D xsi:type="xsd:double"&gt;7.916212&lt;/D&gt;&lt;D xsi:type="xsd:double"&gt;-10.249674&lt;/D&gt;&lt;D xsi:type="xsd:double"&gt;-21.167189&lt;/D&gt;&lt;D xsi:type="xsd:double"&gt;-32.36136&lt;/D&gt;&lt;D xsi:type="xsd:double"&gt;-49.30539&lt;/D&gt;&lt;D xsi:type="xsd:double"&gt;-53.890537&lt;/D&gt;&lt;D xsi:type="xsd:double"&gt;-41.51783&lt;/D&gt;&lt;D xsi:type="xsd:double"&gt;-38.625305&lt;/D&gt;&lt;D xsi:type="xsd:double"&gt;-37.674637&lt;/D&gt;&lt;D xsi:type="xsd:double"&gt;-42.53076&lt;/D&gt;&lt;D xsi:type="xsd:double"&gt;-31.18099&lt;/D&gt;&lt;D xsi:type="xsd:double"&gt;-38.470154&lt;/D&gt;&lt;D xsi:type="xsd:double"&gt;-35.132057&lt;/D&gt;&lt;D xsi:type="xsd:double"&gt;-36.747353&lt;/D&gt;&lt;D xsi:type="xsd:double"&gt;-23.58144&lt;/D&gt;&lt;D xsi:type="xsd:double"&gt;-5.568618&lt;/D&gt;&lt;D xsi:type="xsd:double"&gt;7.1714044&lt;/D&gt;&lt;D xsi:type="xsd:double"&gt;27.46899&lt;/D&gt;&lt;D xsi:type="xsd:double"&gt;5.820787&lt;/D&gt;&lt;D xsi:type="xsd:double"&gt;9.297371&lt;/D&gt;&lt;D xsi:type="xsd:double"&gt;11.3932495&lt;/D&gt;&lt;D xsi:type="xsd:double"&gt;20.375156&lt;/D&gt;&lt;D xsi:type="xsd:double"&gt;1.6449809&lt;/D&gt;&lt;D xsi:type="xsd:double"&gt;-10.330266&lt;/D&gt;&lt;D xsi:type="xsd:double"&gt;-16.616201&lt;/D&gt;&lt;D xsi:type="xsd:double"&gt;-8.150291&lt;/D&gt;&lt;D xsi:type="xsd:double"&gt;-3.7051141&lt;/D&gt;&lt;D xsi:type="xsd:double"&gt;-6.0278296&lt;/D&gt;&lt;D xsi:type="xsd:double"&gt;-18.294859&lt;/D&gt;&lt;D xsi:type="xsd:double"&gt;-19.935005&lt;/D&gt;&lt;D xsi:type="xsd:double"&gt;-17.144573&lt;/D&gt;&lt;D xsi:type="xsd:double"&gt;-12.015635&lt;/D&gt;&lt;D xsi:type="xsd:double"&gt;-8.449048&lt;/D&gt;&lt;D xsi:type="xsd:double"&gt;-2.2584975&lt;/D&gt;&lt;D xsi:type="xsd:double"&gt;7.120085&lt;/D&gt;&lt;D xsi:type="xsd:double"&gt;23.566198&lt;/D&gt;&lt;D xsi:type="xsd:double"&gt;17.904413&lt;/D&gt;&lt;D xsi:type="xsd:double"&gt;24.922132&lt;/D&gt;&lt;D xsi:type="xsd:double"&gt;12.272156&lt;/D&gt;&lt;D xsi:type="xsd:double"&gt;-4.7481656&lt;/D&gt;&lt;D xsi:type="xsd:double"&gt;8.935642&lt;/D&gt;&lt;D xsi:type="xsd:double"&gt;17.17509&lt;/D&gt;&lt;D xsi:type="xsd:double"&gt;10.060239&lt;/D&gt;&lt;D xsi:type="xsd:double"&gt;3.5429835&lt;/D&gt;&lt;D xsi:type="xsd:double"&gt;-12.447346&lt;/D&gt;&lt;D xsi:type="xsd:double"&gt;-24.628675&lt;/D&gt;&lt;D xsi:type="xsd:double"&gt;-29.05178&lt;/D&gt;&lt;D xsi:type="xsd:double"&gt;-32.006912&lt;/D&gt;&lt;D xsi:type="xsd:double"&gt;0.8147836&lt;/D&gt;&lt;D xsi:type="xsd:double"&gt;-6.381917&lt;/D&gt;&lt;D xsi:type="xsd:double"&gt;-14.162713&lt;/D&gt;&lt;D xsi:type="xsd:double"&gt;-12.790453&lt;/D&gt;&lt;D xsi:type="xsd:double"&gt;-2.597475&lt;/D&gt;&lt;D xsi:type="xsd:double"&gt;12.500132&lt;/D&gt;&lt;D xsi:type="xsd:double"&gt;19.96119&lt;/D&gt;&lt;D xsi:type="xsd:double"&gt;38.900993&lt;/D&gt;&lt;D xsi:type="xsd:double"&gt;77.93575&lt;/D&gt;&lt;D xsi:type="xsd:double"&gt;66.73006&lt;/D&gt;&lt;D xsi:type="xsd:double"&gt;49.205757&lt;/D&gt;&lt;D xsi:type="xsd:double"&gt;106.871414&lt;/D&gt;&lt;D xsi:type="xsd:double"&gt;57.324757&lt;/D&gt;&lt;D xsi:type="xsd:double"&gt;59.585453&lt;/D&gt;&lt;D xsi:type="xsd:double"&gt;62.109734&lt;/D&gt;&lt;D xsi:type="xsd:double"&gt;76.581085&lt;/D&gt;&lt;D xsi:type="xsd:double"&gt;79.97427&lt;/D&gt;&lt;D xsi:type="xsd:double"&gt;59.619366&lt;/D&gt;&lt;D xsi:type="xsd:double"&gt;62.302876&lt;/D&gt;&lt;D xsi:type="xsd:double"&gt;18.164158&lt;/D&gt;&lt;D xsi:type="xsd:double"&gt;4.8204184&lt;/D&gt;&lt;D xsi:type="xsd:double"&gt;8.571709&lt;/D&gt;&lt;D xsi:type="xsd:double"&gt;34.099686&lt;/D&gt;&lt;D xsi:type="xsd:double"&gt;3.6097765&lt;/D&gt;&lt;D xsi:type="xsd:double"&gt;17.687584&lt;/D&gt;&lt;/FQL&gt;&lt;FQL&gt;&lt;Q&gt;NI-FDS^FG_PRICE_CHANGE(0,-1AY)&lt;/Q&gt;&lt;R&gt;1&lt;/R&gt;&lt;C&gt;1&lt;/C&gt;&lt;D xsi:type="xsd:double"&gt;-22.472647702407&lt;/D&gt;&lt;/FQL&gt;&lt;FQL&gt;&lt;Q&gt;CPALM-FDS^FG_PRICE_CHANGE(0,-1AM)&lt;/Q&gt;&lt;R&gt;1&lt;/R&gt;&lt;C&gt;1&lt;/C&gt;&lt;D xsi:type="xsd:double"&gt;7.34315589353611&lt;/D&gt;&lt;/FQL&gt;&lt;FQL&gt;&lt;Q&gt;COPP-FDS^MAX(FG_PRICE(0,-5AY))&lt;/Q&gt;&lt;R&gt;1&lt;/R&gt;&lt;C&gt;1&lt;/C&gt;&lt;D xsi:type="xsd:double"&gt;4.929&lt;/D&gt;&lt;/FQL&gt;&lt;FQL&gt;&lt;Q&gt;FC0000CN^FG_PRICE(0)&lt;/Q&gt;&lt;R&gt;1&lt;/R&gt;&lt;C&gt;1&lt;/C&gt;&lt;D xsi:type="xsd:double"&gt;251.11058&lt;/D&gt;&lt;/FQL&gt;&lt;FQL&gt;&lt;Q&gt;EWT^FG_PRICE_MAVG(0,,,,30)&lt;/Q&gt;&lt;R&gt;1&lt;/R&gt;&lt;C&gt;1&lt;/C&gt;&lt;D xsi:type="xsd:double"&gt;48.472668&lt;/D&gt;&lt;/FQL&gt;&lt;FQL&gt;&lt;Q&gt;KSA^PERCENT_CHANGE(FMA_EPS(+1,0,,,,"PORTAGG","MEAN"),FMA_EPS(+1,-1AM,,,,"PORTAGG","MEAN"))&lt;/Q&gt;&lt;R&gt;1&lt;/R&gt;&lt;C&gt;1&lt;/C&gt;&lt;D xsi:type="xsd:double"&gt;-0.172928642887213&lt;/D&gt;&lt;/FQL&gt;&lt;FQL&gt;&lt;Q&gt;TUR^FG_TOTAL_RETURNC(0,-12AM)&lt;/Q&gt;&lt;R&gt;1&lt;/R&gt;&lt;C&gt;1&lt;/C&gt;&lt;D xsi:type="xsd:double"&gt;17.687584&lt;/D&gt;&lt;/FQL&gt;&lt;FQL&gt;&lt;Q&gt;QAT^P_PRICE(0)/P_PRICE_LOW_PR(0,,,USD,,,"PRICE","INTRA","52W")-1&lt;/Q&gt;&lt;R&gt;1&lt;/R&gt;&lt;C&gt;1&lt;/C&gt;&lt;D xsi:type="xsd:double"&gt;0.122605324&lt;/D&gt;&lt;/FQL&gt;&lt;FQL&gt;&lt;Q&gt;INDA^P_PRICE(0)/P_PRICE_LOW_PR(0,,,USD,,,"PRICE","INTRA","52W")-1&lt;/Q&gt;&lt;R&gt;1&lt;/R&gt;&lt;C&gt;1&lt;/C&gt;&lt;D xsi:type="xsd:double"&gt;0.3203026&lt;/D&gt;&lt;/FQL&gt;&lt;FQL&gt;&lt;Q&gt;EWY^FG_TOTAL_RETURNC(0,-12AM)&lt;/Q&gt;&lt;R&gt;1&lt;/R&gt;&lt;C&gt;1&lt;/C&gt;&lt;D xsi:type="xsd:double"&gt;7.4139&lt;/D&gt;&lt;/FQL&gt;&lt;FQL&gt;&lt;Q&gt;EWM^FMA_PCT_ABOVE_MAVG(200,0,,,,"PORTAGG")&lt;/Q&gt;&lt;R&gt;1&lt;/R&gt;&lt;C&gt;1&lt;/C&gt;&lt;D xsi:type="xsd:double"&gt;75.7575757575758&lt;/D&gt;&lt;/FQL&gt;&lt;FQL&gt;&lt;Q&gt;CNYA^FMA_PCT_ABOVE_MAVG(200,0,,,,"PORTAGG")&lt;/Q&gt;&lt;R&gt;1&lt;/R&gt;&lt;C&gt;1&lt;/C&gt;&lt;D xsi:type="xsd:double"&gt;40.4624277456647&lt;/D&gt;&lt;/FQL&gt;&lt;FQL&gt;&lt;Q&gt;VGK^FMA_PCT_ABOVE_MAVG(200,0,,,,"PORTAGG")&lt;/Q&gt;&lt;R&gt;1&lt;/R&gt;&lt;C&gt;1&lt;/C&gt;&lt;D xsi:type="xsd:double"&gt;58.4313725490196&lt;/D&gt;&lt;/FQL&gt;&lt;FQL&gt;&lt;Q&gt;MCHI^FMA_COS_DOWN("EPS","1M",+1,NOW,,,"PORTAGG","MEANR")&lt;/Q&gt;&lt;R&gt;1&lt;/R&gt;&lt;C&gt;1&lt;/C&gt;&lt;D xsi:type="xsd:double"&gt;407&lt;/D&gt;&lt;/FQL&gt;&lt;FQL&gt;&lt;Q&gt;^FG_YIELD(-10AY,0,Y,,"YTM")&lt;/Q&gt;&lt;R&gt;10&lt;/R&gt;&lt;C&gt;1&lt;/C&gt;&lt;D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xsi:type="xsd:double"&gt;2.004&lt;/D&gt;&lt;/FQL&gt;&lt;FQL&gt;&lt;Q&gt;USDAED^FG_PRICE_CHANGE(0,-1AY)&lt;/Q&gt;&lt;R&gt;1&lt;/R&gt;&lt;C&gt;1&lt;/C&gt;&lt;D xsi:type="xsd:double"&gt;-0.0027239323&lt;/D&gt;&lt;/FQL&gt;&lt;FQL&gt;&lt;Q&gt;USDCNH^FG_PRICE_CHANGE(0,-1AM)&lt;/Q&gt;&lt;R&gt;1&lt;/R&gt;&lt;C&gt;1&lt;/C&gt;&lt;D xsi:type="xsd:double"&gt;1.0615826&lt;/D&gt;&lt;/FQL&gt;&lt;FQL&gt;&lt;Q&gt;USDBRL^STD(FG_PRICE_CHANGE(0,-3AY,M))&lt;/Q&gt;&lt;R&gt;1&lt;/R&gt;&lt;C&gt;1&lt;/C&gt;&lt;D xsi:type="xsd:double"&gt;3.65622958298914&lt;/D&gt;&lt;/FQL&gt;&lt;FQL&gt;&lt;Q&gt;USDTWD^FG_PRICE_CHANGE(0,-3AM)&lt;/Q&gt;&lt;R&gt;1&lt;/R&gt;&lt;C&gt;1&lt;/C&gt;&lt;D xsi:type="xsd:double"&gt;3.6135077&lt;/D&gt;&lt;/FQL&gt;&lt;FQL&gt;&lt;Q&gt;USDPHP^FG_PRICE_CHANGE(0,-6AM)&lt;/Q&gt;&lt;R&gt;1&lt;/R&gt;&lt;C&gt;1&lt;/C&gt;&lt;D xsi:type="xsd:double"&gt;-0.44845343&lt;/D&gt;&lt;/FQL&gt;&lt;FQL&gt;&lt;Q&gt;USDCNH^FG_COMPANY_NAME&lt;/Q&gt;&lt;R&gt;1&lt;/R&gt;&lt;C&gt;1&lt;/C&gt;&lt;D xsi:type="xsd:string"&gt;Chinese Offshore Renminbi per U.S. Dollar&lt;/D&gt;&lt;/FQL&gt;&lt;FQL&gt;&lt;Q&gt;SET-BKK^P_PRICE_RETURNS_PR('52W',2,-10AY,0,AM)&lt;/Q&gt;&lt;R&gt;121&lt;/R&gt;&lt;C&gt;1&lt;/C&gt;&lt;D xsi:type="xsd:double"&gt;-8.415688&lt;/D&gt;&lt;D xsi:type="xsd:double"&gt;-15.035904&lt;/D&gt;&lt;D xsi:type="xsd:double"&gt;0.7627487&lt;/D&gt;&lt;D xsi:type="xsd:double"&gt;9.334421&lt;/D&gt;&lt;D xsi:type="xsd:double"&gt;5.054724&lt;/D&gt;&lt;D xsi:type="xsd:double"&gt;12.024689&lt;/D&gt;&lt;D xsi:type="xsd:double"&gt;6.9432616&lt;/D&gt;&lt;D xsi:type="xsd:double"&gt;11.75679&lt;/D&gt;&lt;D xsi:type="xsd:double"&gt;11.498892&lt;/D&gt;&lt;D xsi:type="xsd:double"&gt;21.550392&lt;/D&gt;&lt;D xsi:type="xsd:double"&gt;23.827194&lt;/D&gt;&lt;D xsi:type="xsd:double"&gt;13.161516&lt;/D&gt;&lt;D xsi:type="xsd:double"&gt;11.389923&lt;/D&gt;&lt;D xsi:type="xsd:double"&gt;8.997583&lt;/D&gt;&lt;D xsi:type="xsd:double"&gt;3.4911394&lt;/D&gt;&lt;D xsi:type="xsd:double"&gt;-2.1811426&lt;/D&gt;&lt;D xsi:type="xsd:double"&gt;-7.36627&lt;/D&gt;&lt;D xsi:type="xsd:double"&gt;-12.597495&lt;/D&gt;&lt;D xsi:type="xsd:double"&gt;-9.565491&lt;/D&gt;&lt;D xsi:type="xsd:double"&gt;-11.523038&lt;/D&gt;&lt;D xsi:type="xsd:double"&gt;-16.104816&lt;/D&gt;&lt;D xsi:type="xsd:double"&gt;-19.283127&lt;/D&gt;&lt;D xsi:type="xsd:double"&gt;-20.208586&lt;/D&gt;&lt;D xsi:type="xsd:double"&gt;-9.743881&lt;/D&gt;&lt;D xsi:type="xsd:double"&gt;-11.499328&lt;/D&gt;&lt;D xsi:type="xsd:double"&gt;-7.919139&lt;/D&gt;&lt;D xsi:type="xsd:double"&gt;-4.975271&lt;/D&gt;&lt;D xsi:type="xsd:double"&gt;-1.1118591&lt;/D&gt;&lt;D xsi:type="xsd:double"&gt;10.247671&lt;/D&gt;&lt;D xsi:type="xsd:double"&gt;3.5085797&lt;/D&gt;&lt;D xsi:type="xsd:double"&gt;2.188003&lt;/D&gt;&lt;D xsi:type="xsd:double"&gt;7.50854&lt;/D&gt;&lt;D xsi:type="xsd:double"&gt;17.60645&lt;/D&gt;&lt;D xsi:type="xsd:double"&gt;27.414345&lt;/D&gt;&lt;D xsi:type="xsd:double"&gt;21.498537&lt;/D&gt;&lt;D xsi:type="xsd:double"&gt;11.663734&lt;/D&gt;&lt;D xsi:type="xsd:double"&gt;15.544891&lt;/D&gt;&lt;D xsi:type="xsd:double"&gt;12.142563&lt;/D&gt;&lt;D xsi:type="xsd:double"&gt;9.124792&lt;/D&gt;&lt;D xsi:type="xsd:double"&gt;6.8680644&lt;/D&gt;&lt;D xsi:type="xsd:double"&gt;0.5584121&lt;/D&gt;&lt;D xsi:type="xsd:double"&gt;13.302612&lt;/D&gt;&lt;D xsi:type="xsd:double"&gt;18.855095&lt;/D&gt;&lt;D xsi:type="xsd:double"&gt;11.558127&lt;/D&gt;&lt;D xsi:type="xsd:double"&gt;11.872875&lt;/D&gt;&lt;D xsi:type="xsd:double"&gt;14.614129&lt;/D&gt;&lt;D xsi:type="xsd:double"&gt;12.834358&lt;/D&gt;&lt;D xsi:type="xsd:double"&gt;14.596188&lt;/D&gt;&lt;D xsi:type="xsd:double"&gt;11.400187&lt;/D&gt;&lt;D xsi:type="xsd:double"&gt;13.911128&lt;/D&gt;&lt;D xsi:type="xsd:double"&gt;9.986914&lt;/D&gt;&lt;D xsi:type="xsd:double"&gt;4.294431&lt;/D&gt;&lt;D xsi:type="xsd:double"&gt;8.546484&lt;/D&gt;&lt;D xsi:type="xsd:double"&gt;2.1300197&lt;/D&gt;&lt;D xsi:type="xsd:double"&gt;-1.8230736&lt;/D&gt;&lt;D xsi:type="xsd:double"&gt;-2.026391&lt;/D&gt;&lt;D xsi:type="xsd:double"&gt;-4.271853&lt;/D&gt;&lt;D xsi:type="xsd:double"&gt;-11.41336&lt;/D&gt;&lt;D xsi:type="xsd:double"&gt;-8.309775&lt;/D&gt;&lt;D xsi:type="xsd:double"&gt;-8.332909&lt;/D&gt;&lt;D xsi:type="xsd:double"&gt;-5.905676&lt;/D&gt;&lt;D xsi:type="xsd:double"&gt;-5.6214213&lt;/D&gt;&lt;D xsi:type="xsd:double"&gt;-3.0584216&lt;/D&gt;&lt;D xsi:type="xsd:double"&gt;6.3435197&lt;/D&gt;&lt;D xsi:type="xsd:double"&gt;-4.1707277&lt;/D&gt;&lt;D xsi:type="xsd:double"&gt;0.0962615&lt;/D&gt;&lt;D xsi:type="xsd:double"&gt;-3.3804953&lt;/D&gt;&lt;D xsi:type="xsd:double"&gt;-2.7809083&lt;/D&gt;&lt;D xsi:type="xsd:double"&gt;-5.007285&lt;/D&gt;&lt;D xsi:type="xsd:double"&gt;-0.44090748&lt;/D&gt;&lt;D xsi:type="xsd:double"&gt;-6.963974&lt;/D&gt;&lt;D xsi:type="xsd:double"&gt;-23.19854&lt;/D&gt;&lt;D xsi:type="xsd:double"&gt;-26.117086&lt;/D&gt;&lt;D xsi:type="xsd:double"&gt;-21.919823&lt;/D&gt;&lt;D xsi:type="xsd:double"&gt;-16.381609&lt;/D&gt;&lt;D xsi:type="xsd:double"&gt;-22.359627&lt;/D&gt;&lt;D xsi:type="xsd:double"&gt;-19.010813&lt;/D&gt;&lt;D xsi:type="xsd:double"&gt;-23.540205&lt;/D&gt;&lt;D xsi:type="xsd:double"&gt;-21.596605&lt;/D&gt;&lt;D xsi:type="xsd:double"&gt;-17.06286&lt;/D&gt;&lt;D xsi:type="xsd:double"&gt;-4.5261917&lt;/D&gt;&lt;D xsi:type="xsd:double"&gt;-2.792561&lt;/D&gt;&lt;D xsi:type="xsd:double"&gt;-1.0223627&lt;/D&gt;&lt;D xsi:type="xsd:double"&gt;26.021492&lt;/D&gt;&lt;D xsi:type="xsd:double"&gt;29.39825&lt;/D&gt;&lt;D xsi:type="xsd:double"&gt;22.65439&lt;/D&gt;&lt;D xsi:type="xsd:double"&gt;17.167473&lt;/D&gt;&lt;D xsi:type="xsd:double"&gt;13.6387825&lt;/D&gt;&lt;D xsi:type="xsd:double"&gt;14.651716&lt;/D&gt;&lt;D xsi:type="xsd:double"&gt;26.683914&lt;/D&gt;&lt;D xsi:type="xsd:double"&gt;28.907608&lt;/D&gt;&lt;D xsi:type="xsd:double"&gt;21.340334&lt;/D&gt;&lt;D xsi:type="xsd:double"&gt;9.14296&lt;/D&gt;&lt;D xsi:type="xsd:double"&gt;8.50184&lt;/D&gt;&lt;D xsi:type="xsd:double"&gt;12.652898&lt;/D&gt;&lt;D xsi:type="xsd:double"&gt;5.2617908&lt;/D&gt;&lt;D xsi:type="xsd:double"&gt;7.1580887&lt;/D&gt;&lt;D xsi:type="xsd:double"&gt;2.1793127&lt;/D&gt;&lt;D xsi:type="xsd:double"&gt;0.45223236&lt;/D&gt;&lt;D xsi:type="xsd:double"&gt;0.34211874&lt;/D&gt;&lt;D xsi:type="xsd:double"&gt;5.8425903&lt;/D&gt;&lt;D xsi:type="xsd:double"&gt;1.5652657&lt;/D&gt;&lt;D xsi:type="xsd:double"&gt;-4.331952&lt;/D&gt;&lt;D xsi:type="xsd:double"&gt;0.2971053&lt;/D&gt;&lt;D xsi:type="xsd:double"&gt;0.30280352&lt;/D&gt;&lt;D xsi:type="xsd:double"&gt;1.1174917&lt;/D&gt;&lt;D xsi:type="xsd:double"&gt;-2.256608&lt;/D&gt;&lt;D xsi:type="xsd:double"&gt;-2.8796375&lt;/D&gt;&lt;D xsi:type="xsd:double"&gt;-4.8473&lt;/D&gt;&lt;D xsi:type="xsd:double"&gt;-2.8475046&lt;/D&gt;&lt;D xsi:type="xsd:double"&gt;-5.2536306&lt;/D&gt;&lt;D xsi:type="xsd:double"&gt;-3.8808286&lt;/D&gt;&lt;D xsi:type="xsd:double"&gt;-5.369049&lt;/D&gt;&lt;D xsi:type="xsd:double"&gt;-6.8704605&lt;/D&gt;&lt;D xsi:type="xsd:double"&gt;-6.8273783&lt;/D&gt;&lt;D xsi:type="xsd:double"&gt;-14.183289&lt;/D&gt;&lt;D xsi:type="xsd:double"&gt;-14.779478&lt;/D&gt;&lt;D xsi:type="xsd:double"&gt;-16.462112&lt;/D&gt;&lt;D xsi:type="xsd:double"&gt;-16.822737&lt;/D&gt;&lt;D xsi:type="xsd:double"&gt;-13.716751&lt;/D&gt;&lt;D xsi:type="xsd:double"&gt;-12.567777&lt;/D&gt;&lt;/FQL&gt;&lt;FQL&gt;&lt;Q&gt;EWZ^FMA_PE(LTMA,-10AY,0,AM,"PORTAGG","MEANR")&lt;/Q&gt;&lt;R&gt;121&lt;/R&gt;&lt;C&gt;1&lt;/C&gt;&lt;D xsi:type="xsd:double"&gt;11.499925259278&lt;/D&gt;&lt;D xsi:type="xsd:double"&gt;11.5779749181226&lt;/D&gt;&lt;D xsi:type="xsd:double"&gt;11.8529073941632&lt;/D&gt;&lt;D xsi:type="xsd:double"&gt;11.8568390815465&lt;/D&gt;&lt;D xsi:type="xsd:double"&gt;12.3052675834578&lt;/D&gt;&lt;D xsi:type="xsd:double"&gt;12.7103948895151&lt;/D&gt;&lt;D xsi:type="xsd:double"&gt;12.510787511375&lt;/D&gt;&lt;D xsi:type="xsd:double"&gt;12.3800110317972&lt;/D&gt;&lt;D xsi:type="xsd:double"&gt;12.0597690832722&lt;/D&gt;&lt;D xsi:type="xsd:double"&gt;12.2206596886062&lt;/D&gt;&lt;D xsi:type="xsd:double"&gt;12.0660161876252&lt;/D&gt;&lt;D xsi:type="xsd:double"&gt;12.8384321589955&lt;/D&gt;&lt;D xsi:type="xsd:double"&gt;13.3498036386476&lt;/D&gt;&lt;D xsi:type="xsd:double"&gt;14.0241947703058&lt;/D&gt;&lt;D xsi:type="xsd:double"&gt;13.9321556617764&lt;/D&gt;&lt;D xsi:type="xsd:double"&gt;13.6902991776924&lt;/D&gt;&lt;D xsi:type="xsd:double"&gt;13.0796338347846&lt;/D&gt;&lt;D xsi:type="xsd:double"&gt;12.6525116739701&lt;/D&gt;&lt;D xsi:type="xsd:double"&gt;12.8773280286251&lt;/D&gt;&lt;D xsi:type="xsd:double"&gt;12.409383978286&lt;/D&gt;&lt;D xsi:type="xsd:double"&gt;12.5062975295304&lt;/D&gt;&lt;D xsi:type="xsd:double"&gt;11.2441856644158&lt;/D&gt;&lt;D xsi:type="xsd:double"&gt;11.0997801806513&lt;/D&gt;&lt;D xsi:type="xsd:double"&gt;12.933758436384&lt;/D&gt;&lt;D xsi:type="xsd:double"&gt;13.1980695177043&lt;/D&gt;&lt;D xsi:type="xsd:double"&gt;13.0819901345685&lt;/D&gt;&lt;D xsi:type="xsd:double"&gt;12.9188903883663&lt;/D&gt;&lt;D xsi:type="xsd:double"&gt;13.6827832031371&lt;/D&gt;&lt;D xsi:type="xsd:double"&gt;14.4410242498635&lt;/D&gt;&lt;D xsi:type="xsd:double"&gt;14.5716291593386&lt;/D&gt;&lt;D xsi:type="xsd:double"&gt;14.9016191786864&lt;/D&gt;&lt;D xsi:type="xsd:double"&gt;14.5054885466407&lt;/D&gt;&lt;D xsi:type="xsd:double"&gt;14.7608088235028&lt;/D&gt;&lt;D xsi:type="xsd:double"&gt;15.0723181342152&lt;/D&gt;&lt;D xsi:type="xsd:double"&gt;16.2261195590356&lt;/D&gt;&lt;D xsi:type="xsd:double"&gt;16.6866906796637&lt;/D&gt;&lt;D xsi:type="xsd:double"&gt;16.2238857732136&lt;/D&gt;&lt;D xsi:type="xsd:double"&gt;16.1172426066282&lt;/D&gt;&lt;D xsi:type="xsd:double"&gt;15.2768314821992&lt;/D&gt;&lt;D xsi:type="xsd:double"&gt;15.0099871568296&lt;/D&gt;&lt;D xsi:type="xsd:double"&gt;15.2358784470919&lt;/D&gt;&lt;D xsi:type="xsd:double"&gt;15.5985631788491&lt;/D&gt;&lt;D xsi:type="xsd:double"&gt;15.7321746730113&lt;/D&gt;&lt;D xsi:type="xsd:double"&gt;14.4257105121635&lt;/D&gt;&lt;D xsi:type="xsd:double"&gt;14.5343557301291&lt;/D&gt;&lt;D xsi:type="xsd:double"&gt;15.3257543766493&lt;/D&gt;&lt;D xsi:type="xsd:double"&gt;15.6179091843127&lt;/D&gt;&lt;D xsi:type="xsd:double"&gt;16.5067405476214&lt;/D&gt;&lt;D xsi:type="xsd:double"&gt;16.091088513433&lt;/D&gt;&lt;D xsi:type="xsd:double"&gt;15.6728282762265&lt;/D&gt;&lt;D xsi:type="xsd:double"&gt;14.5556639085219&lt;/D&gt;&lt;D xsi:type="xsd:double"&gt;14.1604329412417&lt;/D&gt;&lt;D xsi:type="xsd:double"&gt;13.8312563846945&lt;/D&gt;&lt;D xsi:type="xsd:double"&gt;13.1345466860116&lt;/D&gt;&lt;D xsi:type="xsd:double"&gt;13.5909140968382&lt;/D&gt;&lt;D xsi:type="xsd:double"&gt;13.7403156952414&lt;/D&gt;&lt;D xsi:type="xsd:double"&gt;13.7124965341356&lt;/D&gt;&lt;D xsi:type="xsd:double"&gt;14.5363628880969&lt;/D&gt;&lt;D xsi:type="xsd:double"&gt;14.793992713393&lt;/D&gt;&lt;D xsi:type="xsd:double"&gt;14.7532054763815&lt;/D&gt;&lt;D xsi:type="xsd:double"&gt;14.3022043653493&lt;/D&gt;&lt;D xsi:type="xsd:double"&gt;14.0614135103385&lt;/D&gt;&lt;D xsi:type="xsd:double"&gt;14.2700054898873&lt;/D&gt;&lt;D xsi:type="xsd:double"&gt;14.3959923970746&lt;/D&gt;&lt;D xsi:type="xsd:double"&gt;14.5183090169979&lt;/D&gt;&lt;D xsi:type="xsd:double"&gt;14.1479234920725&lt;/D&gt;&lt;D xsi:type="xsd:double"&gt;14.4826462127404&lt;/D&gt;&lt;D xsi:type="xsd:double"&gt;15.9217564681566&lt;/D&gt;&lt;D xsi:type="xsd:double"&gt;15.8779647486234&lt;/D&gt;&lt;D xsi:type="xsd:double"&gt;17.2421198379452&lt;/D&gt;&lt;D xsi:type="xsd:double"&gt;17.0621041241685&lt;/D&gt;&lt;D xsi:type="xsd:double"&gt;16.5257911199449&lt;/D&gt;&lt;D xsi:type="xsd:double"&gt;16.3550484242437&lt;/D&gt;&lt;D xsi:type="xsd:double"&gt;17.1625997473861&lt;/D&gt;&lt;D xsi:type="xsd:double"&gt;19.7471012335341&lt;/D&gt;&lt;D xsi:type="xsd:double"&gt;30.4400220723113&lt;/D&gt;&lt;D xsi:type="xsd:double"&gt;33.9670114767035&lt;/D&gt;&lt;D xsi:type="xsd:double"&gt;33.7109105937423&lt;/D&gt;&lt;D xsi:type="xsd:double"&gt;30.9037566767746&lt;/D&gt;&lt;D xsi:type="xsd:double"&gt;30.5735610629059&lt;/D&gt;&lt;D xsi:type="xsd:double"&gt;34.1231047399105&lt;/D&gt;&lt;D xsi:type="xsd:double"&gt;35.2727628159483&lt;/D&gt;&lt;D xsi:type="xsd:double"&gt;28.3154852066544&lt;/D&gt;&lt;D xsi:type="xsd:double"&gt;20.3127627760796&lt;/D&gt;&lt;D xsi:type="xsd:double"&gt;19.027506766518&lt;/D&gt;&lt;D xsi:type="xsd:double"&gt;17.8016982766223&lt;/D&gt;&lt;D xsi:type="xsd:double"&gt;16.8264609035835&lt;/D&gt;&lt;D xsi:type="xsd:double"&gt;15.3624586324266&lt;/D&gt;&lt;D xsi:type="xsd:double"&gt;13.6729562711766&lt;/D&gt;&lt;D xsi:type="xsd:double"&gt;11.9609444315771&lt;/D&gt;&lt;D xsi:type="xsd:double"&gt;10.5620137160971&lt;/D&gt;&lt;D xsi:type="xsd:double"&gt;8.82827864578752&lt;/D&gt;&lt;D xsi:type="xsd:double"&gt;7.55343866172629&lt;/D&gt;&lt;D xsi:type="xsd:double"&gt;6.48958347812627&lt;/D&gt;&lt;D xsi:type="xsd:double"&gt;7.17586436907073&lt;/D&gt;&lt;D xsi:type="xsd:double"&gt;6.98601250925562&lt;/D&gt;&lt;D xsi:type="xsd:double"&gt;7.01327070128319&lt;/D&gt;&lt;D xsi:type="xsd:double"&gt;6.60319725854499&lt;/D&gt;&lt;D xsi:type="xsd:double"&gt;6.49375329841376&lt;/D&gt;&lt;D xsi:type="xsd:double"&gt;6.20833524008837&lt;/D&gt;&lt;D xsi:type="xsd:double"&gt;6.33074818289874&lt;/D&gt;&lt;D xsi:type="xsd:double"&gt;6.20446497955454&lt;/D&gt;&lt;D xsi:type="xsd:double"&gt;6.21259793213594&lt;/D&gt;&lt;D xsi:type="xsd:double"&gt;6.09140151206099&lt;/D&gt;&lt;D xsi:type="xsd:double"&gt;5.66349444417204&lt;/D&gt;&lt;D xsi:type="xsd:double"&gt;5.82475060039863&lt;/D&gt;&lt;D xsi:type="xsd:double"&gt;5.82870378961565&lt;/D&gt;&lt;D xsi:type="xsd:double"&gt;5.5520877616107&lt;/D&gt;&lt;D xsi:type="xsd:double"&gt;5.71771685029935&lt;/D&gt;&lt;D xsi:type="xsd:double"&gt;5.91215555103801&lt;/D&gt;&lt;D xsi:type="xsd:double"&gt;6.4729819003277&lt;/D&gt;&lt;D xsi:type="xsd:double"&gt;6.83715372553145&lt;/D&gt;&lt;D xsi:type="xsd:double"&gt;7.07166426748241&lt;/D&gt;&lt;D xsi:type="xsd:double"&gt;7.18866261803296&lt;/D&gt;&lt;D xsi:type="xsd:double"&gt;7.3651101980408&lt;/D&gt;&lt;D xsi:type="xsd:double"&gt;7.67738234427065&lt;/D&gt;&lt;D xsi:type="xsd:double"&gt;8.18670715018784&lt;/D&gt;&lt;D xsi:type="xsd:double"&gt;8.45182393138623&lt;/D&gt;&lt;D xsi:type="xsd:double"&gt;8.26845726149556&lt;/D&gt;&lt;D xsi:type="xsd:double"&gt;8.41814322190241&lt;/D&gt;&lt;D xsi:type="xsd:double"&gt;8.34998768418285&lt;/D&gt;&lt;/FQL&gt;&lt;FQL&gt;&lt;Q&gt;WL-FDS^MAX(FG_PRICE(0,-5AY))&lt;/Q&gt;&lt;R&gt;1&lt;/R&gt;&lt;C&gt;1&lt;/C&gt;&lt;D xsi:type="xsd:double"&gt;763.4&lt;/D&gt;&lt;/FQL&gt;&lt;FQL&gt;&lt;Q&gt;NI-FDS^FG_PRICE_CHANGE(0,-6AM)&lt;/Q&gt;&lt;R&gt;1&lt;/R&gt;&lt;C&gt;1&lt;/C&gt;&lt;D xsi:type="xsd:double"&gt;-2.98466593647316&lt;/D&gt;&lt;/FQL&gt;&lt;FQL&gt;&lt;Q&gt;CPALM-FDS^FG_PRICE_MAVG(0,,,,30)&lt;/Q&gt;&lt;R&gt;1&lt;/R&gt;&lt;C&gt;1&lt;/C&gt;&lt;D xsi:type="xsd:double"&gt;4313.4&lt;/D&gt;&lt;/FQL&gt;&lt;FQL&gt;&lt;Q&gt;COPP-FDS^FG_PRICE_CHANGE(0,-6AM)&lt;/Q&gt;&lt;R&gt;1&lt;/R&gt;&lt;C&gt;1&lt;/C&gt;&lt;D xsi:type="xsd:double"&gt;17.6535694521306&lt;/D&gt;&lt;/FQL&gt;&lt;FQL&gt;&lt;Q&gt;FC0000KR^FG_PRICE(0)&lt;/Q&gt;&lt;R&gt;1&lt;/R&gt;&lt;C&gt;1&lt;/C&gt;&lt;D xsi:type="xsd:double"&gt;468.55954&lt;/D&gt;&lt;/FQL&gt;&lt;FQL&gt;&lt;Q&gt;EWT^FG_PRICE(0)&lt;/Q&gt;&lt;R&gt;1&lt;/R&gt;&lt;C&gt;1&lt;/C&gt;&lt;D xsi:type="xsd:double"&gt;49.32&lt;/D&gt;&lt;/FQL&gt;&lt;FQL&gt;&lt;Q&gt;KSA^FMA_PCT_ABOVE_MAVG(200,0,,,,"PORTAGG")&lt;/Q&gt;&lt;R&gt;1&lt;/R&gt;&lt;C&gt;1&lt;/C&gt;&lt;D xsi:type="xsd:double"&gt;69.1666666666667&lt;/D&gt;&lt;/FQL&gt;&lt;FQL&gt;&lt;Q&gt;QAT^P_PRICE(0)/P_PRICE_HIGH_PR(0,,,USD,,,"PRICE","INTRA","52W")&lt;/Q&gt;&lt;R&gt;1&lt;/R&gt;&lt;C&gt;1&lt;/C&gt;&lt;D xsi:type="xsd:double"&gt;0.898773&lt;/D&gt;&lt;/FQL&gt;&lt;FQL&gt;&lt;Q&gt;INDA^P_PRICE(0)/P_PRICE_HIGH_PR(0,,,USD,,,"PRICE","INTRA","52W")&lt;/Q&gt;&lt;R&gt;1&lt;/R&gt;&lt;C&gt;1&lt;/C&gt;&lt;D xsi:type="xsd:double"&gt;0.99809337&lt;/D&gt;&lt;/FQL&gt;&lt;FQL&gt;&lt;Q&gt;EWY^P_PRICE(0)/P_PRICE_LOW_PR(0,,,USD,,,"PRICE","INTRA","52W")-1&lt;/Q&gt;&lt;R&gt;1&lt;/R&gt;&lt;C&gt;1&lt;/C&gt;&lt;D xsi:type="xsd:double"&gt;0.19141126&lt;/D&gt;&lt;/FQL&gt;&lt;FQL&gt;&lt;Q&gt;EPU^FG_TOTAL_RETURNC(0,-12AM)&lt;/Q&gt;&lt;R&gt;1&lt;/R&gt;&lt;C&gt;1&lt;/C&gt;&lt;D xsi:type="xsd:double"&gt;36.97016&lt;/D&gt;&lt;/FQL&gt;&lt;FQL&gt;&lt;Q&gt;EPHE^FG_TOTAL_RETURNC(0,-12AM)&lt;/Q&gt;&lt;R&gt;1&lt;/R&gt;&lt;C&gt;1&lt;/C&gt;&lt;D xsi:type="xsd:double"&gt;1.5401244&lt;/D&gt;&lt;/FQL&gt;&lt;FQL&gt;&lt;Q&gt;ECH^FG_TOTAL_RETURNC(0,-12AM)&lt;/Q&gt;&lt;R&gt;1&lt;/R&gt;&lt;C&gt;1&lt;/C&gt;&lt;D xsi:type="xsd:double"&gt;3.238821&lt;/D&gt;&lt;/FQL&gt;&lt;FQL&gt;&lt;Q&gt;SPY^P_PRICE(0)/P_PRICE_LOW_PR(0,,,USD,,,"PRICE","INTRA","52W")-1&lt;/Q&gt;&lt;R&gt;1&lt;/R&gt;&lt;C&gt;1&lt;/C&gt;&lt;D xsi:type="xsd:double"&gt;0.28300393&lt;/D&gt;&lt;/FQL&gt;&lt;FQL&gt;&lt;Q&gt;SPY^SIZE(FG_CONSTITUENTS)&lt;/Q&gt;&lt;R&gt;1&lt;/R&gt;&lt;C&gt;1&lt;/C&gt;&lt;D xsi:type="xsd:long"&gt;504&lt;/D&gt;&lt;/FQL&gt;&lt;FQL&gt;&lt;Q&gt;MCHI^FMA_COS_UP("EPS","1M",+1,NOW,,,"PORTAGG","MEANR")&lt;/Q&gt;&lt;R&gt;1&lt;/R&gt;&lt;C&gt;1&lt;/C&gt;&lt;D xsi:type="xsd:double"&gt;146&lt;/D&gt;&lt;/FQL&gt;&lt;FQL&gt;&lt;Q&gt;EIDO^FMA_COS_DOWN("EPS","1M",+1,NOW,,,"PORTAGG","MEANR")&lt;/Q&gt;&lt;R&gt;1&lt;/R&gt;&lt;C&gt;1&lt;/C&gt;&lt;D xsi:type="xsd:double"&gt;25&lt;/D&gt;&lt;/FQL&gt;&lt;FQL&gt;&lt;Q&gt;REFPHRREPO-FDS^PROPER_NAME(0,,,"SECURITY","NAME")&lt;/Q&gt;&lt;R&gt;1&lt;/R&gt;&lt;C&gt;1&lt;/C&gt;&lt;D xsi:type="xsd:string"&gt;Philippines Reverse Repo Rate - Overnight&lt;/D&gt;&lt;/FQL&gt;&lt;FQL&gt;&lt;Q&gt;TRYMX10Y-FDS^PCTCHG(FG_YIELD(0,,,,"YTM"),FG_YIELD(-1AM,,,,"YTM"))&lt;/Q&gt;&lt;R&gt;1&lt;/R&gt;&lt;C&gt;1&lt;/C&gt;&lt;D xsi:type="xsd:double"&gt;6.7134027&lt;/D&gt;&lt;/FQL&gt;&lt;FQL&gt;&lt;Q&gt;TRYGR10Y-FDS^FG_YIELD(0,,,,"YTM")&lt;/Q&gt;&lt;R&gt;1&lt;/R&gt;&lt;C&gt;1&lt;/C&gt;&lt;D xsi:type="xsd:double"&gt;3.465&lt;/D&gt;&lt;/FQL&gt;&lt;FQL&gt;&lt;Q&gt;TRYPH10Y-FDS^FG_YIELD(0,,,,"YTM")&lt;/Q&gt;&lt;R&gt;1&lt;/R&gt;&lt;C&gt;1&lt;/C&gt;&lt;D xsi:type="xsd:double"&gt;6.7258754&lt;/D&gt;&lt;/FQL&gt;&lt;FQL&gt;&lt;Q&gt;VGK^FMA_EVAL_EBIT(LTMA,NOW,NOW,M,"PORTAGG","MEANR")&lt;/Q&gt;&lt;R&gt;1&lt;/R&gt;&lt;C&gt;1&lt;/C&gt;&lt;D xsi:type="xsd:double"&gt;13.2144435144776&lt;/D&gt;&lt;/FQL&gt;&lt;FQL&gt;&lt;Q&gt;CAGDPY@KR^EE_ACTUAL_ANNUAL(MED,0)&lt;/Q&gt;&lt;R&gt;1&lt;/R&gt;&lt;C&gt;1&lt;/C&gt;&lt;D xsi:type="xsd:double"&gt;2.04376201054732&lt;/D&gt;&lt;/FQL&gt;&lt;FQL&gt;&lt;Q&gt;CC_MX^FG_COMPANY_NAME&lt;/Q&gt;&lt;R&gt;1&lt;/R&gt;&lt;C&gt;1&lt;/C&gt;&lt;D xsi:type="xsd:string"&gt;Mexico&lt;/D&gt;&lt;/FQL&gt;&lt;FQL&gt;&lt;Q&gt;MCHI^FG_TOTAL_RETURNC(-10AY,0,AM)&lt;/Q&gt;&lt;R&gt;121&lt;/R&gt;&lt;C&gt;1&lt;/C&gt;&lt;D xsi:type="xsd:double"&gt;5.2523017&lt;/D&gt;&lt;D xsi:type="xsd:double"&gt;-5.6657195&lt;/D&gt;&lt;D xsi:type="xsd:double"&gt;8.1312065&lt;/D&gt;&lt;D xsi:type="xsd:double"&gt;2.912259&lt;/D&gt;&lt;D xsi:type="xsd:double"&gt;7.1277976&lt;/D&gt;&lt;D xsi:type="xsd:double"&gt;0.03937483&lt;/D&gt;&lt;D xsi:type="xsd:double"&gt;-7.811886&lt;/D&gt;&lt;D xsi:type="xsd:double"&gt;4.098189&lt;/D&gt;&lt;D xsi:type="xsd:double"&gt;0.10251999&lt;/D&gt;&lt;D xsi:type="xsd:double"&gt;6.0967684&lt;/D&gt;&lt;D xsi:type="xsd:double"&gt;-0.5261123&lt;/D&gt;&lt;D xsi:type="xsd:double"&gt;-1.5083253&lt;/D&gt;&lt;D xsi:type="xsd:double"&gt;23.80669&lt;/D&gt;&lt;D xsi:type="xsd:double"&gt;-1.7188728&lt;/D&gt;&lt;D xsi:type="xsd:double"&gt;-3.3344269&lt;/D&gt;&lt;D xsi:type="xsd:double"&gt;-10.6817665&lt;/D&gt;&lt;D xsi:type="xsd:double"&gt;-3.7490427&lt;/D&gt;&lt;D xsi:type="xsd:double"&gt;-10.77106&lt;/D&gt;&lt;D xsi:type="xsd:double"&gt;5.879736&lt;/D&gt;&lt;D xsi:type="xsd:double"&gt;-1.0517478&lt;/D&gt;&lt;D xsi:type="xsd:double"&gt;-7.1853757&lt;/D&gt;&lt;D xsi:type="xsd:double"&gt;-7.5437665&lt;/D&gt;&lt;D xsi:type="xsd:double"&gt;-10.324043&lt;/D&gt;&lt;D xsi:type="xsd:double"&gt;15.714288&lt;/D&gt;&lt;D xsi:type="xsd:double"&gt;1.7429113&lt;/D&gt;&lt;D xsi:type="xsd:double"&gt;-4.3540297&lt;/D&gt;&lt;D xsi:type="xsd:double"&gt;3.4079552&lt;/D&gt;&lt;D xsi:type="xsd:double"&gt;4.011476&lt;/D&gt;&lt;D xsi:type="xsd:double"&gt;7.5829983&lt;/D&gt;&lt;D xsi:type="xsd:double"&gt;4.006064&lt;/D&gt;&lt;D xsi:type="xsd:double"&gt;0.68707466&lt;/D&gt;&lt;D xsi:type="xsd:double"&gt;-6.368905&lt;/D&gt;&lt;D xsi:type="xsd:double"&gt;2.0538926&lt;/D&gt;&lt;D xsi:type="xsd:double"&gt;1.3203025&lt;/D&gt;&lt;D xsi:type="xsd:double"&gt;4.6581864&lt;/D&gt;&lt;D xsi:type="xsd:double"&gt;0.14424324&lt;/D&gt;&lt;D xsi:type="xsd:double"&gt;2.8806567&lt;/D&gt;&lt;D xsi:type="xsd:double"&gt;3.9600015&lt;/D&gt;&lt;D xsi:type="xsd:double"&gt;5.906117&lt;/D&gt;&lt;D xsi:type="xsd:double"&gt;1.4470816&lt;/D&gt;&lt;D xsi:type="xsd:double"&gt;5.300987&lt;/D&gt;&lt;D xsi:type="xsd:double"&gt;7.235503&lt;/D&gt;&lt;D xsi:type="xsd:double"&gt;4.630804&lt;/D&gt;&lt;D xsi:type="xsd:double"&gt;2.4942994&lt;/D&gt;&lt;D xsi:type="xsd:double"&gt;-1.6322851&lt;/D&gt;&lt;D xsi:type="xsd:double"&gt;8.343256&lt;/D&gt;&lt;D xsi:type="xsd:double"&gt;-7.150918&lt;/D&gt;&lt;D xsi:type="xsd:double"&gt;9.524525&lt;/D&gt;&lt;D xsi:type="xsd:double"&gt;-4.2857113&lt;/D&gt;&lt;D xsi:type="xsd:double"&gt;1.0578156&lt;/D&gt;&lt;D xsi:type="xsd:double"&gt;1.9787908&lt;/D&gt;&lt;D xsi:type="xsd:double"&gt;-10.384202&lt;/D&gt;&lt;D xsi:type="xsd:double"&gt;-2.017653&lt;/D&gt;&lt;D xsi:type="xsd:double"&gt;-8.622909&lt;/D&gt;&lt;D xsi:type="xsd:double"&gt;-6.25&lt;/D&gt;&lt;D xsi:type="xsd:double"&gt;1.2957692&lt;/D&gt;&lt;D xsi:type="xsd:double"&gt;2.7994156&lt;/D&gt;&lt;D xsi:type="xsd:double"&gt;0.6694913&lt;/D&gt;&lt;D xsi:type="xsd:double"&gt;6.638932&lt;/D&gt;&lt;D xsi:type="xsd:double"&gt;3.7150145&lt;/D&gt;&lt;D xsi:type="xsd:double"&gt;4.8413515&lt;/D&gt;&lt;D xsi:type="xsd:double"&gt;-6.1934414&lt;/D&gt;&lt;D xsi:type="xsd:double"&gt;-4.190922&lt;/D&gt;&lt;D xsi:type="xsd:double"&gt;2.4353743&lt;/D&gt;&lt;D xsi:type="xsd:double"&gt;-6.8724394&lt;/D&gt;&lt;D xsi:type="xsd:double"&gt;7.9289436&lt;/D&gt;&lt;D xsi:type="xsd:double"&gt;-1.577878&lt;/D&gt;&lt;D xsi:type="xsd:double"&gt;4.1027427&lt;/D&gt;&lt;D xsi:type="xsd:double"&gt;1.5565515&lt;/D&gt;&lt;D xsi:type="xsd:double"&gt;9.41093&lt;/D&gt;&lt;D xsi:type="xsd:double"&gt;-2.9478133&lt;/D&gt;&lt;D xsi:type="xsd:double"&gt;-7.267934&lt;/D&gt;&lt;D xsi:type="xsd:double"&gt;-2.4231315&lt;/D&gt;&lt;D xsi:type="xsd:double"&gt;4.8638463&lt;/D&gt;&lt;D xsi:type="xsd:double"&gt;2.58044&lt;/D&gt;&lt;D xsi:type="xsd:double"&gt;18.846094&lt;/D&gt;&lt;D xsi:type="xsd:double"&gt;-3.4422576&lt;/D&gt;&lt;D xsi:type="xsd:double"&gt;1.2811661&lt;/D&gt;&lt;D xsi:type="xsd:double"&gt;5.5547833&lt;/D&gt;&lt;D xsi:type="xsd:double"&gt;3.7905455&lt;/D&gt;&lt;D xsi:type="xsd:double"&gt;-0.100404024&lt;/D&gt;&lt;D xsi:type="xsd:double"&gt;5.870521&lt;/D&gt;&lt;D xsi:type="xsd:double"&gt;15.401173&lt;/D&gt;&lt;D xsi:type="xsd:double"&gt;-9.916073&lt;/D&gt;&lt;D xsi:type="xsd:double"&gt;-6.3952208&lt;/D&gt;&lt;D xsi:type="xsd:double"&gt;-2.98599&lt;/D&gt;&lt;D xsi:type="xsd:double"&gt;3.428495&lt;/D&gt;&lt;D xsi:type="xsd:double"&gt;-4.602355&lt;/D&gt;&lt;D xsi:type="xsd:double"&gt;-6.406796&lt;/D&gt;&lt;D xsi:type="xsd:double"&gt;-1.182133&lt;/D&gt;&lt;D xsi:type="xsd:double"&gt;-3.9783&lt;/D&gt;&lt;D xsi:type="xsd:double"&gt;2.3468137&lt;/D&gt;&lt;D xsi:type="xsd:double"&gt;-6.7232847&lt;/D&gt;&lt;D xsi:type="xsd:double"&gt;-2.468294&lt;/D&gt;&lt;D xsi:type="xsd:double"&gt;-2.4764836&lt;/D&gt;&lt;D xsi:type="xsd:double"&gt;-21.086472&lt;/D&gt;&lt;D xsi:type="xsd:double"&gt;5.784118&lt;/D&gt;&lt;D xsi:type="xsd:double"&gt;-10.66615&lt;/D&gt;&lt;D xsi:type="xsd:double"&gt;15.867996&lt;/D&gt;&lt;D xsi:type="xsd:double"&gt;-0.7483661&lt;/D&gt;&lt;D xsi:type="xsd:double"&gt;-6.0508966&lt;/D&gt;&lt;D xsi:type="xsd:double"&gt;-2.9695034&lt;/D&gt;&lt;D xsi:type="xsd:double"&gt;-15.963608&lt;/D&gt;&lt;D xsi:type="xsd:double"&gt;5.4872036&lt;/D&gt;&lt;D xsi:type="xsd:double"&gt;13.69257&lt;/D&gt;&lt;D xsi:type="xsd:double"&gt;11.205125&lt;/D&gt;&lt;D xsi:type="xsd:double"&gt;-3.950572&lt;/D&gt;&lt;D xsi:type="xsd:double"&gt;-8.908379&lt;/D&gt;&lt;D xsi:type="xsd:double"&gt;6.0560703&lt;/D&gt;&lt;D xsi:type="xsd:double"&gt;-4.3180046&lt;/D&gt;&lt;D xsi:type="xsd:double"&gt;-3.15547&lt;/D&gt;&lt;D xsi:type="xsd:double"&gt;-0.3956914&lt;/D&gt;&lt;D xsi:type="xsd:double"&gt;1.1697173&lt;/D&gt;&lt;D xsi:type="xsd:double"&gt;-2.6832461&lt;/D&gt;&lt;D xsi:type="xsd:double"&gt;-0.80699325&lt;/D&gt;&lt;D xsi:type="xsd:double"&gt;-3.954804&lt;/D&gt;&lt;D xsi:type="xsd:double"&gt;-4.04706&lt;/D&gt;&lt;D xsi:type="xsd:double"&gt;-2.1958947&lt;/D&gt;&lt;D xsi:type="xsd:double"&gt;-3.2390773&lt;/D&gt;&lt;D xsi:type="xsd:double"&gt;5.765152&lt;/D&gt;&lt;D xsi:type="xsd:double"&gt;1.833713&lt;/D&gt;&lt;/FQL&gt;&lt;FQL&gt;&lt;Q&gt;CAGDPY@TW^EE_ACTUAL_ANNUAL(MED,+1)&lt;/Q&gt;&lt;R&gt;1&lt;/R&gt;&lt;C&gt;1&lt;/C&gt;&lt;D xsi:type="xsd:double"&gt;12.5&lt;/D&gt;&lt;/FQL&gt;&lt;FQL&gt;&lt;Q&gt;CC_PE^FG_COMPANY_NAME&lt;/Q&gt;&lt;R&gt;1&lt;/R&gt;&lt;C&gt;1&lt;/C&gt;&lt;D xsi:type="xsd:string"&gt;Peru&lt;/D&gt;&lt;/FQL&gt;&lt;FQL&gt;&lt;Q&gt;USDTRY^STD(FG_PRICE_CHANGE(0,-1AY,AM))&lt;/Q&gt;&lt;R&gt;1&lt;/R&gt;&lt;C&gt;1&lt;/C&gt;&lt;D xsi:type="xsd:double"&gt;5.37634617449879&lt;/D&gt;&lt;/FQL&gt;&lt;FQL&gt;&lt;Q&gt;USDINR^STD(FG_PRICE_CHANGE(0,-3AY,M))&lt;/Q&gt;&lt;R&gt;1&lt;/R&gt;&lt;C&gt;1&lt;/C&gt;&lt;D xsi:type="xsd:double"&gt;1.08980760977258&lt;/D&gt;&lt;/FQL&gt;&lt;FQL&gt;&lt;Q&gt;USDBRL^FG_COMPANY_NAME&lt;/Q&gt;&lt;R&gt;1&lt;/R&gt;&lt;C&gt;1&lt;/C&gt;&lt;D xsi:type="xsd:string"&gt;Brazilian Real per U.S. Dollar&lt;/D&gt;&lt;/FQL&gt;&lt;FQL&gt;&lt;Q&gt;EZA^P_PRICE_RETURNS_PR('52W',2,-10AY,0,AM)&lt;/Q&gt;&lt;R&gt;121&lt;/R&gt;&lt;C&gt;1&lt;/C&gt;&lt;D xsi:type="xsd:double"&gt;5.2702785&lt;/D&gt;&lt;D xsi:type="xsd:double"&gt;7.644868&lt;/D&gt;&lt;D xsi:type="xsd:double"&gt;27.199232&lt;/D&gt;&lt;D xsi:type="xsd:double"&gt;19.772148&lt;/D&gt;&lt;D xsi:type="xsd:double"&gt;19.553066&lt;/D&gt;&lt;D xsi:type="xsd:double"&gt;10.470247&lt;/D&gt;&lt;D xsi:type="xsd:double"&gt;-1.7239988&lt;/D&gt;&lt;D xsi:type="xsd:double"&gt;11.14024&lt;/D&gt;&lt;D xsi:type="xsd:double"&gt;1.7493606&lt;/D&gt;&lt;D xsi:type="xsd:double"&gt;10.76467&lt;/D&gt;&lt;D xsi:type="xsd:double"&gt;16.279661&lt;/D&gt;&lt;D xsi:type="xsd:double"&gt;4.146087&lt;/D&gt;&lt;D xsi:type="xsd:double"&gt;7.4985623&lt;/D&gt;&lt;D xsi:type="xsd:double"&gt;1.5362263&lt;/D&gt;&lt;D xsi:type="xsd:double"&gt;-5.588442&lt;/D&gt;&lt;D xsi:type="xsd:double"&gt;-5.2580476&lt;/D&gt;&lt;D xsi:type="xsd:double"&gt;-11.977577&lt;/D&gt;&lt;D xsi:type="xsd:double"&gt;-19.35454&lt;/D&gt;&lt;D xsi:type="xsd:double"&gt;-4.9808207&lt;/D&gt;&lt;D xsi:type="xsd:double"&gt;-17.307413&lt;/D&gt;&lt;D xsi:type="xsd:double"&gt;-29.039806&lt;/D&gt;&lt;D xsi:type="xsd:double"&gt;-36.897057&lt;/D&gt;&lt;D xsi:type="xsd:double"&gt;-34.010853&lt;/D&gt;&lt;D xsi:type="xsd:double"&gt;-20.107292&lt;/D&gt;&lt;D xsi:type="xsd:double"&gt;-23.8765&lt;/D&gt;&lt;D xsi:type="xsd:double"&gt;-23.572803&lt;/D&gt;&lt;D xsi:type="xsd:double"&gt;-16.334682&lt;/D&gt;&lt;D xsi:type="xsd:double"&gt;-12.207806&lt;/D&gt;&lt;D xsi:type="xsd:double"&gt;1.6244054&lt;/D&gt;&lt;D xsi:type="xsd:double"&gt;6.4663887&lt;/D&gt;&lt;D xsi:type="xsd:double"&gt;-7.6171455&lt;/D&gt;&lt;D xsi:type="xsd:double"&gt;-5.9575915&lt;/D&gt;&lt;D xsi:type="xsd:double"&gt;14.875067&lt;/D&gt;&lt;D xsi:type="xsd:double"&gt;40.861465&lt;/D&gt;&lt;D xsi:type="xsd:double"&gt;34.057404&lt;/D&gt;&lt;D xsi:type="xsd:double"&gt;19.250631&lt;/D&gt;&lt;D xsi:type="xsd:double"&gt;10.147476&lt;/D&gt;&lt;D xsi:type="xsd:double"&gt;21.709764&lt;/D&gt;&lt;D xsi:type="xsd:double"&gt;13.313627&lt;/D&gt;&lt;D xsi:type="xsd:double"&gt;5.437374&lt;/D&gt;&lt;D xsi:type="xsd:double"&gt;0.0674963&lt;/D&gt;&lt;D xsi:type="xsd:double"&gt;17.140125&lt;/D&gt;&lt;D xsi:type="xsd:double"&gt;18.490362&lt;/D&gt;&lt;D xsi:type="xsd:double"&gt;17.369997&lt;/D&gt;&lt;D xsi:type="xsd:double"&gt;18.061316&lt;/D&gt;&lt;D xsi:type="xsd:double"&gt;28.428913&lt;/D&gt;&lt;D xsi:type="xsd:double"&gt;23.557209&lt;/D&gt;&lt;D xsi:type="xsd:double"&gt;39.66124&lt;/D&gt;&lt;D xsi:type="xsd:double"&gt;25.111378&lt;/D&gt;&lt;D xsi:type="xsd:double"&gt;16.835463&lt;/D&gt;&lt;D xsi:type="xsd:double"&gt;6.001818&lt;/D&gt;&lt;D xsi:type="xsd:double"&gt;8.470035&lt;/D&gt;&lt;D xsi:type="xsd:double"&gt;-2.6522338&lt;/D&gt;&lt;D xsi:type="xsd:double"&gt;-15.353232&lt;/D&gt;&lt;D xsi:type="xsd:double"&gt;-20.059967&lt;/D&gt;&lt;D xsi:type="xsd:double"&gt;-11.452031&lt;/D&gt;&lt;D xsi:type="xsd:double"&gt;-15.489024&lt;/D&gt;&lt;D xsi:type="xsd:double"&gt;-17.778778&lt;/D&gt;&lt;D xsi:type="xsd:double"&gt;-16.539383&lt;/D&gt;&lt;D xsi:type="xsd:double"&gt;-26.887512&lt;/D&gt;&lt;D xsi:type="xsd:double"&gt;-13.4</t>
        </r>
      </text>
    </comment>
    <comment ref="A16" authorId="0" shapeId="0" xr:uid="{60163B13-613D-4714-9D05-DE062E7D790A}">
      <text>
        <r>
          <rPr>
            <b/>
            <sz val="9"/>
            <color indexed="81"/>
            <rFont val="Tahoma"/>
            <family val="2"/>
          </rPr>
          <t>92954&lt;/D&gt;&lt;D xsi:type="xsd:double"&gt;-13.571912&lt;/D&gt;&lt;D xsi:type="xsd:double"&gt;-7.555461&lt;/D&gt;&lt;D xsi:type="xsd:double"&gt;-2.9696643&lt;/D&gt;&lt;D xsi:type="xsd:double"&gt;-15.454388&lt;/D&gt;&lt;D xsi:type="xsd:double"&gt;3.919673&lt;/D&gt;&lt;D xsi:type="xsd:double"&gt;10.762262&lt;/D&gt;&lt;D xsi:type="xsd:double"&gt;2.6992202&lt;/D&gt;&lt;D xsi:type="xsd:double"&gt;3.2221317&lt;/D&gt;&lt;D xsi:type="xsd:double"&gt;-1.2399793&lt;/D&gt;&lt;D xsi:type="xsd:double"&gt;-2.2962391&lt;/D&gt;&lt;D xsi:type="xsd:double"&gt;-21.656836&lt;/D&gt;&lt;D xsi:type="xsd:double"&gt;-38.4515&lt;/D&gt;&lt;D xsi:type="xsd:double"&gt;-35.51055&lt;/D&gt;&lt;D xsi:type="xsd:double"&gt;-26.969046&lt;/D&gt;&lt;D xsi:type="xsd:double"&gt;-22.351473&lt;/D&gt;&lt;D xsi:type="xsd:double"&gt;-14.048046&lt;/D&gt;&lt;D xsi:type="xsd:double"&gt;-15.597778&lt;/D&gt;&lt;D xsi:type="xsd:double"&gt;-10.415518&lt;/D&gt;&lt;D xsi:type="xsd:double"&gt;-5.8401823&lt;/D&gt;&lt;D xsi:type="xsd:double"&gt;-1.0997713&lt;/D&gt;&lt;D xsi:type="xsd:double"&gt;-5.249822&lt;/D&gt;&lt;D xsi:type="xsd:double"&gt;11.651838&lt;/D&gt;&lt;D xsi:type="xsd:double"&gt;46.870148&lt;/D&gt;&lt;D xsi:type="xsd:double"&gt;73.1834&lt;/D&gt;&lt;D xsi:type="xsd:double"&gt;70.26882&lt;/D&gt;&lt;D xsi:type="xsd:double"&gt;58.487858&lt;/D&gt;&lt;D xsi:type="xsd:double"&gt;35.019325&lt;/D&gt;&lt;D xsi:type="xsd:double"&gt;40.4655&lt;/D&gt;&lt;D xsi:type="xsd:double"&gt;31.115997&lt;/D&gt;&lt;D xsi:type="xsd:double"&gt;31.03677&lt;/D&gt;&lt;D xsi:type="xsd:double"&gt;18.422926&lt;/D&gt;&lt;D xsi:type="xsd:double"&gt;8.22097&lt;/D&gt;&lt;D xsi:type="xsd:double"&gt;16.071653&lt;/D&gt;&lt;D xsi:type="xsd:double"&gt;7.2432876&lt;/D&gt;&lt;D xsi:type="xsd:double"&gt;5.9047103&lt;/D&gt;&lt;D xsi:type="xsd:double"&gt;12.481033&lt;/D&gt;&lt;D xsi:type="xsd:double"&gt;-13.172728&lt;/D&gt;&lt;D xsi:type="xsd:double"&gt;-15.456068&lt;/D&gt;&lt;D xsi:type="xsd:double"&gt;-12.642121&lt;/D&gt;&lt;D xsi:type="xsd:double"&gt;-4.3636203&lt;/D&gt;&lt;D xsi:type="xsd:double"&gt;-11.12085&lt;/D&gt;&lt;D xsi:type="xsd:double"&gt;-19.962109&lt;/D&gt;&lt;D xsi:type="xsd:double"&gt;-5.9883356&lt;/D&gt;&lt;D xsi:type="xsd:double"&gt;-3.193283&lt;/D&gt;&lt;D xsi:type="xsd:double"&gt;-1.7545819&lt;/D&gt;&lt;D xsi:type="xsd:double"&gt;-12.601185&lt;/D&gt;&lt;D xsi:type="xsd:double"&gt;-20.447147&lt;/D&gt;&lt;D xsi:type="xsd:double"&gt;-20.096111&lt;/D&gt;&lt;D xsi:type="xsd:double"&gt;-7.7112436&lt;/D&gt;&lt;D xsi:type="xsd:double"&gt;-6.028676&lt;/D&gt;&lt;D xsi:type="xsd:double"&gt;-0.28413534&lt;/D&gt;&lt;D xsi:type="xsd:double"&gt;-6.76896&lt;/D&gt;&lt;D xsi:type="xsd:double"&gt;-1.169455&lt;/D&gt;&lt;D xsi:type="xsd:double"&gt;9.482002&lt;/D&gt;&lt;D xsi:type="xsd:double"&gt;-7.621914&lt;/D&gt;&lt;D xsi:type="xsd:double"&gt;-5.764967&lt;/D&gt;&lt;D xsi:type="xsd:double"&gt;-12.580263&lt;/D&gt;&lt;D xsi:type="xsd:double"&gt;-9.770632&lt;/D&gt;&lt;D xsi:type="xsd:double"&gt;-0.50047636&lt;/D&gt;&lt;D xsi:type="xsd:double"&gt;-0.72687864&lt;/D&gt;&lt;/FQL&gt;&lt;FQL&gt;&lt;Q&gt;EWM^FMA_DIV_YLD(NTMA,-10AY,0,AM,"PORTAGG","MEANR")&lt;/Q&gt;&lt;R&gt;121&lt;/R&gt;&lt;C&gt;1&lt;/C&gt;&lt;D xsi:type="xsd:double"&gt;3.12145848748192&lt;/D&gt;&lt;D xsi:type="xsd:double"&gt;3.12092759695213&lt;/D&gt;&lt;D xsi:type="xsd:double"&gt;3.11534840909916&lt;/D&gt;&lt;D xsi:type="xsd:double"&gt;3.13461438099114&lt;/D&gt;&lt;D xsi:type="xsd:double"&gt;3.19059168976244&lt;/D&gt;&lt;D xsi:type="xsd:double"&gt;3.16846357052391&lt;/D&gt;&lt;D xsi:type="xsd:double"&gt;3.27289681334386&lt;/D&gt;&lt;D xsi:type="xsd:double"&gt;3.24335041984668&lt;/D&gt;&lt;D xsi:type="xsd:double"&gt;3.35547697029732&lt;/D&gt;&lt;D xsi:type="xsd:double"&gt;3.35237085919731&lt;/D&gt;&lt;D xsi:type="xsd:double"&gt;3.22733424410899&lt;/D&gt;&lt;D xsi:type="xsd:double"&gt;3.24274390385263&lt;/D&gt;&lt;D xsi:type="xsd:double"&gt;3.13386843335911&lt;/D&gt;&lt;D xsi:type="xsd:double"&gt;3.16210904762348&lt;/D&gt;&lt;D xsi:type="xsd:double"&gt;3.24451999992686&lt;/D&gt;&lt;D xsi:type="xsd:double"&gt;3.29760123075056&lt;/D&gt;&lt;D xsi:type="xsd:double"&gt;3.45017221853164&lt;/D&gt;&lt;D xsi:type="xsd:double"&gt;3.47739767346393&lt;/D&gt;&lt;D xsi:type="xsd:double"&gt;3.24815285320695&lt;/D&gt;&lt;D xsi:type="xsd:double"&gt;3.31658363167612&lt;/D&gt;&lt;D xsi:type="xsd:double"&gt;3.33592927365205&lt;/D&gt;&lt;D xsi:type="xsd:double"&gt;3.34215298539497&lt;/D&gt;&lt;D xsi:type="xsd:double"&gt;3.25337004479781&lt;/D&gt;&lt;D xsi:type="xsd:double"&gt;3.11644801020213&lt;/D&gt;&lt;D xsi:type="xsd:double"&gt;3.05724348793475&lt;/D&gt;&lt;D xsi:type="xsd:double"&gt;3.19483775482759&lt;/D&gt;&lt;D xsi:type="xsd:double"&gt;3.07872245411719&lt;/D&gt;&lt;D xsi:type="xsd:double"&gt;3.04121438267631&lt;/D&gt;&lt;D xsi:type="xsd:double"&gt;2.96881895424997&lt;/D&gt;&lt;D xsi:type="xsd:double"&gt;2.92180166141643&lt;/D&gt;&lt;D xsi:type="xsd:double"&gt;2.94452163953376&lt;/D&gt;&lt;D xsi:type="xsd:double"&gt;3.03318077917122&lt;/D&gt;&lt;D xsi:type="xsd:double"&gt;2.9906679757351&lt;/D&gt;&lt;D xsi:type="xsd:double"&gt;2.98934839678245&lt;/D&gt;&lt;D xsi:type="xsd:double"&gt;2.97086057132627&lt;/D&gt;&lt;D xsi:type="xsd:double"&gt;2.99639343088556&lt;/D&gt;&lt;D xsi:type="xsd:double"&gt;2.99327251211426&lt;/D&gt;&lt;D xsi:type="xsd:double"&gt;2.93647503274315&lt;/D&gt;&lt;D xsi:type="xsd:double"&gt;2.98768819276553&lt;/D&gt;&lt;D xsi:type="xsd:double"&gt;3.06288211861485&lt;/D&gt;&lt;D xsi:type="xsd:double"&gt;3.04968664066925&lt;/D&gt;&lt;D xsi:type="xsd:double"&gt;3.00417598495276&lt;/D&gt;&lt;D xsi:type="xsd:double"&gt;3.09504080775975&lt;/D&gt;&lt;D xsi:type="xsd:double"&gt;3.22623387804256&lt;/D&gt;&lt;D xsi:type="xsd:double"&gt;3.29791483192641&lt;/D&gt;&lt;D xsi:type="xsd:double"&gt;3.11981623774107&lt;/D&gt;&lt;D xsi:type="xsd:double"&gt;3.15738312242101&lt;/D&gt;&lt;D xsi:type="xsd:double"&gt;3.21790732853548&lt;/D&gt;&lt;D xsi:type="xsd:double"&gt;3.16466836013478&lt;/D&gt;&lt;D xsi:type="xsd:double"&gt;3.2161649426441&lt;/D&gt;&lt;D xsi:type="xsd:double"&gt;3.21709513719586&lt;/D&gt;&lt;D xsi:type="xsd:double"&gt;3.39573299227765&lt;/D&gt;&lt;D xsi:type="xsd:double"&gt;3.16957440313444&lt;/D&gt;&lt;D xsi:type="xsd:double"&gt;3.18548261150122&lt;/D&gt;&lt;D xsi:type="xsd:double"&gt;3.4079215722116998&lt;/D&gt;&lt;D xsi:type="xsd:double"&gt;3.36856728320569&lt;/D&gt;&lt;D xsi:type="xsd:double"&gt;3.36937421478338&lt;/D&gt;&lt;D xsi:type="xsd:double"&gt;3.28216337407128&lt;/D&gt;&lt;D xsi:type="xsd:double"&gt;3.27222912461284&lt;/D&gt;&lt;D xsi:type="xsd:double"&gt;3.3494067972766&lt;/D&gt;&lt;D xsi:type="xsd:double"&gt;3.4185390554126&lt;/D&gt;&lt;D xsi:type="xsd:double"&gt;3.46268680579039&lt;/D&gt;&lt;D xsi:type="xsd:double"&gt;3.32401392527365&lt;/D&gt;&lt;D xsi:type="xsd:double"&gt;3.40672640076134&lt;/D&gt;&lt;D xsi:type="xsd:double"&gt;3.49386958121226&lt;/D&gt;&lt;D xsi:type="xsd:double"&gt;3.49375873346741&lt;/D&gt;&lt;D xsi:type="xsd:double"&gt;3.59731392318674&lt;/D&gt;&lt;D xsi:type="xsd:double"&gt;3.47292605939206&lt;/D&gt;&lt;D xsi:type="xsd:double"&gt;3.53670183133962&lt;/D&gt;&lt;D xsi:type="xsd:double"&gt;3.47766935273396&lt;/D&gt;&lt;D xsi:type="xsd:double"&gt;3.59487904782863&lt;/D&gt;&lt;D xsi:type="xsd:double"&gt;3.84341670409231&lt;/D&gt;&lt;D xsi:type="xsd:double"&gt;3.939904012273&lt;/D&gt;&lt;D xsi:type="xsd:double"&gt;3.71961716402824&lt;/D&gt;&lt;D xsi:type="xsd:double"&gt;3.02077742088903&lt;/D&gt;&lt;D xsi:type="xsd:double"&gt;2.9717277478125&lt;/D&gt;&lt;D xsi:type="xsd:double"&gt;3.13510237067033&lt;/D&gt;&lt;D xsi:type="xsd:double"&gt;3.21521747181295&lt;/D&gt;&lt;D xsi:type="xsd:double"&gt;3.245171347592&lt;/D&gt;&lt;D xsi:type="xsd:double"&gt;3.40090056980208&lt;/D&gt;&lt;D xsi:type="xsd:double"&gt;3.41974514376111&lt;/D&gt;&lt;D xsi:type="xsd:double"&gt;3.65911483699475&lt;/D&gt;&lt;D xsi:type="xsd:double"&gt;3.79417161807585&lt;/D&gt;&lt;D xsi:type="xsd:double"&gt;3.95425869151034&lt;/D&gt;&lt;D xsi:type="xsd:double"&gt;3.96715333528929&lt;/D&gt;&lt;D xsi:type="xsd:double"&gt;4.05866192442407&lt;/D&gt;&lt;D xsi:type="xsd:double"&gt;4.12120607735453&lt;/D&gt;&lt;D xsi:type="xsd:double"&gt;4.24782039688343&lt;/D&gt;&lt;D xsi:type="xsd:double"&gt;4.25148629881052&lt;/D&gt;&lt;D xsi:type="xsd:double"&gt;4.05416932954507&lt;/D&gt;&lt;D xsi:type="xsd:double"&gt;3.95997035059806&lt;/D&gt;&lt;D xsi:type="xsd:double"&gt;4.00230025376967&lt;/D&gt;&lt;D xsi:type="xsd:double"&gt;3.93278516990396&lt;/D&gt;&lt;D xsi:type="xsd:double"&gt;3.72576644315907&lt;/D&gt;&lt;D xsi:type="xsd:double"&gt;3.74897494818322&lt;/D&gt;&lt;D xsi:type="xsd:double"&gt;3.85186669643677&lt;/D&gt;&lt;D xsi:type="xsd:double"&gt;3.77995588641987&lt;/D&gt;&lt;D xsi:type="xsd:double"&gt;3.94578462559227&lt;/D&gt;&lt;D xsi:type="xsd:double"&gt;4.07575587620599&lt;/D&gt;&lt;D xsi:type="xsd:double"&gt;4.23480206658656&lt;/D&gt;&lt;D xsi:type="xsd:double"&gt;4.02908305831981&lt;/D&gt;&lt;D xsi:type="xsd:double"&gt;4.10971675230263&lt;/D&gt;&lt;D xsi:type="xsd:double"&gt;4.45679994613949&lt;/D&gt;&lt;D xsi:type="xsd:double"&gt;4.2130418990859&lt;/D&gt;&lt;D xsi:type="xsd:double"&gt;4.20267401893882&lt;/D&gt;&lt;D xsi:type="xsd:double"&gt;4.20504503541913&lt;/D&gt;&lt;D xsi:type="xsd:double"&gt;4.27331735299199&lt;/D&gt;&lt;D xsi:type="xsd:double"&gt;4.44601554544532&lt;/D&gt;&lt;D xsi:type="xsd:double"&gt;4.3834981502086&lt;/D&gt;&lt;D xsi:type="xsd:double"&gt;4.40865418969716&lt;/D&gt;&lt;D xsi:type="xsd:double"&gt;4.46836190593619&lt;/D&gt;&lt;D xsi:type="xsd:double"&gt;4.44393591246863&lt;/D&gt;&lt;D xsi:type="xsd:double"&gt;4.24234759788415&lt;/D&gt;&lt;D xsi:type="xsd:double"&gt;4.27839383565034&lt;/D&gt;&lt;D xsi:type="xsd:double"&gt;4.31850772268879&lt;/D&gt;&lt;D xsi:type="xsd:double"&gt;4.32551349417815&lt;/D&gt;&lt;D xsi:type="xsd:double"&gt;4.33514661092506&lt;/D&gt;&lt;D xsi:type="xsd:double"&gt;4.2805510724352&lt;/D&gt;&lt;D xsi:type="xsd:double"&gt;4.24180685445577&lt;/D&gt;&lt;D xsi:type="xsd:double"&gt;4.141349176901&lt;/D&gt;&lt;D xsi:type="xsd:double"&gt;4.12510788657591&lt;/D&gt;&lt;/FQL&gt;&lt;FQL&gt;&lt;Q&gt;EWM^FMA_PE(NTMA,-10AY,0,AM,"PORTAGG","MEANR")&lt;/Q&gt;&lt;R&gt;121&lt;/R&gt;&lt;C&gt;1&lt;/C&gt;&lt;D xsi:type="xsd:double"&gt;15.6590803096597&lt;/D&gt;&lt;D xsi:type="xsd:double"&gt;15.6225810509925&lt;/D&gt;&lt;D xsi:type="xsd:double"&gt;15.7840682538515&lt;/D&gt;&lt;D xsi:type="xsd:double"&gt;15.7707624412636&lt;/D&gt;&lt;D xsi:type="xsd:double"&gt;15.5052175145798&lt;/D&gt;&lt;D xsi:type="xsd:double"&gt;15.8489644103311&lt;/D&gt;&lt;D xsi:type="xsd:double"&gt;15.3235222599883&lt;/D&gt;&lt;D xsi:type="xsd:double"&gt;15.3132051532923&lt;/D&gt;&lt;D xsi:type="xsd:double"&gt;14.9983679995541&lt;/D&gt;&lt;D xsi:type="xsd:double"&gt;14.8987512000946&lt;/D&gt;&lt;D xsi:type="xsd:double"&gt;15.4323754671567&lt;/D&gt;&lt;D xsi:type="xsd:double"&gt;15.478412781756&lt;/D&gt;&lt;D xsi:type="xsd:double"&gt;16.0597324617278&lt;/D&gt;&lt;D xsi:type="xsd:double"&gt;15.7203512177212&lt;/D&gt;&lt;D xsi:type="xsd:double"&gt;15.4160212186155&lt;/D&gt;&lt;D xsi:type="xsd:double"&gt;15.196309421572&lt;/D&gt;&lt;D xsi:type="xsd:double"&gt;14.4440748279736&lt;/D&gt;&lt;D xsi:type="xsd:double"&gt;14.4831177413675&lt;/D&gt;&lt;D xsi:type="xsd:double"&gt;15.5091618656211&lt;/D&gt;&lt;D xsi:type="xsd:double"&gt;15.127802058625&lt;/D&gt;&lt;D xsi:type="xsd:double"&gt;15.0890091019209&lt;/D&gt;&lt;D xsi:type="xsd:double"&gt;15.0429667025179&lt;/D&gt;&lt;D xsi:type="xsd:double"&gt;15.2154959909158&lt;/D&gt;&lt;D xsi:type="xsd:double"&gt;15.9352196236886&lt;/D&gt;&lt;D xsi:type="xsd:double"&gt;16.1664313528263&lt;/D&gt;&lt;D xsi:type="xsd:double"&gt;15.5148333485253&lt;/D&gt;&lt;D xsi:type="xsd:double"&gt;16.0943332979653&lt;/D&gt;&lt;D xsi:type="xsd:double"&gt;16.3015354851527&lt;/D&gt;&lt;D xsi:type="xsd:double"&gt;16.5750258297187&lt;/D&gt;&lt;D xsi:type="xsd:double"&gt;16.8920222653775&lt;/D&gt;&lt;D xsi:type="xsd:double"&gt;16.8085040903002&lt;/D&gt;&lt;D xsi:type="xsd:double"&gt;16.3259598742284&lt;/D&gt;&lt;D xsi:type="xsd:double"&gt;16.4350333925981&lt;/D&gt;&lt;D xsi:type="xsd:double"&gt;16.6793101168452&lt;/D&gt;&lt;D xsi:type="xsd:double"&gt;16.7527256319644&lt;/D&gt;&lt;D xsi:type="xsd:double"&gt;16.7421626241055&lt;/D&gt;&lt;D xsi:type="xsd:double"&gt;16.7919479141458&lt;/D&gt;&lt;D xsi:type="xsd:double"&gt;17.1113346982437&lt;/D&gt;&lt;D xsi:type="xsd:double"&gt;16.7736947450587&lt;/D&gt;&lt;D xsi:type="xsd:double"&gt;16.3430806887884&lt;/D&gt;&lt;D xsi:type="xsd:double"&gt;16.298799920163&lt;/D&gt;&lt;D xsi:type="xsd:double"&gt;16.5255656291403&lt;/D&gt;&lt;D xsi:type="xsd:double"&gt;16.1413962951834&lt;/D&gt;&lt;D xsi:type="xsd:double"&gt;15.820654230795&lt;/D&gt;&lt;D xsi:type="xsd:double"&gt;15.8240199662877&lt;/D&gt;&lt;D xsi:type="xsd:double"&gt;16.6015966433023&lt;/D&gt;&lt;D xsi:type="xsd:double"&gt;16.5197852005975&lt;/D&gt;&lt;D xsi:type="xsd:double"&gt;16.2800313780444&lt;/D&gt;&lt;D xsi:type="xsd:double"&gt;16.5252566495703&lt;/D&gt;&lt;D xsi:type="xsd:double"&gt;16.1826122559495&lt;/D&gt;&lt;D xsi:type="xsd:double"&gt;16.2258444006093&lt;/D&gt;&lt;D xsi:type="xsd:double"&gt;15.3698459922163&lt;/D&gt;&lt;D xsi:type="xsd:double"&gt;16.5038169333639&lt;/D&gt;&lt;D xsi:type="xsd:double"&gt;16.5031397380396&lt;/D&gt;&lt;D xsi:type="xsd:double"&gt;15.5582276302997&lt;/D&gt;&lt;D xsi:type="xsd:double"&gt;15.7269475937354&lt;/D&gt;&lt;D xsi:type="xsd:double"&gt;15.6236425234&lt;/D&gt;&lt;D xsi:type="xsd:double"&gt;16.0894296141312&lt;/D&gt;&lt;D xsi:type="xsd:double"&gt;16.23762055673&lt;/D&gt;&lt;D xsi:type="xsd:double"&gt;16.2697188622183&lt;/D&gt;&lt;D xsi:type="xsd:double"&gt;15.9635251526878&lt;/D&gt;&lt;D xsi:type="xsd:double"&gt;15.7367390711844&lt;/D&gt;&lt;D xsi:type="xsd:double"&gt;16.5465346419159&lt;/D&gt;&lt;D xsi:type="xsd:double"&gt;16.7392311633098&lt;/D&gt;&lt;D xsi:type="xsd:double"&gt;16.0859217467801&lt;/D&gt;&lt;D xsi:type="xsd:double"&gt;16.137643939886&lt;/D&gt;&lt;D xsi:type="xsd:double"&gt;15.6281688061258&lt;/D&gt;&lt;D xsi:type="xsd:double"&gt;16.1042824484127&lt;/D&gt;&lt;D xsi:type="xsd:double"&gt;15.7959532444585&lt;/D&gt;&lt;D xsi:type="xsd:double"&gt;16.0174666487277&lt;/D&gt;&lt;D xsi:type="xsd:double"&gt;15.579984747689&lt;/D&gt;&lt;D xsi:type="xsd:double"&gt;15.2488434690095&lt;/D&gt;&lt;D xsi:type="xsd:double"&gt;15.2052489694015&lt;/D&gt;&lt;D xsi:type="xsd:double"&gt;16.0785906743654&lt;/D&gt;&lt;D xsi:type="xsd:double"&gt;19.697314334886&lt;/D&gt;&lt;D xsi:type="xsd:double"&gt;19.9551476822889&lt;/D&gt;&lt;D xsi:type="xsd:double"&gt;18.8274221172963&lt;/D&gt;&lt;D xsi:type="xsd:double"&gt;18.1089367980893&lt;/D&gt;&lt;D xsi:type="xsd:double"&gt;17.5415385506083&lt;/D&gt;&lt;D xsi:type="xsd:double"&gt;16.5114332799625&lt;/D&gt;&lt;D xsi:type="xsd:double"&gt;15.9521743539213&lt;/D&gt;&lt;D xsi:type="xsd:double"&gt;14.7402449408021&lt;/D&gt;&lt;D xsi:type="xsd:double"&gt;14.3725922069092&lt;/D&gt;&lt;D xsi:type="xsd:double"&gt;14.4968876294785&lt;/D&gt;&lt;D xsi:type="xsd:double"&gt;14.3489652202829&lt;/D&gt;&lt;D xsi:type="xsd:double"&gt;13.9350698083565&lt;/D&gt;&lt;D xsi:type="xsd:double"&gt;13.9586431571373&lt;/D&gt;&lt;D xsi:type="xsd:double"&gt;13.4420273785704&lt;/D&gt;&lt;D xsi:type="xsd:double"&gt;13.4381860391833&lt;/D&gt;&lt;D xsi:type="xsd:double"&gt;14.0547500465881&lt;/D&gt;&lt;D xsi:type="xsd:double"&gt;14.4130152954181&lt;/D&gt;&lt;D xsi:type="xsd:double"&gt;14.1820833514915&lt;/D&gt;&lt;D xsi:type="xsd:double"&gt;14.9444630544281&lt;/D&gt;&lt;D xsi:type="xsd:double"&gt;15.7179735579917&lt;/D&gt;&lt;D xsi:type="xsd:double"&gt;15.6402284999737&lt;/D&gt;&lt;D xsi:type="xsd:double"&gt;15.1257299906551&lt;/D&gt;&lt;D xsi:type="xsd:double"&gt;15.252473308054&lt;/D&gt;&lt;D xsi:type="xsd:double"&gt;14.5870002702065&lt;/D&gt;&lt;D xsi:type="xsd:double"&gt;13.9646427324566&lt;/D&gt;&lt;D xsi:type="xsd:double"&gt;13.2910991048651&lt;/D&gt;&lt;D xsi:type="xsd:double"&gt;13.9967865029477&lt;/D&gt;&lt;D xsi:type="xsd:double"&gt;13.8158868274616&lt;/D&gt;&lt;D xsi:type="xsd:double"&gt;12.6844841619238&lt;/D&gt;&lt;D xsi:type="xsd:double"&gt;13.292907438518&lt;/D&gt;&lt;D xsi:type="xsd:double"&gt;13.4465862184732&lt;/D&gt;&lt;D xsi:type="xsd:double"&gt;13.5162811142415&lt;/D&gt;&lt;D xsi:type="xsd:double"&gt;13.3423502514371&lt;/D&gt;&lt;D xsi:type="xsd:double"&gt;13.0576525263847&lt;/D&gt;&lt;D xsi:type="xsd:double"&gt;13.1715699493934&lt;/D&gt;&lt;D xsi:type="xsd:double"&gt;13.0788781373882&lt;/D&gt;&lt;D xsi:type="xsd:double"&gt;13.2001468243695&lt;/D&gt;&lt;D xsi:type="xsd:double"&gt;13.3069884679894&lt;/D&gt;&lt;D xsi:type="xsd:double"&gt;13.8127715044924&lt;/D&gt;&lt;D xsi:type="xsd:double"&gt;13.8069504510394&lt;/D&gt;&lt;D xsi:type="xsd:double"&gt;13.6040465028653&lt;/D&gt;&lt;D xsi:type="xsd:double"&gt;13.5560102728514&lt;/D&gt;&lt;D xsi:type="xsd:double"&gt;13.5856931065138&lt;/D&gt;&lt;D xsi:type="xsd:double"&gt;13.7174030525023&lt;/D&gt;&lt;D xsi:type="xsd:double"&gt;13.8430342947852&lt;/D&gt;&lt;D xsi:type="xsd:double"&gt;14.0318516845016&lt;/D&gt;&lt;D xsi:type="xsd:double"&gt;14.098954505489&lt;/D&gt;&lt;/FQL&gt;&lt;FQL&gt;&lt;Q&gt;EWM^FMA_PE(LTMA,-10AY,0,AM,"PORTAGG","MEANR")&lt;/Q&gt;&lt;R&gt;121&lt;/R&gt;&lt;C&gt;1&lt;/C&gt;&lt;D xsi:type="xsd:double"&gt;16.7406461661731&lt;/D&gt;&lt;D xsi:type="xsd:double"&gt;16.6871911259927&lt;/D&gt;&lt;D xsi:type="xsd:double"&gt;16.7375744129332&lt;/D&gt;&lt;D xsi:type="xsd:double"&gt;16.7416080763356&lt;/D&gt;&lt;D xsi:type="xsd:double"&gt;16.6092364712521&lt;/D&gt;&lt;D xsi:type="xsd:double"&gt;16.8917997981354&lt;/D&gt;&lt;D xsi:type="xsd:double"&gt;16.4584581781191&lt;/D&gt;&lt;D xsi:type="xsd:double"&gt;16.4426305866003&lt;/D&gt;&lt;D xsi:type="xsd:double"&gt;16.182970555431&lt;/D&gt;&lt;D xsi:type="xsd:double"&gt;16.0597226136654&lt;/D&gt;&lt;D xsi:type="xsd:double"&gt;16.5150539206985&lt;/D&gt;&lt;D xsi:type="xsd:double"&gt;16.9946524525805&lt;/D&gt;&lt;D xsi:type="xsd:double"&gt;17.0447720628433&lt;/D&gt;&lt;D xsi:type="xsd:double"&gt;16.8771134109323&lt;/D&gt;&lt;D xsi:type="xsd:double"&gt;16.6991121543364&lt;/D&gt;&lt;D xsi:type="xsd:double"&gt;16.5439343840025&lt;/D&gt;&lt;D xsi:type="xsd:double"&gt;16.0552158434112&lt;/D&gt;&lt;D xsi:type="xsd:double"&gt;15.9328621363626&lt;/D&gt;&lt;D xsi:type="xsd:double"&gt;16.7347227865879&lt;/D&gt;&lt;D xsi:type="xsd:double"&gt;16.4525987268466&lt;/D&gt;&lt;D xsi:type="xsd:double"&gt;16.3898724783152&lt;/D&gt;&lt;D xsi:type="xsd:double"&gt;16.2463616359478&lt;/D&gt;&lt;D xsi:type="xsd:double"&gt;16.3696273697445&lt;/D&gt;&lt;D xsi:type="xsd:double"&gt;16.6395582502539&lt;/D&gt;&lt;D xsi:type="xsd:double"&gt;16.66662999955&lt;/D&gt;&lt;D xsi:type="xsd:double"&gt;16.4330901922633&lt;/D&gt;&lt;D xsi:type="xsd:double"&gt;16.610979068383&lt;/D&gt;&lt;D xsi:type="xsd:double"&gt;16.7312764582109&lt;/D&gt;&lt;D xsi:type="xsd:double"&gt;16.9378051856518&lt;/D&gt;&lt;D xsi:type="xsd:double"&gt;17.2663756669211&lt;/D&gt;&lt;D xsi:type="xsd:double"&gt;17.3483643444093&lt;/D&gt;&lt;D xsi:type="xsd:double"&gt;17.0522626776541&lt;/D&gt;&lt;D xsi:type="xsd:double"&gt;17.0927673515057&lt;/D&gt;&lt;D xsi:type="xsd:double"&gt;17.3089972784602&lt;/D&gt;&lt;D xsi:type="xsd:double"&gt;17.227534050209&lt;/D&gt;&lt;D xsi:type="xsd:double"&gt;17.0639837211469&lt;/D&gt;&lt;D xsi:type="xsd:double"&gt;17.1223005230422&lt;/D&gt;&lt;D xsi:type="xsd:double"&gt;17.3032184346613&lt;/D&gt;&lt;D xsi:type="xsd:double"&gt;17.27323605908&lt;/D&gt;&lt;D xsi:type="xsd:double"&gt;17.1741966618967&lt;/D&gt;&lt;D xsi:type="xsd:double"&gt;17.2615781719314&lt;/D&gt;&lt;D xsi:type="xsd:double"&gt;17.5932387720033&lt;/D&gt;&lt;D xsi:type="xsd:double"&gt;17.4213809241615&lt;/D&gt;&lt;D xsi:type="xsd:double"&gt;17.3421746868302&lt;/D&gt;&lt;D xsi:type="xsd:double"&gt;17.5223250819936&lt;/D&gt;&lt;D xsi:type="xsd:double"&gt;18.5355458341522&lt;/D&gt;&lt;D xsi:type="xsd:double"&gt;18.3184124079802&lt;/D&gt;&lt;D xsi:type="xsd:double"&gt;18.4931888917109&lt;/D&gt;&lt;D xsi:type="xsd:double"&gt;18.3752402739982&lt;/D&gt;&lt;D xsi:type="xsd:double"&gt;18.1189071128513&lt;/D&gt;&lt;D xsi:type="xsd:double"&gt;17.9865313181922&lt;/D&gt;&lt;D xsi:type="xsd:double"&gt;17.3941456413327&lt;/D&gt;&lt;D xsi:type="xsd:double"&gt;17.93837917218&lt;/D&gt;&lt;D xsi:type="xsd:double"&gt;17.796876877452&lt;/D&gt;&lt;D xsi:type="xsd:double"&gt;16.9080951312892&lt;/D&gt;&lt;D xsi:type="xsd:double"&gt;16.6915086597194&lt;/D&gt;&lt;D xsi:type="xsd:double"&gt;16.483701264371&lt;/D&gt;&lt;D xsi:type="xsd:double"&gt;16.857200445691&lt;/D&gt;&lt;D xsi:type="xsd:double"&gt;16.9215639413312&lt;/D&gt;&lt;D xsi:type="xsd:double"&gt;17.0284827847608&lt;/D&gt;&lt;D xsi:type="xsd:double"&gt;16.9026869863568&lt;/D&gt;&lt;D xsi:type="xsd:double"&gt;16.77565495994&lt;/D&gt;&lt;D xsi:type="xsd:double"&gt;17.1064643796551&lt;/D&gt;&lt;D xsi:type="xsd:double"&gt;17.2425370872213&lt;/D&gt;&lt;D xsi:type="xsd:double"&gt;16.901038549615&lt;/D&gt;&lt;D xsi:type="xsd:double"&gt;16.9027119250579&lt;/D&gt;&lt;D xsi:type="xsd:double"&gt;16.5282107194226&lt;/D&gt;&lt;D xsi:type="xsd:double"&gt;16.9124291350256&lt;/D&gt;&lt;D xsi:type="xsd:double"&gt;16.6947171897616&lt;/D&gt;&lt;D xsi:type="xsd:double"&gt;17.0043008601372&lt;/D&gt;&lt;D xsi:type="xsd:double"&gt;16.4914004846039&lt;/D&gt;&lt;D xsi:type="xsd:double"&gt;16.3372269337188&lt;/D&gt;&lt;D xsi:type="xsd:double"&gt;16.2873971172334&lt;/D&gt;&lt;D xsi:type="xsd:double"&gt;16.632696690055&lt;/D&gt;&lt;D xsi:type="xsd:double"&gt;18.6986318416779&lt;/D&gt;&lt;D xsi:type="xsd:double"&gt;19.5050937662629&lt;/D&gt;&lt;D xsi:type="xsd:double"&gt;19.5594668625242&lt;/D&gt;&lt;D xsi:type="xsd:double"&gt;20.1320908987723&lt;/D&gt;&lt;D xsi:type="xsd:double"&gt;20.5803281101478&lt;/D&gt;&lt;D xsi:type="xsd:double"&gt;20.7469760403571&lt;/D&gt;&lt;D xsi:type="xsd:double"&gt;21.8202742279544&lt;/D&gt;&lt;D xsi:type="xsd:double"&gt;20.8659274024306&lt;/D&gt;&lt;D xsi:type="xsd:double"&gt;19.7049427924353&lt;/D&gt;&lt;D xsi:type="xsd:double"&gt;19.6664967215238&lt;/D&gt;&lt;D xsi:type="xsd:double"&gt;19.1092959778051&lt;/D&gt;&lt;D xsi:type="xsd:double"&gt;18.3562849845503&lt;/D&gt;&lt;D xsi:type="xsd:double"&gt;17.7852969839849&lt;/D&gt;&lt;D xsi:type="xsd:double"&gt;16.9766136504449&lt;/D&gt;&lt;D xsi:type="xsd:double"&gt;16.2601384665989&lt;/D&gt;&lt;D xsi:type="xsd:double"&gt;16.0098678691696&lt;/D&gt;&lt;D xsi:type="xsd:double"&gt;15.5722647360016&lt;/D&gt;&lt;D xsi:type="xsd:double"&gt;14.6942842351626&lt;/D&gt;&lt;D xsi:type="xsd:double"&gt;15.0946404394054&lt;/D&gt;&lt;D xsi:type="xsd:double"&gt;15.5175884299744&lt;/D&gt;&lt;D xsi:type="xsd:double"&gt;15.6470839963821&lt;/D&gt;&lt;D xsi:type="xsd:double"&gt;15.871999257153&lt;/D&gt;&lt;D xsi:type="xsd:double"&gt;15.9015141219925&lt;/D&gt;&lt;D xsi:type="xsd:double"&gt;15.6884304102314&lt;/D&gt;&lt;D xsi:type="xsd:double"&gt;15.388700424329&lt;/D&gt;&lt;D xsi:type="xsd:double"&gt;14.9607655168112&lt;/D&gt;&lt;D xsi:type="xsd:double"&gt;15.3489454541982&lt;/D&gt;&lt;D xsi:type="xsd:double"&gt;15.2458822684975&lt;/D&gt;&lt;D xsi:type="xsd:double"&gt;14.3456378576923&lt;/D&gt;&lt;D xsi:type="xsd:double"&gt;14.8666755227516&lt;/D&gt;&lt;D xsi:type="xsd:double"&gt;14.8516651659743&lt;/D&gt;&lt;D xsi:type="xsd:double"&gt;14.9317484084671&lt;/D&gt;&lt;D xsi:type="xsd:double"&gt;14.6909950106438&lt;/D&gt;&lt;D xsi:type="xsd:double"&gt;14.7970751792685&lt;/D&gt;&lt;D xsi:type="xsd:double"&gt;14.6801763993194&lt;/D&gt;&lt;D xsi:type="xsd:double"&gt;14.5372978276383&lt;/D&gt;&lt;D xsi:type="xsd:double"&gt;14.5034684006098&lt;/D&gt;&lt;D xsi:type="xsd:double"&gt;14.5010299474345&lt;/D&gt;&lt;D xsi:type="xsd:double"&gt;14.7924238072527&lt;/D&gt;&lt;D xsi:type="xsd:double"&gt;14.905223853596&lt;/D&gt;&lt;D xsi:type="xsd:double"&gt;14.8188145672399&lt;/D&gt;&lt;D xsi:type="xsd:double"&gt;14.8692673246172&lt;/D&gt;&lt;D xsi:type="xsd:double"&gt;15.0309455710143&lt;/D&gt;&lt;D xsi:type="xsd:double"&gt;15.2370287383077&lt;/D&gt;&lt;D xsi:type="xsd:double"&gt;15.3221535604545&lt;/D&gt;&lt;D xsi:type="xsd:double"&gt;15.7932423372124&lt;/D&gt;&lt;D xsi:type="xsd:double"&gt;15.6843951133084&lt;/D&gt;&lt;/FQL&gt;&lt;FQL&gt;&lt;Q&gt;W-FDS^FG_PRICE_CHANGE(0,-3AM)&lt;/Q&gt;&lt;R&gt;1&lt;/R&gt;&lt;C&gt;1&lt;/C&gt;&lt;D xsi:type="xsd:double"&gt;-8.61283643892339&lt;/D&gt;&lt;/FQL&gt;&lt;FQL&gt;&lt;Q&gt;EWZ^FG_PRICE_MAVG(0,,,,200)&lt;/Q&gt;&lt;R&gt;1&lt;/R&gt;&lt;C&gt;1&lt;/C&gt;&lt;D xsi:type="xsd:double"&gt;32.3935&lt;/D&gt;&lt;/FQL&gt;&lt;FQL&gt;&lt;Q&gt;ECH^FG_PRICE_MAVG(0,,,,30)&lt;/Q&gt;&lt;R&gt;1&lt;/R&gt;&lt;C&gt;1&lt;/C&gt;&lt;D xsi:type="xsd:double"&gt;26.603666&lt;/D&gt;&lt;/FQL&gt;&lt;FQL&gt;&lt;Q&gt;EZA^FG_TOTAL_RETURNC(0,-1AM)&lt;/Q&gt;&lt;R&gt;1&lt;/R&gt;&lt;C&gt;1&lt;/C&gt;&lt;D xsi:type="xsd:double"&gt;3.9060593&lt;/D&gt;&lt;/FQL&gt;&lt;FQL&gt;&lt;Q&gt;EPU^FG_TOTAL_RETURNC(0,-1AM)&lt;/Q&gt;&lt;R&gt;1&lt;/R&gt;&lt;C&gt;1&lt;/C&gt;&lt;D xsi:type="xsd:double"&gt;9.008288&lt;/D&gt;&lt;/FQL&gt;&lt;FQL&gt;&lt;Q&gt;ECH^FG_TOTAL_RETURNC(0,-3AM)&lt;/Q&gt;&lt;R&gt;1&lt;/R&gt;&lt;C&gt;1&lt;/C&gt;&lt;D xsi:type="xsd:double"&gt;5.687022&lt;/D&gt;&lt;/FQL&gt;&lt;FQL&gt;&lt;Q&gt;SPY^PERCENT_CHANGE(FMA_EPS(+1,0,,,,"PORTAGG","MEAN"),FMA_EPS(+1,-1AM,,,,"PORTAGG","MEAN"))&lt;/Q&gt;&lt;R&gt;1&lt;/R&gt;&lt;C&gt;1&lt;/C&gt;&lt;D xsi:type="xsd:double"&gt;-0.325097488744788&lt;/D&gt;&lt;/FQL&gt;&lt;FQL&gt;&lt;Q&gt;UAE^SIZE(FG_CONSTITUENTS)&lt;/Q&gt;&lt;R&gt;1&lt;/R&gt;&lt;C&gt;1&lt;/C&gt;&lt;D xsi:type="xsd:long"&gt;42&lt;/D&gt;&lt;/FQL&gt;&lt;FQL&gt;&lt;Q&gt;EWT^FMA_COS_UP("EPS","1M",+1,NOW,,,"PORTAGG","MEANR")&lt;/Q&gt;&lt;R&gt;1&lt;/R&gt;&lt;C&gt;1&lt;/C&gt;&lt;D xsi:type="xsd:double"&gt;33&lt;/D&gt;&lt;/FQL&gt;&lt;FQL&gt;&lt;Q&gt;ECH^FMA_COS_UP("EPS","1M",+1,NOW,,,"PORTAGG","MEANR")&lt;/Q&gt;&lt;R&gt;1&lt;/R&gt;&lt;C&gt;1&lt;/C&gt;&lt;D xsi:type="xsd:double"&gt;9&lt;/D&gt;&lt;/FQL&gt;&lt;FQL&gt;&lt;Q&gt;EWY^FG_ROE(0)&lt;/Q&gt;&lt;R&gt;1&lt;/R&gt;&lt;C&gt;1&lt;/C&gt;&lt;D xsi:type="xsd:double"&gt;5.67159983271688&lt;/D&gt;&lt;/FQL&gt;&lt;FQL&gt;&lt;Q&gt;REFVNDISC-FDS^FG_YIELD(NOW,,,0)&lt;/Q&gt;&lt;R&gt;1&lt;/R&gt;&lt;C&gt;1&lt;/C&gt;&lt;D xsi:type="xsd:double"&gt;3&lt;/D&gt;&lt;/FQL&gt;&lt;FQL&gt;&lt;Q&gt;REFTWDISC-FDS^(SUBARRAY(NOT_NA(NO_REPEAT_F(FG_YIELD(NOW,-10AY,D))),0,1)-SUBARRAY(NOT_NA(NO_REPEAT_F(FG_YIELD(NOW,-10AY,D))),1,1))*100&lt;/Q&gt;&lt;R&gt;1&lt;/R&gt;&lt;C&gt;1&lt;/C&gt;&lt;D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QA10Y-FDS^PCTCHG(FG_YIELD(0,,,,"YTM"),FG_YIELD(-1AM,,,,"YTM"))&lt;/Q&gt;&lt;R&gt;0&lt;/R&gt;&lt;C&gt;0&lt;/C&gt;&lt;/FQL&gt;&lt;FQL&gt;&lt;Q&gt;TRYMY10Y-FDS^PCTCHG(FG_YIELD(0,,,,"YTM"),FG_YIELD(-1AM,,,,"YTM"))&lt;/Q&gt;&lt;R&gt;1&lt;/R&gt;&lt;C&gt;1&lt;/C&gt;&lt;D xsi:type="xsd:double"&gt;0.7324557&lt;/D&gt;&lt;/FQL&gt;&lt;FQL&gt;&lt;Q&gt;TRYVN10Y-FDS^FG_YIELD_NAME&lt;/Q&gt;&lt;R&gt;1&lt;/R&gt;&lt;C&gt;1&lt;/C&gt;&lt;D xsi:type="xsd:string"&gt;Treasury - Vietnam Benchmark Bond 10Y&lt;/D&gt;&lt;/FQL&gt;&lt;FQL&gt;&lt;Q&gt;TRYBR10Y-FDS^FG_YIELD_NAME&lt;/Q&gt;&lt;R&gt;1&lt;/R&gt;&lt;C&gt;1&lt;/C&gt;&lt;D xsi:type="xsd:string"&gt;Treasury - Brazil Benchmark Bond 10Y&lt;/D&gt;&lt;/FQL&gt;&lt;FQL&gt;&lt;Q&gt;CC_CN^IMF_IFS_RCPI_Q(-1AM)&lt;/Q&gt;&lt;R&gt;1&lt;/R&gt;&lt;C&gt;1&lt;/C&gt;&lt;D xsi:type="xsd:double"&gt;-0.322581&lt;/D&gt;&lt;/FQL&gt;&lt;FQL&gt;&lt;Q&gt;UAE^FMA_EVAL_EBIT(LTMA,NOW,NOW,M,"PORTAGG","MEANR")&lt;/Q&gt;&lt;R&gt;1&lt;/R&gt;&lt;C&gt;1&lt;/C&gt;&lt;D xsi:type="xsd:double"&gt;10.2719332343491&lt;/D&gt;&lt;/FQL&gt;&lt;FQL&gt;&lt;Q&gt;SET-BKK^FMA_DIV_YLD(NTMA,NOW,NOW,M,"PORTAGG","MEANR")&lt;/Q&gt;&lt;R&gt;1&lt;/R&gt;&lt;C&gt;1&lt;/C&gt;&lt;D xsi:type="xsd:double"&gt;3.51136717195194&lt;/D&gt;&lt;/FQL&gt;&lt;FQL&gt;&lt;Q&gt;MCHI^JULIAN(FMA_DIV_YLD(NTMA,NOW,NOW,M,"PORTAGG","MEANR").DATES)&lt;/Q&gt;&lt;R&gt;1&lt;/R&gt;&lt;C&gt;1&lt;/C&gt;&lt;D xsi:type="xsd:long"&gt;45379&lt;/D&gt;&lt;/FQL&gt;&lt;FQL&gt;&lt;Q&gt;EZA^FG_FCF_YIELD_NTM(0)&lt;/Q&gt;&lt;R&gt;1&lt;/R&gt;&lt;C&gt;1&lt;/C&gt;&lt;D xsi:type="xsd:double"&gt;5.72415152674522&lt;/D&gt;&lt;/FQL&gt;&lt;FQL&gt;&lt;Q&gt;EWY^FMA_PE(LTM,0,,,"PORTAGG","MEANR")&lt;/Q&gt;&lt;R&gt;1&lt;/R&gt;&lt;C&gt;1&lt;/C&gt;&lt;D xsi:type="xsd:double"&gt;18.7178709075921&lt;/D&gt;&lt;/FQL&gt;&lt;FQL&gt;&lt;Q&gt;EWM^FMA_EVAL_EBITDA(NTMA,0,,,"PORTAGG","MEANR")&lt;/Q&gt;&lt;R&gt;1&lt;/R&gt;&lt;C&gt;1&lt;/C&gt;&lt;D xsi:type="xsd:double"&gt;8.91553962926476&lt;/D&gt;&lt;/FQL&gt;&lt;FQL&gt;&lt;Q&gt;UAE^FG_COMPANY_NAME&lt;/Q&gt;&lt;R&gt;1&lt;/R&gt;&lt;C&gt;1&lt;/C&gt;&lt;D xsi:type="xsd:string"&gt;iShares MSCI UAE ETF&lt;/D&gt;&lt;/FQL&gt;&lt;FQL&gt;&lt;Q&gt;EIDO^FG_COMPANY_NAME&lt;/Q&gt;&lt;R&gt;1&lt;/R&gt;&lt;C&gt;1&lt;/C&gt;&lt;D xsi:type="xsd:string"&gt;iShares MSCI Indonesia ETF&lt;/D&gt;&lt;/FQL&gt;&lt;FQL&gt;&lt;Q&gt;TRYMY10Y-FDS^FG_YIELD(-10AY,0,Y,,"YTM")&lt;/Q&gt;&lt;R&gt;10&lt;/R&gt;&lt;C&gt;1&lt;/C&gt;&lt;D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xsi:type="xsd:double"&gt;3.727505&lt;/D&gt;&lt;/FQL&gt;&lt;FQL&gt;&lt;Q&gt;USDIDR^FG_PRICE_CHANGE(0,-1AM)&lt;/Q&gt;&lt;R&gt;1&lt;/R&gt;&lt;C&gt;1&lt;/C&gt;&lt;D xsi:type="xsd:double"&gt;1.6356587&lt;/D&gt;&lt;/FQL&gt;&lt;FQL&gt;&lt;Q&gt;FC0000TR^FMA_EPS(NTMA,-20AY,0,CY,,"PORTAGG","MEANR")&lt;/Q&gt;&lt;R&gt;20&lt;/R&gt;&lt;C&gt;1&lt;/C&gt;&lt;D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xsi:type="xsd:double"&gt;22.5659653832585&lt;/D&gt;&lt;D xsi:type="xsd:double"&gt;23.2814278835731&lt;/D&gt;&lt;D xsi:type="xsd:double"&gt;19.7583566298998&lt;/D&gt;&lt;D xsi:type="xsd:double"&gt;36.4008265142301&lt;/D&gt;&lt;D xsi:type="xsd:double"&gt;47.7168770163727&lt;/D&gt;&lt;/FQL&gt;&lt;FQL&gt;&lt;Q&gt;EWM^FG_TOTAL_RETURNC(-10AY,0,AM)&lt;/Q&gt;&lt;R&gt;121&lt;/R&gt;&lt;C&gt;1&lt;/C&gt;&lt;D xsi:type="xsd:double"&gt;3.973508&lt;/D&gt;&lt;D xsi:type="xsd:double"&gt;1.2738824&lt;/D&gt;&lt;D xsi:type="xsd:double"&gt;1.7610073&lt;/D&gt;&lt;D xsi:type="xsd:double"&gt;1.0885954&lt;/D&gt;&lt;D xsi:type="xsd:double"&gt;-1.4916062&lt;/D&gt;&lt;D xsi:type="xsd:double"&gt;0.44163465&lt;/D&gt;&lt;D xsi:type="xsd:double"&gt;-5.590457&lt;/D&gt;&lt;D xsi:type="xsd:double"&gt;-0.4657328&lt;/D&gt;&lt;D xsi:type="xsd:double"&gt;-9.425134&lt;/D&gt;&lt;D xsi:type="xsd:double"&gt;-2.1829426&lt;/D&gt;&lt;D xsi:type="xsd:double"&gt;2.0801306&lt;/D&gt;&lt;D xsi:type="xsd:double"&gt;-2.9433966&lt;/D&gt;&lt;D xsi:type="xsd:double"&gt;5.443239&lt;/D&gt;&lt;D xsi:type="xsd:double"&gt;-0.7374644&lt;/D&gt;&lt;D xsi:type="xsd:double"&gt;-6.9093647&lt;/D&gt;&lt;D xsi:type="xsd:double"&gt;-1.6021609&lt;/D&gt;&lt;D xsi:type="xsd:double"&gt;-11.092854&lt;/D&gt;&lt;D xsi:type="xsd:double"&gt;-8.410353&lt;/D&gt;&lt;D xsi:type="xsd:double"&gt;12.916243&lt;/D&gt;&lt;D xsi:type="xsd:double"&gt;-9.204644&lt;/D&gt;&lt;D xsi:type="xsd:double"&gt;-0.7874012&lt;/D&gt;&lt;D xsi:type="xsd:double"&gt;-1.6383946&lt;/D&gt;&lt;D xsi:type="xsd:double"&gt;7.9779863&lt;/D&gt;&lt;D xsi:type="xsd:double"&gt;6.624198&lt;/D&gt;&lt;D xsi:type="xsd:double"&gt;5.854237&lt;/D&gt;&lt;D xsi:type="xsd:double"&gt;-7.562077&lt;/D&gt;&lt;D xsi:type="xsd:double"&gt;-2.197796&lt;/D&gt;&lt;D xsi:type="xsd:double"&gt;4.3316245&lt;/D&gt;&lt;D xsi:type="xsd:double"&gt;2.42424&lt;/D&gt;&lt;D xsi:type="xsd:double"&gt;-4.023671&lt;/D&gt;&lt;D xsi:type="xsd:double"&gt;-1.3563454&lt;/D&gt;&lt;D xsi:type="xsd:double"&gt;-10.718751&lt;/D&gt;&lt;D xsi:type="xsd:double"&gt;5.1452637&lt;/D&gt;&lt;D xsi:type="xsd:double"&gt;0.80326796&lt;/D&gt;&lt;D xsi:type="xsd:double"&gt;2.1049023&lt;/D&gt;&lt;D xsi:type="xsd:double"&gt;1.2166262&lt;/D&gt;&lt;D xsi:type="xsd:double"&gt;2.003336&lt;/D&gt;&lt;D xsi:type="xsd:double"&gt;4.5171857&lt;/D&gt;&lt;D xsi:type="xsd:double"&gt;2.5368094&lt;/D&gt;&lt;D xsi:type="xsd:double"&gt;-2.7601063&lt;/D&gt;&lt;D xsi:type="xsd:double"&gt;0.6668806&lt;/D&gt;&lt;D xsi:type="xsd:double"&gt;3.9747596&lt;/D&gt;&lt;D xsi:type="xsd:double"&gt;-1.4563084&lt;/D&gt;&lt;D xsi:type="xsd:double"&gt;-0.8928597&lt;/D&gt;&lt;D xsi:type="xsd:double"&gt;2.4231195&lt;/D&gt;&lt;D xsi:type="xsd:double"&gt;9.262169&lt;/D&gt;&lt;D xsi:type="xsd:double"&gt;-1.1333883&lt;/D&gt;&lt;D xsi:type="xsd:double"&gt;4.085827&lt;/D&gt;&lt;D xsi:type="xsd:double"&gt;2.9935122&lt;/D&gt;&lt;D xsi:type="xsd:double"&gt;-10.282421&lt;/D&gt;&lt;D xsi:type="xsd:double"&gt;2.383864&lt;/D&gt;&lt;D xsi:type="xsd:double"&gt;-5.762702&lt;/D&gt;&lt;D xsi:type="xsd:double"&gt;5.492735&lt;/D&gt;&lt;D xsi:type="xsd:double"&gt;-2.0520747&lt;/D&gt;&lt;D xsi:type="xsd:double"&gt;-4.502809&lt;/D&gt;&lt;D xsi:type="xsd:double"&gt;-1.0478139&lt;/D&gt;&lt;D xsi:type="xsd:double"&gt;-3.242886&lt;/D&gt;&lt;D xsi:type="xsd:double"&gt;5.24925&lt;/D&gt;&lt;D xsi:type="xsd:double"&gt;0.9920716&lt;/D&gt;&lt;D xsi:type="xsd:double"&gt;-0.8185983&lt;/D&gt;&lt;D xsi:type="xsd:double"&gt;-3.2023787&lt;/D&gt;&lt;D xsi:type="xsd:double"&gt;-1.9781709&lt;/D&gt;&lt;D xsi:type="xsd:double"&gt;3.4446716&lt;/D&gt;&lt;D xsi:type="xsd:double"&gt;2.5839806&lt;/D&gt;&lt;D xsi:type="xsd:double"&gt;-5.9412537&lt;/D&gt;&lt;D xsi:type="xsd:double"&gt;-0.106459856&lt;/D&gt;&lt;D xsi:type="xsd:double"&gt;-1.9893408&lt;/D&gt;&lt;D xsi:type="xsd:double"&gt;4.131925&lt;/D&gt;&lt;D xsi:type="xsd:double"&gt;-3.271836&lt;/D&gt;&lt;D xsi:type="xsd:double"&gt;4.2171836&lt;/D&gt;&lt;D xsi:type="xsd:double"&gt;-4.8533497&lt;/D&gt;&lt;D xsi:type="xsd:double"&gt;-10.86238&lt;/D&gt;&lt;D xsi:type="xsd:double"&gt;-4.981476&lt;/D&gt;&lt;D xsi:type="xsd:double"&gt;1.993072&lt;/D&gt;&lt;D xsi:type="xsd:double"&gt;12.6593&lt;/D&gt;&lt;D xsi:type="xsd:double"&gt;4.7846913&lt;/D&gt;&lt;D xsi:type="xsd:double"&gt;-0.8452773&lt;/D&gt;&lt;D xsi:type="xsd:double"&gt;-5.151963&lt;/D&gt;&lt;D xsi:type="xsd:double"&gt;5.431807&lt;/D&gt;&lt;D xsi:type="xsd:double"&gt;0.963676&lt;/D&gt;&lt;D xsi:type="xsd:double"&gt;8.443475&lt;/D&gt;&lt;D xsi:type="xsd:double"&gt;-4.5362234&lt;/D&gt;&lt;D xsi:type="xsd:double"&gt;-0.6383002&lt;/D&gt;&lt;D xsi:type="xsd:double"&gt;0.24981499&lt;/D&gt;&lt;D xsi:type="xsd:double"&gt;-1.6731918&lt;/D&gt;&lt;D xsi:type="xsd:double"&gt;-1.2672007&lt;/D&gt;&lt;D xsi:type="xsd:double"&gt;0.19937754&lt;/D&gt;&lt;D xsi:type="xsd:double"&gt;-5.3227606&lt;/D&gt;&lt;D xsi:type="xsd:double"&gt;-1.4752805&lt;/D&gt;&lt;D xsi:type="xsd:double"&gt;6.191826&lt;/D&gt;&lt;D xsi:type="xsd:double"&gt;0.03811121&lt;/D&gt;&lt;D xsi:type="xsd:double"&gt;-3.1619072&lt;/D&gt;&lt;D xsi:type="xsd:double"&gt;-3.068453&lt;/D&gt;&lt;D xsi:type="xsd:double"&gt;6.179309&lt;/D&gt;&lt;D xsi:type="xsd:double"&gt;-0.7895827&lt;/D&gt;&lt;D xsi:type="xsd:double"&gt;-0.31834245&lt;/D&gt;&lt;D xsi:type="xsd:double"&gt;2.9940128&lt;/D&gt;&lt;D xsi:type="xsd:double"&gt;-7.984495&lt;/D&gt;&lt;D xsi:type="xsd:double"&gt;-3.328377&lt;/D&gt;&lt;D xsi:type="xsd:double"&gt;-4.401958&lt;/D&gt;&lt;D xsi:type="xsd:double"&gt;5.488372&lt;/D&gt;&lt;D xsi:type="xsd:double"&gt;-1.7195761&lt;/D&gt;&lt;D xsi:type="xsd:double"&gt;-10.049355&lt;/D&gt;&lt;D xsi:type="xsd:double"&gt;8.179558&lt;/D&gt;&lt;D xsi:type="xsd:double"&gt;4.7026157&lt;/D&gt;&lt;D xsi:type="xsd:double"&gt;2.701962&lt;/D&gt;&lt;D xsi:type="xsd:double"&gt;-0.47619343&lt;/D&gt;&lt;D xsi:type="xsd:double"&gt;-7.0465384&lt;/D&gt;&lt;D xsi:type="xsd:double"&gt;4.726243&lt;/D&gt;&lt;D xsi:type="xsd:double"&gt;-2.368182&lt;/D&gt;&lt;D xsi:type="xsd:double"&gt;-6.0655&lt;/D&gt;&lt;D xsi:type="xsd:double"&gt;0.2976179&lt;/D&gt;&lt;D xsi:type="xsd:double"&gt;5.5885315&lt;/D&gt;&lt;D xsi:type="xsd:double"&gt;-1.030451&lt;/D&gt;&lt;D xsi:type="xsd:double"&gt;-1.2777984&lt;/D&gt;&lt;D xsi:type="xsd:double"&gt;0.8149624&lt;/D&gt;&lt;D xsi:type="xsd:double"&gt;0.2853036&lt;/D&gt;&lt;D xsi:type="xsd:double"&gt;3.0221105&lt;/D&gt;&lt;D xsi:type="xsd:double"&gt;-1.311481&lt;/D&gt;&lt;D xsi:type="xsd:double"&gt;4.0341735&lt;/D&gt;&lt;D xsi:type="xsd:double"&gt;-0.5474508&lt;/D&gt;&lt;/FQL&gt;&lt;FQL&gt;&lt;Q&gt;EPOL^FMA_PE(NTMA,-10AY,0,AM,"PORTAGG","MEANR")&lt;/Q&gt;&lt;R&gt;121&lt;/R&gt;&lt;C&gt;1&lt;/C&gt;&lt;D xsi:type="xsd:double"&gt;14.1046672133201&lt;/D&gt;&lt;D xsi:type="xsd:double"&gt;13.5264411822855&lt;/D&gt;&lt;D xsi:type="xsd:double"&gt;13.8792412280936&lt;/D&gt;&lt;D xsi:type="xsd:double"&gt;13.0122235858616&lt;/D&gt;&lt;D xsi:type="xsd:double"&gt;12.907443326836&lt;/D&gt;&lt;D xsi:type="xsd:double"&gt;13.5571644767518&lt;/D&gt;&lt;D xsi:type="xsd:double"&gt;13.1725567313288&lt;/D&gt;&lt;D xsi:type="xsd:double"&gt;13.2838981963308&lt;/D&gt;&lt;D xsi:type="xsd:double"&gt;13.640806247001&lt;/D&gt;&lt;D xsi:type="xsd:double"&gt;13.5842028419166&lt;/D&gt;&lt;D xsi:type="xsd:double"&gt;13.2137904909179&lt;/D&gt;&lt;D xsi:type="xsd:double"&gt;13.4642131690564&lt;/D&gt;&lt;D xsi:type="xsd:double"&gt;14.4663452555519&lt;/D&gt;&lt;D xsi:type="xsd:double"&gt;14.8137886648649&lt;/D&gt;&lt;D xsi:type="xsd:double"&gt;13.6360181951218&lt;/D&gt;&lt;D xsi:type="xsd:double"&gt;13.0129550738602&lt;/D&gt;&lt;D xsi:type="xsd:double"&gt;12.8305570025129&lt;/D&gt;&lt;D xsi:type="xsd:double"&gt;12.6021715957606&lt;/D&gt;&lt;D xsi:type="xsd:double"&gt;12.4189982022881&lt;/D&gt;&lt;D xsi:type="xsd:double"&gt;11.9749533111938&lt;/D&gt;&lt;D xsi:type="xsd:double"&gt;11.2284033042081&lt;/D&gt;&lt;D xsi:type="xsd:double"&gt;11.6949715460561&lt;/D&gt;&lt;D xsi:type="xsd:double"&gt;12.3905390815898&lt;/D&gt;&lt;D xsi:type="xsd:double"&gt;13.3613275700874&lt;/D&gt;&lt;D xsi:type="xsd:double"&gt;13.0930742325295&lt;/D&gt;&lt;D xsi:type="xsd:double"&gt;12.0703359123995&lt;/D&gt;&lt;D xsi:type="xsd:double"&gt;11.7654530178985&lt;/D&gt;&lt;D xsi:type="xsd:double"&gt;11.3190295562676&lt;/D&gt;&lt;D xsi:type="xsd:double"&gt;12.4962310873331&lt;/D&gt;&lt;D xsi:type="xsd:double"&gt;11.6945861380358&lt;/D&gt;&lt;D xsi:type="xsd:double"&gt;11.6740102176758&lt;/D&gt;&lt;D xsi:type="xsd:double"&gt;11.6857065641934&lt;/D&gt;&lt;D xsi:type="xsd:double"&gt;12.0113369085294&lt;/D&gt;&lt;D xsi:type="xsd:double"&gt;12.3232698380494&lt;/D&gt;&lt;D xsi:type="xsd:double"&gt;12.8130980475514&lt;/D&gt;&lt;D xsi:type="xsd:double"&gt;12.5267946726183&lt;/D&gt;&lt;D xsi:type="xsd:double"&gt;12.2603743259408&lt;/D&gt;&lt;D xsi:type="xsd:double"&gt;12.7302663036838&lt;/D&gt;&lt;D xsi:type="xsd:double"&gt;12.5707671426575&lt;/D&gt;&lt;D xsi:type="xsd:double"&gt;12.4319689605195&lt;/D&gt;&lt;D xsi:type="xsd:double"&gt;12.5795717556363&lt;/D&gt;&lt;D xsi:type="xsd:double"&gt;12.6040834759933&lt;/D&gt;&lt;D xsi:type="xsd:double"&gt;12.4822746785754&lt;/D&gt;&lt;D xsi:type="xsd:double"&gt;11.9019149464258&lt;/D&gt;&lt;D xsi:type="xsd:double"&gt;11.5136285235576&lt;/D&gt;&lt;D xsi:type="xsd:double"&gt;12.1930811797107&lt;/D&gt;&lt;D xsi:type="xsd:double"&gt;11.5807795402419&lt;/D&gt;&lt;D xsi:type="xsd:double"&gt;11.4238637101756&lt;/D&gt;&lt;D xsi:type="xsd:double"&gt;11.2436828720762&lt;/D&gt;&lt;D xsi:type="xsd:double"&gt;11.5472046977798&lt;/D&gt;&lt;D xsi:type="xsd:double"&gt;10.9301681678805&lt;/D&gt;&lt;D xsi:type="xsd:double"&gt;10.3912658131568&lt;/D&gt;&lt;D xsi:type="xsd:double"&gt;10.8342605649138&lt;/D&gt;&lt;D xsi:type="xsd:double"&gt;10.5774293536839&lt;/D&gt;&lt;D xsi:type="xsd:double"&gt;10.2862858202547&lt;/D&gt;&lt;D xsi:type="xsd:double"&gt;10.5070537184593&lt;/D&gt;&lt;D xsi:type="xsd:double"&gt;10.3983311501289&lt;/D&gt;&lt;D xsi:type="xsd:double"&gt;10.7704840759814&lt;/D&gt;&lt;D xsi:type="xsd:double"&gt;10.7565877016394&lt;/D&gt;&lt;D xsi:type="xsd:double"&gt;10.5210074999889&lt;/D&gt;&lt;D xsi:type="xsd:double"&gt;11.263050172513&lt;/D&gt;&lt;D xsi:type="xsd:double"&gt;10.3175546542541&lt;/D&gt;&lt;D xsi:type="xsd:double"&gt;10.6610247315626&lt;/D&gt;&lt;D xsi:type="xsd:double"&gt;10.8632919199134&lt;/D&gt;&lt;D xsi:type="xsd:double"&gt;9.78955048198908&lt;/D&gt;&lt;D xsi:type="xsd:double"&gt;9.98982577766041&lt;/D&gt;&lt;D xsi:type="xsd:double"&gt;9.83301496488365&lt;/D&gt;&lt;D xsi:type="xsd:double"&gt;10.3964251707934&lt;/D&gt;&lt;D xsi:type="xsd:double"&gt;9.76594363881461&lt;/D&gt;&lt;D xsi:type="xsd:double"&gt;10.5466020373273&lt;/D&gt;&lt;D xsi:type="xsd:double"&gt;10.671066800674&lt;/D&gt;&lt;D xsi:type="xsd:double"&gt;7.96164187383731&lt;/D&gt;&lt;D xsi:type="xsd:double"&gt;9.77238681493725&lt;/D&gt;&lt;D xsi:type="xsd:double"&gt;11.5331430485774&lt;/D&gt;&lt;D xsi:type="xsd:double"&gt;13.4562824569183&lt;/D&gt;&lt;D xsi:type="xsd:double"&gt;12.5039405067348&lt;/D&gt;&lt;D xsi:type="xsd:double"&gt;12.4427217966362&lt;/D&gt;&lt;D xsi:type="xsd:double"&gt;12.0160682978153&lt;/D&gt;&lt;D xsi:type="xsd:double"&gt;11.8916800614896&lt;/D&gt;&lt;D xsi:type="xsd:double"&gt;13.5102900386642&lt;/D&gt;&lt;D xsi:type="xsd:double"&gt;13.7539858914529&lt;/D&gt;&lt;D xsi:type="xsd:double"&gt;13.6779781636707&lt;/D&gt;&lt;D xsi:type="xsd:double"&gt;11.1494250037017&lt;/D&gt;&lt;D xsi:type="xsd:double"&gt;11.716931320486&lt;/D&gt;&lt;D xsi:type="xsd:double"&gt;12.0294331458872&lt;/D&gt;&lt;D xsi:type="xsd:double"&gt;12.7787461931805&lt;/D&gt;&lt;D xsi:type="xsd:double"&gt;12.6338815917177&lt;/D&gt;&lt;D xsi:type="xsd:double"&gt;12.1315533394631&lt;/D&gt;&lt;D xsi:type="xsd:double"&gt;11.9794151672759&lt;/D&gt;&lt;D xsi:type="xsd:double"&gt;11.6685734217513&lt;/D&gt;&lt;D xsi:type="xsd:double"&gt;12.2825280598984&lt;/D&gt;&lt;D xsi:type="xsd:double"&gt;11.8617583411541&lt;/D&gt;&lt;D xsi:type="xsd:double"&gt;10.246359186851&lt;/D&gt;&lt;D xsi:type="xsd:double"&gt;10.9978393382787&lt;/D&gt;&lt;D xsi:type="xsd:double"&gt;10.0949779212315&lt;/D&gt;&lt;D xsi:type="xsd:double"&gt;9.26945897967044&lt;/D&gt;&lt;D xsi:type="xsd:double"&gt;9.07311810816601&lt;/D&gt;&lt;D xsi:type="xsd:double"&gt;6.68706527714386&lt;/D&gt;&lt;D xsi:type="xsd:double"&gt;6.64180738327106&lt;/D&gt;&lt;D xsi:type="xsd:double"&gt;6.71593130542906&lt;/D&gt;&lt;D xsi:type="xsd:double"&gt;6.38771957852591&lt;/D&gt;&lt;D xsi:type="xsd:double"&gt;6.14542038392973&lt;/D&gt;&lt;D xsi:type="xsd:dou</t>
        </r>
      </text>
    </comment>
    <comment ref="A17" authorId="0" shapeId="0" xr:uid="{E3F89AA8-625E-4392-A5EE-3834053B0590}">
      <text>
        <r>
          <rPr>
            <b/>
            <sz val="9"/>
            <color indexed="81"/>
            <rFont val="Tahoma"/>
            <family val="2"/>
          </rPr>
          <t>ble"&gt;6.10024591680563&lt;/D&gt;&lt;D xsi:type="xsd:double"&gt;7.34919281588092&lt;/D&gt;&lt;D xsi:type="xsd:double"&gt;7.48632900603368&lt;/D&gt;&lt;D xsi:type="xsd:double"&gt;8.01706670676112&lt;/D&gt;&lt;D xsi:type="xsd:double"&gt;7.68066443155227&lt;/D&gt;&lt;D xsi:type="xsd:double"&gt;7.21745178982792&lt;/D&gt;&lt;D xsi:type="xsd:double"&gt;6.93800653422734&lt;/D&gt;&lt;D xsi:type="xsd:double"&gt;7.17999470098084&lt;/D&gt;&lt;D xsi:type="xsd:double"&gt;7.84421592402567&lt;/D&gt;&lt;D xsi:type="xsd:double"&gt;8.42237448261649&lt;/D&gt;&lt;D xsi:type="xsd:double"&gt;8.33803332424907&lt;/D&gt;&lt;D xsi:type="xsd:double"&gt;7.92316021292215&lt;/D&gt;&lt;D xsi:type="xsd:double"&gt;8.03879960101539&lt;/D&gt;&lt;D xsi:type="xsd:double"&gt;8.17134531313012&lt;/D&gt;&lt;D xsi:type="xsd:double"&gt;8.91785557014733&lt;/D&gt;&lt;D xsi:type="xsd:double"&gt;8.16698567754438&lt;/D&gt;&lt;D xsi:type="xsd:double"&gt;8.81783504718091&lt;/D&gt;&lt;D xsi:type="xsd:double"&gt;9.23753897894638&lt;/D&gt;&lt;D xsi:type="xsd:double"&gt;8.82104497202378&lt;/D&gt;&lt;/FQL&gt;&lt;FQL&gt;&lt;Q&gt;USDZAR^STD(FG_PRICE_CHANGE(0,-1AY,AM))&lt;/Q&gt;&lt;R&gt;1&lt;/R&gt;&lt;C&gt;1&lt;/C&gt;&lt;D xsi:type="xsd:double"&gt;1.92753316299919&lt;/D&gt;&lt;/FQL&gt;&lt;FQL&gt;&lt;Q&gt;EWT^FG_TOTAL_RETURNC(-10AY,0,AM)&lt;/Q&gt;&lt;R&gt;121&lt;/R&gt;&lt;C&gt;1&lt;/C&gt;&lt;D xsi:type="xsd:double"&gt;4.3323874&lt;/D&gt;&lt;D xsi:type="xsd:double"&gt;0.13614893&lt;/D&gt;&lt;D xsi:type="xsd:double"&gt;4.5547247&lt;/D&gt;&lt;D xsi:type="xsd:double"&gt;6.046808&lt;/D&gt;&lt;D xsi:type="xsd:double"&gt;-3.0042887&lt;/D&gt;&lt;D xsi:type="xsd:double"&gt;2.6548624&lt;/D&gt;&lt;D xsi:type="xsd:double"&gt;-8.189654&lt;/D&gt;&lt;D xsi:type="xsd:double"&gt;5.566728&lt;/D&gt;&lt;D xsi:type="xsd:double"&gt;-3.5578132&lt;/D&gt;&lt;D xsi:type="xsd:double"&gt;-0.23726821&lt;/D&gt;&lt;D xsi:type="xsd:double"&gt;4.983163&lt;/D&gt;&lt;D xsi:type="xsd:double"&gt;-0.32072067&lt;/D&gt;&lt;D xsi:type="xsd:double"&gt;2.9600978&lt;/D&gt;&lt;D xsi:type="xsd:double"&gt;1.8125057&lt;/D&gt;&lt;D xsi:type="xsd:double"&gt;-3.9287984&lt;/D&gt;&lt;D xsi:type="xsd:double"&gt;-2.3642182&lt;/D&gt;&lt;D xsi:type="xsd:double"&gt;-9.162301&lt;/D&gt;&lt;D xsi:type="xsd:double"&gt;-1.7291069&lt;/D&gt;&lt;D xsi:type="xsd:double"&gt;3.8856268&lt;/D&gt;&lt;D xsi:type="xsd:double"&gt;-3.7402928&lt;/D&gt;&lt;D xsi:type="xsd:double"&gt;-5.9384165&lt;/D&gt;&lt;D xsi:type="xsd:double"&gt;-5.428177&lt;/D&gt;&lt;D xsi:type="xsd:double"&gt;1.9541144&lt;/D&gt;&lt;D xsi:type="xsd:double"&gt;13.999998&lt;/D&gt;&lt;D xsi:type="xsd:double"&gt;-1.7543912&lt;/D&gt;&lt;D xsi:type="xsd:double"&gt;-6.6220226&lt;/D&gt;&lt;D xsi:type="xsd:double"&gt;8.446217&lt;/D&gt;&lt;D xsi:type="xsd:double"&gt;5.290234&lt;/D&gt;&lt;D xsi:type="xsd:double"&gt;9.211445&lt;/D&gt;&lt;D xsi:type="xsd:double"&gt;-3.8977623&lt;/D&gt;&lt;D xsi:type="xsd:double"&gt;3.4574509&lt;/D&gt;&lt;D xsi:type="xsd:double"&gt;-4.4023156&lt;/D&gt;&lt;D xsi:type="xsd:double"&gt;5.411768&lt;/D&gt;&lt;D xsi:type="xsd:double"&gt;-0.14141798&lt;/D&gt;&lt;D xsi:type="xsd:double"&gt;5.524671&lt;/D&gt;&lt;D xsi:type="xsd:double"&gt;-0.8054495&lt;/D&gt;&lt;D xsi:type="xsd:double"&gt;3.1542778&lt;/D&gt;&lt;D xsi:type="xsd:double"&gt;4.2385817&lt;/D&gt;&lt;D xsi:type="xsd:double"&gt;1.0165453&lt;/D&gt;&lt;D xsi:type="xsd:double"&gt;3.7377834&lt;/D&gt;&lt;D xsi:type="xsd:double"&gt;0.7760525&lt;/D&gt;&lt;D xsi:type="xsd:double"&gt;3.6578655&lt;/D&gt;&lt;D xsi:type="xsd:double"&gt;-0.82249045&lt;/D&gt;&lt;D xsi:type="xsd:double"&gt;0.48154593&lt;/D&gt;&lt;D xsi:type="xsd:double"&gt;-2.7422845&lt;/D&gt;&lt;D xsi:type="xsd:double"&gt;4.717982&lt;/D&gt;&lt;D xsi:type="xsd:double"&gt;-3.3889234&lt;/D&gt;&lt;D xsi:type="xsd:double"&gt;6.3196063&lt;/D&gt;&lt;D xsi:type="xsd:double"&gt;-0.07855296&lt;/D&gt;&lt;D xsi:type="xsd:double"&gt;-2.2798717&lt;/D&gt;&lt;D xsi:type="xsd:double"&gt;1.2603879&lt;/D&gt;&lt;D xsi:type="xsd:double"&gt;-5.667371&lt;/D&gt;&lt;D xsi:type="xsd:double"&gt;4.7726035&lt;/D&gt;&lt;D xsi:type="xsd:double"&gt;-1.4469504&lt;/D&gt;&lt;D xsi:type="xsd:double"&gt;-10.277319&lt;/D&gt;&lt;D xsi:type="xsd:double"&gt;0.36363602&lt;/D&gt;&lt;D xsi:type="xsd:double"&gt;-1.8719792&lt;/D&gt;&lt;D xsi:type="xsd:double"&gt;1.0246873&lt;/D&gt;&lt;D xsi:type="xsd:double"&gt;2.2934437&lt;/D&gt;&lt;D xsi:type="xsd:double"&gt;2.1805882&lt;/D&gt;&lt;D xsi:type="xsd:double"&gt;5.891192&lt;/D&gt;&lt;D xsi:type="xsd:double"&gt;-0.5393088&lt;/D&gt;&lt;D xsi:type="xsd:double"&gt;-3.56735&lt;/D&gt;&lt;D xsi:type="xsd:double"&gt;5.2086353&lt;/D&gt;&lt;D xsi:type="xsd:double"&gt;-4.078764&lt;/D&gt;&lt;D xsi:type="xsd:double"&gt;5.6598306&lt;/D&gt;&lt;D xsi:type="xsd:double"&gt;4.329729&lt;/D&gt;&lt;D xsi:type="xsd:double"&gt;5.506778&lt;/D&gt;&lt;D xsi:type="xsd:double"&gt;2.6475072&lt;/D&gt;&lt;D xsi:type="xsd:double"&gt;3.48562&lt;/D&gt;&lt;D xsi:type="xsd:double"&gt;-2.457416&lt;/D&gt;&lt;D xsi:type="xsd:double"&gt;-8.455974&lt;/D&gt;&lt;D xsi:type="xsd:double"&gt;-6.648511&lt;/D&gt;&lt;D xsi:type="xsd:double"&gt;8.785761&lt;/D&gt;&lt;D xsi:type="xsd:double"&gt;4.0246844&lt;/D&gt;&lt;D xsi:type="xsd:double"&gt;8.872831&lt;/D&gt;&lt;D xsi:type="xsd:double"&gt;6.515038&lt;/D&gt;&lt;D xsi:type="xsd:double"&gt;-1.3567626&lt;/D&gt;&lt;D xsi:type="xsd:double"&gt;5.4566026&lt;/D&gt;&lt;D xsi:type="xsd:double"&gt;2.7795553&lt;/D&gt;&lt;D xsi:type="xsd:double"&gt;8.654046&lt;/D&gt;&lt;D xsi:type="xsd:double"&gt;10.266388&lt;/D&gt;&lt;D xsi:type="xsd:double"&gt;5.077851&lt;/D&gt;&lt;D xsi:type="xsd:double"&gt;-0.5556464&lt;/D&gt;&lt;D xsi:type="xsd:double"&gt;3.1154752&lt;/D&gt;&lt;D xsi:type="xsd:double"&gt;-0.55829287&lt;/D&gt;&lt;D xsi:type="xsd:double"&gt;4.887712&lt;/D&gt;&lt;D xsi:type="xsd:double"&gt;1.4798522&lt;/D&gt;&lt;D xsi:type="xsd:double"&gt;-1.0394037&lt;/D&gt;&lt;D xsi:type="xsd:double"&gt;2.1476746&lt;/D&gt;&lt;D xsi:type="xsd:double"&gt;-6.2001286&lt;/D&gt;&lt;D xsi:type="xsd:double"&gt;6.1027527&lt;/D&gt;&lt;D xsi:type="xsd:double"&gt;3.114891&lt;/D&gt;&lt;D xsi:type="xsd:double"&gt;3.0756712&lt;/D&gt;&lt;D xsi:type="xsd:double"&gt;-2.7131796&lt;/D&gt;&lt;D xsi:type="xsd:double"&gt;-7.4471354&lt;/D&gt;&lt;D xsi:type="xsd:double"&gt;-2.8642416&lt;/D&gt;&lt;D xsi:type="xsd:double"&gt;-9.442639&lt;/D&gt;&lt;D xsi:type="xsd:double"&gt;3.2749772&lt;/D&gt;&lt;D xsi:type="xsd:double"&gt;-11.773282&lt;/D&gt;&lt;D xsi:type="xsd:double"&gt;8.118153&lt;/D&gt;&lt;D xsi:type="xsd:double"&gt;-5.426061&lt;/D&gt;&lt;D xsi:type="xsd:double"&gt;-14.929295&lt;/D&gt;&lt;D xsi:type="xsd:double"&gt;14.200902&lt;/D&gt;&lt;D xsi:type="xsd:double"&gt;2.91121&lt;/D&gt;&lt;D xsi:type="xsd:double"&gt;2.4955273&lt;/D&gt;&lt;D xsi:type="xsd:double"&gt;4.467201&lt;/D&gt;&lt;D xsi:type="xsd:double"&gt;-3.1403124&lt;/D&gt;&lt;D xsi:type="xsd:double"&gt;3.9549232&lt;/D&gt;&lt;D xsi:type="xsd:double"&gt;-3.7602305&lt;/D&gt;&lt;D xsi:type="xsd:double"&gt;9.400141&lt;/D&gt;&lt;D xsi:type="xsd:double"&gt;-1.449579&lt;/D&gt;&lt;D xsi:type="xsd:double"&gt;-2.3875475&lt;/D&gt;&lt;D xsi:type="xsd:double"&gt;-1.0482609&lt;/D&gt;&lt;D xsi:type="xsd:double"&gt;1.2580037&lt;/D&gt;&lt;D xsi:type="xsd:double"&gt;0.7846594&lt;/D&gt;&lt;D xsi:type="xsd:double"&gt;5.6444526&lt;/D&gt;&lt;D xsi:type="xsd:double"&gt;1.5343189&lt;/D&gt;&lt;D xsi:type="xsd:double"&gt;6.1136365&lt;/D&gt;&lt;D xsi:type="xsd:double"&gt;3.5339475&lt;/D&gt;&lt;D xsi:type="xsd:double"&gt;2.027309&lt;/D&gt;&lt;/FQL&gt;&lt;FQL&gt;&lt;Q&gt;EWY^FMA_PE(LTMA,-10AY,0,AM,"PORTAGG","MEANR")&lt;/Q&gt;&lt;R&gt;121&lt;/R&gt;&lt;C&gt;1&lt;/C&gt;&lt;D xsi:type="xsd:double"&gt;11.5536744413385&lt;/D&gt;&lt;D xsi:type="xsd:double"&gt;11.3434419563361&lt;/D&gt;&lt;D xsi:type="xsd:double"&gt;11.3459456084536&lt;/D&gt;&lt;D xsi:type="xsd:double"&gt;11.2453527514659&lt;/D&gt;&lt;D xsi:type="xsd:double"&gt;11.5553084262271&lt;/D&gt;&lt;D xsi:type="xsd:double"&gt;11.5056860896454&lt;/D&gt;&lt;D xsi:type="xsd:double"&gt;11.0399593773223&lt;/D&gt;&lt;D xsi:type="xsd:double"&gt;11.6512814499824&lt;/D&gt;&lt;D xsi:type="xsd:double"&gt;11.4379899122048&lt;/D&gt;&lt;D xsi:type="xsd:double"&gt;11.3919948748114&lt;/D&gt;&lt;D xsi:type="xsd:double"&gt;12.2336428705256&lt;/D&gt;&lt;D xsi:type="xsd:double"&gt;12.189563529006&lt;/D&gt;&lt;D xsi:type="xsd:double"&gt;12.0625405818021&lt;/D&gt;&lt;D xsi:type="xsd:double"&gt;11.8028618502388&lt;/D&gt;&lt;D xsi:type="xsd:double"&gt;11.4175075041783&lt;/D&gt;&lt;D xsi:type="xsd:double"&gt;11.1466064928882&lt;/D&gt;&lt;D xsi:type="xsd:double"&gt;11.0049339496366&lt;/D&gt;&lt;D xsi:type="xsd:double"&gt;10.7095550328909&lt;/D&gt;&lt;D xsi:type="xsd:double"&gt;11.0698270355285&lt;/D&gt;&lt;D xsi:type="xsd:double"&gt;11.3337661610789&lt;/D&gt;&lt;D xsi:type="xsd:double"&gt;10.4716071522201&lt;/D&gt;&lt;D xsi:type="xsd:double"&gt;9.69156765377865&lt;/D&gt;&lt;D xsi:type="xsd:double"&gt;10.1866361314219&lt;/D&gt;&lt;D xsi:type="xsd:double"&gt;10.6072059206048&lt;/D&gt;&lt;D xsi:type="xsd:double"&gt;10.6190134537738&lt;/D&gt;&lt;D xsi:type="xsd:double"&gt;10.507295102345&lt;/D&gt;&lt;D xsi:type="xsd:double"&gt;10.5659713111807&lt;/D&gt;&lt;D xsi:type="xsd:double"&gt;10.4857045086775&lt;/D&gt;&lt;D xsi:type="xsd:double"&gt;10.5756089863421&lt;/D&gt;&lt;D xsi:type="xsd:double"&gt;10.6993800668399&lt;/D&gt;&lt;D xsi:type="xsd:double"&gt;10.6444106473958&lt;/D&gt;&lt;D xsi:type="xsd:double"&gt;10.6739301786575&lt;/D&gt;&lt;D xsi:type="xsd:double"&gt;11.0979095190745&lt;/D&gt;&lt;D xsi:type="xsd:double"&gt;11.3365673766428&lt;/D&gt;&lt;D xsi:type="xsd:double"&gt;11.6553899255292&lt;/D&gt;&lt;D xsi:type="xsd:double"&gt;11.6051346709182&lt;/D&gt;&lt;D xsi:type="xsd:double"&gt;11.3092484577211&lt;/D&gt;&lt;D xsi:type="xsd:double"&gt;11.2146426471039&lt;/D&gt;&lt;D xsi:type="xsd:double"&gt;11.1084300200251&lt;/D&gt;&lt;D xsi:type="xsd:double"&gt;10.8966814672396&lt;/D&gt;&lt;D xsi:type="xsd:double"&gt;10.4381305037991&lt;/D&gt;&lt;D xsi:type="xsd:double"&gt;10.353206657013&lt;/D&gt;&lt;D xsi:type="xsd:double"&gt;10.55997616249&lt;/D&gt;&lt;D xsi:type="xsd:double"&gt;10.4562386317666&lt;/D&gt;&lt;D xsi:type="xsd:double"&gt;10.1474665099715&lt;/D&gt;&lt;D xsi:type="xsd:double"&gt;10.3070864833321&lt;/D&gt;&lt;D xsi:type="xsd:double"&gt;10.1610798740774&lt;/D&gt;&lt;D xsi:type="xsd:double"&gt;10.5382210233172&lt;/D&gt;&lt;D xsi:type="xsd:double"&gt;10.3527183752632&lt;/D&gt;&lt;D xsi:type="xsd:double"&gt;10.2391610894007&lt;/D&gt;&lt;D xsi:type="xsd:double"&gt;10.1276524154875&lt;/D&gt;&lt;D xsi:type="xsd:double"&gt;9.66573800305817&lt;/D&gt;&lt;D xsi:type="xsd:double"&gt;9.46903991252104&lt;/D&gt;&lt;D xsi:type="xsd:double"&gt;9.29496868528112&lt;/D&gt;&lt;D xsi:type="xsd:double"&gt;8.77921656284749&lt;/D&gt;&lt;D xsi:type="xsd:double"&gt;8.57881318136356&lt;/D&gt;&lt;D xsi:type="xsd:double"&gt;8.24000866917524&lt;/D&gt;&lt;D xsi:type="xsd:double"&gt;8.48083891249742&lt;/D&gt;&lt;D xsi:type="xsd:double"&gt;9.66353801522435&lt;/D&gt;&lt;D xsi:type="xsd:double"&gt;9.97866931803905&lt;/D&gt;&lt;D xsi:type="xsd:double"&gt;10.4028511336726&lt;/D&gt;&lt;D xsi:type="xsd:double"&gt;10.4461813390757&lt;/D&gt;&lt;D xsi:type="xsd:double"&gt;10.7820924175522&lt;/D&gt;&lt;D xsi:type="xsd:double"&gt;11.1538004141213&lt;/D&gt;&lt;D xsi:type="xsd:double"&gt;11.0757711635457&lt;/D&gt;&lt;D xsi:type="xsd:double"&gt;11.8229668233249&lt;/D&gt;&lt;D xsi:type="xsd:double"&gt;12.1532601885402&lt;/D&gt;&lt;D xsi:type="xsd:double"&gt;13.3210958319082&lt;/D&gt;&lt;D xsi:type="xsd:double"&gt;13.7031529847383&lt;/D&gt;&lt;D xsi:type="xsd:double"&gt;14.6940213930302&lt;/D&gt;&lt;D xsi:type="xsd:double"&gt;16.1311288313993&lt;/D&gt;&lt;D xsi:type="xsd:double"&gt;14.9120280583964&lt;/D&gt;&lt;D xsi:type="xsd:double"&gt;14.6561917636259&lt;/D&gt;&lt;D xsi:type="xsd:double"&gt;14.9091438152395&lt;/D&gt;&lt;D xsi:type="xsd:double"&gt;15.5201953461218&lt;/D&gt;&lt;D xsi:type="xsd:double"&gt;15.4547728168154&lt;/D&gt;&lt;D xsi:type="xsd:double"&gt;16.4865147843148&lt;/D&gt;&lt;D xsi:type="xsd:double"&gt;16.2441658924591&lt;/D&gt;&lt;D xsi:type="xsd:double"&gt;16.1498162801536&lt;/D&gt;&lt;D xsi:type="xsd:double"&gt;16.6144760803334&lt;/D&gt;&lt;D xsi:type="xsd:double"&gt;18.7861235537532&lt;/D&gt;&lt;D xsi:type="xsd:double"&gt;21.9395202118722&lt;/D&gt;&lt;D xsi:type="xsd:double"&gt;21.4089047497202&lt;/D&gt;&lt;D xsi:type="xsd:double"&gt;20.2282442985941&lt;/D&gt;&lt;D xsi:type="xsd:double"&gt;19.5609605455392&lt;/D&gt;&lt;D xsi:type="xsd:double"&gt;18.0617341208663&lt;/D&gt;&lt;D xsi:type="xsd:double"&gt;17.171096258494&lt;/D&gt;&lt;D xsi:type="xsd:double"&gt;16.1796320420441&lt;/D&gt;&lt;D xsi:type="xsd:double"&gt;14.9232917717013&lt;/D&gt;&lt;D xsi:type="xsd:double"&gt;13.753108313091&lt;/D&gt;&lt;D xsi:type="xsd:double"&gt;12.3116386217787&lt;/D&gt;&lt;D xsi:type="xsd:double"&gt;11.0479346212329&lt;/D&gt;&lt;D xsi:type="xsd:double"&gt;10.3297716629348&lt;/D&gt;&lt;D xsi:type="xsd:double"&gt;9.46575392847237&lt;/D&gt;&lt;D xsi:type="xsd:double"&gt;9.35797699336905&lt;/D&gt;&lt;D xsi:type="xsd:double"&gt;9.27381573072416&lt;/D&gt;&lt;D xsi:type="xsd:double"&gt;9.29327977185035&lt;/D&gt;&lt;D xsi:type="xsd:double"&gt;9.11030935109177&lt;/D&gt;&lt;D xsi:type="xsd:double"&gt;9.18643722401658&lt;/D&gt;&lt;D xsi:type="xsd:double"&gt;8.88488194694749&lt;/D&gt;&lt;D xsi:type="xsd:double"&gt;9.12114870055753&lt;/D&gt;&lt;D xsi:type="xsd:double"&gt;8.73400798445234&lt;/D&gt;&lt;D xsi:type="xsd:double"&gt;8.45003213952622&lt;/D&gt;&lt;D xsi:type="xsd:double"&gt;10.0087839894055&lt;/D&gt;&lt;D xsi:type="xsd:double"&gt;9.80151640623927&lt;/D&gt;&lt;D xsi:type="xsd:double"&gt;10.0572471380365&lt;/D&gt;&lt;D xsi:type="xsd:double"&gt;10.8277457850935&lt;/D&gt;&lt;D xsi:type="xsd:double"&gt;11.0756978572992&lt;/D&gt;&lt;D xsi:type="xsd:double"&gt;11.9136752637097&lt;/D&gt;&lt;D xsi:type="xsd:double"&gt;12.1437965412137&lt;/D&gt;&lt;D xsi:type="xsd:double"&gt;12.6214392970028&lt;/D&gt;&lt;D xsi:type="xsd:double"&gt;12.6282231487212&lt;/D&gt;&lt;D xsi:type="xsd:double"&gt;13.0340728850058&lt;/D&gt;&lt;D xsi:type="xsd:double"&gt;13.5163279778033&lt;/D&gt;&lt;D xsi:type="xsd:double"&gt;13.5436363118115&lt;/D&gt;&lt;D xsi:type="xsd:double"&gt;13.7725093925356&lt;/D&gt;&lt;D xsi:type="xsd:double"&gt;14.6184024162274&lt;/D&gt;&lt;D xsi:type="xsd:double"&gt;14.8653288357568&lt;/D&gt;&lt;D xsi:type="xsd:double"&gt;16.4032630660265&lt;/D&gt;&lt;D xsi:type="xsd:double"&gt;16.1356799539734&lt;/D&gt;&lt;D xsi:type="xsd:double"&gt;15.6801440646445&lt;/D&gt;&lt;/FQL&gt;&lt;FQL&gt;&lt;Q&gt;KSA^FG_PRICE_MAVG(0,,,,30)&lt;/Q&gt;&lt;R&gt;1&lt;/R&gt;&lt;C&gt;1&lt;/C&gt;&lt;D xsi:type="xsd:double"&gt;44.445&lt;/D&gt;&lt;/FQL&gt;&lt;FQL&gt;&lt;Q&gt;EWT^FG_PRICE_MAVG(0,,,,200)&lt;/Q&gt;&lt;R&gt;1&lt;/R&gt;&lt;C&gt;1&lt;/C&gt;&lt;D xsi:type="xsd:double"&gt;46.4388&lt;/D&gt;&lt;/FQL&gt;&lt;FQL&gt;&lt;Q&gt;QAT^FG_TOTAL_RETURNC(0,-3AM)&lt;/Q&gt;&lt;R&gt;1&lt;/R&gt;&lt;C&gt;1&lt;/C&gt;&lt;D xsi:type="xsd:double"&gt;-1.1248648&lt;/D&gt;&lt;/FQL&gt;&lt;FQL&gt;&lt;Q&gt;EZA^PERCENT_CHANGE(FMA_EPS(+1,0,,,,"PORTAGG","MEAN"),FMA_EPS(+1,-3AM,,,,"PORTAGG","MEAN"))&lt;/Q&gt;&lt;R&gt;1&lt;/R&gt;&lt;C&gt;1&lt;/C&gt;&lt;D xsi:type="xsd:double"&gt;-1.82956876683197&lt;/D&gt;&lt;/FQL&gt;&lt;FQL&gt;&lt;Q&gt;EWJ^FG_TOTAL_RETURNC(0,-6AM)&lt;/Q&gt;&lt;R&gt;1&lt;/R&gt;&lt;C&gt;1&lt;/C&gt;&lt;D xsi:type="xsd:double"&gt;17.940353&lt;/D&gt;&lt;/FQL&gt;&lt;FQL&gt;&lt;Q&gt;EWJ^FMA_COS_DOWN("EPS","1M",+1,NOW,,,"PORTAGG","MEANR")&lt;/Q&gt;&lt;R&gt;1&lt;/R&gt;&lt;C&gt;1&lt;/C&gt;&lt;D xsi:type="xsd:double"&gt;88&lt;/D&gt;&lt;/FQL&gt;&lt;FQL&gt;&lt;Q&gt;SET-BKK^FG_ROE(0)&lt;/Q&gt;&lt;R&gt;1&lt;/R&gt;&lt;C&gt;1&lt;/C&gt;&lt;D xsi:type="xsd:double"&gt;7.89284444966615&lt;/D&gt;&lt;/FQL&gt;&lt;FQL&gt;&lt;Q&gt;TRYMX10Y-FDS^FG_YIELD_NAME&lt;/Q&gt;&lt;R&gt;1&lt;/R&gt;&lt;C&gt;1&lt;/C&gt;&lt;D xsi:type="xsd:string"&gt;Treasury - Mexico Benchmark Bond 10Y&lt;/D&gt;&lt;/FQL&gt;&lt;FQL&gt;&lt;Q&gt;REFINREPO-FDS^FG_YIELD(NOW,,,0)&lt;/Q&gt;&lt;R&gt;1&lt;/R&gt;&lt;C&gt;1&lt;/C&gt;&lt;D xsi:type="xsd:double"&gt;6.5&lt;/D&gt;&lt;/FQL&gt;&lt;FQL&gt;&lt;Q&gt;TRYMX10Y-FDS^PCTCHG(FG_YIELD(0,,,,"YTM"),FG_YIELD(-3AM,,,,"YTM"))&lt;/Q&gt;&lt;R&gt;1&lt;/R&gt;&lt;C&gt;1&lt;/C&gt;&lt;D xsi:type="xsd:double"&gt;7.7156806&lt;/D&gt;&lt;/FQL&gt;&lt;FQL&gt;&lt;Q&gt;TRYCN10Y-FDS^FG_YIELD_NAME&lt;/Q&gt;&lt;R&gt;1&lt;/R&gt;&lt;C&gt;1&lt;/C&gt;&lt;D xsi:type="xsd:string"&gt;Treasury - China Benchmark Bond 10Y&lt;/D&gt;&lt;/FQL&gt;&lt;FQL&gt;&lt;Q&gt;TIPSCL10Y-FDS^FG_YIELD_NAME&lt;/Q&gt;&lt;R&gt;1&lt;/R&gt;&lt;C&gt;1&lt;/C&gt;&lt;D xsi:type="xsd:string"&gt;Treasury - Chile Inflation-Indexed (TIPS) Bond 10Y&lt;/D&gt;&lt;/FQL&gt;&lt;FQL&gt;&lt;Q&gt;VWO^JULIAN(FMA_DIV_YLD(NTMA,NOW,NOW,M,"PORTAGG","MEANR").DATES)&lt;/Q&gt;&lt;R&gt;1&lt;/R&gt;&lt;C&gt;1&lt;/C&gt;&lt;D xsi:type="xsd:long"&gt;45351&lt;/D&gt;&lt;/FQL&gt;&lt;FQL&gt;&lt;Q&gt;MCHI^FG_FCF_YIELD_NTM(0)&lt;/Q&gt;&lt;R&gt;1&lt;/R&gt;&lt;C&gt;1&lt;/C&gt;&lt;D xsi:type="xsd:double"&gt;7.09666023940166&lt;/D&gt;&lt;/FQL&gt;&lt;FQL&gt;&lt;Q&gt;EWT^FMA_PE(LTM,0,,,"PORTAGG","MEANR")&lt;/Q&gt;&lt;R&gt;1&lt;/R&gt;&lt;C&gt;1&lt;/C&gt;&lt;D xsi:type="xsd:double"&gt;21.8246018306605&lt;/D&gt;&lt;/FQL&gt;&lt;FQL&gt;&lt;Q&gt;CC_US^IMF_IFS_RCPI_Q(0)&lt;/Q&gt;&lt;R&gt;0&lt;/R&gt;&lt;C&gt;0&lt;/C&gt;&lt;/FQL&gt;&lt;FQL&gt;&lt;Q&gt;TRYIN10Y-FDS^FG_YIELD(0,,,,"YTM")&lt;/Q&gt;&lt;R&gt;1&lt;/R&gt;&lt;C&gt;1&lt;/C&gt;&lt;D xsi:type="xsd:double"&gt;7.1125&lt;/D&gt;&lt;/FQL&gt;&lt;FQL&gt;&lt;Q&gt;KSA^FG_COMPANY_NAME&lt;/Q&gt;&lt;R&gt;1&lt;/R&gt;&lt;C&gt;1&lt;/C&gt;&lt;D xsi:type="xsd:string"&gt;iShares MSCI Saudi Arabia ETF&lt;/D&gt;&lt;/FQL&gt;&lt;FQL&gt;&lt;Q&gt;MCHI^FMA_PCT_ABOVE_MAVG(200,0,,,,"PORTAGG")&lt;/Q&gt;&lt;R&gt;1&lt;/R&gt;&lt;C&gt;1&lt;/C&gt;&lt;D xsi:type="xsd:double"&gt;40.6060606060606&lt;/D&gt;&lt;/FQL&gt;&lt;FQL&gt;&lt;Q&gt;EZA^FG_ROE(0)&lt;/Q&gt;&lt;R&gt;1&lt;/R&gt;&lt;C&gt;1&lt;/C&gt;&lt;D xsi:type="xsd:double"&gt;14.7994718973247&lt;/D&gt;&lt;/FQL&gt;&lt;FQL&gt;&lt;Q&gt;REFCLMPR-FDS^PROPER_NAME(0,,,"SECURITY","NAME")&lt;/Q&gt;&lt;R&gt;1&lt;/R&gt;&lt;C&gt;1&lt;/C&gt;&lt;D xsi:type="xsd:string"&gt;Chile Monetary Policy Rate&lt;/D&gt;&lt;/FQL&gt;&lt;FQL&gt;&lt;Q&gt;TRYGR10Y-FDS^FG_YIELD_NAME&lt;/Q&gt;&lt;R&gt;1&lt;/R&gt;&lt;C&gt;1&lt;/C&gt;&lt;D xsi:type="xsd:string"&gt;Greece Benchmark Bond - 10 Year&lt;/D&gt;&lt;/FQL&gt;&lt;FQL&gt;&lt;Q&gt;CNYA^FMA_COS_DOWN("EPS","1M",+1,NOW,,,"PORTAGG","MEANR")&lt;/Q&gt;&lt;R&gt;1&lt;/R&gt;&lt;C&gt;1&lt;/C&gt;&lt;D xsi:type="xsd:double"&gt;316&lt;/D&gt;&lt;/FQL&gt;&lt;FQL&gt;&lt;Q&gt;REFCNRMB-FDS^FG_YIELD(NOW,,,0)&lt;/Q&gt;&lt;R&gt;1&lt;/R&gt;&lt;C&gt;1&lt;/C&gt;&lt;D xsi:type="xsd:double"&gt;3.45&lt;/D&gt;&lt;/FQL&gt;&lt;FQL&gt;&lt;Q&gt;EWM^FMA_DIV_YLD(NTMA,NOW,NOW,M,"PORTAGG","MEANR")&lt;/Q&gt;&lt;R&gt;1&lt;/R&gt;&lt;C&gt;1&lt;/C&gt;&lt;D xsi:type="xsd:double"&gt;4.19345248935773&lt;/D&gt;&lt;/FQL&gt;&lt;FQL&gt;&lt;Q&gt;INDA^FMA_DIV_YLD(NTMA,NOW,NOW,M,"PORTAGG","MEANR")&lt;/Q&gt;&lt;R&gt;1&lt;/R&gt;&lt;C&gt;1&lt;/C&gt;&lt;D xsi:type="xsd:double"&gt;1.34412815279926&lt;/D&gt;&lt;/FQL&gt;&lt;FQL&gt;&lt;Q&gt;EWM^JULIAN(FMA_DIV_YLD(NTMA,NOW,NOW,M,"PORTAGG","MEANR").DATES)&lt;/Q&gt;&lt;R&gt;1&lt;/R&gt;&lt;C&gt;1&lt;/C&gt;&lt;D xsi:type="xsd:long"&gt;45379&lt;/D&gt;&lt;/FQL&gt;&lt;FQL&gt;&lt;Q&gt;EWY^FMA_PE(NTMA,0,,,"PORTAGG","MEANR")&lt;/Q&gt;&lt;R&gt;1&lt;/R&gt;&lt;C&gt;1&lt;/C&gt;&lt;D xsi:type="xsd:double"&gt;10.4458991250846&lt;/D&gt;&lt;/FQL&gt;&lt;FQL&gt;&lt;Q&gt;USDAED^FG_COMPANY_NAME&lt;/Q&gt;&lt;R&gt;1&lt;/R&gt;&lt;C&gt;1&lt;/C&gt;&lt;D xsi:type="xsd:string"&gt;UAE Dirham per U.S. Dollar&lt;/D&gt;&lt;/FQL&gt;&lt;FQL&gt;&lt;Q&gt;BRENT-FDS^FG_PRICE_MAVG(0,,,,30)&lt;/Q&gt;&lt;R&gt;1&lt;/R&gt;&lt;C&gt;1&lt;/C&gt;&lt;D xsi:type="xsd:double"&gt;85.86&lt;/D&gt;&lt;/FQL&gt;&lt;FQL&gt;&lt;Q&gt;CC_QA^IMF_IFS_RCPI_Q(-1AM)&lt;/Q&gt;&lt;R&gt;0&lt;/R&gt;&lt;C&gt;0&lt;/C&gt;&lt;/FQL&gt;&lt;FQL&gt;&lt;Q&gt;INDA^FMA_PE(NTMA,-10AY,0,AM,"PORTAGG","MEANR")&lt;/Q&gt;&lt;R&gt;121&lt;/R&gt;&lt;C&gt;1&lt;/C&gt;&lt;D xsi:type="xsd:double"&gt;15.1484576551925&lt;/D&gt;&lt;D xsi:type="xsd:double"&gt;15.1547554054817&lt;/D&gt;&lt;D xsi:type="xsd:double"&gt;16.6311989796386&lt;/D&gt;&lt;D xsi:type="xsd:double"&gt;16.2247217360135&lt;/D&gt;&lt;D xsi:type="xsd:double"&gt;16.2794878933504&lt;/D&gt;&lt;D xsi:type="xsd:double"&gt;16.8986637150266&lt;/D&gt;&lt;D xsi:type="xsd:double"&gt;16.3579471175283&lt;/D&gt;&lt;D xsi:type="xsd:double"&gt;17.1503035360299&lt;/D&gt;&lt;D xsi:type="xsd:double"&gt;16.8914559938687&lt;/D&gt;&lt;D xsi:type="xsd:double"&gt;16.8402737742472&lt;/D&gt;&lt;D xsi:type="xsd:double"&gt;17.8765654945071&lt;/D&gt;&lt;D xsi:type="xsd:double"&gt;18.1158574292542&lt;/D&gt;&lt;D xsi:type="xsd:double"&gt;18.3246011543807&lt;/D&gt;&lt;D xsi:type="xsd:double"&gt;17.3627492216046&lt;/D&gt;&lt;D xsi:type="xsd:double"&gt;16.829011984246&lt;/D&gt;&lt;D xsi:type="xsd:double"&gt;18.140850752603&lt;/D&gt;&lt;D xsi:type="xsd:double"&gt;18.6769145148141&lt;/D&gt;&lt;D xsi:type="xsd:double"&gt;17.3759200174205&lt;/D&gt;&lt;D xsi:type="xsd:double"&gt;17.96123044885&lt;/D&gt;&lt;D xsi:type="xsd:double"&gt;17.2287966132351&lt;/D&gt;&lt;D xsi:type="xsd:double"&gt;16.6978060535755&lt;/D&gt;&lt;D xsi:type="xsd:double"&gt;16.5270616288276&lt;/D&gt;&lt;D xsi:type="xsd:double"&gt;15.9851148218209&lt;/D&gt;&lt;D xsi:type="xsd:double"&gt;17.0764914356707&lt;/D&gt;&lt;D xsi:type="xsd:double"&gt;17.0603241310679&lt;/D&gt;&lt;D xsi:type="xsd:double"&gt;17.3842731730335&lt;/D&gt;&lt;D xsi:type="xsd:double"&gt;17.5876363342603&lt;/D&gt;&lt;D xsi:type="xsd:double"&gt;18.0218472985614&lt;/D&gt;&lt;D xsi:type="xsd:double"&gt;18.1401690826155&lt;/D&gt;&lt;D xsi:type="xsd:double"&gt;18.1990712486189&lt;/D&gt;&lt;D xsi:type="xsd:double"&gt;17.8026904553748&lt;/D&gt;&lt;D xsi:type="xsd:double"&gt;16.45685895152&lt;/D&gt;&lt;D xsi:type="xsd:double"&gt;16.5213187633103&lt;/D&gt;&lt;D xsi:type="xsd:double"&gt;16.6055297043613&lt;/D&gt;&lt;D xsi:type="xsd:double"&gt;17.4097070080187&lt;/D&gt;&lt;D xsi:type="xsd:double"&gt;17.5633278032559&lt;/D&gt;&lt;D xsi:type="xsd:double"&gt;18.0499155414284&lt;/D&gt;&lt;D xsi:type="xsd:double"&gt;18.347595236584&lt;/D&gt;&lt;D xsi:type="xsd:double"&gt;18.3103081474484&lt;/D&gt;&lt;D xsi:type="xsd:double"&gt;18.4307528203148&lt;/D&gt;&lt;D xsi:type="xsd:double"&gt;18.4308909613227&lt;/D&gt;&lt;D xsi:type="xsd:double"&gt;18.7830963269056&lt;/D&gt;&lt;D xsi:type="xsd:double"&gt;18.5400211827023&lt;/D&gt;&lt;D xsi:type="xsd:double"&gt;18.8533883109577&lt;/D&gt;&lt;D xsi:type="xsd:double"&gt;18.7478016263596&lt;/D&gt;&lt;D xsi:type="xsd:double"&gt;19.2259172068399&lt;/D&gt;&lt;D xsi:type="xsd:double"&gt;18.4812762931262&lt;/D&gt;&lt;D xsi:type="xsd:double"&gt;17.9564508649568&lt;/D&gt;&lt;D xsi:type="xsd:double"&gt;18.1771592821666&lt;/D&gt;&lt;D xsi:type="xsd:double"&gt;18.5218179325813&lt;/D&gt;&lt;D xsi:type="xsd:double"&gt;18.7211635890765&lt;/D&gt;&lt;D xsi:type="xsd:double"&gt;18.6527250241812&lt;/D&gt;&lt;D xsi:type="xsd:double"&gt;19.6108023954956&lt;/D&gt;&lt;D xsi:type="xsd:double"&gt;19.4364255172159&lt;/D&gt;&lt;D xsi:type="xsd:double"&gt;17.1078288627516&lt;/D&gt;&lt;D xsi:type="xsd:double"&gt;17.9661545944518&lt;/D&gt;&lt;D xsi:type="xsd:double"&gt;17.6556515294214&lt;/D&gt;&lt;D xsi:type="xsd:double"&gt;17.7681722056054&lt;/D&gt;&lt;D xsi:type="xsd:double"&gt;18.2210829082454&lt;/D&gt;&lt;D xsi:type="xsd:double"&gt;18.7225854874829&lt;/D&gt;&lt;D xsi:type="xsd:double"&gt;18.8669308970635&lt;/D&gt;&lt;D xsi:type="xsd:double"&gt;18.2315516723894&lt;/D&gt;&lt;D xsi:type="xsd:double"&gt;19.2943121238691&lt;/D&gt;&lt;D xsi:type="xsd:double"&gt;18.4423106440321&lt;/D&gt;&lt;D xsi:type="xsd:double"&gt;18.2187949785679&lt;/D&gt;&lt;D xsi:type="xsd:double"&gt;18.2206266388167&lt;/D&gt;&lt;D xsi:type="xsd:double"&gt;18.0986373595941&lt;/D&gt;&lt;D xsi:type="xsd:double"&gt;19.1573172666412&lt;/D&gt;&lt;D xsi:type="xsd:double"&gt;18.9296330304672&lt;/D&gt;&lt;D xsi:type="xsd:double"&gt;19.1890613264447&lt;/D&gt;&lt;D xsi:type="xsd:double"&gt;19.1966684209296&lt;/D&gt;&lt;D xsi:type="xsd:double"&gt;16.5286038993527&lt;/D&gt;&lt;D xsi:type="xsd:double"&gt;15.6608068956583&lt;/D&gt;&lt;D xsi:type="xsd:double"&gt;18.4682771422935&lt;/D&gt;&lt;D xsi:type="xsd:double"&gt;20.8781209418116&lt;/D&gt;&lt;D xsi:type="xsd:double"&gt;23.1779238491966&lt;/D&gt;&lt;D xsi:type="xsd:double"&gt;23.877762770355&lt;/D&gt;&lt;D xsi:type="xsd:double"&gt;23.1768044679316&lt;/D&gt;&lt;D xsi:type="xsd:double"&gt;23.3617856178323&lt;/D&gt;&lt;D xsi:type="xsd:double"&gt;22.8981435322484&lt;/D&gt;&lt;D xsi:type="xsd:double"&gt;24.067313471189&lt;/D&gt;&lt;D xsi:type="xsd:double"&gt;24.8503529004303&lt;/D&gt;&lt;D xsi:type="xsd:double"&gt;23.9054543343263&lt;/D&gt;&lt;D xsi:type="xsd:double"&gt;23.8053437564779&lt;/D&gt;&lt;D xsi:type="xsd:double"&gt;22.9200881644928&lt;/D&gt;&lt;D xsi:type="xsd:double"&gt;22.4934363435052&lt;/D&gt;&lt;D xsi:type="xsd:double"&gt;23.5905658022345&lt;/D&gt;&lt;D xsi:type="xsd:double"&gt;22.9876138926202&lt;/D&gt;&lt;D xsi:type="xsd:double"&gt;23.5141625682387&lt;/D&gt;&lt;D xsi:type="xsd:double"&gt;24.6654948914113&lt;/D&gt;&lt;D xsi:type="xsd:double"&gt;24.5814444272816&lt;/D&gt;&lt;D xsi:type="xsd:double"&gt;24.0191724415828&lt;/D&gt;&lt;D xsi:type="xsd:double"&gt;23.5363023117209&lt;/D&gt;&lt;D xsi:type="xsd:double"&gt;23.7615049539046&lt;/D&gt;&lt;D xsi:type="xsd:double"&gt;22.249784520914&lt;/D&gt;&lt;D xsi:type="xsd:double"&gt;21.238682694424&lt;/D&gt;&lt;D xsi:type="xsd:double"&gt;22.4397022637116&lt;/D&gt;&lt;D xsi:type="xsd:double"&gt;20.2718893924219&lt;/D&gt;&lt;D xsi:type="xsd:double"&gt;20.5126312789301&lt;/D&gt;&lt;D xsi:type="xsd:double"&gt;20.5145009595891&lt;/D&gt;&lt;D xsi:type="xsd:double"&gt;22.602208942503&lt;/D&gt;&lt;D xsi:type="xsd:double"&gt;22.659603219775&lt;/D&gt;&lt;D xsi:type="xsd:double"&gt;21.2636175665298&lt;/D&gt;&lt;D xsi:type="xsd:double"&gt;22.627687569572&lt;/D&gt;&lt;D xsi:type="xsd:double"&gt;22.7211703300643&lt;/D&gt;&lt;D xsi:type="xsd:double"&gt;21.6449692496418&lt;/D&gt;&lt;D xsi:type="xsd:double"&gt;21.1088799734345&lt;/D&gt;&lt;D xsi:type="xsd:double"&gt;20.1734486001964&lt;/D&gt;&lt;D xsi:type="xsd:double"&gt;20.1923965213864&lt;/D&gt;&lt;D xsi:type="xsd:double"&gt;21.0489632439977&lt;/D&gt;&lt;D xsi:type="xsd:double"&gt;21.3441432968665&lt;/D&gt;&lt;D xsi:type="xsd:double"&gt;22.0889404176672&lt;/D&gt;&lt;D xsi:type="xsd:double"&gt;20.864655632681&lt;/D&gt;&lt;D xsi:type="xsd:double"&gt;21.0600697219407&lt;/D&gt;&lt;D xsi:type="xsd:double"&gt;20.6447875676528&lt;/D&gt;&lt;D xsi:type="xsd:double"&gt;20.0309336758994&lt;/D&gt;&lt;D xsi:type="xsd:double"&gt;21.4226015146536&lt;/D&gt;&lt;D xsi:type="xsd:double"&gt;21.9779557025745&lt;/D&gt;&lt;D xsi:type="xsd:double"&gt;22.4277378409837&lt;/D&gt;&lt;D xsi:type="xsd:double"&gt;22.5605153563178&lt;/D&gt;&lt;D xsi:type="xsd:double"&gt;22.7310577304994&lt;/D&gt;&lt;/FQL&gt;&lt;FQL&gt;&lt;Q&gt;GREK^JULIAN(FMA_DIV_YLD(NTMA,NOW,NOW,M,"PORTAGG","MEANR").DATES)&lt;/Q&gt;&lt;R&gt;1&lt;/R&gt;&lt;C&gt;1&lt;/C&gt;&lt;D xsi:type="xsd:long"&gt;45379&lt;/D&gt;&lt;/FQL&gt;&lt;FQL&gt;&lt;Q&gt;USDQAR^FG_PRICE_CHANGE(0,-3AM)&lt;/Q&gt;&lt;R&gt;1&lt;/R&gt;&lt;C&gt;1&lt;/C&gt;&lt;D xsi:type="xsd:double"&gt;0&lt;/D&gt;&lt;/FQL&gt;&lt;FQL&gt;&lt;Q&gt;TRYSA10Y-FDS^FG_YIELD_NAME&lt;/Q&gt;&lt;R&gt;1&lt;/R&gt;&lt;C&gt;1&lt;/C&gt;&lt;D xsi:type="xsd:string"&gt;Treasury - SAUDI ARABIA Benchmark Bond 10Y&lt;/D&gt;&lt;/FQL&gt;&lt;FQL&gt;&lt;Q&gt;EWW^FMA_DIV_YLD(NTMA,NOW,NOW,M,"PORTAGG","MEANR")&lt;/Q&gt;&lt;R&gt;1&lt;/R&gt;&lt;C&gt;1&lt;/C&gt;&lt;D xsi:type="xsd:double"&gt;4.00743780835833&lt;/D&gt;&lt;/FQL&gt;&lt;FQL&gt;&lt;Q&gt;EZA^P_PRICE(0)/P_PRICE_LOW_PR(0,,,USD,,,"PRICE","INTRA","52W")-1&lt;/Q&gt;&lt;R&gt;1&lt;/R&gt;&lt;C&gt;1&lt;/C&gt;&lt;D xsi:type="xsd:double"&gt;0.1381433&lt;/D&gt;&lt;/FQL&gt;&lt;FQL&gt;&lt;Q&gt;REFQALEND-FDS^PROPER_NAME(0,,,"SECURITY","NAME")&lt;/Q&gt;&lt;R&gt;1&lt;/R&gt;&lt;C&gt;1&lt;/C&gt;&lt;D xsi:type="xsd:string"&gt;Qatar Lending Rate - Overnight&lt;/D&gt;&lt;/FQL&gt;&lt;FQL&gt;&lt;Q&gt;EPOL^FMA_COS_DOWN("EPS","1M",+1,NOW,,,"PORTAGG","MEANR")&lt;/Q&gt;&lt;R&gt;1&lt;/R&gt;&lt;C&gt;1&lt;/C&gt;&lt;D xsi:type="xsd:double"&gt;11&lt;/D&gt;&lt;/FQL&gt;&lt;FQL&gt;&lt;Q&gt;REFPHRREPO-FDS^(SUBARRAY(NOT_NA(NO_REPEAT_F(FG_YIELD(NOW,-10AY,D))),0,1)-SUBARRAY(NOT_NA(NO_REPEAT_F(FG_YIELD(NOW,-10AY,D))),1,1))*100&lt;/Q&gt;&lt;R&gt;1&lt;/R&gt;&lt;C&gt;1&lt;/C&gt;&lt;D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xsi:type="xsd:double"&gt;25&lt;/D&gt;&lt;/FQL&gt;&lt;FQL&gt;&lt;Q&gt;TIOS-FDS^MAX(FG_PRICE(0,-5AY))&lt;/Q&gt;&lt;R&gt;1&lt;/R&gt;&lt;C&gt;1&lt;/C&gt;&lt;D xsi:type="xsd:double"&gt;219.77&lt;/D&gt;&lt;/FQL&gt;&lt;FQL&gt;&lt;Q&gt;CAGDPY@MX^EE_ACTUAL_ANNUAL(MED,0)&lt;/Q&gt;&lt;R&gt;1&lt;/R&gt;&lt;C&gt;1&lt;/C&gt;&lt;D xsi:type="xsd:double"&gt;-0.475&lt;/D&gt;&lt;/FQL&gt;&lt;FQL&gt;&lt;Q&gt;PLATI-FDS^FG_PRICE_CHANGE(0,-1AM)&lt;/Q&gt;&lt;R&gt;1&lt;/R&gt;&lt;C&gt;1&lt;/C&gt;&lt;D xsi:type="xsd:double"&gt;4.9197860962567&lt;/D&gt;&lt;/FQL&gt;&lt;FQL&gt;&lt;Q&gt;VNM^FG_TOTAL_RETURNC(0,-12AM)&lt;/Q&gt;&lt;R&gt;1&lt;/R&gt;&lt;C&gt;1&lt;/C&gt;&lt;D xsi:type="xsd:double"&gt;14.705765&lt;/D&gt;&lt;/FQL&gt;&lt;FQL&gt;&lt;Q&gt;EWZ^P_PRICE(0)/P_PRICE_LOW_PR(0,,,USD,,,"PRICE","INTRA","52W")-1&lt;/Q&gt;&lt;R&gt;1&lt;/R&gt;&lt;C&gt;1&lt;/C&gt;&lt;D xsi:type="xsd:double"&gt;0.16985285&lt;/D&gt;&lt;/FQL&gt;&lt;FQL&gt;&lt;Q&gt;EWM^P_PRICE(0)/P_PRICE_LOW_PR(0,,,USD,,,"PRICE","INTRA","52W")-1&lt;/Q&gt;&lt;R&gt;1&lt;/R&gt;&lt;C&gt;1&lt;/C&gt;&lt;D xsi:type="xsd:double"&gt;0.09879029&lt;/D&gt;&lt;/FQL&gt;&lt;FQL&gt;&lt;Q&gt;EIDO^FG_TOTAL_RETURNC(0,-12AM)&lt;/Q&gt;&lt;R&gt;1&lt;/R&gt;&lt;C&gt;1&lt;/C&gt;&lt;D xsi:type="xsd:double"&gt;-5.4809628&lt;/D&gt;&lt;/FQL&gt;&lt;FQL&gt;&lt;Q&gt;INDA^FMA_COS_UP("EPS","1M",+1,NOW,,,"PORTAGG","MEANR")&lt;/Q&gt;&lt;R&gt;1&lt;/R&gt;&lt;C&gt;1&lt;/C&gt;&lt;D xsi:type="xsd:double"&gt;47&lt;/D&gt;&lt;/FQL&gt;&lt;FQL&gt;&lt;Q&gt;EIDO^FMA_COS_UP("EPS","1M",+1,NOW,,,"PORTAGG","MEANR")&lt;/Q&gt;&lt;R&gt;1&lt;/R&gt;&lt;C&gt;1&lt;/C&gt;&lt;D xsi:type="xsd:double"&gt;21&lt;/D&gt;&lt;/FQL&gt;&lt;FQL&gt;&lt;Q&gt;REFIDRREPO-FDS^FG_YIELD(NOW,,,0)&lt;/Q&gt;&lt;R&gt;1&lt;/R&gt;&lt;C&gt;1&lt;/C&gt;&lt;D xsi:type="xsd:double"&gt;6&lt;/D&gt;&lt;/FQL&gt;&lt;FQL&gt;&lt;Q&gt;UAE^FMA_DIV_YLD(NTMA,NOW,NOW,M,"PORTAGG","MEANR")&lt;/Q&gt;&lt;R&gt;1&lt;/R&gt;&lt;C&gt;1&lt;/C&gt;&lt;D xsi:type="xsd:double"&gt;5.262277212165&lt;/D&gt;&lt;/FQL&gt;&lt;FQL&gt;&lt;Q&gt;MCHI^FMA_DIV_YLD(NTMA,NOW,NOW,M,"PORTAGG","MEANR")&lt;/Q&gt;&lt;R&gt;1&lt;/R&gt;&lt;C&gt;1&lt;/C&gt;&lt;D xsi:type="xsd:double"&gt;3.03318273505233&lt;/D&gt;&lt;/FQL&gt;&lt;FQL&gt;&lt;Q&gt;EZA^JULIAN(FMA_DIV_YLD(NTMA,NOW,NOW,M,"PORTAGG","MEANR").DATES)&lt;/Q&gt;&lt;R&gt;1&lt;/R&gt;&lt;C&gt;1&lt;/C&gt;&lt;D xsi:type="xsd:long"&gt;45379&lt;/D&gt;&lt;/FQL&gt;&lt;FQL&gt;&lt;Q&gt;EPHE^FG_FCF_YIELD_NTM(0)&lt;/Q&gt;&lt;R&gt;1&lt;/R&gt;&lt;C&gt;1&lt;/C&gt;&lt;D xsi:type="xsd:double"&gt;6.42629374405891&lt;/D&gt;&lt;/FQL&gt;&lt;FQL&gt;&lt;Q&gt;REFEUREFI-FDS^(SUBARRAY(NOT_NA(NO_REPEAT_F(FG_YIELD(NOW,-10AY,D))),0,1)-SUBARRAY(NOT_NA(NO_REPEAT_F(FG_YIELD(NOW,-10AY,D))),1,1))*100&lt;/Q&gt;&lt;R&gt;1&lt;/R&gt;&lt;C&gt;1&lt;/C&gt;&lt;D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xsi:type="xsd:double"&gt;25&lt;/D&gt;&lt;/FQL&gt;&lt;FQL&gt;&lt;Q&gt;EWT^JULIAN(FMA_DIV_YLD(NTMA,NOW,NOW,M,"PORTAGG","MEANR").DATES)&lt;/Q&gt;&lt;R&gt;1&lt;/R&gt;&lt;C&gt;1&lt;/C&gt;&lt;D xsi:type="xsd:long"&gt;45379&lt;/D&gt;&lt;/FQL&gt;&lt;FQL&gt;&lt;Q&gt;UAE^PERCENT_CHANGE(FMA_EPS(+1,0,,,,"PORTAGG","MEAN"),FMA_EPS(+1,-1AM,,,,"PORTAGG","MEAN"))&lt;/Q&gt;&lt;R&gt;1&lt;/R&gt;&lt;C&gt;1&lt;/C&gt;&lt;D xsi:type="xsd:double"&gt;6.06602764168783&lt;/D&gt;&lt;/FQL&gt;&lt;FQL&gt;&lt;Q&gt;EPU^FG_TOTAL_RETURNC(0,-3AM)&lt;/Q&gt;&lt;R&gt;1&lt;/R&gt;&lt;C&gt;1&lt;/C&gt;&lt;D xsi:type="xsd:double"&gt;20.9764&lt;/D&gt;&lt;/FQL&gt;&lt;FQL&gt;&lt;Q&gt;EIDO^FMA_PE(LTM,0,,,"PORTAGG","MEANR")&lt;/Q&gt;&lt;R&gt;1&lt;/R&gt;&lt;C&gt;1&lt;/C&gt;&lt;D xsi:type="xsd:double"&gt;15.9210063242886&lt;/D&gt;&lt;/FQL&gt;&lt;FQL&gt;&lt;Q&gt;INDA^FG_TOTAL_RETURNC(0,-1AM)&lt;/Q&gt;&lt;R&gt;1&lt;/R&gt;&lt;C&gt;1&lt;/C&gt;&lt;D xsi:type="xsd:double"&gt;0.8670449&lt;/D&gt;&lt;/FQL&gt;&lt;FQL&gt;&lt;Q&gt;EPOL^FG_TOTAL_RETURNC(0,-12AM)&lt;/Q&gt;&lt;R&gt;1&lt;/R&gt;&lt;C&gt;1&lt;/C&gt;&lt;D xsi:type="xsd:double"&gt;55.709267&lt;/D&gt;&lt;/FQL&gt;&lt;FQL&gt;&lt;Q&gt;EWT^SIZE(FG_CONSTITUENTS)&lt;/Q&gt;&lt;R&gt;1&lt;/R&gt;&lt;C&gt;1&lt;/C&gt;&lt;D xsi:type="xsd:long"&gt;91&lt;/D&gt;&lt;/FQL&gt;&lt;FQL&gt;&lt;Q&gt;SET-BKK^FG_FCF_YIELD_NTM(0)&lt;/Q&gt;&lt;R&gt;1&lt;/R&gt;&lt;C&gt;1&lt;/C&gt;&lt;D xsi:type="xsd:double"&gt;5.25395171719281&lt;/D&gt;&lt;/FQL&gt;&lt;FQL&gt;&lt;Q&gt;REFMYON-FDS^FG_YIELD(NOW,,,0)&lt;/Q&gt;&lt;R&gt;1&lt;/R&gt;&lt;C&gt;1&lt;/C&gt;&lt;D xsi:type="xsd:double"&gt;3&lt;/D&gt;&lt;/FQL&gt;&lt;FQL&gt;&lt;Q&gt;VGK^PERCENT_CHANGE(FMA_EPS(+1,0,,,,"PORTAGG","MEAN"),FMA_EPS(+1,-1AM,,,,"PORTAGG","MEAN"))&lt;/Q&gt;&lt;R&gt;1&lt;/R&gt;&lt;C&gt;1&lt;/C&gt;&lt;D xsi:type="xsd:double"&gt;-4.99956575890268&lt;/D&gt;&lt;/FQL&gt;&lt;FQL&gt;&lt;Q&gt;EPU^FMA_COS_UP("EPS","1M",+1,NOW,,,"PORTAGG","MEANR")&lt;/Q&gt;&lt;R&gt;1&lt;/R&gt;&lt;C&gt;1&lt;/C&gt;&lt;D xsi:type="xsd:double"&gt;5&lt;/D&gt;&lt;/FQL&gt;&lt;FQL&gt;&lt;Q&gt;EPU^FMA_RBICS_REV_CURRENT(30, LOC, "PORTAGG")&lt;/Q&gt;&lt;R&gt;1&lt;/R&gt;&lt;C&gt;1&lt;/C&gt;&lt;D xsi:type="xsd:double"&gt;32.4825470100704&lt;/D&gt;&lt;/FQL&gt;&lt;FQL&gt;&lt;Q&gt;EZA^FG_PRICE_MAVG(0,,,,30)&lt;/Q&gt;&lt;R&gt;1&lt;/R&gt;&lt;C&gt;1&lt;/C&gt;&lt;D xsi:type="xsd:double"&gt;38.971333&lt;/D&gt;&lt;/FQL&gt;&lt;FQL&gt;&lt;Q&gt;EZA^P_PRICE(0)/P_PRICE_HIGH_PR(0,,,USD,,,"PRICE","INTRA","52W")&lt;/Q&gt;&lt;R&gt;1&lt;/R&gt;&lt;C&gt;1&lt;/C&gt;&lt;D xsi:type="xsd:double"&gt;0.9039422&lt;/D&gt;&lt;/FQL&gt;&lt;FQL&gt;&lt;Q&gt;CC_GR^IMF_IFS_RCPI_Q(-1AM)&lt;/Q&gt;&lt;R&gt;1&lt;/R&gt;&lt;C&gt;1&lt;/C&gt;&lt;D xsi:type="xsd:double"&gt;3.309465&lt;/D&gt;&lt;/FQL&gt;&lt;FQL&gt;&lt;Q&gt;EPOL^FMA_DIV_YLD(NTMA,NOW,NOW,M,"PORTAGG","MEANR")&lt;/Q&gt;&lt;R&gt;1&lt;/R&gt;&lt;C&gt;1&lt;/C&gt;&lt;D xsi:type="xsd:double"&gt;4.89190910053165&lt;/D&gt;&lt;/FQL&gt;&lt;FQL&gt;&lt;Q&gt;EPHE^FG_TOTAL_RETURNC(0,-6AM)&lt;/Q&gt;&lt;R&gt;1&lt;/R&gt;&lt;C&gt;1&lt;/C&gt;&lt;D xsi:type="xsd:double"&gt;7.891333&lt;/D&gt;&lt;/FQL&gt;&lt;FQL&gt;&lt;Q&gt;QAT^FG_TOTAL_RETURNC(-10AY,0,AM)&lt;/Q&gt;&lt;R&gt;121&lt;/R&gt;&lt;C&gt;1&lt;/C&gt;&lt;D xsi:type="xsd:string"&gt;@NA&lt;/D&gt;&lt;D xsi:type="xsd:string"&gt;@NA&lt;/D&gt;&lt;D xsi:type="xsd:double"&gt;-0.5966544&lt;/D&gt;&lt;D xsi:type="xsd:double"&gt;-0.35973787&lt;/D&gt;&lt;D xsi:type="xsd:double"&gt;3.011632&lt;/D&gt;&lt;D xsi:type="xsd:double"&gt;2.884984&lt;/D&gt;&lt;D xsi:type="xsd:double"&gt;0.90943575&lt;/D&gt;&lt;D xsi:type="xsd:double"&gt;-1.46451&lt;/D&gt;&lt;D xsi:type="xsd:double"&gt;-12.652439&lt;/D&gt;&lt;D xsi:type="xsd:double"&gt;5.4537535&lt;/D&gt;&lt;D xsi:type="xsd:double"&gt;0.49648285&lt;/D&gt;&lt;D xsi:type="xsd:double"&gt;-1.3945162&lt;/D&gt;&lt;D xsi:type="xsd:double"&gt;-1.2952328&lt;/D&gt;&lt;D xsi:type="xsd:double"&gt;2.1870136&lt;/D&gt;&lt;D xsi:type="xsd:double"&gt;-3.9931297&lt;/D&gt;&lt;D xsi:type="xsd:double"&gt;-1.2075126&lt;/D&gt;&lt;D xsi:type="xsd:double"&gt;-1.0411918&lt;/D&gt;&lt;D xsi:type="xsd:double"&gt;2.0128012&lt;/D&gt;&lt;D xsi:type="xsd:double"&gt;-1.8385649&lt;/D&gt;&lt;D xsi:type="xsd:double"&gt;-6.806761&lt;/D&gt;&lt;D xsi:type="xsd:double"&gt;-10.955876&lt;/D&gt;&lt;D xsi:type="xsd:double"&gt;-3.269124&lt;/D&gt;&lt;D xsi:type="xsd:double"&gt;0.113892555&lt;/D&gt;&lt;D xsi:type="xsd:double"&gt;10.784984&lt;/D&gt;&lt;D xsi:type="xsd:double"&gt;0.17457008&lt;/D&gt;&lt;D xsi:type="xsd:double"&gt;-3.1563342&lt;/D&gt;&lt;D xsi:type="xsd:double"&gt;-1.398313&lt;/D&gt;&lt;D xsi:type="xsd:double"&gt;2.0878792&lt;/D&gt;&lt;D xsi:type="xsd:double"&gt;10.218107&lt;/D&gt;&lt;D xsi:type="xsd:double"&gt;-4.32325&lt;/D&gt;&lt;D xsi:type="xsd:double"&gt;0.36143064&lt;/D&gt;&lt;D xsi:type="xsd:double"&gt;-7.3158145&lt;/D&gt;&lt;D xsi:type="xsd:double"&gt;2.445805&lt;/D&gt;&lt;D xsi:type="xsd:double"&gt;7.487786&lt;/D&gt;&lt;D xsi:type="xsd:double"&gt;-0.35335422&lt;/D&gt;&lt;D xsi:type="xsd:double"&gt;-1.0891616&lt;/D&gt;&lt;D xsi:type="xsd:double"&gt;-0.53726435&lt;/D&gt;&lt;D xsi:type="xsd:double"&gt;-3.038603&lt;/D&gt;&lt;D xsi:type="xsd:double"&gt;-6.9569826&lt;/D&gt;&lt;D xsi:type="xsd:double"&gt;-0.47588348&lt;/D&gt;&lt;D xsi:type="xsd:double"&gt;2.50597&lt;/D&gt;&lt;D xsi:type="xsd:double"&gt;-7.9749703&lt;/D&gt;&lt;D xsi:type="xsd:double"&gt;-1.7704129&lt;/D&gt;&lt;D xsi:type="xsd:double"&gt;-7.8879538&lt;/D&gt;&lt;D xsi:type="xsd:double"&gt;2.202022&lt;/D&gt;&lt;D xsi:type="xsd:double"&gt;17.209984&lt;/D&gt;&lt;D xsi:type="xsd:double"&gt;-7.091838&lt;/D&gt;&lt;D xsi:type="xsd:double"&gt;-2.2613049&lt;/D&gt;&lt;D xsi:type="xsd:double"&gt;8.547556&lt;/D&gt;&lt;D xsi:type="xsd:double"&gt;-1.657778&lt;/D&gt;&lt;D xsi:type="xsd:double"&gt;6.230581&lt;/D&gt;&lt;D xsi:type="xsd:double"&gt;-0.18119216&lt;/D&gt;&lt;D xsi:type="xsd:double"&gt;5.6379795&lt;/D&gt;&lt;D xsi:type="xsd:double"&gt;0.011241436&lt;/D&gt;&lt;D xsi:type="xsd:double"&gt;-1.3526618&lt;/D&gt;&lt;D xsi:type="xsd:double"&gt;6.3708663&lt;/D&gt;&lt;D xsi:type="xsd:double"&gt;4.1220546&lt;/D&gt;&lt;D xsi:type="xsd:double"&gt;0.7942915&lt;/D&gt;&lt;D xsi:type="xsd:double"&gt;-4.6663284&lt;/D&gt;&lt;D xsi:type="xsd:double"&gt;-3.613156&lt;/D&gt;&lt;D xsi:type="xsd:double"&gt;4.4692755&lt;/D&gt;&lt;D xsi:type="xsd:double"&gt;-3.262037&lt;/D&gt;&lt;D xsi:type="xsd:double"&gt;2.5428414&lt;/D&gt;&lt;D xsi:type="xsd:double"&gt;1.0234952&lt;/D&gt;&lt;D xsi:type="xsd:double"&gt;-6.5229416&lt;/D&gt;&lt;D xsi:type="xsd:double"&gt;5.144894&lt;/D&gt;&lt;D xsi:type="xsd:double"&gt;0.398767&lt;/D&gt;&lt;D xsi:type="xsd:double"&gt;0.21903515&lt;/D&gt;&lt;D xsi:type="xsd:double"&gt;1.9564033&lt;/D&gt;&lt;D xsi:type="xsd:double"&gt;-2.2478044&lt;/D&gt;&lt;D xsi:type="xsd:double"&gt;-2.3555815&lt;/D&gt;&lt;D xsi:type="xsd:double"&gt;-14.876509&lt;/D&gt;&lt;D xsi:type="xsd:double"&gt;8.9068775&lt;/D&gt;&lt;D xsi:type="xsd:double"&gt;-0.30978322&lt;/D&gt;&lt;D xsi:type="xsd:double"&gt;2.858913&lt;/D&gt;&lt;D xsi:type="xsd:double"&gt;3.7443876&lt;/D&gt;&lt;D xsi:type="xsd:double"&gt;2.6439548&lt;/D&gt;&lt;D xsi:type="xsd:double"&gt;1.8772244&lt;/D&gt;&lt;D xsi:type="xsd:double"&gt;4.3073416&lt;/D&gt;&lt;D xsi:type="xsd:double"&gt;-1.027143&lt;/D&gt;&lt;D xsi:type="xsd:double"&gt;3.0555844&lt;/D&gt;&lt;D xsi:type="xsd:double"&gt;3.0761123&lt;/D&gt;&lt;D xsi:type="xsd:double"&gt;-2.6687622&lt;/D&gt;&lt;D xsi:type="xsd:double"&gt;-0.349468&lt;/D&gt;&lt;D xsi:type="xsd:double"&gt;2.346909&lt;/D&gt;&lt;D xsi:type="xsd:double"&gt;3.4001112&lt;/D&gt;&lt;D xsi:type="xsd:double"&gt;-0.7863343&lt;/D&gt;&lt;D xsi:type="xsd:double"&gt;1.1209965&lt;/D&gt;&lt;D xsi:type="xsd:double"&gt;0.8311629&lt;/D&gt;&lt;D xsi:type="xsd:double"&gt;1.4940858&lt;/D&gt;&lt;D xsi:type="xsd:double"&gt;5.004561&lt;/D&gt;&lt;D xsi:type="xsd:double"&gt;2.5336027&lt;/D&gt;&lt;D xsi:type="xsd:double"&gt;-3.5360694&lt;/D&gt;&lt;D xsi:type="xsd:double"&gt;2.7965188&lt;/D&gt;&lt;D xsi:type="xsd:double"&gt;10.91243&lt;/D&gt;&lt;D xsi:type="xsd:double"&gt;2.1496177&lt;/D&gt;&lt;D xsi:type="xsd:double"&gt;7.954538&lt;/D&gt;&lt;D xsi:type="xsd:double"&gt;-7.9142275&lt;/D&gt;&lt;D xsi:type="xsd:double"&gt;-4.69026&lt;/D&gt;&lt;D xsi:type="xsd:double"&gt;-5.238968&lt;/D&gt;&lt;D xsi:type="xsd:double"&gt;12.7061&lt;/D&gt;&lt;D xsi:type="xsd:double"&gt;-5.518502&lt;/D&gt;&lt;D xsi:type="xsd:double"&gt;-2.493453&lt;/D&gt;&lt;D xsi:type="xsd:double"&gt;3.6730528&lt;/D&gt;&lt;D xsi:type="xsd:double"&gt;-11.156768&lt;/D&gt;&lt;D xsi:type="xsd:double"&gt;-1.2514234&lt;/D&gt;&lt;D xsi:type="xsd:double"&gt;-7.9116344&lt;/D&gt;&lt;D xsi:type="xsd:double"&gt;3.7650585&lt;/D&gt;&lt;D xsi:type="xsd:double"&gt;-1.2439132&lt;/D&gt;&lt;D xsi:type="xsd:double"&gt;5.914569&lt;/D&gt;&lt;D xsi:type="xsd:double"&gt;-2.7903438&lt;/D&gt;&lt;D xsi:type="xsd:double"&gt;-2.1558821&lt;/D&gt;&lt;D xsi:type="xsd:double"&gt;4.2372823&lt;/D&gt;&lt;D xsi:type="xsd:double"&gt;-2.0596266&lt;/D&gt;&lt;D xsi:type="xsd:double"&gt;-4.759276&lt;/D&gt;&lt;D xsi:type="xsd:double"&gt;-0.058096647&lt;/D&gt;&lt;D xsi:type="xsd:double"&gt;-2.2093058&lt;/D&gt;&lt;D xsi:type="xsd:double"&gt;5.7075024&lt;/D&gt;&lt;D xsi:type="xsd:double"&gt;-3.7120342&lt;/D&gt;&lt;D xsi:type="xsd:double"&gt;4.6144843&lt;/D&gt;&lt;D xsi:type="xsd:double"&gt;-1.8425465&lt;/D&gt;&lt;/FQL&gt;&lt;FQL&gt;&lt;Q&gt;KSA^FG_PRICE_MAVG(0,,,,200)&lt;/Q&gt;&lt;R&gt;1&lt;/R&gt;&lt;C&gt;1&lt;/C&gt;&lt;D xsi:type="xsd:double"&gt;41.3406&lt;/D&gt;&lt;/FQL&gt;&lt;FQL&gt;&lt;Q&gt;TRYKR10Y-FDS^PCTCHG(FG_YIELD(0,,,,"YTM"),FG_YIELD(-1AM,,,,"YTM"))&lt;/Q&gt;&lt;R&gt;1&lt;/R&gt;&lt;C&gt;1&lt;/C&gt;&lt;D xsi:type="xsd:double"&gt;7.1703863&lt;/D&gt;&lt;/FQL&gt;&lt;FQL&gt;&lt;Q&gt;MCHI^FMA_EVAL_EBITDA(NTMA,0,,,"PORTAGG","MEANR")&lt;/Q&gt;&lt;R&gt;1&lt;/R&gt;&lt;C&gt;1&lt;/C&gt;&lt;D xsi:type="xsd:double"&gt;8.26248875646345&lt;/D&gt;&lt;/FQL&gt;&lt;FQL&gt;&lt;Q&gt;EWW^FG_TOTAL_RETURNC(-10AY,0,AM)&lt;/Q&gt;&lt;R&gt;121&lt;/R&gt;&lt;C&gt;1&lt;/C&gt;&lt;D xsi:type="xsd:double"&gt;5.9850335&lt;/D&gt;&lt;D xsi:type="xsd:double"&gt;3.325498&lt;/D&gt;&lt;D xsi:type="xsd:double"&gt;2.7933717&lt;/D&gt;&lt;D xsi:type="xsd:double"&gt;2.355516&lt;/D&gt;&lt;D xsi:type="xsd:double"&gt;1.4910221&lt;/D&gt;&lt;D xsi:type="xsd:double"&gt;1.0412097&lt;/D&gt;&lt;D xsi:type="xsd:double"&gt;-6.38057&lt;/D&gt;&lt;D xsi:type="xsd:double"&gt;0.46743155&lt;/D&gt;&lt;D xsi:type="xsd:double"&gt;-13.282305&lt;/D&gt;&lt;D xsi:type="xsd:double"&gt;3.3968449&lt;/D&gt;&lt;D xsi:type="xsd:double"&gt;-4.3404818&lt;/D&gt;&lt;D xsi:type="xsd:double"&gt;-0.2824843&lt;/D&gt;&lt;D xsi:type="xsd:double"&gt;5.7896614&lt;/D&gt;&lt;D xsi:type="xsd:double"&gt;-0.6192446&lt;/D&gt;&lt;D xsi:type="xsd:double"&gt;-1.6840696&lt;/D&gt;&lt;D xsi:type="xsd:double"&gt;-0.96052885&lt;/D&gt;&lt;D xsi:type="xsd:double"&gt;-3.5011292&lt;/D&gt;&lt;D xsi:type="xsd:double"&gt;-6.317687&lt;/D&gt;&lt;D xsi:type="xsd:double"&gt;5.934489&lt;/D&gt;&lt;D xsi:type="xsd:double"&gt;-1.9643485999999999&lt;/D&gt;&lt;D xsi:type="xsd:double"&gt;-8.571434&lt;/D&gt;&lt;D xsi:type="xsd:double"&gt;-5.2546444&lt;/D&gt;&lt;D xsi:type="xsd:double"&gt;-4.0425897&lt;/D&gt;&lt;D xsi:type="xsd:double"&gt;16.126835&lt;/D&gt;&lt;D xsi:type="xsd:double"&gt;0.5071163&lt;/D&gt;&lt;D xsi:type="xsd:double"&gt;-0.4269302&lt;/D&gt;&lt;D xsi:type="xsd:double"&gt;-4.2876663&lt;/D&gt;&lt;D xsi:type="xsd:double"&gt;3.1253815&lt;/D&gt;&lt;D xsi:type="xsd:double"&gt;5.832994&lt;/D&gt;&lt;D xsi:type="xsd:double"&gt;-7.153642&lt;/D&gt;&lt;D xsi:type="xsd:double"&gt;2.9274344&lt;/D&gt;&lt;D xsi:type="xsd:double"&gt;-14.398581&lt;/D&gt;&lt;D xsi:type="xsd:double"&gt;5.768347&lt;/D&gt;&lt;D xsi:type="xsd:double"&gt;-8.331185&lt;/D&gt;&lt;D xsi:type="xsd:double"&gt;11.451101&lt;/D&gt;&lt;D xsi:type="xsd:double"&gt;1.9948483&lt;/D&gt;&lt;D xsi:type="xsd:double"&gt;9.148275&lt;/D&gt;&lt;D xsi:type="xsd:double"&gt;0.23120642&lt;/D&gt;&lt;D xsi:type="xsd:double"&gt;2.575934&lt;/D&gt;&lt;D xsi:type="xsd:double"&gt;4.4202924&lt;/D&gt;&lt;D xsi:type="xsd:double"&gt;1.6330957&lt;/D&gt;&lt;D xsi:type="xsd:double"&gt;0.7498741&lt;/D&gt;&lt;D xsi:type="xsd:double"&gt;-6.202376&lt;/D&gt;&lt;D xsi:type="xsd:double"&gt;-6.0079336&lt;/D&gt;&lt;D xsi:type="xsd:double"&gt;-0.10049939&lt;/D&gt;&lt;D xsi:type="xsd:double"&gt;1.0277867&lt;/D&gt;&lt;D xsi:type="xsd:double"&gt;1.2877226&lt;/D&gt;&lt;D xsi:type="xsd:double"&gt;3.0393243&lt;/D&gt;&lt;D xsi:type="xsd:double"&gt;2.2170782&lt;/D&gt;&lt;D xsi:type="xsd:double"&gt;-9.336102&lt;/D&gt;&lt;D xsi:type="xsd:double"&gt;-7.156229&lt;/D&gt;&lt;D xsi:type="xsd:double"&gt;14.388275&lt;/D&gt;&lt;D xsi:type="xsd:double"&gt;-1.5476227&lt;/D&gt;&lt;D xsi:type="xsd:double"&gt;-0.30229092&lt;/D&gt;&lt;D xsi:type="xsd:double"&gt;-1.9203544&lt;/D&gt;&lt;D xsi:type="xsd:double"&gt;-11.912608&lt;/D&gt;&lt;D xsi:type="xsd:double"&gt;-6.2236786&lt;/D&gt;&lt;D xsi:type="xsd:double"&gt;11.455786&lt;/D&gt;&lt;D xsi:type="xsd:double"&gt;-0.74558854&lt;/D&gt;&lt;D xsi:type="xsd:double"&gt;-3.3689976&lt;/D&gt;&lt;D xsi:type="xsd:double"&gt;9.163725&lt;/D&gt;&lt;D xsi:type="xsd:double"&gt;-3.776437&lt;/D&gt;&lt;D xsi:type="xsd:double"&gt;1.1437535&lt;/D&gt;&lt;D xsi:type="xsd:double"&gt;-1.4460504&lt;/D&gt;&lt;D xsi:type="xsd:double"&gt;-7.001841&lt;/D&gt;&lt;D xsi:type="xsd:double"&gt;5.3813934&lt;/D&gt;&lt;D xsi:type="xsd:double"&gt;3.3497334&lt;/D&gt;&lt;D xsi:type="xsd:double"&gt;1.9492269&lt;/D&gt;&lt;D xsi:type="xsd:d</t>
        </r>
      </text>
    </comment>
    <comment ref="A18" authorId="0" shapeId="0" xr:uid="{6FA46964-4C31-4F58-89E9-24A48B05CC67}">
      <text>
        <r>
          <rPr>
            <b/>
            <sz val="9"/>
            <color indexed="81"/>
            <rFont val="Tahoma"/>
            <family val="2"/>
          </rPr>
          <t>ouble"&gt;-0.80035925&lt;/D&gt;&lt;D xsi:type="xsd:double"&gt;4.9545407&lt;/D&gt;&lt;D xsi:type="xsd:double"&gt;1.7245054&lt;/D&gt;&lt;D xsi:type="xsd:double"&gt;-24.094088&lt;/D&gt;&lt;D xsi:type="xsd:double"&gt;-21.105528&lt;/D&gt;&lt;D xsi:type="xsd:double"&gt;7.891011&lt;/D&gt;&lt;D xsi:type="xsd:double"&gt;3.1157732&lt;/D&gt;&lt;D xsi:type="xsd:double"&gt;0.76203346&lt;/D&gt;&lt;D xsi:type="xsd:double"&gt;7.1609616&lt;/D&gt;&lt;D xsi:type="xsd:double"&gt;-0.7687688&lt;/D&gt;&lt;D xsi:type="xsd:double"&gt;6.7342043&lt;/D&gt;&lt;D xsi:type="xsd:double"&gt;9.1010685&lt;/D&gt;&lt;D xsi:type="xsd:double"&gt;8.239496&lt;/D&gt;&lt;D xsi:type="xsd:double"&gt;6.4959645&lt;/D&gt;&lt;D xsi:type="xsd:double"&gt;-5.165058&lt;/D&gt;&lt;D xsi:type="xsd:double"&gt;4.262376&lt;/D&gt;&lt;D xsi:type="xsd:double"&gt;2.4983048&lt;/D&gt;&lt;D xsi:type="xsd:double"&gt;4.254377&lt;/D&gt;&lt;D xsi:type="xsd:double"&gt;5.68887&lt;/D&gt;&lt;D xsi:type="xsd:double"&gt;-3.0198634&lt;/D&gt;&lt;D xsi:type="xsd:double"&gt;3.0512094&lt;/D&gt;&lt;D xsi:type="xsd:double"&gt;1.41958&lt;/D&gt;&lt;D xsi:type="xsd:double"&gt;-4.199159&lt;/D&gt;&lt;D xsi:type="xsd:double"&gt;1.5863061&lt;/D&gt;&lt;D xsi:type="xsd:double"&gt;-1.2122393&lt;/D&gt;&lt;D xsi:type="xsd:double"&gt;6.56327&lt;/D&gt;&lt;D xsi:type="xsd:double"&gt;-0.39588213&lt;/D&gt;&lt;D xsi:type="xsd:double"&gt;-2.3251176&lt;/D&gt;&lt;D xsi:type="xsd:double"&gt;8.321465&lt;/D&gt;&lt;D xsi:type="xsd:double"&gt;-9.936142&lt;/D&gt;&lt;D xsi:type="xsd:double"&gt;0.3904581&lt;/D&gt;&lt;D xsi:type="xsd:double"&gt;-4.682559&lt;/D&gt;&lt;D xsi:type="xsd:double"&gt;5.7756186&lt;/D&gt;&lt;D xsi:type="xsd:double"&gt;-2.3849368&lt;/D&gt;&lt;D xsi:type="xsd:double"&gt;-2.4432063&lt;/D&gt;&lt;D xsi:type="xsd:double"&gt;17.772411&lt;/D&gt;&lt;D xsi:type="xsd:double"&gt;-3.8985252&lt;/D&gt;&lt;D xsi:type="xsd:double"&gt;10.307825&lt;/D&gt;&lt;D xsi:type="xsd:double"&gt;1.1133075&lt;/D&gt;&lt;D xsi:type="xsd:double"&gt;1.1898398&lt;/D&gt;&lt;D xsi:type="xsd:double"&gt;4.369962&lt;/D&gt;&lt;D xsi:type="xsd:double"&gt;4.6073556&lt;/D&gt;&lt;D xsi:type="xsd:double"&gt;1.8899441&lt;/D&gt;&lt;D xsi:type="xsd:double"&gt;0.44500828&lt;/D&gt;&lt;D xsi:type="xsd:double"&gt;-1.8196225&lt;/D&gt;&lt;D xsi:type="xsd:double"&gt;-2.9492319&lt;/D&gt;&lt;D xsi:type="xsd:double"&gt;-6.2437773&lt;/D&gt;&lt;D xsi:type="xsd:double"&gt;4.5164704&lt;/D&gt;&lt;D xsi:type="xsd:double"&gt;8.354521&lt;/D&gt;&lt;D xsi:type="xsd:double"&gt;4.8624873&lt;/D&gt;&lt;D xsi:type="xsd:double"&gt;2.105105&lt;/D&gt;&lt;D xsi:type="xsd:double"&gt;-2.3435235&lt;/D&gt;&lt;D xsi:type="xsd:double"&gt;4.2983055&lt;/D&gt;&lt;/FQL&gt;&lt;FQL&gt;&lt;Q&gt;REFIDRREPO-FDS^(SUBARRAY(NOT_NA(NO_REPEAT_F(FG_YIELD(NOW,-10AY,D))),0,1)-SUBARRAY(NOT_NA(NO_REPEAT_F(FG_YIELD(NOW,-10AY,D))),1,1))*100&lt;/Q&gt;&lt;R&gt;1&lt;/R&gt;&lt;C&gt;1&lt;/C&gt;&lt;D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xsi:type="xsd:double"&gt;10.455909&lt;/D&gt;&lt;/FQL&gt;&lt;FQL&gt;&lt;Q&gt;USDZAR^FG_PRICE_CHANGE(0,-6AM)&lt;/Q&gt;&lt;R&gt;1&lt;/R&gt;&lt;C&gt;1&lt;/C&gt;&lt;D xsi:type="xsd:double"&gt;-0.08644462&lt;/D&gt;&lt;/FQL&gt;&lt;FQL&gt;&lt;Q&gt;MCHI^FMA_DIV_YLD(NTMA,-10AY,0,AM,"PORTAGG","MEANR")&lt;/Q&gt;&lt;R&gt;121&lt;/R&gt;&lt;C&gt;1&lt;/C&gt;&lt;D xsi:type="xsd:double"&gt;3.6865808950191&lt;/D&gt;&lt;D xsi:type="xsd:double"&gt;3.91476629682349&lt;/D&gt;&lt;D xsi:type="xsd:double"&gt;3.64681899341822&lt;/D&gt;&lt;D xsi:type="xsd:double"&gt;3.65515054723268&lt;/D&gt;&lt;D xsi:type="xsd:double"&gt;3.48198692826018&lt;/D&gt;&lt;D xsi:type="xsd:double"&gt;3.51832656592396&lt;/D&gt;&lt;D xsi:type="xsd:double"&gt;3.76808597581336&lt;/D&gt;&lt;D xsi:type="xsd:double"&gt;3.65503970840324&lt;/D&gt;&lt;D xsi:type="xsd:double"&gt;3.51992789172879&lt;/D&gt;&lt;D xsi:type="xsd:double"&gt;3.25130021706908&lt;/D&gt;&lt;D xsi:type="xsd:double"&gt;3.17926583728992&lt;/D&gt;&lt;D xsi:type="xsd:double"&gt;3.22735324830495&lt;/D&gt;&lt;D xsi:type="xsd:double"&gt;2.58643546120093&lt;/D&gt;&lt;D xsi:type="xsd:double"&gt;2.55759273691748&lt;/D&gt;&lt;D xsi:type="xsd:double"&gt;2.71028255869974&lt;/D&gt;&lt;D xsi:type="xsd:double"&gt;3.09940417403877&lt;/D&gt;&lt;D xsi:type="xsd:double"&gt;3.16892570848052&lt;/D&gt;&lt;D xsi:type="xsd:double"&gt;3.48257200435901&lt;/D&gt;&lt;D xsi:type="xsd:double"&gt;3.25679969270919&lt;/D&gt;&lt;D xsi:type="xsd:double"&gt;3.23180360021483&lt;/D&gt;&lt;D xsi:type="xsd:double"&gt;3.3572666286964&lt;/D&gt;&lt;D xsi:type="xsd:double"&gt;3.2055647057477&lt;/D&gt;&lt;D xsi:type="xsd:double"&gt;3.44501534202171&lt;/D&gt;&lt;D xsi:type="xsd:double"&gt;3.09579972674963&lt;/D&gt;&lt;D xsi:type="xsd:double"&gt;2.93469583009116&lt;/D&gt;&lt;D xsi:type="xsd:double"&gt;3.04731854741801&lt;/D&gt;&lt;D xsi:type="xsd:double"&gt;2.60943513156555&lt;/D&gt;&lt;D xsi:type="xsd:double"&gt;2.54937021357265&lt;/D&gt;&lt;D xsi:type="xsd:double"&gt;2.3831973773581&lt;/D&gt;&lt;D xsi:type="xsd:double"&gt;2.21589859380336&lt;/D&gt;&lt;D xsi:type="xsd:double"&gt;2.24377788673256&lt;/D&gt;&lt;D xsi:type="xsd:double"&gt;2.36832677065925&lt;/D&gt;&lt;D xsi:type="xsd:double"&gt;2.32618711571808&lt;/D&gt;&lt;D xsi:type="xsd:double"&gt;2.3288424917864&lt;/D&gt;&lt;D xsi:type="xsd:double"&gt;2.26930888870702&lt;/D&gt;&lt;D xsi:type="xsd:double"&gt;2.27678892006502&lt;/D&gt;&lt;D xsi:type="xsd:double"&gt;2.2995188819255&lt;/D&gt;&lt;D xsi:type="xsd:double"&gt;2.22979203510448&lt;/D&gt;&lt;D xsi:type="xsd:double"&gt;2.14912492921067&lt;/D&gt;&lt;D xsi:type="xsd:double"&gt;2.18667714565716&lt;/D&gt;&lt;D xsi:type="xsd:double"&gt;2.19162830819999&lt;/D&gt;&lt;D xsi:type="xsd:double"&gt;2.13988042090357&lt;/D&gt;&lt;D xsi:type="xsd:double"&gt;2.06360054136305&lt;/D&gt;&lt;D xsi:type="xsd:double"&gt;2.00942121594139&lt;/D&gt;&lt;D xsi:type="xsd:double"&gt;2.07341284313246&lt;/D&gt;&lt;D xsi:type="xsd:double"&gt;1.98354137358715&lt;/D&gt;&lt;D xsi:type="xsd:double"&gt;2.23259555171081&lt;/D&gt;&lt;D xsi:type="xsd:double"&gt;2.09239865232515&lt;/D&gt;&lt;D xsi:type="xsd:double"&gt;2.25516041052183&lt;/D&gt;&lt;D xsi:type="xsd:double"&gt;2.24588612143982&lt;/D&gt;&lt;D xsi:type="xsd:double"&gt;2.2388681698256&lt;/D&gt;&lt;D xsi:type="xsd:double"&gt;2.45472995854337&lt;/D&gt;&lt;D xsi:type="xsd:double"&gt;2.4605045038203&lt;/D&gt;&lt;D xsi:type="xsd:double"&gt;2.7307746696435&lt;/D&gt;&lt;D xsi:type="xsd:double"&gt;2.92358003083775&lt;/D&gt;&lt;D xsi:type="xsd:double"&gt;2.83747540563692&lt;/D&gt;&lt;D xsi:type="xsd:double"&gt;2.77047809494334&lt;/D&gt;&lt;D xsi:type="xsd:double"&gt;2.74714015648318&lt;/D&gt;&lt;D xsi:type="xsd:double"&gt;2.54250184135986&lt;/D&gt;&lt;D xsi:type="xsd:double"&gt;2.46768639385929&lt;/D&gt;&lt;D xsi:type="xsd:double"&gt;2.34730545137695&lt;/D&gt;&lt;D xsi:type="xsd:double"&gt;2.47469368871758&lt;/D&gt;&lt;D xsi:type="xsd:double"&gt;2.54434944671307&lt;/D&gt;&lt;D xsi:type="xsd:double"&gt;2.50405136300634&lt;/D&gt;&lt;D xsi:type="xsd:double"&gt;2.64234099274954&lt;/D&gt;&lt;D xsi:type="xsd:double"&gt;2.45436779956367&lt;/D&gt;&lt;D xsi:type="xsd:double"&gt;2.51293689027659&lt;/D&gt;&lt;D xsi:type="xsd:double"&gt;2.47081902356008&lt;/D&gt;&lt;D xsi:type="xsd:double"&gt;2.36389534719567&lt;/D&gt;&lt;D xsi:type="xsd:double"&gt;2.20374194867481&lt;/D&gt;&lt;D xsi:type="xsd:double"&gt;2.25569512511824&lt;/D&gt;&lt;D xsi:type="xsd:double"&gt;2.35919414232548&lt;/D&gt;&lt;D xsi:type="xsd:double"&gt;2.27230206068536&lt;/D&gt;&lt;D xsi:type="xsd:double"&gt;2.14681459776419&lt;/D&gt;&lt;D xsi:type="xsd:double"&gt;1.98103154953&lt;/D&gt;&lt;D xsi:type="xsd:double"&gt;1.72830968939529&lt;/D&gt;&lt;D xsi:type="xsd:double"&gt;1.81126782775036&lt;/D&gt;&lt;D xsi:type="xsd:double"&gt;1.78814872653987&lt;/D&gt;&lt;D xsi:type="xsd:double"&gt;1.74233798351519&lt;/D&gt;&lt;D xsi:type="xsd:double"&gt;1.72974550156143&lt;/D&gt;&lt;D xsi:type="xsd:double"&gt;1.69784704290798&lt;/D&gt;&lt;D xsi:type="xsd:double"&gt;1.52086159301402&lt;/D&gt;&lt;D xsi:type="xsd:double"&gt;1.31771967284086&lt;/D&gt;&lt;D xsi:type="xsd:double"&gt;1.45986832351066&lt;/D&gt;&lt;D xsi:type="xsd:double"&gt;1.60279994578292&lt;/D&gt;&lt;D xsi:type="xsd:double"&gt;1.7068413121849&lt;/D&gt;&lt;D xsi:type="xsd:double"&gt;1.62577594923372&lt;/D&gt;&lt;D xsi:type="xsd:double"&gt;1.69753095595927&lt;/D&gt;&lt;D xsi:type="xsd:double"&gt;1.81983478304955&lt;/D&gt;&lt;D xsi:type="xsd:double"&gt;1.84170398757258&lt;/D&gt;&lt;D xsi:type="xsd:double"&gt;1.93233113867528&lt;/D&gt;&lt;D xsi:type="xsd:double"&gt;1.9328174021662&lt;/D&gt;&lt;D xsi:type="xsd:double"&gt;2.06549070429853&lt;/D&gt;&lt;D xsi:type="xsd:double"&gt;2.13885151256256&lt;/D&gt;&lt;D xsi:type="xsd:double"&gt;2.17553026136419&lt;/D&gt;&lt;D xsi:type="xsd:double"&gt;2.74530655537483&lt;/D&gt;&lt;D xsi:type="xsd:double"&gt;2.62518711709282&lt;/D&gt;&lt;D xsi:type="xsd:double"&gt;2.7413498672354&lt;/D&gt;&lt;D xsi:type="xsd:double"&gt;2.38148289419166&lt;/D&gt;&lt;D xsi:type="xsd:double"&gt;2.44171643587823&lt;/D&gt;&lt;D xsi:type="xsd:double"&gt;2.5560960679616&lt;/D&gt;&lt;D xsi:type="xsd:double"&gt;2.53475580088331&lt;/D&gt;&lt;D xsi:type="xsd:double"&gt;2.90902772668655&lt;/D&gt;&lt;D xsi:type="xsd:double"&gt;2.77938727588629&lt;/D&gt;&lt;D xsi:type="xsd:double"&gt;2.43145456316591&lt;/D&gt;&lt;D xsi:type="xsd:double"&gt;2.24580979172611&lt;/D&gt;&lt;D xsi:type="xsd:double"&gt;2.30498670367792&lt;/D&gt;&lt;D xsi:type="xsd:double"&gt;2.51236711498251&lt;/D&gt;&lt;D xsi:type="xsd:double"&gt;2.40708004999911&lt;/D&gt;&lt;D xsi:type="xsd:double"&gt;2.52365149355937&lt;/D&gt;&lt;D xsi:type="xsd:double"&gt;2.50675551363129&lt;/D&gt;&lt;D xsi:type="xsd:double"&gt;2.52041243840202&lt;/D&gt;&lt;D xsi:type="xsd:double"&gt;2.43830534899914&lt;/D&gt;&lt;D xsi:type="xsd:double"&gt;2.48849058975993&lt;/D&gt;&lt;D xsi:type="xsd:double"&gt;2.53726313264687&lt;/D&gt;&lt;D xsi:type="xsd:double"&gt;2.62716911951089&lt;/D&gt;&lt;D xsi:type="xsd:double"&gt;2.76015023456879&lt;/D&gt;&lt;D xsi:type="xsd:double"&gt;2.7945582570313&lt;/D&gt;&lt;D xsi:type="xsd:double"&gt;3.00974128267036&lt;/D&gt;&lt;D xsi:type="xsd:double"&gt;2.92660362568398&lt;/D&gt;&lt;D xsi:type="xsd:double"&gt;3.01623217482177&lt;/D&gt;&lt;/FQL&gt;&lt;FQL&gt;&lt;Q&gt;EWW^FMA_PE(LTMA,-10AY,0,AM,"PORTAGG","MEANR")&lt;/Q&gt;&lt;R&gt;121&lt;/R&gt;&lt;C&gt;1&lt;/C&gt;&lt;D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xsi:type="xsd:double"&gt;22.3499464038669&lt;/D&gt;&lt;D xsi:type="xsd:double"&gt;23.1042829603001&lt;/D&gt;&lt;D xsi:type="xsd:double"&gt;24.8019113664377&lt;/D&gt;&lt;D xsi:type="xsd:double"&gt;24.615398469367&lt;/D&gt;&lt;D xsi:type="xsd:double"&gt;24.3360887587655&lt;/D&gt;&lt;D xsi:type="xsd:double"&gt;23.3582030952637&lt;/D&gt;&lt;D xsi:type="xsd:double"&gt;22.982122832684&lt;/D&gt;&lt;D xsi:type="xsd:double"&gt;23.1531204824507&lt;/D&gt;&lt;D xsi:type="xsd:double"&gt;22.0713590034806&lt;/D&gt;&lt;D xsi:type="xsd:double"&gt;22.2500954393951&lt;/D&gt;&lt;D xsi:type="xsd:double"&gt;20.7403891168098&lt;/D&gt;&lt;D xsi:type="xsd:double"&gt;21.22411139524&lt;/D&gt;&lt;D xsi:type="xsd:double"&gt;20.2665181075793&lt;/D&gt;&lt;D xsi:type="xsd:double"&gt;21.7642094842767&lt;/D&gt;&lt;D xsi:type="xsd:double"&gt;21.3942477576777&lt;/D&gt;&lt;D xsi:type="xsd:double"&gt;21.1496238769705&lt;/D&gt;&lt;D xsi:type="xsd:double"&gt;20.66591581701&lt;/D&gt;&lt;D xsi:type="xsd:double"&gt;20.2304194158118&lt;/D&gt;&lt;D xsi:type="xsd:double"&gt;19.8590584777341&lt;/D&gt;&lt;D xsi:type="xsd:double"&gt;19.5538714159353&lt;/D&gt;&lt;D xsi:type="xsd:double"&gt;19.3077504864988&lt;/D&gt;&lt;D xsi:type="xsd:double"&gt;18.6237755999997&lt;/D&gt;&lt;D xsi:type="xsd:double"&gt;17.0790916013013&lt;/D&gt;&lt;D xsi:type="xsd:double"&gt;16.9812167214919&lt;/D&gt;&lt;D xsi:type="xsd:double"&gt;16.9572478240255&lt;/D&gt;&lt;D xsi:type="xsd:double"&gt;16.9183249516527&lt;/D&gt;&lt;D xsi:type="xsd:double"&gt;17.9724243795287&lt;/D&gt;&lt;D xsi:type="xsd:double"&gt;17.7950168221954&lt;/D&gt;&lt;D xsi:type="xsd:double"&gt;17.4244210363803&lt;/D&gt;&lt;D xsi:type="xsd:double"&gt;17.1286340084858&lt;/D&gt;&lt;D xsi:type="xsd:double"&gt;17.5379705004115&lt;/D&gt;&lt;D xsi:type="xsd:double"&gt;17.1247890545122&lt;/D&gt;&lt;D xsi:type="xsd:double"&gt;17.1233255082841&lt;/D&gt;&lt;D xsi:type="xsd:double"&gt;16.5603182585449&lt;/D&gt;&lt;D xsi:type="xsd:double"&gt;15.5573183555293&lt;/D&gt;&lt;D xsi:type="xsd:double"&gt;14.46454593699&lt;/D&gt;&lt;D xsi:type="xsd:double"&gt;15.3171316945291&lt;/D&gt;&lt;D xsi:type="xsd:double"&gt;15.1794048413682&lt;/D&gt;&lt;D xsi:type="xsd:double"&gt;15.4087546198363&lt;/D&gt;&lt;D xsi:type="xsd:double"&gt;15.4284342212874&lt;/D&gt;&lt;D xsi:type="xsd:double"&gt;15.1545411666467&lt;/D&gt;&lt;D xsi:type="xsd:double"&gt;15.0600266619658&lt;/D&gt;&lt;D xsi:type="xsd:double"&gt;14.8262814293836&lt;/D&gt;&lt;D xsi:type="xsd:double"&gt;14.4618437187269&lt;/D&gt;&lt;D xsi:type="xsd:double"&gt;14.9392558741685&lt;/D&gt;&lt;D xsi:type="xsd:double"&gt;15.1898881612225&lt;/D&gt;&lt;D xsi:type="xsd:double"&gt;15.4825977902903&lt;/D&gt;&lt;D xsi:type="xsd:double"&gt;15.3944953374793&lt;/D&gt;&lt;D xsi:type="xsd:double"&gt;15.8851776515048&lt;/D&gt;&lt;D xsi:type="xsd:double"&gt;15.9413576215513&lt;/D&gt;&lt;D xsi:type="xsd:double"&gt;14.9204050549791&lt;/D&gt;&lt;D xsi:type="xsd:double"&gt;14.3942790803452&lt;/D&gt;&lt;D xsi:type="xsd:double"&gt;16.2221238596508&lt;/D&gt;&lt;D xsi:type="xsd:double"&gt;17.111498250796&lt;/D&gt;&lt;D xsi:type="xsd:double"&gt;17.914160973545&lt;/D&gt;&lt;D xsi:type="xsd:double"&gt;20.1027210418794&lt;/D&gt;&lt;D xsi:type="xsd:double"&gt;19.6402371320204&lt;/D&gt;&lt;D xsi:type="xsd:double"&gt;20.8384841314252&lt;/D&gt;&lt;D xsi:type="xsd:double"&gt;23.1575348034305&lt;/D&gt;&lt;D xsi:type="xsd:double"&gt;27.6036891423783&lt;/D&gt;&lt;D xsi:type="xsd:double"&gt;33.2781989487094&lt;/D&gt;&lt;D xsi:type="xsd:double"&gt;29.3043407788586&lt;/D&gt;&lt;D xsi:type="xsd:double"&gt;27.1327226852353&lt;/D&gt;&lt;D xsi:type="xsd:double"&gt;25.9870977955622&lt;/D&gt;&lt;D xsi:type="xsd:double"&gt;24.7753721508892&lt;/D&gt;&lt;D xsi:type="xsd:double"&gt;23.7998589056349&lt;/D&gt;&lt;D xsi:type="xsd:double"&gt;22.4130226041027&lt;/D&gt;&lt;D xsi:type="xsd:double"&gt;20.8766383069873&lt;/D&gt;&lt;D xsi:type="xsd:double"&gt;19.5699103184425&lt;/D&gt;&lt;D xsi:type="xsd:double"&gt;17.924071208987&lt;/D&gt;&lt;D xsi:type="xsd:double"&gt;16.7496297375908&lt;/D&gt;&lt;D xsi:type="xsd:double"&gt;15.4321090839877&lt;/D&gt;&lt;D xsi:type="xsd:double"&gt;15.2304838974984&lt;/D&gt;&lt;D xsi:type="xsd:double"&gt;15.1806119601856&lt;/D&gt;&lt;D xsi:type="xsd:double"&gt;15.0010523439357&lt;/D&gt;&lt;D xsi:type="xsd:double"&gt;14.973345271507&lt;/D&gt;&lt;D xsi:type="xsd:double"&gt;14.3863041217291&lt;/D&gt;&lt;D xsi:type="xsd:double"&gt;14.0406559160061&lt;/D&gt;&lt;D xsi:type="xsd:double"&gt;13.6238792524113&lt;/D&gt;&lt;D xsi:type="xsd:double"&gt;13.6336415702427&lt;/D&gt;&lt;D xsi:type="xsd:double"&gt;13.0688378281214&lt;/D&gt;&lt;D xsi:type="xsd:double"&gt;12.7367379401728&lt;/D&gt;&lt;D xsi:type="xsd:double"&gt;13.8387003662211&lt;/D&gt;&lt;D xsi:type="xsd:double"&gt;13.2586771350816&lt;/D&gt;&lt;D xsi:type="xsd:double"&gt;13.8489976553454&lt;/D&gt;&lt;D xsi:type="xsd:double"&gt;13.5658084255929&lt;/D&gt;&lt;D xsi:type="xsd:double"&gt;14.5464271196657&lt;/D&gt;&lt;D xsi:type="xsd:double"&gt;14.4218443962334&lt;/D&gt;&lt;D xsi:type="xsd:double"&gt;14.1910007830392&lt;/D&gt;&lt;D xsi:type="xsd:double"&gt;13.7838642041433&lt;/D&gt;&lt;D xsi:type="xsd:double"&gt;13.5405971955583&lt;/D&gt;&lt;D xsi:type="xsd:double"&gt;13.2104718297169&lt;/D&gt;&lt;D xsi:type="xsd:double"&gt;12.937158942583&lt;/D&gt;&lt;D xsi:type="xsd:double"&gt;12.401203849642&lt;/D&gt;&lt;D xsi:type="xsd:double"&gt;12.6742624249205&lt;/D&gt;&lt;D xsi:type="xsd:double"&gt;13.4154149363105&lt;/D&gt;&lt;D xsi:type="xsd:double"&gt;13.5777791165907&lt;/D&gt;&lt;D xsi:type="xsd:double"&gt;14.8739891973832&lt;/D&gt;&lt;D xsi:type="xsd:double"&gt;15.9220038844252&lt;/D&gt;&lt;D xsi:type="xsd:double"&gt;15.8072567502586&lt;/D&gt;&lt;/FQL&gt;&lt;FQL&gt;&lt;Q&gt;CPALM-FDS^FG_PRICE_CHANGE(0,-6AM)&lt;/Q&gt;&lt;R&gt;1&lt;/R&gt;&lt;C&gt;1&lt;/C&gt;&lt;D xsi:type="xsd:double"&gt;27.9603399433428&lt;/D&gt;&lt;/FQL&gt;&lt;FQL&gt;&lt;Q&gt;VNM^FG_PRICE_MAVG(0,,,,200)&lt;/Q&gt;&lt;R&gt;1&lt;/R&gt;&lt;C&gt;1&lt;/C&gt;&lt;D xsi:type="xsd:double"&gt;13.5877&lt;/D&gt;&lt;/FQL&gt;&lt;FQL&gt;&lt;Q&gt;EWT^FG_PRICE_MAVG(0,,,,60)&lt;/Q&gt;&lt;R&gt;1&lt;/R&gt;&lt;C&gt;1&lt;/C&gt;&lt;D xsi:type="xsd:double"&gt;46.9575&lt;/D&gt;&lt;/FQL&gt;&lt;FQL&gt;&lt;Q&gt;VNM^P_PRICE(0)/P_PRICE_LOW_PR(0,,,USD,,,"PRICE","INTRA","52W")-1&lt;/Q&gt;&lt;R&gt;1&lt;/R&gt;&lt;C&gt;1&lt;/C&gt;&lt;D xsi:type="xsd:double"&gt;0.16159856&lt;/D&gt;&lt;/FQL&gt;&lt;FQL&gt;&lt;Q&gt;QAT^FG_TOTAL_RETURNC(0,-1AM)&lt;/Q&gt;&lt;R&gt;1&lt;/R&gt;&lt;C&gt;1&lt;/C&gt;&lt;D xsi:type="xsd:double"&gt;-1.8425465&lt;/D&gt;&lt;/FQL&gt;&lt;FQL&gt;&lt;Q&gt;EWZ^PERCENT_CHANGE(FMA_EPS(+1,0,,,,"PORTAGG","MEAN"),FMA_EPS(+1,-1AM,,,,"PORTAGG","MEAN"))&lt;/Q&gt;&lt;R&gt;1&lt;/R&gt;&lt;C&gt;1&lt;/C&gt;&lt;D xsi:type="xsd:double"&gt;1.82257892604607&lt;/D&gt;&lt;/FQL&gt;&lt;FQL&gt;&lt;Q&gt;EWM^PERCENT_CHANGE(FMA_EPS(+1,0,,,,"PORTAGG","MEAN"),FMA_EPS(+1,-3AM,,,,"PORTAGG","MEAN"))&lt;/Q&gt;&lt;R&gt;1&lt;/R&gt;&lt;C&gt;1&lt;/C&gt;&lt;D xsi:type="xsd:double"&gt;-0.863932934101386&lt;/D&gt;&lt;/FQL&gt;&lt;FQL&gt;&lt;Q&gt;EIDO^FG_TOTAL_RETURNC(0,-1AM)&lt;/Q&gt;&lt;R&gt;1&lt;/R&gt;&lt;C&gt;1&lt;/C&gt;&lt;D xsi:type="xsd:double"&gt;-5.0174475&lt;/D&gt;&lt;/FQL&gt;&lt;FQL&gt;&lt;Q&gt;URTH^P_PRICE(0)/P_PRICE_LOW_PR(0,,,USD,,,"PRICE","INTRA","52W")-1&lt;/Q&gt;&lt;R&gt;1&lt;/R&gt;&lt;C&gt;1&lt;/C&gt;&lt;D xsi:type="xsd:double"&gt;0.24864864&lt;/D&gt;&lt;/FQL&gt;&lt;FQL&gt;&lt;Q&gt;URTH^SIZE(FG_CONSTITUENTS)&lt;/Q&gt;&lt;R&gt;1&lt;/R&gt;&lt;C&gt;1&lt;/C&gt;&lt;D xsi:type="xsd:long"&gt;1469&lt;/D&gt;&lt;/FQL&gt;&lt;FQL&gt;&lt;Q&gt;GREK^SIZE(FG_CONSTITUENTS)&lt;/Q&gt;&lt;R&gt;1&lt;/R&gt;&lt;C&gt;1&lt;/C&gt;&lt;D xsi:type="xsd:long"&gt;30&lt;/D&gt;&lt;/FQL&gt;&lt;FQL&gt;&lt;Q&gt;QAT^FG_ROE(0)&lt;/Q&gt;&lt;R&gt;1&lt;/R&gt;&lt;C&gt;1&lt;/C&gt;&lt;D xsi:type="xsd:double"&gt;10.3865556423548&lt;/D&gt;&lt;/FQL&gt;&lt;FQL&gt;&lt;Q&gt;INDA^FMA_DIV_YLD(NTMA,-10AY,0,AM,"PORTAGG","MEANR")&lt;/Q&gt;&lt;R&gt;121&lt;/R&gt;&lt;C&gt;1&lt;/C&gt;&lt;D xsi:type="xsd:double"&gt;1.60985777859732&lt;/D&gt;&lt;D xsi:type="xsd:double"&gt;1.69367024797321&lt;/D&gt;&lt;D xsi:type="xsd:double"&gt;1.54516612542557&lt;/D&gt;&lt;D xsi:type="xsd:double"&gt;1.58215129281342&lt;/D&gt;&lt;D xsi:type="xsd:double"&gt;1.63167521999265&lt;/D&gt;&lt;D xsi:type="xsd:double"&gt;1.54492350919965&lt;/D&gt;&lt;D xsi:type="xsd:double"&gt;1.61273533440135&lt;/D&gt;&lt;D xsi:type="xsd:double"&gt;1.54762343093638&lt;/D&gt;&lt;D xsi:type="xsd:double"&gt;1.57911897509871&lt;/D&gt;&lt;D xsi:type="xsd:double"&gt;1.58532868332783&lt;/D&gt;&lt;D xsi:type="xsd:double"&gt;1.51001025255549&lt;/D&gt;&lt;D xsi:type="xsd:double"&gt;1.50221328769148&lt;/D&gt;&lt;D xsi:type="xsd:double"&gt;1.50485808655573&lt;/D&gt;&lt;D xsi:type="xsd:double"&gt;1.64903610215295&lt;/D&gt;&lt;D xsi:type="xsd:double"&gt;1.73191910923747&lt;/D&gt;&lt;D xsi:type="xsd:double"&gt;1.58725079262214&lt;/D&gt;&lt;D xsi:type="xsd:double"&gt;1.55732555910618&lt;/D&gt;&lt;D xsi:type="xsd:double"&gt;1.69325374427893&lt;/D&gt;&lt;D xsi:type="xsd:double"&gt;1.63444208116162&lt;/D&gt;&lt;D xsi:type="xsd:double"&gt;1.73211264225467&lt;/D&gt;&lt;D xsi:type="xsd:double"&gt;1.7754395862707&lt;/D&gt;&lt;D xsi:type="xsd:double"&gt;1.76093013593903&lt;/D&gt;&lt;D xsi:type="xsd:double"&gt;1.89296129104495&lt;/D&gt;&lt;D xsi:type="xsd:double"&gt;1.75406113757325&lt;/D&gt;&lt;D xsi:type="xsd:double"&gt;1.76043295549985&lt;/D&gt;&lt;D xsi:type="xsd:double"&gt;1.6995773978197&lt;/D&gt;&lt;D xsi:type="xsd:double"&gt;1.61314686988943&lt;/D&gt;&lt;D xsi:type="xsd:double"&gt;1.55786382379352&lt;/D&gt;&lt;D xsi:type="xsd:double"&gt;1.54685421704567&lt;/D&gt;&lt;D xsi:type="xsd:double"&gt;1.50809593862481&lt;/D&gt;&lt;D xsi:type="xsd:double"&gt;1.5329424372764&lt;/D&gt;&lt;D xsi:type="xsd:double"&gt;1.67359786865786&lt;/D&gt;&lt;D xsi:type="xsd:double"&gt;1.65768798392064&lt;/D&gt;&lt;D xsi:type="xsd:double"&gt;1.65768060959988&lt;/D&gt;&lt;D xsi:type="xsd:double"&gt;1.60039411522956&lt;/D&gt;&lt;D xsi:type="xsd:double"&gt;1.58406928884569&lt;/D&gt;&lt;D xsi:type="xsd:double"&gt;1.55406069297689&lt;/D&gt;&lt;D xsi:type="xsd:double"&gt;1.54948626647589&lt;/D&gt;&lt;D xsi:type="xsd:double"&gt;1.5974742293594&lt;/D&gt;&lt;D xsi:type="xsd:double"&gt;1.58513860634632&lt;/D&gt;&lt;D xsi:type="xsd:double"&gt;1.5748030911087&lt;/D&gt;&lt;D xsi:type="xsd:double"&gt;1.52980666451891&lt;/D&gt;&lt;D xsi:type="xsd:double"&gt;1.54947974318284&lt;/D&gt;&lt;D xsi:type="xsd:double"&gt;1.52470188789031&lt;/D&gt;&lt;D xsi:type="xsd:double"&gt;1.5221149543636&lt;/D&gt;&lt;D xsi:type="xsd:double"&gt;1.48420692238027&lt;/D&gt;&lt;D xsi:type="xsd:double"&gt;1.55591038203351&lt;/D&gt;&lt;D xsi:type="xsd:double"&gt;1.59672765461408&lt;/D&gt;&lt;D xsi:type="xsd:double"&gt;1.58050958185468&lt;/D&gt;&lt;D xsi:type="xsd:double"&gt;1.59928585186767&lt;/D&gt;&lt;D xsi:type="xsd:double"&gt;1.59246179234008&lt;/D&gt;&lt;D xsi:type="xsd:double"&gt;1.59249710497522&lt;/D&gt;&lt;D xsi:type="xsd:double"&gt;1.51125576802699&lt;/D&gt;&lt;D xsi:type="xsd:double"&gt;1.51485319851953&lt;/D&gt;&lt;D xsi:type="xsd:double"&gt;1.70188731109203&lt;/D&gt;&lt;D xsi:type="xsd:double"&gt;1.65182961761708&lt;/D&gt;&lt;D xsi:type="xsd:double"&gt;1.68360730358222&lt;/D&gt;&lt;D xsi:type="xsd:double"&gt;1.66190554357473&lt;/D&gt;&lt;D xsi:type="xsd:double"&gt;1.63927085586307&lt;/D&gt;&lt;D xsi:type="xsd:double"&gt;1.60682513687183&lt;/D&gt;&lt;D xsi:type="xsd:double"&gt;1.58277430131843&lt;/D&gt;&lt;D xsi:type="xsd:double"&gt;1.71348395794302&lt;/D&gt;&lt;D xsi:type="xsd:double"&gt;1.65636293647779&lt;/D&gt;&lt;D xsi:type="xsd:double"&gt;1.74394194796986&lt;/D&gt;&lt;D xsi:type="xsd:double"&gt;1.80802522110138&lt;/D&gt;&lt;D xsi:type="xsd:double"&gt;1.80505328758737&lt;/D&gt;&lt;D xsi:type="xsd:double"&gt;1.83694441219849&lt;/D&gt;&lt;D xsi:type="xsd:double"&gt;1.76103417248292&lt;/D&gt;&lt;D xsi:type="xsd:double"&gt;1.69526541639897&lt;/D&gt;&lt;D xsi:type="xsd:double"&gt;1.66205083832976&lt;/D&gt;&lt;D xsi:type="xsd:double"&gt;1.65898613797416&lt;/D&gt;&lt;D xsi:type="xsd:double"&gt;1.93492820943077&lt;/D&gt;&lt;D xsi:type="xsd:double"&gt;2.13482544397024&lt;/D&gt;&lt;D xsi:type="xsd:double"&gt;1.93195129167456&lt;/D&gt;&lt;D xsi:type="xsd:double"&gt;1.73218847722132&lt;/D&gt;&lt;D xsi:type="xsd:double"&gt;1.58140623687027&lt;/D&gt;&lt;D xsi:type="xsd:double"&gt;1.51517564770299&lt;/D&gt;&lt;D xsi:type="xsd:double"&gt;1.52389528304801&lt;/D&gt;&lt;D xsi:type="xsd:double"&gt;1.48375003301197&lt;/D&gt;&lt;D xsi:type="xsd:double"&gt;1.4711034940949&lt;/D&gt;&lt;D xsi:type="xsd:double"&gt;1.36009003070912&lt;/D&gt;&lt;D xsi:type="xsd:double"&gt;1.28765982703896&lt;/D&gt;&lt;D xsi:type="xsd:double"&gt;1.31343599096268&lt;/D&gt;&lt;D xsi:type="xsd:double"&gt;1.32808427531873&lt;/D&gt;&lt;D xsi:type="xsd:double"&gt;1.36433351942246&lt;/D&gt;&lt;D xsi:type="xsd:double"&gt;1.40655113734025&lt;/D&gt;&lt;D xsi:type="xsd:double"&gt;1.38153624525625&lt;/D&gt;&lt;D xsi:type="xsd:double"&gt;1.40144960262142&lt;/D&gt;&lt;D xsi:type="xsd:double"&gt;1.36426838334234&lt;/D&gt;&lt;D xsi:type="xsd:double"&gt;1.28351359323942&lt;/D&gt;&lt;D xsi:type="xsd:double"&gt;1.27510209810349&lt;/D&gt;&lt;D xsi:type="xsd:double"&gt;1.33486915385875&lt;/D&gt;&lt;D xsi:type="xsd:double"&gt;1.34942770071536&lt;/D&gt;&lt;D xsi:type="xsd:double"&gt;1.32806904980271&lt;/D&gt;&lt;D xsi:type="xsd:double"&gt;1.42950481812143&lt;/D&gt;&lt;D xsi:type="xsd:double"&gt;1.51141097407611&lt;/D&gt;&lt;D xsi:type="xsd:double"&gt;1.43966757319743&lt;/D&gt;&lt;D xsi:type="xsd:double"&gt;1.65504219438161&lt;/D&gt;&lt;D xsi:type="xsd:double"&gt;1.63894464377013&lt;/D&gt;&lt;D xsi:type="xsd:double"&gt;1.64318609816308&lt;/D&gt;&lt;D xsi:type="xsd:double"&gt;1.47130928533494&lt;/D&gt;&lt;D xsi:type="xsd:double"&gt;1.47653842702024&lt;/D&gt;&lt;D xsi:type="xsd:double"&gt;1.57798663374922&lt;/D&gt;&lt;D xsi:type="xsd:double"&gt;1.48483688184649&lt;/D&gt;&lt;D xsi:type="xsd:double"&gt;1.4487670982858&lt;/D&gt;&lt;D xsi:type="xsd:double"&gt;1.50349527410006&lt;/D&gt;&lt;D xsi:type="xsd:double"&gt;1.53867866607202&lt;/D&gt;&lt;D xsi:type="xsd:double"&gt;1.59983092706659&lt;/D&gt;&lt;D xsi:type="xsd:double"&gt;1.59502927888228&lt;/D&gt;&lt;D xsi:type="xsd:double"&gt;1.58576767936471&lt;/D&gt;&lt;D xsi:type="xsd:double"&gt;1.55406051054572&lt;/D&gt;&lt;D xsi:type="xsd:double"&gt;1.49301252925409&lt;/D&gt;&lt;D xsi:type="xsd:double"&gt;1.50164137667733&lt;/D&gt;&lt;D xsi:type="xsd:double"&gt;1.48716624520735&lt;/D&gt;&lt;D xsi:type="xsd:double"&gt;1.50120531983196&lt;/D&gt;&lt;D xsi:type="xsd:double"&gt;1.53421597816354&lt;/D&gt;&lt;D xsi:type="xsd:double"&gt;1.4132139110431&lt;/D&gt;&lt;D xsi:type="xsd:double"&gt;1.37474371480333&lt;/D&gt;&lt;D xsi:type="xsd:double"&gt;1.36782203883179&lt;/D&gt;&lt;D xsi:type="xsd:double"&gt;1.33990510003881&lt;/D&gt;&lt;D xsi:type="xsd:double"&gt;1.31924874755137&lt;/D&gt;&lt;/FQL&gt;&lt;FQL&gt;&lt;Q&gt;VNM^FG_PRICE(0)&lt;/Q&gt;&lt;R&gt;1&lt;/R&gt;&lt;C&gt;1&lt;/C&gt;&lt;D xsi:type="xsd:double"&gt;13.37&lt;/D&gt;&lt;/FQL&gt;&lt;FQL&gt;&lt;Q&gt;VNM^P_PRICE(0)/P_PRICE_HIGH_PR(0,,,USD,,,"PRICE","INTRA","52W")&lt;/Q&gt;&lt;R&gt;1&lt;/R&gt;&lt;C&gt;1&lt;/C&gt;&lt;D xsi:type="xsd:double"&gt;0.8545861&lt;/D&gt;&lt;/FQL&gt;&lt;FQL&gt;&lt;Q&gt;QAT^PERCENT_CHANGE(FMA_EPS(+1,0,,,,"PORTAGG","MEAN"),FMA_EPS(+1,-3AM,,,,"PORTAGG","MEAN"))&lt;/Q&gt;&lt;R&gt;1&lt;/R&gt;&lt;C&gt;1&lt;/C&gt;&lt;D xsi:type="xsd:double"&gt;4.70969718983867&lt;/D&gt;&lt;/FQL&gt;&lt;FQL&gt;&lt;Q&gt;URTH^FG_TOTAL_RETURNC(0,-6AM)&lt;/Q&gt;&lt;R&gt;1&lt;/R&gt;&lt;C&gt;1&lt;/C&gt;&lt;D xsi:type="xsd:double"&gt;18.06276&lt;/D&gt;&lt;/FQL&gt;&lt;FQL&gt;&lt;Q&gt;ECH^SIZE(FG_CONSTITUENTS)&lt;/Q&gt;&lt;R&gt;1&lt;/R&gt;&lt;C&gt;1&lt;/C&gt;&lt;D xsi:type="xsd:long"&gt;29&lt;/D&gt;&lt;/FQL&gt;&lt;FQL&gt;&lt;Q&gt;MCHI^FG_ROE(0)&lt;/Q&gt;&lt;R&gt;1&lt;/R&gt;&lt;C&gt;1&lt;/C&gt;&lt;D xsi:type="xsd:double"&gt;9.90594879709542&lt;/D&gt;&lt;/FQL&gt;&lt;FQL&gt;&lt;Q&gt;TRYID10Y-FDS^FG_YIELD_NAME&lt;/Q&gt;&lt;R&gt;1&lt;/R&gt;&lt;C&gt;1&lt;/C&gt;&lt;D xsi:type="xsd:string"&gt;Treasury - Indonesia Benchmark Bond 10Y&lt;/D&gt;&lt;/FQL&gt;&lt;FQL&gt;&lt;Q&gt;REFIDRREPO-FDS^PROPER_NAME(0,,,"SECURITY","NAME")&lt;/Q&gt;&lt;R&gt;1&lt;/R&gt;&lt;C&gt;1&lt;/C&gt;&lt;D xsi:type="xsd:string"&gt;Indonesia BI (Reverse) Repo Rate - 7 Day&lt;/D&gt;&lt;/FQL&gt;&lt;FQL&gt;&lt;Q&gt;TRYTW10Y-FDS^PCTCHG(FG_YIELD(0,,,,"YTM"),FG_YIELD(-3AM,,,,"YTM"))&lt;/Q&gt;&lt;R&gt;1&lt;/R&gt;&lt;C&gt;1&lt;/C&gt;&lt;D xsi:type="xsd:double"&gt;22.179012&lt;/D&gt;&lt;/FQL&gt;&lt;FQL&gt;&lt;Q&gt;VGK^FMA_EVAL_EBITDA(NTMA,0,,,"PORTAGG","MEANR")&lt;/Q&gt;&lt;R&gt;1&lt;/R&gt;&lt;C&gt;1&lt;/C&gt;&lt;D xsi:type="xsd:double"&gt;9.07872241341598&lt;/D&gt;&lt;/FQL&gt;&lt;FQL&gt;&lt;Q&gt;UAE^FMA_PE(NTMA,0,,,"PORTAGG","MEANR")&lt;/Q&gt;&lt;R&gt;1&lt;/R&gt;&lt;C&gt;1&lt;/C&gt;&lt;D xsi:type="xsd:double"&gt;9.51241349103836&lt;/D&gt;&lt;/FQL&gt;&lt;FQL&gt;&lt;Q&gt;MCHI^FMA_PE(NTMA,0,,,"PORTAGG","MEANR")&lt;/Q&gt;&lt;R&gt;1&lt;/R&gt;&lt;C&gt;1&lt;/C&gt;&lt;D xsi:type="xsd:double"&gt;9.40383577932149&lt;/D&gt;&lt;/FQL&gt;&lt;FQL&gt;&lt;Q&gt;EWZ^FMA_EVAL_EBIT(LTMA,NOW,NOW,M,"PORTAGG","MEANR")&lt;/Q&gt;&lt;R&gt;1&lt;/R&gt;&lt;C&gt;1&lt;/C&gt;&lt;D xsi:type="xsd:double"&gt;6.77506445894763&lt;/D&gt;&lt;/FQL&gt;&lt;FQL&gt;&lt;Q&gt;CC_SA^IMF_IFS_RCPI_Q(-1AM)&lt;/Q&gt;&lt;R&gt;1&lt;/R&gt;&lt;C&gt;1&lt;/C&gt;&lt;D xsi:type="xsd:double"&gt;1.5943921&lt;/D&gt;&lt;/FQL&gt;&lt;FQL&gt;&lt;Q&gt;TRYMY10Y-FDS^PCTCHG(FG_YIELD(0,,,,"YTM"),FG_YIELD(-3AM,,,,"YTM"))&lt;/Q&gt;&lt;R&gt;1&lt;/R&gt;&lt;C&gt;1&lt;/C&gt;&lt;D xsi:type="xsd:double"&gt;1.9281937&lt;/D&gt;&lt;/FQL&gt;&lt;FQL&gt;&lt;Q&gt;VGK^FMA_DIV_YLD(NTMA,NOW,NOW,M,"PORTAGG","MEANR")&lt;/Q&gt;&lt;R&gt;1&lt;/R&gt;&lt;C&gt;1&lt;/C&gt;&lt;D xsi:type="xsd:double"&gt;3.58611800939403&lt;/D&gt;&lt;/FQL&gt;&lt;FQL&gt;&lt;Q&gt;EIDO^FG_FCF_YIELD_NTM(0)&lt;/Q&gt;&lt;R&gt;0&lt;/R&gt;&lt;C&gt;0&lt;/C&gt;&lt;/FQL&gt;&lt;FQL&gt;&lt;Q&gt;EWY^FMA_EVAL_EBIT(LTMA,NOW,NOW,M,"PORTAGG","MEANR")&lt;/Q&gt;&lt;R&gt;1&lt;/R&gt;&lt;C&gt;1&lt;/C&gt;&lt;D xsi:type="xsd:double"&gt;20.2722256815213&lt;/D&gt;&lt;/FQL&gt;&lt;FQL&gt;&lt;Q&gt;REFMXTON-FDS^(SUBARRAY(NOT_NA(NO_REPEAT_F(FG_YIELD(NOW,-10AY,D))),0,1)-SUBARRAY(NOT_NA(NO_REPEAT_F(FG_YIELD(NOW,-10AY,D))),1,1))*100&lt;/Q&gt;&lt;R&gt;1&lt;/R&gt;&lt;C&gt;1&lt;/C&gt;&lt;D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xsi:type="xsd:double"&gt;-25&lt;/D&gt;&lt;/FQL&gt;&lt;FQL&gt;&lt;Q&gt;EWW^P_PRICE(0)/P_PRICE_LOW_PR(0,,,USD,,,"PRICE","INTRA","52W")-1&lt;/Q&gt;&lt;R&gt;1&lt;/R&gt;&lt;C&gt;1&lt;/C&gt;&lt;D xsi:type="xsd:double"&gt;0.30973876&lt;/D&gt;&lt;/FQL&gt;&lt;FQL&gt;&lt;Q&gt;REFMXTON-FDS^PROPER_NAME(0,,,"SECURITY","NAME")&lt;/Q&gt;&lt;R&gt;1&lt;/R&gt;&lt;C&gt;1&lt;/C&gt;&lt;D xsi:type="xsd:string"&gt;Mexico Target Rate - Overnight&lt;/D&gt;&lt;/FQL&gt;&lt;FQL&gt;&lt;Q&gt;EZA^FMA_RBICS_REV_CURRENT(30, LOC, "PORTAGG")&lt;/Q&gt;&lt;R&gt;1&lt;/R&gt;&lt;C&gt;1&lt;/C&gt;&lt;D xsi:type="xsd:double"&gt;43.909796179783&lt;/D&gt;&lt;/FQL&gt;&lt;FQL&gt;&lt;Q&gt;EWT^FG_COMPANY_NAME&lt;/Q&gt;&lt;R&gt;1&lt;/R&gt;&lt;C&gt;1&lt;/C&gt;&lt;D xsi:type="xsd:string"&gt;iShares MSCI Taiwan ETF&lt;/D&gt;&lt;/FQL&gt;&lt;FQL&gt;&lt;Q&gt;EZA^FG_PRICE_MAVG(0,,,,60)&lt;/Q&gt;&lt;R&gt;1&lt;/R&gt;&lt;C&gt;1&lt;/C&gt;&lt;D xsi:type="xsd:double"&gt;38.710667&lt;/D&gt;&lt;/FQL&gt;&lt;FQL&gt;&lt;Q&gt;EPHE^P_PRICE(0)/P_PRICE_LOW_PR(0,,,USD,,,"PRICE","INTRA","52W")-1&lt;/Q&gt;&lt;R&gt;1&lt;/R&gt;&lt;C&gt;1&lt;/C&gt;&lt;D xsi:type="xsd:double"&gt;0.14038873&lt;/D&gt;&lt;/FQL&gt;&lt;FQL&gt;&lt;Q&gt;EPOL^FG_COMPANY_NAME&lt;/Q&gt;&lt;R&gt;1&lt;/R&gt;&lt;C&gt;1&lt;/C&gt;&lt;D xsi:type="xsd:string"&gt;iShares MSCI Poland ETF&lt;/D&gt;&lt;/FQL&gt;&lt;FQL&gt;&lt;Q&gt;CAGDPY@MX^EE_ACTUAL_ANNUAL(MED,+1)&lt;/Q&gt;&lt;R&gt;1&lt;/R&gt;&lt;C&gt;1&lt;/C&gt;&lt;D xsi:type="xsd:double"&gt;-0.7&lt;/D&gt;&lt;/FQL&gt;&lt;FQL&gt;&lt;Q&gt;EPHE^FMA_COS_DOWN("EPS","1M",+1,NOW,,,"PORTAGG","MEANR")&lt;/Q&gt;&lt;R&gt;1&lt;/R&gt;&lt;C&gt;1&lt;/C&gt;&lt;D xsi:type="xsd:double"&gt;12&lt;/D&gt;&lt;/FQL&gt;&lt;FQL&gt;&lt;Q&gt;TRYAE10Y-FDS^FG_YIELD(0,,,,"YTM")&lt;/Q&gt;&lt;R&gt;0&lt;/R&gt;&lt;C&gt;0&lt;/C&gt;&lt;/FQL&gt;&lt;FQL&gt;&lt;Q&gt;NI-FDS^FG_PRICE_CHANGE(0,-1AM)&lt;/Q&gt;&lt;R&gt;1&lt;/R&gt;&lt;C&gt;1&lt;/C&gt;&lt;D xsi:type="xsd:double"&gt;-1.08877721943048&lt;/D&gt;&lt;/FQL&gt;&lt;FQL&gt;&lt;Q&gt;TRYSA10Y-FDS^FG_YIELD(-10AY,0,Y,,"YTM")&lt;/Q&gt;&lt;R&gt;10&lt;/R&gt;&lt;C&gt;1&lt;/C&gt;&lt;D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xsi:type="xsd:double"&gt;4.608568&lt;/D&gt;&lt;/FQL&gt;&lt;FQL&gt;&lt;Q&gt;USDCNH^FG_PRICE_CHANGE(0,-1AY)&lt;/Q&gt;&lt;R&gt;1&lt;/R&gt;&lt;C&gt;1&lt;/C&gt;&lt;D xsi:type="xsd:double"&gt;5.243361&lt;/D&gt;&lt;/FQL&gt;&lt;FQL&gt;&lt;Q&gt;CPALM-FDS^FG_PRICE_CHANGE(0,-3AM)&lt;/Q&gt;&lt;R&gt;1&lt;/R&gt;&lt;C&gt;1&lt;/C&gt;&lt;D xsi:type="xsd:double"&gt;20.7754010695187&lt;/D&gt;&lt;/FQL&gt;&lt;FQL&gt;&lt;Q&gt;FC0000AE^FG_PRICE(0)&lt;/Q&gt;&lt;R&gt;1&lt;/R&gt;&lt;C&gt;1&lt;/C&gt;&lt;D xsi:type="xsd:double"&gt;145.15286&lt;/D&gt;&lt;/FQL&gt;&lt;FQL&gt;&lt;Q&gt;TUR^FG_PRICE_MAVG(0,,,,60)&lt;/Q&gt;&lt;R&gt;1&lt;/R&gt;&lt;C&gt;1&lt;/C&gt;&lt;D xsi:type="xsd:double"&gt;36.451332&lt;/D&gt;&lt;/FQL&gt;&lt;FQL&gt;&lt;Q&gt;VNM^FG_TOTAL_RETURNC(0,-6AM)&lt;/Q&gt;&lt;R&gt;1&lt;/R&gt;&lt;C&gt;1&lt;/C&gt;&lt;D xsi:type="xsd:double"&gt;3.2772064&lt;/D&gt;&lt;/FQL&gt;&lt;FQL&gt;&lt;Q&gt;EWZ^FMA_PCT_ABOVE_MAVG(200,0,,,,"PORTAGG")&lt;/Q&gt;&lt;R&gt;1&lt;/R&gt;&lt;C&gt;1&lt;/C&gt;&lt;D xsi:type="xsd:double"&gt;60&lt;/D&gt;&lt;/FQL&gt;&lt;FQL&gt;&lt;Q&gt;EWM^PERCENT_CHANGE(FMA_EPS(+1,0,,,,"PORTAGG","MEAN"),FMA_EPS(+1,-1AM,,,,"PORTAGG","MEAN"))&lt;/Q&gt;&lt;R&gt;1&lt;/R&gt;&lt;C&gt;1&lt;/C&gt;&lt;D xsi:type="xsd:double"&gt;-0.0255235036282201&lt;/D&gt;&lt;/FQL&gt;&lt;FQL&gt;&lt;Q&gt;EIDO^PERCENT_CHANGE(FMA_EPS(+1,0,,,,"PORTAGG","MEAN"),FMA_EPS(+1,-3AM,,,,"PORTAGG","MEAN"))&lt;/Q&gt;&lt;R&gt;1&lt;/R&gt;&lt;C&gt;1&lt;/C&gt;&lt;D xsi:type="xsd:double"&gt;-1.71826097228539&lt;/D&gt;&lt;/FQL&gt;&lt;FQL&gt;&lt;Q&gt;VWO^FG_TOTAL_RETURNC(0,-6AM)&lt;/Q&gt;&lt;R&gt;1&lt;/R&gt;&lt;C&gt;1&lt;/C&gt;&lt;D xsi:type="xsd:double"&gt;9.527183&lt;/D&gt;&lt;/FQL&gt;&lt;FQL&gt;&lt;Q&gt;URTH^FMA_COS_UP("EPS","1M",+1,NOW,,,"PORTAGG","MEANR")&lt;/Q&gt;&lt;R&gt;1&lt;/R&gt;&lt;C&gt;1&lt;/C&gt;&lt;D xsi:type="xsd:double"&gt;556&lt;/D&gt;&lt;/FQL&gt;&lt;FQL&gt;&lt;Q&gt;ECH^FMA_COS_DOWN("EPS","1M",+1,NOW,,,"PORTAGG","MEANR")&lt;/Q&gt;&lt;R&gt;1&lt;/R&gt;&lt;C&gt;1&lt;/C&gt;&lt;D xsi:type="xsd:double"&gt;12&lt;/D&gt;&lt;/FQL&gt;&lt;FQL&gt;&lt;Q&gt;INDA^FG_ROE(0)&lt;/Q&gt;&lt;R&gt;1&lt;/R&gt;&lt;C&gt;1&lt;/C&gt;&lt;D xsi:type="xsd:double"&gt;16.0277005867674&lt;/D&gt;&lt;/FQL&gt;&lt;FQL&gt;&lt;Q&gt;REFEUREFI-FDS^PROPER_NAME(0,,,"SECURITY","NAME")&lt;/Q&gt;&lt;R&gt;1&lt;/R&gt;&lt;C&gt;1&lt;/C&gt;&lt;D xsi:type="xsd:string"&gt;Eurozone Main Refinancing Operations Minimum Bid Rate&lt;/D&gt;&lt;/FQL&gt;&lt;FQL&gt;&lt;Q&gt;REFCLMPR-FDS^(SUBARRAY(NOT_NA(NO_REPEAT_F(FG_YIELD(NOW,-10AY,D))),0,1)-SUBARRAY(NOT_NA(NO_REPEAT_F(FG_YIELD(NOW,-10AY,D))),1,1))*100&lt;/Q&gt;&lt;R&gt;1&lt;/R&gt;&lt;C&gt;1&lt;/C&gt;&lt;D xsi:type="xsd:double"&gt;-75&lt;/D&gt;&lt;/FQL&gt;&lt;FQL&gt;&lt;Q&gt;TRYIN10Y-FDS^FG_YIELD_NAME&lt;/Q&gt;&lt;R&gt;1&lt;/R&gt;&lt;C&gt;1&lt;/C&gt;&lt;D xsi:type="xsd:string"&gt;India Benchmark Bond - 10 Year&lt;/D&gt;&lt;/FQL&gt;&lt;FQL&gt;&lt;Q&gt;CC_SA^IMF_IFS_RCPI_Q(0)&lt;/Q&gt;&lt;R&gt;0&lt;/R&gt;&lt;C&gt;0&lt;/C&gt;&lt;/FQL&gt;&lt;FQL&gt;&lt;Q&gt;EWM^FMA_EVAL_EBIT(LTMA,NOW,NOW,M,"PORTAGG","MEANR")&lt;/Q&gt;&lt;R&gt;1&lt;/R&gt;&lt;C&gt;1&lt;/C&gt;&lt;D xsi:type="xsd:double"&gt;17.9776642364183&lt;/D&gt;&lt;/FQL&gt;&lt;FQL&gt;&lt;Q&gt;VNM^FG_COMPANY_NAME&lt;/Q&gt;&lt;R&gt;1&lt;/R&gt;&lt;C&gt;1&lt;/C&gt;&lt;D xsi:type="xsd:string"&gt;VanEck Vietnam ETF&lt;/D&gt;&lt;/FQL&gt;&lt;FQL&gt;&lt;Q&gt;EWM^FG_PRICE_MAVG(0,,,,200)&lt;/Q&gt;&lt;R&gt;1&lt;/R&gt;&lt;C&gt;1&lt;/C&gt;&lt;D xsi:type="xsd:double"&gt;21.1765&lt;/D&gt;&lt;/FQL&gt;&lt;FQL&gt;&lt;Q&gt;VNM^FG_TOTAL_RETURNC(0,-3AM)&lt;/Q&gt;&lt;R&gt;1&lt;/R&gt;&lt;C&gt;1&lt;/C&gt;&lt;D xsi:type="xsd:double"&gt;3.56313&lt;/D&gt;&lt;/FQL&gt;&lt;FQL&gt;&lt;Q&gt;EIDO^FMA_PCT_ABOVE_MAVG(200,0,,,,"PORTAGG")&lt;/Q&gt;&lt;R&gt;1&lt;/R&gt;&lt;C&gt;1&lt;/C&gt;&lt;D xsi:type="xsd:double"&gt;40&lt;/D&gt;&lt;/FQL&gt;&lt;FQL&gt;&lt;Q&gt;CNYA^SIZE(FG_CONSTITUENTS)&lt;/Q&gt;&lt;R&gt;1&lt;/R&gt;&lt;C&gt;1&lt;/C&gt;&lt;D xsi:type="xsd:long"&gt;519&lt;/D&gt;&lt;/FQL&gt;&lt;FQL&gt;&lt;Q&gt;EWM^FG_FCF_YIELD_NTM(0)&lt;/Q&gt;&lt;R&gt;1&lt;/R&gt;&lt;C&gt;1&lt;/C&gt;&lt;D xsi:type="xsd:double"&gt;6.51164983539011&lt;/D&gt;&lt;/FQL&gt;&lt;FQL&gt;&lt;Q&gt;VGK^P_PRICE(0)/P_PRICE_LOW_PR(0,,,USD,,,"PRICE","INTRA","52W")-1&lt;/Q&gt;&lt;R&gt;1&lt;/R&gt;&lt;C&gt;1&lt;/C&gt;&lt;D xsi:type="xsd:double"&gt;0.2025063&lt;/D&gt;&lt;/FQL&gt;&lt;FQL&gt;&lt;Q&gt;TUR^FG_COMPANY_NAME&lt;/Q&gt;&lt;R&gt;1&lt;/R&gt;&lt;C&gt;1&lt;/C&gt;&lt;D xsi:type="xsd:string"&gt;iShares MSCI Turkey ETF&lt;/D&gt;&lt;/FQL&gt;&lt;FQL&gt;&lt;Q&gt;TUR^FG_TOTAL_RETURNC(0,-6AM)&lt;/Q&gt;&lt;R&gt;1&lt;/R&gt;&lt;C&gt;1&lt;/C&gt;&lt;D xsi:type="xsd:double"&gt;2.3238897&lt;/D&gt;&lt;/FQL&gt;&lt;FQL&gt;&lt;Q&gt;ECH^FG_FCF_YIELD_NTM(0)&lt;/Q&gt;&lt;R&gt;1&lt;/R&gt;&lt;C&gt;1&lt;/C&gt;&lt;D xsi:type="xsd:double"&gt;8.93334960271646&lt;/D&gt;&lt;/FQL&gt;&lt;FQL&gt;&lt;Q&gt;EPOL^FMA_EVAL_EBITDA(NTMA,0,,,"PORTAGG","MEANR")&lt;/Q&gt;&lt;R&gt;1&lt;/R&gt;&lt;C&gt;1&lt;/C&gt;&lt;D xsi:type="xsd:double"&gt;4.49126361010099&lt;/D&gt;&lt;/FQL&gt;&lt;FQL&gt;&lt;Q&gt;VNM^FMA_PE(NTMA,0,,,"PORTAGG","MEANR")&lt;/Q&gt;&lt;R&gt;1&lt;/R&gt;&lt;C&gt;1&lt;/C&gt;&lt;D xsi:type="xsd:double"&gt;16.2546965763053&lt;/D&gt;&lt;/FQL&gt;&lt;FQL&gt;&lt;Q&gt;TRYIN10Y-FDS^PCTCHG(FG_YIELD(0,,,,"YTM"),FG_YIELD(-3AM,,,,"YTM"))&lt;/Q&gt;&lt;R&gt;1&lt;/R&gt;&lt;C&gt;1&lt;/C&gt;&lt;D xsi:type="xsd:double"&gt;-0.801951&lt;/D&gt;&lt;/FQL&gt;&lt;FQL&gt;&lt;Q&gt;ECH^FG_PRICE(0)&lt;/Q&gt;&lt;R&gt;1&lt;/R&gt;&lt;C&gt;1&lt;/C&gt;&lt;D xsi:type="xsd:double"&gt;27.69&lt;/D&gt;&lt;/FQL&gt;&lt;FQL&gt;&lt;Q&gt;CC_TW^FG_COMPANY_NAME&lt;/Q&gt;&lt;R&gt;1&lt;/R&gt;&lt;C&gt;1&lt;/C&gt;&lt;D xsi:type="xsd:string"&gt;Taiwan, China&lt;/D&gt;&lt;/FQL&gt;&lt;FQL&gt;&lt;Q&gt;USDBRL^FG_PRICE_CHANGE(0,-1AM)&lt;/Q&gt;&lt;R&gt;1&lt;/R&gt;&lt;C&gt;1&lt;/C&gt;&lt;D xsi:type="xsd:double"&gt;2.3268461&lt;/D&gt;&lt;/FQL&gt;&lt;FQL&gt;&lt;Q&gt;GREK^FMA_DIV_YLD(NTMA,-10AY,0,AM,"PORTAGG","MEANR")&lt;/Q&gt;&lt;R&gt;121&lt;/R&gt;&lt;C&gt;1&lt;/C&gt;&lt;D xsi:type="xsd:double"&gt;2.42781039883555&lt;/D&gt;&lt;D xsi:type="xsd:double"&gt;2.14270705781746&lt;/D&gt;&lt;D xsi:type="xsd:double"&gt;1.79977907514315&lt;/D&gt;&lt;D xsi:type="xsd:double"&gt;2.0706931471584&lt;/D&gt;&lt;D xsi:type="xsd:double"&gt;2.24182019902384&lt;/D&gt;&lt;D xsi:type="xsd:double"&gt;2.13225289357331&lt;/D&gt;&lt;D xsi:type="xsd:double"&gt;2.45163517119081&lt;/D&gt;&lt;D xsi:type="xsd:double"&gt;2.75316300141292&lt;/D&gt;&lt;D xsi:type="xsd:double"&gt;2.90965858008193&lt;/D&gt;&lt;D xsi:type="xsd:double"&gt;3.65268107476986&lt;/D&gt;&lt;D xsi:type="xsd:double"&gt;3.556538891165&lt;/D&gt;&lt;D xsi:type="xsd:double"&gt;3.33503736125681&lt;/D&gt;&lt;D xsi:type="xsd:double"&gt;3.39924656384435&lt;/D&gt;&lt;D xsi:type="xsd:double"&gt;3.19492831874472&lt;/D&gt;&lt;D xsi:type="xsd:double"&gt;3.28280161867505&lt;/D&gt;&lt;D xsi:type="xsd:double"&gt;3.25745782527365&lt;/D&gt;&lt;D xsi:type="xsd:double"&gt;4.20584740952344&lt;/D&gt;&lt;D xsi:type="xsd:double"&gt;3.56986265630257&lt;/D&gt;&lt;D xsi:type="xsd:double"&gt;2.98245008906893&lt;/D&gt;&lt;D xsi:type="xsd:double"&gt;3.15257514619546&lt;/D&gt;&lt;D xsi:type="xsd:double"&gt;3.39294228338078&lt;/D&gt;&lt;D xsi:type="xsd:double"&gt;2.71573724844534&lt;/D&gt;&lt;D xsi:type="xsd:double"&gt;3.20907404204165&lt;/D&gt;&lt;D xsi:type="xsd:double"&gt;3.30034026171923&lt;/D&gt;&lt;D xsi:type="xsd:double"&gt;3.42998271220896&lt;/D&gt;&lt;D xsi:type="xsd:double"&gt;2.33375663526157&lt;/D&gt;&lt;D xsi:type="xsd:double"&gt;2.51687277239408&lt;/D&gt;&lt;D xsi:type="xsd:double"&gt;3.00292497805071&lt;/D&gt;&lt;D xsi:type="xsd:double"&gt;2.94330961101078&lt;/D&gt;&lt;D xsi:type="xsd:double"&gt;3.20000184626101&lt;/D&gt;&lt;D xsi:type="xsd:double"&gt;2.96226720321479&lt;/D&gt;&lt;D xsi:type="xsd:double"&gt;3.04702730579544&lt;/D&gt;&lt;D xsi:type="xsd:double"&gt;2.68815139856701&lt;/D&gt;&lt;D xsi:type="xsd:double"&gt;2.84429106260999&lt;/D&gt;&lt;D xsi:type="xsd:double"&gt;3.06621088145359&lt;/D&gt;&lt;D xsi:type="xsd:double"&gt;2.95442851538614&lt;/D&gt;&lt;D xsi:type="xsd:double"&gt;2.59910077158479&lt;/D&gt;&lt;D xsi:type="xsd:double"&gt;2.31502044160728&lt;/D&gt;&lt;D xsi:type="xsd:double"&gt;2.79058277514761&lt;/D&gt;&lt;D xsi:type="xsd:double"&gt;2.478233167521&lt;/D&gt;&lt;D xsi:type="xsd:double"&gt;2.59478210792789&lt;/D&gt;&lt;D xsi:type="xsd:double"&gt;2.63485690243538&lt;/D&gt;&lt;D xsi:type="xsd:double"&gt;2.83922694386051&lt;/D&gt;&lt;D xsi:type="xsd:double"&gt;3.05202872508514&lt;/D&gt;&lt;D xsi:type="xsd:double"&gt;2.87597106519757&lt;/D&gt;&lt;D xsi:type="xsd:double"&gt;2.50804411518377&lt;/D&gt;&lt;D xsi:type="xsd:double"&gt;2.76072674457004&lt;/D&gt;&lt;D xsi:type="xsd:double"&gt;3.08476593415241&lt;/D&gt;&lt;D xsi:type="xsd:double"&gt;3.15410944468538&lt;/D&gt;&lt;D xsi:type="xsd:double"&gt;3.06600858923944&lt;/D&gt;&lt;D xsi:type="xsd:double"&gt;3.45896226088705&lt;/D&gt;&lt;D xsi:type="xsd:double"&gt;3.48069049465799&lt;/D&gt;&lt;D xsi:type="xsd:double"&gt;3.536084776705&lt;/D&gt;&lt;D xsi:type="xsd:double"&gt;3.80604836803851&lt;/D&gt;&lt;D xsi:type="xsd:double"&gt;4.17424453986903&lt;/D&gt;&lt;D xsi:type="xsd:double"&gt;4.17210828750133&lt;/D&gt;&lt;D xsi:type="xsd:double"&gt;4.19811115253094&lt;/D&gt;&lt;D xsi:type="xsd:double"&gt;4.18219309960559&lt;/D&gt;&lt;D xsi:type="xsd:double"&gt;4.32951874966079&lt;/D&gt;&lt;D xsi:type="xsd:double"&gt;3.92533066128161&lt;/D&gt;&lt;D xsi:type="xsd:double"&gt;3.50922633653166&lt;/D&gt;&lt;D xsi:type="xsd:double"&gt;3.79304901409802&lt;/D&gt;&lt;D xsi:type="xsd:double"&gt;3.28532965809944&lt;/D&gt;&lt;D xsi:type="xsd:double"&gt;3.33884524244238&lt;/D&gt;&lt;D xsi:type="xsd:double"&gt;3.3435175679579&lt;/D&gt;&lt;D xsi:type="xsd:double"&gt;3.45360442774138&lt;/D&gt;&lt;D xsi:type="xsd:double"&gt;3.18024200181704&lt;/D&gt;&lt;D xsi:type="xsd:double"&gt;3.36053025364468&lt;/D&gt;&lt;D xsi:type="xsd:double"&gt;2.99047021205347&lt;/D&gt;&lt;D xsi:type="xsd:double"&gt;3.03928727806189&lt;/D&gt;&lt;D xsi:type="xsd:double"&gt;2.82722487635771&lt;/D&gt;&lt;D xsi:type="xsd:double"&gt;4.68597163502987&lt;/D&gt;&lt;D xsi:type="xsd:double"&gt;4.59273836373025&lt;/D&gt;&lt;D xsi:type="xsd:double"&gt;4.60765583384371&lt;/D&gt;&lt;D xsi:type="xsd:double"&gt;3.80307262049164&lt;/D&gt;&lt;D xsi:type="xsd:double"&gt;3.7021062053408&lt;/D&gt;&lt;D xsi:type="xsd:double"&gt;3.63320738858387&lt;/D&gt;&lt;D xsi:type="xsd:double"&gt;3.66875891216449&lt;/D&gt;&lt;D xsi:type="xsd:double"&gt;3.59636933007706&lt;/D&gt;&lt;D xsi:type="xsd:double"&gt;3.84033670881896&lt;/D&gt;&lt;D xsi:type="xsd:double"&gt;3.36168008812299&lt;/D&gt;&lt;D xsi:type="xsd:double"&gt;3.14326007820807&lt;/D&gt;&lt;D xsi:type="xsd:double"&gt;3.36766555283355&lt;/D&gt;&lt;D xsi:type="xsd:double"&gt;3.21112805240696&lt;/D&gt;&lt;D xsi:type="xsd:double"&gt;3.37156290569889&lt;/D&gt;&lt;D xsi:type="xsd:double"&gt;3.11943477036072&lt;/D&gt;&lt;D xsi:type="xsd:double"&gt;2.98007462790421&lt;/D&gt;&lt;D xsi:type="xsd:double"&gt;3.16530472892453&lt;/D&gt;&lt;D xsi:type="xsd:double"&gt;3.03514685401624&lt;/D&gt;&lt;D xsi:type="xsd:double"&gt;3.02033753231272&lt;/D&gt;&lt;D xsi:type="xsd:double"&gt;3.07548790489038&lt;/D&gt;&lt;D xsi:type="xsd:double"&gt;2.9383544641754&lt;/D&gt;&lt;D xsi:type="xsd:double"&gt;3.17758778919551&lt;/D&gt;&lt;D xsi:type="xsd:double"&gt;3.14877327665066&lt;/D&gt;&lt;D xsi:type="xsd:double"&gt;2.83982786907714&lt;/D&gt;&lt;D xsi:type="xsd:double"&gt;3.34789113517711&lt;/D&gt;&lt;D xsi:type="xsd:double"&gt;3.13833603640748&lt;/D&gt;&lt;D xsi:type="xsd:double"&gt;3.58722247596978&lt;/D&gt;&lt;D xsi:type="xsd:double"&gt;3.97362542241249&lt;/D&gt;&lt;D xsi:type="xsd:double"&gt;4.45498889565136&lt;/</t>
        </r>
      </text>
    </comment>
    <comment ref="A19" authorId="0" shapeId="0" xr:uid="{1251822D-389C-4DE4-80AA-1B98DA3BEBEA}">
      <text>
        <r>
          <rPr>
            <b/>
            <sz val="9"/>
            <color indexed="81"/>
            <rFont val="Tahoma"/>
            <family val="2"/>
          </rPr>
          <t>D&gt;&lt;D xsi:type="xsd:double"&gt;3.95584798642089&lt;/D&gt;&lt;D xsi:type="xsd:double"&gt;4.09565754425673&lt;/D&gt;&lt;D xsi:type="xsd:double"&gt;4.6124508149915&lt;/D&gt;&lt;D xsi:type="xsd:double"&gt;4.43260227734182&lt;/D&gt;&lt;D xsi:type="xsd:double"&gt;4.42718941098918&lt;/D&gt;&lt;D xsi:type="xsd:double"&gt;4.50752858308741&lt;/D&gt;&lt;D xsi:type="xsd:double"&gt;3.99246050783058&lt;/D&gt;&lt;D xsi:type="xsd:double"&gt;4.25647479812965&lt;/D&gt;&lt;D xsi:type="xsd:double"&gt;4.26609550264101&lt;/D&gt;&lt;D xsi:type="xsd:double"&gt;4.25620990927758&lt;/D&gt;&lt;D xsi:type="xsd:double"&gt;3.89313642675746&lt;/D&gt;&lt;D xsi:type="xsd:double"&gt;3.88437312064561&lt;/D&gt;&lt;D xsi:type="xsd:double"&gt;4.40166936207881&lt;/D&gt;&lt;D xsi:type="xsd:double"&gt;4.59083146988241&lt;/D&gt;&lt;D xsi:type="xsd:double"&gt;5.10130245107105&lt;/D&gt;&lt;D xsi:type="xsd:double"&gt;4.7509002647224&lt;/D&gt;&lt;D xsi:type="xsd:double"&gt;4.49916319798969&lt;/D&gt;&lt;D xsi:type="xsd:double"&gt;4.56909378885978&lt;/D&gt;&lt;D xsi:type="xsd:double"&gt;4.45726350831407&lt;/D&gt;&lt;D xsi:type="xsd:double"&gt;4.87624902882623&lt;/D&gt;&lt;D xsi:type="xsd:double"&gt;5.10852618044466&lt;/D&gt;&lt;/FQL&gt;&lt;FQL&gt;&lt;Q&gt;EPU^FMA_PE(LTMA,-10AY,0,AM,"PORTAGG","MEANR")&lt;/Q&gt;&lt;R&gt;121&lt;/R&gt;&lt;C&gt;1&lt;/C&gt;&lt;D xsi:type="xsd:double"&gt;14.8524458281175&lt;/D&gt;&lt;D xsi:type="xsd:double"&gt;14.8347327370677&lt;/D&gt;&lt;D xsi:type="xsd:double"&gt;15.2630336444103&lt;/D&gt;&lt;D xsi:type="xsd:double"&gt;15.8884413360257&lt;/D&gt;&lt;D xsi:type="xsd:double"&gt;15.8569646204122&lt;/D&gt;&lt;D xsi:type="xsd:double"&gt;15.6243392888619&lt;/D&gt;&lt;D xsi:type="xsd:double"&gt;14.3355182026822&lt;/D&gt;&lt;D xsi:type="xsd:double"&gt;14.0615625017634&lt;/D&gt;&lt;D xsi:type="xsd:double"&gt;14.2796324041186&lt;/D&gt;&lt;D xsi:type="xsd:double"&gt;13.9761667047701&lt;/D&gt;&lt;D xsi:type="xsd:double"&gt;15.6036934342606&lt;/D&gt;&lt;D xsi:type="xsd:double"&gt;16.1336354300692&lt;/D&gt;&lt;D xsi:type="xsd:double"&gt;16.0079392360641&lt;/D&gt;&lt;D xsi:type="xsd:double"&gt;15.6487814705809&lt;/D&gt;&lt;D xsi:type="xsd:double"&gt;16.2475322011378&lt;/D&gt;&lt;D xsi:type="xsd:double"&gt;15.7955743508538&lt;/D&gt;&lt;D xsi:type="xsd:double"&gt;15.7181321317423&lt;/D&gt;&lt;D xsi:type="xsd:double"&gt;14.5846075680369&lt;/D&gt;&lt;D xsi:type="xsd:double"&gt;15.398173871745&lt;/D&gt;&lt;D xsi:type="xsd:double"&gt;11.6043759305449&lt;/D&gt;&lt;D xsi:type="xsd:double"&gt;10.7384431050627&lt;/D&gt;&lt;D xsi:type="xsd:double"&gt;14.3618257019728&lt;/D&gt;&lt;D xsi:type="xsd:double"&gt;16.8083052670394&lt;/D&gt;&lt;D xsi:type="xsd:double"&gt;22.4725546512714&lt;/D&gt;&lt;D xsi:type="xsd:double"&gt;22.0869559235244&lt;/D&gt;&lt;D xsi:type="xsd:double"&gt;21.4539729696391&lt;/D&gt;&lt;D xsi:type="xsd:double"&gt;20.4665125577679&lt;/D&gt;&lt;D xsi:type="xsd:double"&gt;20.1447867072176&lt;/D&gt;&lt;D xsi:type="xsd:double"&gt;19.240673116623&lt;/D&gt;&lt;D xsi:type="xsd:double"&gt;18.1395179689711&lt;/D&gt;&lt;D xsi:type="xsd:double"&gt;16.5636084479471&lt;/D&gt;&lt;D xsi:type="xsd:double"&gt;16.0947578470394&lt;/D&gt;&lt;D xsi:type="xsd:double"&gt;15.689246821698&lt;/D&gt;&lt;D xsi:type="xsd:double"&gt;15.5152078673445&lt;/D&gt;&lt;D xsi:type="xsd:double"&gt;17.5121126296527&lt;/D&gt;&lt;D xsi:type="xsd:double"&gt;16.1712786016005&lt;/D&gt;&lt;D xsi:type="xsd:double"&gt;15.6833477846493&lt;/D&gt;&lt;D xsi:type="xsd:double"&gt;15.0070632537357&lt;/D&gt;&lt;D xsi:type="xsd:double"&gt;15.081352944841&lt;/D&gt;&lt;D xsi:type="xsd:double"&gt;14.7697023576815&lt;/D&gt;&lt;D xsi:type="xsd:double"&gt;15.0778501484214&lt;/D&gt;&lt;D xsi:type="xsd:double"&gt;14.9443966804946&lt;/D&gt;&lt;D xsi:type="xsd:double"&gt;16.4175509996797&lt;/D&gt;&lt;D xsi:type="xsd:double"&gt;16.5894458185098&lt;/D&gt;&lt;D xsi:type="xsd:double"&gt;16.3551946195253&lt;/D&gt;&lt;D xsi:type="xsd:double"&gt;17.6333499609755&lt;/D&gt;&lt;D xsi:type="xsd:double"&gt;17.5120021671772&lt;/D&gt;&lt;D xsi:type="xsd:double"&gt;19.7374051103529&lt;/D&gt;&lt;D xsi:type="xsd:double"&gt;19.1823837290132&lt;/D&gt;&lt;D xsi:type="xsd:double"&gt;18.5991504279116&lt;/D&gt;&lt;D xsi:type="xsd:double"&gt;17.8725364305124&lt;/D&gt;&lt;D xsi:type="xsd:double"&gt;17.4355775932794&lt;/D&gt;&lt;D xsi:type="xsd:double"&gt;17.7733884463001&lt;/D&gt;&lt;D xsi:type="xsd:double"&gt;16.0635624102658&lt;/D&gt;&lt;D xsi:type="xsd:double"&gt;16.4292464966435&lt;/D&gt;&lt;D xsi:type="xsd:double"&gt;16.6562023584924&lt;/D&gt;&lt;D xsi:type="xsd:double"&gt;17.1726017381348&lt;/D&gt;&lt;D xsi:type="xsd:double"&gt;17.471854386577&lt;/D&gt;&lt;D xsi:type="xsd:double"&gt;18.7923719577176&lt;/D&gt;&lt;D xsi:type="xsd:double"&gt;20.0646099917081&lt;/D&gt;&lt;D xsi:type="xsd:double"&gt;19.6373280883334&lt;/D&gt;&lt;D xsi:type="xsd:double"&gt;18.555167654813&lt;/D&gt;&lt;D xsi:type="xsd:double"&gt;17.9560885684263&lt;/D&gt;&lt;D xsi:type="xsd:double"&gt;17.6434253920486&lt;/D&gt;&lt;D xsi:type="xsd:double"&gt;18.0539748796667&lt;/D&gt;&lt;D xsi:type="xsd:double"&gt;17.2884143808156&lt;/D&gt;&lt;D xsi:type="xsd:double"&gt;17.0152364841078&lt;/D&gt;&lt;D xsi:type="xsd:double"&gt;17.0792920851438&lt;/D&gt;&lt;D xsi:type="xsd:double"&gt;16.2364755479657&lt;/D&gt;&lt;D xsi:type="xsd:double"&gt;16.8115752323921&lt;/D&gt;&lt;D xsi:type="xsd:double"&gt;16.8395742668373&lt;/D&gt;&lt;D xsi:type="xsd:double"&gt;16.3236671693813&lt;/D&gt;&lt;D xsi:type="xsd:double"&gt;15.5039213816674&lt;/D&gt;&lt;D xsi:type="xsd:double"&gt;16.8058502619802&lt;/D&gt;&lt;D xsi:type="xsd:double"&gt;19.1766903881824&lt;/D&gt;&lt;D xsi:type="xsd:double"&gt;22.4028109127866&lt;/D&gt;&lt;D xsi:type="xsd:double"&gt;25.9413025756859&lt;/D&gt;&lt;D xsi:type="xsd:double"&gt;32.2121182866957&lt;/D&gt;&lt;D xsi:type="xsd:double"&gt;39.3843778058154&lt;/D&gt;&lt;D xsi:type="xsd:double"&gt;43.0027909145277&lt;/D&gt;&lt;D xsi:type="xsd:double"&gt;51.1890151723378&lt;/D&gt;&lt;D xsi:type="xsd:double"&gt;48.6708217456968&lt;/D&gt;&lt;D xsi:type="xsd:double"&gt;45.0365910228281&lt;/D&gt;&lt;D xsi:type="xsd:double"&gt;65.9325995564271&lt;/D&gt;&lt;D xsi:type="xsd:double"&gt;60.3011928033447&lt;/D&gt;&lt;D xsi:type="xsd:double"&gt;54.4183240073444&lt;/D&gt;&lt;D xsi:type="xsd:double"&gt;47.7751141668521&lt;/D&gt;&lt;D xsi:type="xsd:double"&gt;42.1805907353731&lt;/D&gt;&lt;D xsi:type="xsd:double"&gt;35.3808423819962&lt;/D&gt;&lt;D xsi:type="xsd:double"&gt;30.7461933678636&lt;/D&gt;&lt;D xsi:type="xsd:double"&gt;25.6627815892361&lt;/D&gt;&lt;D xsi:type="xsd:double"&gt;20.1746837982952&lt;/D&gt;&lt;D xsi:type="xsd:double"&gt;14.7558213692296&lt;/D&gt;&lt;D xsi:type="xsd:double"&gt;12.2554003611611&lt;/D&gt;&lt;D xsi:type="xsd:double"&gt;11.7711118215034&lt;/D&gt;&lt;D xsi:type="xsd:double"&gt;13.5637445652427&lt;/D&gt;&lt;D xsi:type="xsd:double"&gt;12.9645303481439&lt;/D&gt;&lt;D xsi:type="xsd:double"&gt;11.8372763411946&lt;/D&gt;&lt;D xsi:type="xsd:double"&gt;11.5261758237085&lt;/D&gt;&lt;D xsi:type="xsd:double"&gt;10.3531117478818&lt;/D&gt;&lt;D xsi:type="xsd:double"&gt;10.1809440883741&lt;/D&gt;&lt;D xsi:type="xsd:double"&gt;9.87395744021865&lt;/D&gt;&lt;D xsi:type="xsd:double"&gt;9.24809329903579&lt;/D&gt;&lt;D xsi:type="xsd:double"&gt;10.2366858636935&lt;/D&gt;&lt;D xsi:type="xsd:double"&gt;9.91486228458324&lt;/D&gt;&lt;D xsi:type="xsd:double"&gt;10.3915306582105&lt;/D&gt;&lt;D xsi:type="xsd:double"&gt;9.78820912785449&lt;/D&gt;&lt;D xsi:type="xsd:double"&gt;9.38669291326134&lt;/D&gt;&lt;D xsi:type="xsd:double"&gt;9.54122992468452&lt;/D&gt;&lt;D xsi:type="xsd:double"&gt;9.69018359128979&lt;/D&gt;&lt;D xsi:type="xsd:double"&gt;9.88143274623628&lt;/D&gt;&lt;D xsi:type="xsd:double"&gt;10.2446675094192&lt;/D&gt;&lt;D xsi:type="xsd:double"&gt;11.0996413248704&lt;/D&gt;&lt;D xsi:type="xsd:double"&gt;10.902508508467&lt;/D&gt;&lt;D xsi:type="xsd:double"&gt;10.702611245387&lt;/D&gt;&lt;D xsi:type="xsd:double"&gt;11.1871556200708&lt;/D&gt;&lt;D xsi:type="xsd:double"&gt;12.7446432700689&lt;/D&gt;&lt;D xsi:type="xsd:double"&gt;14.9110812968771&lt;/D&gt;&lt;D xsi:type="xsd:double"&gt;14.6123960953536&lt;/D&gt;&lt;D xsi:type="xsd:double"&gt;15.1908912704446&lt;/D&gt;&lt;D xsi:type="xsd:double"&gt;15.1778948950403&lt;/D&gt;&lt;/FQL&gt;&lt;FQL&gt;&lt;Q&gt;TUR^FG_PRICE_MAVG(0,,,,30)&lt;/Q&gt;&lt;R&gt;1&lt;/R&gt;&lt;C&gt;1&lt;/C&gt;&lt;D xsi:type="xsd:double"&gt;36.414333&lt;/D&gt;&lt;/FQL&gt;&lt;FQL&gt;&lt;Q&gt;EIDO^PERCENT_CHANGE(FMA_EPS(+1,0,,,,"PORTAGG","MEAN"),FMA_EPS(+1,-1AM,,,,"PORTAGG","MEAN"))&lt;/Q&gt;&lt;R&gt;1&lt;/R&gt;&lt;C&gt;1&lt;/C&gt;&lt;D xsi:type="xsd:double"&gt;-0.176236567262614&lt;/D&gt;&lt;/FQL&gt;&lt;FQL&gt;&lt;Q&gt;VWO^FG_TOTAL_RETURNC(0,-3AM)&lt;/Q&gt;&lt;R&gt;1&lt;/R&gt;&lt;C&gt;1&lt;/C&gt;&lt;D xsi:type="xsd:double"&gt;5.567515&lt;/D&gt;&lt;/FQL&gt;&lt;FQL&gt;&lt;Q&gt;VWO^FMA_COS_UP("EPS","1M",+1,NOW,,,"PORTAGG","MEANR")&lt;/Q&gt;&lt;R&gt;1&lt;/R&gt;&lt;C&gt;1&lt;/C&gt;&lt;D xsi:type="xsd:double"&gt;716&lt;/D&gt;&lt;/FQL&gt;&lt;FQL&gt;&lt;Q&gt;EZA^FMA_COS_UP("EPS","1M",+1,NOW,,,"PORTAGG","MEANR")&lt;/Q&gt;&lt;R&gt;1&lt;/R&gt;&lt;C&gt;1&lt;/C&gt;&lt;D xsi:type="xsd:double"&gt;11&lt;/D&gt;&lt;/FQL&gt;&lt;FQL&gt;&lt;Q&gt;GREK^FG_ROE(0)&lt;/Q&gt;&lt;R&gt;1&lt;/R&gt;&lt;C&gt;1&lt;/C&gt;&lt;D xsi:type="xsd:double"&gt;14.264705154558&lt;/D&gt;&lt;/FQL&gt;&lt;FQL&gt;&lt;Q&gt;TRYTW10Y-FDS^PCTCHG(FG_YIELD(0,,,,"YTM"),FG_YIELD(-1AM,,,,"YTM"))&lt;/Q&gt;&lt;R&gt;1&lt;/R&gt;&lt;C&gt;1&lt;/C&gt;&lt;D xsi:type="xsd:double"&gt;24.807606&lt;/D&gt;&lt;/FQL&gt;&lt;FQL&gt;&lt;Q&gt;VGK^FG_FCF_YIELD_NTM(0)&lt;/Q&gt;&lt;R&gt;1&lt;/R&gt;&lt;C&gt;1&lt;/C&gt;&lt;D xsi:type="xsd:double"&gt;5.02417491676842&lt;/D&gt;&lt;/FQL&gt;&lt;FQL&gt;&lt;Q&gt;TUR^FMA_EVAL_EBIT(LTMA,NOW,NOW,M,"PORTAGG","MEANR")&lt;/Q&gt;&lt;R&gt;1&lt;/R&gt;&lt;C&gt;1&lt;/C&gt;&lt;D xsi:type="xsd:double"&gt;7.3514078682178&lt;/D&gt;&lt;/FQL&gt;&lt;FQL&gt;&lt;Q&gt;MCHI^FMA_PE(LTM,0,,,"PORTAGG","MEANR")&lt;/Q&gt;&lt;R&gt;1&lt;/R&gt;&lt;C&gt;1&lt;/C&gt;&lt;D xsi:type="xsd:double"&gt;12.8461354876977&lt;/D&gt;&lt;/FQL&gt;&lt;FQL&gt;&lt;Q&gt;EIDO^FMA_EVAL_EBITDA(NTMA,0,,,"PORTAGG","MEANR")&lt;/Q&gt;&lt;R&gt;1&lt;/R&gt;&lt;C&gt;1&lt;/C&gt;&lt;D xsi:type="xsd:double"&gt;6.23894674892412&lt;/D&gt;&lt;/FQL&gt;&lt;FQL&gt;&lt;Q&gt;EWZ^JULIAN(FMA_DIV_YLD(NTMA,NOW,NOW,M,"PORTAGG","MEANR").DATES)&lt;/Q&gt;&lt;R&gt;1&lt;/R&gt;&lt;C&gt;1&lt;/C&gt;&lt;D xsi:type="xsd:long"&gt;45379&lt;/D&gt;&lt;/FQL&gt;&lt;FQL&gt;&lt;Q&gt;GREK^FMA_DIV_YLD(NTMA,NOW,NOW,M,"PORTAGG","MEANR")&lt;/Q&gt;&lt;R&gt;1&lt;/R&gt;&lt;C&gt;1&lt;/C&gt;&lt;D xsi:type="xsd:double"&gt;5.14851054366064&lt;/D&gt;&lt;/FQL&gt;&lt;FQL&gt;&lt;Q&gt;GREK^FMA_PE(LTM,0,,,"PORTAGG","MEANR")&lt;/Q&gt;&lt;R&gt;1&lt;/R&gt;&lt;C&gt;1&lt;/C&gt;&lt;D xsi:type="xsd:double"&gt;7.58190046581541&lt;/D&gt;&lt;/FQL&gt;&lt;FQL&gt;&lt;Q&gt;CAGDPY@KR^EE_ACTUAL_ANNUAL(MED,+1)&lt;/Q&gt;&lt;R&gt;1&lt;/R&gt;&lt;C&gt;1&lt;/C&gt;&lt;D xsi:type="xsd:double"&gt;2.4&lt;/D&gt;&lt;/FQL&gt;&lt;FQL&gt;&lt;Q&gt;SPY^P_PRICE(0)/P_PRICE_HIGH_PR(0,,,USD,,,"PRICE","INTRA","52W")&lt;/Q&gt;&lt;R&gt;1&lt;/R&gt;&lt;C&gt;1&lt;/C&gt;&lt;D xsi:type="xsd:double"&gt;0.9874002&lt;/D&gt;&lt;/FQL&gt;&lt;FQL&gt;&lt;Q&gt;EZA^FG_PRICE(0)&lt;/Q&gt;&lt;R&gt;1&lt;/R&gt;&lt;C&gt;1&lt;/C&gt;&lt;D xsi:type="xsd:double"&gt;40.7&lt;/D&gt;&lt;/FQL&gt;&lt;FQL&gt;&lt;Q&gt;TRYKR10Y-FDS^PCTCHG(FG_YIELD(0,,,,"YTM"),FG_YIELD(-3AM,,,,"YTM"))&lt;/Q&gt;&lt;R&gt;1&lt;/R&gt;&lt;C&gt;1&lt;/C&gt;&lt;D xsi:type="xsd:double"&gt;8.136383&lt;/D&gt;&lt;/FQL&gt;&lt;FQL&gt;&lt;Q&gt;EWT^FMA_PCT_ABOVE_MAVG(200,0,,,,"PORTAGG")&lt;/Q&gt;&lt;R&gt;1&lt;/R&gt;&lt;C&gt;1&lt;/C&gt;&lt;D xsi:type="xsd:double"&gt;68.8888888888889&lt;/D&gt;&lt;/FQL&gt;&lt;FQL&gt;&lt;Q&gt;REFINREPO-FDS^(SUBARRAY(NOT_NA(NO_REPEAT_F(FG_YIELD(NOW,-10AY,D))),0,1)-SUBARRAY(NOT_NA(NO_REPEAT_F(FG_YIELD(NOW,-10AY,D))),1,1))*100&lt;/Q&gt;&lt;R&gt;1&lt;/R&gt;&lt;C&gt;1&lt;/C&gt;&lt;D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xsi:type="xsd:double"&gt;25&lt;/D&gt;&lt;/FQL&gt;&lt;FQL&gt;&lt;Q&gt;EPHE^FMA_EVAL_EBITDA(NTMA,0,,,"PORTAGG","MEANR")&lt;/Q&gt;&lt;R&gt;1&lt;/R&gt;&lt;C&gt;1&lt;/C&gt;&lt;D xsi:type="xsd:double"&gt;8.58210650988481&lt;/D&gt;&lt;/FQL&gt;&lt;FQL&gt;&lt;Q&gt;TRYID10Y-FDS^FG_YIELD(-10AY,0,Y,,"YTM")&lt;/Q&gt;&lt;R&gt;10&lt;/R&gt;&lt;C&gt;1&lt;/C&gt;&lt;D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xsi:type="xsd:double"&gt;2.35315851175775&lt;/D&gt;&lt;D xsi:type="xsd:double"&gt;1.93303150117598&lt;/D&gt;&lt;D xsi:type="xsd:double"&gt;3.07367882715563&lt;/D&gt;&lt;D xsi:type="xsd:double"&gt;3.62874668671579&lt;/D&gt;&lt;D xsi:type="xsd:double"&gt;3.01142146885382&lt;/D&gt;&lt;/FQL&gt;&lt;FQL&gt;&lt;Q&gt;EWZ^FMA_DIV_YLD(NTMA,-10AY,0,AM,"PORTAGG","MEANR")&lt;/Q&gt;&lt;R&gt;121&lt;/R&gt;&lt;C&gt;1&lt;/C&gt;&lt;D xsi:type="xsd:double"&gt;4.13884318380639&lt;/D&gt;&lt;D xsi:type="xsd:double"&gt;4.05911832381586&lt;/D&gt;&lt;D xsi:type="xsd:double"&gt;3.95918101385168&lt;/D&gt;&lt;D xsi:type="xsd:double"&gt;3.87592270408538&lt;/D&gt;&lt;D xsi:type="xsd:double"&gt;3.86472535918115&lt;/D&gt;&lt;D xsi:type="xsd:double"&gt;3.68007761347464&lt;/D&gt;&lt;D xsi:type="xsd:double"&gt;3.79056884590259&lt;/D&gt;&lt;D xsi:type="xsd:double"&gt;3.84400151653294&lt;/D&gt;&lt;D xsi:type="xsd:double"&gt;4.28637371936283&lt;/D&gt;&lt;D xsi:type="xsd:double"&gt;4.14118924102676&lt;/D&gt;&lt;D xsi:type="xsd:double"&gt;4.18109455723337&lt;/D&gt;&lt;D xsi:type="xsd:double"&gt;4.15966356726632&lt;/D&gt;&lt;D xsi:type="xsd:double"&gt;3.61523150747245&lt;/D&gt;&lt;D xsi:type="xsd:double"&gt;3.55546279996255&lt;/D&gt;&lt;D xsi:type="xsd:double"&gt;3.87660380854519&lt;/D&gt;&lt;D xsi:type="xsd:double"&gt;3.85017774472631&lt;/D&gt;&lt;D xsi:type="xsd:double"&gt;3.90334863838268&lt;/D&gt;&lt;D xsi:type="xsd:double"&gt;4.37171616227155&lt;/D&gt;&lt;D xsi:type="xsd:double"&gt;3.89842736236992&lt;/D&gt;&lt;D xsi:type="xsd:double"&gt;3.97138787856268&lt;/D&gt;&lt;D xsi:type="xsd:double"&gt;4.03294516141694&lt;/D&gt;&lt;D xsi:type="xsd:double"&gt;4.7061476221592&lt;/D&gt;&lt;D xsi:type="xsd:double"&gt;4.50127383453254&lt;/D&gt;&lt;D xsi:type="xsd:double"&gt;3.37013403514173&lt;/D&gt;&lt;D xsi:type="xsd:double"&gt;3.24923325372015&lt;/D&gt;&lt;D xsi:type="xsd:double"&gt;3.32479844270463&lt;/D&gt;&lt;D xsi:type="xsd:double"&gt;3.46436826826673&lt;/D&gt;&lt;D xsi:type="xsd:double"&gt;3.10419409731631&lt;/D&gt;&lt;D xsi:type="xsd:double"&gt;3.01138444487162&lt;/D&gt;&lt;D xsi:type="xsd:double"&gt;3.12750321291608&lt;/D&gt;&lt;D xsi:type="xsd:double"&gt;3.02595748292806&lt;/D&gt;&lt;D xsi:type="xsd:double"&gt;3.20718799260425&lt;/D&gt;&lt;D xsi:type="xsd:double"&gt;3.48007747699577&lt;/D&gt;&lt;D xsi:type="xsd:double"&gt;3.43077912733813&lt;/D&gt;&lt;D xsi:type="xsd:double"&gt;3.32484124329301&lt;/D&gt;&lt;D xsi:type="xsd:double"&gt;3.58711507754529&lt;/D&gt;&lt;D xsi:type="xsd:double"&gt;3.64616185091382&lt;/D&gt;&lt;D xsi:type="xsd:double"&gt;3.51589760005539&lt;/D&gt;&lt;D xsi:type="xsd:double"&gt;3.65323784485767&lt;/D&gt;&lt;D xsi:type="xsd:double"&gt;3.61342291742659&lt;/D&gt;&lt;D xsi:type="xsd:double"&gt;3.41334435669142&lt;/D&gt;&lt;D xsi:type="xsd:double"&gt;3.16656859092216&lt;/D&gt;&lt;D xsi:type="xsd:double"&gt;3.10326663012945&lt;/D&gt;&lt;D xsi:type="xsd:double"&gt;3.49406110306687&lt;/D&gt;&lt;D xsi:type="xsd:double"&gt;3.62003939109053&lt;/D&gt;&lt;D xsi:type="xsd:double"&gt;3.34440320237435&lt;/D&gt;&lt;D xsi:type="xsd:double"&gt;3.42816763194967&lt;/D&gt;&lt;D xsi:type="xsd:double"&gt;3.3686282750797&lt;/D&gt;&lt;D xsi:type="xsd:double"&gt;3.56912043746738&lt;/D&gt;&lt;D xsi:type="xsd:double"&gt;3.71260941200793&lt;/D&gt;&lt;D xsi:type="xsd:double"&gt;4.35442882139741&lt;/D&gt;&lt;D xsi:type="xsd:double"&gt;4.40591334291219&lt;/D&gt;&lt;D xsi:type="xsd:double"&gt;4.38497288216708&lt;/D&gt;&lt;D xsi:type="xsd:double"&gt;4.57152859723303&lt;/D&gt;&lt;D xsi:type="xsd:double"&gt;4.13765429114331&lt;/D&gt;&lt;D xsi:type="xsd:double"&gt;3.96726290687913&lt;/D&gt;&lt;D xsi:type="xsd:double"&gt;3.99578148086976&lt;/D&gt;&lt;D xsi:type="xsd:double"&gt;3.79922940862009&lt;/D&gt;&lt;D xsi:type="xsd:double"&gt;3.5615375885&lt;/D&gt;&lt;D xsi:type="xsd:double"&gt;3.46229368057468&lt;/D&gt;&lt;D xsi:type="xsd:double"&gt;3.45410619898948&lt;/D&gt;&lt;D xsi:type="xsd:double"&gt;3.48153823606703&lt;/D&gt;&lt;D xsi:type="xsd:double"&gt;3.13706036681379&lt;/D&gt;&lt;D xsi:type="xsd:double"&gt;3.05457985011634&lt;/D&gt;&lt;D xsi:type="xsd:double"&gt;3.21505712111108&lt;/D&gt;&lt;D xsi:type="xsd:double"&gt;3.28881988715408&lt;/D&gt;&lt;D xsi:type="xsd:double"&gt;3.26601531092849&lt;/D&gt;&lt;D xsi:type="xsd:double"&gt;3.27357298108724&lt;/D&gt;&lt;D xsi:type="xsd:double"&gt;3.18849447176997&lt;/D&gt;&lt;D xsi:type="xsd:double"&gt;3.14365597044091&lt;/D&gt;&lt;D xsi:type="xsd:double"&gt;3.06691601323325&lt;/D&gt;&lt;D xsi:type="xsd:double"&gt;4.27252761823566&lt;/D&gt;&lt;D xsi:type="xsd:double"&gt;4.20113318725045&lt;/D&gt;&lt;D xsi:type="xsd:double"&gt;3.75402299424238&lt;/D&gt;&lt;D xsi:type="xsd:double"&gt;2.91594872549839&lt;/D&gt;&lt;D xsi:type="xsd:double"&gt;2.71644845291233&lt;/D&gt;&lt;D xsi:type="xsd:double"&gt;2.79360750398401&lt;/D&gt;&lt;D xsi:type="xsd:double"&gt;3.25127304123804&lt;/D&gt;&lt;D xsi:type="xsd:double"&gt;3.46770872839705&lt;/D&gt;&lt;D xsi:type="xsd:double"&gt;3.42663192744526&lt;/D&gt;&lt;D xsi:type="xsd:double"&gt;3.38327217456325&lt;/D&gt;&lt;D xsi:type="xsd:double"&gt;3.3006007738331&lt;/D&gt;&lt;D xsi:type="xsd:double"&gt;3.73309284681706&lt;/D&gt;&lt;D xsi:type="xsd:double"&gt;4.15782911242835&lt;/D&gt;&lt;D xsi:type="xsd:double"&gt;4.4538934726072&lt;/D&gt;&lt;D xsi:type="xsd:double"&gt;4.7115405426451&lt;/D&gt;&lt;D xsi:type="xsd:double"&gt;4.64570302693202&lt;/D&gt;&lt;D xsi:type="xsd:double"&gt;5.22738850483551&lt;/D&gt;&lt;D xsi:type="xsd:double"&gt;5.73884361155118&lt;/D&gt;&lt;D xsi:type="xsd:double"&gt;6.33254851881799&lt;/D&gt;&lt;D xsi:type="xsd:double"&gt;6.52857878764562&lt;/D&gt;&lt;D xsi:type="xsd:double"&gt;7.41944067188523&lt;/D&gt;&lt;D xsi:type="xsd:double"&gt;7.53397941529752&lt;/D&gt;&lt;D xsi:type="xsd:double"&gt;7.53555123574421&lt;/D&gt;&lt;D xsi:type="xsd:double"&gt;6.78354518122293&lt;/D&gt;&lt;D xsi:type="xsd:double"&gt;8.83732452067041&lt;/D&gt;&lt;D xsi:type="xsd:double"&gt;8.41786132549047&lt;/D&gt;&lt;D xsi:type="xsd:double"&gt;9.3295274058982&lt;/D&gt;&lt;D xsi:type="xsd:double"&gt;10.4125569792443&lt;/D&gt;&lt;D xsi:type="xsd:double"&gt;11.4552869051844&lt;/D&gt;&lt;D xsi:type="xsd:double"&gt;10.4750245165604&lt;/D&gt;&lt;D xsi:type="xsd:double"&gt;10.2988132171546&lt;/D&gt;&lt;D xsi:type="xsd:double"&gt;9.55853222535105&lt;/D&gt;&lt;D xsi:type="xsd:double"&gt;8.37093831305625&lt;/D&gt;&lt;D xsi:type="xsd:double"&gt;7.16782466323332&lt;/D&gt;&lt;D xsi:type="xsd:double"&gt;6.55706963771472&lt;/D&gt;&lt;D xsi:type="xsd:double"&gt;6.5959934169574&lt;/D&gt;&lt;D xsi:type="xsd:double"&gt;6.97900690217364&lt;/D&gt;&lt;D xsi:type="xsd:double"&gt;6.48316755900925&lt;/D&gt;&lt;D xsi:type="xsd:double"&gt;6.67148213344002&lt;/D&gt;&lt;D xsi:type="xsd:double"&gt;6.12822518446774&lt;/D&gt;&lt;D xsi:type="xsd:double"&gt;6.1247137863784&lt;/D&gt;&lt;D xsi:type="xsd:double"&gt;5.89729052994574&lt;/D&gt;&lt;D xsi:type="xsd:double"&gt;5.93419348415216&lt;/D&gt;&lt;D xsi:type="xsd:double"&gt;6.1169748429509&lt;/D&gt;&lt;D xsi:type="xsd:double"&gt;6.32530584602675&lt;/D&gt;&lt;D xsi:type="xsd:double"&gt;6.07868102856405&lt;/D&gt;&lt;D xsi:type="xsd:double"&gt;5.73097556899583&lt;/D&gt;&lt;D xsi:type="xsd:double"&gt;5.89900341303285&lt;/D&gt;&lt;D xsi:type="xsd:double"&gt;6.31388101585979&lt;/D&gt;&lt;D xsi:type="xsd:double"&gt;6.18064023523486&lt;/D&gt;&lt;/FQL&gt;&lt;FQL&gt;&lt;Q&gt;TUR^FG_PRICE(0)&lt;/Q&gt;&lt;R&gt;1&lt;/R&gt;&lt;C&gt;1&lt;/C&gt;&lt;D xsi:type="xsd:double"&gt;38.86&lt;/D&gt;&lt;/FQL&gt;&lt;FQL&gt;&lt;Q&gt;CC_MY^FG_COMPANY_NAME&lt;/Q&gt;&lt;R&gt;1&lt;/R&gt;&lt;C&gt;1&lt;/C&gt;&lt;D xsi:type="xsd:string"&gt;Malaysia&lt;/D&gt;&lt;/FQL&gt;&lt;FQL&gt;&lt;Q&gt;USDBRL^FG_PRICE_CHANGE(0,-1AY)&lt;/Q&gt;&lt;R&gt;1&lt;/R&gt;&lt;C&gt;1&lt;/C&gt;&lt;D xsi:type="xsd:double"&gt;1.5896916&lt;/D&gt;&lt;/FQL&gt;&lt;FQL&gt;&lt;Q&gt;EWY^FMA_DIV_YLD(NTMA,-10AY,0,AM,"PORTAGG","MEANR")&lt;/Q&gt;&lt;R&gt;121&lt;/R&gt;&lt;C&gt;1&lt;/C&gt;&lt;D xsi:type="xsd:double"&gt;1.27583856076366&lt;/D&gt;&lt;D xsi:type="xsd:double"&gt;1.29492764463173&lt;/D&gt;&lt;D xsi:type="xsd:double"&gt;1.25313642420635&lt;/D&gt;&lt;D xsi:type="xsd:double"&gt;1.30839696469137&lt;/D&gt;&lt;D xsi:type="xsd:double"&gt;1.28325247061808&lt;/D&gt;&lt;D xsi:type="xsd:double"&gt;1.31667361242339&lt;/D&gt;&lt;D xsi:type="xsd:double"&gt;1.44787969143945&lt;/D&gt;&lt;D xsi:type="xsd:double"&gt;1.39701436881071&lt;/D&gt;&lt;D xsi:type="xsd:double"&gt;1.41333152675368&lt;/D&gt;&lt;D xsi:type="xsd:double"&gt;1.51055430724817&lt;/D&gt;&lt;D xsi:type="xsd:double"&gt;1.59733024920232&lt;/D&gt;&lt;D xsi:type="xsd:double"&gt;1.58171590554619&lt;/D&gt;&lt;D xsi:type="xsd:double"&gt;1.5264154252541&lt;/D&gt;&lt;D xsi:type="xsd:double"&gt;1.56720309662643&lt;/D&gt;&lt;D xsi:type="xsd:double"&gt;1.65253081125418&lt;/D&gt;&lt;D xsi:type="xsd:double"&gt;1.70240422884114&lt;/D&gt;&lt;D xsi:type="xsd:double"&gt;1.79747281481581&lt;/D&gt;&lt;D xsi:type="xsd:double"&gt;1.83961314890066&lt;/D&gt;&lt;D xsi:type="xsd:double"&gt;1.73435089087929&lt;/D&gt;&lt;D xsi:type="xsd:double"&gt;1.85869006790074&lt;/D&gt;&lt;D xsi:type="xsd:double"&gt;1.9380925942411&lt;/D&gt;&lt;D xsi:type="xsd:double"&gt;2.04398678996305&lt;/D&gt;&lt;D xsi:type="xsd:double"&gt;2.01875033164846&lt;/D&gt;&lt;D xsi:type="xsd:double"&gt;1.92370457521611&lt;/D&gt;&lt;D xsi:type="xsd:double"&gt;1.94394627040241&lt;/D&gt;&lt;D xsi:type="xsd:double"&gt;1.96729531343536&lt;/D&gt;&lt;D xsi:type="xsd:double"&gt;1.93156845943155&lt;/D&gt;&lt;D xsi:type="xsd:double"&gt;1.96023142248963&lt;/D&gt;&lt;D xsi:type="xsd:double"&gt;1.89089032032932&lt;/D&gt;&lt;D xsi:type="xsd:double"&gt;1.87396700145522&lt;/D&gt;&lt;D xsi:type="xsd:double"&gt;1.91754276599796&lt;/D&gt;&lt;D xsi:type="xsd:double"&gt;1.98729949155246&lt;/D&gt;&lt;D xsi:type="xsd:double"&gt;1.93988795688581&lt;/D&gt;&lt;D xsi:type="xsd:double"&gt;1.93930792552023&lt;/D&gt;&lt;D xsi:type="xsd:double"&gt;1.9319865848551&lt;/D&gt;&lt;D xsi:type="xsd:double"&gt;1.92304211320381&lt;/D&gt;&lt;D xsi:type="xsd:double"&gt;1.94730004675552&lt;/D&gt;&lt;D xsi:type="xsd:double"&gt;1.82207831114389&lt;/D&gt;&lt;D xsi:type="xsd:double"&gt;1.75810547243886&lt;/D&gt;&lt;D xsi:type="xsd:double"&gt;1.7658412608003&lt;/D&gt;&lt;D xsi:type="xsd:double"&gt;1.86536612077478&lt;/D&gt;&lt;D xsi:type="xsd:double"&gt;1.83819226621657&lt;/D&gt;&lt;D xsi:type="xsd:double"&gt;1.74226953026818&lt;/D&gt;&lt;D xsi:type="xsd:double"&gt;1.95580296298037&lt;/D&gt;&lt;D xsi:type="xsd:double"&gt;2.04129669750143&lt;/D&gt;&lt;D xsi:type="xsd:double"&gt;2.03434449916384&lt;/D&gt;&lt;D xsi:type="xsd:double"&gt;2.21057012731831&lt;/D&gt;&lt;D xsi:type="xsd:double"&gt;2.18133554339334&lt;/D&gt;&lt;D xsi:type="xsd:double"&gt;2.23448718395816&lt;/D&gt;&lt;D xsi:type="xsd:double"&gt;2.22272349348488&lt;/D&gt;&lt;D xsi:type="xsd:double"&gt;2.20572070274187&lt;/D&gt;&lt;D xsi:type="xsd:double"&gt;2.396684854329&lt;/D&gt;&lt;D xsi:type="xsd:double"&gt;2.40340861374535&lt;/D&gt;&lt;D xsi:type="xsd:double"&gt;2.43354975901337&lt;/D&gt;&lt;D xsi:type="xsd:double"&gt;2.59550262953147&lt;/D&gt;&lt;D xsi:type="xsd:double"&gt;2.60403624918519&lt;/D&gt;&lt;D xsi:type="xsd:double"&gt;2.63969536548513&lt;/D&gt;&lt;D xsi:type="xsd:double"&gt;2.62521795884274&lt;/D&gt;&lt;D xsi:type="xsd:double"&gt;2.48584640947123&lt;/D&gt;&lt;D xsi:type="xsd:double"&gt;2.54533889999172&lt;/D&gt;&lt;D xsi:type="xsd:double"&gt;2.44331897382792&lt;/D&gt;&lt;D xsi:type="xsd:double"&gt;2.55121512035095&lt;/D&gt;&lt;D xsi:type="xsd:double"&gt;2.52808139764311&lt;/D&gt;&lt;D xsi:type="xsd:double"&gt;2.54213504978576&lt;/D&gt;&lt;D xsi:type="xsd:double"&gt;2.7022913204829&lt;/D&gt;&lt;D xsi:type="xsd:double"&gt;2.52919622768501&lt;/D&gt;&lt;D xsi:type="xsd:double"&gt;2.52932297580699&lt;/D&gt;&lt;D xsi:type="xsd:double"&gt;2.42737206097433&lt;/D&gt;&lt;D xsi:type="xsd:double"&gt;2.42435848049757&lt;/D&gt;&lt;D xsi:type="xsd:double"&gt;2.32323057283504&lt;/D&gt;&lt;D xsi:type="xsd:double"&gt;2.25245615367901&lt;/D&gt;&lt;D xsi:type="xsd:double"&gt;2.63300843481386&lt;/D&gt;&lt;D xsi:type="xsd:double"&gt;2.68630085164652&lt;/D&gt;&lt;D xsi:type="xsd:double"&gt;2.475993784551&lt;/D&gt;&lt;D xsi:type="xsd:double"&gt;2.21778599952023&lt;/D&gt;&lt;D xsi:type="xsd:double"&gt;2.25223225850709&lt;/D&gt;&lt;D xsi:type="xsd:double"&gt;2.03218423939856&lt;/D&gt;&lt;D xsi:type="xsd:double"&gt;2.11825021468652&lt;/D&gt;&lt;D xsi:type="xsd:double"&gt;2.09457107354748&lt;/D&gt;&lt;D xsi:type="xsd:double"&gt;2.04633512785059&lt;/D&gt;&lt;D xsi:type="xsd:double"&gt;1.82613425049299&lt;/D&gt;&lt;D xsi:type="xsd:double"&gt;1.61752773436687&lt;/D&gt;&lt;D xsi:type="xsd:double"&gt;1.64208310957082&lt;/D&gt;&lt;D xsi:type="xsd:double"&gt;1.69191456384921&lt;/D&gt;&lt;D xsi:type="xsd:double"&gt;1.68307237229513&lt;/D&gt;&lt;D xsi:type="xsd:double"&gt;1.72216275177381&lt;/D&gt;&lt;D xsi:type="xsd:double"&gt;1.68076907240955&lt;/D&gt;&lt;D xsi:type="xsd:double"&gt;1.71160793552345&lt;/D&gt;&lt;D xsi:type="xsd:double"&gt;1.76582561322122&lt;/D&gt;&lt;D xsi:type="xsd:double"&gt;1.84365056349117&lt;/D&gt;&lt;D xsi:type="xsd:double"&gt;1.96703061548233&lt;/D&gt;&lt;D xsi:type="xsd:double"&gt;2.00749931704198&lt;/D&gt;&lt;D xsi:type="xsd:double"&gt;1.92548758097438&lt;/D&gt;&lt;D xsi:type="xsd:double"&gt;1.98616808652331&lt;/D&gt;&lt;D xsi:type="xsd:double"&gt;2.20836184245956&lt;/D&gt;&lt;D xsi:type="xsd:double"&gt;2.28111530239347&lt;/D&gt;&lt;D xsi:type="xsd:double"&gt;2.26755690789433&lt;/D&gt;&lt;D xsi:type="xsd:double"&gt;2.39696182755193&lt;/D&gt;&lt;D xsi:type="xsd:double"&gt;2.38353582203127&lt;/D&gt;&lt;D xsi:type="xsd:double"&gt;2.66005998329417&lt;/D&gt;&lt;D xsi:type="xsd:double"&gt;2.48104693140105&lt;/D&gt;&lt;D xsi:type="xsd:double"&gt;2.65281340426275&lt;/D&gt;&lt;D xsi:type="xsd:double"&gt;2.81974343519305&lt;/D&gt;&lt;D xsi:type="xsd:double"&gt;2.4661754209628&lt;/D&gt;&lt;D xsi:type="xsd:double"&gt;2.51712597309667&lt;/D&gt;&lt;D xsi:type="xsd:double"&gt;2.53494566024348&lt;/D&gt;&lt;D xsi:type="xsd:double"&gt;2.44863400882042&lt;/D&gt;&lt;D xsi:type="xsd:double"&gt;2.50488281252234&lt;/D&gt;&lt;D xsi:type="xsd:double"&gt;2.31900548952082&lt;/D&gt;&lt;D xsi:type="xsd:double"&gt;2.44238731362831&lt;/D&gt;&lt;D xsi:type="xsd:double"&gt;2.27093717314673&lt;/D&gt;&lt;D xsi:type="xsd:double"&gt;2.38266745796733&lt;/D&gt;&lt;D xsi:type="xsd:double"&gt;2.37921959237423&lt;/D&gt;&lt;D xsi:type="xsd:double"&gt;2.38784173505018&lt;/D&gt;&lt;D xsi:type="xsd:double"&gt;2.50825206988642&lt;/D&gt;&lt;D xsi:type="xsd:double"&gt;2.53260729152408&lt;/D&gt;&lt;D xsi:type="xsd:double"&gt;2.35092689148086&lt;/D&gt;&lt;D xsi:type="xsd:double"&gt;2.3522149929272&lt;/D&gt;&lt;D xsi:type="xsd:double"&gt;2.23594303668795&lt;/D&gt;&lt;D xsi:type="xsd:double"&gt;2.24307904971482&lt;/D&gt;&lt;D xsi:type="xsd:double"&gt;2.16743584857747&lt;/D&gt;&lt;/FQL&gt;&lt;FQL&gt;&lt;Q&gt;DDR3512M-FDS^FG_PRICE_CHANGE(0,-1AM)&lt;/Q&gt;&lt;R&gt;1&lt;/R&gt;&lt;C&gt;1&lt;/C&gt;&lt;D xsi:type="xsd:double"&gt;0.903696030159051&lt;/D&gt;&lt;/FQL&gt;&lt;FQL&gt;&lt;Q&gt;SET-BKK^FG_PRICE_MAVG(0,,,,200)&lt;/Q&gt;&lt;R&gt;1&lt;/R&gt;&lt;C&gt;1&lt;/C&gt;&lt;D xsi:type="xsd:double"&gt;1440.4778&lt;/D&gt;&lt;/FQL&gt;&lt;FQL&gt;&lt;Q&gt;VNM^FG_TOTAL_RETURNC(0,-1AM)&lt;/Q&gt;&lt;R&gt;1&lt;/R&gt;&lt;C&gt;1&lt;/C&gt;&lt;D xsi:type="xsd:double"&gt;0.526309&lt;/D&gt;&lt;/FQL&gt;&lt;FQL&gt;&lt;Q&gt;ECH^P_PRICE(0)/P_PRICE_LOW_PR(0,,,USD,,,"PRICE","INTRA","52W")-1&lt;/Q&gt;&lt;R&gt;1&lt;/R&gt;&lt;C&gt;1&lt;/C&gt;&lt;D xsi:type="xsd:double"&gt;0.16983521&lt;/D&gt;&lt;/FQL&gt;&lt;FQL&gt;&lt;Q&gt;KSA^SIZE(FG_CONSTITUENTS)&lt;/Q&gt;&lt;R&gt;1&lt;/R&gt;&lt;C&gt;1&lt;/C&gt;&lt;D xsi:type="xsd:long"&gt;122&lt;/D&gt;&lt;/FQL&gt;&lt;FQL&gt;&lt;Q&gt;REFSAREPO-FDS^(SUBARRAY(NOT_NA(NO_REPEAT_F(FG_YIELD(NOW,-10AY,D))),0,1)-SUBARRAY(NOT_NA(NO_REPEAT_F(FG_YIELD(NOW,-10AY,D))),1,1))*100&lt;/Q&gt;&lt;R&gt;1&lt;/R&gt;&lt;C&gt;1&lt;/C&gt;&lt;D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xsi:type="xsd:double"&gt;25&lt;/D&gt;&lt;/FQL&gt;&lt;FQL&gt;&lt;Q&gt;CC_VN^IMF_IFS_RCPI_Q(-1AM)&lt;/Q&gt;&lt;R&gt;1&lt;/R&gt;&lt;C&gt;1&lt;/C&gt;&lt;D xsi:type="xsd:double"&gt;3.5401578&lt;/D&gt;&lt;/FQL&gt;&lt;FQL&gt;&lt;Q&gt;TUR^FMA_PE(NTMA,0,,,"PORTAGG","MEANR")&lt;/Q&gt;&lt;R&gt;1&lt;/R&gt;&lt;C&gt;1&lt;/C&gt;&lt;D xsi:type="xsd:double"&gt;5.47118004165306&lt;/D&gt;&lt;/FQL&gt;&lt;FQL&gt;&lt;Q&gt;W-FDS^FG_PRICE_CHANGE(0,-6AM)&lt;/Q&gt;&lt;R&gt;1&lt;/R&gt;&lt;C&gt;1&lt;/C&gt;&lt;D xsi:type="xsd:double"&gt;-0.764388489208623&lt;/D&gt;&lt;/FQL&gt;&lt;FQL&gt;&lt;Q&gt;EWY^FG_TOTAL_RETURNC(0,-3AM)&lt;/Q&gt;&lt;R&gt;1&lt;/R&gt;&lt;C&gt;1&lt;/C&gt;&lt;D xsi:type="xsd:double"&gt;5.5095077&lt;/D&gt;&lt;/FQL&gt;&lt;FQL&gt;&lt;Q&gt;MCHI^SIZE(FG_CONSTITUENTS)&lt;/Q&gt;&lt;R&gt;1&lt;/R&gt;&lt;C&gt;1&lt;/C&gt;&lt;D xsi:type="xsd:long"&gt;661&lt;/D&gt;&lt;/FQL&gt;&lt;FQL&gt;&lt;Q&gt;NI-FDS^FG_PRICE_CHANGE(0,-3AM)&lt;/Q&gt;&lt;R&gt;1&lt;/R&gt;&lt;C&gt;1&lt;/C&gt;&lt;D xsi:type="xsd:double"&gt;9.01538461538463&lt;/D&gt;&lt;/FQL&gt;&lt;FQL&gt;&lt;Q&gt;TRYGR10Y-FDS^PCTCHG(FG_YIELD(0,,,,"YTM"),FG_YIELD(-1AM,,,,"YTM"))&lt;/Q&gt;&lt;R&gt;1&lt;/R&gt;&lt;C&gt;1&lt;/C&gt;&lt;D xsi:type="xsd:double"&gt;4.968185&lt;/D&gt;&lt;/FQL&gt;&lt;FQL&gt;&lt;Q&gt;CNYA^FMA_PE(NTMA,0,,,"PORTAGG","MEANR")&lt;/Q&gt;&lt;R&gt;1&lt;/R&gt;&lt;C&gt;1&lt;/C&gt;&lt;D xsi:type="xsd:double"&gt;12.1685169494032&lt;/D&gt;&lt;/FQL&gt;&lt;FQL&gt;&lt;Q&gt;MCHI^FMA_EVAL_EBIT(LTMA,NOW,NOW,M,"PORTAGG","MEANR")&lt;/Q&gt;&lt;R&gt;1&lt;/R&gt;&lt;C&gt;1&lt;/C&gt;&lt;D xsi:type="xsd:double"&gt;13.4951710963979&lt;/D&gt;&lt;/FQL&gt;&lt;FQL&gt;&lt;Q&gt;UAE^FMA_EVAL_EBITDA(NTMA,0,,,"PORTAGG","MEANR")&lt;/Q&gt;&lt;R&gt;1&lt;/R&gt;&lt;C&gt;1&lt;/C&gt;&lt;D xsi:type="xsd:double"&gt;6.76146272260889&lt;/D&gt;&lt;/FQL&gt;&lt;FQL&gt;&lt;Q&gt;EWJ^SIZE(FG_CONSTITUENTS)&lt;/Q&gt;&lt;R&gt;1&lt;/R&gt;&lt;C&gt;1&lt;/C&gt;&lt;D xsi:type="xsd:long"&gt;219&lt;/D&gt;&lt;/FQL&gt;&lt;FQL&gt;&lt;Q&gt;TIPSCL10Y-FDS^FG_YIELD(0,,,,"YTM")&lt;/Q&gt;&lt;R&gt;1&lt;/R&gt;&lt;C&gt;1&lt;/C&gt;&lt;D xsi:type="xsd:double"&gt;2.6225758&lt;/D&gt;&lt;/FQL&gt;&lt;FQL&gt;&lt;Q&gt;CNYA^JULIAN(FMA_DIV_YLD(NTMA,NOW,NOW,M,"PORTAGG","MEANR").DATES)&lt;/Q&gt;&lt;R&gt;1&lt;/R&gt;&lt;C&gt;1&lt;/C&gt;&lt;D xsi:type="xsd:long"&gt;45379&lt;/D&gt;&lt;/FQL&gt;&lt;FQL&gt;&lt;Q&gt;TRYAE10Y-FDS^FG_YIELD(-10AY,0,Y,,"YTM")&lt;/Q&gt;&lt;R&gt;10&lt;/R&gt;&lt;C&gt;1&lt;/C&gt;&lt;D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xsi:type="xsd:double"&gt;1.11601822649293&lt;/D&gt;&lt;D xsi:type="xsd:double"&gt;1.03737377793235&lt;/D&gt;&lt;D xsi:type="xsd:double"&gt;1.28884335629541&lt;/D&gt;&lt;D xsi:type="xsd:double"&gt;1.11127492950619&lt;/D&gt;&lt;D xsi:type="xsd:double"&gt;0.886057282514537&lt;/D&gt;&lt;/FQL&gt;&lt;FQL&gt;&lt;Q&gt;CPALM-FDS^FG_PRICE(0)&lt;/Q&gt;&lt;R&gt;1&lt;/R&gt;&lt;C&gt;1&lt;/C&gt;&lt;D xsi:type="xsd:double"&gt;4517&lt;/D&gt;&lt;/FQL&gt;&lt;FQL&gt;&lt;Q&gt;SET-BKK^FG_PRICE_MAVG(0,,,,60)&lt;/Q&gt;&lt;R&gt;1&lt;/R&gt;&lt;C&gt;1&lt;/C&gt;&lt;D xsi:type="xsd:double"&gt;1381.4689&lt;/D&gt;&lt;/FQL&gt;&lt;FQL&gt;&lt;Q&gt;EWM^FG_PRICE_MAVG(0,,,,60)&lt;/Q&gt;&lt;R&gt;1&lt;/R&gt;&lt;C&gt;1&lt;/C&gt;&lt;D xsi:type="xsd:double"&gt;21.564&lt;/D&gt;&lt;/FQL&gt;&lt;FQL&gt;&lt;Q&gt;INDA^FG_TOTAL_RETURNC(0,-12AM)&lt;/Q&gt;&lt;R&gt;1&lt;/R&gt;&lt;C&gt;1&lt;/C&gt;&lt;D xsi:type="xsd:double"&gt;30.893505&lt;/D&gt;&lt;/FQL&gt;&lt;FQL&gt;&lt;Q&gt;EWY^P_PRICE(0)/P_PRICE_HIGH_PR(0,,,USD,,,"PRICE","INTRA","52W")&lt;/Q&gt;&lt;R&gt;1&lt;/R&gt;&lt;C&gt;1&lt;/C&gt;&lt;D xsi:type="xsd:double"&gt;0.95190614&lt;/D&gt;&lt;/FQL&gt;&lt;FQL&gt;&lt;Q&gt;EPU^P_PRICE(0)/P_PRICE_LOW_PR(0,,,USD,,,"PRICE","INTRA","52W")-1&lt;/Q&gt;&lt;R&gt;1&lt;/R&gt;&lt;C&gt;1&lt;/C&gt;&lt;D xsi:type="xsd:double"&gt;0.4264623&lt;/D&gt;&lt;/FQL&gt;&lt;FQL&gt;&lt;Q&gt;VGK^P_PRICE(0)/P_PRICE_HIGH_PR(0,,,USD,,,"PRICE","INTRA","52W")&lt;/Q&gt;&lt;R&gt;1&lt;/R&gt;&lt;C&gt;1&lt;/C&gt;&lt;D xsi:type="xsd:double"&gt;0.9768368&lt;/D&gt;&lt;/FQL&gt;&lt;FQL&gt;&lt;Q&gt;EWZ^FG_ROE(0)&lt;/Q&gt;&lt;R&gt;1&lt;/R&gt;&lt;C&gt;1&lt;/C&gt;&lt;D xsi:type="xsd:double"&gt;19.8529724310733&lt;/D&gt;&lt;/FQL&gt;&lt;FQL&gt;&lt;Q&gt;REFSAREPO-FDS^FG_YIELD(NOW,,,0)&lt;/Q&gt;&lt;R&gt;1&lt;/R&gt;&lt;C&gt;1&lt;/C&gt;&lt;D xsi:type="xsd:double"&gt;6&lt;/D&gt;&lt;/FQL&gt;&lt;FQL&gt;&lt;Q&gt;REFCNRMB-FDS^PROPER_NAME(0,,,"SECURITY","NAME")&lt;/Q&gt;&lt;R&gt;1&lt;/R&gt;&lt;C&gt;1&lt;/C&gt;&lt;D xsi:type="xsd:string"&gt;China Loan Prime Rate (LPR) - 1 Year&lt;/D&gt;&lt;/FQL&gt;&lt;FQL&gt;&lt;Q&gt;TRYZA10Y-FDS^FG_YIELD(0,,,,"YTM")&lt;/Q&gt;&lt;R&gt;1&lt;/R&gt;&lt;C&gt;1&lt;/C&gt;&lt;D xsi:type="xsd:double"&gt;12.226713&lt;/D&gt;&lt;/FQL&gt;&lt;FQL&gt;&lt;Q&gt;VGK^FG_PE_NTM(0,,,90,0)&lt;/Q&gt;&lt;R&gt;1&lt;/R&gt;&lt;C&gt;1&lt;/C&gt;&lt;D xsi:type="xsd:double"&gt;14.0006113777981&lt;/D&gt;&lt;/FQL&gt;&lt;FQL&gt;&lt;Q&gt;INDA^FMA_EVAL_EBIT(LTMA,NOW,NOW,M,"PORTAGG","MEANR")&lt;/Q&gt;&lt;R&gt;1&lt;/R&gt;&lt;C&gt;1&lt;/C&gt;&lt;D xsi:type="xsd:double"&gt;22.898447607863&lt;/D&gt;&lt;/FQL&gt;&lt;FQL&gt;&lt;Q&gt;KSA^FMA_EVAL_EBITDA(NTMA,0,,,"PORTAGG","MEANR")&lt;/Q&gt;&lt;R&gt;1&lt;/R&gt;&lt;C&gt;1&lt;/C&gt;&lt;D xsi:type="xsd:double"&gt;11.5926039970905&lt;/D&gt;&lt;/FQL&gt;&lt;FQL&gt;&lt;Q&gt;FC0000PL^FG_PRICE(0)&lt;/Q&gt;&lt;R&gt;1&lt;/R&gt;&lt;C&gt;1&lt;/C&gt;&lt;D xsi:type="xsd:double"&gt;214.69629&lt;/D&gt;&lt;/FQL&gt;&lt;FQL&gt;&lt;Q&gt;TRYTH10Y-FDS^PCTCHG(FG_YIELD(0,,,,"YTM"),FG_YIELD(-3AM,,,,"YTM"))&lt;/Q&gt;&lt;R&gt;1&lt;/R&gt;&lt;C&gt;1&lt;/C&gt;&lt;D xsi:type="xsd:double"&gt;1.2294166&lt;/D&gt;&lt;/FQL&gt;&lt;FQL&gt;&lt;Q&gt;ECH^FMA_EVAL_EBITDA(NTMA,0,,,"PORTAGG","MEANR")&lt;/Q&gt;&lt;R&gt;1&lt;/R&gt;&lt;C&gt;1&lt;/C&gt;&lt;D xsi:type="xsd:double"&gt;6.18521728002346&lt;/D&gt;&lt;/FQL&gt;&lt;FQL&gt;&lt;Q&gt;MCHI^P_PRICE_RETURNS_PR('52W',2,-10AY,0,AM)&lt;/Q&gt;&lt;R&gt;121&lt;/R&gt;&lt;C&gt;1&lt;/C&gt;&lt;D xsi:type="xsd:double"&gt;5.5255294&lt;/D&gt;&lt;D xsi:type="xsd:double"&gt;-5.246073&lt;/D&gt;&lt;D xsi:type="xsd:double"&gt;11.742676&lt;/D&gt;&lt;D xsi:type="xsd:double"&gt;14.321375&lt;/D&gt;&lt;D xsi:type="xsd:double"&gt;19.948029&lt;/D&gt;&lt;D xsi:type="xsd:double"&gt;9.528947&lt;/D&gt;&lt;D xsi:type="xsd:double"&gt;0.40016174&lt;/D&gt;&lt;D xsi:type="xsd:double"&gt;7.2627664&lt;/D&gt;&lt;D xsi:type="xsd:double"&gt;3.320086&lt;/D&gt;&lt;D xsi:type="xsd:double"&gt;15.595781&lt;/D&gt;&lt;D xsi:type="xsd:double"&gt;16.83563&lt;/D&gt;&lt;D xsi:type="xsd:double"&gt;18.240524&lt;/D&gt;&lt;D xsi:type="xsd:double"&gt;37.5558&lt;/D&gt;&lt;D xsi:type="xsd:double"&gt;44.903683&lt;/D&gt;&lt;D xsi:type="xsd:double"&gt;29.538895&lt;/D&gt;&lt;D xsi:type="xsd:double"&gt;12.927759&lt;/D&gt;&lt;D xsi:type="xsd:double"&gt;1.0127306&lt;/D&gt;&lt;D xsi:type="xsd:double"&gt;-9.902895&lt;/D&gt;&lt;D xsi:type="xsd:double"&gt;1.5065432&lt;/D&gt;&lt;D xsi:type="xsd:double"&gt;-1.6410887&lt;/D&gt;&lt;D xsi:type="xsd:double"&gt;-8.802038&lt;/D&gt;&lt;D xsi:type="xsd:double"&gt;-20.527082&lt;/D&gt;&lt;D xsi:type="xsd:double"&gt;-28.354961&lt;/D&gt;&lt;D xsi:type="xsd:double"&gt;-15.826851&lt;/D&gt;&lt;D xsi:type="xsd:double"&gt;-30.827475&lt;/D&gt;&lt;D xsi:type="xsd:double"&gt;-32.682156&lt;/D&gt;&lt;D xsi:type="xsd:double"&gt;-27.533388&lt;/D&gt;&lt;D xsi:type="xsd:double"&gt;-16.14027&lt;/D&gt;&lt;D xsi:type="xsd:double"&gt;-6.2671065&lt;/D&gt;&lt;D xsi:type="xsd:double"&gt;10.486269&lt;/D&gt;&lt;D xsi:type="xsd:double"&gt;3.8976789&lt;/D&gt;&lt;D xsi:type="xsd:double"&gt;-1.6854465&lt;/D&gt;&lt;D xsi:type="xsd:double"&gt;4.3951154&lt;/D&gt;&lt;D xsi:type="xsd:double"&gt;18.465317&lt;/D&gt;&lt;D xsi:type="xsd:double"&gt;35.822487&lt;/D&gt;&lt;D xsi:type="xsd:double"&gt;23.851383&lt;/D&gt;&lt;D xsi:type="xsd:double"&gt;20.992077&lt;/D&gt;&lt;D xsi:type="xsd:double"&gt;31.509315&lt;/D&gt;&lt;D xsi:type="xsd:double"&gt;31.337357&lt;/D&gt;&lt;D xsi:type="xsd:double"&gt;31.36568&lt;/D&gt;&lt;D xsi:type="xsd:double"&gt;28.579187&lt;/D&gt;&lt;D xsi:type="xsd:double"&gt;32.571636&lt;/D&gt;&lt;D xsi:type="xsd:double"&gt;37.76423&lt;/D&gt;&lt;D xsi:type="xsd:double"&gt;49.255848&lt;/D&gt;&lt;D xsi:type="xsd:double"&gt;45.35804&lt;/D&gt;&lt;D xsi:type="xsd:double"&gt;55.433464&lt;/D&gt;&lt;D xsi:type="xsd:double"&gt;38.35126&lt;/D&gt;&lt;D xsi:type="xsd:double"&gt;51.622604&lt;/D&gt;&lt;D xsi:type="xsd:double"&gt;40.306366&lt;/D&gt;&lt;D xsi:type="xsd:double"&gt;36.38952&lt;/D&gt;&lt;D xsi:type="xsd:double"&gt;31.331765999999998&lt;/D&gt;&lt;D xsi:type="xsd:double"&gt;16.015196&lt;/D&gt;&lt;D xsi:type="xsd:double"&gt;7.7679873&lt;/D&gt;&lt;D xsi:type="xsd:double"&gt;-8.012462&lt;/D&gt;&lt;D xsi:type="xsd:double"&gt;-17.578459&lt;/D&gt;&lt;D xsi:type="xsd:double"&gt;-18.15362&lt;/D&gt;&lt;D xsi:type="xsd:double"&gt;-14.872402&lt;/D&gt;&lt;D xsi:type="xsd:double"&gt;-20.901848&lt;/D&gt;&lt;D xsi:type="xsd:double"&gt;-9.154261&lt;/D&gt;&lt;D xsi:type="xsd:double"&gt;-13.972998&lt;/D&gt;&lt;D xsi:type="xsd:double"&gt;-5.7697&lt;/D&gt;&lt;D xsi:type="xsd:double"&gt;-12.618762&lt;/D&gt;&lt;D xsi:type="xsd:double"&gt;-17.822922&lt;/D&gt;&lt;D xsi:type="xsd:double"&gt;-6.067455&lt;/D&gt;&lt;D xsi:type="xsd:double"&gt;-11.462248&lt;/D&gt;&lt;D xsi:type="xsd:double"&gt;5.4501176&lt;/D&gt;&lt;D xsi:type="xsd:double"&gt;10.705339&lt;/D&gt;&lt;D xsi:type="xsd:double"&gt;13.773048&lt;/D&gt;&lt;D xsi:type="xsd:double"&gt;12.397516&lt;/D&gt;&lt;D xsi:type="xsd:double"&gt;21.345127&lt;/D&gt;&lt;D xsi:type="xsd:double"&gt;11.175489&lt;/D&gt;&lt;D xsi:type="xsd:double"&gt;-0.5974829&lt;/D&gt;&lt;D xsi:type="xsd:double"&gt;-8.51273&lt;/D&gt;&lt;D xsi:type="xsd:double"&gt;3.4199357&lt;/D&gt;&lt;D xsi:type="xsd:double"&gt;10.729194&lt;/D&gt;&lt;D xsi:type="xsd:double"&gt;27.858139&lt;/D&gt;&lt;D xsi:type="xsd:double"&gt;33.20055&lt;/D&gt;&lt;D xsi:type="xsd:double"&gt;24.996197&lt;/D&gt;&lt;D xsi:type="xsd:double"&gt;38.544655&lt;/D&gt;&lt;D xsi:type="xsd:double"&gt;33.652653&lt;/D&gt;&lt;D xsi:type="xsd:double"&gt;31.472038&lt;/D&gt;&lt;D xsi:type="xsd:double"&gt;27.217758&lt;/D&gt;&lt;D xsi:type="xsd:double"&gt;51.269947&lt;/D&gt;&lt;D xsi:type="xsd:double"&gt;46.950138&lt;/D&gt;&lt;D xsi:type="xsd:double"&gt;40.968204&lt;/D&gt;&lt;D xsi:type="xsd:double"&gt;30.415678&lt;/D&gt;&lt;D xsi:type="xsd:double"&gt;31.493855&lt;/D&gt;&lt;D xsi:type="xsd:double"&gt;4.5936465&lt;/D&gt;&lt;D xsi:type="xsd:double"&gt;2.3093581&lt;/D&gt;&lt;D xsi:type="xsd:double"&gt;0.95933676&lt;/D&gt;&lt;D xsi:type="xsd:double"&gt;-9.194195&lt;/D&gt;&lt;D xsi:type="xsd:double"&gt;-10.457307&lt;/D&gt;&lt;D xsi:type="xsd:double"&gt;-17.17397&lt;/D&gt;&lt;D xsi:type="xsd:double"&gt;-22.978765&lt;/D&gt;&lt;D xsi:type="xsd:double"&gt;-34.9107&lt;/D&gt;&lt;D xsi:type="xsd:double"&gt;-42.981773&lt;/D&gt;&lt;D xsi:type="xsd:double"&gt;-35.562874&lt;/D&gt;&lt;D xsi:type="xsd:double"&gt;-40.66407&lt;/D&gt;&lt;D xsi:type="xsd:double"&gt;-33.755283&lt;/D&gt;&lt;D xsi:type="xsd:double"&gt;-30.842215&lt;/D&gt;&lt;D xsi:type="xsd:double"&gt;-30.579233&lt;/D&gt;&lt;D xsi:type="xsd:double"&gt;-32.080524&lt;/D&gt;&lt;D xsi:type="xsd:double"&gt;-40.343166&lt;/D&gt;&lt;D xsi:type="xsd:double"&gt;-38.512665&lt;/D&gt;&lt;D xsi:type="xsd:double"&gt;-25.054688&lt;/D&gt;&lt;D xsi:type="xsd:double"&gt;-14.547759&lt;/D&gt;&lt;D xsi:type="xsd:double"&gt;-17.535847&lt;/D&gt;&lt;D xsi:type="xsd:double"&gt;-7.1625414&lt;/D&gt;&lt;D xsi:type="xsd:double"&gt;-2.6017964&lt;/D&gt;&lt;D xsi:type="xsd:double"&gt;4.3193936&lt;/D&gt;&lt;D xsi:type="xsd:double"&gt;-12.595404&lt;/D&gt;&lt;D xsi:type="xsd:double"&gt;-12.49817&lt;/D&gt;&lt;D xsi:type="xsd:double"&gt;-5.773073&lt;/D&gt;&lt;D xsi:type="xsd:double"&gt;-5.4950895&lt;/D&gt;&lt;D xsi:type="xsd:double"&gt;11.549604&lt;/D&gt;&lt;D xsi:type="xsd:double"&gt;5.5536985&lt;/D&gt;&lt;D xsi:type="xsd:double"&gt;-14.282381&lt;/D&gt;&lt;D xsi:type="xsd:double"&gt;-24.611973&lt;/D&gt;&lt;D xsi:type="xsd:double"&gt;-26.043022&lt;/D&gt;&lt;D xsi:type="xsd:double"&gt;-11.819667&lt;/D&gt;&lt;D xsi:type="xsd:double"&gt;-15.330344&lt;/D&gt;&lt;/FQL&gt;&lt;FQL&gt;&lt;Q&gt;EIDO^FG_PRICE_MAVG(0,,,,200)&lt;/Q&gt;&lt;R&gt;1&lt;/R&gt;&lt;C&gt;1&lt;/C&gt;&lt;D xsi:type="xsd:double"&gt;22.32815&lt;/D&gt;&lt;/FQL&gt;&lt;FQL&gt;&lt;Q&gt;ECH^FMA_DIV_YLD(NTMA,NOW,NOW,M,"PORTAGG","MEANR")&lt;/Q&gt;&lt;R&gt;1&lt;/R&gt;&lt;C&gt;1&lt;/C&gt;&lt;D xsi:type="xsd:double"&gt;6.85048293825983&lt;/D&gt;&lt;/FQL&gt;&lt;FQL&gt;&lt;Q&gt;EWW^FMA_RBICS_REV_CURRENT(30, LOC, "PORTAGG")&lt;/Q&gt;&lt;R&gt;1&lt;/R&gt;&lt;C&gt;1&lt;/C&gt;&lt;D xsi:type="xsd:double"&gt;29.5965573456913&lt;/D&gt;&lt;/FQL&gt;&lt;FQL&gt;&lt;Q&gt;EWW^FG_FCF_YIELD_NTM(0)&lt;/Q&gt;&lt;R&gt;1&lt;/R&gt;&lt;C&gt;1&lt;/C&gt;&lt;D xsi:type="xsd:double"&gt;7.67618960667283&lt;/D&gt;&lt;/FQL&gt;&lt;FQL&gt;&lt;Q&gt;EPU^FG_COMPANY_NAME&lt;/Q&gt;&lt;R&gt;1&lt;/R&gt;&lt;C&gt;1&lt;/C&gt;&lt;D xsi:type="xsd:string"&gt;iShares MSCI Peru and Global Exposure ETF&lt;/D&gt;&lt;/FQL&gt;&lt;FQL&gt;&lt;Q&gt;QAT^FMA_COS_UP("EPS","1M",+1,NOW,,,"PORTAGG","MEANR")&lt;/</t>
        </r>
      </text>
    </comment>
    <comment ref="A20" authorId="0" shapeId="0" xr:uid="{DFF58307-7DA5-45BE-B3E5-17F99A02E3A0}">
      <text>
        <r>
          <rPr>
            <b/>
            <sz val="9"/>
            <color indexed="81"/>
            <rFont val="Tahoma"/>
            <family val="2"/>
          </rPr>
          <t>Q&gt;&lt;R&gt;1&lt;/R&gt;&lt;C&gt;1&lt;/C&gt;&lt;D xsi:type="xsd:double"&gt;6&lt;/D&gt;&lt;/FQL&gt;&lt;FQL&gt;&lt;Q&gt;ECH^FMA_PE(LTM,0,,,"PORTAGG","MEANR")&lt;/Q&gt;&lt;R&gt;1&lt;/R&gt;&lt;C&gt;1&lt;/C&gt;&lt;D xsi:type="xsd:double"&gt;10.5268502493931&lt;/D&gt;&lt;/FQL&gt;&lt;FQL&gt;&lt;Q&gt;QAT^FMA_EVAL_EBITDA(NTMA,0,,,"PORTAGG","MEANR")&lt;/Q&gt;&lt;R&gt;1&lt;/R&gt;&lt;C&gt;1&lt;/C&gt;&lt;D xsi:type="xsd:double"&gt;9.09219908916191&lt;/D&gt;&lt;/FQL&gt;&lt;FQL&gt;&lt;Q&gt;QAT^FMA_DIV_YLD(NTMA,NOW,NOW,M,"PORTAGG","MEANR")&lt;/Q&gt;&lt;R&gt;1&lt;/R&gt;&lt;C&gt;1&lt;/C&gt;&lt;D xsi:type="xsd:double"&gt;5.03284622965552&lt;/D&gt;&lt;/FQL&gt;&lt;FQL&gt;&lt;Q&gt;ECH^FMA_RBICS_REV_CURRENT(30, LOC, "PORTAGG")&lt;/Q&gt;&lt;R&gt;1&lt;/R&gt;&lt;C&gt;1&lt;/C&gt;&lt;D xsi:type="xsd:double"&gt;31.8032529247924&lt;/D&gt;&lt;/FQL&gt;&lt;FQL&gt;&lt;Q&gt;VWO^FMA_DIV_YLD(NTMA,NOW,NOW,M,"PORTAGG","MEANR")&lt;/Q&gt;&lt;R&gt;1&lt;/R&gt;&lt;C&gt;1&lt;/C&gt;&lt;D xsi:type="xsd:double"&gt;3.06860088787676&lt;/D&gt;&lt;/FQL&gt;&lt;FQL&gt;&lt;Q&gt;USDIDR^FG_PRICE_CHANGE(0,-6AM)&lt;/Q&gt;&lt;R&gt;1&lt;/R&gt;&lt;C&gt;1&lt;/C&gt;&lt;D xsi:type="xsd:double"&gt;0.97180605&lt;/D&gt;&lt;/FQL&gt;&lt;FQL&gt;&lt;Q&gt;EPHE^PERCENT_CHANGE(FMA_EPS(+1,0,,,,"PORTAGG","MEAN"),FMA_EPS(+1,-1AM,,,,"PORTAGG","MEAN"))&lt;/Q&gt;&lt;R&gt;1&lt;/R&gt;&lt;C&gt;1&lt;/C&gt;&lt;D xsi:type="xsd:double"&gt;-0.278181698302907&lt;/D&gt;&lt;/FQL&gt;&lt;FQL&gt;&lt;Q&gt;CNYA^FG_COMPANY_NAME&lt;/Q&gt;&lt;R&gt;1&lt;/R&gt;&lt;C&gt;1&lt;/C&gt;&lt;D xsi:type="xsd:string"&gt;iShares MSCI China A ETF&lt;/D&gt;&lt;/FQL&gt;&lt;FQL&gt;&lt;Q&gt;TRYPH10Y-FDS^FG_YIELD(-10AY,0,Y,,"YTM")&lt;/Q&gt;&lt;R&gt;10&lt;/R&gt;&lt;C&gt;1&lt;/C&gt;&lt;D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xsi:type="xsd:double"&gt;6.0028777&lt;/D&gt;&lt;/FQL&gt;&lt;FQL&gt;&lt;Q&gt;CC_PL^FG_COMPANY_NAME&lt;/Q&gt;&lt;R&gt;1&lt;/R&gt;&lt;C&gt;1&lt;/C&gt;&lt;D xsi:type="xsd:string"&gt;Poland&lt;/D&gt;&lt;/FQL&gt;&lt;FQL&gt;&lt;Q&gt;EWW^FMA_DIV_YLD(NTMA,-10AY,0,AM,"PORTAGG","MEANR")&lt;/Q&gt;&lt;R&gt;121&lt;/R&gt;&lt;C&gt;1&lt;/C&gt;&lt;D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xsi:type="xsd:double"&gt;2.20126603690859&lt;/D&gt;&lt;D xsi:type="xsd:double"&gt;2.17983438181006&lt;/D&gt;&lt;D xsi:type="xsd:double"&gt;2.10554659787787&lt;/D&gt;&lt;D xsi:type="xsd:double"&gt;2.07505910483278&lt;/D&gt;&lt;D xsi:type="xsd:double"&gt;2.07626789283374&lt;/D&gt;&lt;D xsi:type="xsd:double"&gt;2.12258459641761&lt;/D&gt;&lt;D xsi:type="xsd:double"&gt;2.08540691381915&lt;/D&gt;&lt;D xsi:type="xsd:double"&gt;2.01204677522196&lt;/D&gt;&lt;D xsi:type="xsd:double"&gt;2.1042064633238&lt;/D&gt;&lt;D xsi:type="xsd:double"&gt;2.07236396915049&lt;/D&gt;&lt;D xsi:type="xsd:double"&gt;2.30689186349275&lt;/D&gt;&lt;D xsi:type="xsd:double"&gt;2.26402505017209&lt;/D&gt;&lt;D xsi:type="xsd:double"&gt;2.39242269452584&lt;/D&gt;&lt;D xsi:type="xsd:double"&gt;2.34098108771314&lt;/D&gt;&lt;D xsi:type="xsd:double"&gt;2.46332827551892&lt;/D&gt;&lt;D xsi:type="xsd:double"&gt;2.35552274491732&lt;/D&gt;&lt;D xsi:type="xsd:double"&gt;2.41977408926442&lt;/D&gt;&lt;D xsi:type="xsd:double"&gt;2.47624585674491&lt;/D&gt;&lt;D xsi:type="xsd:double"&gt;2.41835020144162&lt;/D&gt;&lt;D xsi:type="xsd:double"&gt;2.41896637107762&lt;/D&gt;&lt;D xsi:type="xsd:double"&gt;2.45726887124228&lt;/D&gt;&lt;D xsi:type="xsd:double"&gt;2.49333917616434&lt;/D&gt;&lt;D xsi:type="xsd:double"&gt;2.55466103608274&lt;/D&gt;&lt;D xsi:type="xsd:double"&gt;2.5774936546872&lt;/D&gt;&lt;D xsi:type="xsd:double"&gt;2.52298080080322&lt;/D&gt;&lt;D xsi:type="xsd:double"&gt;2.62195133916102&lt;/D&gt;&lt;D xsi:type="xsd:double"&gt;2.54861241545404&lt;/D&gt;&lt;D xsi:type="xsd:double"&gt;2.60255832284821&lt;/D&gt;&lt;D xsi:type="xsd:double"&gt;2.86447042092261&lt;/D&gt;&lt;D xsi:type="xsd:double"&gt;2.89884017705318&lt;/D&gt;&lt;D xsi:type="xsd:double"&gt;2.6943179873339&lt;/D&gt;&lt;D xsi:type="xsd:double"&gt;2.7709246127601&lt;/D&gt;&lt;D xsi:type="xsd:double"&gt;2.83993008090108&lt;/D&gt;&lt;D xsi:type="xsd:double"&gt;2.89745811596166&lt;/D&gt;&lt;D xsi:type="xsd:double"&gt;3.29127802214487&lt;/D&gt;&lt;D xsi:type="xsd:double"&gt;3.48243823387463&lt;/D&gt;&lt;D xsi:type="xsd:double"&gt;3.30090480629557&lt;/D&gt;&lt;D xsi:type="xsd:double"&gt;3.31443661914904&lt;/D&gt;&lt;D xsi:type="xsd:double"&gt;3.4897480870854&lt;/D&gt;&lt;D xsi:type="xsd:double"&gt;3.32953200480305&lt;/D&gt;&lt;D xsi:type="xsd:double"&gt;3.46968468145939&lt;/D&gt;&lt;D xsi:type="xsd:double"&gt;3.48321270794096&lt;/D&gt;&lt;D xsi:type="xsd:double"&gt;3.57366833603221&lt;/D&gt;&lt;D xsi:type="xsd:double"&gt;3.83116348612496&lt;/D&gt;&lt;D xsi:type="xsd:double"&gt;3.61559476407996&lt;/D&gt;&lt;D xsi:type="xsd:double"&gt;3.5426926018221&lt;/D&gt;&lt;D xsi:type="xsd:double"&gt;3.50093727930832&lt;/D&gt;&lt;D xsi:type="xsd:double"&gt;3.53067949315797&lt;/D&gt;&lt;D xsi:type="xsd:double"&gt;3.45015527522624&lt;/D&gt;&lt;D xsi:type="xsd:double"&gt;3.41198128129771&lt;/D&gt;&lt;D xsi:type="xsd:double"&gt;3.85987601912945&lt;/D&gt;&lt;D xsi:type="xsd:double"&gt;4.42562920593076&lt;/D&gt;&lt;D xsi:type="xsd:double"&gt;3.56038082976168&lt;/D&gt;&lt;D xsi:type="xsd:double"&gt;3.14271263362318&lt;/D&gt;&lt;D xsi:type="xsd:double"&gt;3.17643871078325&lt;/D&gt;&lt;D xsi:type="xsd:double"&gt;2.95155731011962&lt;/D&gt;&lt;D xsi:type="xsd:double"&gt;3.26638775327724&lt;/D&gt;&lt;D xsi:type="xsd:double"&gt;3.22082907732557&lt;/D&gt;&lt;D xsi:type="xsd:double"&gt;3.30017476380702&lt;/D&gt;&lt;D xsi:type="xsd:double"&gt;3.41790353386879&lt;/D&gt;&lt;D xsi:type="xsd:double"&gt;3.31477136190987&lt;/D&gt;&lt;D xsi:type="xsd:double"&gt;3.48824978574237&lt;/D&gt;&lt;D xsi:type="xsd:double"&gt;3.3358774899&lt;/D&gt;&lt;D xsi:type="xsd:double"&gt;3.32708510580047&lt;/D&gt;&lt;D xsi:type="xsd:double"&gt;3.12461960405152&lt;/D&gt;&lt;D xsi:type="xsd:double"&gt;3.08681044227365&lt;/D&gt;&lt;D xsi:type="xsd:double"&gt;3.15743715998326&lt;/D&gt;&lt;D xsi:type="xsd:double"&gt;3.16490358740752&lt;/D&gt;&lt;D xsi:type="xsd:double"&gt;3.13939307028857&lt;/D&gt;&lt;D xsi:type="xsd:double"&gt;3.31632132008329&lt;/D&gt;&lt;D xsi:type="xsd:double"&gt;3.47429740408257&lt;/D&gt;&lt;D xsi:type="xsd:double"&gt;3.48232574007534&lt;/D&gt;&lt;D xsi:type="xsd:double"&gt;3.4069234354535&lt;/D&gt;&lt;D xsi:type="xsd:double"&gt;3.60003507959548&lt;/D&gt;&lt;D xsi:type="xsd:double"&gt;3.60770862024573&lt;/D&gt;&lt;D xsi:type="xsd:double"&gt;3.5237191593813&lt;/D&gt;&lt;D xsi:type="xsd:double"&gt;3.89042794177028&lt;/D&gt;&lt;D xsi:type="xsd:double"&gt;4.06812956781712&lt;/D&gt;&lt;D xsi:type="xsd:double"&gt;4.09393065833223&lt;/D&gt;&lt;D xsi:type="xsd:double"&gt;3.99502697474038&lt;/D&gt;&lt;D xsi:type="xsd:double"&gt;4.10386745207145&lt;/D&gt;&lt;D xsi:type="xsd:double"&gt;4.18792718853805&lt;/D&gt;&lt;D xsi:type="xsd:double"&gt;3.6249551820639&lt;/D&gt;&lt;D xsi:type="xsd:double"&gt;3.86968310979349&lt;/D&gt;&lt;D xsi:type="xsd:double"&gt;3.6576700591093&lt;/D&gt;&lt;D xsi:type="xsd:double"&gt;3.6601961645811&lt;/D&gt;&lt;D xsi:type="xsd:double"&gt;3.75279367552163&lt;/D&gt;&lt;D xsi:type="xsd:double"&gt;3.64946505808626&lt;/D&gt;&lt;D xsi:type="xsd:double"&gt;3.56823696562974&lt;/D&gt;&lt;D xsi:type="xsd:double"&gt;3.69425511932386&lt;/D&gt;&lt;D xsi:type="xsd:double"&gt;3.85300187717994&lt;/D&gt;&lt;D xsi:type="xsd:double"&gt;4.001444755954&lt;/D&gt;&lt;D xsi:type="xsd:double"&gt;4.10804059135117&lt;/D&gt;&lt;D xsi:type="xsd:double"&gt;4.2589220784472&lt;/D&gt;&lt;D xsi:type="xsd:double"&gt;4.21317488501259&lt;/D&gt;&lt;D xsi:type="xsd:double"&gt;3.96810776327971&lt;/D&gt;&lt;D xsi:type="xsd:double"&gt;3.93763768921872&lt;/D&gt;&lt;D xsi:type="xsd:double"&gt;3.7643628412547&lt;/D&gt;&lt;D xsi:type="xsd:double"&gt;4.13706652284595&lt;/D&gt;&lt;D xsi:type="xsd:double"&gt;3.98849757495782&lt;/D&gt;&lt;/FQL&gt;&lt;FQL&gt;&lt;Q&gt;DDR3512M-FDS^FG_PRICE_MAVG(0,,,,30)&lt;/Q&gt;&lt;R&gt;1&lt;/R&gt;&lt;C&gt;1&lt;/C&gt;&lt;D xsi:type="xsd:double"&gt;0.96390307&lt;/D&gt;&lt;/FQL&gt;&lt;FQL&gt;&lt;Q&gt;FC0000PE^FG_PRICE(0)&lt;/Q&gt;&lt;R&gt;1&lt;/R&gt;&lt;C&gt;1&lt;/C&gt;&lt;D xsi:type="xsd:double"&gt;775.6679&lt;/D&gt;&lt;/FQL&gt;&lt;FQL&gt;&lt;Q&gt;SET-BKK^FG_PRICE_MAVG(0,,,,30)&lt;/Q&gt;&lt;R&gt;1&lt;/R&gt;&lt;C&gt;1&lt;/C&gt;&lt;D xsi:type="xsd:double"&gt;1379.7747&lt;/D&gt;&lt;/FQL&gt;&lt;FQL&gt;&lt;Q&gt;UAE^FG_TOTAL_RETURNC(0,-12AM)&lt;/Q&gt;&lt;R&gt;1&lt;/R&gt;&lt;C&gt;1&lt;/C&gt;&lt;D xsi:type="xsd:double"&gt;7.3441625&lt;/D&gt;&lt;/FQL&gt;&lt;FQL&gt;&lt;Q&gt;EPU^P_PRICE(0)/P_PRICE_HIGH_PR(0,,,USD,,,"PRICE","INTRA","52W")&lt;/Q&gt;&lt;R&gt;1&lt;/R&gt;&lt;C&gt;1&lt;/C&gt;&lt;D xsi:type="xsd:double"&gt;0.99403465&lt;/D&gt;&lt;/FQL&gt;&lt;FQL&gt;&lt;Q&gt;ECH^P_PRICE(0)/P_PRICE_HIGH_PR(0,,,USD,,,"PRICE","INTRA","52W")&lt;/Q&gt;&lt;R&gt;1&lt;/R&gt;&lt;C&gt;1&lt;/C&gt;&lt;D xsi:type="xsd:double"&gt;0.86369306&lt;/D&gt;&lt;/FQL&gt;&lt;FQL&gt;&lt;Q&gt;VGK^FG_TOTAL_RETURNC(0,-6AM)&lt;/Q&gt;&lt;R&gt;1&lt;/R&gt;&lt;C&gt;1&lt;/C&gt;&lt;D xsi:type="xsd:double"&gt;14.065636&lt;/D&gt;&lt;/FQL&gt;&lt;FQL&gt;&lt;Q&gt;KSA^FMA_COS_DOWN("EPS","1M",+1,NOW,,,"PORTAGG","MEANR")&lt;/Q&gt;&lt;R&gt;1&lt;/R&gt;&lt;C&gt;1&lt;/C&gt;&lt;D xsi:type="xsd:double"&gt;43&lt;/D&gt;&lt;/FQL&gt;&lt;FQL&gt;&lt;Q&gt;EWY^FMA_COS_UP("EPS","1M",+1,NOW,,,"PORTAGG","MEANR")&lt;/Q&gt;&lt;R&gt;1&lt;/R&gt;&lt;C&gt;1&lt;/C&gt;&lt;D xsi:type="xsd:double"&gt;33&lt;/D&gt;&lt;/FQL&gt;&lt;FQL&gt;&lt;Q&gt;VNM^FMA_RBICS_REV_CURRENT(30, LOC, "PORTAGG")&lt;/Q&gt;&lt;R&gt;1&lt;/R&gt;&lt;C&gt;1&lt;/C&gt;&lt;D xsi:type="xsd:double"&gt;55.2313682791978&lt;/D&gt;&lt;/FQL&gt;&lt;FQL&gt;&lt;Q&gt;REFKRBASE-FDS^FG_YIELD(NOW,,,0)&lt;/Q&gt;&lt;R&gt;1&lt;/R&gt;&lt;C&gt;1&lt;/C&gt;&lt;D xsi:type="xsd:double"&gt;3.5&lt;/D&gt;&lt;/FQL&gt;&lt;FQL&gt;&lt;Q&gt;TRYPE10Y-FDS^PCTCHG(FG_YIELD(0,,,,"YTM"),FG_YIELD(-3AM,,,,"YTM"))&lt;/Q&gt;&lt;R&gt;1&lt;/R&gt;&lt;C&gt;1&lt;/C&gt;&lt;D xsi:type="xsd:double"&gt;13.468545&lt;/D&gt;&lt;/FQL&gt;&lt;FQL&gt;&lt;Q&gt;CC_TR^IMF_IFS_RCPI_Q(0)&lt;/Q&gt;&lt;R&gt;0&lt;/R&gt;&lt;C&gt;0&lt;/C&gt;&lt;/FQL&gt;&lt;FQL&gt;&lt;Q&gt;TUR^FMA_PE(LTM,0,,,"PORTAGG","MEANR")&lt;/Q&gt;&lt;R&gt;1&lt;/R&gt;&lt;C&gt;1&lt;/C&gt;&lt;D xsi:type="xsd:double"&gt;7.09352830099771&lt;/D&gt;&lt;/FQL&gt;&lt;FQL&gt;&lt;Q&gt;EWM^FMA_PE(NTMA,0,,,"PORTAGG","MEANR")&lt;/Q&gt;&lt;R&gt;1&lt;/R&gt;&lt;C&gt;1&lt;/C&gt;&lt;D xsi:type="xsd:double"&gt;14.098954505489&lt;/D&gt;&lt;/FQL&gt;&lt;FQL&gt;&lt;Q&gt;EIDO^FMA_DIV_YLD(NTMA,NOW,NOW,M,"PORTAGG","MEANR")&lt;/Q&gt;&lt;R&gt;1&lt;/R&gt;&lt;C&gt;1&lt;/C&gt;&lt;D xsi:type="xsd:double"&gt;4.05067553325938&lt;/D&gt;&lt;/FQL&gt;&lt;FQL&gt;&lt;Q&gt;SET-BKK^FG_COMPANY_NAME&lt;/Q&gt;&lt;R&gt;1&lt;/R&gt;&lt;C&gt;1&lt;/C&gt;&lt;D xsi:type="xsd:string"&gt;Thailand SET&lt;/D&gt;&lt;/FQL&gt;&lt;FQL&gt;&lt;Q&gt;EWM^FG_PRICE_MAVG(0,,,,30)&lt;/Q&gt;&lt;R&gt;1&lt;/R&gt;&lt;C&gt;1&lt;/C&gt;&lt;D xsi:type="xsd:double"&gt;21.882668&lt;/D&gt;&lt;/FQL&gt;&lt;FQL&gt;&lt;Q&gt;KSA^FMA_COS_UP("EPS","1M",+1,NOW,,,"PORTAGG","MEANR")&lt;/Q&gt;&lt;R&gt;1&lt;/R&gt;&lt;C&gt;1&lt;/C&gt;&lt;D xsi:type="xsd:double"&gt;30&lt;/D&gt;&lt;/FQL&gt;&lt;FQL&gt;&lt;Q&gt;REFSAREPO-FDS^PROPER_NAME(0,,,"SECURITY","NAME")&lt;/Q&gt;&lt;R&gt;1&lt;/R&gt;&lt;C&gt;1&lt;/C&gt;&lt;D xsi:type="xsd:string"&gt;Saudi Arabia Repo Rate&lt;/D&gt;&lt;/FQL&gt;&lt;FQL&gt;&lt;Q&gt;TRYBR10Y-FDS^FG_YIELD(0,,,,"YTM")&lt;/Q&gt;&lt;R&gt;1&lt;/R&gt;&lt;C&gt;1&lt;/C&gt;&lt;D xsi:type="xsd:double"&gt;11.613232&lt;/D&gt;&lt;/FQL&gt;&lt;FQL&gt;&lt;Q&gt;VGK^FG_PE(0)&lt;/Q&gt;&lt;R&gt;1&lt;/R&gt;&lt;C&gt;1&lt;/C&gt;&lt;D xsi:type="xsd:double"&gt;12.7836580214099&lt;/D&gt;&lt;/FQL&gt;&lt;FQL&gt;&lt;Q&gt;EWY^FMA_EVAL_EBITDA(NTMA,0,,,"PORTAGG","MEANR")&lt;/Q&gt;&lt;R&gt;1&lt;/R&gt;&lt;C&gt;1&lt;/C&gt;&lt;D xsi:type="xsd:double"&gt;6.5115571822818&lt;/D&gt;&lt;/FQL&gt;&lt;FQL&gt;&lt;Q&gt;EWM^FMA_PE(LTM,0,,,"PORTAGG","MEANR")&lt;/Q&gt;&lt;R&gt;1&lt;/R&gt;&lt;C&gt;1&lt;/C&gt;&lt;D xsi:type="xsd:double"&gt;17.6138633712464&lt;/D&gt;&lt;/FQL&gt;&lt;FQL&gt;&lt;Q&gt;SPY^FMA_PCT_ABOVE_MAVG(200,0,,,,"PORTAGG")&lt;/Q&gt;&lt;R&gt;1&lt;/R&gt;&lt;C&gt;1&lt;/C&gt;&lt;D xsi:type="xsd:double"&gt;79.4411177644711&lt;/D&gt;&lt;/FQL&gt;&lt;FQL&gt;&lt;Q&gt;WL-FDS^FG_PRICE_CHANGE(0,-3AM)&lt;/Q&gt;&lt;R&gt;1&lt;/R&gt;&lt;C&gt;1&lt;/C&gt;&lt;D xsi:type="xsd:double"&gt;0.834804944613921&lt;/D&gt;&lt;/FQL&gt;&lt;FQL&gt;&lt;Q&gt;EWW^FMA_EVAL_EBIT(LTMA,NOW,NOW,M,"PORTAGG","MEANR")&lt;/Q&gt;&lt;R&gt;1&lt;/R&gt;&lt;C&gt;1&lt;/C&gt;&lt;D xsi:type="xsd:double"&gt;10.5768147977531&lt;/D&gt;&lt;/FQL&gt;&lt;FQL&gt;&lt;Q&gt;EWY^FMA_PE(NTMA,-10AY,0,AM,"PORTAGG","MEANR")&lt;/Q&gt;&lt;R&gt;121&lt;/R&gt;&lt;C&gt;1&lt;/C&gt;&lt;D xsi:type="xsd:double"&gt;9.35140756351918&lt;/D&gt;&lt;D xsi:type="xsd:double"&gt;9.23008239011512&lt;/D&gt;&lt;D xsi:type="xsd:double"&gt;9.64199239370021&lt;/D&gt;&lt;D xsi:type="xsd:double"&gt;9.68536072210418&lt;/D&gt;&lt;D xsi:type="xsd:double"&gt;10.2029447723759&lt;/D&gt;&lt;D xsi:type="xsd:double"&gt;10.0910666733313&lt;/D&gt;&lt;D xsi:type="xsd:double"&gt;9.41503901520073&lt;/D&gt;&lt;D xsi:type="xsd:double"&gt;9.80796788534465&lt;/D&gt;&lt;D xsi:type="xsd:double"&gt;9.58779200191982&lt;/D&gt;&lt;D xsi:type="xsd:double"&gt;9.48865585416202&lt;/D&gt;&lt;D xsi:type="xsd:double"&gt;9.74687746324011&lt;/D&gt;&lt;D xsi:type="xsd:double"&gt;9.77592876635492&lt;/D&gt;&lt;D xsi:type="xsd:double"&gt;10.0978816592371&lt;/D&gt;&lt;D xsi:type="xsd:double"&gt;9.93880014037943&lt;/D&gt;&lt;D xsi:type="xsd:double"&gt;9.51742214493566&lt;/D&gt;&lt;D xsi:type="xsd:double"&gt;9.41384326037621&lt;/D&gt;&lt;D xsi:type="xsd:double"&gt;9.47594958184686&lt;/D&gt;&lt;D xsi:type="xsd:double"&gt;9.40206900161408&lt;/D&gt;&lt;D xsi:type="xsd:double"&gt;10.0374445020696&lt;/D&gt;&lt;D xsi:type="xsd:double"&gt;10.2263951456586&lt;/D&gt;&lt;D xsi:type="xsd:double"&gt;9.90282915250994&lt;/D&gt;&lt;D xsi:type="xsd:double"&gt;9.76815750817587&lt;/D&gt;&lt;D xsi:type="xsd:double"&gt;9.9914797837536&lt;/D&gt;&lt;D xsi:type="xsd:double"&gt;10.4861246752233&lt;/D&gt;&lt;D xsi:type="xsd:double"&gt;10.4104803419491&lt;/D&gt;&lt;D xsi:type="xsd:double"&gt;10.0603999218719&lt;/D&gt;&lt;D xsi:type="xsd:double"&gt;10.1963562146098&lt;/D&gt;&lt;D xsi:type="xsd:double"&gt;9.96050424021846&lt;/D&gt;&lt;D xsi:type="xsd:double"&gt;10.0965765356863&lt;/D&gt;&lt;D xsi:type="xsd:double"&gt;10.1661879927761&lt;/D&gt;&lt;D xsi:type="xsd:double"&gt;9.9034938217309&lt;/D&gt;&lt;D xsi:type="xsd:double"&gt;9.67628941034433&lt;/D&gt;&lt;D xsi:type="xsd:double"&gt;9.93466742584193&lt;/D&gt;&lt;D xsi:type="xsd:double"&gt;9.84281286318167&lt;/D&gt;&lt;D xsi:type="xsd:double"&gt;9.46083849074821&lt;/D&gt;&lt;D xsi:type="xsd:double"&gt;9.49718274436653&lt;/D&gt;&lt;D xsi:type="xsd:double"&gt;9.17215061192595&lt;/D&gt;&lt;D xsi:type="xsd:double"&gt;9.48231221624563&lt;/D&gt;&lt;D xsi:type="xsd:double"&gt;9.62758066673185&lt;/D&gt;&lt;D xsi:type="xsd:double"&gt;9.48417074288525&lt;/D&gt;&lt;D xsi:type="xsd:double"&gt;8.99731735894348&lt;/D&gt;&lt;D xsi:type="xsd:double"&gt;9.08099885968542&lt;/D&gt;&lt;D xsi:type="xsd:double"&gt;9.43208664018315&lt;/D&gt;&lt;D xsi:type="xsd:double"&gt;9.40587044266173&lt;/D&gt;&lt;D xsi:type="xsd:double"&gt;9.11673340217103&lt;/D&gt;&lt;D xsi:type="xsd:double"&gt;9.1990157348926&lt;/D&gt;&lt;D xsi:type="xsd:double"&gt;8.69462430094741&lt;/D&gt;&lt;D xsi:type="xsd:double"&gt;9.03940485264859&lt;/D&gt;&lt;D xsi:type="xsd:double"&gt;8.86718450785139&lt;/D&gt;&lt;D xsi:type="xsd:double"&gt;8.88892817767061&lt;/D&gt;&lt;D xsi:type="xsd:double"&gt;8.93431108466694&lt;/D&gt;&lt;D xsi:type="xsd:double"&gt;8.27474687943297&lt;/D&gt;&lt;D xsi:type="xsd:double"&gt;8.2221451667098&lt;/D&gt;&lt;D xsi:type="xsd:double"&gt;8.17470598077087&lt;/D&gt;&lt;D xsi:type="xsd:double"&gt;7.75402778784216&lt;/D&gt;&lt;D xsi:type="xsd:double"&gt;7.92349918625952&lt;/D&gt;&lt;D xsi:type="xsd:double"&gt;7.95569045347919&lt;/D&gt;&lt;D xsi:type="xsd:double"&gt;8.77626079889168&lt;/D&gt;&lt;D xsi:type="xsd:double"&gt;10.0956542097836&lt;/D&gt;&lt;D xsi:type="xsd:double"&gt;10.1374726919321&lt;/D&gt;&lt;D xsi:type="xsd:double"&gt;11.2358833938965&lt;/D&gt;&lt;D xsi:type="xsd:double"&gt;10.7895487475045&lt;/D&gt;&lt;D xsi:type="xsd:double"&gt;10.9881164701542&lt;/D&gt;&lt;D xsi:type="xsd:double"&gt;11.1911622201177&lt;/D&gt;&lt;D xsi:type="xsd:double"&gt;10.5241160600119&lt;/D&gt;&lt;D xsi:type="xsd:double"&gt;11.0342589505526&lt;/D&gt;&lt;D xsi:type="xsd:double"&gt;10.890118164313&lt;/D&gt;&lt;D xsi:type="xsd:double"&gt;11.3258036325416&lt;/D&gt;&lt;D xsi:type="xsd:double"&gt;11.0534884567403&lt;/D&gt;&lt;D xsi:type="xsd:double"&gt;11.4151799374005&lt;/D&gt;&lt;D xsi:type="xsd:double"&gt;11.4388925240237&lt;/D&gt;&lt;D xsi:type="xsd:double"&gt;9.73683849073647&lt;/D&gt;&lt;D xsi:type="xsd:double"&gt;10.2101027478368&lt;/D&gt;&lt;D xsi:type="xsd:double"&gt;11.5216615183226&lt;/D&gt;&lt;D xsi:type="xsd:double"&gt;12.9271133145595&lt;/D&gt;&lt;D xsi:type="xsd:double"&gt;12.577453561632&lt;/D&gt;&lt;D xsi:type="xsd:double"&gt;13.5961032450648&lt;/D&gt;&lt;D xsi:type="xsd:double"&gt;12.8238865934003&lt;/D&gt;&lt;D xsi:type="xsd:double"&gt;12.4546940038887&lt;/D&gt;&lt;D xsi:type="xsd:double"&gt;12.3331939198722&lt;/D&gt;&lt;D xsi:type="xsd:double"&gt;13.4141434527962&lt;/D&gt;&lt;D xsi:type="xsd:double"&gt;14.8068674587325&lt;/D&gt;&lt;D xsi:type="xsd:double"&gt;13.9333719373303&lt;/D&gt;&lt;D xsi:type="xsd:double"&gt;13.2986013986469&lt;/D&gt;&lt;D xsi:type="xsd:double"&gt;13.0263690262924&lt;/D&gt;&lt;D xsi:type="xsd:double"&gt;11.3039652998817&lt;/D&gt;&lt;D xsi:type="xsd:double"&gt;11.2608360255388&lt;/D&gt;&lt;D xsi:type="xsd:double"&gt;10.9069718784665&lt;/D&gt;&lt;D xsi:type="xsd:double"&gt;10.5295020325808&lt;/D&gt;&lt;D xsi:type="xsd:double"&gt;10.2447602442202&lt;/D&gt;&lt;D xsi:type="xsd:double"&gt;9.82029787634861&lt;/D&gt;&lt;D xsi:type="xsd:double"&gt;9.84152928773905&lt;/D&gt;&lt;D xsi:type="xsd:double"&gt;10.3288768022438&lt;/D&gt;&lt;D xsi:type="xsd:double"&gt;9.92456684294333&lt;/D&gt;&lt;D xsi:type="xsd:double"&gt;9.42815445668485&lt;/D&gt;&lt;D xsi:type="xsd:double"&gt;9.16774674295272&lt;/D&gt;&lt;D xsi:type="xsd:double"&gt;9.10157312965521&lt;/D&gt;&lt;D xsi:type="xsd:double"&gt;8.57941468315655&lt;/D&gt;&lt;D xsi:type="xsd:double"&gt;8.72843913567688&lt;/D&gt;&lt;D xsi:type="xsd:double"&gt;8.21770547410889&lt;/D&gt;&lt;D xsi:type="xsd:double"&gt;8.87096719455609&lt;/D&gt;&lt;D xsi:type="xsd:double"&gt;8.51377266698076&lt;/D&gt;&lt;D xsi:type="xsd:double"&gt;8.54166698998037&lt;/D&gt;&lt;D xsi:type="xsd:double"&gt;10.7926604218313&lt;/D&gt;&lt;D xsi:type="xsd:double"&gt;10.7862280521453&lt;/D&gt;&lt;D xsi:type="xsd:double"&gt;11.2389970921709&lt;/D&gt;&lt;D xsi:type="xsd:double"&gt;12.753525560011&lt;/D&gt;&lt;D xsi:type="xsd:double"&gt;12.6725149325372&lt;/D&gt;&lt;D xsi:type="xsd:double"&gt;14.0296608157585&lt;/D&gt;&lt;D xsi:type="xsd:double"&gt;13.1169830147339&lt;/D&gt;&lt;D xsi:type="xsd:double"&gt;13.0327571196232&lt;/D&gt;&lt;D xsi:type="xsd:double"&gt;11.8594229775788&lt;/D&gt;&lt;D xsi:type="xsd:double"&gt;11.5156376449383&lt;/D&gt;&lt;D xsi:type="xsd:double"&gt;11.1760287448615&lt;/D&gt;&lt;D xsi:type="xsd:double"&gt;10.3815014569866&lt;/D&gt;&lt;D xsi:type="xsd:double"&gt;9.9988288639728&lt;/D&gt;&lt;D xsi:type="xsd:double"&gt;10.1251473912415&lt;/D&gt;&lt;D xsi:type="xsd:double"&gt;9.86575477323524&lt;/D&gt;&lt;D xsi:type="xsd:double"&gt;10.4700928069631&lt;/D&gt;&lt;D xsi:type="xsd:double"&gt;10.4437451494631&lt;/D&gt;&lt;D xsi:type="xsd:double"&gt;10.4458991250846&lt;/D&gt;&lt;/FQL&gt;&lt;FQL&gt;&lt;Q&gt;TUR^FG_TOTAL_RETURNC(-10AY,0,AM)&lt;/Q&gt;&lt;R&gt;121&lt;/R&gt;&lt;C&gt;1&lt;/C&gt;&lt;D xsi:type="xsd:double"&gt;23.976194&lt;/D&gt;&lt;D xsi:type="xsd:double"&gt;5.9919357&lt;/D&gt;&lt;D xsi:type="xsd:double"&gt;3.0621529&lt;/D&gt;&lt;D xsi:type="xsd:double"&gt;0.6185293&lt;/D&gt;&lt;D xsi:type="xsd:double"&gt;-4.1533527&lt;/D&gt;&lt;D xsi:type="xsd:double"&gt;-0.8518517&lt;/D&gt;&lt;D xsi:type="xsd:double"&gt;-10.646248&lt;/D&gt;&lt;D xsi:type="xsd:double"&gt;8.005846&lt;/D&gt;&lt;D xsi:type="xsd:double"&gt;6.2318563&lt;/D&gt;&lt;D xsi:type="xsd:double"&gt;3.4068108&lt;/D&gt;&lt;D xsi:type="xsd:double"&gt;-12.808311&lt;/D&gt;&lt;D xsi:type="xsd:double"&gt;-10.426349&lt;/D&gt;&lt;D xsi:type="xsd:double"&gt;7.2185755&lt;/D&gt;&lt;D xsi:type="xsd:double"&gt;-0.610137&lt;/D&gt;&lt;D xsi:type="xsd:double"&gt;-4.276037&lt;/D&gt;&lt;D xsi:type="xsd:double"&gt;3.953421&lt;/D&gt;&lt;D xsi:type="xsd:double"&gt;-7.817936&lt;/D&gt;&lt;D xsi:type="xsd:double"&gt;-17.363579&lt;/D&gt;&lt;D xsi:type="xsd:double"&gt;15.580332&lt;/D&gt;&lt;D xsi:type="xsd:double"&gt;4.4026732&lt;/D&gt;&lt;D xsi:type="xsd:double"&gt;-17.626154&lt;/D&gt;&lt;D xsi:type="xsd:double"&gt;-0.4027307&lt;/D&gt;&lt;D xsi:type="xsd:double"&gt;3.1484723&lt;/D&gt;&lt;D xsi:type="xsd:double"&gt;15.989912&lt;/D&gt;&lt;D xsi:type="xsd:double"&gt;7.2187424&lt;/D&gt;&lt;D xsi:type="xsd:double"&gt;-10.065306&lt;/D&gt;&lt;D xsi:type="xsd:double"&gt;-1.1016488&lt;/D&gt;&lt;D xsi:type="xsd:double"&gt;4.805112&lt;/D&gt;&lt;D xsi:type="xsd:double"&gt;-1.3830602&lt;/D&gt;&lt;D xsi:type="xsd:double"&gt;-4.532933&lt;/D&gt;&lt;D xsi:type="xsd:double"&gt;-1.9674718&lt;/D&gt;&lt;D xsi:type="xsd:double"&gt;-8.937651&lt;/D&gt;&lt;D xsi:type="xsd:double"&gt;-5.9653225&lt;/D&gt;&lt;D xsi:type="xsd:double"&gt;-6.2270823&lt;/D&gt;&lt;D xsi:type="xsd:double"&gt;16.72231&lt;/D&gt;&lt;D xsi:type="xsd:double"&gt;0.6862998&lt;/D&gt;&lt;D xsi:type="xsd:double"&gt;4.288566&lt;/D&gt;&lt;D xsi:type="xsd:double"&gt;7.9792976&lt;/D&gt;&lt;D xsi:type="xsd:double"&gt;4.5397162&lt;/D&gt;&lt;D xsi:type="xsd:double"&gt;3.021121&lt;/D&gt;&lt;D xsi:type="xsd:double"&gt;5.0180078&lt;/D&gt;&lt;D xsi:type="xsd:double"&gt;6.172836&lt;/D&gt;&lt;D xsi:type="xsd:double"&gt;-11.477173&lt;/D&gt;&lt;D xsi:type="xsd:double"&gt;-1.5324771&lt;/D&gt;&lt;D xsi:type="xsd:double"&gt;0.9140253&lt;/D&gt;&lt;D xsi:type="xsd:double"&gt;7.7250004&lt;/D&gt;&lt;D xsi:type="xsd:double"&gt;-2.9170513&lt;/D&gt;&lt;D xsi:type="xsd:double"&gt;4.342723&lt;/D&gt;&lt;D xsi:type="xsd:double"&gt;-13.2958355&lt;/D&gt;&lt;D xsi:type="xsd:double"&gt;-10.197199&lt;/D&gt;&lt;D xsi:type="xsd:double"&gt;-8.176827&lt;/D&gt;&lt;D xsi:type="xsd:double"&gt;-11.607779&lt;/D&gt;&lt;D xsi:type="xsd:double"&gt;-21.307861&lt;/D&gt;&lt;D xsi:type="xsd:double"&gt;-3.4080267&lt;/D&gt;&lt;D xsi:type="xsd:double"&gt;12.276459&lt;/D&gt;&lt;D xsi:type="xsd:double"&gt;4.5630693&lt;/D&gt;&lt;D xsi:type="xsd:double"&gt;1.2762427&lt;/D&gt;&lt;D xsi:type="xsd:double"&gt;-0.668478&lt;/D&gt;&lt;D xsi:type="xsd:double"&gt;16.256153&lt;/D&gt;&lt;D xsi:type="xsd:double"&gt;-6.709039&lt;/D&gt;&lt;D xsi:type="xsd:double"&gt;-8.59198&lt;/D&gt;&lt;D xsi:type="xsd:double"&gt;-9.523809&lt;/D&gt;&lt;D xsi:type="xsd:double"&gt;7.3684096&lt;/D&gt;&lt;D xsi:type="xsd:double"&gt;9.227395&lt;/D&gt;&lt;D xsi:type="xsd:double"&gt;4.4853806&lt;/D&gt;&lt;D xsi:type="xsd:double"&gt;-1.801455&lt;/D&gt;&lt;D xsi:type="xsd:double"&gt;-6.7915735&lt;/D&gt;&lt;D xsi:type="xsd:double"&gt;7.9983354&lt;/D&gt;&lt;D xsi:type="xsd:double"&gt;3.218305&lt;/D&gt;&lt;D xsi:type="xsd:double"&gt;8.222151&lt;/D&gt;&lt;D xsi:type="xsd:double"&gt;-2.6325047&lt;/D&gt;&lt;D xsi:type="xsd:double"&gt;-17.70007&lt;/D&gt;&lt;D xsi:type="xsd:double"&gt;-12.57118&lt;/D&gt;&lt;D xsi:type="xsd:double"&gt;-3.1062067&lt;/D&gt;&lt;D xsi:type="xsd:double"&gt;12.564635&lt;/D&gt;&lt;D xsi:type="xsd:double"&gt;6.0377717&lt;/D&gt;&lt;D xsi:type="xsd:double"&gt;-8.678585&lt;/D&gt;&lt;D xsi:type="xsd:double"&gt;-3.772688&lt;/D&gt;&lt;D xsi:type="xsd:double"&gt;-1.2406945&lt;/D&gt;&lt;D xsi:type="xsd:double"&gt;12.010061&lt;/D&gt;&lt;D xsi:type="xsd:double"&gt;7.40242&lt;/D&gt;&lt;D xsi:type="xsd:double"&gt;15.53998&lt;/D&gt;&lt;D xsi:type="xsd:double"&gt;6.7101955&lt;/D&gt;&lt;D xsi:type="xsd:double"&gt;-5.064583&lt;/D&gt;&lt;D xsi:type="xsd:double"&gt;-16.57716&lt;/D&gt;&lt;D xsi:type="xsd:double"&gt;2.660942&lt;/D&gt;&lt;D xsi:type="xsd:double"&gt;1.1660218&lt;/D&gt;&lt;D xsi:type="xsd:double"&gt;-8.468085&lt;/D&gt;&lt;D xsi:type="xsd:double"&gt;2.6499271&lt;/D&gt;&lt;D xsi:type="xsd:double"&gt;3.35145&lt;/D&gt;&lt;D xsi:type="xsd:double"&gt;-7.0990324&lt;/D&gt;&lt;D xsi:type="xsd:double"&gt;5.377352&lt;/D&gt;&lt;D xsi:type="xsd:double"&gt;-10.966879&lt;/D&gt;&lt;D xsi:type="xsd:double"&gt;1.4565825&lt;/D&gt;&lt;D xsi:type="xsd:double"&gt;0.4479885&lt;/D&gt;&lt;D xsi:type="xsd:double"&gt;-9.0188265&lt;/D&gt;&lt;D xsi:type="xsd:double"&gt;23.692799&lt;/D&gt;&lt;D xsi:type="xsd:double"&gt;-4.6675444&lt;/D&gt;&lt;D xsi:type="xsd:double"&gt;-7.992065&lt;/D&gt;&lt;D xsi:type="xsd:double"&gt;-6.2467756&lt;/D&gt;&lt;D xsi:type="xsd:double"&gt;14.647579&lt;/D&gt;&lt;D xsi:type="xsd:double"&gt;20.365036&lt;/D&gt;&lt;D xsi:type="xsd:double"&gt;-1.75578&lt;/D&gt;&lt;D xsi:type="xsd:double"&gt;22.014618&lt;/D&gt;&lt;D xsi:type="xsd:double"&gt;12.849533&lt;/D&gt;&lt;D xsi:type="xsd:double"&gt;-3.91832&lt;/D&gt;&lt;D xsi:type="xsd:double"&gt;-9.44153&lt;/D&gt;&lt;D xsi:type="xsd:double"&gt;24.87223&lt;/D&gt;&lt;D xsi:type="xsd:double"&gt;-5.67531&lt;/D&gt;&lt;D xsi:type="xsd:double"&gt;-3.2976568&lt;/D&gt;&lt;D xsi:type="xsd:double"&gt;-6.1024547&lt;/D&gt;&lt;D xsi:type="xsd:double"&gt;1.6501665&lt;/D&gt;&lt;D xsi:type="xsd:double"&gt;16.850662&lt;/D&gt;&lt;D xsi:type="xsd:double"&gt;6.751871&lt;/D&gt;&lt;D xsi:type="xsd:double"&gt;-0.10410547&lt;/D&gt;&lt;D xsi:type="xsd:double"&gt;-9.718603&lt;/D&gt;&lt;D xsi:type="xsd:double"&gt;-1.5007198&lt;/D&gt;&lt;D xsi:type="xsd:double"&gt;-0.47976375&lt;/D&gt;&lt;D xsi:type="xsd:double"&gt;12.079727&lt;/D&gt;&lt;D xsi:type="xsd:double"&gt;-3.7164807&lt;/D&gt;&lt;D xsi:type="xsd:double"&gt;7.140887&lt;/D&gt;&lt;/FQL&gt;&lt;FQL&gt;&lt;Q&gt;CNYA^FG_PRICE_MAVG(0,,,,200)&lt;/Q&gt;&lt;R&gt;1&lt;/R&gt;&lt;C&gt;1&lt;/C&gt;&lt;D xsi:type="xsd:double"&gt;27.165024&lt;/D&gt;&lt;/FQL&gt;&lt;FQL&gt;&lt;Q&gt;EPOL^FMA_PE(NTMA,0,,,"PORTAGG","MEANR")&lt;/Q&gt;&lt;R&gt;1&lt;/R&gt;&lt;C&gt;1&lt;/C&gt;&lt;D xsi:type="xsd:double"&gt;8.82104497202378&lt;/D&gt;&lt;/FQL&gt;&lt;FQL&gt;&lt;Q&gt;TRYZA10Y-FDS^PCTCHG(FG_YIELD(0,,,,"YTM"),FG_YIELD(-1AM,,,,"YTM"))&lt;/Q&gt;&lt;R&gt;1&lt;/R&gt;&lt;C&gt;1&lt;/C&gt;&lt;D xsi:type="xsd:double"&gt;4.175592&lt;/D&gt;&lt;/FQL&gt;&lt;FQL&gt;&lt;Q&gt;EPOL^FMA_PE(LTM,0,,,"PORTAGG","MEANR")&lt;/Q&gt;&lt;R&gt;1&lt;/R&gt;&lt;C&gt;1&lt;/C&gt;&lt;D xsi:type="xsd:double"&gt;7.99931108924968&lt;/D&gt;&lt;/FQL&gt;&lt;FQL&gt;&lt;Q&gt;EPHE^FG_TOTAL_RETURNC(0,-3AM)&lt;/Q&gt;&lt;R&gt;1&lt;/R&gt;&lt;C&gt;1&lt;/C&gt;&lt;D xsi:type="xsd:double"&gt;0.5714297&lt;/D&gt;&lt;/FQL&gt;&lt;FQL&gt;&lt;Q&gt;TRYTH10Y-FDS^FG_YIELD(0,,,,"YTM")&lt;/Q&gt;&lt;R&gt;1&lt;/R&gt;&lt;C&gt;1&lt;/C&gt;&lt;D xsi:type="xsd:double"&gt;2.744369&lt;/D&gt;&lt;/FQL&gt;&lt;FQL&gt;&lt;Q&gt;USDVND^FG_PRICE_CHANGE(0,-3AM)&lt;/Q&gt;&lt;R&gt;1&lt;/R&gt;&lt;C&gt;1&lt;/C&gt;&lt;D xsi:type="xsd:double"&gt;2.0416498&lt;/D&gt;&lt;/FQL&gt;&lt;FQL&gt;&lt;Q&gt;USDKRW^STD(FG_PRICE_CHANGE(0,-3AY,M))&lt;/Q&gt;&lt;R&gt;1&lt;/R&gt;&lt;C&gt;1&lt;/C&gt;&lt;D xsi:type="xsd:double"&gt;3.01225887495795&lt;/D&gt;&lt;/FQL&gt;&lt;FQL&gt;&lt;Q&gt;FC0000AE^FMA_EPS(NTMA,-20AY,0,CY,,"PORTAGG","MEANR")&lt;/Q&gt;&lt;R&gt;20&lt;/R&gt;&lt;C&gt;1&lt;/C&gt;&lt;D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xsi:type="xsd:double"&gt;7.02066550129132&lt;/D&gt;&lt;D xsi:type="xsd:double"&gt;5.12773396532515&lt;/D&gt;&lt;D xsi:type="xsd:double"&gt;7.54796836303461&lt;/D&gt;&lt;D xsi:type="xsd:double"&gt;11.3918613613101&lt;/D&gt;&lt;D xsi:type="xsd:double"&gt;11.0560462201591&lt;/D&gt;&lt;/FQL&gt;&lt;FQL&gt;&lt;Q&gt;W-FDS^MAX(FG_PRICE(0,-5AY))&lt;/Q&gt;&lt;R&gt;1&lt;/R&gt;&lt;C&gt;1&lt;/C&gt;&lt;D xsi:type="xsd:double"&gt;14.2525&lt;/D&gt;&lt;/FQL&gt;&lt;FQL&gt;&lt;Q&gt;EWY^FG_TOTAL_RETURNC(0,-6AM)&lt;/Q&gt;&lt;R&gt;1&lt;/R&gt;&lt;C&gt;1&lt;/C&gt;&lt;D xsi:type="xsd:double"&gt;11.850405&lt;/D&gt;&lt;/FQL&gt;&lt;FQL&gt;&lt;Q&gt;EIDO^FMA_PE(NTMA,0,,,"PORTAGG","MEANR")&lt;/Q&gt;&lt;R&gt;1&lt;/R&gt;&lt;C&gt;1&lt;/C&gt;&lt;D xsi:type="xsd:double"&gt;12.675220249864&lt;/D&gt;&lt;/FQL&gt;&lt;FQL&gt;&lt;Q&gt;EWY^FG_FCF_YIELD_NTM(0)&lt;/Q&gt;&lt;R&gt;1&lt;/R&gt;&lt;C&gt;1&lt;/C&gt;&lt;D xsi:type="xsd:double"&gt;4.9682281751827&lt;/D&gt;&lt;/FQL&gt;&lt;FQL&gt;&lt;Q&gt;SET-BKK^FMA_EVAL_EBIT(LTMA,NOW,NOW,M,"PORTAGG","MEANR")&lt;/Q&gt;&lt;R&gt;1&lt;/R&gt;&lt;C&gt;1&lt;/C&gt;&lt;D xsi:type="xsd:double"&gt;19.0190058207713&lt;/D&gt;&lt;/FQL&gt;&lt;FQL&gt;&lt;Q&gt;ECH^FMA_PCT_ABOVE_MAVG(200,0,,,,"PORTAGG")&lt;/Q&gt;&lt;R&gt;1&lt;/R&gt;&lt;C&gt;1&lt;/C&gt;&lt;D xsi:type="xsd:double"&gt;72.4137931034483&lt;/D&gt;&lt;/FQL&gt;&lt;FQL&gt;&lt;Q&gt;EWT^P_PRICE(0)/P_PRICE_LOW_PR(0,,,USD,,,"PRICE","INTRA","52W")-1&lt;/Q&gt;&lt;R&gt;1&lt;/R&gt;&lt;C&gt;1&lt;/C&gt;&lt;D xsi:type="xsd:double"&gt;0.17080116&lt;/D&gt;&lt;/FQL&gt;&lt;FQL&gt;&lt;Q&gt;TRYPL10Y-FDS^FG_YIELD(0,,,,"YTM")&lt;/Q&gt;&lt;R&gt;1&lt;/R&gt;&lt;C&gt;1&lt;/C&gt;&lt;D xsi:type="xsd:double"&gt;5.682&lt;/D&gt;&lt;/FQL&gt;&lt;FQL&gt;&lt;Q&gt;SET-BKK^FMA_PCT_ABOVE_MAVG(200,0,,,,"PORTAGG")&lt;/Q&gt;&lt;R&gt;1&lt;/R&gt;&lt;C&gt;1&lt;/C&gt;&lt;D xsi:type="xsd:double"&gt;33.8855421686747&lt;/D&gt;&lt;/FQL&gt;&lt;FQL&gt;&lt;Q&gt;EPHE^FMA_RBICS_REV_CURRENT(30, LOC, "PORTAGG")&lt;/Q&gt;&lt;R&gt;1&lt;/R&gt;&lt;C&gt;1&lt;/C&gt;&lt;D xsi:type="xsd:double"&gt;47.2004098653031&lt;/D&gt;&lt;/FQL&gt;&lt;FQL&gt;&lt;Q&gt;USDPHP^FG_PRICE_CHANGE(0,-3AM)&lt;/Q&gt;&lt;R&gt;1&lt;/R&gt;&lt;C&gt;1&lt;/C&gt;&lt;D xsi:type="xsd:double"&gt;0.9316683&lt;/D&gt;&lt;/FQL&gt;&lt;FQL&gt;&lt;Q&gt;USDTWD^STD(FG_PRICE_CHANGE(0,-3AY,M))&lt;/Q&gt;&lt;R&gt;1&lt;/R&gt;&lt;C&gt;1&lt;/C&gt;&lt;D xsi:type="xsd:double"&gt;1.73751764363542&lt;/D&gt;&lt;/FQL&gt;&lt;FQL&gt;&lt;Q&gt;EWT^FMA_DIV_YLD(NTMA,-10AY,0,AM,"PORTAGG","MEANR")&lt;/Q&gt;&lt;R&gt;121&lt;/R&gt;&lt;C&gt;1&lt;/C&gt;&lt;D xsi:type="xsd:double"&gt;3.23891139613479&lt;/D&gt;&lt;D xsi:type="xsd:double"&gt;3.27580463601215&lt;/D&gt;&lt;D xsi:type="xsd:double"&gt;3.16645910967925&lt;/D&gt;&lt;D xsi:type="xsd:double"&gt;3.06083689960034&lt;/D&gt;&lt;D xsi:type="xsd:double"&gt;3.28421842711198&lt;/D&gt;&lt;D xsi:type="xsd:double"&gt;3.27556961399003&lt;/D&gt;&lt;D xsi:type="xsd:double"&gt;3.47119326215793&lt;/D&gt;&lt;D xsi:type="xsd:double"&gt;3.44201540377023&lt;/D&gt;&lt;D xsi:type="xsd:double"&gt;3.46433853289052&lt;/D&gt;&lt;D xsi:type="xsd:double"&gt;3.50731180701791&lt;/D&gt;&lt;D xsi:type="xsd:double"&gt;3.4569517452978&lt;/D&gt;&lt;D xsi:type="xsd:double"&gt;3.43552955776447&lt;/D&gt;&lt;D xsi:type="xsd:double"&gt;3.52962048094442&lt;/D&gt;&lt;D xsi:type="xsd:double"&gt;3.56594842100715&lt;/D&gt;&lt;D xsi:type="xsd:double"&gt;3.84580752581185&lt;/D&gt;&lt;D xsi:type="xsd:double"&gt;4.08051913453414&lt;/D&gt;&lt;D xsi:type="xsd:double"&gt;4.24127960453475&lt;/D&gt;&lt;D xsi:type="xsd:double"&gt;4.28012314065506&lt;/D&gt;&lt;D xsi:type="xsd:double"&gt;4.1901665111306&lt;/D&gt;&lt;D xsi:type="xsd:double"&gt;4.16181518939352&lt;/D&gt;&lt;D xsi:type="xsd:double"&gt;4.29371687378408&lt;/D&gt;&lt;D xsi:type="xsd:double"&gt;4.63823156981555&lt;/D&gt;&lt;D xsi:type="xsd:double"&gt;4.41316571902518&lt;/D&gt;&lt;D xsi:type="xsd:double"&gt;4.15856550937309&lt;/D&gt;&lt;D xsi:type="xsd:double"&gt;4.26699349885793&lt;/D&gt;&lt;D xsi:type="xsd:double"&gt;4.54997907349363&lt;/D&gt;&lt;D xsi:type="xsd:double"&gt;4.15355738005823&lt;/D&gt;&lt;D xsi:type="xsd:double"&gt;4.1321134489991&lt;/D&gt;&lt;D xsi:type="xsd:double"&gt;4.00233333643271&lt;/D&gt;&lt;D xsi:type="xsd:double"&gt;4.06023120483024&lt;/D&gt;&lt;D xsi:type="xsd:double"&gt;4.00835905613692&lt;/D&gt;&lt;D xsi:type="xsd:double"&gt;4.2189194021005&lt;/D&gt;&lt;D xsi:type="xsd:double"&gt;4.12114093886764&lt;/D&gt;&lt;D xsi:type="xsd:double"&gt;4.16931023397226&lt;/D&gt;&lt;D xsi:type="xsd:double"&gt;4.08585282964366&lt;/D&gt;&lt;D xsi:type="xsd:double"&gt;4.19865323026894&lt;/D&gt;&lt;D xsi:type="xsd:double"&gt;4.14300525596706&lt;/D&gt;&lt;D xsi:type="xsd:double"&gt;4.06244567384722&lt;/D&gt;&lt;D xsi:type="xsd:double"&gt;4.02614692215934&lt;/D&gt;&lt;D xsi:type="xsd:double"&gt;3.96444985960438&lt;/D&gt;&lt;D xsi:type="xsd:double"&gt;4.02994408563001&lt;/D&gt;&lt;D xsi:type="xsd:double"&gt;4.05316518077857&lt;/D&gt;&lt;D xsi:type="xsd:double"&gt;4.04290781812558&lt;/D&gt;&lt;D xsi:type="xsd:double"&gt;4.08044386733851&lt;/D&gt;&lt;D xsi:type="xsd:double"&gt;4.18498219661828&lt;/D&gt;&lt;D xsi:type="xsd:double"&gt;4.16944082708725&lt;/D&gt;&lt;D xsi:type="xsd:double"&gt;4.35048167723218&lt;/D&gt;&lt;D xsi:type="xsd:double"&gt;4.19102286665311&lt;/D&gt;&lt;D xsi:type="xsd:double"&gt;4.17074779613432&lt;/D&gt;&lt;D xsi:type="xsd:double"&gt;4.32279564388242&lt;/D&gt;&lt;D xsi:type="xsd:double"&gt;4.26974923317063&lt;/D&gt;&lt;D xsi:type="xsd:double"&gt;4.51391345607991&lt;/D&gt;&lt;D xsi:type="xsd:double"&gt;4.36147596957777&lt;/D&gt;&lt;D xsi:type="xsd:double"&gt;4.46924947022146&lt;/D&gt;&lt;D xsi:type="xsd:double"&gt;4.98632058849801&lt;/D&gt;&lt;D xsi:type="xsd:double"&gt;4.92176811740058&lt;/D&gt;&lt;D xsi:type="xsd:double"&gt;4.98368431107056&lt;/D&gt;&lt;D xsi:type="xsd:double"&gt;4.82719770400475&lt;/D&gt;&lt;D xsi:type="xsd:double"&gt;4.59642445886443&lt;/D&gt;&lt;D xsi:type="xsd:double"&gt;4.50010618698374&lt;/D&gt;&lt;D xsi:type="xsd:double"&gt;4.18588481484562&lt;/D&gt;&lt;D xsi:type="xsd:double"&gt;4.30888272834977&lt;/D&gt;&lt;D xsi:type="xsd:double"&gt;4.43595756335959&lt;/D&gt;&lt;D xsi:type="xsd:double"&gt;4.29587149859946&lt;/D&gt;&lt;D xsi:type="xsd:double"&gt;4.45131126168378&lt;/D&gt;&lt;D xsi:type="xsd:double"&gt;4.26115873832503&lt;/D&gt;&lt;D xsi:type="xsd:double"&gt;4.27134101058413&lt;/D&gt;&lt;D xsi:type="xsd:double"&gt;4.0885344309558&lt;/D&gt;&lt;D xsi:type="xsd:double"&gt;4.08417143166868&lt;/D&gt;&lt;D xsi:type="xsd:double"&gt;3.98818212066913&lt;/D&gt;&lt;D xsi:type="xsd:double"&gt;4.09092240313176&lt;/D&gt;&lt;D xsi:type="xsd:double"&gt;4.35372991059394&lt;/D&gt;&lt;D xsi:type="xsd:double"&gt;4.49229074576787&lt;/D&gt;&lt;D xsi:type="xsd:double"&gt;4.06087173606453&lt;/D&gt;&lt;D xsi:type="xsd:double"&gt;3.91647291789942&lt;/D&gt;&lt;D xsi:type="xsd:double"&gt;3.75913157162632&lt;/D&gt;&lt;D xsi:type="xsd:double"&gt;3.6315687735209&lt;/D&gt;&lt;D xsi:type="xsd:double"&gt;3.84020477752841&lt;/D&gt;&lt;D xsi:type="xsd:double"&gt;3.82378282278692&lt;/D&gt;&lt;D xsi:type="xsd:double"&gt;3.82808872244288&lt;/D&gt;&lt;D xsi:type="xsd:double"&gt;3.68361060273883&lt;/D&gt;&lt;D xsi:type="xsd:double"&gt;3.44977619647054&lt;/D&gt;&lt;D xsi:type="xsd:double"&gt;3.54794924698941&lt;/D&gt;&lt;D xsi:type="xsd:double"&gt;3.59066890030905&lt;/D&gt;&lt;D xsi:type="xsd:double"&gt;3.6922335117452&lt;/D&gt;&lt;D xsi:type="xsd:double"&gt;4.06469073797441&lt;/D&gt;&lt;D xsi:type="xsd:double"&gt;4.02175226007958&lt;/D&gt;&lt;D xsi:type="xsd:double"&gt;4.05626655320123&lt;/D&gt;&lt;D xsi:type="xsd:double"&gt;4.22523844926621&lt;/D&gt;&lt;D xsi:type="xsd:double"&gt;4.19026181514858&lt;/D&gt;&lt;D xsi:type="xsd:double"&gt;4.47220451180889&lt;/D&gt;&lt;D xsi:type="xsd:double"&gt;4.31967914733692&lt;/D&gt;&lt;D xsi:type="xsd:double"&gt;4.23255373758801&lt;/D&gt;&lt;D xsi:type="xsd:double"&gt;4.174831141622&lt;/D&gt;&lt;D xsi:type="xsd:double"&gt;4.26112442229574&lt;/D&gt;&lt;D xsi:type="xsd:double"&gt;4.54307519608049&lt;/D&gt;&lt;D xsi:type="xsd:double"&gt;4.61901397432158&lt;/D&gt;&lt;D xsi:type="xsd:double"&gt;4.91589183791973&lt;/D&gt;&lt;D xsi:type="xsd:double"&gt;4.69984724943614&lt;/D&gt;&lt;D xsi:type="xsd:double"&gt;5.38545899491256&lt;/D&gt;&lt;D xsi:type="xsd:double"&gt;4.97776919541259&lt;/D&gt;&lt;D xsi:type="xsd:double"&gt;5.1036748693248&lt;/D&gt;&lt;D xsi:type="xsd:double"&gt;5.44434863884106&lt;/D&gt;&lt;D xsi:type="xsd:double"&gt;4.66315787041561&lt;/D&gt;&lt;D xsi:type="xsd:double"&gt;4.37870761876915&lt;/D&gt;&lt;D xsi:type="xsd:double"&gt;4.32688165602363&lt;/D&gt;&lt;D xsi:type="xsd:double"&gt;4.04028693289527&lt;/D&gt;&lt;D xsi:type="xsd:double"&gt;3.98260920817196&lt;/D&gt;&lt;D xsi:type="xsd:double"&gt;3.86056770209393&lt;/D&gt;&lt;D xsi:type="xsd:double"&gt;3.79681581711066&lt;/D&gt;&lt;D xsi:type="xsd:double"&gt;3.50001050706119&lt;/D&gt;&lt;D xsi:type="xsd:double"&gt;3.48294671596082&lt;/D&gt;&lt;D xsi:type="xsd:double"&gt;3.55849767364257&lt;/D&gt;&lt;D xsi:type="xsd:double"&gt;3.66745579347406&lt;/D&gt;&lt;D xsi:type="xsd:double"&gt;3.56405641019466&lt;/D&gt;&lt;D xsi:type="xsd:double"&gt;3.55170457616973&lt;/D&gt;&lt;D xsi:type="xsd:double"&gt;3.40790388678499&lt;/D&gt;&lt;D xsi:type="xsd:double"&gt;3.40009903482864&lt;/D&gt;&lt;D xsi:type="xsd:double"&gt;3.35275145935904&lt;/D&gt;&lt;D xsi:type="xsd:double"&gt;3.12850427540001&lt;/D&gt;&lt;D xsi:type="xsd:double"&gt;3.07246562496252&lt;/D&gt;&lt;/FQL&gt;&lt;FQL&gt;&lt;Q&gt;W-FDS^FG_PRICE_CHANGE(0,-1AY)&lt;/Q&gt;&lt;R&gt;1&lt;/R&gt;&lt;C&gt;1&lt;/C&gt;&lt;D xsi:type="xsd:double"&gt;-18.1379821958457&lt;/D&gt;&lt;/FQL&gt;&lt;FQL&gt;&lt;Q&gt;EWM^FG_PRICE(0)&lt;/Q&gt;&lt;R&gt;1&lt;/R&gt;&lt;C&gt;1&lt;/C&gt;&lt;D xsi:type="xsd:double"&gt;21.8&lt;/D&gt;&lt;/FQL&gt;&lt;FQL&gt;&lt;Q&gt;UAE^PERCENT_CHANGE(FMA_EPS(+1,0,,,,"PORTAGG","MEAN"),FMA_EPS(+1,-3AM,,,,"PORTAGG","MEAN"))&lt;/Q&gt;&lt;R&gt;1&lt;/R&gt;&lt;C&gt;1&lt;/C&gt;&lt;D xsi:type="xsd:double"&gt;11.3960897351685&lt;/D&gt;&lt;/FQL&gt;&lt;FQL&gt;&lt;Q&gt;EPU^FG_TOTAL_RETURNC(0,-6AM)&lt;/Q&gt;&lt;R&gt;1&lt;/R&gt;&lt;C&gt;1&lt;/C&gt;&lt;D xsi:type="xsd:double"&gt;40.84065&lt;/D&gt;&lt;/FQL&gt;&lt;FQL&gt;&lt;Q&gt;ECH^FG_TOTAL_RETURNC(0,-6AM)&lt;/Q&gt;&lt;R&gt;1&lt;/R&gt;&lt;C&gt;1&lt;/C&gt;&lt;D xsi:type="xsd:double"&gt;10.020292&lt;/D&gt;&lt;/FQL&gt;&lt;FQL&gt;&lt;Q&gt;VGK^FG_TOTAL_RETURNC(0,-3AM)&lt;/Q&gt;&lt;R&gt;1&lt;/R&gt;&lt;C&gt;1&lt;/C&gt;&lt;D xsi:type="xsd:double"&gt;4.9459815&lt;/D&gt;&lt;/FQL&gt;&lt;FQL&gt;&lt;Q&gt;VNM^SIZE(FG_CONSTITUENTS)&lt;/Q&gt;&lt;R&gt;1&lt;/R&gt;&lt;C&gt;1&lt;/C&gt;&lt;D xsi:type="xsd:long"&gt;46&lt;/D&gt;&lt;/FQL&gt;&lt;FQL&gt;&lt;Q&gt;EWW^SIZE(FG_CONSTITUENTS)&lt;/Q&gt;&lt;R&gt;1&lt;/R&gt;&lt;C&gt;1&lt;/C&gt;&lt;D xsi:type="xsd:long"&gt;44&lt;/D&gt;&lt;/FQL&gt;&lt;FQL&gt;&lt;Q&gt;EWW^FG_ROE(0)&lt;/Q&gt;&lt;R&gt;1&lt;/R&gt;&lt;C&gt;1&lt;/C&gt;&lt;D xsi:type="xsd:double"&gt;13.7450547459365&lt;/D&gt;&lt;/FQL&gt;&lt;FQL&gt;&lt;Q&gt;REFKRBASE-FDS^PROPER_NAME(0,,,"SECURITY","NAME")&lt;/Q&gt;&lt;R&gt;1&lt;/R&gt;&lt;C&gt;1&lt;/C&gt;&lt;D xsi:type="xsd:string"&gt;South Korea Base Rate&lt;/D&gt;&lt;/FQL&gt;&lt;FQL&gt;&lt;Q&gt;TRYAE10Y-FDS^PCTCHG(FG_YIELD(0,,,,"YTM"),FG_YIELD(-1AM,,,,"YTM"))&lt;/Q&gt;&lt;R&gt;0&lt;/R&gt;&lt;C&gt;0&lt;/C&gt;&lt;/FQL&gt;&lt;FQL&gt;&lt;Q&gt;TRYPH10Y-FDS^PCTCHG(FG_YIELD(0,,,,"YTM"),FG_YIELD(-3AM,,,,"YTM"))&lt;/Q&gt;&lt;R&gt;1&lt;/R&gt;&lt;C&gt;1&lt;/C&gt;&lt;D xsi:type="xsd:double"&gt;8.352839&lt;/D&gt;&lt;/FQL&gt;&lt;FQL&gt;&lt;Q&gt;CC_TR^IMF_IFS_RCPI_Q(-1AM)&lt;/Q&gt;&lt;R&gt;1&lt;/R&gt;&lt;C&gt;1&lt;/C&gt;&lt;D xsi:type="xsd:double"&gt;62.72422&lt;/D&gt;&lt;/FQL&gt;&lt;FQL&gt;&lt;Q&gt;VGK^JULIAN(FMA_DIV_YLD(NTMA,NOW,NOW,M,"PORTAGG","MEANR").DATES)&lt;/Q&gt;&lt;R&gt;1&lt;/R&gt;&lt;C&gt;1&lt;/C&gt;&lt;D xsi:type="xsd:long"&gt;45351&lt;/D&gt;&lt;/FQL&gt;&lt;FQL&gt;&lt;Q&gt;TUR^JULIAN(FMA_DIV_YLD(NTMA,NOW,NOW,M,"PORTAGG","MEANR").DATES)&lt;/Q&gt;&lt;R&gt;1&lt;/R&gt;&lt;C&gt;1&lt;/C&gt;&lt;D xsi:type="xsd:long"&gt;45379&lt;/D&gt;&lt;/FQL&gt;&lt;FQL&gt;&lt;Q&gt;INDA^FG_FCF_YIELD_NTM(0)&lt;/Q&gt;&lt;R&gt;1&lt;/R&gt;&lt;C&gt;1&lt;/C&gt;&lt;D xsi:type="xsd:double"&gt;2.87083228733421&lt;/D&gt;&lt;/FQL&gt;&lt;FQL&gt;&lt;Q&gt;QAT^FG_COMPANY_NAME&lt;/Q&gt;&lt;R&gt;1&lt;/R&gt;&lt;C&gt;1&lt;/C&gt;&lt;D xsi:type="xsd:string"&gt;iShares MSCI Qatar ETF&lt;/D&gt;&lt;/FQL&gt;&lt;FQL&gt;&lt;Q&gt;INDA^FG_TOTAL_RETURNC(0,-6AM)&lt;/Q&gt;&lt;R&gt;1&lt;/R&gt;&lt;C&gt;1&lt;/C&gt;&lt;D xsi:type="xsd:double"&gt;17.16652&lt;/D&gt;&lt;/FQL&gt;&lt;FQL&gt;&lt;Q&gt;CC_TH^IMF_IFS_RCPI_Q(0)&lt;/Q&gt;&lt;R&gt;0&lt;/R&gt;&lt;C&gt;0&lt;/C&gt;&lt;/FQL&gt;&lt;FQL&gt;&lt;Q&gt;WL-FDS^FG_PRICE_CHANGE(0,-6AM)&lt;/Q&gt;&lt;R&gt;1&lt;/R&gt;&lt;C&gt;1&lt;/C&gt;&lt;D xsi:type="xsd:double"&gt;-11.4479063865783&lt;/D&gt;&lt;/FQL&gt;&lt;FQL&gt;&lt;Q&gt;KSA^FMA_DIV_YLD(NTMA,NOW,NOW,M,"PORTAGG","MEANR")&lt;/Q&gt;&lt;R&gt;1&lt;/R&gt;&lt;C&gt;1&lt;/C&gt;&lt;D xsi:type="xsd:double"&gt;3.37585210609164&lt;/D&gt;&lt;/FQL&gt;&lt;FQL&gt;&lt;Q&gt;EPU^FMA_PE(LTM,0,,,"PORTAGG","MEANR")&lt;/Q&gt;&lt;R&gt;1&lt;/R&gt;&lt;C&gt;1&lt;/C&gt;&lt;D xsi:type="xsd:double"&gt;18.6062544542403&lt;/D&gt;&lt;/FQL&gt;&lt;FQL&gt;&lt;Q&gt;TRYPL10Y-FDS^FG_YIELD(-10AY,0,Y,,"YTM")&lt;/Q&gt;&lt;R&gt;10&lt;/R&gt;&lt;C&gt;1&lt;/C&gt;&lt;D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xsi:type="xsd:double"&gt;5.1912&lt;/D&gt;&lt;/FQL&gt;&lt;FQL&gt;&lt;Q&gt;EWW^FG_COMPANY_NAME&lt;/Q&gt;&lt;R&gt;1&lt;/R&gt;&lt;C&gt;1&lt;/C&gt;&lt;D xsi:type="xsd:string"&gt;iShares MSCI Mexico ETF&lt;/D&gt;&lt;/FQL&gt;&lt;FQL&gt;&lt;Q&gt;COPP-FDS^FG_PRICE_CHANGE(0,-1AM)&lt;/Q&gt;&lt;R&gt;1&lt;/R&gt;&lt;C&gt;1&lt;/C&gt;&lt;D xsi:type="xsd:double"&gt;8.40025493945187&lt;/D&gt;&lt;/FQL&gt;&lt;FQL&gt;&lt;Q&gt;SET-BKK^FG_TOTAL_RETURNC(-10AY,0,AM)&lt;/Q&gt;&lt;R&gt;121&lt;/R&gt;&lt;C&gt;1&lt;/C&gt;&lt;D xsi:type="xsd:double"&gt;1.8236756&lt;/D&gt;&lt;D xsi:type="xsd:double"&gt;-0.8487165&lt;/D&gt;&lt;D xsi:type="xsd:double"&gt;6.2684655&lt;/D&gt;&lt;D xsi:type="xsd:double"&gt;3.7097573&lt;/D&gt;&lt;D xsi:type="xsd:double"&gt;0.151515&lt;/D&gt;&lt;D xsi:type="xsd:double"&gt;3.9833903&lt;/D&gt;&lt;D xsi:type="xsd:double"&gt;-1.7806649&lt;/D&gt;&lt;D xsi:type="xsd:double"&gt;1.1901736&lt;/D&gt;&lt;D xsi:type="xsd:double"&gt;-2.8252244&lt;/D&gt;&lt;D xsi:type="xsd:double"&gt;0.17094612&lt;/D&gt;&lt;D xsi:type="xsd:double"&gt;4.948926&lt;/D&gt;&lt;D xsi:type="xsd:double"&gt;-3.8171828&lt;/D&gt;&lt;D xsi:type="xsd:double"&gt;0.25844574&lt;/D&gt;&lt;D xsi:type="xsd:double"&gt;-3.0061364&lt;/D&gt;&lt;D xsi:type="xsd:double"&gt;0.8998871&lt;/D&gt;&lt;D xsi:type="xsd:double"&gt;-1.9745052&lt;/D&gt;&lt;D xsi:type="xsd:double"&gt;-5.157256&lt;/D&gt;&lt;D xsi:type="xsd:double"&gt;-1.8887758&lt;/D&gt;&lt;D xsi:type="xsd:double"&gt;2.1429777&lt;/D&gt;&lt;D xsi:type="xsd:double"&gt;-1.5007079&lt;/D&gt;&lt;D xsi:type="xsd:double"&gt;-7.857424&lt;/D&gt;&lt;D xsi:type="xsd:double"&gt;-3.6239624&lt;/D&gt;&lt;D xsi:type="xsd:double"&gt;3.7456393&lt;/D&gt;&lt;D xs</t>
        </r>
      </text>
    </comment>
    <comment ref="A21" authorId="0" shapeId="0" xr:uid="{5D1335DC-C64E-412C-BBC3-89A2C5A199DD}">
      <text>
        <r>
          <rPr>
            <b/>
            <sz val="9"/>
            <color indexed="81"/>
            <rFont val="Tahoma"/>
            <family val="2"/>
          </rPr>
          <t>i:type="xsd:double"&gt;8.797264&lt;/D&gt;&lt;D xsi:type="xsd:double"&gt;-1.6915381&lt;/D&gt;&lt;D xsi:type="xsd:double"&gt;0.9176254&lt;/D&gt;&lt;D xsi:type="xsd:double"&gt;3.3853889&lt;/D&gt;&lt;D xsi:type="xsd:double"&gt;2.7413726&lt;/D&gt;&lt;D xsi:type="xsd:double"&gt;5.737579&lt;/D&gt;&lt;D xsi:type="xsd:double"&gt;-6.914675&lt;/D&gt;&lt;D xsi:type="xsd:double"&gt;-0.21241903&lt;/D&gt;&lt;D xsi:type="xsd:double"&gt;3.6277652&lt;/D&gt;&lt;D xsi:type="xsd:double"&gt;2.127087&lt;/D&gt;&lt;D xsi:type="xsd:double"&gt;3.0537605&lt;/D&gt;&lt;D xsi:type="xsd:double"&gt;0.782609&lt;/D&gt;&lt;D xsi:type="xsd:double"&gt;-2.859503&lt;/D&gt;&lt;D xsi:type="xsd:double"&gt;2.7839303&lt;/D&gt;&lt;D xsi:type="xsd:double"&gt;-2.053982&lt;/D&gt;&lt;D xsi:type="xsd:double"&gt;1.0565877&lt;/D&gt;&lt;D xsi:type="xsd:double"&gt;0.16531944&lt;/D&gt;&lt;D xsi:type="xsd:double"&gt;-0.50533414&lt;/D&gt;&lt;D xsi:type="xsd:double"&gt;4.882443&lt;/D&gt;&lt;D xsi:type="xsd:double"&gt;4.6777487&lt;/D&gt;&lt;D xsi:type="xsd:double"&gt;-1.4502883&lt;/D&gt;&lt;D xsi:type="xsd:double"&gt;1.0205507&lt;/D&gt;&lt;D xsi:type="xsd:double"&gt;5.6418896&lt;/D&gt;&lt;D xsi:type="xsd:double"&gt;-0.9069264&lt;/D&gt;&lt;D xsi:type="xsd:double"&gt;-0.6202221&lt;/D&gt;&lt;D xsi:type="xsd:double"&gt;-0.6843686&lt;/D&gt;&lt;D xsi:type="xsd:double"&gt;0.15369654&lt;/D&gt;&lt;D xsi:type="xsd:double"&gt;-2.4247885&lt;/D&gt;&lt;D xsi:type="xsd:double"&gt;-5.0188303&lt;/D&gt;&lt;D xsi:type="xsd:double"&gt;4.236138&lt;/D&gt;&lt;D xsi:type="xsd:double"&gt;-1.9660413&lt;/D&gt;&lt;D xsi:type="xsd:double"&gt;0.6260395&lt;/D&gt;&lt;D xsi:type="xsd:double"&gt;-0.8538902&lt;/D&gt;&lt;D xsi:type="xsd:double"&gt;-2.091676&lt;/D&gt;&lt;D xsi:type="xsd:double"&gt;-2.2391975&lt;/D&gt;&lt;D xsi:type="xsd:double"&gt;2.5647402&lt;/D&gt;&lt;D xsi:type="xsd:double"&gt;-0.64529777&lt;/D&gt;&lt;D xsi:type="xsd:double"&gt;1.9453883&lt;/D&gt;&lt;D xsi:type="xsd:double"&gt;-0.6268501&lt;/D&gt;&lt;D xsi:type="xsd:double"&gt;1.3174176&lt;/D&gt;&lt;D xsi:type="xsd:double"&gt;4.192972&lt;/D&gt;&lt;D xsi:type="xsd:double"&gt;-5.160159&lt;/D&gt;&lt;D xsi:type="xsd:double"&gt;1.4170289&lt;/D&gt;&lt;D xsi:type="xsd:double"&gt;-2.8691232&lt;/D&gt;&lt;D xsi:type="xsd:double"&gt;-0.23862123&lt;/D&gt;&lt;D xsi:type="xsd:double"&gt;-4.3338356&lt;/D&gt;&lt;D xsi:type="xsd:double"&gt;1.8565297&lt;/D&gt;&lt;D xsi:type="xsd:double"&gt;-3.5871744&lt;/D&gt;&lt;D xsi:type="xsd:double"&gt;-17.982452&lt;/D&gt;&lt;D xsi:type="xsd:double"&gt;-1.7489552&lt;/D&gt;&lt;D xsi:type="xsd:double"&gt;4.8264265&lt;/D&gt;&lt;D xsi:type="xsd:double"&gt;8.503842&lt;/D&gt;&lt;D xsi:type="xsd:double"&gt;-3.3126414&lt;/D&gt;&lt;D xsi:type="xsd:double"&gt;-1.0114789&lt;/D&gt;&lt;D xsi:type="xsd:double"&gt;-4.2548122&lt;/D&gt;&lt;D xsi:type="xsd:double"&gt;-1.0015905&lt;/D&gt;&lt;D xsi:type="xsd:double"&gt;6.1713696&lt;/D&gt;&lt;D xsi:type="xsd:double"&gt;10.207832&lt;/D&gt;&lt;D xsi:type="xsd:double"&gt;3.6299348&lt;/D&gt;&lt;D xsi:type="xsd:double"&gt;-1.8314481&lt;/D&gt;&lt;D xsi:type="xsd:double"&gt;4.4273615&lt;/D&gt;&lt;D xsi:type="xsd:double"&gt;-0.55805445&lt;/D&gt;&lt;D xsi:type="xsd:double"&gt;0.8037925&lt;/D&gt;&lt;D xsi:type="xsd:double"&gt;3.649938&lt;/D&gt;&lt;D xsi:type="xsd:double"&gt;-5.1614404&lt;/D&gt;&lt;D xsi:type="xsd:double"&gt;-1.2486398&lt;/D&gt;&lt;D xsi:type="xsd:double"&gt;6.6966414&lt;/D&gt;&lt;D xsi:type="xsd:double"&gt;-0.1167953&lt;/D&gt;&lt;D xsi:type="xsd:double"&gt;-0.06121993&lt;/D&gt;&lt;D xsi:type="xsd:double"&gt;-0.8704722&lt;/D&gt;&lt;D xsi:type="xsd:double"&gt;3.0212045&lt;/D&gt;&lt;D xsi:type="xsd:double"&gt;1.9242764&lt;/D&gt;&lt;D xsi:type="xsd:double"&gt;-2.4240792&lt;/D&gt;&lt;D xsi:type="xsd:double"&gt;1.2333989&lt;/D&gt;&lt;D xsi:type="xsd:double"&gt;-3.8797438&lt;/D&gt;&lt;D xsi:type="xsd:double"&gt;1.1950374&lt;/D&gt;&lt;D xsi:type="xsd:double"&gt;-4.607314&lt;/D&gt;&lt;D xsi:type="xsd:double"&gt;4.164636&lt;/D&gt;&lt;D xsi:type="xsd:double"&gt;1.9947529&lt;/D&gt;&lt;D xsi:type="xsd:double"&gt;-5.5565596&lt;/D&gt;&lt;D xsi:type="xsd:double"&gt;4.774487&lt;/D&gt;&lt;D xsi:type="xsd:double"&gt;-0.8648455&lt;/D&gt;&lt;D xsi:type="xsd:double"&gt;3.8579822&lt;/D&gt;&lt;D xsi:type="xsd:double"&gt;-1.2564182&lt;/D&gt;&lt;D xsi:type="xsd:double"&gt;-3.9000988&lt;/D&gt;&lt;D xsi:type="xsd:double"&gt;-0.15941262&lt;/D&gt;&lt;D xsi:type="xsd:double"&gt;-1.8596172&lt;/D&gt;&lt;D xsi:type="xsd:double"&gt;-0.78410506&lt;/D&gt;&lt;D xsi:type="xsd:double"&gt;-3.7392855&lt;/D&gt;&lt;D xsi:type="xsd:double"&gt;2.5518417&lt;/D&gt;&lt;D xsi:type="xsd:double"&gt;0.3764987&lt;/D&gt;&lt;D xsi:type="xsd:double"&gt;-5.512863&lt;/D&gt;&lt;D xsi:type="xsd:double"&gt;-4.5618477&lt;/D&gt;&lt;D xsi:type="xsd:double"&gt;-0.61745644&lt;/D&gt;&lt;D xsi:type="xsd:double"&gt;1.9732237&lt;/D&gt;&lt;D xsi:type="xsd:double"&gt;-1.410979&lt;/D&gt;&lt;D xsi:type="xsd:double"&gt;-0.5863011&lt;/D&gt;&lt;D xsi:type="xsd:double"&gt;1.1700988&lt;/D&gt;&lt;/FQL&gt;&lt;FQL&gt;&lt;Q&gt;EZA^FG_TOTAL_RETURNC(0,-6AM)&lt;/Q&gt;&lt;R&gt;1&lt;/R&gt;&lt;C&gt;1&lt;/C&gt;&lt;D xsi:type="xsd:double"&gt;4.9884796&lt;/D&gt;&lt;/FQL&gt;&lt;FQL&gt;&lt;Q&gt;VNM^JULIAN(FMA_DIV_YLD(NTMA,NOW,NOW,M,"PORTAGG","MEANR").DATES)&lt;/Q&gt;&lt;R&gt;1&lt;/R&gt;&lt;C&gt;1&lt;/C&gt;&lt;D xsi:type="xsd:long"&gt;45379&lt;/D&gt;&lt;/FQL&gt;&lt;FQL&gt;&lt;Q&gt;EWT^FG_FCF_YIELD_NTM(0)&lt;/Q&gt;&lt;R&gt;1&lt;/R&gt;&lt;C&gt;1&lt;/C&gt;&lt;D xsi:type="xsd:double"&gt;3.76174176319311&lt;/D&gt;&lt;/FQL&gt;&lt;FQL&gt;&lt;Q&gt;VWO^FG_PE(0)&lt;/Q&gt;&lt;R&gt;1&lt;/R&gt;&lt;C&gt;1&lt;/C&gt;&lt;D xsi:type="xsd:double"&gt;13.8554143646629&lt;/D&gt;&lt;/FQL&gt;&lt;FQL&gt;&lt;Q&gt;CC_QA^FG_COMPANY_NAME&lt;/Q&gt;&lt;R&gt;1&lt;/R&gt;&lt;C&gt;1&lt;/C&gt;&lt;D xsi:type="xsd:string"&gt;Qatar&lt;/D&gt;&lt;/FQL&gt;&lt;FQL&gt;&lt;Q&gt;TRYQA10Y-FDS^FG_YIELD(0,,,,"YTM")&lt;/Q&gt;&lt;R&gt;0&lt;/R&gt;&lt;C&gt;0&lt;/C&gt;&lt;/FQL&gt;&lt;FQL&gt;&lt;Q&gt;USDAED^STD(FG_PRICE_CHANGE(0,-3AY,M))&lt;/Q&gt;&lt;R&gt;1&lt;/R&gt;&lt;C&gt;1&lt;/C&gt;&lt;D xsi:type="xsd:double"&gt;0.0081886068868404&lt;/D&gt;&lt;/FQL&gt;&lt;FQL&gt;&lt;Q&gt;WL-FDS^FG_PRICE(0)/MAX(FG_PRICE(0,-1AY))&lt;/Q&gt;&lt;R&gt;1&lt;/R&gt;&lt;C&gt;1&lt;/C&gt;&lt;D xsi:type="xsd:double"&gt;0.822766570605187&lt;/D&gt;&lt;/FQL&gt;&lt;FQL&gt;&lt;Q&gt;QAT^FG_PRICE_MAVG(0,,,,200)&lt;/Q&gt;&lt;R&gt;1&lt;/R&gt;&lt;C&gt;1&lt;/C&gt;&lt;D xsi:type="xsd:double"&gt;17.651524&lt;/D&gt;&lt;/FQL&gt;&lt;FQL&gt;&lt;Q&gt;REFVNDISC-FDS^(SUBARRAY(NOT_NA(NO_REPEAT_F(FG_YIELD(NOW,-10AY,D))),0,1)-SUBARRAY(NOT_NA(NO_REPEAT_F(FG_YIELD(NOW,-10AY,D))),1,1))*100&lt;/Q&gt;&lt;R&gt;1&lt;/R&gt;&lt;C&gt;1&lt;/C&gt;&lt;D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xsi:type="xsd:double"&gt;-50&lt;/D&gt;&lt;/FQL&gt;&lt;FQL&gt;&lt;Q&gt;ECH^FMA_EVAL_EBIT(LTMA,NOW,NOW,M,"PORTAGG","MEANR")&lt;/Q&gt;&lt;R&gt;1&lt;/R&gt;&lt;C&gt;1&lt;/C&gt;&lt;D xsi:type="xsd:double"&gt;9.60358348358897&lt;/D&gt;&lt;/FQL&gt;&lt;FQL&gt;&lt;Q&gt;USDMYR^STD(FG_PRICE_CHANGE(0,-3AY,M))&lt;/Q&gt;&lt;R&gt;1&lt;/R&gt;&lt;C&gt;1&lt;/C&gt;&lt;D xsi:type="xsd:double"&gt;2.19671495296888&lt;/D&gt;&lt;/FQL&gt;&lt;FQL&gt;&lt;Q&gt;USDTWD^STD(FG_PRICE_CHANGE(0,-1AY,AM))&lt;/Q&gt;&lt;R&gt;1&lt;/R&gt;&lt;C&gt;1&lt;/C&gt;&lt;D xsi:type="xsd:double"&gt;1.42951871948976&lt;/D&gt;&lt;/FQL&gt;&lt;FQL&gt;&lt;Q&gt;FC0000CL^FMA_EPS(NTMA,-20AY,0,CY,,"PORTAGG","MEANR")&lt;/Q&gt;&lt;R&gt;20&lt;/R&gt;&lt;C&gt;1&lt;/C&gt;&lt;D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xsi:type="xsd:double"&gt;25.9091620891167&lt;/D&gt;&lt;D xsi:type="xsd:double"&gt;28.7106028961196&lt;/D&gt;&lt;/FQL&gt;&lt;FQL&gt;&lt;Q&gt;EPU^FMA_DIV_YLD(NTMA,-10AY,0,AM,"PORTAGG","MEANR")&lt;/Q&gt;&lt;R&gt;121&lt;/R&gt;&lt;C&gt;1&lt;/C&gt;&lt;D xsi:type="xsd:double"&gt;2.60268369103898&lt;/D&gt;&lt;D xsi:type="xsd:double"&gt;2.4494787091432&lt;/D&gt;&lt;D xsi:type="xsd:double"&gt;2.19739363771396&lt;/D&gt;&lt;D xsi:type="xsd:double"&gt;2.2192306933259&lt;/D&gt;&lt;D xsi:type="xsd:double"&gt;2.13021892207572&lt;/D&gt;&lt;D xsi:type="xsd:double"&gt;2.14296150023538&lt;/D&gt;&lt;D xsi:type="xsd:double"&gt;2.31047678183396&lt;/D&gt;&lt;D xsi:type="xsd:double"&gt;2.2717141421715&lt;/D&gt;&lt;D xsi:type="xsd:double"&gt;2.0692264474093&lt;/D&gt;&lt;D xsi:type="xsd:double"&gt;2.16684507285022&lt;/D&gt;&lt;D xsi:type="xsd:double"&gt;2.16852386836184&lt;/D&gt;&lt;D xsi:type="xsd:double"&gt;2.34753267273698&lt;/D&gt;&lt;D xsi:type="xsd:double"&gt;2.37817416127278&lt;/D&gt;&lt;D xsi:type="xsd:double"&gt;1.91032675758512&lt;/D&gt;&lt;D xsi:type="xsd:double"&gt;2.03609333777863&lt;/D&gt;&lt;D xsi:type="xsd:double"&gt;1.96401313955226&lt;/D&gt;&lt;D xsi:type="xsd:double"&gt;2.14564273013203&lt;/D&gt;&lt;D xsi:type="xsd:double"&gt;2.53367839985524&lt;/D&gt;&lt;D xsi:type="xsd:double"&gt;2.33365869323427&lt;/D&gt;&lt;D xsi:type="xsd:double"&gt;2.34918249066992&lt;/D&gt;&lt;D xsi:type="xsd:double"&gt;2.63250551528249&lt;/D&gt;&lt;D xsi:type="xsd:double"&gt;2.75645660678564&lt;/D&gt;&lt;D xsi:type="xsd:double"&gt;2.57285568131061&lt;/D&gt;&lt;D xsi:type="xsd:double"&gt;2.14965810775613&lt;/D&gt;&lt;D xsi:type="xsd:double"&gt;2.01106116609338&lt;/D&gt;&lt;D xsi:type="xsd:double"&gt;1.71602913975605&lt;/D&gt;&lt;D xsi:type="xsd:double"&gt;1.79724982361217&lt;/D&gt;&lt;D xsi:type="xsd:double"&gt;1.8416689920629&lt;/D&gt;&lt;D xsi:type="xsd:double"&gt;1.61087860176713&lt;/D&gt;&lt;D xsi:type="xsd:double"&gt;1.51368070937824&lt;/D&gt;&lt;D xsi:type="xsd:double"&gt;1.60807008170075&lt;/D&gt;&lt;D xsi:type="xsd:double"&gt;1.88329981753589&lt;/D&gt;&lt;D xsi:type="xsd:double"&gt;2.09734663117796&lt;/D&gt;&lt;D xsi:type="xsd:double"&gt;2.19990243407167&lt;/D&gt;&lt;D xsi:type="xsd:double"&gt;1.94735355247382&lt;/D&gt;&lt;D xsi:type="xsd:double"&gt;2.21356124480233&lt;/D&gt;&lt;D xsi:type="xsd:double"&gt;2.02420439360555&lt;/D&gt;&lt;D xsi:type="xsd:double"&gt;1.98947642041826&lt;/D&gt;&lt;D xsi:type="xsd:double"&gt;2.23360379311499&lt;/D&gt;&lt;D xsi:type="xsd:double"&gt;2.29855654953981&lt;/D&gt;&lt;D xsi:type="xsd:double"&gt;2.32391341775127&lt;/D&gt;&lt;D xsi:type="xsd:double"&gt;2.110133414666&lt;/D&gt;&lt;D xsi:type="xsd:double"&gt;2.23798534223423&lt;/D&gt;&lt;D xsi:type="xsd:double"&gt;2.55715722281466&lt;/D&gt;&lt;D xsi:type="xsd:double"&gt;2.87881418918416&lt;/D&gt;&lt;D xsi:type="xsd:double"&gt;2.62872754536198&lt;/D&gt;&lt;D xsi:type="xsd:double"&gt;2.69199519251079&lt;/D&gt;&lt;D xsi:type="xsd:double"&gt;2.32541775817036&lt;/D&gt;&lt;D xsi:type="xsd:double"&gt;2.08117552677672&lt;/D&gt;&lt;D xsi:type="xsd:double"&gt;4.77559993104205&lt;/D&gt;&lt;D xsi:type="xsd:double"&gt;1.83654141319062&lt;/D&gt;&lt;D xsi:type="xsd:double"&gt;2.10849846979753&lt;/D&gt;&lt;D xsi:type="xsd:double"&gt;4.3480985628079996&lt;/D&gt;&lt;D xsi:type="xsd:double"&gt;2.56274599589799&lt;/D&gt;&lt;D xsi:type="xsd:double"&gt;2.31948761297346&lt;/D&gt;&lt;D xsi:type="xsd:double"&gt;2.5598790905326&lt;/D&gt;&lt;D xsi:type="xsd:double"&gt;2.35914863044921&lt;/D&gt;&lt;D xsi:type="xsd:double"&gt;2.32079319760124&lt;/D&gt;&lt;D xsi:type="xsd:double"&gt;2.16902052197434&lt;/D&gt;&lt;D xsi:type="xsd:double"&gt;2.27503217885124&lt;/D&gt;&lt;D xsi:type="xsd:double"&gt;2.23734036473084&lt;/D&gt;&lt;D xsi:type="xsd:double"&gt;2.59696276013865&lt;/D&gt;&lt;D xsi:type="xsd:double"&gt;2.67192768333024&lt;/D&gt;&lt;D xsi:type="xsd:double"&gt;2.74890120838343&lt;/D&gt;&lt;D xsi:type="xsd:double"&gt;2.97239369690069&lt;/D&gt;&lt;D xsi:type="xsd:double"&gt;2.90414485435479&lt;/D&gt;&lt;D xsi:type="xsd:double"&gt;3.06827035461931&lt;/D&gt;&lt;D xsi:type="xsd:double"&gt;2.92214543366741&lt;/D&gt;&lt;D xsi:type="xsd:double"&gt;2.79343101466375&lt;/D&gt;&lt;D xsi:type="xsd:double"&gt;2.62102861380371&lt;/D&gt;&lt;D xsi:type="xsd:double"&gt;3.00584521558444&lt;/D&gt;&lt;D xsi:type="xsd:double"&gt;3.75034400518548&lt;/D&gt;&lt;D xsi:type="xsd:double"&gt;4.39639374027374&lt;/D&gt;&lt;D xsi:type="xsd:double"&gt;3.26085638019369&lt;/D&gt;&lt;D xsi:type="xsd:double"&gt;3.18227685937728&lt;/D&gt;&lt;D xsi:type="xsd:double"&gt;3.10347900759818&lt;/D&gt;&lt;D xsi:type="xsd:double"&gt;2.75034797371226&lt;/D&gt;&lt;D xsi:type="xsd:double"&gt;2.57282500460416&lt;/D&gt;&lt;D xsi:type="xsd:double"&gt;2.58932677532921&lt;/D&gt;&lt;D xsi:type="xsd:double"&gt;2.29715204654243&lt;/D&gt;&lt;D xsi:type="xsd:double"&gt;1.80914566748609&lt;/D&gt;&lt;D xsi:type="xsd:double"&gt;1.62164851855829&lt;/D&gt;&lt;D xsi:type="xsd:double"&gt;1.72353203188049&lt;/D&gt;&lt;D xsi:type="xsd:double"&gt;1.89204816259018&lt;/D&gt;&lt;D xsi:type="xsd:double"&gt;2.0896825348297&lt;/D&gt;&lt;D xsi:type="xsd:double"&gt;2.25022402117699&lt;/D&gt;&lt;D xsi:type="xsd:double"&gt;2.70481094394398&lt;/D&gt;&lt;D xsi:type="xsd:double"&gt;2.832430043645&lt;/D&gt;&lt;D xsi:type="xsd:double"&gt;3.41620760774113&lt;/D&gt;&lt;D xsi:type="xsd:double"&gt;3.57323799796134&lt;/D&gt;&lt;D xsi:type="xsd:double"&gt;3.54070755508055&lt;/D&gt;&lt;D xsi:type="xsd:double"&gt;3.6275457531444&lt;/D&gt;&lt;D xsi:type="xsd:double"&gt;4.21185441088969&lt;/D&gt;&lt;D xsi:type="xsd:double"&gt;3.81783115542688&lt;/D&gt;&lt;D xsi:type="xsd:double"&gt;3.53744142352783&lt;/D&gt;&lt;D xsi:type="xsd:double"&gt;3.435193211601&lt;/D&gt;&lt;D xsi:type="xsd:double"&gt;3.77618545779075&lt;/D&gt;&lt;D xsi:type="xsd:double"&gt;4.47858801197613&lt;/D&gt;&lt;D xsi:type="xsd:double"&gt;4.6954942450744&lt;/D&gt;&lt;D xsi:type="xsd:double"&gt;5.30999149432388&lt;/D&gt;&lt;D xsi:type="xsd:double"&gt;5.05342256935672&lt;/D&gt;&lt;D xsi:type="xsd:double"&gt;4.92411688344277&lt;/D&gt;&lt;D xsi:type="xsd:double"&gt;5.0325518251134&lt;/D&gt;&lt;D xsi:type="xsd:double"&gt;3.68946049437207&lt;/D&gt;&lt;D xsi:type="xsd:double"&gt;3.76670740690851&lt;/D&gt;&lt;D xsi:type="xsd:double"&gt;3.7281295074455&lt;/D&gt;&lt;D xsi:type="xsd:double"&gt;4.09346577752098&lt;/D&gt;&lt;D xsi:type="xsd:double"&gt;4.70047470314965&lt;/D&gt;&lt;D xsi:type="xsd:double"&gt;4.79977563972986&lt;/D&gt;&lt;D xsi:type="xsd:double"&gt;4.82556180936799&lt;/D&gt;&lt;D xsi:type="xsd:double"&gt;5.04460339839555&lt;/D&gt;&lt;D xsi:type="xsd:double"&gt;4.77859032750375&lt;/D&gt;&lt;D xsi:type="xsd:double"&gt;4.30081656216694&lt;/D&gt;&lt;D xsi:type="xsd:double"&gt;4.81309417913578&lt;/D&gt;&lt;D xsi:type="xsd:double"&gt;5.12891357039904&lt;/D&gt;&lt;D xsi:type="xsd:double"&gt;4.76173913293521&lt;/D&gt;&lt;D xsi:type="xsd:double"&gt;4.00951976668644&lt;/D&gt;&lt;D xsi:type="xsd:double"&gt;3.59251389075886&lt;/D&gt;&lt;D xsi:type="xsd:double"&gt;3.58289008750767&lt;/D&gt;&lt;D xsi:type="xsd:double"&gt;3.52447926216076&lt;/D&gt;&lt;D xsi:type="xsd:double"&gt;3.31262303842471&lt;/D&gt;&lt;/FQL&gt;&lt;FQL&gt;&lt;Q&gt;UAE^FMA_PCT_ABOVE_MAVG(200,0,,,,"PORTAGG")&lt;/Q&gt;&lt;R&gt;1&lt;/R&gt;&lt;C&gt;1&lt;/C&gt;&lt;D xsi:type="xsd:double"&gt;35.1351351351351&lt;/D&gt;&lt;/FQL&gt;&lt;FQL&gt;&lt;Q&gt;EWY^FG_TOTAL_RETURNC(0,-1AM)&lt;/Q&gt;&lt;R&gt;1&lt;/R&gt;&lt;C&gt;1&lt;/C&gt;&lt;D xsi:type="xsd:double"&gt;-1.9779623&lt;/D&gt;&lt;/FQL&gt;&lt;FQL&gt;&lt;Q&gt;SPY^PERCENT_CHANGE(FMA_EPS(+1,0,,,,"PORTAGG","MEAN"),FMA_EPS(+1,-3AM,,,,"PORTAGG","MEAN"))&lt;/Q&gt;&lt;R&gt;1&lt;/R&gt;&lt;C&gt;1&lt;/C&gt;&lt;D xsi:type="xsd:double"&gt;0.0936639645252715&lt;/D&gt;&lt;/FQL&gt;&lt;FQL&gt;&lt;Q&gt;VNM^FMA_COS_DOWN("EPS","1M",+1,NOW,,,"PORTAGG","MEANR")&lt;/Q&gt;&lt;R&gt;1&lt;/R&gt;&lt;C&gt;1&lt;/C&gt;&lt;D xsi:type="xsd:double"&gt;8&lt;/D&gt;&lt;/FQL&gt;&lt;FQL&gt;&lt;Q&gt;EWW^FMA_COS_DOWN("EPS","1M",+1,NOW,,,"PORTAGG","MEANR")&lt;/Q&gt;&lt;R&gt;1&lt;/R&gt;&lt;C&gt;1&lt;/C&gt;&lt;D xsi:type="xsd:double"&gt;18&lt;/D&gt;&lt;/FQL&gt;&lt;FQL&gt;&lt;Q&gt;INDA^FMA_RBICS_REV_CURRENT(30, LOC, "PORTAGG")&lt;/Q&gt;&lt;R&gt;1&lt;/R&gt;&lt;C&gt;1&lt;/C&gt;&lt;D xsi:type="xsd:double"&gt;29.4085045540727&lt;/D&gt;&lt;/FQL&gt;&lt;FQL&gt;&lt;Q&gt;EPU^FG_ROE(0)&lt;/Q&gt;&lt;R&gt;1&lt;/R&gt;&lt;C&gt;1&lt;/C&gt;&lt;D xsi:type="xsd:double"&gt;9.83195407751164&lt;/D&gt;&lt;/FQL&gt;&lt;FQL&gt;&lt;Q&gt;TRYTR7Y-FDS^PCTCHG(FG_YIELD(0,,,,"YTM"),FG_YIELD(-3AM,,,,"YTM"))&lt;/Q&gt;&lt;R&gt;1&lt;/R&gt;&lt;C&gt;1&lt;/C&gt;&lt;D xsi:type="xsd:double"&gt;5.6014776&lt;/D&gt;&lt;/FQL&gt;&lt;FQL&gt;&lt;Q&gt;TRYKR10Y-FDS^FG_YIELD(0,,,,"YTM")&lt;/Q&gt;&lt;R&gt;1&lt;/R&gt;&lt;C&gt;1&lt;/C&gt;&lt;D xsi:type="xsd:double"&gt;3.5871&lt;/D&gt;&lt;/FQL&gt;&lt;FQL&gt;&lt;Q&gt;CC_TH^IMF_IFS_RCPI_Q(-1AM)&lt;/Q&gt;&lt;R&gt;0&lt;/R&gt;&lt;C&gt;0&lt;/C&gt;&lt;/FQL&gt;&lt;FQL&gt;&lt;Q&gt;KSA^FMA_EVAL_EBIT(LTMA,NOW,NOW,M,"PORTAGG","MEANR")&lt;/Q&gt;&lt;R&gt;1&lt;/R&gt;&lt;C&gt;1&lt;/C&gt;&lt;D xsi:type="xsd:double"&gt;22.6026063122785&lt;/D&gt;&lt;/FQL&gt;&lt;FQL&gt;&lt;Q&gt;EWY^FMA_DIV_YLD(NTMA,NOW,NOW,M,"PORTAGG","MEANR")&lt;/Q&gt;&lt;R&gt;1&lt;/R&gt;&lt;C&gt;1&lt;/C&gt;&lt;D xsi:type="xsd:double"&gt;2.15927431751681&lt;/D&gt;&lt;/FQL&gt;&lt;FQL&gt;&lt;Q&gt;EIDO^JULIAN(FMA_DIV_YLD(NTMA,NOW,NOW,M,"PORTAGG","MEANR").DATES)&lt;/Q&gt;&lt;R&gt;1&lt;/R&gt;&lt;C&gt;1&lt;/C&gt;&lt;D xsi:type="xsd:long"&gt;45379&lt;/D&gt;&lt;/FQL&gt;&lt;FQL&gt;&lt;Q&gt;MCHI^FG_COMPANY_NAME&lt;/Q&gt;&lt;R&gt;1&lt;/R&gt;&lt;C&gt;1&lt;/C&gt;&lt;D xsi:type="xsd:string"&gt;iShares MSCI China ETF&lt;/D&gt;&lt;/FQL&gt;&lt;FQL&gt;&lt;Q&gt;TRYCN10Y-FDS^PCTCHG(FG_YIELD(0,,,,"YTM"),FG_YIELD(-3AM,,,,"YTM"))&lt;/Q&gt;&lt;R&gt;1&lt;/R&gt;&lt;C&gt;1&lt;/C&gt;&lt;D xsi:type="xsd:double"&gt;-8.423735&lt;/D&gt;&lt;/FQL&gt;&lt;FQL&gt;&lt;Q&gt;INDA^PERCENT_CHANGE(FMA_EPS(+1,0,,,,"PORTAGG","MEAN"),FMA_EPS(+1,-3AM,,,,"PORTAGG","MEAN"))&lt;/Q&gt;&lt;R&gt;1&lt;/R&gt;&lt;C&gt;1&lt;/C&gt;&lt;D xsi:type="xsd:double"&gt;-0.283140109622012&lt;/D&gt;&lt;/FQL&gt;&lt;FQL&gt;&lt;Q&gt;REFAEREPO-FDS^PROPER_NAME(0,,,"SECURITY","NAME")&lt;/Q&gt;&lt;R&gt;1&lt;/R&gt;&lt;C&gt;1&lt;/C&gt;&lt;D xsi:type="xsd:string"&gt;United Arab Emirates Repo Rate&lt;/D&gt;&lt;/FQL&gt;&lt;FQL&gt;&lt;Q&gt;TUR^FMA_COS_UP("EPS","1M",+1,NOW,,,"PORTAGG","MEANR")&lt;/Q&gt;&lt;R&gt;1&lt;/R&gt;&lt;C&gt;1&lt;/C&gt;&lt;D xsi:type="xsd:double"&gt;12&lt;/D&gt;&lt;/FQL&gt;&lt;FQL&gt;&lt;Q&gt;USDPHP^STD(FG_PRICE_CHANGE(0,-3AY,M))&lt;/Q&gt;&lt;R&gt;1&lt;/R&gt;&lt;C&gt;1&lt;/C&gt;&lt;D xsi:type="xsd:double"&gt;1.76766994368113&lt;/D&gt;&lt;/FQL&gt;&lt;FQL&gt;&lt;Q&gt;EPHE^P_PRICE(0)/P_PRICE_HIGH_PR(0,,,USD,,,"PRICE","INTRA","52W")&lt;/Q&gt;&lt;R&gt;1&lt;/R&gt;&lt;C&gt;1&lt;/C&gt;&lt;D xsi:type="xsd:double"&gt;0.94050586&lt;/D&gt;&lt;/FQL&gt;&lt;FQL&gt;&lt;Q&gt;QAT^FG_TOTAL_RETURNC(0,-12AM)&lt;/Q&gt;&lt;R&gt;1&lt;/R&gt;&lt;C&gt;1&lt;/C&gt;&lt;D xsi:type="xsd:double"&gt;0.056517124&lt;/D&gt;&lt;/FQL&gt;&lt;FQL&gt;&lt;Q&gt;EZA^FMA_EVAL_EBITDA(NTMA,0,,,"PORTAGG","MEANR")&lt;/Q&gt;&lt;R&gt;1&lt;/R&gt;&lt;C&gt;1&lt;/C&gt;&lt;D xsi:type="xsd:double"&gt;7.77376946682664&lt;/D&gt;&lt;/FQL&gt;&lt;FQL&gt;&lt;Q&gt;REFPHRREPO-FDS^FG_YIELD(NOW,,,0)&lt;/Q&gt;&lt;R&gt;1&lt;/R&gt;&lt;C&gt;1&lt;/C&gt;&lt;D xsi:type="xsd:double"&gt;6.5&lt;/D&gt;&lt;/FQL&gt;&lt;FQL&gt;&lt;Q&gt;EZA^FMA_PE(LTM,0,,,"PORTAGG","MEANR")&lt;/Q&gt;&lt;R&gt;1&lt;/R&gt;&lt;C&gt;1&lt;/C&gt;&lt;D xsi:type="xsd:double"&gt;10.9373744059468&lt;/D&gt;&lt;/FQL&gt;&lt;FQL&gt;&lt;Q&gt;WL-FDS^FG_PRICE_CHANGE(0,-1AY)&lt;/Q&gt;&lt;R&gt;1&lt;/R&gt;&lt;C&gt;1&lt;/C&gt;&lt;D xsi:type="xsd:double"&gt;-10.5907473309608&lt;/D&gt;&lt;/FQL&gt;&lt;FQL&gt;&lt;Q&gt;W-FDS^FG_PRICE_CHANGE(0,-1AM)&lt;/Q&gt;&lt;R&gt;1&lt;/R&gt;&lt;C&gt;1&lt;/C&gt;&lt;D xsi:type="xsd:double"&gt;2.65116279069768&lt;/D&gt;&lt;/FQL&gt;&lt;FQL&gt;&lt;Q&gt;QAT^FG_PRICE_MAVG(0,,,,60)&lt;/Q&gt;&lt;R&gt;1&lt;/R&gt;&lt;C&gt;1&lt;/C&gt;&lt;D xsi:type="xsd:double"&gt;17.669827&lt;/D&gt;&lt;/FQL&gt;&lt;FQL&gt;&lt;Q&gt;TUR^P_PRICE(0)/P_PRICE_LOW_PR(0,,,USD,,,"PRICE","INTRA","52W")-1&lt;/Q&gt;&lt;R&gt;1&lt;/R&gt;&lt;C&gt;1&lt;/C&gt;&lt;D xsi:type="xsd:double"&gt;0.40746105&lt;/D&gt;&lt;/FQL&gt;&lt;FQL&gt;&lt;Q&gt;INDA^FG_TOTAL_RETURNC(0,-3AM)&lt;/Q&gt;&lt;R&gt;1&lt;/R&gt;&lt;C&gt;1&lt;/C&gt;&lt;D xsi:type="xsd:double"&gt;6.4240694&lt;/D&gt;&lt;/FQL&gt;&lt;FQL&gt;&lt;Q&gt;EWY^PERCENT_CHANGE(FMA_EPS(+1,0,,,,"PORTAGG","MEAN"),FMA_EPS(+1,-3AM,,,,"PORTAGG","MEAN"))&lt;/Q&gt;&lt;R&gt;1&lt;/R&gt;&lt;C&gt;1&lt;/C&gt;&lt;D xsi:type="xsd:double"&gt;-3.18785201643674&lt;/D&gt;&lt;/FQL&gt;&lt;FQL&gt;&lt;Q&gt;EPU^PERCENT_CHANGE(FMA_EPS(+1,0,,,,"PORTAGG","MEAN"),FMA_EPS(+1,-3AM,,,,"PORTAGG","MEAN"))&lt;/Q&gt;&lt;R&gt;1&lt;/R&gt;&lt;C&gt;1&lt;/C&gt;&lt;D xsi:type="xsd:double"&gt;0.804519197032853&lt;/D&gt;&lt;/FQL&gt;&lt;FQL&gt;&lt;Q&gt;ECH^FG_TOTAL_RETURNC(0,-1AM)&lt;/Q&gt;&lt;R&gt;1&lt;/R&gt;&lt;C&gt;1&lt;/C&gt;&lt;D xsi:type="xsd:double"&gt;5.8486223&lt;/D&gt;&lt;/FQL&gt;&lt;FQL&gt;&lt;Q&gt;EWW^FMA_COS_UP("EPS","1M",+1,NOW,,,"PORTAGG","MEANR")&lt;/Q&gt;&lt;R&gt;1&lt;/R&gt;&lt;C&gt;1&lt;/C&gt;&lt;D xsi:type="xsd:double"&gt;14&lt;/D&gt;&lt;/FQL&gt;&lt;FQL&gt;&lt;Q&gt;REFMXTON-FDS^FG_YIELD(NOW,,,0)&lt;/Q&gt;&lt;R&gt;1&lt;/R&gt;&lt;C&gt;1&lt;/C&gt;&lt;D xsi:type="xsd:double"&gt;11&lt;/D&gt;&lt;/FQL&gt;&lt;FQL&gt;&lt;Q&gt;CC_QA^IMF_IFS_RCPI_Q(0)&lt;/Q&gt;&lt;R&gt;0&lt;/R&gt;&lt;C&gt;0&lt;/C&gt;&lt;/FQL&gt;&lt;FQL&gt;&lt;Q&gt;SET-BKK^FMA_EVAL_EBITDA(NTMA,0,,,"PORTAGG","MEANR")&lt;/Q&gt;&lt;R&gt;1&lt;/R&gt;&lt;C&gt;1&lt;/C&gt;&lt;D xsi:type="xsd:double"&gt;9.76161806302263&lt;/D&gt;&lt;/FQL&gt;&lt;FQL&gt;&lt;Q&gt;INDA^FMA_PE(NTMA,0,,,"PORTAGG","MEANR")&lt;/Q&gt;&lt;R&gt;1&lt;/R&gt;&lt;C&gt;1&lt;/C&gt;&lt;D xsi:type="xsd:double"&gt;22.7310577304994&lt;/D&gt;&lt;/FQL&gt;&lt;FQL&gt;&lt;Q&gt;TRYKR10Y-FDS^FG_YIELD(-10AY,0,Y,,"YTM")&lt;/Q&gt;&lt;R&gt;10&lt;/R&gt;&lt;C&gt;1&lt;/C&gt;&lt;D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xsi:type="xsd:double"&gt;-18.936253&lt;/D&gt;&lt;D xsi:type="xsd:double"&gt;-12.659102&lt;/D&gt;&lt;D xsi:type="xsd:double"&gt;-8.691573&lt;/D&gt;&lt;D xsi:type="xsd:double"&gt;-10.699934&lt;/D&gt;&lt;D xsi:type="xsd:double"&gt;-24.892403&lt;/D&gt;&lt;D xsi:type="xsd:double"&gt;-19.785463&lt;/D&gt;&lt;D xsi:type="xsd:double"&gt;-26.77561&lt;/D&gt;&lt;D xsi:type="xsd:double"&gt;-19.69775&lt;/D&gt;&lt;D xsi:type="xsd:double"&gt;-19.798237&lt;/D&gt;&lt;D xsi:type="xsd:double"&gt;-20.181173&lt;/D&gt;&lt;D xsi:type="xsd:double"&gt;-5.986285&lt;/D&gt;&lt;D xsi:type="xsd:double"&gt;-9.627276&lt;/D&gt;&lt;D xsi:type="xsd:double"&gt;-15.675754&lt;/D&gt;&lt;D xsi:type="xsd:double"&gt;-16.985231&lt;/D&gt;&lt;D xsi:type="xsd:double"&gt;-11.862558&lt;/D&gt;&lt;D xsi:type="xsd:double"&gt;-10.356766&lt;/D&gt;&lt;D xsi:type="xsd:double"&gt;0.5931735&lt;/D&gt;&lt;D xsi:type="xsd:double"&gt;-6.7741394&lt;/D&gt;&lt;D xsi:type="xsd:double"&gt;1.2658119&lt;/D&gt;&lt;D xsi:type="xsd:double"&gt;19.116138&lt;/D&gt;&lt;D xsi:type="xsd:double"&gt;26.011826&lt;/D&gt;&lt;D xsi:type="xsd:double"&gt;23.046135&lt;/D&gt;&lt;D xsi:type="xsd:double"&gt;5.1663756&lt;/D&gt;&lt;D xsi:type="xsd:double"&gt;4.142499&lt;/D&gt;&lt;D xsi:type="xsd:double"&gt;8.762908&lt;/D&gt;&lt;D xsi:type="xsd:double"&gt;7.4510455&lt;/D&gt;&lt;D xsi:type="xsd:double"&gt;4.552841&lt;/D&gt;&lt;D xsi:type="xsd:double"&gt;4.3736935&lt;/D&gt;&lt;D xsi:type="xsd:double"&gt;8.734322&lt;/D&gt;&lt;D xsi:type="xsd:double"&gt;13.488507&lt;/D&gt;&lt;D xsi:type="xsd:double"&gt;10.565126&lt;/D&gt;&lt;D xsi:type="xsd:double"&gt;1.8961191&lt;/D&gt;&lt;D xsi:type="xsd:double"&gt;4.940212&lt;/D&gt;&lt;D xsi:type="xsd:double"&gt;1.5177727&lt;/D&gt;&lt;D xsi:type="xsd:double"&gt;3.8503408&lt;/D&gt;&lt;D xsi:type="xsd:double"&gt;-0.01090765&lt;/D&gt;&lt;D xsi:type="xsd:double"&gt;-4.2803106&lt;/D&gt;&lt;D xsi:type="xsd:double"&gt;1.0244727&lt;/D&gt;&lt;D xsi:type="xsd:double"&gt;-4.9009085&lt;/D&gt;&lt;D xsi:type="xsd:double"&gt;-6.4466476&lt;/D&gt;&lt;D xsi:type="xsd:double"&gt;-8.388996&lt;/D&gt;&lt;D xsi:type="xsd:double"&gt;-12.88197&lt;/D&gt;&lt;D xsi:type="xsd:double"&gt;-5.9945526&lt;/D&gt;&lt;D xsi:type="xsd:double"&gt;-13.474941&lt;/D&gt;&lt;D xsi:type="xsd:double"&gt;-16.623497&lt;/D&gt;&lt;D xsi:type="xsd:double"&gt;-15.064133&lt;/D&gt;&lt;D xsi:type="xsd:double"&gt;-10.599983&lt;/D&gt;&lt;D xsi:type="xsd:double"&gt;-6.279838&lt;/D&gt;&lt;D xsi:type="xsd:double"&gt;-4.7405424&lt;/D&gt;&lt;D xsi:type="xsd:double"&gt;-13.198167&lt;/D&gt;&lt;D xsi:type="xsd:double"&gt;-8.068716&lt;/D&gt;&lt;D xsi:type="xsd:double"&gt;-7.733017&lt;/D&gt;&lt;D xsi:type="xsd:double"&gt;-5.085903&lt;/D&gt;&lt;D xsi:type="xsd:double"&gt;-0.5467117&lt;/D&gt;&lt;D xsi:type="xsd:double"&gt;-5.348003&lt;/D&gt;&lt;D xsi:type="xsd:double"&gt;4.3985367&lt;/D&gt;&lt;D xsi:type="xsd:double"&gt;-5.037409&lt;/D&gt;&lt;D xsi:type="xsd:double"&gt;-4.190159&lt;/D&gt;&lt;D xsi:type="xsd:double"&gt;-24.841684&lt;/D&gt;&lt;D xsi:type="xsd:double"&gt;-30.465872&lt;/D&gt;&lt;D xsi:type="xsd:double"&gt;-29.044611&lt;/D&gt;&lt;D xsi:type="xsd:double"&gt;-23.712582&lt;/D&gt;&lt;D xsi:type="xsd:double"&gt;-23.089386&lt;/D&gt;&lt;D xsi:type="xsd:double"&gt;-21.170568&lt;/D&gt;&lt;D xsi:type="xsd:double"&gt;-19.75814&lt;/D&gt;&lt;D xsi:type="xsd:double"&gt;-17.991215&lt;/D&gt;&lt;D xsi:type="xsd:double"&gt;-16.197126&lt;/D&gt;&lt;D xsi:type="xsd:double"&gt;-7.084984&lt;/D&gt;&lt;D xsi:type="xsd:double"&gt;2.5294542&lt;/D&gt;&lt;D xsi:type="xsd:double"&gt;8.547174&lt;/D&gt;&lt;D xsi:type="xsd:double"&gt;33.581673&lt;/D&gt;&lt;D xsi:type="xsd:double"&gt;40.415085&lt;/D&gt;&lt;D xsi:type="xsd:double"&gt;45.144154&lt;/D&gt;&lt;D xsi:type="xsd:double"&gt;52.390324&lt;/D&gt;&lt;D xsi:type="xsd:double"&gt;45.03589&lt;/D&gt;&lt;D xsi:type="xsd:double"&gt;43.46503&lt;/D&gt;&lt;D xsi:type="xsd:double"&gt;45.502792&lt;/D&gt;&lt;D xsi:type="xsd:double"&gt;41.903603&lt;/D&gt;&lt;D xsi:type="xsd:double"&gt;52.27426&lt;/D&gt;&lt;D xsi:type="xsd:double"&gt;48.08656&lt;/D&gt;&lt;D xsi:type="xsd:double"&gt;34.147644&lt;/D&gt;&lt;D xsi:type="xsd:double"&gt;36.24064&lt;/D&gt;&lt;D xsi:type="xsd:double"&gt;44.596004&lt;/D&gt;&lt;D xsi:type="xsd:double"&gt;53.65901&lt;/D&gt;&lt;D xsi:type="xsd:double"&gt;34.76589&lt;/D&gt;&lt;D xsi:type="xsd:double"&gt;17.319632&lt;/D&gt;&lt;D xsi:type="xsd:double"&gt;12.445664&lt;/D&gt;&lt;D xsi:type="xsd:double"&gt;21.37686&lt;/D&gt;&lt;D xsi:type="xsd:double"&gt;5.5259466&lt;/D&gt;&lt;D xsi:type="xsd:double"&gt;7.5988054&lt;/D&gt;&lt;D xsi:type="xsd:double"&gt;4.311812&lt;/D&gt;&lt;D xsi:type="xsd:double"&gt;-8.816683&lt;/D&gt;&lt;D xsi:type="xsd:double"&gt;-6.4135313&lt;/D&gt;&lt;D xsi:type="xsd:double"&gt;-8.380217&lt;/D&gt;&lt;D xsi:type="xsd:double"&gt;-18.68341&lt;/D&gt;&lt;D xsi:type="xsd:double"&gt;-23.781008&lt;/D&gt;&lt;D xsi:type="xsd:double"&gt;-13.034874&lt;/D&gt;&lt;D xsi:type="xsd:double"&gt;-8.974338&lt;/D&gt;&lt;D xsi:type="xsd:double"&gt;0.30952692&lt;/D&gt;&lt;D xsi:type="xsd:double"&gt;-6.884837&lt;/D&gt;&lt;D xsi:type="xsd:double"&gt;0.080537796&lt;/D&gt;&lt;D xsi:type="xsd:double"&gt;1.5785456&lt;/D&gt;&lt;D xsi:type="xsd:double"&gt;-5.086899&lt;/D&gt;&lt;D xsi:type="xsd:double"&gt;-1.9629836&lt;/D&gt;&lt;D xsi:type="xsd:double"&gt;6.2528014&lt;/D&gt;&lt;D xsi:type="xsd:double"&gt;0.42660236&lt;/D&gt;&lt;D xsi:type="xsd:double"&gt;3.4640074&lt;/D&gt;&lt;D xsi:type="xsd:double"&gt;7.3441625&lt;/D&gt;&lt;/FQL&gt;&lt;FQL&gt;&lt;Q&gt;MCHI^FMA_PE(NTMA,-10AY,0,AM,"PORTAGG","MEANR")&lt;/Q&gt;&lt;R&gt;121&lt;/R&gt;&lt;C&gt;1&lt;/C&gt;&lt;D xsi:type="xsd:double"&gt;8.7155784298582&lt;/D&gt;&lt;D xsi:type="xsd:double"&gt;8.23701620888293&lt;/D&gt;&lt;D xsi:type="xsd:double"&gt;8.85512607594943&lt;/D&gt;&lt;D xsi:type="xsd:double"&gt;8.87201710272875&lt;/D&gt;&lt;D xsi:type="xsd:double"&gt;9.30184528058914&lt;/D&gt;&lt;D xsi:type="xsd:double"&gt;9.16818180874799&lt;/D&gt;&lt;D xsi:type="xsd:double"&gt;8.51208809179909&lt;/D&gt;&lt;D xsi:type="xsd:double"&gt;8.80266328205238&lt;/D&gt;&lt;D xsi:type="xsd:double"&gt;9.08512944722242&lt;/D&gt;&lt;D xsi:type="xsd:double"&gt;9.7564554995978&lt;/D&gt;&lt;D xsi:type="xsd:double"&gt;9.95740997634746&lt;/D&gt;&lt;D xsi:type="xsd:double"&gt;9.8391225262832&lt;/D&gt;&lt;D xsi:type="xsd:double"&gt;11.9620973176554&lt;/D&gt;&lt;D xsi:type="xsd:double"&gt;12.0311960834102&lt;/D&gt;&lt;D xsi:type="xsd:double"&gt;11.3162452904251&lt;/D&gt;&lt;D xsi:type="xsd:double"&gt;9.90160666354273&lt;/D&gt;&lt;D xsi:type="xsd:double"&gt;9.70456997565416&lt;/D&gt;&lt;D xsi:type="xsd:double"&gt;8.80698071868657&lt;/D&gt;&lt;D xsi:type="xsd:double"&gt;9.36764678204092&lt;/D&gt;&lt;D xsi:type="xsd:double"&gt;9.46015469104078&lt;/D&gt;&lt;D xsi:type="xsd:double"&gt;9.052369573907&lt;/D&gt;&lt;D xsi:type="xsd:double"&gt;9.14050661311676&lt;/D&gt;&lt;D xsi:type="xsd:double"&gt;8.52289951475654&lt;/D&gt;&lt;D xsi:type="xsd:double"&gt;9.6425697935056&lt;/D&gt;&lt;D xsi:type="xsd:double"&gt;10.0168311019468&lt;/D&gt;&lt;D xsi:type="xsd:double"&gt;9.63147138622928&lt;/D&gt;&lt;D xsi:type="xsd:double"&gt;10.8337884131191&lt;/D&gt;&lt;D xsi:type="xsd:double"&gt;11.0189637001567&lt;/D&gt;&lt;D xsi:type="xsd:double"&gt;11.8669678541459&lt;/D&gt;&lt;D xsi:type="xsd:double"&gt;12.6287044484672&lt;/D&gt;&lt;D xsi:type="xsd:double"&gt;12.4363208757972&lt;/D&gt;&lt;D xsi:type="xsd:double"&gt;11.6978310668726&lt;/D&gt;&lt;D xsi:type="xsd:double"&gt;11.8272948234031&lt;/D&gt;&lt;D xsi:type="xsd:double"&gt;11.8077208739316&lt;/D&gt;&lt;D xsi:type="xsd:double"&gt;12.2472906306148&lt;/D&gt;&lt;D xsi:type="xsd:double"&gt;12.2454998134194&lt;/D&gt;&lt;D xsi:type="xsd:double"&gt;12.0814030082578&lt;/D&gt;&lt;D xsi:type="xsd:double"&gt;12.8007994431957&lt;/D&gt;&lt;D xsi:type="xsd:double"&gt;13.130127931664&lt;/D&gt;&lt;D xsi:type="xsd:double"&gt;12.9634076472286&lt;/D&gt;&lt;D xsi:type="xsd:double"&gt;13.234040921326&lt;/D&gt;&lt;D xsi:type="xsd:double"&gt;13.3852414646898&lt;/D&gt;&lt;D xsi:type="xsd:double"&gt;13.8156029171487&lt;/D&gt;&lt;D xsi:type="xsd:double"&gt;13.9979139675736&lt;/D&gt;&lt;D xsi:type="xsd:double"&gt;13.4058209983763&lt;/D&gt;&lt;D xsi:type="xsd:double"&gt;13.9944997123106&lt;/D&gt;&lt;D xsi:type="xsd:double"&gt;12.4985516996961&lt;/D&gt;&lt;D xsi:type="xsd:double"&gt;13.3948717793764&lt;/D&gt;&lt;D xsi:type="xsd:double"&gt;12.6822066160997&lt;/D&gt;&lt;D xsi:type="xsd:double"&gt;12.6601968851814&lt;/D&gt;&lt;D xsi:type="xsd:double"&gt;12.7477030618304&lt;/D&gt;&lt;D xsi:type="xsd:double"&gt;11.6804085378816&lt;/D&gt;&lt;D xsi:type="xsd:double"&gt;11.6534042330526&lt;/D&gt;&lt;D xsi:type="xsd:double"&gt;10.614866958435&lt;/D&gt;&lt;D xsi:type="xsd:double"&gt;9.92002689130678&lt;/D&gt;&lt;D xsi:type="xsd:double"&gt;10.2732478278699&lt;/D&gt;&lt;D xsi:type="xsd:double"&gt;10.4561629054333&lt;/D&gt;&lt;D xsi:type="xsd:double"&gt;10.4437142185187&lt;/D&gt;&lt;D xsi:type="xsd:double"&gt;11.2361556420539&lt;/D&gt;&lt;D xsi:type="xsd:double"&gt;11.5651601887334&lt;/D&gt;&lt;D xsi:type="xsd:double"&gt;12.1907374406601&lt;/D&gt;&lt;D xsi:type="xsd:double"&gt;11.5335494855689&lt;/D&gt;&lt;D xsi:type="xsd:double"&gt;11.2581822731253&lt;/D&gt;&lt;D xsi:type="xsd:double"&gt;11.3620950561793&lt;/D&gt;&lt;D xsi:type="xsd:double"&gt;10.7903243039826&lt;/D&gt;&lt;D xsi:type="xsd:double"&gt;11.5360549409463&lt;/D&gt;&lt;D xsi:type="xsd:double"&gt;11.1770628058251&lt;/D&gt;&lt;D xsi:type="xsd:double"&gt;11.3150381249987&lt;/D&gt;&lt;D xsi:type="xsd:double"&gt;11.7712412504434&lt;/D&gt;&lt;D xsi:type="xsd:double"&gt;12.5741125411471&lt;/D&gt;&lt;D xsi:type="xsd:double"&gt;12.2454096925059&lt;/D&gt;&lt;D xsi:type="xsd:double"&gt;11.6573613474155&lt;/D&gt;&lt;D xsi:type="xsd:double"&gt;12.0414523109951&lt;/D&gt;&lt;D xsi:type="xsd:double"&gt;12.7690266996843&lt;/D&gt;&lt;D xsi:type="xsd:double"&gt;13.6022145372065&lt;/D&gt;&lt;D xsi:type="xsd:double"&gt;15.6301585678895&lt;/D&gt;&lt;D xsi:type="xsd:double"&gt;14.79419882244&lt;/D&gt;&lt;D xsi:type="xsd:double"&gt;14.8332876988141&lt;/D&gt;&lt;D xsi:type="xsd:double"&gt;15.1982019977918&lt;/D&gt;&lt;D xsi:type="xsd:double"&gt;15.1994916458297&lt;/D&gt;&lt;D xsi:type="xsd:double"&gt;15.2521062567756&lt;/D&gt;&lt;D xsi:type="xsd:double"&gt;16.4101629006957&lt;/D&gt;&lt;D xsi:type="xsd:double"&gt;18.7340292064022&lt;/D&gt;&lt;D xsi:type="xsd:double"&gt;17.0570163503978&lt;/D&gt;&lt;D xsi:type="xsd:double"&gt;16.0154285842957&lt;/D&gt;&lt;D xsi:type="xsd:double"&gt;15.1227569907422&lt;/D&gt;&lt;D xsi:type="xsd:double"&gt;15.9471748950596&lt;/D&gt;&lt;D xsi:type="xsd:double"&gt;15.0120922028485&lt;/D&gt;&lt;D xsi:type="xsd:double"&gt;14.2705711318964&lt;/D&gt;&lt;D xsi:type="xsd:double"&gt;14.0978455978163&lt;/D&gt;&lt;D xsi:type="xsd:double"&gt;13.5562149948204&lt;/D&gt;&lt;D xsi:type="xsd:double"&gt;13.4464291421461&lt;/D&gt;&lt;D xsi:type="xsd:double"&gt;12.8713400333173&lt;/D&gt;&lt;D xsi:type="xsd:double"&gt;12.4956427245974&lt;/D&gt;&lt;D xsi:type="xsd:double"&gt;12.3475343404176&lt;/D&gt;&lt;D xsi:type="xsd:double"&gt;9.85112341407048&lt;/D&gt;&lt;D xsi:type="xsd:double"&gt;10.4045551221961&lt;/D&gt;&lt;D xsi:type="xsd:double"&gt;10.0948985530979&lt;/D&gt;&lt;D xsi:type="xsd:double"&gt;11.7811203018737&lt;/D&gt;&lt;D xsi:type="xsd:double"&gt;11.528165280489&lt;/D&gt;&lt;D xsi:type="xsd:double"&gt;10.8067738552171&lt;/D&gt;&lt;D xsi:type="xsd:double"&gt;10.8445351365626&lt;/D&gt;&lt;D xsi:type="xsd:double"&gt;9.32316197372513&lt;/D&gt;&lt;D xsi:type="xsd:double"&gt;9.69489585211895&lt;/D&gt;&lt;D xsi:type="xsd:double"&gt;11.0156613593912&lt;/D&gt;&lt;D xsi:type="xsd:double"&gt;11.7136819774257&lt;/D&gt;&lt;D xsi:type="xsd:double"&gt;11.3693230365109&lt;/D&gt;&lt;D xsi:type="xsd:double"&gt;10.4106222508258&lt;/D&gt;&lt;D xsi:type="xsd:double"&gt;11.0281454425654&lt;/D&gt;&lt;D xsi:type="xsd:double"&gt;10.4458229668677&lt;/D&gt;&lt;D xsi:type="xsd:double"&gt;10.3633442828678&lt;/D&gt;&lt;D xsi:type="xsd:double"&gt;10.2111836511399&lt;/D&gt;&lt;D xsi:type="xsd:double"&gt;10.5321431106184&lt;/D&gt;&lt;D xsi:type="xsd:double"&gt;10.3034383484866&lt;/D&gt;&lt;D xsi:type="xsd:double"&gt;9.99745690834419&lt;/D&gt;&lt;D xsi:type="xsd:double"&gt;9.6915342336282&lt;/D&gt;&lt;D xsi:type="xsd:double"&gt;9.14466895950305&lt;/D&gt;&lt;D xsi:type="xsd:double"&gt;9.02805089193575&lt;/D&gt;&lt;D xsi:type="xsd:double"&gt;8.72525349035435&lt;/D&gt;&lt;D xsi:type="xsd:double"&gt;9.15704480101998&lt;/D&gt;&lt;D xsi:type="xsd:double"&gt;9.40383577932149&lt;/D&gt;&lt;/FQL&gt;&lt;FQL&gt;&lt;Q&gt;QAT^FG_PRICE_MAVG(0,,,,30)&lt;/Q&gt;&lt;R&gt;1&lt;/R&gt;&lt;C&gt;1&lt;/C&gt;&lt;D xsi:type="xsd:double"&gt;17.8049&lt;/D&gt;&lt;/FQL&gt;&lt;FQL&gt;&lt;Q&gt;EPHE^FG_PRICE(0)&lt;/Q&gt;&lt;R&gt;1&lt;/R&gt;&lt;C&gt;1&lt;/C&gt;&lt;D xsi:type="xsd:double"&gt;26.4&lt;/D&gt;&lt;/FQL&gt;&lt;FQL&gt;&lt;Q&gt;TUR^P_PRICE(0)/P_PRICE_HIGH_PR(0,,,USD,,,"PRICE","INTRA","52W")&lt;/Q&gt;&lt;R&gt;1&lt;/R&gt;&lt;C&gt;1&lt;/C&gt;&lt;D xsi:type="xsd:double"&gt;0.97736424&lt;/D&gt;&lt;/FQL&gt;&lt;FQL&gt;&lt;Q&gt;EWY^FMA_PCT_ABOVE_MAVG(200,0,,,,"PORTAGG")&lt;/Q&gt;&lt;R&gt;1&lt;/R&gt;&lt;C&gt;1&lt;/C&gt;&lt;D xsi:type="xsd:double"&gt;54&lt;/D&gt;&lt;/FQL&gt;&lt;FQL&gt;&lt;Q&gt;VNM^FMA_COS_UP("EPS","1M",+1,NOW,,,"PORTAGG","MEANR")&lt;/Q&gt;&lt;R&gt;1&lt;/R&gt;&lt;C&gt;1&lt;/C&gt;&lt;D xsi:type="xsd:double"&gt;16&lt;/D&gt;&lt;/FQL&gt;&lt;FQL&gt;&lt;Q&gt;GREK^FMA_RBICS_REV_CURRENT(30, LOC, "PORTAGG")&lt;/Q&gt;&lt;R&gt;1&lt;/R&gt;&lt;C&gt;1&lt;/C&gt;&lt;D xsi:type="xsd:double"&gt;44.6988114809499&lt;/D&gt;&lt;/FQL&gt;&lt;FQL&gt;&lt;Q&gt;REFVNDISC-FDS^PROPER_NAME(0,,,"SECURITY","NAME")&lt;/Q&gt;&lt;R&gt;1&lt;/R&gt;&lt;C&gt;1&lt;/C&gt;&lt;D xsi:type="xsd:string"&gt;Vietnam Discount Rate&lt;/D&gt;&lt;/FQL&gt;&lt;FQL&gt;&lt;Q&gt;TRYTR7Y-FDS^PCTCHG(FG_YIELD(0,,,,"YTM"),FG_YIELD(-1AM,,,,"YTM"))&lt;/Q&gt;&lt;R&gt;1&lt;/R&gt;&lt;C&gt;1&lt;/C&gt;&lt;D xsi:type="xsd:double"&gt;-3.2376575&lt;/D&gt;&lt;/FQL&gt;&lt;FQL&gt;&lt;Q&gt;CC_IN^IMF_IFS_RCPI_Q(0)&lt;/Q&gt;&lt;R&gt;0&lt;/R&gt;&lt;C&gt;0&lt;/C&gt;&lt;/FQL&gt;&lt;FQL&gt;&lt;Q&gt;EWM^FG_COMPANY_NAME&lt;/Q&gt;&lt;R&gt;1&lt;/R&gt;&lt;C&gt;1&lt;/C&gt;&lt;D xsi:type="xsd:string"&gt;iShares MSCI Malaysia ETF&lt;/D&gt;&lt;/FQL&gt;&lt;FQL&gt;&lt;Q&gt;REFPEMPR-FDS^PROPER_NAME(0,,,"SECURITY","NAME")&lt;/Q&gt;&lt;R&gt;1&lt;/R&gt;&lt;C&gt;1&lt;/C&gt;&lt;D xsi:type="xsd:string"&gt;Peru Policy Rate&lt;/D&gt;&lt;/FQL&gt;&lt;FQL&gt;&lt;Q&gt;ECH^FG_PRICE_MAVG(0,,,,60)&lt;/Q&gt;&lt;R&gt;1&lt;/R&gt;&lt;C&gt;1&lt;/C&gt;&lt;D xsi:type="xsd:double"&gt;25.992834&lt;/D&gt;&lt;/FQL&gt;&lt;FQL&gt;&lt;Q&gt;QAT^FMA_EVAL_EBIT(LTMA,NOW,NOW,M,"PORTAGG","MEANR")&lt;/Q&gt;&lt;R&gt;1&lt;/R&gt;&lt;C&gt;1&lt;/C&gt;&lt;D xsi:type="xsd:double"&gt;15.6127770285343&lt;/D&gt;&lt;/FQL&gt;&lt;FQL&gt;&lt;Q&gt;COPP-FDS^FG_PRICE_MAVG(0,,,,30)&lt;/Q&gt;&lt;R&gt;1&lt;/R&gt;&lt;C&gt;1&lt;/C&gt;&lt;D xsi:type="xsd:double"&gt;4.0418334&lt;/D&gt;&lt;/FQL&gt;&lt;FQL&gt;&lt;Q&gt;EPHE^FG_COMPANY_NAME&lt;/Q&gt;&lt;R&gt;1&lt;/R&gt;&lt;C&gt;1&lt;/C&gt;&lt;D xsi:type="xsd:string"&gt;iShares MSCI Philippines ETF&lt;/D&gt;&lt;/FQL&gt;&lt;FQL&gt;&lt;Q&gt;SET-BKK^FMA_PE(LTMA,-10AY,0,AM,"PORTAGG","MEANR")&lt;/Q&gt;&lt;R&gt;121&lt;/R&gt;&lt;C&gt;1&lt;/C&gt;&lt;D xsi:type="xsd:double"&gt;18.3668411150082&lt;/D&gt;&lt;D xsi:type="xsd:double"&gt;18.0635011275569&lt;/D&gt;&lt;D xsi:type="xsd:double"&gt;17.8538182980687&lt;/D&gt;&lt;D xsi:type="xsd:double"&gt;17.8390735573597&lt;/D&gt;&lt;D xsi:type="xsd:double"&gt;17.6624685051038&lt;/D&gt;&lt;D xsi:type="xsd:double"&gt;19.2027363048571&lt;/D&gt;&lt;D xsi:type="xsd:double"&gt;18.9422102663319&lt;/D&gt;&lt;D xsi:type="xsd:double"&gt;19.5918545569235&lt;/D&gt;&lt;D xsi:type="xsd:double"&gt;19.4451009281947&lt;/D&gt;&lt;D xsi:type="xsd:double"&gt;19.6958098175869&lt;/D&gt;&lt;D xsi:type="xsd:double"&gt;22.6780791795691&lt;/D&gt;&lt;D xsi:type="xsd:double"&gt;23.3495858605416&lt;/D&gt;&lt;D xsi:type="xsd:double"&gt;22.6397296296378&lt;/D&gt;&lt;D xsi:type="xsd:double"&gt;22.1514695884802&lt;/D&gt;&lt;D xsi:type="xsd:double"&gt;21.4846899405959&lt;/D&gt;&lt;D xsi:type="xsd:double"&gt;20.8669303055098&lt;/D&gt;&lt;D xsi:type="xsd:double"&gt;19.7677282860176&lt;/D&gt;&lt;D xsi:type="xsd:double"&gt;19.0500652655563&lt;/D&gt;&lt;D xsi:type="xsd:double"&gt;18.8479668249893&lt;/D&gt;&lt;D xsi:type="xsd:double"&gt;16.4447349340751&lt;/D&gt;&lt;D xsi:type="xsd:double"&gt;14.6069226732693&lt;/D&gt;&lt;D xsi:type="xsd:double"&gt;12.6839019704038&lt;/D&gt;&lt;D xsi:type="xsd:double"&gt;15.7284109460961&lt;/D&gt;&lt;D xsi:type="xsd:double"&gt;16.6700568212845&lt;/D&gt;&lt;D xsi:type="xsd:double"&gt;16.3960535717463&lt;/D&gt;&lt;D xsi:type="xsd:double"&gt;16.2538103939635&lt;/D&gt;&lt;D xsi:type="xsd:double"&gt;16.3667657704209&lt;/D&gt;&lt;D xsi:type="xsd:double"&gt;16.5210602983578&lt;/D&gt;&lt;D xsi:type="xsd:double"&gt;16.8126172436834&lt;/D&gt;&lt;D xsi:type="xsd:double"&gt;15.9058403480251&lt;/D&gt;&lt;D xsi:type="xsd:double"&gt;15.6628289711643&lt;/D&gt;&lt;D xsi:type="xsd:double"&gt;15.9508390295042&lt;/D&gt;&lt;D xsi:type="xsd:double"&gt;16.1778020690434&lt;/D&gt;&lt;D xsi:type="xsd:double"&gt;16.573159021115&lt;/D&gt;&lt;D xsi:type="xsd:double"&gt;16.6844746724319&lt;/D&gt;&lt;D xsi:type="xsd:double"&gt;16.2809506499232&lt;/D&gt;&lt;D xsi:type="xsd:double"&gt;16.2806875940205&lt;/D&gt;&lt;D xsi:type="xsd:double"&gt;16.0608345174046&lt;/D&gt;&lt;D xsi:type="xsd:double"&gt;16.0378482716915&lt;/D&gt;&lt;D xsi:type="xsd:double"&gt;15.9201542458505&lt;/D&gt;&lt;D xsi:type="xsd:double"&gt;15.9292314494995&lt;/D&gt;&lt;D xsi:type="xsd:double"&gt;16.3073146432301&lt;/D&gt;&lt;D xsi:type="xsd:double"&gt;16.8509725196764&lt;/D&gt;&lt;D xsi:type="xsd:double"&gt;16.9409114513691&lt;/D&gt;&lt;D xsi:type="xsd:double"&gt;17.2431819314674&lt;/D&gt;&lt;D xsi:type="xsd:double"&gt;18.3203079905373&lt;/D&gt;&lt;D xsi:type="xsd:double"&gt;17.9009794034271&lt;/D&gt;&lt;D xsi:type="xsd:double"&gt;17.649400949487&lt;/D&gt;&lt;D xsi:type="xsd:double"&gt;17.3567241381339&lt;/D&gt;&lt;D xsi:type="xsd:double"&gt;17.1335220952996&lt;/D&gt;&lt;D xsi:type="xsd:double"&gt;16.984705680903&lt;/D&gt;&lt;D xsi:type="xsd:double"&gt;16.3707204063978&lt;/D&gt;&lt;D xsi:type="xsd:double"&gt;16.5565183767651&lt;/D&gt;&lt;D xsi:type="xsd:double"&gt;16.0088007144607&lt;/D&gt;&lt;D xsi:type="xsd:double"&gt;15.8409020629174&lt;/D&gt;&lt;D xsi:type="xsd:double"&gt;15.595350719318&lt;/D&gt;&lt;D xsi:type="xsd:double"&gt;15.0521852513503&lt;/D&gt;&lt;D xsi:type="xsd:double"&gt;14.652375775437&lt;/D&gt;&lt;D xsi:type="xsd:double"&gt;15.4781218185122&lt;/D&gt;&lt;D xsi:type="xsd:double"&gt;16.1803090384988&lt;/D&gt;&lt;D xsi:type="xsd:double"&gt;16.1445557450802&lt;/D&gt;&lt;D xsi:type="xsd:double"&gt;16.0652677191615&lt;/D&gt;&lt;D xsi:type="xsd:double"&gt;16.1899309659465&lt;/D&gt;&lt;D xsi:type="xsd:double"&gt;16.5718365626484&lt;/D&gt;&lt;D xsi:type="xsd:double"&gt;16.1768448497521&lt;/D&gt;&lt;D xsi:type="xsd:double"&gt;16.7093579822302&lt;/D&gt;&lt;D xsi:type="xsd:double"&gt;16.6736829526228&lt;/D&gt;&lt;D xsi:type="xsd:double"&gt;17.1639461252263&lt;/D&gt;&lt;D xsi:type="xsd:double"&gt;16.7233305635646&lt;/D&gt;&lt;D xsi:type="xsd:double"&gt;17.0171654979922&lt;/D&gt;&lt;D xsi:type="xsd:double"&gt;16.5499692274168&lt;/D&gt;&lt;D xsi:type="xsd:double"&gt;14.750562193456&lt;/D&gt;&lt;D xsi:type="xsd:double"&gt;15.048458317208&lt;/D&gt;&lt;D xsi:type="xsd:double"&gt;16.1579382818336&lt;/D&gt;&lt;D xsi:type="xsd:double"&gt;18.0486603197946&lt;/D&gt;&lt;D xsi:type="xsd:double"&gt;18.7511413430654&lt;/D&gt;&lt;D xsi:type="xsd:double"&gt;19.9058813691046&lt;/D&gt;&lt;D xsi:type="xsd:double"&gt;20.620894890877&lt;/D&gt;&lt;D xsi:type="xsd:double"&gt;21.8183468269433&lt;/D&gt;&lt;D xsi:type="xsd:double"&gt;22.1985650951113&lt;/D&gt;&lt;D xsi:type="xsd:double"&gt;25.6958371056153&lt;/D&gt;&lt;D xsi:type="xsd:double"&gt;28.9452240822363&lt;/D&gt;&lt;D xsi:type="xsd:double"&gt;27.2091515833095&lt;/D&gt;&lt;D xsi:type="xsd:double"&gt;27.5713271751375&lt;/D&gt;&lt;D xsi:type="xsd:double"&gt;26.7461376604795&lt;/D&gt;&lt;D xsi:type="xsd:double"&gt;25.7881083791913&lt;/D&gt;&lt;D xsi:type="xsd:double"&gt;24.7253612808274&lt;/D&gt;&lt;D xsi:type="xsd:double"&gt;23.3374280931797&lt;/D&gt;&lt;D xsi:type="xsd:double"&gt;22.1276444514224&lt;/D&gt;&lt;D xsi:type="xsd:double"&gt;22.1726062821909&lt;/D&gt;&lt;D xsi:type="xsd:double"&gt;21.1686470599132&lt;/D&gt;&lt;D xsi:type="xsd:double"&gt;20.3288142830895&lt;/D&gt;&lt;D xsi:type="xsd:double"&gt;19.1252415474682&lt;/D&gt;&lt;D xsi:type="xsd:double"&gt;19.1985484789949&lt;/D&gt;&lt;D xsi:type="xsd:double"&gt;19.2595179844023&lt;/D&gt;&lt;D xsi:type="xsd:double"&gt;18</t>
        </r>
      </text>
    </comment>
    <comment ref="A22" authorId="0" shapeId="0" xr:uid="{D8DF7031-D332-4A52-8C09-63679EE6637A}">
      <text>
        <r>
          <rPr>
            <b/>
            <sz val="9"/>
            <color indexed="81"/>
            <rFont val="Tahoma"/>
            <family val="2"/>
          </rPr>
          <t>.7846126608076&lt;/D&gt;&lt;D xsi:type="xsd:double"&gt;18.6276436336031&lt;/D&gt;&lt;D xsi:type="xsd:double"&gt;18.2091162311425&lt;/D&gt;&lt;D xsi:type="xsd:double"&gt;17.9515729389335&lt;/D&gt;&lt;D xsi:type="xsd:double"&gt;17.4103374887217&lt;/D&gt;&lt;D xsi:type="xsd:double"&gt;17.3074730546061&lt;/D&gt;&lt;D xsi:type="xsd:double"&gt;17.0832800433068&lt;/D&gt;&lt;D xsi:type="xsd:double"&gt;16.1441752450162&lt;/D&gt;&lt;D xsi:type="xsd:double"&gt;16.8358539732375&lt;/D&gt;&lt;D xsi:type="xsd:double"&gt;16.60720992448&lt;/D&gt;&lt;D xsi:type="xsd:double"&gt;17.1341776796449&lt;/D&gt;&lt;D xsi:type="xsd:double"&gt;17.3904049470409&lt;/D&gt;&lt;D xsi:type="xsd:double"&gt;17.3874353949677&lt;/D&gt;&lt;D xsi:type="xsd:double"&gt;17.3245904539265&lt;/D&gt;&lt;D xsi:type="xsd:double"&gt;17.2141924971092&lt;/D&gt;&lt;D xsi:type="xsd:double"&gt;17.2556701816148&lt;/D&gt;&lt;D xsi:type="xsd:double"&gt;17.0549778372808&lt;/D&gt;&lt;D xsi:type="xsd:double"&gt;17.4202393640318&lt;/D&gt;&lt;D xsi:type="xsd:double"&gt;17.5092062307009&lt;/D&gt;&lt;D xsi:type="xsd:double"&gt;16.9153864016654&lt;/D&gt;&lt;D xsi:type="xsd:double"&gt;16.148563976259&lt;/D&gt;&lt;D xsi:type="xsd:double"&gt;15.9953638655916&lt;/D&gt;&lt;D xsi:type="xsd:double"&gt;15.8185569187228&lt;/D&gt;&lt;D xsi:type="xsd:double"&gt;16.2002288494531&lt;/D&gt;&lt;D xsi:type="xsd:double"&gt;16.8477079019312&lt;/D&gt;&lt;D xsi:type="xsd:double"&gt;16.7364142227277&lt;/D&gt;&lt;/FQL&gt;&lt;FQL&gt;&lt;Q&gt;SPY^FG_TOTAL_RETURNC(0,-6AM)&lt;/Q&gt;&lt;R&gt;1&lt;/R&gt;&lt;C&gt;1&lt;/C&gt;&lt;D xsi:type="xsd:double"&gt;19.575262&lt;/D&gt;&lt;/FQL&gt;&lt;FQL&gt;&lt;Q&gt;USDTRY^STD(FG_PRICE_CHANGE(0,-3AY,M))&lt;/Q&gt;&lt;R&gt;1&lt;/R&gt;&lt;C&gt;1&lt;/C&gt;&lt;D xsi:type="xsd:double"&gt;7.54164088201957&lt;/D&gt;&lt;/FQL&gt;&lt;FQL&gt;&lt;Q&gt;USDMYR^FG_PRICE_CHANGE(0,-1AM)&lt;/Q&gt;&lt;R&gt;1&lt;/R&gt;&lt;C&gt;1&lt;/C&gt;&lt;D xsi:type="xsd:double"&gt;1.366508&lt;/D&gt;&lt;/FQL&gt;&lt;FQL&gt;&lt;Q&gt;GREK^FMA_PE(NTMA,-10AY,0,AM,"PORTAGG","MEANR")&lt;/Q&gt;&lt;R&gt;121&lt;/R&gt;&lt;C&gt;1&lt;/C&gt;&lt;D xsi:type="xsd:double"&gt;14.9541875881543&lt;/D&gt;&lt;D xsi:type="xsd:double"&gt;16.858986332502&lt;/D&gt;&lt;D xsi:type="xsd:double"&gt;10.6831877932993&lt;/D&gt;&lt;D xsi:type="xsd:double"&gt;8.88039273899148&lt;/D&gt;&lt;D xsi:type="xsd:double"&gt;7.65216039306062&lt;/D&gt;&lt;D xsi:type="xsd:double"&gt;8.00334127207428&lt;/D&gt;&lt;D xsi:type="xsd:double"&gt;6.6081092386401&lt;/D&gt;&lt;D xsi:type="xsd:double"&gt;6.48051555653215&lt;/D&gt;&lt;D xsi:type="xsd:double"&gt;5.39346211244233&lt;/D&gt;&lt;D xsi:type="xsd:double"&gt;4.20723315486766&lt;/D&gt;&lt;D xsi:type="xsd:double"&gt;4.48197715376244&lt;/D&gt;&lt;D xsi:type="xsd:double"&gt;4.85691545292518&lt;/D&gt;&lt;D xsi:type="xsd:double"&gt;5.19763675639732&lt;/D&gt;&lt;D xsi:type="xsd:double"&gt;5.17782976836792&lt;/D&gt;&lt;D xsi:type="xsd:double"&gt;5.3701135032134&lt;/D&gt;&lt;D xsi:type="xsd:double"&gt;4.92650275046102&lt;/D&gt;&lt;D xsi:type="xsd:double"&gt;4.64629471950571&lt;/D&gt;&lt;D xsi:type="xsd:double"&gt;3.93982969080584&lt;/D&gt;&lt;D xsi:type="xsd:double"&gt;4.32537087158562&lt;/D&gt;&lt;D xsi:type="xsd:double"&gt;4.21754678851318&lt;/D&gt;&lt;D xsi:type="xsd:double"&gt;3.70100163637592&lt;/D&gt;&lt;D xsi:type="xsd:double"&gt;9.51774119499687&lt;/D&gt;&lt;D xsi:type="xsd:double"&gt;7.50033803891797&lt;/D&gt;&lt;D xsi:type="xsd:double"&gt;8.97193403754854&lt;/D&gt;&lt;D xsi:type="xsd:double"&gt;8.69148624025863&lt;/D&gt;&lt;D xsi:type="xsd:double"&gt;10.5280124127324&lt;/D&gt;&lt;D xsi:type="xsd:double"&gt;9.83311946286077&lt;/D&gt;&lt;D xsi:type="xsd:double"&gt;8.62500066363843&lt;/D&gt;&lt;D xsi:type="xsd:double"&gt;8.80512574260207&lt;/D&gt;&lt;D xsi:type="xsd:double"&gt;8.62535468227826&lt;/D&gt;&lt;D xsi:type="xsd:double"&gt;9.12094600404376&lt;/D&gt;&lt;D xsi:type="xsd:double"&gt;8.5795707587211&lt;/D&gt;&lt;D xsi:type="xsd:double"&gt;9.84357126309417&lt;/D&gt;&lt;D xsi:type="xsd:double"&gt;9.25199618174242&lt;/D&gt;&lt;D xsi:type="xsd:double"&gt;8.46488026590253&lt;/D&gt;&lt;D xsi:type="xsd:double"&gt;9.16082911267516&lt;/D&gt;&lt;D xsi:type="xsd:double"&gt;10.892300765437&lt;/D&gt;&lt;D xsi:type="xsd:double"&gt;13.528129680594&lt;/D&gt;&lt;D xsi:type="xsd:double"&gt;13.392052671186&lt;/D&gt;&lt;D xsi:type="xsd:double"&gt;13.0799747859965&lt;/D&gt;&lt;D xsi:type="xsd:double"&gt;12.4646004562117&lt;/D&gt;&lt;D xsi:type="xsd:double"&gt;11.351599383048&lt;/D&gt;&lt;D xsi:type="xsd:double"&gt;11.798732453591&lt;/D&gt;&lt;D xsi:type="xsd:double"&gt;11.8837365859588&lt;/D&gt;&lt;D xsi:type="xsd:double"&gt;12.7061872359174&lt;/D&gt;&lt;D xsi:type="xsd:double"&gt;14.3990576584904&lt;/D&gt;&lt;D xsi:type="xsd:double"&gt;14.1345746316748&lt;/D&gt;&lt;D xsi:type="xsd:double"&gt;14.1137913616649&lt;/D&gt;&lt;D xsi:type="xsd:double"&gt;13.7650867863353&lt;/D&gt;&lt;D xsi:type="xsd:double"&gt;14.7902839707537&lt;/D&gt;&lt;D xsi:type="xsd:double"&gt;14.301233187805&lt;/D&gt;&lt;D xsi:type="xsd:double"&gt;14.4809129400493&lt;/D&gt;&lt;D xsi:type="xsd:double"&gt;15.1341829019057&lt;/D&gt;&lt;D xsi:type="xsd:double"&gt;14.1280827673871&lt;/D&gt;&lt;D xsi:type="xsd:double"&gt;12.557988837508&lt;/D&gt;&lt;D xsi:type="xsd:double"&gt;12.3299262107652&lt;/D&gt;&lt;D xsi:type="xsd:double"&gt;12.2748104505654&lt;/D&gt;&lt;D xsi:type="xsd:double"&gt;11.5214592015067&lt;/D&gt;&lt;D xsi:type="xsd:double"&gt;11.566840356743&lt;/D&gt;&lt;D xsi:type="xsd:double"&gt;12.5893903188074&lt;/D&gt;&lt;D xsi:type="xsd:double"&gt;13.9720164355149&lt;/D&gt;&lt;D xsi:type="xsd:double"&gt;12.9353551844085&lt;/D&gt;&lt;D xsi:type="xsd:double"&gt;14.1030633484355&lt;/D&gt;&lt;D xsi:type="xsd:double"&gt;14.1085744983791&lt;/D&gt;&lt;D xsi:type="xsd:double"&gt;12.7521486480395&lt;/D&gt;&lt;D xsi:type="xsd:double"&gt;13.6543022243693&lt;/D&gt;&lt;D xsi:type="xsd:double"&gt;12.1007286190029&lt;/D&gt;&lt;D xsi:type="xsd:double"&gt;11.4007103121288&lt;/D&gt;&lt;D xsi:type="xsd:double"&gt;11.2394698094618&lt;/D&gt;&lt;D xsi:type="xsd:double"&gt;11.1049888405262&lt;/D&gt;&lt;D xsi:type="xsd:double"&gt;11.0077208734134&lt;/D&gt;&lt;D xsi:type="xsd:double"&gt;7.16389649098739&lt;/D&gt;&lt;D xsi:type="xsd:double"&gt;7.75839984997577&lt;/D&gt;&lt;D xsi:type="xsd:double"&gt;9.71359002512445&lt;/D&gt;&lt;D xsi:type="xsd:double"&gt;12.8713416797655&lt;/D&gt;&lt;D xsi:type="xsd:double"&gt;13.2572266707589&lt;/D&gt;&lt;D xsi:type="xsd:double"&gt;12.0492922965707&lt;/D&gt;&lt;D xsi:type="xsd:double"&gt;12.1028007287735&lt;/D&gt;&lt;D xsi:type="xsd:double"&gt;11.4854094864738&lt;/D&gt;&lt;D xsi:type="xsd:double"&gt;10.3435956590317&lt;/D&gt;&lt;D xsi:type="xsd:double"&gt;11.928458527513&lt;/D&gt;&lt;D xsi:type="xsd:double"&gt;11.4703450952897&lt;/D&gt;&lt;D xsi:type="xsd:double"&gt;11.3444404175183&lt;/D&gt;&lt;D xsi:type="xsd:double"&gt;12.264981442027&lt;/D&gt;&lt;D xsi:type="xsd:double"&gt;12.2825110239255&lt;/D&gt;&lt;D xsi:type="xsd:double"&gt;6.67074256479628&lt;/D&gt;&lt;D xsi:type="xsd:double"&gt;13.3467133523457&lt;/D&gt;&lt;D xsi:type="xsd:double"&gt;11.8587985605352&lt;/D&gt;&lt;D xsi:type="xsd:double"&gt;11.1338194224728&lt;/D&gt;&lt;D xsi:type="xsd:double"&gt;10.4778248406043&lt;/D&gt;&lt;D xsi:type="xsd:double"&gt;10.475740272242&lt;/D&gt;&lt;D xsi:type="xsd:double"&gt;11.2274890715065&lt;/D&gt;&lt;D xsi:type="xsd:double"&gt;9.92669411012938&lt;/D&gt;&lt;D xsi:type="xsd:double"&gt;10.0308730900369&lt;/D&gt;&lt;D xsi:type="xsd:double"&gt;10.410443339699&lt;/D&gt;&lt;D xsi:type="xsd:double"&gt;9.13350095869694&lt;/D&gt;&lt;D xsi:type="xsd:double"&gt;10.3447390627742&lt;/D&gt;&lt;D xsi:type="xsd:double"&gt;9.11038319716054&lt;/D&gt;&lt;D xsi:type="xsd:double"&gt;8.93377912641525&lt;/D&gt;&lt;D xsi:type="xsd:double"&gt;7.60547523792836&lt;/D&gt;&lt;D xsi:type="xsd:double"&gt;8.28703853781269&lt;/D&gt;&lt;D xsi:type="xsd:double"&gt;6.96680255147145&lt;/D&gt;&lt;D xsi:type="xsd:double"&gt;6.55600665103951&lt;/D&gt;&lt;D xsi:type="xsd:double"&gt;6.87446365811767&lt;/D&gt;&lt;D xsi:type="xsd:double"&gt;6.67244275166232&lt;/D&gt;&lt;D xsi:type="xsd:double"&gt;6.48250575873571&lt;/D&gt;&lt;D xsi:type="xsd:double"&gt;7.73661828054584&lt;/D&gt;&lt;D xsi:type="xsd:double"&gt;7.34232697956&lt;/D&gt;&lt;D xsi:type="xsd:double"&gt;7.22465546345881&lt;/D&gt;&lt;D xsi:type="xsd:double"&gt;6.97950451436572&lt;/D&gt;&lt;D xsi:type="xsd:double"&gt;7.75133958795717&lt;/D&gt;&lt;D xsi:type="xsd:double"&gt;8.04559310408979&lt;/D&gt;&lt;D xsi:type="xsd:double"&gt;7.41767896652641&lt;/D&gt;&lt;D xsi:type="xsd:double"&gt;6.79207815152335&lt;/D&gt;&lt;D xsi:type="xsd:double"&gt;6.50963821700513&lt;/D&gt;&lt;D xsi:type="xsd:double"&gt;6.51711288456313&lt;/D&gt;&lt;D xsi:type="xsd:double"&gt;6.55791657832461&lt;/D&gt;&lt;D xsi:type="xsd:double"&gt;6.81481504691451&lt;/D&gt;&lt;D xsi:type="xsd:double"&gt;7.05957698575789&lt;/D&gt;&lt;D xsi:type="xsd:double"&gt;7.01643001072465&lt;/D&gt;&lt;D xsi:type="xsd:double"&gt;7.0134136696659&lt;/D&gt;&lt;/FQL&gt;&lt;FQL&gt;&lt;Q&gt;BRENT-FDS^FG_PRICE(0)&lt;/Q&gt;&lt;R&gt;1&lt;/R&gt;&lt;C&gt;1&lt;/C&gt;&lt;D xsi:type="xsd:double"&gt;85.86&lt;/D&gt;&lt;/FQL&gt;&lt;FQL&gt;&lt;Q&gt;GREK^FG_PRICE_MAVG(0,,,,60)&lt;/Q&gt;&lt;R&gt;1&lt;/R&gt;&lt;C&gt;1&lt;/C&gt;&lt;D xsi:type="xsd:double"&gt;39.870167&lt;/D&gt;&lt;/FQL&gt;&lt;FQL&gt;&lt;Q&gt;EIDO^FG_PRICE_MAVG(0,,,,60)&lt;/Q&gt;&lt;R&gt;1&lt;/R&gt;&lt;C&gt;1&lt;/C&gt;&lt;D xsi:type="xsd:double"&gt;22.353&lt;/D&gt;&lt;/FQL&gt;&lt;FQL&gt;&lt;Q&gt;EWJ^FMA_PCT_ABOVE_MAVG(200,0,,,,"PORTAGG")&lt;/Q&gt;&lt;R&gt;1&lt;/R&gt;&lt;C&gt;1&lt;/C&gt;&lt;D xsi:type="xsd:double"&gt;70.3196347031963&lt;/D&gt;&lt;/FQL&gt;&lt;FQL&gt;&lt;Q&gt;UAE^FMA_COS_DOWN("EPS","1M",+1,NOW,,,"PORTAGG","MEANR")&lt;/Q&gt;&lt;R&gt;1&lt;/R&gt;&lt;C&gt;1&lt;/C&gt;&lt;D xsi:type="xsd:double"&gt;8&lt;/D&gt;&lt;/FQL&gt;&lt;FQL&gt;&lt;Q&gt;EWT^FMA_COS_DOWN("EPS","1M",+1,NOW,,,"PORTAGG","MEANR")&lt;/Q&gt;&lt;R&gt;1&lt;/R&gt;&lt;C&gt;1&lt;/C&gt;&lt;D xsi:type="xsd:double"&gt;35&lt;/D&gt;&lt;/FQL&gt;&lt;FQL&gt;&lt;Q&gt;EWZ^FMA_RBICS_REV_CURRENT(30, LOC, "PORTAGG")&lt;/Q&gt;&lt;R&gt;1&lt;/R&gt;&lt;C&gt;1&lt;/C&gt;&lt;D xsi:type="xsd:double"&gt;26.7817392728118&lt;/D&gt;&lt;/FQL&gt;&lt;FQL&gt;&lt;Q&gt;TRYTH10Y-FDS^PCTCHG(FG_YIELD(0,,,,"YTM"),FG_YIELD(-1AM,,,,"YTM"))&lt;/Q&gt;&lt;R&gt;1&lt;/R&gt;&lt;C&gt;1&lt;/C&gt;&lt;D xsi:type="xsd:double"&gt;10.715442&lt;/D&gt;&lt;/FQL&gt;&lt;FQL&gt;&lt;Q&gt;CC_CN^IMF_IFS_RCPI_Q(0)&lt;/Q&gt;&lt;R&gt;0&lt;/R&gt;&lt;C&gt;0&lt;/C&gt;&lt;/FQL&gt;&lt;FQL&gt;&lt;Q&gt;VNM^FMA_EVAL_EBITDA(NTMA,0,,,"PORTAGG","MEANR")&lt;/Q&gt;&lt;R&gt;1&lt;/R&gt;&lt;C&gt;1&lt;/C&gt;&lt;D xsi:type="xsd:double"&gt;9.97396638369036&lt;/D&gt;&lt;/FQL&gt;&lt;FQL&gt;&lt;Q&gt;EWY^JULIAN(FMA_DIV_YLD(NTMA,NOW,NOW,M,"PORTAGG","MEANR").DATES)&lt;/Q&gt;&lt;R&gt;1&lt;/R&gt;&lt;C&gt;1&lt;/C&gt;&lt;D xsi:type="xsd:long"&gt;45379&lt;/D&gt;&lt;/FQL&gt;&lt;FQL&gt;&lt;Q&gt;EPU^JULIAN(FMA_DIV_YLD(NTMA,NOW,NOW,M,"PORTAGG","MEANR").DATES)&lt;/Q&gt;&lt;R&gt;1&lt;/R&gt;&lt;C&gt;1&lt;/C&gt;&lt;D xsi:type="xsd:long"&gt;45379&lt;/D&gt;&lt;/FQL&gt;&lt;FQL&gt;&lt;Q&gt;TRYZA10Y-FDS^FG_YIELD(-10AY,0,Y,,"YTM")&lt;/Q&gt;&lt;R&gt;10&lt;/R&gt;&lt;C&gt;1&lt;/C&gt;&lt;D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xsi:type="xsd:double"&gt;11.358896&lt;/D&gt;&lt;/FQL&gt;&lt;FQL&gt;&lt;Q&gt;INDA^P_PRICE_RETURNS_PR('52W',2,-10AY,0,AM)&lt;/Q&gt;&lt;R&gt;121&lt;/R&gt;&lt;C&gt;1&lt;/C&gt;&lt;D xsi:type="xsd:double"&gt;7.9634666&lt;/D&gt;&lt;D xsi:type="xsd:double"&gt;2.6834846&lt;/D&gt;&lt;D xsi:type="xsd:double"&gt;28.183508&lt;/D&gt;&lt;D xsi:type="xsd:double"&gt;23.66991&lt;/D&gt;&lt;D xsi:type="xsd:double"&gt;34.668602&lt;/D&gt;&lt;D xsi:type="xsd:double"&gt;37.445786&lt;/D&gt;&lt;D xsi:type="xsd:double"&gt;24.020779&lt;/D&gt;&lt;D xsi:type="xsd:double"&gt;38.14231&lt;/D&gt;&lt;D xsi:type="xsd:double"&gt;24.932648&lt;/D&gt;&lt;D xsi:type="xsd:double"&gt;28.165304&lt;/D&gt;&lt;D xsi:type="xsd:double"&gt;36.140514&lt;/D&gt;&lt;D xsi:type="xsd:double"&gt;29.253006&lt;/D&gt;&lt;D xsi:type="xsd:double"&gt;26.963436&lt;/D&gt;&lt;D xsi:type="xsd:double"&gt;12.547088&lt;/D&gt;&lt;D xsi:type="xsd:double"&gt;-4.582727&lt;/D&gt;&lt;D xsi:type="xsd:double"&gt;3.4891963&lt;/D&gt;&lt;D xsi:type="xsd:double"&gt;2.9278874&lt;/D&gt;&lt;D xsi:type="xsd:double"&gt;-10.6206&lt;/D&gt;&lt;D xsi:type="xsd:double"&gt;-1.4259815&lt;/D&gt;&lt;D xsi:type="xsd:double"&gt;-14.219785&lt;/D&gt;&lt;D xsi:type="xsd:double"&gt;-14.177322&lt;/D&gt;&lt;D xsi:type="xsd:double"&gt;-13.470882&lt;/D&gt;&lt;D xsi:type="xsd:double"&gt;-25.300323&lt;/D&gt;&lt;D xsi:type="xsd:double"&gt;-17.51001&lt;/D&gt;&lt;D xsi:type="xsd:double"&gt;-19.088024&lt;/D&gt;&lt;D xsi:type="xsd:double"&gt;-9.7462&lt;/D&gt;&lt;D xsi:type="xsd:double"&gt;-5.096203&lt;/D&gt;&lt;D xsi:type="xsd:double"&gt;-4.5695305&lt;/D&gt;&lt;D xsi:type="xsd:double"&gt;-1.8657625&lt;/D&gt;&lt;D xsi:type="xsd:double"&gt;10.2653265&lt;/D&gt;&lt;D xsi:type="xsd:double"&gt;1.3854623&lt;/D&gt;&lt;D xsi:type="xsd:double"&gt;-0.596416&lt;/D&gt;&lt;D xsi:type="xsd:double"&gt;6.146157&lt;/D&gt;&lt;D xsi:type="xsd:double"&gt;6.7334414&lt;/D&gt;&lt;D xsi:type="xsd:double"&gt;21.73803&lt;/D&gt;&lt;D xsi:type="xsd:double"&gt;17.377699&lt;/D&gt;&lt;D xsi:type="xsd:double"&gt;20.384073&lt;/D&gt;&lt;D xsi:type="xsd:double"&gt;21.528889&lt;/D&gt;&lt;D xsi:type="xsd:double"&gt;17.944014&lt;/D&gt;&lt;D xsi:type="xsd:double"&gt;16.279686&lt;/D&gt;&lt;D xsi:type="xsd:double"&gt;12.845016&lt;/D&gt;&lt;D xsi:type="xsd:double"&gt;17.659962&lt;/D&gt;&lt;D xsi:type="xsd:double"&gt;14.711369&lt;/D&gt;&lt;D xsi:type="xsd:double"&gt;25.578762&lt;/D&gt;&lt;D xsi:type="xsd:double"&gt;29.67366&lt;/D&gt;&lt;D xsi:type="xsd:double"&gt;35.847748&lt;/D&gt;&lt;D xsi:type="xsd:double"&gt;21.730495&lt;/D&gt;&lt;D xsi:type="xsd:double"&gt;16.821503&lt;/D&gt;&lt;D xsi:type="xsd:double"&gt;10.555399&lt;/D&gt;&lt;D xsi:type="xsd:double"&gt;6.277132&lt;/D&gt;&lt;D xsi:type="xsd:double"&gt;4.8222303&lt;/D&gt;&lt;D xsi:type="xsd:double"&gt;2.7816296&lt;/D&gt;&lt;D xsi:type="xsd:double"&gt;8.124828&lt;/D&gt;&lt;D xsi:type="xsd:double"&gt;-0.8945465&lt;/D&gt;&lt;D xsi:type="xsd:double"&gt;-10.981119&lt;/D&gt;&lt;D xsi:type="xsd:double"&gt;-9.253347&lt;/D&gt;&lt;D xsi:type="xsd:double"&gt;-10.604906&lt;/D&gt;&lt;D xsi:type="xsd:double"&gt;-10.843266&lt;/D&gt;&lt;D xsi:type="xsd:double"&gt;-7.3881445&lt;/D&gt;&lt;D xsi:type="xsd:double"&gt;0.6262064&lt;/D&gt;&lt;D xsi:type="xsd:double"&gt;2.8061986&lt;/D&gt;&lt;D xsi:type="xsd:double"&gt;-1.344192&lt;/D&gt;&lt;D xsi:type="xsd:double"&gt;6.8424106&lt;/D&gt;&lt;D xsi:type="xsd:double"&gt;4.562032&lt;/D&gt;&lt;D xsi:type="xsd:double"&gt;-7.8396616&lt;/D&gt;&lt;D xsi:type="xsd:double"&gt;-2.484125&lt;/D&gt;&lt;D xsi:type="xsd:double"&gt;12.565624&lt;/D&gt;&lt;D xsi:type="xsd:double"&gt;11.60996&lt;/D&gt;&lt;D xsi:type="xsd:double"&gt;13.094139&lt;/D&gt;&lt;D xsi:type="xsd:double"&gt;9.095991&lt;/D&gt;&lt;D xsi:type="xsd:double"&gt;10.442484&lt;/D&gt;&lt;D xsi:type="xsd:double"&gt;-15.909886&lt;/D&gt;&lt;D xsi:type="xsd:double"&gt;-27.660656&lt;/D&gt;&lt;D xsi:type="xsd:double"&gt;-21.047068&lt;/D&gt;&lt;D xsi:type="xsd:double"&gt;-24.65912&lt;/D&gt;&lt;D xsi:type="xsd:double"&gt;-11.039936&lt;/D&gt;&lt;D xsi:type="xsd:double"&gt;1.9454718&lt;/D&gt;&lt;D xsi:type="xsd:double"&gt;4.979217&lt;/D&gt;&lt;D xsi:type="xsd:double"&gt;9.452736&lt;/D&gt;&lt;D xsi:type="xsd:double"&gt;5.82906&lt;/D&gt;&lt;D xsi:type="xsd:double"&gt;11.02537&lt;/D&gt;&lt;D xsi:type="xsd:double"&gt;16.810238&lt;/D&gt;&lt;D xsi:type="xsd:double"&gt;21.656586&lt;/D&gt;&lt;D xsi:type="xsd:double"&gt;53.49066&lt;/D&gt;&lt;D xsi:type="xsd:double"&gt;64.32432&lt;/D&gt;&lt;D xsi:type="xsd:double"&gt;62.193275&lt;/D&gt;&lt;D xsi:type="xsd:double"&gt;69.63489&lt;/D&gt;&lt;D xsi:type="xsd:double"&gt;44.320415&lt;/D&gt;&lt;D xsi:type="xsd:double"&gt;39.549564&lt;/D&gt;&lt;D xsi:type="xsd:double"&gt;46.42956&lt;/D&gt;&lt;D xsi:type="xsd:double"&gt;38.276672&lt;/D&gt;&lt;D xsi:type="xsd:double"&gt;38.79478&lt;/D&gt;&lt;D xsi:type="xsd:double"&gt;25.756025&lt;/D&gt;&lt;D xsi:type="xsd:double"&gt;23.854685&lt;/D&gt;&lt;D xsi:type="xsd:double"&gt;9.498823&lt;/D&gt;&lt;D xsi:type="xsd:double"&gt;2.4600267&lt;/D&gt;&lt;D xsi:type="xsd:double"&gt;16.391396&lt;/D&gt;&lt;D xsi:type="xsd:double"&gt;2.074027&lt;/D&gt;&lt;D xsi:type="xsd:double"&gt;-5.39335&lt;/D&gt;&lt;D xsi:type="xsd:double"&gt;-3.7103057&lt;/D&gt;&lt;D xsi:type="xsd:double"&gt;0.6156802&lt;/D&gt;&lt;D xsi:type="xsd:double"&gt;-5.4460945&lt;/D&gt;&lt;D xsi:type="xsd:double"&gt;-12.449664&lt;/D&gt;&lt;D xsi:type="xsd:double"&gt;-6.5338316&lt;/D&gt;&lt;D xsi:type="xsd:double"&gt;-5.7299376&lt;/D&gt;&lt;D xsi:type="xsd:double"&gt;-12.396181&lt;/D&gt;&lt;D xsi:type="xsd:double"&gt;-10.474926&lt;/D&gt;&lt;D xsi:type="xsd:double"&gt;-7.413512&lt;/D&gt;&lt;D xsi:type="xsd:double"&gt;-11.972761&lt;/D&gt;&lt;D xsi:type="xsd:double"&gt;2.0930767&lt;/D&gt;&lt;D xsi:type="xsd:double"&gt;3.5837412&lt;/D&gt;&lt;D xsi:type="xsd:double"&gt;9.913099&lt;/D&gt;&lt;D xsi:type="xsd:double"&gt;1.0229111&lt;/D&gt;&lt;D xsi:type="xsd:double"&gt;4.0575504&lt;/D&gt;&lt;D xsi:type="xsd:double"&gt;10.85813&lt;/D&gt;&lt;D xsi:type="xsd:double"&gt;1.2818933&lt;/D&gt;&lt;D xsi:type="xsd:double"&gt;11.383748&lt;/D&gt;&lt;D xsi:type="xsd:double"&gt;16.812157&lt;/D&gt;&lt;D xsi:type="xsd:double"&gt;26.188076&lt;/D&gt;&lt;D xsi:type="xsd:double"&gt;32.176353&lt;/D&gt;&lt;D xsi:type="xsd:double"&gt;30.893505&lt;/D&gt;&lt;/FQL&gt;&lt;FQL&gt;&lt;Q&gt;EZA^FMA_PE(NTMA,-10AY,0,AM,"PORTAGG","MEANR")&lt;/Q&gt;&lt;R&gt;121&lt;/R&gt;&lt;C&gt;1&lt;/C&gt;&lt;D xsi:type="xsd:double"&gt;14.0810741400765&lt;/D&gt;&lt;D xsi:type="xsd:double"&gt;14.1663038554566&lt;/D&gt;&lt;D xsi:type="xsd:double"&gt;14.7370832642389&lt;/D&gt;&lt;D xsi:type="xsd:double"&gt;14.9791590734983&lt;/D&gt;&lt;D xsi:type="xsd:double"&gt;15.2390259622912&lt;/D&gt;&lt;D xsi:type="xsd:double"&gt;15.0720940458214&lt;/D&gt;&lt;D xsi:type="xsd:double"&gt;13.9919316522639&lt;/D&gt;&lt;D xsi:type="xsd:double"&gt;15.0631046218895&lt;/D&gt;&lt;D xsi:type="xsd:double"&gt;14.7180806432327&lt;/D&gt;&lt;D xsi:type="xsd:double"&gt;15.7666008360334&lt;/D&gt;&lt;D xsi:type="xsd:double"&gt;16.7742379533811&lt;/D&gt;&lt;D xsi:type="xsd:double"&gt;16.523694613378&lt;/D&gt;&lt;D xsi:type="xsd:double"&gt;17.6458506931862&lt;/D&gt;&lt;D xsi:type="xsd:double"&gt;17.0388635088454&lt;/D&gt;&lt;D xsi:type="xsd:double"&gt;16.0871579644212&lt;/D&gt;&lt;D xsi:type="xsd:double"&gt;16.0947404358753&lt;/D&gt;&lt;D xsi:type="xsd:double"&gt;15.811707664385&lt;/D&gt;&lt;D xsi:type="xsd:double"&gt;14.8020275421079&lt;/D&gt;&lt;D xsi:type="xsd:double"&gt;16.1709369639381&lt;/D&gt;&lt;D xsi:type="xsd:double"&gt;15.4354661573846&lt;/D&gt;&lt;D xsi:type="xsd:double"&gt;13.2011790229771&lt;/D&gt;&lt;D xsi:type="xsd:double"&gt;13.2406881354099&lt;/D&gt;&lt;D xsi:type="xsd:double"&gt;13.4527528144011&lt;/D&gt;&lt;D xsi:type="xsd:double"&gt;14.4240035282964&lt;/D&gt;&lt;D xsi:type="xsd:double"&gt;14.7579841351524&lt;/D&gt;&lt;D xsi:type="xsd:double"&gt;14.3450275553011&lt;/D&gt;&lt;D xsi:type="xsd:double"&gt;14.8789805079684&lt;/D&gt;&lt;D xsi:type="xsd:double"&gt;14.9276892142962&lt;/D&gt;&lt;D xsi:type="xsd:double"&gt;15.9300539236359&lt;/D&gt;&lt;D xsi:type="xsd:double"&gt;15.2113808733332&lt;/D&gt;&lt;D xsi:type="xsd:double"&gt;14.5983992670991&lt;/D&gt;&lt;D xsi:type="xsd:double"&gt;13.7633264079708&lt;/D&gt;&lt;D xsi:type="xsd:double"&gt;14.3301063144412&lt;/D&gt;&lt;D xsi:type="xsd:double"&gt;14.9478681461451&lt;/D&gt;&lt;D xsi:type="xsd:double"&gt;15.157141189483&lt;/D&gt;&lt;D xsi:type="xsd:double"&gt;15.5966466331467&lt;/D&gt;&lt;D xsi:type="xsd:double"&gt;15.7081050592449&lt;/D&gt;&lt;D xsi:type="xsd:double"&gt;16.1364183175365&lt;/D&gt;&lt;D xsi:type="xsd:double"&gt;15.2066800246751&lt;/D&gt;&lt;D xsi:type="xsd:double"&gt;14.8998639291677&lt;/D&gt;&lt;D xsi:type="xsd:double"&gt;15.6294480816336&lt;/D&gt;&lt;D xsi:type="xsd:double"&gt;15.3311759787737&lt;/D&gt;&lt;D xsi:type="xsd:double"&gt;15.5148461613705&lt;/D&gt;&lt;D xsi:type="xsd:double"&gt;15.5218494584122&lt;/D&gt;&lt;D xsi:type="xsd:double"&gt;14.2878998706848&lt;/D&gt;&lt;D xsi:type="xsd:double"&gt;14.8440300963581&lt;/D&gt;&lt;D xsi:type="xsd:double"&gt;14.1789614774479&lt;/D&gt;&lt;D xsi:type="xsd:double"&gt;15.4550194546501&lt;/D&gt;&lt;D xsi:type="xsd:double"&gt;15.0131555016929&lt;/D&gt;&lt;D xsi:type="xsd:double"&gt;15.307911884502&lt;/D&gt;&lt;D xsi:type="xsd:double"&gt;14.3821642809633&lt;/D&gt;&lt;D xsi:type="xsd:double"&gt;14.1097521606123&lt;/D&gt;&lt;D xsi:type="xsd:double"&gt;13.6774057733164&lt;/D&gt;&lt;D xsi:type="xsd:double"&gt;13.0105976720854&lt;/D&gt;&lt;D xsi:type="xsd:double"&gt;11.906070204959&lt;/D&gt;&lt;D xsi:type="xsd:double"&gt;12.4650728526041&lt;/D&gt;&lt;D xsi:type="xsd:double"&gt;12.3131661865681&lt;/D&gt;&lt;D xsi:type="xsd:double"&gt;12.9885215627396&lt;/D&gt;&lt;D xsi:type="xsd:double"&gt;12.7702959331895&lt;/D&gt;&lt;D xsi:type="xsd:double"&gt;12.8202510294827&lt;/D&gt;&lt;D xsi:type="xsd:double"&gt;13.4977785282686&lt;/D&gt;&lt;D xsi:type="xsd:double"&gt;13.356881847404&lt;/D&gt;&lt;D xsi:type="xsd:double"&gt;13.3664826948966&lt;/D&gt;&lt;D xsi:type="xsd:double"&gt;13.0368678366059&lt;/D&gt;&lt;D xsi:type="xsd:double"&gt;12.2224873029873&lt;/D&gt;&lt;D xsi:type="xsd:double"&gt;11.8091636141923&lt;/D&gt;&lt;D xsi:type="xsd:double"&gt;11.8337417373311&lt;/D&gt;&lt;D xsi:type="xsd:double"&gt;11.796524337942&lt;/D&gt;&lt;D xsi:type="xsd:double"&gt;11.8600972861714&lt;/D&gt;&lt;D xsi:type="xsd:double"&gt;12.3787081425796&lt;/D&gt;&lt;D xsi:type="xsd:double"&gt;11.8290343477955&lt;/D&gt;&lt;D xsi:type="xsd:double"&gt;9.77491554286785&lt;/D&gt;&lt;D xsi:type="xsd:double"&gt;9.2789384242157&lt;/D&gt;&lt;D xsi:type="xsd:double"&gt;10.5547691482579&lt;/D&gt;&lt;D xsi:type="xsd:double"&gt;11.1826670537706&lt;/D&gt;&lt;D xsi:type="xsd:double"&gt;11.709364521847&lt;/D&gt;&lt;D xsi:type="xsd:double"&gt;11.3401947520095&lt;/D&gt;&lt;D xsi:type="xsd:double"&gt;11.0731911641467&lt;/D&gt;&lt;D xsi:type="xsd:double"&gt;10.4183008719525&lt;/D&gt;&lt;D xsi:type="xsd:double"&gt;10.7320626231856&lt;/D&gt;&lt;D xsi:type="xsd:double"&gt;9.87059263006111&lt;/D&gt;&lt;D xsi:type="xsd:double"&gt;9.95282720906962&lt;/D&gt;&lt;D xsi:type="xsd:double"&gt;10.4645443397123&lt;/D&gt;&lt;D xsi:type="xsd:double"&gt;10.4795391671167&lt;/D&gt;&lt;D xsi:type="xsd:double"&gt;9.9300211043596&lt;/D&gt;&lt;D xsi:type="xsd:double"&gt;9.58139867637543&lt;/D&gt;&lt;D xsi:type="xsd:double"&gt;9.78496201619208&lt;/D&gt;&lt;D xsi:type="xsd:double"&gt;9.34848977292992&lt;/D&gt;&lt;D xsi:type="xsd:double"&gt;9.59724801805868&lt;/D&gt;&lt;D xsi:type="xsd:double"&gt;8.82444692814887&lt;/D&gt;&lt;D xsi:type="xsd:double"&gt;9.54360323927402&lt;/D&gt;&lt;D xsi:type="xsd:double"&gt;9.69625123113809&lt;/D&gt;&lt;D xsi:type="xsd:double"&gt;9.49322536873398&lt;/D&gt;&lt;D xsi:type="xsd:double"&gt;9.80339598432941&lt;/D&gt;&lt;D xsi:type="xsd:double"&gt;10.0321240460414&lt;/D&gt;&lt;D xsi:type="xsd:double"&gt;9.87968380423507&lt;/D&gt;&lt;D xsi:type="xsd:double"&gt;9.72989603851455&lt;/D&gt;&lt;D xsi:type="xsd:double"&gt;8.74976483800334&lt;/D&gt;&lt;D xsi:type="xsd:double"&gt;8.49580768110112&lt;/D&gt;&lt;D xsi:type="xsd:double"&gt;8.73918786361777&lt;/D&gt;&lt;D xsi:type="xsd:double"&gt;9.1871060760655&lt;/D&gt;&lt;D xsi:type="xsd:double"&gt;8.54621303586325&lt;/D&gt;&lt;D xsi:type="xsd:double"&gt;8.14897649722315&lt;/D&gt;&lt;D xsi:type="xsd:double"&gt;9.04271590093308&lt;/D&gt;&lt;D xsi:type="xsd:double"&gt;9.13445053216508&lt;/D&gt;&lt;D xsi:type="xsd:double"&gt;9.42216266046431&lt;/D&gt;&lt;D xsi:type="xsd:double"&gt;9.12972975123235&lt;/D&gt;&lt;D xsi:type="xsd:double"&gt;8.77709497496254&lt;/D&gt;&lt;D xsi:type="xsd:double"&gt;9.10281287105049&lt;/D&gt;&lt;D xsi:type="xsd:double"&gt;8.81922442456513&lt;/D&gt;&lt;D xsi:type="xsd:double"&gt;9.13668683998559&lt;/D&gt;&lt;D xsi:type="xsd:double"&gt;9.4272211078188&lt;/D&gt;&lt;D xsi:type="xsd:double"&gt;9.90180082421523&lt;/D&gt;&lt;D xsi:type="xsd:double"&gt;9.69883976387159&lt;/D&gt;&lt;D xsi:type="xsd:double"&gt;9.61435139612155&lt;/D&gt;&lt;D xsi:type="xsd:double"&gt;9.38524053553142&lt;/D&gt;&lt;D xsi:type="xsd:double"&gt;9.61174112966792&lt;/D&gt;&lt;D xsi:type="xsd:double"&gt;9.49388914430464&lt;/D&gt;&lt;D xsi:type="xsd:double"&gt;9.35165767338833&lt;/D&gt;&lt;D xsi:type="xsd:double"&gt;9.5022632249011&lt;/D&gt;&lt;D xsi:type="xsd:double"&gt;9.58968532919412&lt;/D&gt;&lt;/FQL&gt;&lt;FQL&gt;&lt;Q&gt;EIDO^FG_PRICE_MAVG(0,,,,30)&lt;/Q&gt;&lt;R&gt;1&lt;/R&gt;&lt;C&gt;1&lt;/C&gt;&lt;D xsi:type="xsd:double"&gt;22.469&lt;/D&gt;&lt;/FQL&gt;&lt;FQL&gt;&lt;Q&gt;GREK^P_PRICE(0)/P_PRICE_LOW_PR(0,,,USD,,,"PRICE","INTRA","52W")-1&lt;/Q&gt;&lt;R&gt;1&lt;/R&gt;&lt;C&gt;1&lt;/C&gt;&lt;D xsi:type="xsd:double"&gt;0.31137502&lt;/D&gt;&lt;/FQL&gt;&lt;FQL&gt;&lt;Q&gt;EWW^PERCENT_CHANGE(FMA_EPS(+1,0,,,,"PORTAGG","MEAN"),FMA_EPS(+1,-1AM,,,,"PORTAGG","MEAN"))&lt;/Q&gt;&lt;R&gt;1&lt;/R&gt;&lt;C&gt;1&lt;/C&gt;&lt;D xsi:type="xsd:double"&gt;1.41138685033085&lt;/D&gt;&lt;/FQL&gt;&lt;FQL&gt;&lt;Q&gt;EPOL^PERCENT_CHANGE(FMA_EPS(+1,0,,,,"PORTAGG","MEAN"),FMA_EPS(+1,-3AM,,,,"PORTAGG","MEAN"))&lt;/Q&gt;&lt;R&gt;1&lt;/R&gt;&lt;C&gt;1&lt;/C&gt;&lt;D xsi:type="xsd:double"&gt;3.95493371317193&lt;/D&gt;&lt;/FQL&gt;&lt;FQL&gt;&lt;Q&gt;CNYA^FG_TOTAL_RETURNC(0,-1AM)&lt;/Q&gt;&lt;R&gt;1&lt;/R&gt;&lt;C&gt;1&lt;/C&gt;&lt;D xsi:type="xsd:double"&gt;-3.464979&lt;/D&gt;&lt;/FQL&gt;&lt;FQL&gt;&lt;Q&gt;EWY^FMA_RBICS_REV_CURRENT(30, LOC, "PORTAGG")&lt;/Q&gt;&lt;R&gt;1&lt;/R&gt;&lt;C&gt;1&lt;/C&gt;&lt;D xsi:type="xsd:double"&gt;14.9507954284131&lt;/D&gt;&lt;/FQL&gt;&lt;FQL&gt;&lt;Q&gt;REFTWDISC-FDS^FG_YIELD(NOW,,,0)&lt;/Q&gt;&lt;R&gt;1&lt;/R&gt;&lt;C&gt;1&lt;/C&gt;&lt;D xsi:type="xsd:double"&gt;2&lt;/D&gt;&lt;/FQL&gt;&lt;FQL&gt;&lt;Q&gt;TRYUS10Y-FDS^FG_YIELD(0,,,,"YTM")&lt;/Q&gt;&lt;R&gt;1&lt;/R&gt;&lt;C&gt;1&lt;/C&gt;&lt;D xsi:type="xsd:double"&gt;4.5712&lt;/D&gt;&lt;/FQL&gt;&lt;FQL&gt;&lt;Q&gt;SET-BKK^FMA_PE(NTMA,0,,,"PORTAGG","MEANR")&lt;/Q&gt;&lt;R&gt;1&lt;/R&gt;&lt;C&gt;1&lt;/C&gt;&lt;D xsi:type="xsd:double"&gt;14.6039754400104&lt;/D&gt;&lt;/FQL&gt;&lt;FQL&gt;&lt;Q&gt;GREK^FMA_PE(NTMA,0,,,"PORTAGG","MEANR")&lt;/Q&gt;&lt;R&gt;1&lt;/R&gt;&lt;C&gt;1&lt;/C&gt;&lt;D xsi:type="xsd:double"&gt;7.0134136696659&lt;/D&gt;&lt;/FQL&gt;&lt;FQL&gt;&lt;Q&gt;ECH^FMA_PE(NTMA,0,,,"PORTAGG","MEANR")&lt;/Q&gt;&lt;R&gt;1&lt;/R&gt;&lt;C&gt;1&lt;/C&gt;&lt;D xsi:type="xsd:double"&gt;7.86693578885153&lt;/D&gt;&lt;/FQL&gt;&lt;FQL&gt;&lt;Q&gt;ECH^FG_PRICE_MAVG(0,,,,200)&lt;/Q&gt;&lt;R&gt;1&lt;/R&gt;&lt;C&gt;1&lt;/C&gt;&lt;D xsi:type="xsd:double"&gt;26.97612&lt;/D&gt;&lt;/FQL&gt;&lt;FQL&gt;&lt;Q&gt;USDTRY^FG_PRICE_CHANGE(0,-6AM)&lt;/Q&gt;&lt;R&gt;1&lt;/R&gt;&lt;C&gt;1&lt;/C&gt;&lt;D xsi:type="xsd:double"&gt;16.478014&lt;/D&gt;&lt;/FQL&gt;&lt;FQL&gt;&lt;Q&gt;USDMYR^FG_PRICE_CHANGE(0,-1AY)&lt;/Q&gt;&lt;R&gt;1&lt;/R&gt;&lt;C&gt;1&lt;/C&gt;&lt;D xsi:type="xsd:double"&gt;7.445967&lt;/D&gt;&lt;/FQL&gt;&lt;FQL&gt;&lt;Q&gt;NI-FDS^MAX(FG_PRICE(0,-5AY))&lt;/Q&gt;&lt;R&gt;1&lt;/R&gt;&lt;C&gt;1&lt;/C&gt;&lt;D xsi:type="xsd:double"&gt;48241&lt;/D&gt;&lt;/FQL&gt;&lt;FQL&gt;&lt;Q&gt;COPP-FDS^FG_PRICE_CHANGE(0,-1AY)&lt;/Q&gt;&lt;R&gt;1&lt;/R&gt;&lt;C&gt;1&lt;/C&gt;&lt;D xsi:type="xsd:double"&gt;5.6528761336812&lt;/D&gt;&lt;/FQL&gt;&lt;FQL&gt;&lt;Q&gt;GREK^FG_PRICE_MAVG(0,,,,30)&lt;/Q&gt;&lt;R&gt;1&lt;/R&gt;&lt;C&gt;1&lt;/C&gt;&lt;D xsi:type="xsd:double"&gt;40.211&lt;/D&gt;&lt;/FQL&gt;&lt;FQL&gt;&lt;Q&gt;TUR^FG_TOTAL_RETURNC(0,-1AM)&lt;/Q&gt;&lt;R&gt;1&lt;/R&gt;&lt;C&gt;1&lt;/C&gt;&lt;D xsi:type="xsd:double"&gt;7.140887&lt;/D&gt;&lt;/FQL&gt;&lt;FQL&gt;&lt;Q&gt;URTH^FMA_PCT_ABOVE_MAVG(200,0,,,,"PORTAGG")&lt;/Q&gt;&lt;R&gt;1&lt;/R&gt;&lt;C&gt;1&lt;/C&gt;&lt;D xsi:type="xsd:double"&gt;72.1311475409836&lt;/D&gt;&lt;/FQL&gt;&lt;FQL&gt;&lt;Q&gt;EWM^SIZE(FG_CONSTITUENTS)&lt;/Q&gt;&lt;R&gt;1&lt;/R&gt;&lt;C&gt;1&lt;/C&gt;&lt;D xsi:type="xsd:long"&gt;34&lt;/D&gt;&lt;/FQL&gt;&lt;FQL&gt;&lt;Q&gt;REFQALEND-FDS^(SUBARRAY(NOT_NA(NO_REPEAT_F(FG_YIELD(NOW,-10AY,D))),0,1)-SUBARRAY(NOT_NA(NO_REPEAT_F(FG_YIELD(NOW,-10AY,D))),1,1))*100&lt;/Q&gt;&lt;R&gt;1&lt;/R&gt;&lt;C&gt;1&lt;/C&gt;&lt;D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TRYQA10Y-FDS^PCTCHG(FG_YIELD(0,,,,"YTM"),FG_YIELD(-3AM,,,,"YTM"))&lt;/Q&gt;&lt;R&gt;0&lt;/R&gt;&lt;C&gt;0&lt;/C&gt;&lt;/FQL&gt;&lt;FQL&gt;&lt;Q&gt;TRYUS10Y-FDS^FG_YIELD_NAME&lt;/Q&gt;&lt;R&gt;1&lt;/R&gt;&lt;C&gt;1&lt;/C&gt;&lt;D xsi:type="xsd:string"&gt;US Benchmark Bond - 10 Year&lt;/D&gt;&lt;/FQL&gt;&lt;FQL&gt;&lt;Q&gt;VNM^FG_FCF_YIELD_NTM(0)&lt;/Q&gt;&lt;R&gt;1&lt;/R&gt;&lt;C&gt;1&lt;/C&gt;&lt;D xsi:type="xsd:double"&gt;1.72337350228798&lt;/D&gt;&lt;/FQL&gt;&lt;FQL&gt;&lt;Q&gt;EWW^FMA_EVAL_EBITDA(NTMA,0,,,"PORTAGG","MEANR")&lt;/Q&gt;&lt;R&gt;1&lt;/R&gt;&lt;C&gt;1&lt;/C&gt;&lt;D xsi:type="xsd:double"&gt;6.22077332165007&lt;/D&gt;&lt;/FQL&gt;&lt;FQL&gt;&lt;Q&gt;EPOL^FMA_EVAL_EBIT(LTMA,NOW,NOW,M,"PORTAGG","MEANR")&lt;/Q&gt;&lt;R&gt;1&lt;/R&gt;&lt;C&gt;1&lt;/C&gt;&lt;D xsi:type="xsd:double"&gt;7.66804800451962&lt;/D&gt;&lt;/FQL&gt;&lt;FQL&gt;&lt;Q&gt;USDQAR^FG_PRICE_CHANGE(0,-6AM)&lt;/Q&gt;&lt;R&gt;1&lt;/R&gt;&lt;C&gt;1&lt;/C&gt;&lt;D xsi:type="xsd:double"&gt;0.02746582&lt;/D&gt;&lt;/FQL&gt;&lt;FQL&gt;&lt;Q&gt;USDMYR^FG_COMPANY_NAME&lt;/Q&gt;&lt;R&gt;1&lt;/R&gt;&lt;C&gt;1&lt;/C&gt;&lt;D xsi:type="xsd:string"&gt;Malaysian Ringgit per U.S. Dollar&lt;/D&gt;&lt;/FQL&gt;&lt;FQL&gt;&lt;Q&gt;EWZ^FMA_PE(NTMA,-10AY,0,AM,"PORTAGG","MEANR")&lt;/Q&gt;&lt;R&gt;121&lt;/R&gt;&lt;C&gt;1&lt;/C&gt;&lt;D xsi:type="xsd:double"&gt;10.9238540980702&lt;/D&gt;&lt;D xsi:type="xsd:double"&gt;11.092125105186&lt;/D&gt;&lt;D xsi:type="xsd:double"&gt;11.5317032432957&lt;/D&gt;&lt;D xsi:type="xsd:double"&gt;11.3661386580525&lt;/D&gt;&lt;D xsi:type="xsd:double"&gt;11.7569043728121&lt;/D&gt;&lt;D xsi:type="xsd:double"&gt;12.0905432030481&lt;/D&gt;&lt;D xsi:type="xsd:double"&gt;11.5643388893894&lt;/D&gt;&lt;D xsi:type="xsd:double"&gt;11.2233288088172&lt;/D&gt;&lt;D xsi:type="xsd:double"&gt;10.7802596297245&lt;/D&gt;&lt;D xsi:type="xsd:double"&gt;10.9645191045607&lt;/D&gt;&lt;D xsi:type="xsd:double"&gt;11.2880600218681&lt;/D&gt;&lt;D xsi:type="xsd:double"&gt;11.9361724225553&lt;/D&gt;&lt;D xsi:type="xsd:double"&gt;13.6239991905129&lt;/D&gt;&lt;D xsi:type="xsd:double"&gt;14.6341594117349&lt;/D&gt;&lt;D xsi:type="xsd:double"&gt;13.5096003628426&lt;/D&gt;&lt;D xsi:type="xsd:double"&gt;12.7779435611214&lt;/D&gt;&lt;D xsi:type="xsd:double"&gt;11.7252613983765&lt;/D&gt;&lt;D xsi:type="xsd:double"&gt;11.0226029237939&lt;/D&gt;&lt;D xsi:type="xsd:double"&gt;11.7062641756679&lt;/D&gt;&lt;D xsi:type="xsd:double"&gt;11.0581750472354&lt;/D&gt;&lt;D xsi:type="xsd:double"&gt;10.8961933933995&lt;/D&gt;&lt;D xsi:type="xsd:double"&gt;9.6195533673166&lt;/D&gt;&lt;D xsi:type="xsd:double"&gt;10.0420390386461&lt;/D&gt;&lt;D xsi:type="xsd:double"&gt;12.8002382761743&lt;/D&gt;&lt;D xsi:type="xsd:double"&gt;13.2864035740059&lt;/D&gt;&lt;D xsi:type="xsd:double"&gt;12.8498676604818&lt;/D&gt;&lt;D xsi:type="xsd:double"&gt;12.0731146474506&lt;/D&gt;&lt;D xsi:type="xsd:double"&gt;13.0962675579257&lt;/D&gt;&lt;D xsi:type="xsd:double"&gt;14.0906087367994&lt;/D&gt;&lt;D xsi:type="xsd:double"&gt;13.8487872477164&lt;/D&gt;&lt;D xsi:type="xsd:double"&gt;14.1764937012794&lt;/D&gt;&lt;D xsi:type="xsd:double"&gt;13.4215784199108&lt;/D&gt;&lt;D xsi:type="xsd:double"&gt;12.9747502587271&lt;/D&gt;&lt;D xsi:type="xsd:double"&gt;12.9610121654804&lt;/D&gt;&lt;D xsi:type="xsd:double"&gt;13.3937134890203&lt;/D&gt;&lt;D xsi:type="xsd:double"&gt;12.9653353464646&lt;/D&gt;&lt;D xsi:type="xsd:double"&gt;12.5270061301155&lt;/D&gt;&lt;D xsi:type="xsd:double"&gt;13.0962980385127&lt;/D&gt;&lt;D xsi:type="xsd:double"&gt;11.8620857495572&lt;/D&gt;&lt;D xsi:type="xsd:double"&gt;12.1013923830159&lt;/D&gt;&lt;D xsi:type="xsd:double"&gt;12.8392602592979&lt;/D&gt;&lt;D xsi:type="xsd:double"&gt;13.8253689433731&lt;/D&gt;&lt;D xsi:type="xsd:double"&gt;14.0929860271845&lt;/D&gt;&lt;D xsi:type="xsd:double"&gt;12.9165489959071&lt;/D&gt;&lt;D xsi:type="xsd:double"&gt;12.8620707042319&lt;/D&gt;&lt;D xsi:type="xsd:double"&gt;13.7187455035583&lt;/D&gt;&lt;D xsi:type="xsd:double"&gt;13.2597571582226&lt;/D&gt;&lt;D xsi:type="xsd:double"&gt;13.2363577937301&lt;/D&gt;&lt;D xsi:type="xsd:double"&gt;12.8292312800991&lt;/D&gt;&lt;D xsi:type="xsd:double"&gt;12.4202778420297&lt;/D&gt;&lt;D xsi:type="xsd:double"&gt;10.6547096684761&lt;/D&gt;&lt;D xsi:type="xsd:double"&gt;10.6346591483977&lt;/D&gt;&lt;D xsi:type="xsd:double"&gt;10.77908889975&lt;/D&gt;&lt;D xsi:type="xsd:double"&gt;10.3122688338151&lt;/D&gt;&lt;D xsi:type="xsd:double"&gt;10.7719058604645&lt;/D&gt;&lt;D xsi:type="xsd:double"&gt;11.2970466473152&lt;/D&gt;&lt;D xsi:type="xsd:double"&gt;11.5816712178541&lt;/D&gt;&lt;D xsi:type="xsd:double"&gt;12.6760149109806&lt;/D&gt;&lt;D xsi:type="xsd:double"&gt;12.5129450969168&lt;/D&gt;&lt;D xsi:type="xsd:double"&gt;12.4968793148238&lt;/D&gt;&lt;D xsi:type="xsd:double"&gt;11.6420850543474&lt;/D&gt;&lt;D xsi:type="xsd:double"&gt;11.5356318696264&lt;/D&gt;&lt;D xsi:type="xsd:double"&gt;12.3040118546808&lt;/D&gt;&lt;D xsi:type="xsd:double"&gt;12.8058496862322&lt;/D&gt;&lt;D xsi:type="xsd:double"&gt;12.9309182437205&lt;/D&gt;&lt;D xsi:type="xsd:double"&gt;12.8358771142036&lt;/D&gt;&lt;D xsi:type="xsd:double"&gt;12.8246010042899&lt;/D&gt;&lt;D xsi:type="xsd:double"&gt;13.5591023793711&lt;/D&gt;&lt;D xsi:type="xsd:double"&gt;13.6771035219766&lt;/D&gt;&lt;D xsi:type="xsd:double"&gt;14.3796661003926&lt;/D&gt;&lt;D xsi:type="xsd:double"&gt;14.19079709201&lt;/D&gt;&lt;D xsi:type="xsd:double"&gt;10.7425250312572&lt;/D&gt;&lt;D xsi:type="xsd:double"&gt;11.7222396716071&lt;/D&gt;&lt;D xsi:type="xsd:double"&gt;14.0629079667166&lt;/D&gt;&lt;D xsi:type="xsd:double"&gt;18.0601738551693&lt;/D&gt;&lt;D xsi:type="xsd:double"&gt;26.7833242906475&lt;/D&gt;&lt;D xsi:type="xsd:double"&gt;25.2646751934457&lt;/D&gt;&lt;D xsi:type="xsd:double"&gt;20.878053794497&lt;/D&gt;&lt;D xsi:type="xsd:double"&gt;16.9535624072303&lt;/D&gt;&lt;D xsi:type="xsd:double"&gt;14.8741192214038&lt;/D&gt;&lt;D xsi:type="xsd:double"&gt;13.6558657341002&lt;/D&gt;&lt;D xsi:type="xsd:double"&gt;12.8851652478888&lt;/D&gt;&lt;D xsi:type="xsd:double"&gt;11.0295789878921&lt;/D&gt;&lt;D xsi:type="xsd:double"&gt;9.98254864081878&lt;/D&gt;&lt;D xsi:type="xsd:double"&gt;9.18589336287204&lt;/D&gt;&lt;D xsi:type="xsd:double"&gt;9.04484622504168&lt;/D&gt;&lt;D xsi:type="xsd:double"&gt;9.48648030058365&lt;/D&gt;&lt;D xsi:type="xsd:double"&gt;8.77889800621374&lt;/D&gt;&lt;D xsi:type="xsd:double"&gt;8.09541875935025&lt;/D&gt;&lt;D xsi:type="xsd:double"&gt;7.65575230840314&lt;/D&gt;&lt;D xsi:type="xsd:double"&gt;7.94487487986238&lt;/D&gt;&lt;D xsi:type="xsd:double"&gt;7.5448612331519&lt;/D&gt;&lt;D xsi:type="xsd:double"&gt;7.98228892091716&lt;/D&gt;&lt;D xsi:type="xsd:double"&gt;7.60010735386842&lt;/D&gt;&lt;D xsi:type="xsd:double"&gt;8.16189278512661&lt;/D&gt;&lt;D xsi:type="xsd:double"&gt;7.60716628748729&lt;/D&gt;&lt;D xsi:type="xsd:double"&gt;7.59813538405403&lt;/D&gt;&lt;D xsi:type="xsd:double"&gt;6.4077389213094&lt;/D&gt;&lt;D xsi:type="xsd:double"&gt;6.3453746811451&lt;/D&gt;&lt;D xsi:type="xsd:double"&gt;5.94162124871946&lt;/D&gt;&lt;D xsi:type="xsd:double"&gt;6.50602990901103&lt;/D&gt;&lt;D xsi:type="xsd:double"&gt;6.49099995235522&lt;/D&gt;&lt;D xsi:type="xsd:double"&gt;6.90905357661253&lt;/D&gt;&lt;D xsi:type="xsd:double"&gt;6.90071734947155&lt;/D&gt;&lt;D xsi:type="xsd:double"&gt;6.74826873495099&lt;/D&gt;&lt;D xsi:type="xsd:double"&gt;7.14268803839778&lt;/D&gt;&lt;D xsi:type="xsd:double"&gt;7.04429960964759&lt;/D&gt;&lt;D xsi:type="xsd:double"&gt;6.64897602587172&lt;/D&gt;&lt;D xsi:type="xsd:double"&gt;6.83287022776381&lt;/D&gt;&lt;D xsi:type="xsd:double"&gt;7.0061090990571&lt;/D&gt;&lt;D xsi:type="xsd:double"&gt;7.77761656285809&lt;/D&gt;&lt;D xsi:type="xsd:double"&gt;7.85835773214054&lt;/D&gt;&lt;D xsi:type="xsd:double"&gt;8.03281878301316&lt;/D&gt;&lt;D xsi:type="xsd:double"&gt;7.89302809324526&lt;/D&gt;&lt;D xsi:type="xsd:double"&gt;7.59193710747411&lt;/D&gt;&lt;D xsi:type="xsd:double"&gt;7.6440172705727&lt;/D&gt;&lt;D xsi:type="xsd:double"&gt;7.63484957737021&lt;/D&gt;&lt;D xsi:type="xsd:double"&gt;7.74390677008144&lt;/D&gt;&lt;D xsi:type="xsd:double"&gt;7.83975577636514&lt;/D&gt;&lt;D xsi:type="xsd:double"&gt;7.73882425586972&lt;/D&gt;&lt;D xsi:type="xsd:double"&gt;7.70701874816871&lt;/D&gt;&lt;/FQL&gt;&lt;FQL&gt;&lt;Q&gt;COPP-FDS^FG_PRICE_CHANGE(0,-3AM)&lt;/Q&gt;&lt;R&gt;1&lt;/R&gt;&lt;C&gt;1&lt;/C&gt;&lt;D xsi:type="xsd:double"&gt;12.5910234343969&lt;/D&gt;&lt;/FQL&gt;&lt;FQL&gt;&lt;Q&gt;EIDO^FG_PRICE(0)&lt;/Q&gt;&lt;R&gt;1&lt;/R&gt;&lt;C&gt;1&lt;/C&gt;&lt;D xsi:type="xsd:double"&gt;21.77&lt;/D&gt;&lt;/FQL&gt;&lt;FQL&gt;&lt;Q&gt;TUR^PERCENT_CHANGE(FMA_EPS(+1,0,,,,"PORTAGG","MEAN"),FMA_EPS(+1,-3AM,,,,"PORTAGG","MEAN"))&lt;/Q&gt;&lt;R&gt;1&lt;/R&gt;&lt;C&gt;1&lt;/C&gt;&lt;D xsi:type="xsd:double"&gt;-6.12218804001741&lt;/D&gt;&lt;/FQL&gt;&lt;FQL&gt;&lt;Q&gt;GREK^FMA_PCT_ABOVE_MAVG(200,0,,,,"PORTAGG")&lt;/Q&gt;&lt;R&gt;1&lt;/R&gt;&lt;C&gt;1&lt;/C&gt;&lt;D xsi:type="xsd:double"&gt;86.2068965517241&lt;/D&gt;&lt;/FQL&gt;&lt;FQL&gt;&lt;Q&gt;EWW^FMA_PCT_ABOVE_MAVG(200,0,,,,"PORTAGG")&lt;/Q&gt;&lt;R&gt;1&lt;/R&gt;&lt;C&gt;1&lt;/C&gt;&lt;D xsi:type="xsd:double"&gt;75&lt;/D&gt;&lt;/FQL&gt;&lt;FQL&gt;&lt;Q&gt;EPOL^PERCENT_CHANGE(FMA_EPS(+1,0,,,,"PORTAGG","MEAN"),FMA_EPS(+1,-1AM,,,,"PORTAGG","MEAN"))&lt;/Q&gt;&lt;R&gt;1&lt;/R&gt;&lt;C&gt;1&lt;/C&gt;&lt;D xsi:type="xsd:double"&gt;11.3910138958056&lt;/D&gt;&lt;/FQL&gt;&lt;FQL&gt;&lt;Q&gt;CNYA^PERCENT_CHANGE(FMA_EPS(+1,0,,,,"PORTAGG","MEAN"),FMA_EPS(+1,-3AM,,,,"PORTAGG","MEAN"))&lt;/Q&gt;&lt;R&gt;1&lt;/R&gt;&lt;C&gt;1&lt;/C&gt;&lt;D xsi:type="xsd:double"&gt;-7.91491530483088&lt;/D&gt;&lt;/FQL&gt;&lt;FQL&gt;&lt;Q&gt;VGK^PERCENT_CHANGE(FMA_EPS(+1,0,,,,"PORTAGG","MEAN"),FMA_EPS(+1,-3AM,,,,"PORTAGG","MEAN"))&lt;/Q&gt;&lt;R&gt;1&lt;/R&gt;&lt;C&gt;1&lt;/C&gt;&lt;D xsi:type="xsd:double"&gt;-8.71991333419369&lt;/D&gt;&lt;/FQL&gt;&lt;FQL&gt;&lt;Q&gt;EZA^FG_TOTAL_RETURNC(0,-12AM)&lt;/Q&gt;&lt;R&gt;1&lt;/R&gt;&lt;C&gt;1&lt;/C&gt;&lt;D xsi:type="xsd:double"&gt;-0.72687864&lt;/D&gt;&lt;/FQL&gt;&lt;FQL&gt;&lt;Q&gt;EWT^P_PRICE(0)/P_PRICE_HIGH_PR(0,,,USD,,,"PRICE","INTRA","52W")&lt;/Q&gt;&lt;R&gt;1&lt;/R&gt;&lt;C&gt;1&lt;/C&gt;&lt;D xsi:type="xsd:double"&gt;0.9826659&lt;/D&gt;&lt;/FQL&gt;&lt;FQL&gt;&lt;Q&gt;TRYVN10Y-FDS^FG_YIELD(0,,,,"YTM")&lt;/Q&gt;&lt;R&gt;1&lt;/R&gt;&lt;C&gt;1&lt;/C&gt;&lt;D xsi:type="xsd:double"&gt;2.7036798&lt;/D&gt;&lt;/FQL&gt;&lt;FQL&gt;&lt;Q&gt;SPY^FMA_COS_DOWN("EPS","1M",+1,NOW,,,"PORTAGG","MEANR")&lt;/Q&gt;&lt;R&gt;1&lt;/R&gt;&lt;C&gt;1&lt;/C&gt;&lt;D xsi:type="xsd:double"&gt;169&lt;/D&gt;&lt;/FQL&gt;&lt;FQL&gt;&lt;Q&gt;KSA^FG_TOTAL_RETURNC(0,-1AM)&lt;/Q&gt;&lt;R&gt;1&lt;/R&gt;&lt;C&gt;1&lt;/C&gt;&lt;D xsi:type="xsd:double"&gt;1.6497135&lt;/D&gt;&lt;/FQL&gt;&lt;FQL&gt;&lt;Q&gt;TRYTR7Y-FDS^FG_YIELD(0,,,,"YTM")&lt;/Q&gt;&lt;R&gt;1&lt;/R&gt;&lt;C&gt;1&lt;/C&gt;&lt;D xsi:type="xsd:double"&gt;23.575214&lt;/D&gt;&lt;/FQL&gt;&lt;FQL&gt;&lt;Q&gt;NI-FDS^FG_PRICE(0)&lt;/Q&gt;&lt;R&gt;1&lt;/R&gt;&lt;C&gt;1&lt;/C&gt;&lt;D xsi:type="xsd:double"&gt;17715&lt;/D&gt;&lt;/FQL&gt;&lt;FQL&gt;&lt;Q&gt;CAGDPY@BR^EE_ACTUAL_ANNUAL(MED,+1)&lt;/Q&gt;&lt;R&gt;1&lt;/R&gt;&lt;C&gt;1&lt;/C&gt;&lt;D xsi:type="xsd:double"&gt;-1.5&lt;/D&gt;&lt;/FQL&gt;&lt;FQL&gt;&lt;Q&gt;USDPLN^FG_COMPANY_NAME&lt;/Q&gt;&lt;R&gt;1&lt;/R&gt;&lt;C&gt;1&lt;/C&gt;&lt;D xsi:type="xsd:string"&gt;Polish Zloty per U.S. Dollar&lt;/D&gt;&lt;/FQL&gt;&lt;FQL&gt;&lt;Q&gt;EWZ^P_PRICE_RETURNS_PR('52W',2,-10AY,0,AM)&lt;/Q&gt;&lt;R&gt;121&lt;/R&gt;&lt;C&gt;1&lt;/C&gt;&lt;D xsi:type="xsd:double"&gt;-11.344361&lt;/D&gt;&lt;D xsi:type="xsd:double"&gt;-9.242296&lt;/D&gt;&lt;D xsi:type="xsd:double"&gt;6.4780116&lt;/D&gt;&lt;D xsi:type="xsd:double"&gt;17.441595&lt;/D&gt;&lt;D xsi:type="xsd:double"&gt;13.554728&lt;/D&gt;&lt;D xsi:type="xsd:double"&gt;10.292995&lt;/D&gt;&lt;D xsi:type="xsd:double"&gt;-6.2629995&lt;/D&gt;&lt;D xsi:type="xsd:double"&gt;-10.813731&lt;/D&gt;&lt;D xsi:type="xsd:double"&gt;-14.45232&lt;/D&gt;&lt;D xsi:type="xsd:double"&gt;-11.068684&lt;/D&gt;&lt;D xsi:type="xsd:double"&gt;-15.95779&lt;/D&gt;&lt;D xsi:type="xsd:double"&gt;-19.770092&lt;/D&gt;&lt;D xsi:type="xsd:double"&gt;-24.21558&lt;/D&gt;&lt;D xsi:type="xsd:double"&gt;-22.662132&lt;/D&gt;&lt;D xsi:type="xsd:double"&gt;-30.158222&lt;/D&gt;&lt;D xsi:type="xsd:double"&gt;-31.965578&lt;/D&gt;&lt;D xsi:type="xsd:double"&gt;-43.238712&lt;/D&gt;&lt;D xsi:type="xsd:double"&gt;-52.746304&lt;/D&gt;&lt;D xsi:type="xsd:double"&gt;-44.390957&lt;/D&gt;&lt;D xsi:type="xsd:double"&gt;-38.22654&lt;/D&gt;&lt;D xsi:type="xsd:double"&gt;-36.7777&lt;/D&gt;&lt;D xsi:type="xsd:double"&gt;-46.08464&lt;/D&gt;&lt;D xsi:type="xsd:double"&gt;-41.319233&lt;/D&gt;&lt;D xsi:type="xsd:double"&gt;-11.95904&lt;/D&gt;&lt;D xsi:type="xsd:double"&gt;-18.692547&lt;/D&gt;&lt;D xsi:type="xsd:double"&gt;-17.773062&lt;/D&gt;&lt;D xsi:type="xsd:double"&gt;-16.648764&lt;/D&gt;&lt;D xsi:type="xsd:double"&gt;-2.5093138&lt;/D&gt;&lt;D xsi:type="xsd:double"&gt;31.657291&lt;/D&gt;&lt;D xsi:type="xsd:double"&gt;43.467606&lt;/D&gt;&lt;D xsi:type="xsd:double"&gt;43.55421&lt;/D&gt;&lt;D xsi:type="xsd:double"&gt;36.365974&lt;/D&gt;&lt;D xsi:type="xsd:double"&gt;39.898155&lt;/D&gt;&lt;D xsi:type="xsd:double"&gt;94.17459&lt;/D&gt;&lt;D xsi:type="xsd:double"&gt;97.93392&lt;/D&gt;&lt;D xsi:type="xsd:double"&gt;45.819237&lt;/D&gt;&lt;D xsi:type="xsd:double"&gt;38.826145&lt;/D&gt;&lt;D xsi:type="xsd:double"&gt;36.914886&lt;/D&gt;&lt;D xsi:type="xsd:double"&gt;22.694504&lt;/D&gt;&lt;D xsi:type="xsd:double"&gt;17.29492&lt;/D&gt;&lt;D xsi:type="xsd:double"&gt;11.251461&lt;/D&gt;&lt;D xsi:type="xsd:double"&gt;31.350767&lt;/D&gt;&lt;D xsi:type="xsd:double"&gt;23.240852&lt;/D&gt;&lt;D xsi:type="xsd:double"&gt;18.541359&lt;/D&gt;&lt;D xsi:type="xsd:double"&gt;21.625805&lt;/D&gt;&lt;D xsi:type="xsd:double"&gt;21.919548&lt;/D&gt;&lt;D xsi:type="xsd:double"&gt;17.491364&lt;/D&gt;&lt;D xsi:type="xsd:double"&gt;29.055918&lt;/D&gt;&lt;D xsi:type="xsd:double"&gt;19.577206&lt;/D&gt;&lt;D xsi:type="xsd:double"&gt;7.0999384&lt;/D&gt;&lt;D xsi:type="xsd:double"&gt;0.6104827&lt;/D&gt;&lt;D xsi:type="xsd:double"&gt;-4.5782747&lt;/D&gt;&lt;D xsi:type="xsd:double"&gt;-7.587343&lt;/D&gt;&lt;D xsi:type="xsd:double"&gt;-25.171572&lt;/D&gt;&lt;D xsi:type="xsd:double"&gt;-10.27996&lt;/D&gt;&lt;D xsi:type="xsd:double"&gt;2.3190975&lt;/D&gt;&lt;D xsi:type="xsd:double"&gt;-0.024533272&lt;/D&gt;&lt;D xsi:type="xsd:double"&gt;2.4066687&lt;/D&gt;&lt;D xsi:type="xsd:double"&gt;1.5710711&lt;/D&gt;&lt;D xsi:type="xsd:double"&gt;-3.377962&lt;/D&gt;&lt;D xsi:type="xsd:double"&gt;-1.438117&lt;/D&gt;&lt;D xsi:type="xsd:double"&gt;-0.79548955&lt;/D&gt;&lt;D xsi:type="xsd:double"&gt;32.32354&lt;/D&gt;&lt;D xsi:type="xsd:double"&gt;46.25049&lt;/D&gt;&lt;D xsi:type="xsd:double"&gt;27.767504&lt;/D&gt;&lt;D xsi:type="xsd:double"&gt;41.3252&lt;/D&gt;&lt;D xsi:type="xsd:double"&gt;15.756071&lt;/D&gt;&lt;D xsi:type="xsd:double"&gt;13.657558&lt;/D&gt;&lt;D xsi:type="xsd:double"&gt;21.382153&lt;/D&gt;&lt;D xsi:type="xsd:double"&gt;10.841227&lt;/D&gt;&lt;D xsi:type="xsd:double"&gt;6.2027574&lt;/D&gt;&lt;D xsi:type="xsd:double"&gt;-29.181267&lt;/D&gt;&lt;D xsi:type="xsd:double"&gt;-37.357265&lt;/D&gt;&lt;D xsi:type="xsd:double"&gt;-42.11784&lt;/D&gt;&lt;D xsi:type="xsd:double"&gt;-30.563248&lt;/D&gt;&lt;D xsi:type="xsd:double"&gt;-32.3291&lt;/D&gt;&lt;D xs</t>
        </r>
      </text>
    </comment>
    <comment ref="A23" authorId="0" shapeId="0" xr:uid="{47F38142-3DB4-49D5-9354-A4578490891C}">
      <text>
        <r>
          <rPr>
            <b/>
            <sz val="9"/>
            <color indexed="81"/>
            <rFont val="Tahoma"/>
            <family val="2"/>
          </rPr>
          <t>i:type="xsd:double"&gt;-27.64715&lt;/D&gt;&lt;D xsi:type="xsd:double"&gt;-27.473175&lt;/D&gt;&lt;D xsi:type="xsd:double"&gt;-27.685093&lt;/D&gt;&lt;D xsi:type="xsd:double"&gt;-25.196898&lt;/D&gt;&lt;D xsi:type="xsd:double"&gt;-15.083861&lt;/D&gt;&lt;D xsi:type="xsd:double"&gt;-19.750053&lt;/D&gt;&lt;D xsi:type="xsd:double"&gt;-16.482056&lt;/D&gt;&lt;D xsi:type="xsd:double"&gt;15.691853&lt;/D&gt;&lt;D xsi:type="xsd:double"&gt;33.431435&lt;/D&gt;&lt;D xsi:type="xsd:double"&gt;72.33925&lt;/D&gt;&lt;D xsi:type="xsd:double"&gt;42.46503&lt;/D&gt;&lt;D xsi:type="xsd:double"&gt;29.712093&lt;/D&gt;&lt;D xsi:type="xsd:double"&gt;23.862362&lt;/D&gt;&lt;D xsi:type="xsd:double"&gt;17.13313&lt;/D&gt;&lt;D xsi:type="xsd:double"&gt;13.503766&lt;/D&gt;&lt;D xsi:type="xsd:double"&gt;1.3070345&lt;/D&gt;&lt;D xsi:type="xsd:double"&gt;-16.054386&lt;/D&gt;&lt;D xsi:type="xsd:double"&gt;-16.016203&lt;/D&gt;&lt;D xsi:type="xsd:double"&gt;-1.2029052&lt;/D&gt;&lt;D xsi:type="xsd:double"&gt;8.274555&lt;/D&gt;&lt;D xsi:type="xsd:double"&gt;22.399366&lt;/D&gt;&lt;D xsi:type="xsd:double"&gt;-12.53891&lt;/D&gt;&lt;D xsi:type="xsd:double"&gt;-15.835625&lt;/D&gt;&lt;D xsi:type="xsd:double"&gt;-22.797382&lt;/D&gt;&lt;D xsi:type="xsd:double"&gt;-7.314682&lt;/D&gt;&lt;D xsi:type="xsd:double"&gt;1.0733724&lt;/D&gt;&lt;D xsi:type="xsd:double"&gt;11.075616&lt;/D&gt;&lt;D xsi:type="xsd:double"&gt;9.786415&lt;/D&gt;&lt;D xsi:type="xsd:double"&gt;10.763824&lt;/D&gt;&lt;D xsi:type="xsd:double"&gt;18.756878&lt;/D&gt;&lt;D xsi:type="xsd:double"&gt;-2.3002326&lt;/D&gt;&lt;D xsi:type="xsd:double"&gt;-11.021364&lt;/D&gt;&lt;D xsi:type="xsd:double"&gt;-13.6347885&lt;/D&gt;&lt;D xsi:type="xsd:double"&gt;8.673787&lt;/D&gt;&lt;D xsi:type="xsd:double"&gt;10.691202&lt;/D&gt;&lt;D xsi:type="xsd:double"&gt;32.158268&lt;/D&gt;&lt;D xsi:type="xsd:double"&gt;12.844443&lt;/D&gt;&lt;D xsi:type="xsd:double"&gt;9.710574&lt;/D&gt;&lt;D xsi:type="xsd:double"&gt;7.066524&lt;/D&gt;&lt;D xsi:type="xsd:double"&gt;20.661116&lt;/D&gt;&lt;D xsi:type="xsd:double"&gt;24.340141&lt;/D&gt;&lt;D xsi:type="xsd:double"&gt;23.010372&lt;/D&gt;&lt;D xsi:type="xsd:double"&gt;25.701977&lt;/D&gt;&lt;D xsi:type="xsd:double"&gt;26.19481&lt;/D&gt;&lt;D xsi:type="xsd:double"&gt;17.28947&lt;/D&gt;&lt;/FQL&gt;&lt;FQL&gt;&lt;Q&gt;NI-FDS^FG_PRICE(0)/MAX(FG_PRICE(0,-1AY))&lt;/Q&gt;&lt;R&gt;1&lt;/R&gt;&lt;C&gt;1&lt;/C&gt;&lt;D xsi:type="xsd:double"&gt;0.693617854346124&lt;/D&gt;&lt;/FQL&gt;&lt;FQL&gt;&lt;Q&gt;EZA^FG_PRICE_MAVG(0,,,,200)&lt;/Q&gt;&lt;R&gt;1&lt;/R&gt;&lt;C&gt;1&lt;/C&gt;&lt;D xsi:type="xsd:double"&gt;39.43705&lt;/D&gt;&lt;/FQL&gt;&lt;FQL&gt;&lt;Q&gt;EWT^FG_TOTAL_RETURNC(0,-12AM)&lt;/Q&gt;&lt;R&gt;1&lt;/R&gt;&lt;C&gt;1&lt;/C&gt;&lt;D xsi:type="xsd:double"&gt;22.973991&lt;/D&gt;&lt;/FQL&gt;&lt;FQL&gt;&lt;Q&gt;EPOL^FMA_PCT_ABOVE_MAVG(200,0,,,,"PORTAGG")&lt;/Q&gt;&lt;R&gt;1&lt;/R&gt;&lt;C&gt;1&lt;/C&gt;&lt;D xsi:type="xsd:double"&gt;60.6060606060606&lt;/D&gt;&lt;/FQL&gt;&lt;FQL&gt;&lt;Q&gt;CNYA^PERCENT_CHANGE(FMA_EPS(+1,0,,,,"PORTAGG","MEAN"),FMA_EPS(+1,-1AM,,,,"PORTAGG","MEAN"))&lt;/Q&gt;&lt;R&gt;1&lt;/R&gt;&lt;C&gt;1&lt;/C&gt;&lt;D xsi:type="xsd:double"&gt;-6.51324735344165&lt;/D&gt;&lt;/FQL&gt;&lt;FQL&gt;&lt;Q&gt;SET-BKK^FMA_COS_UP("EPS","1M",+1,NOW,,,"PORTAGG","MEANR")&lt;/Q&gt;&lt;R&gt;1&lt;/R&gt;&lt;C&gt;1&lt;/C&gt;&lt;D xsi:type="xsd:double"&gt;69&lt;/D&gt;&lt;/FQL&gt;&lt;FQL&gt;&lt;Q&gt;EPU^SIZE(FG_CONSTITUENTS)&lt;/Q&gt;&lt;R&gt;1&lt;/R&gt;&lt;C&gt;1&lt;/C&gt;&lt;D xsi:type="xsd:long"&gt;26&lt;/D&gt;&lt;/FQL&gt;&lt;FQL&gt;&lt;Q&gt;EWT^FMA_RBICS_REV_CURRENT(30, LOC, "PORTAGG")&lt;/Q&gt;&lt;R&gt;1&lt;/R&gt;&lt;C&gt;1&lt;/C&gt;&lt;D xsi:type="xsd:double"&gt;17.8066741873402&lt;/D&gt;&lt;/FQL&gt;&lt;FQL&gt;&lt;Q&gt;REFQALEND-FDS^FG_YIELD(NOW,,,0)&lt;/Q&gt;&lt;R&gt;1&lt;/R&gt;&lt;C&gt;1&lt;/C&gt;&lt;D xsi:type="xsd:double"&gt;6.25&lt;/D&gt;&lt;/FQL&gt;&lt;FQL&gt;&lt;Q&gt;REFMYON-FDS^PROPER_NAME(0,,,"SECURITY","NAME")&lt;/Q&gt;&lt;R&gt;1&lt;/R&gt;&lt;C&gt;1&lt;/C&gt;&lt;D xsi:type="xsd:string"&gt;Malaysia Policy Rate - Overnight&lt;/D&gt;&lt;/FQL&gt;&lt;FQL&gt;&lt;Q&gt;TRYSA10Y-FDS^FG_YIELD(0,,,,"YTM")&lt;/Q&gt;&lt;R&gt;1&lt;/R&gt;&lt;C&gt;1&lt;/C&gt;&lt;D xsi:type="xsd:double"&gt;5.443078&lt;/D&gt;&lt;/FQL&gt;&lt;FQL&gt;&lt;Q&gt;VNM^FMA_DIV_YLD(NTMA,NOW,NOW,M,"PORTAGG","MEANR")&lt;/Q&gt;&lt;R&gt;1&lt;/R&gt;&lt;C&gt;1&lt;/C&gt;&lt;D xsi:type="xsd:double"&gt;2.17933780860093&lt;/D&gt;&lt;/FQL&gt;&lt;FQL&gt;&lt;Q&gt;SET-BKK^JULIAN(FMA_DIV_YLD(NTMA,NOW,NOW,M,"PORTAGG","MEANR").DATES)&lt;/Q&gt;&lt;R&gt;1&lt;/R&gt;&lt;C&gt;1&lt;/C&gt;&lt;D xsi:type="xsd:long"&gt;45380&lt;/D&gt;&lt;/FQL&gt;&lt;FQL&gt;&lt;Q&gt;EWM^FMA_RBICS_REV_CURRENT(30, LOC, "PORTAGG")&lt;/Q&gt;&lt;R&gt;1&lt;/R&gt;&lt;C&gt;1&lt;/C&gt;&lt;D xsi:type="xsd:double"&gt;41.739834751553&lt;/D&gt;&lt;/FQL&gt;&lt;FQL&gt;&lt;Q&gt;EPOL^FG_FCF_YIELD_NTM(0)&lt;/Q&gt;&lt;R&gt;0&lt;/R&gt;&lt;C&gt;0&lt;/C&gt;&lt;/FQL&gt;&lt;FQL&gt;&lt;Q&gt;REFPL7D-FDS^PROPER_NAME(0,,,"SECURITY","NAME")&lt;/Q&gt;&lt;R&gt;1&lt;/R&gt;&lt;C&gt;1&lt;/C&gt;&lt;D xsi:type="xsd:string"&gt;Poland Reference Rate - 7 Day&lt;/D&gt;&lt;/FQL&gt;&lt;FQL&gt;&lt;Q&gt;EZA^FMA_EVAL_EBIT(LTMA,NOW,NOW,M,"PORTAGG","MEANR")&lt;/Q&gt;&lt;R&gt;1&lt;/R&gt;&lt;C&gt;1&lt;/C&gt;&lt;D xsi:type="xsd:double"&gt;12.3021343400902&lt;/D&gt;&lt;/FQL&gt;&lt;FQL&gt;&lt;Q&gt;VNM^FMA_PE(LTM,0,,,"PORTAGG","MEANR")&lt;/Q&gt;&lt;R&gt;1&lt;/R&gt;&lt;C&gt;1&lt;/C&gt;&lt;D xsi:type="xsd:double"&gt;19.3660774408188&lt;/D&gt;&lt;/FQL&gt;&lt;FQL&gt;&lt;Q&gt;EWT^FG_TOTAL_RETURNC(0,-6AM)&lt;/Q&gt;&lt;R&gt;1&lt;/R&gt;&lt;C&gt;1&lt;/C&gt;&lt;D xsi:type="xsd:double"&gt;21.17815&lt;/D&gt;&lt;/FQL&gt;&lt;FQL&gt;&lt;Q&gt;TRYID10Y-FDS^FG_YIELD(0,,,,"YTM")&lt;/Q&gt;&lt;R&gt;1&lt;/R&gt;&lt;C&gt;1&lt;/C&gt;&lt;D xsi:type="xsd:double"&gt;6.679059&lt;/D&gt;&lt;/FQL&gt;&lt;FQL&gt;&lt;Q&gt;EWT^FG_TOTAL_RETURNC(0,-3AM)&lt;/Q&gt;&lt;R&gt;1&lt;/R&gt;&lt;C&gt;1&lt;/C&gt;&lt;D xsi:type="xsd:double"&gt;12.09091&lt;/D&gt;&lt;/FQL&gt;&lt;FQL&gt;&lt;Q&gt;EPHE^FMA_COS_UP("EPS","1M",+1,NOW,,,"PORTAGG","MEANR")&lt;/Q&gt;&lt;R&gt;1&lt;/R&gt;&lt;C&gt;1&lt;/C&gt;&lt;D xsi:type="xsd:double"&gt;14&lt;/D&gt;&lt;/FQL&gt;&lt;FQL&gt;&lt;Q&gt;USDINR^STD(FG_PRICE_CHANGE(0,-1AY,AM))&lt;/Q&gt;&lt;R&gt;1&lt;/R&gt;&lt;C&gt;1&lt;/C&gt;&lt;D xsi:type="xsd:double"&gt;0.30406316955106&lt;/D&gt;&lt;/FQL&gt;&lt;FQL&gt;&lt;Q&gt;INDA^FMA_COS_DOWN("EPS","1M",+1,NOW,,,"PORTAGG","MEANR")&lt;/Q&gt;&lt;R&gt;1&lt;/R&gt;&lt;C&gt;1&lt;/C&gt;&lt;D xsi:type="xsd:double"&gt;63&lt;/D&gt;&lt;/FQL&gt;&lt;FQL&gt;&lt;Q&gt;USDIDR^STD(FG_PRICE_CHANGE(0,-3AY,M))&lt;/Q&gt;&lt;R&gt;1&lt;/R&gt;&lt;C&gt;1&lt;/C&gt;&lt;D xsi:type="xsd:double"&gt;1.52265888578139&lt;/D&gt;&lt;/FQL&gt;&lt;FQL&gt;&lt;Q&gt;INDA^FG_TOTAL_RETURNC(-10AY,0,AM)&lt;/Q&gt;&lt;R&gt;121&lt;/R&gt;&lt;C&gt;1&lt;/C&gt;&lt;D xsi:type="xsd:double"&gt;6.003976&lt;/D&gt;&lt;D xsi:type="xsd:double"&gt;1.4628649&lt;/D&gt;&lt;D xsi:type="xsd:double"&gt;11.460257&lt;/D&gt;&lt;D xsi:type="xsd:double"&gt;-2.271843&lt;/D&gt;&lt;D xsi:type="xsd:double"&gt;1.8373609&lt;/D&gt;&lt;D xsi:type="xsd:double"&gt;4.343462&lt;/D&gt;&lt;D xsi:type="xsd:double"&gt;-4.3227673&lt;/D&gt;&lt;D xsi:type="xsd:double"&gt;6.4257026&lt;/D&gt;&lt;D xsi:type="xsd:double"&gt;-4.371065&lt;/D&gt;&lt;D xsi:type="xsd:double"&gt;0.6820679&lt;/D&gt;&lt;D xsi:type="xsd:double"&gt;5.180335&lt;/D&gt;&lt;D xsi:type="xsd:double"&gt;0.6857753&lt;/D&gt;&lt;D xsi:type="xsd:double"&gt;3.1888604&lt;/D&gt;&lt;D xsi:type="xsd:double"&gt;-9.2409315&lt;/D&gt;&lt;D xsi:type="xsd:double"&gt;-5.504137&lt;/D&gt;&lt;D xsi:type="xsd:double"&gt;7.0414543&lt;/D&gt;&lt;D xsi:type="xsd:double"&gt;0.29537678&lt;/D&gt;&lt;D xsi:type="xsd:double"&gt;-9.3913555&lt;/D&gt;&lt;D xsi:type="xsd:double"&gt;6.8616867&lt;/D&gt;&lt;D xsi:type="xsd:double"&gt;-8.550191&lt;/D&gt;&lt;D xsi:type="xsd:double"&gt;-4.3237267&lt;/D&gt;&lt;D xsi:type="xsd:double"&gt;1.5108228&lt;/D&gt;&lt;D xsi:type="xsd:double"&gt;-9.198928&lt;/D&gt;&lt;D xsi:type="xsd:double"&gt;11.186147&lt;/D&gt;&lt;D xsi:type="xsd:double"&gt;1.2148857&lt;/D&gt;&lt;D xsi:type="xsd:double"&gt;1.2378097&lt;/D&gt;&lt;D xsi:type="xsd:double"&gt;2.3712516&lt;/D&gt;&lt;D xsi:type="xsd:double"&gt;4.47402&lt;/D&gt;&lt;D xsi:type="xsd:double"&gt;3.1369805&lt;/D&gt;&lt;D xsi:type="xsd:double"&gt;-0.5069256&lt;/D&gt;&lt;D xsi:type="xsd:double"&gt;0.54347515&lt;/D&gt;&lt;D xsi:type="xsd:double"&gt;-10.337835&lt;/D&gt;&lt;D xsi:type="xsd:double"&gt;3.428781&lt;/D&gt;&lt;D xsi:type="xsd:double"&gt;0.8262396&lt;/D&gt;&lt;D xsi:type="xsd:double"&gt;6.7572474&lt;/D&gt;&lt;D xsi:type="xsd:double"&gt;1.9854069&lt;/D&gt;&lt;D xsi:type="xsd:double"&gt;5.8569074&lt;/D&gt;&lt;D xsi:type="xsd:double"&gt;2.2005677&lt;/D&gt;&lt;D xsi:type="xsd:double"&gt;0.6459594&lt;/D&gt;&lt;D xsi:type="xsd:double"&gt;1.6750097&lt;/D&gt;&lt;D xsi:type="xsd:double"&gt;0.09051561&lt;/D&gt;&lt;D xsi:type="xsd:double"&gt;3.7383199&lt;/D&gt;&lt;D xsi:type="xsd:double"&gt;-1.9761682&lt;/D&gt;&lt;D xsi:type="xsd:double"&gt;2.8164864&lt;/D&gt;&lt;D xsi:type="xsd:double"&gt;1.9607902&lt;/D&gt;&lt;D xsi:type="xsd:double"&gt;5.6268334&lt;/D&gt;&lt;D xsi:type="xsd:double"&gt;-4.612893&lt;/D&gt;&lt;D xsi:type="xsd:double"&gt;-2.4321258&lt;/D&gt;&lt;D xsi:type="xsd:double"&gt;0.782609&lt;/D&gt;&lt;D xsi:type="xsd:double"&gt;-1.7543852&lt;/D&gt;&lt;D xsi:type="xsd:double"&gt;-0.7318497&lt;/D&gt;&lt;D xsi:type="xsd:double"&gt;-0.30434132&lt;/D&gt;&lt;D xsi:type="xsd:double"&gt;4.5320034&lt;/D&gt;&lt;D xsi:type="xsd:double"&gt;-4.2221665&lt;/D&gt;&lt;D xsi:type="xsd:double"&gt;-11.952662&lt;/D&gt;&lt;D xsi:type="xsd:double"&gt;5.174732&lt;/D&gt;&lt;D xsi:type="xsd:double"&gt;0.09584427&lt;/D&gt;&lt;D xsi:type="xsd:double"&gt;5.3451896&lt;/D&gt;&lt;D xsi:type="xsd:double"&gt;-0.9163201&lt;/D&gt;&lt;D xsi:type="xsd:double"&gt;6.0111046&lt;/D&gt;&lt;D xsi:type="xsd:double"&gt;2.9659748&lt;/D&gt;&lt;D xsi:type="xsd:double"&gt;-5.1962733&lt;/D&gt;&lt;D xsi:type="xsd:double"&gt;6.910932&lt;/D&gt;&lt;D xsi:type="xsd:double"&gt;-2.4321854&lt;/D&gt;&lt;D xsi:type="xsd:double"&gt;-6.7435145&lt;/D&gt;&lt;D xsi:type="xsd:double"&gt;0.12360811&lt;/D&gt;&lt;D xsi:type="xsd:double"&gt;1.6358018&lt;/D&gt;&lt;D xsi:type="xsd:double"&gt;4.281807&lt;/D&gt;&lt;D xsi:type="xsd:double"&gt;1.4269114&lt;/D&gt;&lt;D xsi:type="xsd:double"&gt;2.3348927&lt;/D&gt;&lt;D xsi:type="xsd:double"&gt;-0.39314628&lt;/D&gt;&lt;D xsi:type="xsd:double"&gt;-19.283909&lt;/D&gt;&lt;D xsi:type="xsd:double"&gt;-11.072302&lt;/D&gt;&lt;D xsi:type="xsd:double"&gt;3.063631&lt;/D&gt;&lt;D xsi:type="xsd:double"&gt;2.0198226&lt;/D&gt;&lt;D xsi:type="xsd:double"&gt;15.271306&lt;/D&gt;&lt;D xsi:type="xsd:double"&gt;6.8074703&lt;/D&gt;&lt;D xsi:type="xsd:double"&gt;3.103137&lt;/D&gt;&lt;D xsi:type="xsd:double"&gt;5.0014734&lt;/D&gt;&lt;D xsi:type="xsd:double"&gt;1.7563581&lt;/D&gt;&lt;D xsi:type="xsd:double"&gt;6.40707&lt;/D&gt;&lt;D xsi:type="xsd:double"&gt;7.6669455&lt;/D&gt;&lt;D xsi:type="xsd:double"&gt;3.7394404&lt;/D&gt;&lt;D xsi:type="xsd:double"&gt;1.8372059&lt;/D&gt;&lt;D xsi:type="xsd:double"&gt;-4.795623&lt;/D&gt;&lt;D xsi:type="xsd:double"&gt;1.7270327&lt;/D&gt;&lt;D xsi:type="xsd:double"&gt;6.700611&lt;/D&gt;&lt;D xsi:type="xsd:double"&gt;-1.9464672&lt;/D&gt;&lt;D xsi:type="xsd:double"&gt;3.2934785&lt;/D&gt;&lt;D xsi:type="xsd:double"&gt;7.6435924&lt;/D&gt;&lt;D xsi:type="xsd:double"&gt;-0.34490228&lt;/D&gt;&lt;D xsi:type="xsd:double"&gt;2.1376252&lt;/D&gt;&lt;D xsi:type="xsd:double"&gt;-3.2888114&lt;/D&gt;&lt;D xsi:type="xsd:double"&gt;5.7098627&lt;/D&gt;&lt;D xsi:type="xsd:double"&gt;-8.284884&lt;/D&gt;&lt;D xsi:type="xsd:double"&gt;-4.709077&lt;/D&gt;&lt;D xsi:type="xsd:double"&gt;8.149206&lt;/D&gt;&lt;D xsi:type="xsd:double"&gt;-10.786468&lt;/D&gt;&lt;D xsi:type="xsd:double"&gt;-0.886482&lt;/D&gt;&lt;D xsi:type="xsd:double"&gt;-0.4223585&lt;/D&gt;&lt;D xsi:type="xsd:double"&gt;7.9341173&lt;/D&gt;&lt;D xsi:type="xsd:double"&gt;1.1789203&lt;/D&gt;&lt;D xsi:type="xsd:double"&gt;-7.7450275&lt;/D&gt;&lt;D xsi:type="xsd:double"&gt;9.039127&lt;/D&gt;&lt;D xsi:type="xsd:double"&gt;-2.8389752&lt;/D&gt;&lt;D xsi:type="xsd:double"&gt;-1.3791502&lt;/D&gt;&lt;D xsi:type="xsd:double"&gt;-4.384923&lt;/D&gt;&lt;D xsi:type="xsd:double"&gt;-2.4789274&lt;/D&gt;&lt;D xsi:type="xsd:double"&gt;1.8556118&lt;/D&gt;&lt;D xsi:type="xsd:double"&gt;3.4689307&lt;/D&gt;&lt;D xsi:type="xsd:double"&gt;1.7599106&lt;/D&gt;&lt;D xsi:type="xsd:double"&gt;4.417002&lt;/D&gt;&lt;D xsi:type="xsd:double"&gt;-0.79600215&lt;/D&gt;&lt;D xsi:type="xsd:double"&gt;4.2182446&lt;/D&gt;&lt;D xsi:type="xsd:double"&gt;-1.7157912&lt;/D&gt;&lt;D xsi:type="xsd:double"&gt;-0.42524338&lt;/D&gt;&lt;D xsi:type="xsd:double"&gt;6.9004297&lt;/D&gt;&lt;D xsi:type="xsd:double"&gt;3.4272432&lt;/D&gt;&lt;D xsi:type="xsd:double"&gt;3.1103969&lt;/D&gt;&lt;D xsi:type="xsd:double"&gt;2.3265004&lt;/D&gt;&lt;D xsi:type="xsd:double"&gt;0.8670449&lt;/D&gt;&lt;/FQL&gt;&lt;FQL&gt;&lt;Q&gt;QAT^FMA_PE(LTMA,-10AY,0,AM,"PORTAGG","MEANR")&lt;/Q&gt;&lt;R&gt;121&lt;/R&gt;&lt;C&gt;1&lt;/C&gt;&lt;D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xsi:type="xsd:double"&gt;15.1767181351022&lt;/D&gt;&lt;D xsi:type="xsd:double"&gt;15.3195942000697&lt;/D&gt;&lt;D xsi:type="xsd:double"&gt;14.9878217953777&lt;/D&gt;&lt;D xsi:type="xsd:double"&gt;14.821574281719&lt;/D&gt;&lt;D xsi:type="xsd:double"&gt;14.9245292286299&lt;/D&gt;&lt;D xsi:type="xsd:double"&gt;14.5413541736397&lt;/D&gt;&lt;D xsi:type="xsd:double"&gt;14.462463273515&lt;/D&gt;&lt;D xsi:type="xsd:double"&gt;14.4390437886185&lt;/D&gt;&lt;D xsi:type="xsd:double"&gt;14.4095595416807&lt;/D&gt;&lt;D xsi:type="xsd:double"&gt;14.085834049733&lt;/D&gt;&lt;D xsi:type="xsd:double"&gt;12.8934531315201&lt;/D&gt;&lt;D xsi:type="xsd:double"&gt;11.9629294527282&lt;/D&gt;&lt;D xsi:type="xsd:double"&gt;11.4389033680614&lt;/D&gt;&lt;D xsi:type="xsd:double"&gt;11.7533995871888&lt;/D&gt;&lt;D xsi:type="xsd:double"&gt;12.1133179039989&lt;/D&gt;&lt;D xsi:type="xsd:double"&gt;12.1630265961964&lt;/D&gt;&lt;D xsi:type="xsd:double"&gt;12.1706137055894&lt;/D&gt;&lt;D xsi:type="xsd:double"&gt;12.2539148515918&lt;/D&gt;&lt;D xsi:type="xsd:double"&gt;12.3890698580294&lt;/D&gt;&lt;D xsi:type="xsd:double"&gt;13.1437029178397&lt;/D&gt;&lt;D xsi:type="xsd:double"&gt;13.0636349670536&lt;/D&gt;&lt;D xsi:type="xsd:double"&gt;13.3535781574971&lt;/D&gt;&lt;D xsi:type="xsd:double"&gt;13.1442929870235&lt;/D&gt;&lt;D xsi:type="xsd:double"&gt;13.5248542717417&lt;/D&gt;&lt;D xsi:type="xsd:double"&gt;14.8012761689263&lt;/D&gt;&lt;D xsi:type="xsd:double"&gt;14.5857171295782&lt;/D&gt;&lt;D xsi:type="xsd:double"&gt;14.8016153356777&lt;/D&gt;&lt;D xsi:type="xsd:double"&gt;14.7294414012443&lt;/D&gt;&lt;D xsi:type="xsd:double"&gt;14.5959614365097&lt;/D&gt;&lt;D xsi:type="xsd:double"&gt;14.1671053383338&lt;/D&gt;&lt;D xsi:type="xsd:double"&gt;13.859024953305&lt;/D&gt;&lt;D xsi:type="xsd:double"&gt;14.1308108011499&lt;/D&gt;&lt;D xsi:type="xsd:double"&gt;13.0635882972406&lt;/D&gt;&lt;D xsi:type="xsd:double"&gt;12.7689854818405&lt;/D&gt;&lt;D xsi:type="xsd:double"&gt;12.4814660894642&lt;/D&gt;&lt;D xsi:type="xsd:double"&gt;12.5905153897392&lt;/D&gt;&lt;D xsi:type="xsd:double"&gt;13.6755813621206&lt;/D&gt;&lt;D xsi:type="xsd:double"&gt;13.2550946604651&lt;/D&gt;&lt;D xsi:type="xsd:double"&gt;12.6774727100469&lt;/D&gt;&lt;D xsi:type="xsd:double"&gt;12.770412303367&lt;/D&gt;&lt;D xsi:type="xsd:double"&gt;12.5025592095958&lt;/D&gt;&lt;D xsi:type="xsd:double"&gt;12.673383590531&lt;/D&gt;&lt;D xsi:type="xsd:double"&gt;12.5688506259145&lt;/D&gt;&lt;D xsi:type="xsd:double"&gt;13.1891877387983&lt;/D&gt;&lt;D xsi:type="xsd:double"&gt;13.2700196370415&lt;/D&gt;&lt;D xsi:type="xsd:double"&gt;13.2211408942744&lt;/D&gt;&lt;D xsi:type="xsd:double"&gt;13.735609739817&lt;/D&gt;&lt;D xsi:type="xsd:double"&gt;14.0769951990206&lt;/D&gt;&lt;D xsi:type="xsd:double"&gt;14.4982338785301&lt;/D&gt;&lt;D xsi:type="xsd:double"&gt;13.9085784014678&lt;/D&gt;&lt;D xsi:type="xsd:double"&gt;13.5001847871938&lt;/D&gt;&lt;D xsi:type="xsd:double"&gt;13.6060435139919&lt;/D&gt;&lt;D xsi:type="xsd:double"&gt;13.4997135062627&lt;/D&gt;&lt;D xsi:type="xsd:double"&gt;13.7748242164147&lt;/D&gt;&lt;D xsi:type="xsd:double"&gt;13.8686848158386&lt;/D&gt;&lt;D xsi:type="xsd:double"&gt;13.3550946592377&lt;/D&gt;&lt;D xsi:type="xsd:double"&gt;13.9486276974077&lt;/D&gt;&lt;D xsi:type="xsd:double"&gt;14.0095474897698&lt;/D&gt;&lt;D xsi:type="xsd:double"&gt;14.1808841141&lt;/D&gt;&lt;D xsi:type="xsd:double"&gt;14.3405324700722&lt;/D&gt;&lt;D xsi:type="xsd:double"&gt;14.7031939224957&lt;/D&gt;&lt;D xsi:type="xsd:double"&gt;14.4375385902693&lt;/D&gt;&lt;D xsi:type="xsd:double"&gt;13.6317890389958&lt;/D&gt;&lt;D xsi:type="xsd:double"&gt;13.7204125232888&lt;/D&gt;&lt;D xsi:type="xsd:double"&gt;14.09207953029&lt;/D&gt;&lt;D xsi:type="xsd:double"&gt;14.7251265081074&lt;/D&gt;&lt;D xsi:type="xsd:double"&gt;15.1968739376002&lt;/D&gt;&lt;D xsi:type="xsd:double"&gt;15.8093102108125&lt;/D&gt;&lt;D xsi:type="xsd:double"&gt;15.8024277345165&lt;/D&gt;&lt;D xsi:type="xsd:double"&gt;16.5075278942476&lt;/D&gt;&lt;D xsi:type="xsd:double"&gt;17.2305819451219&lt;/D&gt;&lt;D xsi:type="xsd:double"&gt;17.437089058953&lt;/D&gt;&lt;D xsi:type="xsd:double"&gt;17.9716383152971&lt;/D&gt;&lt;D xsi:type="xsd:double"&gt;16.9265141185909&lt;/D&gt;&lt;D xsi:type="xsd:double"&gt;16.8204678272839&lt;/D&gt;&lt;D xsi:type="xsd:double"&gt;16.6673290589665&lt;/D&gt;&lt;D xsi:type="xsd:double"&gt;16.4593340797488&lt;/D&gt;&lt;D xsi:type="xsd:double"&gt;16.0418318750955&lt;/D&gt;&lt;D xsi:type="xsd:double"&gt;15.8037189673579&lt;/D&gt;&lt;D xsi:type="xsd:double"&gt;15.4928529236211&lt;/D&gt;&lt;D xsi:type="xsd:double"&gt;15.3298398365035&lt;/D&gt;&lt;D xsi:type="xsd:double"&gt;15.4982015016344&lt;/D&gt;&lt;D xsi:type="xsd:double"&gt;15.7644368733784&lt;/D&gt;&lt;D xsi:type="xsd:double"&gt;15.0531062700869&lt;/D&gt;&lt;D xsi:type="xsd:double"&gt;14.9875003727737&lt;/D&gt;&lt;D xsi:type="xsd:double"&gt;16.2986373051886&lt;/D&gt;&lt;D xsi:type="xsd:double"&gt;16.3052220671024&lt;/D&gt;&lt;D xsi:type="xsd:double"&gt;16.249362916438&lt;/D&gt;&lt;D xsi:type="xsd:double"&gt;15.7656010405222&lt;/D&gt;&lt;D xsi:type="xsd:double"&gt;15.1504463778829&lt;/D&gt;&lt;D xsi:type="xsd:double"&gt;14.5988088051793&lt;/D&gt;&lt;D xsi:type="xsd:double"&gt;15.5317255503278&lt;/D&gt;&lt;D xsi:type="xsd:double"&gt;14.5464334698366&lt;/D&gt;&lt;D xsi:type="xsd:double"&gt;14.3079490750026&lt;/D&gt;&lt;D xsi:type="xsd:double"&gt;14.0215100125972&lt;/D&gt;&lt;D xsi:type="xsd:double"&gt;12.9289373213745&lt;/D&gt;&lt;D xsi:type="xsd:double"&gt;12.6695846783863&lt;/D&gt;&lt;D xsi:type="xsd:double"&gt;11.8217367905554&lt;/D&gt;&lt;D xsi:type="xsd:double"&gt;11.8337162798931&lt;/D&gt;&lt;D xsi:type="xsd:double"&gt;11.7334284335576&lt;/D&gt;&lt;D xsi:type="xsd:double"&gt;11.8751771461353&lt;/D&gt;&lt;D xsi:type="xsd:double"&gt;11.7879987017826&lt;/D&gt;&lt;D xsi:type="xsd:double"&gt;11.7124381495764&lt;/D&gt;&lt;D xsi:type="xsd:double"&gt;12.1592676495974&lt;/D&gt;&lt;D xsi:type="xsd:double"&gt;11.7614631600211&lt;/D&gt;&lt;D xsi:type="xsd:double"&gt;11.4330118186661&lt;/D&gt;&lt;D xsi:type="xsd:double"&gt;11.5060257154506&lt;/D&gt;&lt;D xsi:type="xsd:double"&gt;11.1169225516321&lt;/D&gt;&lt;D xsi:type="xsd:double"&gt;11.7885213922496&lt;/D&gt;&lt;D xsi:type="xsd:double"&gt;11.0566656332319&lt;/D&gt;&lt;D xsi:type="xsd:double"&gt;11.461600650973&lt;/D&gt;&lt;D xsi:type="xsd:double"&gt;11.2999542010404&lt;/D&gt;&lt;/FQL&gt;&lt;FQL&gt;&lt;Q&gt;EZA^FG_TOTAL_RETURNC(0,-3AM)&lt;/Q&gt;&lt;R&gt;1&lt;/R&gt;&lt;C&gt;1&lt;/C&gt;&lt;D xsi:type="xsd:double"&gt;3.5096645&lt;/D&gt;&lt;/FQL&gt;&lt;FQL&gt;&lt;Q&gt;EWT^FG_TOTAL_RETURNC(0,-1AM)&lt;/Q&gt;&lt;R&gt;1&lt;/R&gt;&lt;C&gt;1&lt;/C&gt;&lt;D xsi:type="xsd:double"&gt;2.027309&lt;/D&gt;&lt;/FQL&gt;&lt;FQL&gt;&lt;Q&gt;EPHE^FG_TOTAL_RETURNC(0,-1AM)&lt;/Q&gt;&lt;R&gt;1&lt;/R&gt;&lt;C&gt;1&lt;/C&gt;&lt;D xsi:type="xsd:double"&gt;-5.0359726&lt;/D&gt;&lt;/FQL&gt;&lt;FQL&gt;&lt;Q&gt;SPY^FG_TOTAL_RETURNC(0,-3AM)&lt;/Q&gt;&lt;R&gt;1&lt;/R&gt;&lt;C&gt;1&lt;/C&gt;&lt;D xsi:type="xsd:double"&gt;9.083748&lt;/D&gt;&lt;/FQL&gt;&lt;FQL&gt;&lt;Q&gt;SPY^FMA_COS_UP("EPS","1M",+1,NOW,,,"PORTAGG","MEANR")&lt;/Q&gt;&lt;R&gt;1&lt;/R&gt;&lt;C&gt;1&lt;/C&gt;&lt;D xsi:type="xsd:double"&gt;182&lt;/D&gt;&lt;/FQL&gt;&lt;FQL&gt;&lt;Q&gt;INDA^SIZE(FG_CONSTITUENTS)&lt;/Q&gt;&lt;R&gt;1&lt;/R&gt;&lt;C&gt;1&lt;/C&gt;&lt;D xsi:type="xsd:long"&gt;137&lt;/D&gt;&lt;/FQL&gt;&lt;FQL&gt;&lt;Q&gt;KSA^FG_ROE(0)&lt;/Q&gt;&lt;R&gt;1&lt;/R&gt;&lt;C&gt;1&lt;/C&gt;&lt;D xsi:type="xsd:double"&gt;10.6530023254669&lt;/D&gt;&lt;/FQL&gt;&lt;FQL&gt;&lt;Q&gt;VWO^FG_PE_NTM(0,,,90,0)&lt;/Q&gt;&lt;R&gt;1&lt;/R&gt;&lt;C&gt;1&lt;/C&gt;&lt;D xsi:type="xsd:double"&gt;14.2110017321838&lt;/D&gt;&lt;/FQL&gt;&lt;FQL&gt;&lt;Q&gt;EZA^FMA_DIV_YLD(NTMA,NOW,NOW,M,"PORTAGG","MEANR")&lt;/Q&gt;&lt;R&gt;1&lt;/R&gt;&lt;C&gt;1&lt;/C&gt;&lt;D xsi:type="xsd:double"&gt;4.16351343635491&lt;/D&gt;&lt;/FQL&gt;&lt;FQL&gt;&lt;Q&gt;EWT^FMA_DIV_YLD(NTMA,NOW,NOW,M,"PORTAGG","MEANR")&lt;/Q&gt;&lt;R&gt;1&lt;/R&gt;&lt;C&gt;1&lt;/C&gt;&lt;D xsi:type="xsd:double"&gt;3.0998293107007&lt;/D&gt;&lt;/FQL&gt;&lt;FQL&gt;&lt;Q&gt;EPOL^JULIAN(FMA_DIV_YLD(NTMA,NOW,NOW,M,"PORTAGG","MEANR").DATES)&lt;/Q&gt;&lt;R&gt;1&lt;/R&gt;&lt;C&gt;1&lt;/C&gt;&lt;D xsi:type="xsd:long"&gt;45379&lt;/D&gt;&lt;/FQL&gt;&lt;FQL&gt;&lt;Q&gt;CNYA^FMA_PE(LTM,0,,,"PORTAGG","MEANR")&lt;/Q&gt;&lt;R&gt;1&lt;/R&gt;&lt;C&gt;1&lt;/C&gt;&lt;D xsi:type="xsd:double"&gt;14.0985031238173&lt;/D&gt;&lt;/FQL&gt;&lt;FQL&gt;&lt;Q&gt;ECH^FG_COMPANY_NAME&lt;/Q&gt;&lt;R&gt;1&lt;/R&gt;&lt;C&gt;1&lt;/C&gt;&lt;D xsi:type="xsd:string"&gt;iShares MSCI Chile ETF&lt;/D&gt;&lt;/FQL&gt;&lt;FQL&gt;&lt;Q&gt;CAGDPY@PE^EE_ACTUAL_ANNUAL(MED,0)&lt;/Q&gt;&lt;R&gt;1&lt;/R&gt;&lt;C&gt;1&lt;/C&gt;&lt;D xsi:type="xsd:double"&gt;0.625680870863723&lt;/D&gt;&lt;/FQL&gt;&lt;FQL&gt;&lt;Q&gt;USDIDR^STD(FG_PRICE_CHANGE(0,-1AY,AM))&lt;/Q&gt;&lt;R&gt;1&lt;/R&gt;&lt;C&gt;1&lt;/C&gt;&lt;D xsi:type="xsd:double"&gt;1.54941109200713&lt;/D&gt;&lt;/FQL&gt;&lt;FQL&gt;&lt;Q&gt;GREK^FMA_PE(LTMA,-10AY,0,AM,"PORTAGG","MEANR")&lt;/Q&gt;&lt;R&gt;121&lt;/R&gt;&lt;C&gt;1&lt;/C&gt;&lt;D xsi:type="xsd:double"&gt;31.8302936433258&lt;/D&gt;&lt;D xsi:type="xsd:double"&gt;31.5441150495088&lt;/D&gt;&lt;D xsi:type="xsd:double"&gt;26.9066764945454&lt;/D&gt;&lt;D xsi:type="xsd:double"&gt;24.1408399081144&lt;/D&gt;&lt;D xsi:type="xsd:double"&gt;21.425392146535&lt;/D&gt;&lt;D xsi:type="xsd:double"&gt;20.2864011320681&lt;/D&gt;&lt;D xsi:type="xsd:double"&gt;17.5551941795665&lt;/D&gt;&lt;D xsi:type="xsd:double"&gt;17.153179435935&lt;/D&gt;&lt;D xsi:type="xsd:double"&gt;17.1244352021738&lt;/D&gt;&lt;D xsi:type="xsd:double"&gt;12.5597503481357&lt;/D&gt;&lt;D xsi:type="xsd:double"&gt;13.3047054362701&lt;/D&gt;&lt;D xsi:type="xsd:double"&gt;17.6832606348472&lt;/D&gt;&lt;D xsi:type="xsd:double"&gt;16.5821070296571&lt;/D&gt;&lt;D xsi:type="xsd:double"&gt;15.384154643287&lt;/D&gt;&lt;D xsi:type="xsd:double"&gt;14.4086551503989&lt;/D&gt;&lt;D xsi:type="xsd:double"&gt;13.3708459511822&lt;/D&gt;&lt;D xsi:type="xsd:double"&gt;12.2686231903116&lt;/D&gt;&lt;D xsi:type="xsd:double"&gt;10.9144185231002&lt;/D&gt;&lt;D xsi:type="xsd:double"&gt;11.7428323538399&lt;/D&gt;&lt;D xsi:type="xsd:double"&gt;12.0364122327319&lt;/D&gt;&lt;D xsi:type="xsd:double"&gt;-2.28283163487515&lt;/D&gt;&lt;D xsi:type="xsd:double"&gt;-1.69537903941611&lt;/D&gt;&lt;D xsi:type="xsd:double"&gt;-0.422909349107215&lt;/D&gt;&lt;D xsi:type="xsd:double"&gt;0.277046905292751&lt;/D&gt;&lt;D xsi:type="xsd:double"&gt;1.25167549162663&lt;/D&gt;&lt;D xsi:type="xsd:double"&gt;3.14074049037454&lt;/D&gt;&lt;D xsi:type="xsd:double"&gt;4.1174681557847&lt;/D&gt;&lt;D xsi:type="xsd:double"&gt;4.80865351854714&lt;/D&gt;&lt;D xsi:type="xsd:double"&gt;6.35791912553233&lt;/D&gt;&lt;D xsi:type="xsd:double"&gt;7.97732429011586&lt;/D&gt;&lt;D xsi:type="xsd:double"&gt;10.5129204342257&lt;/D&gt;&lt;D xsi:type="xsd:double"&gt;11.3896848275769&lt;/D&gt;&lt;D xsi:type="xsd:double"&gt;14.870410618164&lt;/D&gt;&lt;D xsi:type="xsd:double"&gt;15.0605651469473&lt;/D&gt;&lt;D xsi:type="xsd:double"&gt;13.6817626611148&lt;/D&gt;&lt;D xsi:type="xsd:double"&gt;14.2543154278051&lt;/D&gt;&lt;D xsi:type="xsd:double"&gt;14.333443987751&lt;/D&gt;&lt;D xsi:type="xsd:double"&gt;15.1994748788392&lt;/D&gt;&lt;D xsi:type="xsd:double"&gt;15.2761568546349&lt;/D&gt;&lt;D xsi:type="xsd:double"&gt;15.3763860876884&lt;/D&gt;&lt;D xsi:type="xsd:double"&gt;15.2555810056759&lt;/D&gt;&lt;D xsi:type="xsd:double"&gt;14.7889409487768&lt;/D&gt;&lt;D xsi:type="xsd:double"&gt;15.8868902197499&lt;/D&gt;&lt;D xsi:type="xsd:double"&gt;16.8553513135073&lt;/D&gt;&lt;D xsi:type="xsd:double"&gt;18.239296034279&lt;/D&gt;&lt;D xsi:type="xsd:double"&gt;21.5350699353665&lt;/D&gt;&lt;D xsi:type="xsd:double"&gt;22.774474794118&lt;/D&gt;&lt;D xsi:type="xsd:double"&gt;23.6408704681033&lt;/D&gt;&lt;D xsi:type="xsd:double"&gt;22.7434122733329&lt;/D&gt;&lt;D xsi:type="xsd:double"&gt;22.3512153700337&lt;/D&gt;&lt;D xsi:type="xsd:double"&gt;21.5796962061006&lt;/D&gt;&lt;D xsi:type="xsd:double"&gt;21.2593618018161&lt;/D&gt;&lt;D xsi:type="xsd:double"&gt;21.5714542574153&lt;/D&gt;&lt;D xsi:type="xsd:double"&gt;21.2698720569128&lt;/D&gt;&lt;D xsi:type="xsd:double"&gt;19.4243892935221&lt;/D&gt;&lt;D xsi:type="xsd:double"&gt;18.8149425005691&lt;/D&gt;&lt;D xsi:type="xsd:double"&gt;19.9738844658819&lt;/D&gt;&lt;D xsi:type="xsd:double"&gt;15.3686127841671&lt;/D&gt;&lt;D xsi:type="xsd:double"&gt;17.6447456177658&lt;/D&gt;&lt;D xsi:type="xsd:double"&gt;18.6012592125775&lt;/D&gt;&lt;D xsi:type="xsd:double"&gt;18.5242038076177&lt;/D&gt;&lt;D xsi:type="xsd:double"&gt;17.8873550817778&lt;/D&gt;&lt;D xsi:type="xsd:double"&gt;18.1022629135582&lt;/D&gt;&lt;D xsi:type="xsd:double"&gt;18.2897201263962&lt;/D&gt;&lt;D xsi:type="xsd:double"&gt;17.3828202148147&lt;/D&gt;&lt;D xsi:type="xsd:double"&gt;19.3121754999488&lt;/D&gt;&lt;D xsi:type="xsd:double"&gt;16.5306938858712&lt;/D&gt;&lt;D xsi:type="xsd:double"&gt;15.5409741340556&lt;/D&gt;&lt;D xsi:type="xsd:double"&gt;16.6772684681469&lt;/D&gt;&lt;D xsi:type="xsd:double"&gt;20.0304090378347&lt;/D&gt;&lt;D xsi:type="xsd:double"&gt;16.146592124649&lt;/D&gt;&lt;D xsi:type="xsd:double"&gt;12.0874722241399&lt;/D&gt;&lt;D xsi:type="xsd:double"&gt;11.84133539752&lt;/D&gt;&lt;D xsi:type="xsd:double"&gt;12.0648357221187&lt;/D&gt;&lt;D xsi:type="xsd:double"&gt;13.7179881855749&lt;/D&gt;&lt;D xsi:type="xsd:double"&gt;15.2894313067692&lt;/D&gt;&lt;D xsi:type="xsd:double"&gt;14.8094178597491&lt;/D&gt;&lt;D xsi:type="xsd:double"&gt;15.8122364249728&lt;/D&gt;&lt;D xsi:type="xsd:double"&gt;15.7756517976684&lt;/D&gt;&lt;D xsi:type="xsd:double"&gt;15.1671808449841&lt;/D&gt;&lt;D xsi:type="xsd:double"&gt;18.9578149950934&lt;/D&gt;&lt;D xsi:type="xsd:double"&gt;17.6689288218867&lt;/D&gt;&lt;D xsi:type="xsd:double"&gt;17.0531300029995&lt;/D&gt;&lt;D xsi:type="xsd:double"&gt;17.714976104813&lt;/D&gt;&lt;D xsi:type="xsd:double"&gt;17.3526079620951&lt;/D&gt;&lt;D xsi:type="xsd:double"&gt;14.8933973825686&lt;/D&gt;&lt;D xsi:type="xsd:double"&gt;17.5463442526205&lt;/D&gt;&lt;D xsi:type="xsd:double"&gt;16.4701291414951&lt;/D&gt;&lt;D xsi:type="xsd:double"&gt;15.9116186035864&lt;/D&gt;&lt;D xsi:type="xsd:double"&gt;14.5198366894255&lt;/D&gt;&lt;D xsi:type="xsd:double"&gt;14.0962444002672&lt;/D&gt;&lt;D xsi:type="xsd:double"&gt;15.9904566895645&lt;/D&gt;&lt;D xsi:type="xsd:double"&gt;12.8505959263299&lt;/D&gt;&lt;D xsi:type="xsd:double"&gt;13.0737568978272&lt;/D&gt;&lt;D xsi:type="xsd:double"&gt;-137.695221683648&lt;/D&gt;&lt;D xsi:type="xsd:double"&gt;-92.8722896663759&lt;/D&gt;&lt;D xsi:type="xsd:double"&gt;-81.70746911572&lt;/D&gt;&lt;D xsi:type="xsd:double"&gt;-71.6006169023235&lt;/D&gt;&lt;D xsi:type="xsd:double"&gt;-61.1745741511965&lt;/D&gt;&lt;D xsi:type="xsd:double"&gt;-51.1899512340574&lt;/D&gt;&lt;D xsi:type="xsd:double"&gt;-40.1177686624304&lt;/D&gt;&lt;D xsi:type="xsd:double"&gt;-31.5189552222626&lt;/D&gt;&lt;D xsi:type="xsd:double"&gt;-20.9206261342245&lt;/D&gt;&lt;D xsi:type="xsd:double"&gt;-10.742723439706&lt;/D&gt;&lt;D xsi:type="xsd:double"&gt;-1.25526881025327&lt;/D&gt;&lt;D xsi:type="xsd:double"&gt;6.13880762765542&lt;/D&gt;&lt;D xsi:type="xsd:double"&gt;7.66544169329057&lt;/D&gt;&lt;D xsi:type="xsd:double"&gt;7.72449840709078&lt;/D&gt;&lt;D xsi:type="xsd:double"&gt;7.65716488118464&lt;/D&gt;&lt;D xsi:type="xsd:double"&gt;7.52077093417718&lt;/D&gt;&lt;D xsi:type="xsd:double"&gt;7.80759497607942&lt;/D&gt;&lt;D xsi:type="xsd:double"&gt;7.98918521389354&lt;/D&gt;&lt;D xsi:type="xsd:double"&gt;7.60142307681871&lt;/D&gt;&lt;D xsi:type="xsd:double"&gt;7.11799446378701&lt;/D&gt;&lt;D xsi:type="xsd:double"&gt;6.74740008243233&lt;/D&gt;&lt;D xsi:type="xsd:double"&gt;6.58481442819446&lt;/D&gt;&lt;D xsi:type="xsd:double"&gt;6.29797395143304&lt;/D&gt;&lt;D xsi:type="xsd:double"&gt;6.44827978520592&lt;/D&gt;&lt;D xsi:type="xsd:double"&gt;6.76279885194106&lt;/D&gt;&lt;D xsi:type="xsd:double"&gt;6.75786010929535&lt;/D&gt;&lt;D xsi:type="xsd:double"&gt;6.76845364781849&lt;/D&gt;&lt;/FQL&gt;&lt;FQL&gt;&lt;Q&gt;NI-FDS^FG_PRICE_MAVG(0,,,,30)&lt;/Q&gt;&lt;R&gt;1&lt;/R&gt;&lt;C&gt;1&lt;/C&gt;&lt;D xsi:type="xsd:double"&gt;17432.5&lt;/D&gt;&lt;/FQL&gt;&lt;FQL&gt;&lt;Q&gt;KSA^FG_PRICE_MAVG(0,,,,60)&lt;/Q&gt;&lt;R&gt;1&lt;/R&gt;&lt;C&gt;1&lt;/C&gt;&lt;D xsi:type="xsd:double"&gt;43.927166&lt;/D&gt;&lt;/FQL&gt;&lt;FQL&gt;&lt;Q&gt;EWZ^FG_PRICE_MAVG(0,,,,60)&lt;/Q&gt;&lt;R&gt;1&lt;/R&gt;&lt;C&gt;1&lt;/C&gt;&lt;D xsi:type="xsd:double"&gt;32.756668&lt;/D&gt;&lt;/FQL&gt;&lt;FQL&gt;&lt;Q&gt;KSA^PERCENT_CHANGE(FMA_EPS(+1,0,,,,"PORTAGG","MEAN"),FMA_EPS(+1,-3AM,,,,"PORTAGG","MEAN"))&lt;/Q&gt;&lt;R&gt;1&lt;/R&gt;&lt;C&gt;1&lt;/C&gt;&lt;D xsi:type="xsd:double"&gt;1.98120075105455&lt;/D&gt;&lt;/FQL&gt;&lt;FQL&gt;&lt;Q&gt;QAT^FG_TOTAL_RETURNC(0,-6AM)&lt;/Q&gt;&lt;R&gt;1&lt;/R&gt;&lt;C&gt;1&lt;/C&gt;&lt;D xsi:type="xsd:double"&gt;2.1499157&lt;/D&gt;&lt;/FQL&gt;&lt;FQL&gt;&lt;Q&gt;EWT^PERCENT_CHANGE(FMA_EPS(+1,0,,,,"PORTAGG","MEAN"),FMA_EPS(+1,-3AM,,,,"PORTAGG","MEAN"))&lt;/Q&gt;&lt;R&gt;1&lt;/R&gt;&lt;C&gt;1&lt;/C&gt;&lt;D xsi:type="xsd:double"&gt;-3.51184589469517&lt;/D&gt;&lt;/FQL&gt;&lt;FQL&gt;&lt;Q&gt;EWJ^P_PRICE(0)/P_PRICE_LOW_PR(0,,,USD,,,"PRICE","INTRA","52W")-1&lt;/Q&gt;&lt;R&gt;1&lt;/R&gt;&lt;C&gt;1&lt;/C&gt;&lt;D xsi:type="xsd:double"&gt;0.22360134&lt;/D&gt;&lt;/FQL&gt;&lt;FQL&gt;&lt;Q&gt;EIDO^SIZE(FG_CONSTITUENTS)&lt;/Q&gt;&lt;R&gt;1&lt;/R&gt;&lt;C&gt;1&lt;/C&gt;&lt;D xsi:type="xsd:long"&gt;78&lt;/D&gt;&lt;/FQL&gt;&lt;FQL&gt;&lt;Q&gt;TUR^FG_ROE(0)&lt;/Q&gt;&lt;R&gt;1&lt;/R&gt;&lt;C&gt;1&lt;/C&gt;&lt;D xsi:type="xsd:double"&gt;23.4842302626153&lt;/D&gt;&lt;/FQL&gt;&lt;FQL&gt;&lt;Q&gt;EWY^FG_PRICE_MAVG(0,,,,200)&lt;/Q&gt;&lt;R&gt;1&lt;/R&gt;&lt;C&gt;1&lt;/C&gt;&lt;D xsi:type="xsd:double"&gt;62.7373&lt;/D&gt;&lt;/FQL&gt;&lt;FQL&gt;&lt;Q&gt;EWT^FMA_PE(NTMA,0,,,"PORTAGG","MEANR")&lt;/Q&gt;&lt;R&gt;1&lt;/R&gt;&lt;C&gt;1&lt;/C&gt;&lt;D xsi:type="xsd:double"&gt;17.5220696679695&lt;/D&gt;&lt;/FQL&gt;&lt;FQL&gt;&lt;Q&gt;DUMMY^ECON_EXPR_DATA('FDS_ECON[PMIDMMANHE]',12/2023,,Q)&lt;/Q&gt;&lt;R&gt;1&lt;/R&gt;&lt;C&gt;1&lt;/C&gt;&lt;D xsi:type="xsd:double"&gt;47.377975&lt;/D&gt;&lt;/FQL&gt;&lt;FQL&gt;&lt;Q&gt;DUMMY^ECON_EXPR_DATA('FDS_ECON[NTCPMIMFGSA@EME]',12/2023,,Q)&lt;/Q&gt;&lt;R&gt;1&lt;/R&gt;&lt;C&gt;1&lt;/C&gt;&lt;D xsi:type="xsd:double"&gt;50.624123&lt;/D&gt;&lt;/FQL&gt;&lt;FQL&gt;&lt;Q&gt;DUMMY^ECON_EXPR_DATA('FDS_ECON[NTCPMITHMANHE]',03/2024,,Q)&lt;/Q&gt;&lt;R&gt;0&lt;/R&gt;&lt;C&gt;0&lt;/C&gt;&lt;/FQL&gt;&lt;FQL&gt;&lt;Q&gt;DUMMY^ECON_EXPR_DATA('FDS_ECON[PMIQAWHEHE]',03/2024,,Q)&lt;/Q&gt;&lt;R&gt;1&lt;/R&gt;&lt;C&gt;1&lt;/C&gt;&lt;D xsi:type="xsd:double"&gt;50.683044&lt;/D&gt;&lt;/FQL&gt;&lt;FQL&gt;&lt;Q&gt;DUMMY^ECON_EXPR_DATA('FDS_ECON[NTCPMIMFGSA@IN]',03/2024,,Q)&lt;/Q&gt;&lt;R&gt;1&lt;/R&gt;&lt;C&gt;1&lt;/C&gt;&lt;D xsi:type="xsd:double"&gt;57.516636&lt;/D&gt;&lt;/FQL&gt;&lt;FQL&gt;&lt;Q&gt;DUMMY^ECON_EXPR_DATA('FDS_ECON[NTCPMIMFGSA@GR]',03/2024,,Q)&lt;/Q&gt;&lt;R&gt;1&lt;/R&gt;&lt;C&gt;1&lt;/C&gt;&lt;D xsi:type="xsd:double"&gt;55.77546&lt;/D&gt;&lt;/FQL&gt;&lt;FQL&gt;&lt;Q&gt;DUMMY^ECON_EXPR_DATA('FDS_ECON[PMIMFGSA@ZA]',03/2024,,Q)&lt;/Q&gt;&lt;R&gt;1&lt;/R&gt;&lt;C&gt;1&lt;/C&gt;&lt;D xsi:type="xsd:double"&gt;49.458923&lt;/D&gt;&lt;/FQL&gt;&lt;FQL&gt;&lt;Q&gt;DUMMY^ECON_EXPR_DATA('FDS_ECON[NTCPMIMFGSA@BR]',03/2024,,Q)&lt;/Q&gt;&lt;R&gt;1&lt;/R&gt;&lt;C&gt;1&lt;/C&gt;&lt;D xsi:type="xsd:double"&gt;53.509575&lt;/D&gt;&lt;/FQL&gt;&lt;FQL&gt;&lt;Q&gt;DUMMY^ECON_EXPR_DATA('FDS_ECON[NTCPMIMFGSA@KR]',03/2024,,Q)&lt;/Q&gt;&lt;R&gt;1&lt;/R&gt;&lt;C&gt;1&lt;/C&gt;&lt;D xsi:type="xsd:double"&gt;50.57622&lt;/D&gt;&lt;/FQL&gt;&lt;FQL&gt;&lt;Q&gt;DUMMY^ECON_EXPR_DATA('FDS_ECON[NTCPMIMFGSA@MX]',03/2024,,Q)&lt;/Q&gt;&lt;R&gt;1&lt;/R&gt;&lt;C&gt;1&lt;/C&gt;&lt;D xsi:type="xsd:double"&gt;51.565502&lt;/D&gt;&lt;/FQL&gt;&lt;FQL&gt;&lt;Q&gt;DUMMY^ECON_EXPR_DATA('FDS_ECON[NTCPMIMFGSA@TW]',03/2024,,Q)&lt;/Q&gt;&lt;R&gt;1&lt;/R&gt;&lt;C&gt;1&lt;/C&gt;&lt;D xsi:type="xsd:double"&gt;48.897906999999996&lt;/D&gt;&lt;/FQL&gt;&lt;FQL&gt;&lt;Q&gt;DUMMY^ECON_EXPR_DATA('FDS_ECON[PMIMYMANHE]',03/2024,,Q)&lt;/Q&gt;&lt;R&gt;1&lt;/R&gt;&lt;C&gt;1&lt;/C&gt;&lt;D xsi:type="xsd:double"&gt;48.949593&lt;/D&gt;&lt;/FQL&gt;&lt;FQL&gt;&lt;Q&gt;DUMMY^ECON_EXPR_DATA('FDS_ECON[NTCPMIMFGSA@PE]',03/2024,,Q)&lt;/Q&gt;&lt;R&gt;0&lt;/R&gt;&lt;C&gt;0&lt;/C&gt;&lt;/FQL&gt;&lt;FQL&gt;&lt;Q&gt;DUMMY^ECON_EXPR_DATA('FDS_ECON[NTCPMIMFGSA@PL]',03/2024,,Q)&lt;/Q&gt;&lt;R&gt;1&lt;/R&gt;&lt;C&gt;1&lt;/C&gt;&lt;D xsi:type="xsd:double"&gt;47.64948&lt;/D&gt;&lt;/FQL&gt;&lt;FQL&gt;&lt;Q&gt;DUMMY^ECON_EXPR_DATA('FDS_ECON[NTCPMIPHMANHE]',03/2024,,Q)&lt;/Q&gt;&lt;R&gt;0&lt;/R&gt;&lt;C&gt;0&lt;/C&gt;&lt;/FQL&gt;&lt;FQL&gt;&lt;Q&gt;DUMMY^ECON_EXPR_DATA('FDS_ECON[NTCPMIMFGSA@ID]',03/2024,,Q)&lt;/Q&gt;&lt;R&gt;1&lt;/R&gt;&lt;C&gt;1&lt;/C&gt;&lt;D xsi:type="xsd:double"&gt;53.247562&lt;/D&gt;&lt;/FQL&gt;&lt;FQL&gt;&lt;Q&gt;DUMMY^ECON_EXPR_DATA('FDS_ECON[NTCPMIMFGSA@CL]',03/2024,,Q)&lt;/Q&gt;&lt;R&gt;0&lt;/R&gt;&lt;C&gt;0&lt;/C&gt;&lt;/FQL&gt;&lt;FQL&gt;&lt;Q&gt;DUMMY^ECON_EXPR_DATA('FDS_ECON[NTCPMIMFGSA@CN]',03/2024,,Q)&lt;/Q&gt;&lt;R&gt;1&lt;/R&gt;&lt;C&gt;1&lt;/C&gt;&lt;D xsi:type="xsd:double"&gt;50.938282&lt;/D&gt;&lt;/FQL&gt;&lt;FQL&gt;&lt;Q&gt;DUMMY^ECON_DATE(45363,,, 'MM/YYYY')&lt;/Q&gt;&lt;R&gt;1&lt;/R&gt;&lt;C&gt;1&lt;/C&gt;&lt;D xsi:type="xsd:string"&gt;03/2024&lt;/D&gt;&lt;/FQL&gt;&lt;FQL&gt;&lt;Q&gt;DUMMY^ECON_DATE(45272,,, 'MM/YYYY')&lt;/Q&gt;&lt;R&gt;1&lt;/R&gt;&lt;C&gt;1&lt;/C&gt;&lt;D xsi:type="xsd:string"&gt;12/2023&lt;/D&gt;&lt;/FQL&gt;&lt;FQL&gt;&lt;Q&gt;DUMMY^ECON_EXPR_DATA('FDS_ECON[PMIDMMANHE]',,,M)&lt;/Q&gt;&lt;R&gt;1&lt;/R&gt;&lt;C&gt;1&lt;/C&gt;&lt;D xsi:type="xsd:double"&gt;49.28643&lt;/D&gt;&lt;/FQL&gt;&lt;FQL&gt;&lt;Q&gt;DUMMY^ECON_EXPR_DATA('FDS_ECON[NTCPMIMFGSA@EME]',,,M)&lt;/Q&gt;&lt;R&gt;1&lt;/R&gt;&lt;C&gt;1&lt;/C&gt;&lt;D xsi:type="xsd:double"&gt;51.96338&lt;/D&gt;&lt;/FQL&gt;&lt;FQL&gt;&lt;Q&gt;DUMMY^ECON_EXPR_DATA('FDS_ECON[NTCPMIMFGSA@CL]',,,M)&lt;/Q&gt;&lt;R&gt;0&lt;/R&gt;&lt;C&gt;0&lt;/C&gt;&lt;/FQL&gt;&lt;FQL&gt;&lt;Q&gt;DUMMY^ECON_EXPR_DATA('FDS_ECON[NTCPMIMFGSA@ID]',,,M)&lt;/Q&gt;&lt;R&gt;1&lt;/R&gt;&lt;C&gt;1&lt;/C&gt;&lt;D xsi:type="xsd:double"&gt;54.182526&lt;/D&gt;&lt;/FQL&gt;&lt;FQL&gt;&lt;Q&gt;DUMMY^ECON_EXPR_DATA('FDS_ECON[NTCPMIPHMANHE]',,,M)&lt;/Q&gt;&lt;R&gt;0&lt;/R&gt;&lt;C&gt;0&lt;/C&gt;&lt;/FQL&gt;&lt;FQL&gt;&lt;Q&gt;DUMMY^ECON_EXPR_DATA('FDS_ECON[NTCPMIMFGSA@PL]',,,M)&lt;/Q&gt;&lt;R&gt;1&lt;/R&gt;&lt;C&gt;1&lt;/C&gt;&lt;D xsi:type="xsd:double"&gt;47.991665&lt;/D&gt;&lt;/FQL&gt;&lt;FQL&gt;&lt;Q&gt;DUMMY^ECON_EXPR_DATA('FDS_ECON[NTCPMIMFGSA@PE]',,,M)&lt;/Q&gt;&lt;R&gt;0&lt;/R&gt;&lt;C&gt;0&lt;/C&gt;&lt;/FQL&gt;&lt;FQL&gt;&lt;Q&gt;DUMMY^ECON_EXPR_DATA('FDS_ECON[PMIMYMANHE]',,,M)&lt;/Q&gt;&lt;R&gt;1&lt;/R&gt;&lt;C&gt;1&lt;/C&gt;&lt;D xsi:type="xsd:double"&gt;48.399647&lt;/D&gt;&lt;/FQL&gt;&lt;FQL&gt;&lt;Q&gt;DUMMY^ECON_EXPR_DATA('FDS_ECON[NTCPMIMFGSA@TW]',,,M)&lt;/Q&gt;&lt;R&gt;1&lt;/R&gt;&lt;C&gt;1&lt;/C&gt;&lt;D xsi:type="xsd:double"&gt;49.3&lt;/D&gt;&lt;/FQL&gt;&lt;FQL&gt;&lt;Q&gt;DUMMY^ECON_EXPR_DATA('FDS_ECON[NTCPMIMFGSA@MX]',,,M)&lt;/Q&gt;&lt;R&gt;1&lt;/R&gt;&lt;C&gt;1&lt;/C&gt;&lt;D xsi:type="xsd:double"&gt;52.23004&lt;/D&gt;&lt;/FQL&gt;&lt;FQL&gt;&lt;Q&gt;DUMMY^ECON_EXPR_DATA('FDS_ECON[NTCPMIMFGSA@KR]',,,M)&lt;/Q&gt;&lt;R&gt;1&lt;/R&gt;&lt;C&gt;1&lt;/C&gt;&lt;D xsi:type="xsd:double"&gt;49.82558&lt;/D&gt;&lt;/FQL&gt;&lt;FQL&gt;&lt;Q&gt;DUMMY^ECON_EXPR_DATA('FDS_ECON[NTCPMIMFGSA@BR]',,,M)&lt;/Q&gt;&lt;R&gt;1&lt;/R&gt;&lt;C&gt;1&lt;/C&gt;&lt;D xsi:type="xsd:double"&gt;53.629944&lt;/D&gt;&lt;/FQL&gt;&lt;FQL&gt;&lt;Q&gt;DUMMY^ECON_EXPR_DATA('FDS_ECON[PMIMFGSA@ZA]',,,M)&lt;/Q&gt;&lt;R&gt;1&lt;/R&gt;&lt;C&gt;1&lt;/C&gt;&lt;D xsi:type="xsd:double"&gt;48.38684&lt;/D&gt;&lt;/FQL&gt;&lt;FQL&gt;&lt;Q&gt;DUMMY^ECON_EXPR_DATA('FDS_ECON[NTCPMIMFGSA@GR]',,,M)&lt;/Q&gt;&lt;R&gt;1&lt;/R&gt;&lt;C&gt;1&lt;/C&gt;&lt;D xsi:type="xsd:double"&gt;56.855103&lt;/D&gt;&lt;/FQL&gt;&lt;FQL&gt;&lt;Q&gt;DUMMY^ECON_EXPR_DATA('FDS_ECON[NTCPMIMFGSA@IN]',,,M)&lt;/Q&gt;&lt;R&gt;1&lt;/R&gt;&lt;C&gt;1&lt;/C&gt;&lt;D xsi:type="xsd:double"&gt;59.1367&lt;/D&gt;&lt;/FQL&gt;&lt;FQL&gt;&lt;Q&gt;DUMMY^ECON_EXPR_DATA('FDS_ECON[NTCPMIMFGSA@CN]',,,M)&lt;/Q&gt;&lt;R&gt;1&lt;/R&gt;&lt;C&gt;1&lt;/C&gt;&lt;D xsi:type="xsd:double"&gt;51.12935&lt;/D&gt;&lt;/FQL&gt;&lt;FQL&gt;&lt;Q&gt;DUMMY^ECON_EXPR_DATA('FDS_ECON[PMIQAWHEHE]',,,M)&lt;/Q&gt;&lt;R&gt;1&lt;/R&gt;&lt;C&gt;1&lt;/C&gt;&lt;D xsi:type="xsd:double"&gt;50.577515&lt;/D&gt;&lt;/FQL&gt;&lt;FQL&gt;&lt;Q&gt;DUMMY^ECON_EXPR_DATA('FDS_ECON[NTCPMITHMANHE]',,,M)&lt;/Q&gt;&lt;R&gt;0&lt;/R&gt;&lt;C&gt;0&lt;/C&gt;&lt;/FQL&gt;&lt;FQL&gt;&lt;Q&gt;DUMMY^ECON_EXPR_DATA('FDS_ECON[NTCPMIMFGSA@TR]',,,M)&lt;/Q&gt;&lt;R&gt;1&lt;/R&gt;&lt;C&gt;1&lt;/C&gt;&lt;D xsi:type="xsd:double"&gt;49.97893&lt;/D&gt;&lt;/FQL&gt;&lt;FQL&gt;&lt;Q&gt;DUMMY^ECON_EXPR_DATA('FDS_ECON[NTCPMIMFGSA@AE]',,,M)&lt;/Q&gt;&lt;R&gt;0&lt;/R&gt;&lt;C&gt;0&lt;/C&gt;&lt;/FQL&gt;&lt;FQL&gt;&lt;Q&gt;DUMMY^ECON_EXPR_DATA('FDS_ECON[NTCPMIMFGSA@VN]',,,M)&lt;/Q&gt;&lt;R&gt;1&lt;/R&gt;&lt;C&gt;1&lt;/C&gt;&lt;D xsi:type="xsd:double"&gt;49.86291&lt;/D&gt;&lt;/FQL&gt;&lt;FQL&gt;&lt;Q&gt;DUMMY^ECON_EXPR_DATA('FDS_ECON[NTCPMIINDEXSA@SA]',,,M)&lt;/Q&gt;&lt;R&gt;1&lt;/R&gt;&lt;C&gt;1&lt;/C&gt;&lt;D xsi:type="xsd:double"&gt;57.04606&lt;/D&gt;&lt;/FQL&gt;&lt;FQL&gt;&lt;Q&gt;DUMMY^ECON_EXPR_DATA('FDS_ECON[NTCPMIINDEXSA@SA]',12/2023,,Q)&lt;/Q&gt;&lt;R&gt;1&lt;/R&gt;&lt;C&gt;1&lt;/C&gt;&lt;D xsi:type="xsd:double"&gt;57.793106&lt;/D&gt;&lt;/FQL&gt;&lt;FQL&gt;&lt;Q&gt;DUMMY^ECON_EXPR_DATA('FDS_ECON[NTCPMIMFGSA@VN]',12/2023,,Q)&lt;/Q&gt;&lt;R&gt;1&lt;/R&gt;&lt;C&gt;1&lt;/C&gt;&lt;D xsi:type="xsd:double"&gt;48.59743&lt;/D&gt;&lt;/FQL&gt;&lt;FQL&gt;&lt;Q&gt;DUMMY^ECON_EXPR_DATA('FDS_ECON[NTCPMIMFGSA@AE]',12/2023,,Q)&lt;/Q&gt;&lt;R&gt;0&lt;/R&gt;&lt;C&gt;0&lt;/C&gt;&lt;/FQL&gt;&lt;FQL&gt;&lt;Q&gt;DUMMY^ECON_EXPR_DATA('FDS_ECON[NTCPMIMFGSA@TR]',12/2023,,Q)&lt;/Q&gt;&lt;R&gt;1&lt;/R&gt;&lt;C&gt;1&lt;/C&gt;&lt;D xsi:type="xsd:double"&gt;47.664864&lt;/D&gt;&lt;/FQL&gt;&lt;FQL&gt;&lt;Q&gt;CC_US^IMF_IFS_RCPI_Q(NOW)&lt;/Q&gt;&lt;R&gt;0&lt;/R&gt;&lt;C&gt;0&lt;/C&gt;&lt;/FQL&gt;&lt;FQL&gt;&lt;Q&gt;CC_US^IMF_IFS_RCPI_Q(0M)&lt;/Q&gt;&lt;R&gt;0&lt;/R&gt;&lt;C&gt;0&lt;/C&gt;&lt;/FQL&gt;&lt;FQL&gt;&lt;Q&gt;CC_US^IMF_IFS_RCPI_Q(-1AM)&lt;/Q&gt;&lt;R&gt;1&lt;/R&gt;&lt;C&gt;1&lt;/C&gt;&lt;D xsi:type="xsd:double"&gt;3.2433991&lt;/D&gt;&lt;/FQL&gt;&lt;FQL&gt;&lt;Q&gt;CC_BR^IMF_IFS_RCPI_Q(0)&lt;/Q&gt;&lt;R&gt;0&lt;/R&gt;&lt;C&gt;0&lt;/C&gt;&lt;/FQL&gt;&lt;FQL&gt;&lt;Q&gt;CC_BR^IMF_IFS_RCPI_Q(-1AM)&lt;/Q&gt;&lt;R&gt;1&lt;/R&gt;&lt;C&gt;1&lt;/C&gt;&lt;D xsi:type="xsd:double"&gt;4.7076507&lt;/D&gt;&lt;/FQL&gt;&lt;FQL&gt;&lt;Q&gt;CC_KR^IMF_IFS_RCPI_Q(0)&lt;/Q&gt;&lt;R&gt;0&lt;/R&gt;&lt;C&gt;0&lt;/C&gt;&lt;/FQL&gt;&lt;FQL&gt;&lt;Q&gt;CC_KR^IMF_IFS_RCPI_Q(-1AM)&lt;/Q&gt;&lt;R&gt;1&lt;/R&gt;&lt;C&gt;1&lt;/C&gt;&lt;D xsi:type="xsd:double"&gt;3.404687&lt;/D&gt;&lt;/FQL&gt;&lt;FQL&gt;&lt;Q&gt;CC_MX^IMF_IFS_RCPI_Q(0)&lt;/Q&gt;&lt;R&gt;0&lt;/R&gt;&lt;C&gt;0&lt;/C&gt;&lt;/FQL&gt;&lt;FQL&gt;&lt;Q&gt;CC_MX^IMF_IFS_RCPI_Q(-1AM)&lt;/Q&gt;&lt;R&gt;1&lt;/R&gt;&lt;C&gt;1&lt;/C&gt;&lt;D xsi:type="xsd:double"&gt;4.4145546&lt;/D&gt;&lt;/FQL&gt;&lt;FQL&gt;&lt;Q&gt;CC_TW^IMF_IFS_RCPI_Q(0)&lt;/Q&gt;&lt;R&gt;0&lt;/R&gt;&lt;C&gt;0&lt;/C&gt;&lt;/FQL&gt;&lt;FQL&gt;&lt;Q&gt;CC_TW^IMF_IFS_RCPI_Q(-1AM)&lt;/Q&gt;&lt;R&gt;0&lt;/R&gt;&lt;C&gt;0&lt;/C&gt;&lt;/FQL&gt;&lt;FQL&gt;&lt;Q&gt;CC_MY^IMF_IFS_RCPI_Q(0)&lt;/Q&gt;&lt;R&gt;0&lt;/R&gt;&lt;C&gt;0&lt;/C&gt;&lt;/FQL&gt;&lt;FQL&gt;&lt;Q&gt;CC_MY^IMF_IFS_RCPI_Q(-1AM)&lt;/Q&gt;&lt;R&gt;1&lt;/R&gt;&lt;C&gt;1&lt;/C&gt;&lt;D xsi:type="xsd:double"&gt;1.6028895&lt;/D&gt;&lt;/FQL&gt;&lt;FQL&gt;&lt;Q&gt;CC_PE^IMF_IFS_RCPI_Q(0)&lt;/Q&gt;&lt;R&gt;0&lt;/R&gt;&lt;C&gt;0&lt;/C&gt;&lt;/FQL&gt;&lt;FQL&gt;&lt;Q&gt;CC_PE^IMF_IFS_RCPI_Q(-1AM)&lt;/Q&gt;&lt;R&gt;1&lt;/R&gt;&lt;C&gt;1&lt;/C&gt;&lt;D xsi:type="xsd:double"&gt;3.9030175&lt;/D&gt;&lt;/FQL&gt;&lt;FQL&gt;&lt;Q&gt;CC_PL^IMF_IFS_RCPI_Q(0)&lt;/Q&gt;&lt;R&gt;0&lt;/R&gt;&lt;C&gt;0&lt;/C&gt;&lt;/FQL&gt;&lt;FQL&gt;&lt;Q&gt;CC_PL^IMF_IFS_RCPI_Q(-1AM)&lt;/Q&gt;&lt;R&gt;1&lt;/R&gt;&lt;C&gt;1&lt;/C&gt;&lt;D xsi:type="xsd:double"&gt;6.202308&lt;/D&gt;&lt;/FQL&gt;&lt;FQL&gt;&lt;Q&gt;CC_PH^IMF_IFS_RCPI_Q(0)&lt;/Q&gt;&lt;R&gt;0&lt;/R&gt;&lt;C&gt;0&lt;/C&gt;&lt;/FQL&gt;&lt;FQL&gt;&lt;Q&gt;CC_PH^IMF_IFS_RCPI_Q(-1AM)&lt;/Q&gt;&lt;R&gt;1&lt;/R&gt;&lt;C&gt;1&lt;/C&gt;&lt;D xsi:type="xsd:double"&gt;4.322206&lt;/D&gt;&lt;/FQL&gt;&lt;FQL&gt;&lt;Q&gt;CC_ID^IMF_IFS_RCPI_Q(0)&lt;/Q&gt;&lt;R&gt;0&lt;/R&gt;&lt;C&gt;0&lt;/C&gt;&lt;/FQL&gt;&lt;FQL&gt;&lt;Q&gt;CC_ID^IMF_IFS_RCPI_Q(-1AM)&lt;/Q&gt;&lt;R&gt;1&lt;/R&gt;&lt;C&gt;1&lt;/C&gt;&lt;D xsi:type="xsd:double"&gt;2.681245&lt;/D&gt;&lt;/FQL&gt;&lt;FQL&gt;&lt;Q&gt;CC_CL^IMF_IFS_RCPI_Q(0)&lt;/Q&gt;&lt;R&gt;0&lt;/R&gt;&lt;C&gt;0&lt;/C&gt;&lt;/FQL&gt;&lt;FQL&gt;&lt;Q&gt;CC_CL^IMF_IFS_RCPI_Q(-1AM)&lt;/Q&gt;&lt;R&gt;1&lt;/R&gt;&lt;C&gt;1&lt;/C&gt;&lt;D xsi:type="xsd:double"&gt;4.586063&lt;/D&gt;&lt;/FQL&gt;&lt;FQL&gt;&lt;Q&gt;KSA^P_PRICE(0)/P_PRICE_HIGH_PR(0,,,,,,"PRICE","INTRA","52W")&lt;/Q&gt;&lt;R&gt;1&lt;/R&gt;&lt;C&gt;1&lt;/C&gt;&lt;D xsi:type="xsd:double"&gt;0.9974498&lt;/D&gt;&lt;/FQL&gt;&lt;FQL&gt;&lt;Q&gt;VNM^P_PRICE(0)/P_PRICE_HIGH_PR(0,,,,,,"PRICE","INTRA","52W")&lt;/Q&gt;&lt;R&gt;1&lt;/R&gt;&lt;C&gt;1&lt;/C&gt;&lt;D xsi:type="xsd:double"&gt;0.8545861&lt;/D&gt;&lt;/FQL&gt;&lt;FQL&gt;&lt;Q&gt;UAE^P_PRICE(0)/P_PRICE_HIGH_PR(0,,,,,,"PRICE","INTRA","52W")&lt;/Q&gt;&lt;R&gt;1&lt;/R&gt;&lt;C&gt;1&lt;/C&gt;&lt;D xsi:type="xsd:double"&gt;0.9524902&lt;/D&gt;&lt;/FQL&gt;&lt;FQL&gt;&lt;Q&gt;TUR^P_PRICE(0)/P_PRICE_HIGH_PR(0,,,,,,"PRICE","INTRA","52W")&lt;/Q&gt;&lt;R&gt;1&lt;/R&gt;&lt;C&gt;1&lt;/C&gt;&lt;D xsi:type="xsd:double"&gt;0.97736424&lt;/D&gt;&lt;/FQL&gt;&lt;FQL&gt;&lt;Q&gt;SET-BKK^P_PRICE(0)/P_PRICE_HIGH_PR(0,,,,,,"PRICE","INTRA","52W")&lt;/Q&gt;&lt;R&gt;1&lt;/R&gt;&lt;C&gt;1&lt;/C&gt;&lt;D xsi:type="xsd:double"&gt;0.87044716&lt;/D&gt;&lt;/FQL&gt;&lt;FQL&gt;&lt;Q&gt;QAT^P_PRICE(0)/P_PRICE_HIGH_PR(0,,,,,,"PRICE","INTRA","52W")&lt;/Q&gt;&lt;R&gt;1&lt;/R&gt;&lt;C&gt;1&lt;/C&gt;&lt;D xsi:type="xsd:double"&gt;0.898773&lt;/D&gt;&lt;/FQL&gt;&lt;FQL&gt;&lt;Q&gt;MCHI^P_PRICE(0)/P_PRICE_HIGH_PR(0,,,,,,"PRICE","INTRA","52W")&lt;/Q&gt;&lt;R&gt;1&lt;/R&gt;&lt;C&gt;1&lt;/C&gt;&lt;D xsi:type="xsd:double"&gt;0.80877805&lt;/D&gt;&lt;/FQL&gt;&lt;FQL&gt;&lt;Q&gt;INDA^P_PRICE(0)/P_PRICE_HIGH_PR(0,,,,,,"PRICE","INTRA","52W")&lt;/Q&gt;&lt;R&gt;1&lt;/R&gt;&lt;C&gt;1&lt;/C&gt;&lt;D xsi:type="xsd:double"&gt;0.99809337&lt;/D&gt;&lt;/FQL&gt;&lt;FQL&gt;&lt;Q&gt;GREK^P_PRICE(0)/P_PRICE_HIGH_PR(0,,,,,,"PRICE","INTRA","52W")&lt;/Q&gt;&lt;R&gt;1&lt;/R&gt;&lt;C&gt;1&lt;/C&gt;&lt;D xsi:type="xsd:double"&gt;0.9771623&lt;/D&gt;&lt;/FQL&gt;&lt;FQL&gt;&lt;Q&gt;EZA^P_PRICE(0)/P_PRICE_HIGH_PR(0,,,,,,"PRICE","INTRA","52W")&lt;/Q&gt;&lt;R&gt;1&lt;/R&gt;&lt;C&gt;1&lt;/C&gt;&lt;D xsi:type="xsd:double"&gt;0.9039422&lt;/D&gt;&lt;/FQL&gt;&lt;FQL&gt;&lt;Q&gt;EWZ^P_PRICE(0)/P_PRICE_HIGH_PR(0,,,,,,"PRICE","INTRA","52W")&lt;/Q&gt;&lt;R&gt;1&lt;/R&gt;&lt;C&gt;1&lt;/C&gt;&lt;D xsi:type="xsd:double"&gt;0.89031893&lt;/D&gt;&lt;/FQL&gt;&lt;FQL&gt;&lt;Q&gt;EWY^P_PRICE(0)/P_PRICE_HIGH_PR(0,,,,,,"PRICE","INTRA","52W")&lt;/Q&gt;&lt;R&gt;1&lt;/R&gt;&lt;C&gt;1&lt;/C&gt;&lt;D xsi:type="xsd:double"&gt;0.95190614&lt;/D&gt;&lt;/FQL&gt;&lt;FQL&gt;&lt;Q&gt;EWW^P_PRICE(0)/P_PRICE_HIGH_PR(0,,,,,,"PRICE","INTRA","52W")&lt;/Q&gt;&lt;R&gt;1&lt;/R&gt;&lt;C&gt;1&lt;/C&gt;&lt;D xsi:type="xsd:double"&gt;0.96555114&lt;/D&gt;&lt;/FQL&gt;&lt;FQL&gt;&lt;Q&gt;EWT^P_PRICE(0)/P_PRICE_HIGH_PR(0,,,,,,"PRICE","INTRA","52W")&lt;/Q&gt;&lt;R&gt;1&lt;/R&gt;&lt;C&gt;1&lt;/C&gt;&lt;D xsi:type="xsd:double"&gt;0.9826659&lt;/D&gt;&lt;/FQL&gt;&lt;FQL&gt;&lt;Q&gt;EWM^P_PRICE(0)/P_PRICE_HIGH_PR(0,,,,,,"PRICE","INTRA","52W")&lt;/Q&gt;&lt;R&gt;1&lt;/R&gt;&lt;C&gt;1&lt;/C&gt;&lt;D xsi:type="xsd:double"&gt;0.96674055&lt;/D&gt;&lt;/FQL&gt;&lt;FQL&gt;&lt;Q&gt;EPU^P_PRICE(0)/P_PRICE_HIGH_PR(0,,,,,,"PRICE","INTRA","52W")&lt;/Q&gt;&lt;R&gt;1&lt;/R&gt;&lt;C&gt;1&lt;/C&gt;&lt;D xsi:type="xsd:double"&gt;0.99403465&lt;/D&gt;&lt;/FQL&gt;&lt;FQL&gt;&lt;Q&gt;EPOL^P_PRICE(0)/P_PRICE_HIGH_PR(0,,,,,,"PRICE","INTRA","52W")&lt;/Q&gt;&lt;R&gt;1&lt;/R&gt;&lt;C&gt;1&lt;/C&gt;&lt;D xsi:type="xsd:double"&gt;0.9694288&lt;/D&gt;&lt;/FQL&gt;&lt;FQL&gt;&lt;Q&gt;EPHE^P_PRICE(0)/P_PRICE_HIGH_PR(0,,,,,,"PRICE","INTRA","52W")&lt;/Q&gt;&lt;R&gt;1&lt;/R&gt;&lt;C&gt;1&lt;/C&gt;&lt;D xsi:type="xsd:double"&gt;0.94050586&lt;/D&gt;&lt;/FQL&gt;&lt;FQL&gt;&lt;Q&gt;EIDO^P_PRICE(0)/P_PRICE_HIGH_PR(0,,,,,,"PRICE","INTRA","52W")&lt;/Q&gt;&lt;R&gt;1&lt;/R&gt;&lt;C&gt;1&lt;/C&gt;&lt;D xsi:type="xsd:double"&gt;0.87853104&lt;</t>
        </r>
      </text>
    </comment>
    <comment ref="A24" authorId="0" shapeId="0" xr:uid="{80230B97-CBE5-4C1D-A024-41DAE7548552}">
      <text>
        <r>
          <rPr>
            <b/>
            <sz val="9"/>
            <color indexed="81"/>
            <rFont val="Tahoma"/>
            <family val="2"/>
          </rPr>
          <t>/D&gt;&lt;/FQL&gt;&lt;FQL&gt;&lt;Q&gt;ECH^P_PRICE(0)/P_PRICE_HIGH_PR(0,,,,,,"PRICE","INTRA","52W")&lt;/Q&gt;&lt;R&gt;1&lt;/R&gt;&lt;C&gt;1&lt;/C&gt;&lt;D xsi:type="xsd:double"&gt;0.86369306&lt;/D&gt;&lt;/FQL&gt;&lt;FQL&gt;&lt;Q&gt;CNYA^P_PRICE(0)/P_PRICE_HIGH_PR(0,,,,,,"PRICE","INTRA","52W")&lt;/Q&gt;&lt;R&gt;1&lt;/R&gt;&lt;C&gt;1&lt;/C&gt;&lt;D xsi:type="xsd:double"&gt;0.7722802&lt;/D&gt;&lt;/FQL&gt;&lt;FQL&gt;&lt;Q&gt;KSA^P_PRICE(0)/P_PRICE_LOW_PR(0,,,,,,"PRICE","INTRA","52W")-1&lt;/Q&gt;&lt;R&gt;1&lt;/R&gt;&lt;C&gt;1&lt;/C&gt;&lt;D xsi:type="xsd:double"&gt;0.24219835&lt;/D&gt;&lt;/FQL&gt;&lt;FQL&gt;&lt;Q&gt;VNM^P_PRICE(0)/P_PRICE_LOW_PR(0,,,,,,"PRICE","INTRA","52W")-1&lt;/Q&gt;&lt;R&gt;1&lt;/R&gt;&lt;C&gt;1&lt;/C&gt;&lt;D xsi:type="xsd:double"&gt;0.16159856&lt;/D&gt;&lt;/FQL&gt;&lt;FQL&gt;&lt;Q&gt;UAE^P_PRICE(0)/P_PRICE_LOW_PR(0,,,,,,"PRICE","INTRA","52W")-1&lt;/Q&gt;&lt;R&gt;1&lt;/R&gt;&lt;C&gt;1&lt;/C&gt;&lt;D xsi:type="xsd:double"&gt;0.1224643&lt;/D&gt;&lt;/FQL&gt;&lt;FQL&gt;&lt;Q&gt;TUR^P_PRICE(0)/P_PRICE_LOW_PR(0,,,,,,"PRICE","INTRA","52W")-1&lt;/Q&gt;&lt;R&gt;1&lt;/R&gt;&lt;C&gt;1&lt;/C&gt;&lt;D xsi:type="xsd:double"&gt;0.40746105&lt;/D&gt;&lt;/FQL&gt;&lt;FQL&gt;&lt;Q&gt;SET-BKK^P_PRICE(0)/P_PRICE_LOW_PR(0,,,,,,"PRICE","INTRA","52W")-1&lt;/Q&gt;&lt;R&gt;1&lt;/R&gt;&lt;C&gt;1&lt;/C&gt;&lt;D xsi:type="xsd:double"&gt;0.033605218&lt;/D&gt;&lt;/FQL&gt;&lt;FQL&gt;&lt;Q&gt;QAT^P_PRICE(0)/P_PRICE_LOW_PR(0,,,,,,"PRICE","INTRA","52W")-1&lt;/Q&gt;&lt;R&gt;1&lt;/R&gt;&lt;C&gt;1&lt;/C&gt;&lt;D xsi:type="xsd:double"&gt;0.122605324&lt;/D&gt;&lt;/FQL&gt;&lt;FQL&gt;&lt;Q&gt;MCHI^P_PRICE(0)/P_PRICE_LOW_PR(0,,,,,,"PRICE","INTRA","52W")-1&lt;/Q&gt;&lt;R&gt;1&lt;/R&gt;&lt;C&gt;1&lt;/C&gt;&lt;D xsi:type="xsd:double"&gt;0.13940418&lt;/D&gt;&lt;/FQL&gt;&lt;FQL&gt;&lt;Q&gt;INDA^P_PRICE(0)/P_PRICE_LOW_PR(0,,,,,,"PRICE","INTRA","52W")-1&lt;/Q&gt;&lt;R&gt;1&lt;/R&gt;&lt;C&gt;1&lt;/C&gt;&lt;D xsi:type="xsd:double"&gt;0.3203026&lt;/D&gt;&lt;/FQL&gt;&lt;FQL&gt;&lt;Q&gt;GREK^P_PRICE(0)/P_PRICE_LOW_PR(0,,,,,,"PRICE","INTRA","52W")-1&lt;/Q&gt;&lt;R&gt;1&lt;/R&gt;&lt;C&gt;1&lt;/C&gt;&lt;D xsi:type="xsd:double"&gt;0.31137502&lt;/D&gt;&lt;/FQL&gt;&lt;FQL&gt;&lt;Q&gt;EZA^P_PRICE(0)/P_PRICE_LOW_PR(0,,,,,,"PRICE","INTRA","52W")-1&lt;/Q&gt;&lt;R&gt;1&lt;/R&gt;&lt;C&gt;1&lt;/C&gt;&lt;D xsi:type="xsd:double"&gt;0.1381433&lt;/D&gt;&lt;/FQL&gt;&lt;FQL&gt;&lt;Q&gt;EWZ^P_PRICE(0)/P_PRICE_LOW_PR(0,,,,,,"PRICE","INTRA","52W")-1&lt;/Q&gt;&lt;R&gt;1&lt;/R&gt;&lt;C&gt;1&lt;/C&gt;&lt;D xsi:type="xsd:double"&gt;0.16985285&lt;/D&gt;&lt;/FQL&gt;&lt;FQL&gt;&lt;Q&gt;EWY^P_PRICE(0)/P_PRICE_LOW_PR(0,,,,,,"PRICE","INTRA","52W")-1&lt;/Q&gt;&lt;R&gt;1&lt;/R&gt;&lt;C&gt;1&lt;/C&gt;&lt;D xsi:type="xsd:double"&gt;0.19141126&lt;/D&gt;&lt;/FQL&gt;&lt;FQL&gt;&lt;Q&gt;EWW^P_PRICE(0)/P_PRICE_LOW_PR(0,,,,,,"PRICE","INTRA","52W")-1&lt;/Q&gt;&lt;R&gt;1&lt;/R&gt;&lt;C&gt;1&lt;/C&gt;&lt;D xsi:type="xsd:double"&gt;0.30973876&lt;/D&gt;&lt;/FQL&gt;&lt;FQL&gt;&lt;Q&gt;EWT^P_PRICE(0)/P_PRICE_LOW_PR(0,,,,,,"PRICE","INTRA","52W")-1&lt;/Q&gt;&lt;R&gt;1&lt;/R&gt;&lt;C&gt;1&lt;/C&gt;&lt;D xsi:type="xsd:double"&gt;0.17080116&lt;/D&gt;&lt;/FQL&gt;&lt;FQL&gt;&lt;Q&gt;EWM^P_PRICE(0)/P_PRICE_LOW_PR(0,,,,,,"PRICE","INTRA","52W")-1&lt;/Q&gt;&lt;R&gt;1&lt;/R&gt;&lt;C&gt;1&lt;/C&gt;&lt;D xsi:type="xsd:double"&gt;0.09879029&lt;/D&gt;&lt;/FQL&gt;&lt;FQL&gt;&lt;Q&gt;EPU^P_PRICE(0)/P_PRICE_LOW_PR(0,,,,,,"PRICE","INTRA","52W")-1&lt;/Q&gt;&lt;R&gt;1&lt;/R&gt;&lt;C&gt;1&lt;/C&gt;&lt;D xsi:type="xsd:double"&gt;0.4264623&lt;/D&gt;&lt;/FQL&gt;&lt;FQL&gt;&lt;Q&gt;EPOL^P_PRICE(0)/P_PRICE_LOW_PR(0,,,,,,"PRICE","INTRA","52W")-1&lt;/Q&gt;&lt;R&gt;1&lt;/R&gt;&lt;C&gt;1&lt;/C&gt;&lt;D xsi:type="xsd:double"&gt;0.4843284&lt;/D&gt;&lt;/FQL&gt;&lt;FQL&gt;&lt;Q&gt;EPHE^P_PRICE(0)/P_PRICE_LOW_PR(0,,,,,,"PRICE","INTRA","52W")-1&lt;/Q&gt;&lt;R&gt;1&lt;/R&gt;&lt;C&gt;1&lt;/C&gt;&lt;D xsi:type="xsd:double"&gt;0.14038873&lt;/D&gt;&lt;/FQL&gt;&lt;FQL&gt;&lt;Q&gt;EIDO^P_PRICE(0)/P_PRICE_LOW_PR(0,,,,,,"PRICE","INTRA","52W")-1&lt;/Q&gt;&lt;R&gt;1&lt;/R&gt;&lt;C&gt;1&lt;/C&gt;&lt;D xsi:type="xsd:double"&gt;0.09150171&lt;/D&gt;&lt;/FQL&gt;&lt;FQL&gt;&lt;Q&gt;ECH^P_PRICE(0)/P_PRICE_LOW_PR(0,,,,,,"PRICE","INTRA","52W")-1&lt;/Q&gt;&lt;R&gt;1&lt;/R&gt;&lt;C&gt;1&lt;/C&gt;&lt;D xsi:type="xsd:double"&gt;0.16983521&lt;/D&gt;&lt;/FQL&gt;&lt;FQL&gt;&lt;Q&gt;CNYA^P_PRICE(0)/P_PRICE_LOW_PR(0,,,,,,"PRICE","INTRA","52W")-1&lt;/Q&gt;&lt;R&gt;1&lt;/R&gt;&lt;C&gt;1&lt;/C&gt;&lt;D xsi:type="xsd:double"&gt;0.12505424&lt;/D&gt;&lt;/FQL&gt;&lt;/Schema&gt;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<sst xmlns="http://schemas.openxmlformats.org/spreadsheetml/2006/main" count="2616" uniqueCount="922">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</sst>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1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  <xf numFmtId="0" fontId="0" fillId="0" borderId="0" xfId="0" applyNumberFormat="1" applyFill="1"/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  <row r="24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0.61904761904761907</v>
      </c>
    </row>
    <row r="7" spans="3:4" x14ac:dyDescent="0.35">
      <c r="C7" s="59" t="s">
        <v>910</v>
      </c>
      <c r="D7" s="60">
        <f>Timing!M30</f>
        <v>0.80952380952380953</v>
      </c>
    </row>
    <row r="8" spans="3:4" ht="15" thickBot="1" x14ac:dyDescent="0.4">
      <c r="C8" s="12" t="s">
        <v>911</v>
      </c>
      <c r="D8" s="62">
        <f>Timing!N30</f>
        <v>0.66666666666666663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7"/>
  <sheetViews>
    <sheetView tabSelected="1" zoomScale="85" zoomScaleNormal="85" workbookViewId="0">
      <selection activeCell="Q13" sqref="Q13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18.099999999999998</v>
      </c>
      <c r="F7" s="128">
        <f>VLOOKUP(B7,Safety!$B$4:$R$24,17,FALSE)</f>
        <v>27.200000000000003</v>
      </c>
      <c r="G7" s="134">
        <f t="shared" ref="G7:G27" si="0">(D7*$D$2 +E7*$E$2 +F7*$F$2)/($D$2+$E$2+$F$2)</f>
        <v>39.333333333333336</v>
      </c>
      <c r="H7" s="133" cm="1">
        <f t="array" ref="H7">_xlfn.PERCENTRANK.EXC(_xlfn._xlws.FILTER($G$7:G$27, ISNUMBER($G$7:G$27)),G7)*100</f>
        <v>36.299999999999997</v>
      </c>
      <c r="I7" s="171">
        <f>VLOOKUP(B7,'LIQIDITY 2'!$A$3:$X$23,24,FALSE)</f>
        <v>63.6</v>
      </c>
      <c r="J7" s="126">
        <f ca="1">VLOOKUP(B7,'Momnetum ranking'!A:AJ,36,FALSE)</f>
        <v>31.8</v>
      </c>
      <c r="K7" s="173">
        <f>VLOOKUP(B7,'Momnetum ranking'!$A$3:$H$23,8,FALSE)</f>
        <v>0.46</v>
      </c>
      <c r="L7" s="127">
        <f>VLOOKUP(B7,'Currency- 2'!$A$3:$U$23,21,FALSE)</f>
        <v>13.600000000000001</v>
      </c>
      <c r="M7" s="136">
        <f t="shared" ref="M7:M27" ca="1" si="1">D7*$D$2 + E7*$E$2 + F7*$F$2 + I7*$I$2 + J7*$J$2 + L7*$L$2</f>
        <v>38.598819999999996</v>
      </c>
      <c r="N7" s="127" cm="1">
        <f t="array" aca="1" ref="N7" ca="1">_xlfn.PERCENTRANK.EXC(_xlfn._xlws.FILTER($M$7:M$27, ISNUMBER($M$7:M$27)),M7)*100</f>
        <v>27.200000000000003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81.8</v>
      </c>
      <c r="E8" s="128">
        <f>VLOOKUP(B8,'Quality - 2'!$B$2:$S$22,18,FALSE)</f>
        <v>9</v>
      </c>
      <c r="F8" s="128">
        <f>VLOOKUP(B8,Safety!$B$4:$R$24,17,FALSE)</f>
        <v>9</v>
      </c>
      <c r="G8" s="134">
        <f t="shared" si="0"/>
        <v>33.266666666666673</v>
      </c>
      <c r="H8" s="134" cm="1">
        <f t="array" ref="H8">_xlfn.PERCENTRANK.EXC(_xlfn._xlws.FILTER($G$7:G$27, ISNUMBER($G$7:G$27)),G8)*100</f>
        <v>13.600000000000001</v>
      </c>
      <c r="I8" s="171">
        <f>VLOOKUP(B8,'LIQIDITY 2'!$A$3:$X$23,24,FALSE)</f>
        <v>63.6</v>
      </c>
      <c r="J8" s="126">
        <f ca="1">VLOOKUP(B8,'Momnetum ranking'!A:AJ,36,FALSE)</f>
        <v>81.8</v>
      </c>
      <c r="K8" s="173">
        <f>VLOOKUP(B8,'Momnetum ranking'!$A$3:$H$23,8,FALSE)</f>
        <v>0.33333333333333331</v>
      </c>
      <c r="L8" s="127">
        <f>VLOOKUP(B8,'Currency- 2'!$A$3:$U$23,21,FALSE)</f>
        <v>59</v>
      </c>
      <c r="M8" s="136">
        <f t="shared" ca="1" si="1"/>
        <v>61.319001999999998</v>
      </c>
      <c r="N8" s="127" cm="1">
        <f t="array" aca="1" ref="N8" ca="1">_xlfn.PERCENTRANK.EXC(_xlfn._xlws.FILTER($M$7:M$27, ISNUMBER($M$7:M$27)),M8)*100</f>
        <v>86.3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27.200000000000003</v>
      </c>
      <c r="E9" s="128">
        <f>VLOOKUP(B9,'Quality - 2'!$B$2:$S$22,18,FALSE)</f>
        <v>72.7</v>
      </c>
      <c r="F9" s="128">
        <f>VLOOKUP(B9,Safety!$B$4:$R$24,17,FALSE)</f>
        <v>54.500000000000007</v>
      </c>
      <c r="G9" s="134">
        <f t="shared" si="0"/>
        <v>51.466666666666676</v>
      </c>
      <c r="H9" s="134" cm="1">
        <f t="array" ref="H9">_xlfn.PERCENTRANK.EXC(_xlfn._xlws.FILTER($G$7:G$27, ISNUMBER($G$7:G$27)),G9)*100</f>
        <v>54.500000000000007</v>
      </c>
      <c r="I9" s="171">
        <f>VLOOKUP(B9,'LIQIDITY 2'!$A$3:$X$23,24,FALSE)</f>
        <v>4.5</v>
      </c>
      <c r="J9" s="126">
        <f ca="1">VLOOKUP(B9,'Momnetum ranking'!A:AJ,36,FALSE)</f>
        <v>59</v>
      </c>
      <c r="K9" s="173">
        <f>VLOOKUP(B9,'Momnetum ranking'!$A$3:$H$23,8,FALSE)</f>
        <v>0.32673267326732675</v>
      </c>
      <c r="L9" s="127">
        <f>VLOOKUP(B9,'Currency- 2'!$A$3:$U$23,21,FALSE)</f>
        <v>18.099999999999998</v>
      </c>
      <c r="M9" s="136">
        <f t="shared" ca="1" si="1"/>
        <v>41.748456000000004</v>
      </c>
      <c r="N9" s="127" cm="1">
        <f t="array" aca="1" ref="N9" ca="1">_xlfn.PERCENTRANK.EXC(_xlfn._xlws.FILTER($M$7:M$27, ISNUMBER($M$7:M$27)),M9)*100</f>
        <v>36.299999999999997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31.8</v>
      </c>
      <c r="E10" s="128">
        <f>VLOOKUP(B10,'Quality - 2'!$B$2:$S$22,18,FALSE)</f>
        <v>90.9</v>
      </c>
      <c r="F10" s="128">
        <f>VLOOKUP(B10,Safety!$B$4:$R$24,17,FALSE)</f>
        <v>72.7</v>
      </c>
      <c r="G10" s="134">
        <f t="shared" si="0"/>
        <v>65.13333333333334</v>
      </c>
      <c r="H10" s="134" cm="1">
        <f t="array" ref="H10">_xlfn.PERCENTRANK.EXC(_xlfn._xlws.FILTER($G$7:G$27, ISNUMBER($G$7:G$27)),G10)*100</f>
        <v>81.8</v>
      </c>
      <c r="I10" s="171">
        <f>VLOOKUP(B10,'LIQIDITY 2'!$A$3:$X$23,24,FALSE)</f>
        <v>4.5</v>
      </c>
      <c r="J10" s="126">
        <f ca="1">VLOOKUP(B10,'Momnetum ranking'!A:AJ,36,FALSE)</f>
        <v>86.3</v>
      </c>
      <c r="K10" s="173">
        <f>VLOOKUP(B10,'Momnetum ranking'!$A$3:$H$23,8,FALSE)</f>
        <v>0.36263736263736263</v>
      </c>
      <c r="L10" s="127">
        <f>VLOOKUP(B10,'Currency- 2'!$A$3:$U$23,21,FALSE)</f>
        <v>54.500000000000007</v>
      </c>
      <c r="M10" s="136">
        <f t="shared" ca="1" si="1"/>
        <v>60.408046000000006</v>
      </c>
      <c r="N10" s="127" cm="1">
        <f t="array" aca="1" ref="N10" ca="1">_xlfn.PERCENTRANK.EXC(_xlfn._xlws.FILTER($M$7:M$27, ISNUMBER($M$7:M$27)),M10)*100</f>
        <v>81.8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86.3</v>
      </c>
      <c r="F11" s="128">
        <f>VLOOKUP(B11,Safety!$B$4:$R$24,17,FALSE)</f>
        <v>45.4</v>
      </c>
      <c r="G11" s="134">
        <f t="shared" si="0"/>
        <v>45.400000000000006</v>
      </c>
      <c r="H11" s="134" cm="1">
        <f t="array" ref="H11">_xlfn.PERCENTRANK.EXC(_xlfn._xlws.FILTER($G$7:G$27, ISNUMBER($G$7:G$27)),G11)*100</f>
        <v>40.9</v>
      </c>
      <c r="I11" s="171">
        <f>VLOOKUP(B11,'LIQIDITY 2'!$A$3:$X$23,24,FALSE)</f>
        <v>50</v>
      </c>
      <c r="J11" s="126">
        <f ca="1">VLOOKUP(B11,'Momnetum ranking'!A:AJ,36,FALSE)</f>
        <v>90.9</v>
      </c>
      <c r="K11" s="173">
        <f>VLOOKUP(B11,'Momnetum ranking'!$A$3:$H$23,8,FALSE)</f>
        <v>0.34306569343065696</v>
      </c>
      <c r="L11" s="127">
        <f>VLOOKUP(B11,'Currency- 2'!$A$3:$U$23,21,FALSE)</f>
        <v>77.2</v>
      </c>
      <c r="M11" s="136">
        <f t="shared" ca="1" si="1"/>
        <v>67.698638000000003</v>
      </c>
      <c r="N11" s="127" cm="1">
        <f t="array" aca="1" ref="N11" ca="1">_xlfn.PERCENTRANK.EXC(_xlfn._xlws.FILTER($M$7:M$27, ISNUMBER($M$7:M$27)),M11)*100</f>
        <v>95.399999999999991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86.3</v>
      </c>
      <c r="E12" s="128">
        <f>VLOOKUP(B12,'Quality - 2'!$B$2:$S$22,18,FALSE)</f>
        <v>13.600000000000001</v>
      </c>
      <c r="F12" s="128">
        <f>VLOOKUP(B12,Safety!$B$4:$R$24,17,FALSE)</f>
        <v>40.9</v>
      </c>
      <c r="G12" s="134">
        <f t="shared" si="0"/>
        <v>46.933333333333344</v>
      </c>
      <c r="H12" s="134" cm="1">
        <f t="array" ref="H12">_xlfn.PERCENTRANK.EXC(_xlfn._xlws.FILTER($G$7:G$27, ISNUMBER($G$7:G$27)),G12)*100</f>
        <v>50</v>
      </c>
      <c r="I12" s="171">
        <f>VLOOKUP(B12,'LIQIDITY 2'!$A$3:$X$23,24,FALSE)</f>
        <v>4.5</v>
      </c>
      <c r="J12" s="126">
        <f ca="1">VLOOKUP(B12,'Momnetum ranking'!A:AJ,36,FALSE)</f>
        <v>36.299999999999997</v>
      </c>
      <c r="K12" s="173">
        <f>VLOOKUP(B12,'Momnetum ranking'!$A$3:$H$23,8,FALSE)</f>
        <v>0.16666666666666666</v>
      </c>
      <c r="L12" s="127">
        <f>VLOOKUP(B12,'Currency- 2'!$A$3:$U$23,21,FALSE)</f>
        <v>95.399999999999991</v>
      </c>
      <c r="M12" s="136">
        <f t="shared" ca="1" si="1"/>
        <v>39.038592000000001</v>
      </c>
      <c r="N12" s="127" cm="1">
        <f t="array" aca="1" ref="N12" ca="1">_xlfn.PERCENTRANK.EXC(_xlfn._xlws.FILTER($M$7:M$27, ISNUMBER($M$7:M$27)),M12)*100</f>
        <v>31.8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77.2</v>
      </c>
      <c r="E13" s="128">
        <f>VLOOKUP(B13,'Quality - 2'!$B$2:$S$22,18,FALSE)</f>
        <v>81.8</v>
      </c>
      <c r="F13" s="128">
        <f>VLOOKUP(B13,Safety!$B$4:$R$24,17,FALSE)</f>
        <v>68.100000000000009</v>
      </c>
      <c r="G13" s="134">
        <f t="shared" si="0"/>
        <v>75.700000000000017</v>
      </c>
      <c r="H13" s="134" cm="1">
        <f t="array" ref="H13">_xlfn.PERCENTRANK.EXC(_xlfn._xlws.FILTER($G$7:G$27, ISNUMBER($G$7:G$27)),G13)*100</f>
        <v>90.9</v>
      </c>
      <c r="I13" s="171">
        <f>VLOOKUP(B13,'LIQIDITY 2'!$A$3:$X$23,24,FALSE)</f>
        <v>90.9</v>
      </c>
      <c r="J13" s="126">
        <f ca="1">VLOOKUP(B13,'Momnetum ranking'!A:AJ,36,FALSE)</f>
        <v>13.600000000000001</v>
      </c>
      <c r="K13" s="173">
        <f>VLOOKUP(B13,'Momnetum ranking'!$A$3:$H$23,8,FALSE)</f>
        <v>0.22087745839636913</v>
      </c>
      <c r="L13" s="127">
        <f>VLOOKUP(B13,'Currency- 2'!$A$3:$U$23,21,FALSE)</f>
        <v>68.100000000000009</v>
      </c>
      <c r="M13" s="136">
        <f t="shared" ca="1" si="1"/>
        <v>53.137729000000007</v>
      </c>
      <c r="N13" s="127" cm="1">
        <f t="array" aca="1" ref="N13" ca="1">_xlfn.PERCENTRANK.EXC(_xlfn._xlws.FILTER($M$7:M$27, ISNUMBER($M$7:M$27)),M13)*100</f>
        <v>59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68.100000000000009</v>
      </c>
      <c r="E14" s="128">
        <f>VLOOKUP(B14,'Quality - 2'!$B$2:$S$22,18,FALSE)</f>
        <v>95.399999999999991</v>
      </c>
      <c r="F14" s="128">
        <f>VLOOKUP(B14,Safety!$B$4:$R$24,17,FALSE)</f>
        <v>81.8</v>
      </c>
      <c r="G14" s="134">
        <f t="shared" si="0"/>
        <v>81.766666666666666</v>
      </c>
      <c r="H14" s="134" cm="1">
        <f t="array" ref="H14">_xlfn.PERCENTRANK.EXC(_xlfn._xlws.FILTER($G$7:G$27, ISNUMBER($G$7:G$27)),G14)*100</f>
        <v>95.399999999999991</v>
      </c>
      <c r="I14" s="171">
        <f>VLOOKUP(B14,'LIQIDITY 2'!$A$3:$X$23,24,FALSE)</f>
        <v>90.9</v>
      </c>
      <c r="J14" s="126">
        <f ca="1">VLOOKUP(B14,'Momnetum ranking'!A:AJ,36,FALSE)</f>
        <v>18.099999999999998</v>
      </c>
      <c r="K14" s="173">
        <f>VLOOKUP(B14,'Momnetum ranking'!$A$3:$H$23,8,FALSE)</f>
        <v>0.18304431599229287</v>
      </c>
      <c r="L14" s="127">
        <f>VLOOKUP(B14,'Currency- 2'!$A$3:$U$23,21,FALSE)</f>
        <v>68.100000000000009</v>
      </c>
      <c r="M14" s="136">
        <f t="shared" ca="1" si="1"/>
        <v>56.75754700000001</v>
      </c>
      <c r="N14" s="127" cm="1">
        <f t="array" aca="1" ref="N14" ca="1">_xlfn.PERCENTRANK.EXC(_xlfn._xlws.FILTER($M$7:M$27, ISNUMBER($M$7:M$27)),M14)*100</f>
        <v>72.7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37.833333333333336</v>
      </c>
      <c r="H15" s="134" cm="1">
        <f t="array" ref="H15">_xlfn.PERCENTRANK.EXC(_xlfn._xlws.FILTER($G$7:G$27, ISNUMBER($G$7:G$27)),G15)*100</f>
        <v>27.200000000000003</v>
      </c>
      <c r="I15" s="171">
        <f>VLOOKUP(B15,'LIQIDITY 2'!$A$3:$X$23,24,FALSE)</f>
        <v>4.5</v>
      </c>
      <c r="J15" s="126">
        <f ca="1">VLOOKUP(B15,'Momnetum ranking'!A:AJ,36,FALSE)</f>
        <v>72.7</v>
      </c>
      <c r="K15" s="173">
        <f>VLOOKUP(B15,'Momnetum ranking'!$A$3:$H$23,8,FALSE)</f>
        <v>0.33333333333333331</v>
      </c>
      <c r="L15" s="127">
        <f>VLOOKUP(B15,'Currency- 2'!$A$3:$U$23,21,FALSE)</f>
        <v>27.200000000000003</v>
      </c>
      <c r="M15" s="136">
        <f t="shared" ca="1" si="1"/>
        <v>44.048864999999999</v>
      </c>
      <c r="N15" s="127" cm="1">
        <f t="array" aca="1" ref="N15" ca="1">_xlfn.PERCENTRANK.EXC(_xlfn._xlws.FILTER($M$7:M$27, ISNUMBER($M$7:M$27)),M15)*100</f>
        <v>50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59</v>
      </c>
      <c r="F16" s="128">
        <f>VLOOKUP(B16,Safety!$B$4:$R$24,17,FALSE)</f>
        <v>63.6</v>
      </c>
      <c r="G16" s="134">
        <f t="shared" si="0"/>
        <v>60.533333333333339</v>
      </c>
      <c r="H16" s="134" cm="1">
        <f t="array" ref="H16">_xlfn.PERCENTRANK.EXC(_xlfn._xlws.FILTER($G$7:G$27, ISNUMBER($G$7:G$27)),G16)*100</f>
        <v>68.100000000000009</v>
      </c>
      <c r="I16" s="171">
        <f>VLOOKUP(B16,'LIQIDITY 2'!$A$3:$X$23,24,FALSE)</f>
        <v>4.5</v>
      </c>
      <c r="J16" s="126">
        <f ca="1">VLOOKUP(B16,'Momnetum ranking'!A:AJ,36,FALSE)</f>
        <v>45.4</v>
      </c>
      <c r="K16" s="173">
        <f>VLOOKUP(B16,'Momnetum ranking'!$A$3:$H$23,8,FALSE)</f>
        <v>0.4</v>
      </c>
      <c r="L16" s="127">
        <f>VLOOKUP(B16,'Currency- 2'!$A$3:$U$23,21,FALSE)</f>
        <v>50</v>
      </c>
      <c r="M16" s="136">
        <f t="shared" ca="1" si="1"/>
        <v>42.218183999999994</v>
      </c>
      <c r="N16" s="127" cm="1">
        <f t="array" aca="1" ref="N16" ca="1">_xlfn.PERCENTRANK.EXC(_xlfn._xlws.FILTER($M$7:M$27, ISNUMBER($M$7:M$27)),M16)*100</f>
        <v>40.9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45.4</v>
      </c>
      <c r="E17" s="128">
        <f>VLOOKUP(B17,'Quality - 2'!$B$2:$S$22,18,FALSE)</f>
        <v>63.6</v>
      </c>
      <c r="F17" s="128">
        <f>VLOOKUP(B17,Safety!$B$4:$R$24,17,FALSE)</f>
        <v>54.500000000000007</v>
      </c>
      <c r="G17" s="134">
        <f t="shared" si="0"/>
        <v>54.500000000000014</v>
      </c>
      <c r="H17" s="134" cm="1">
        <f t="array" ref="H17">_xlfn.PERCENTRANK.EXC(_xlfn._xlws.FILTER($G$7:G$27, ISNUMBER($G$7:G$27)),G17)*100</f>
        <v>59</v>
      </c>
      <c r="I17" s="171">
        <f>VLOOKUP(B17,'LIQIDITY 2'!$A$3:$X$23,24,FALSE)</f>
        <v>4.5</v>
      </c>
      <c r="J17" s="126">
        <f ca="1">VLOOKUP(B17,'Momnetum ranking'!A:AJ,36,FALSE)</f>
        <v>54.500000000000007</v>
      </c>
      <c r="K17" s="173">
        <f>VLOOKUP(B17,'Momnetum ranking'!$A$3:$H$23,8,FALSE)</f>
        <v>0.23529411764705882</v>
      </c>
      <c r="L17" s="127">
        <f>VLOOKUP(B17,'Currency- 2'!$A$3:$U$23,21,FALSE)</f>
        <v>36.299999999999997</v>
      </c>
      <c r="M17" s="136">
        <f t="shared" ca="1" si="1"/>
        <v>42.678365000000007</v>
      </c>
      <c r="N17" s="127" cm="1">
        <f t="array" aca="1" ref="N17" ca="1">_xlfn.PERCENTRANK.EXC(_xlfn._xlws.FILTER($M$7:M$27, ISNUMBER($M$7:M$27)),M17)*100</f>
        <v>45.4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36.299999999999997</v>
      </c>
      <c r="F18" s="128">
        <f>VLOOKUP(B18,Safety!$B$4:$R$24,17,FALSE)</f>
        <v>90.9</v>
      </c>
      <c r="G18" s="134">
        <f t="shared" si="0"/>
        <v>45.400000000000006</v>
      </c>
      <c r="H18" s="134" cm="1">
        <f t="array" ref="H18">_xlfn.PERCENTRANK.EXC(_xlfn._xlws.FILTER($G$7:G$27, ISNUMBER($G$7:G$27)),G18)*100</f>
        <v>40.9</v>
      </c>
      <c r="I18" s="171">
        <f>VLOOKUP(B18,'LIQIDITY 2'!$A$3:$X$23,24,FALSE)</f>
        <v>4.5</v>
      </c>
      <c r="J18" s="126">
        <f ca="1">VLOOKUP(B18,'Momnetum ranking'!A:AJ,36,FALSE)</f>
        <v>77.2</v>
      </c>
      <c r="K18" s="173">
        <f>VLOOKUP(B18,'Momnetum ranking'!$A$3:$H$23,8,FALSE)</f>
        <v>0.24590163934426229</v>
      </c>
      <c r="L18" s="127">
        <f>VLOOKUP(B18,'Currency- 2'!$A$3:$U$23,21,FALSE)</f>
        <v>86.3</v>
      </c>
      <c r="M18" s="136">
        <f t="shared" ca="1" si="1"/>
        <v>54.028638000000008</v>
      </c>
      <c r="N18" s="127" cm="1">
        <f t="array" aca="1" ref="N18" ca="1">_xlfn.PERCENTRANK.EXC(_xlfn._xlws.FILTER($M$7:M$27, ISNUMBER($M$7:M$27)),M18)*100</f>
        <v>63.6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22.7</v>
      </c>
      <c r="E19" s="128">
        <f>VLOOKUP(B19,'Quality - 2'!$B$2:$S$22,18,FALSE)</f>
        <v>54.500000000000007</v>
      </c>
      <c r="F19" s="128">
        <f>VLOOKUP(B19,Safety!$B$4:$R$24,17,FALSE)</f>
        <v>31.8</v>
      </c>
      <c r="G19" s="134">
        <f t="shared" si="0"/>
        <v>36.333333333333343</v>
      </c>
      <c r="H19" s="134" cm="1">
        <f t="array" ref="H19">_xlfn.PERCENTRANK.EXC(_xlfn._xlws.FILTER($G$7:G$27, ISNUMBER($G$7:G$27)),G19)*100</f>
        <v>22.7</v>
      </c>
      <c r="I19" s="171">
        <f>VLOOKUP(B19,'LIQIDITY 2'!$A$3:$X$23,24,FALSE)</f>
        <v>63.6</v>
      </c>
      <c r="J19" s="126">
        <f ca="1">VLOOKUP(B19,'Momnetum ranking'!A:AJ,36,FALSE)</f>
        <v>63.6</v>
      </c>
      <c r="K19" s="173">
        <f>VLOOKUP(B19,'Momnetum ranking'!$A$3:$H$23,8,FALSE)</f>
        <v>0.31818181818181818</v>
      </c>
      <c r="L19" s="127">
        <f>VLOOKUP(B19,'Currency- 2'!$A$3:$U$23,21,FALSE)</f>
        <v>81.8</v>
      </c>
      <c r="M19" s="136">
        <f t="shared" ca="1" si="1"/>
        <v>57.238909999999997</v>
      </c>
      <c r="N19" s="127" cm="1">
        <f t="array" aca="1" ref="N19" ca="1">_xlfn.PERCENTRANK.EXC(_xlfn._xlws.FILTER($M$7:M$27, ISNUMBER($M$7:M$27)),M19)*100</f>
        <v>77.2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18.099999999999998</v>
      </c>
      <c r="E20" s="128">
        <f>VLOOKUP(B20,'Quality - 2'!$B$2:$S$22,18,FALSE)</f>
        <v>27.200000000000003</v>
      </c>
      <c r="F20" s="128">
        <f>VLOOKUP(B20,Safety!$B$4:$R$24,17,FALSE)</f>
        <v>18.099999999999998</v>
      </c>
      <c r="G20" s="134">
        <f t="shared" si="0"/>
        <v>21.133333333333336</v>
      </c>
      <c r="H20" s="134" cm="1">
        <f t="array" ref="H20">_xlfn.PERCENTRANK.EXC(_xlfn._xlws.FILTER($G$7:G$27, ISNUMBER($G$7:G$27)),G20)*100</f>
        <v>9</v>
      </c>
      <c r="I20" s="171">
        <f>VLOOKUP(B20,'LIQIDITY 2'!$A$3:$X$23,24,FALSE)</f>
        <v>63.6</v>
      </c>
      <c r="J20" s="126">
        <f ca="1">VLOOKUP(B20,'Momnetum ranking'!A:AJ,36,FALSE)</f>
        <v>95.399999999999991</v>
      </c>
      <c r="K20" s="173">
        <f>VLOOKUP(B20,'Momnetum ranking'!$A$3:$H$23,8,FALSE)</f>
        <v>0.19230769230769232</v>
      </c>
      <c r="L20" s="127">
        <f>VLOOKUP(B20,'Currency- 2'!$A$3:$U$23,21,FALSE)</f>
        <v>63.6</v>
      </c>
      <c r="M20" s="136">
        <f t="shared" ca="1" si="1"/>
        <v>63.579365999999993</v>
      </c>
      <c r="N20" s="127" cm="1">
        <f t="array" aca="1" ref="N20" ca="1">_xlfn.PERCENTRANK.EXC(_xlfn._xlws.FILTER($M$7:M$27, ISNUMBER($M$7:M$27)),M20)*100</f>
        <v>90.9</v>
      </c>
    </row>
    <row r="21" spans="2:14" x14ac:dyDescent="0.35">
      <c r="B21" s="80" t="s">
        <v>757</v>
      </c>
      <c r="C21" s="82" t="s">
        <v>758</v>
      </c>
      <c r="D21" s="128">
        <f>VLOOKUP(B21,'Value -2 '!$D$3:$AC$23,26,FALSE)</f>
        <v>40.9</v>
      </c>
      <c r="E21" s="128">
        <f>VLOOKUP(B21,'Quality - 2'!$B$2:$S$22,18,FALSE)</f>
        <v>77.2</v>
      </c>
      <c r="F21" s="128">
        <f>VLOOKUP(B21,Safety!$B$4:$R$24,17,FALSE)</f>
        <v>95.399999999999991</v>
      </c>
      <c r="G21" s="134">
        <f t="shared" si="0"/>
        <v>71.166666666666671</v>
      </c>
      <c r="H21" s="134" cm="1">
        <f t="array" ref="H21">_xlfn.PERCENTRANK.EXC(_xlfn._xlws.FILTER($G$7:G$27, ISNUMBER($G$7:G$27)),G21)*100</f>
        <v>86.3</v>
      </c>
      <c r="I21" s="171">
        <f>VLOOKUP(B21,'LIQIDITY 2'!$A$3:$X$23,24,FALSE)</f>
        <v>4.5</v>
      </c>
      <c r="J21" s="126">
        <f ca="1">VLOOKUP(B21,'Momnetum ranking'!A:AJ,36,FALSE)</f>
        <v>4.5</v>
      </c>
      <c r="K21" s="173">
        <f>VLOOKUP(B21,'Momnetum ranking'!$A$3:$H$23,8,FALSE)</f>
        <v>69</v>
      </c>
      <c r="L21" s="127">
        <f>VLOOKUP(B21,'Currency- 2'!$A$3:$U$23,21,FALSE)</f>
        <v>22.7</v>
      </c>
      <c r="M21" s="136">
        <f t="shared" ca="1" si="1"/>
        <v>26.317864999999998</v>
      </c>
      <c r="N21" s="127" cm="1">
        <f t="array" aca="1" ref="N21" ca="1">_xlfn.PERCENTRANK.EXC(_xlfn._xlws.FILTER($M$7:M$27, ISNUMBER($M$7:M$27)),M21)*100</f>
        <v>4.5</v>
      </c>
    </row>
    <row r="22" spans="2:14" x14ac:dyDescent="0.35">
      <c r="B22" s="80" t="s">
        <v>22</v>
      </c>
      <c r="C22" s="82" t="s">
        <v>442</v>
      </c>
      <c r="D22" s="128">
        <f>VLOOKUP(B22,'Value -2 '!$D$3:$AC$23,26,FALSE)</f>
        <v>36.299999999999997</v>
      </c>
      <c r="E22" s="128">
        <f>VLOOKUP(B22,'Quality - 2'!$B$2:$S$22,18,FALSE)</f>
        <v>27.200000000000003</v>
      </c>
      <c r="F22" s="128">
        <f>VLOOKUP(B22,Safety!$B$4:$R$24,17,FALSE)</f>
        <v>50</v>
      </c>
      <c r="G22" s="134">
        <f t="shared" si="0"/>
        <v>37.833333333333336</v>
      </c>
      <c r="H22" s="134" cm="1">
        <f t="array" ref="H22">_xlfn.PERCENTRANK.EXC(_xlfn._xlws.FILTER($G$7:G$27, ISNUMBER($G$7:G$27)),G22)*100</f>
        <v>27.200000000000003</v>
      </c>
      <c r="I22" s="171">
        <f>VLOOKUP(B22,'LIQIDITY 2'!$A$3:$X$23,24,FALSE)</f>
        <v>4.5</v>
      </c>
      <c r="J22" s="126">
        <f ca="1">VLOOKUP(B22,'Momnetum ranking'!A:AJ,36,FALSE)</f>
        <v>40.9</v>
      </c>
      <c r="K22" s="173">
        <f>VLOOKUP(B22,'Momnetum ranking'!$A$3:$H$23,8,FALSE)</f>
        <v>0.33333333333333331</v>
      </c>
      <c r="L22" s="127">
        <f>VLOOKUP(B22,'Currency- 2'!$A$3:$U$23,21,FALSE)</f>
        <v>31.8</v>
      </c>
      <c r="M22" s="136">
        <f t="shared" ca="1" si="1"/>
        <v>31.788865000000001</v>
      </c>
      <c r="N22" s="127" cm="1">
        <f t="array" aca="1" ref="N22" ca="1">_xlfn.PERCENTRANK.EXC(_xlfn._xlws.FILTER($M$7:M$27, ISNUMBER($M$7:M$27)),M22)*100</f>
        <v>9</v>
      </c>
    </row>
    <row r="23" spans="2:14" x14ac:dyDescent="0.35">
      <c r="B23" s="80" t="s">
        <v>37</v>
      </c>
      <c r="C23" s="82" t="s">
        <v>448</v>
      </c>
      <c r="D23" s="128">
        <f>VLOOKUP(B23,'Value -2 '!$D$3:$AC$23,26,FALSE)</f>
        <v>13.600000000000001</v>
      </c>
      <c r="E23" s="128">
        <f>VLOOKUP(B23,'Quality - 2'!$B$2:$S$22,18,FALSE)</f>
        <v>22.7</v>
      </c>
      <c r="F23" s="128">
        <f>VLOOKUP(B23,Safety!$B$4:$R$24,17,FALSE)</f>
        <v>22.7</v>
      </c>
      <c r="G23" s="134">
        <f t="shared" si="0"/>
        <v>19.666666666666668</v>
      </c>
      <c r="H23" s="134" cm="1">
        <f t="array" ref="H23">_xlfn.PERCENTRANK.EXC(_xlfn._xlws.FILTER($G$7:G$27, ISNUMBER($G$7:G$27)),G23)*100</f>
        <v>4.5</v>
      </c>
      <c r="I23" s="171">
        <f>VLOOKUP(B23,'LIQIDITY 2'!$A$3:$X$23,24,FALSE)</f>
        <v>81.8</v>
      </c>
      <c r="J23" s="126">
        <f ca="1">VLOOKUP(B23,'Momnetum ranking'!A:AJ,36,FALSE)</f>
        <v>27.200000000000003</v>
      </c>
      <c r="K23" s="173">
        <f>VLOOKUP(B23,'Momnetum ranking'!$A$3:$H$23,8,FALSE)</f>
        <v>0.34782608695652173</v>
      </c>
      <c r="L23" s="127">
        <f>VLOOKUP(B23,'Currency- 2'!$A$3:$U$23,21,FALSE)</f>
        <v>45.4</v>
      </c>
      <c r="M23" s="136">
        <f t="shared" ca="1" si="1"/>
        <v>37.679409999999997</v>
      </c>
      <c r="N23" s="127" cm="1">
        <f t="array" aca="1" ref="N23" ca="1">_xlfn.PERCENTRANK.EXC(_xlfn._xlws.FILTER($M$7:M$27, ISNUMBER($M$7:M$27)),M23)*100</f>
        <v>18.099999999999998</v>
      </c>
    </row>
    <row r="24" spans="2:14" x14ac:dyDescent="0.35">
      <c r="B24" s="80" t="s">
        <v>25</v>
      </c>
      <c r="C24" s="82" t="s">
        <v>446</v>
      </c>
      <c r="D24" s="128">
        <f>VLOOKUP(B24,'Value -2 '!$D$3:$AC$23,26,FALSE)</f>
        <v>54.500000000000007</v>
      </c>
      <c r="E24" s="128">
        <f>VLOOKUP(B24,'Quality - 2'!$B$2:$S$22,18,FALSE)</f>
        <v>45.4</v>
      </c>
      <c r="F24" s="128">
        <f>VLOOKUP(B24,Safety!$B$4:$R$24,17,FALSE)</f>
        <v>4.5</v>
      </c>
      <c r="G24" s="134">
        <f t="shared" si="0"/>
        <v>34.800000000000004</v>
      </c>
      <c r="H24" s="134" cm="1">
        <f t="array" ref="H24">_xlfn.PERCENTRANK.EXC(_xlfn._xlws.FILTER($G$7:G$27, ISNUMBER($G$7:G$27)),G24)*100</f>
        <v>18.099999999999998</v>
      </c>
      <c r="I24" s="171">
        <f>VLOOKUP(B24,'LIQIDITY 2'!$A$3:$X$23,24,FALSE)</f>
        <v>50</v>
      </c>
      <c r="J24" s="126">
        <f ca="1">VLOOKUP(B24,'Momnetum ranking'!A:AJ,36,FALSE)</f>
        <v>68.100000000000009</v>
      </c>
      <c r="K24" s="173">
        <f>VLOOKUP(B24,'Momnetum ranking'!$A$3:$H$23,8,FALSE)</f>
        <v>0.12121212121212122</v>
      </c>
      <c r="L24" s="127">
        <f>VLOOKUP(B24,'Currency- 2'!$A$3:$U$23,21,FALSE)</f>
        <v>4.5</v>
      </c>
      <c r="M24" s="136">
        <f t="shared" ca="1" si="1"/>
        <v>48.128956000000002</v>
      </c>
      <c r="N24" s="127" cm="1">
        <f t="array" aca="1" ref="N24" ca="1">_xlfn.PERCENTRANK.EXC(_xlfn._xlws.FILTER($M$7:M$27, ISNUMBER($M$7:M$27)),M24)*100</f>
        <v>54.500000000000007</v>
      </c>
    </row>
    <row r="25" spans="2:14" x14ac:dyDescent="0.35">
      <c r="B25" s="80" t="s">
        <v>27</v>
      </c>
      <c r="C25" s="82" t="s">
        <v>436</v>
      </c>
      <c r="D25" s="128">
        <f>VLOOKUP(B25,'Value -2 '!$D$3:$AC$23,26,FALSE)</f>
        <v>90.9</v>
      </c>
      <c r="E25" s="128">
        <f>VLOOKUP(B25,'Quality - 2'!$B$2:$S$22,18,FALSE)</f>
        <v>63.6</v>
      </c>
      <c r="F25" s="128">
        <f>VLOOKUP(B25,Safety!$B$4:$R$24,17,FALSE)</f>
        <v>36.299999999999997</v>
      </c>
      <c r="G25" s="134">
        <f t="shared" si="0"/>
        <v>63.6</v>
      </c>
      <c r="H25" s="134" cm="1">
        <f t="array" ref="H25">_xlfn.PERCENTRANK.EXC(_xlfn._xlws.FILTER($G$7:G$27, ISNUMBER($G$7:G$27)),G25)*100</f>
        <v>72.7</v>
      </c>
      <c r="I25" s="171">
        <f>VLOOKUP(B25,'LIQIDITY 2'!$A$3:$X$23,24,FALSE)</f>
        <v>81.8</v>
      </c>
      <c r="J25" s="126">
        <f ca="1">VLOOKUP(B25,'Momnetum ranking'!A:AJ,36,FALSE)</f>
        <v>50</v>
      </c>
      <c r="K25" s="173">
        <f>VLOOKUP(B25,'Momnetum ranking'!$A$3:$H$23,8,FALSE)</f>
        <v>0.31034482758620691</v>
      </c>
      <c r="L25" s="127">
        <f>VLOOKUP(B25,'Currency- 2'!$A$3:$U$23,21,FALSE)</f>
        <v>9</v>
      </c>
      <c r="M25" s="136">
        <f t="shared" ca="1" si="1"/>
        <v>56.338091999999996</v>
      </c>
      <c r="N25" s="127" cm="1">
        <f t="array" aca="1" ref="N25" ca="1">_xlfn.PERCENTRANK.EXC(_xlfn._xlws.FILTER($M$7:M$27, ISNUMBER($M$7:M$27)),M25)*100</f>
        <v>68.100000000000009</v>
      </c>
    </row>
    <row r="26" spans="2:14" x14ac:dyDescent="0.35">
      <c r="B26" s="80" t="s">
        <v>31</v>
      </c>
      <c r="C26" s="82" t="s">
        <v>444</v>
      </c>
      <c r="D26" s="128">
        <f>VLOOKUP(B26,'Value -2 '!$D$3:$AC$23,26,FALSE)</f>
        <v>63.6</v>
      </c>
      <c r="E26" s="128">
        <f>VLOOKUP(B26,'Quality - 2'!$B$2:$S$22,18,FALSE)</f>
        <v>40.9</v>
      </c>
      <c r="F26" s="128">
        <f>VLOOKUP(B26,Safety!$B$4:$R$24,17,FALSE)</f>
        <v>86.3</v>
      </c>
      <c r="G26" s="134">
        <f t="shared" si="0"/>
        <v>63.6</v>
      </c>
      <c r="H26" s="134" cm="1">
        <f t="array" ref="H26">_xlfn.PERCENTRANK.EXC(_xlfn._xlws.FILTER($G$7:G$27, ISNUMBER($G$7:G$27)),G26)*100</f>
        <v>72.7</v>
      </c>
      <c r="I26" s="171">
        <f>VLOOKUP(B26,'LIQIDITY 2'!$A$3:$X$23,24,FALSE)</f>
        <v>4.5</v>
      </c>
      <c r="J26" s="126">
        <f ca="1">VLOOKUP(B26,'Momnetum ranking'!A:AJ,36,FALSE)</f>
        <v>22.7</v>
      </c>
      <c r="K26" s="173">
        <f>VLOOKUP(B26,'Momnetum ranking'!$A$3:$H$23,8,FALSE)</f>
        <v>0.17142857142857143</v>
      </c>
      <c r="L26" s="127">
        <f>VLOOKUP(B26,'Currency- 2'!$A$3:$U$23,21,FALSE)</f>
        <v>90.9</v>
      </c>
      <c r="M26" s="136">
        <f t="shared" ca="1" si="1"/>
        <v>38.148091999999998</v>
      </c>
      <c r="N26" s="127" cm="1">
        <f t="array" aca="1" ref="N26" ca="1">_xlfn.PERCENTRANK.EXC(_xlfn._xlws.FILTER($M$7:M$27, ISNUMBER($M$7:M$27)),M26)*100</f>
        <v>22.7</v>
      </c>
    </row>
    <row r="27" spans="2:14" x14ac:dyDescent="0.35">
      <c r="B27" s="81" t="s">
        <v>35</v>
      </c>
      <c r="C27" s="83" t="s">
        <v>437</v>
      </c>
      <c r="D27" s="129">
        <f>VLOOKUP(B27,'Value -2 '!$D$3:$AC$23,26,FALSE)</f>
        <v>50</v>
      </c>
      <c r="E27" s="129">
        <f>VLOOKUP(B27,'Quality - 2'!$B$2:$S$22,18,FALSE)</f>
        <v>50</v>
      </c>
      <c r="F27" s="129">
        <f>VLOOKUP(B27,Safety!$B$4:$R$24,17,FALSE)</f>
        <v>72.7</v>
      </c>
      <c r="G27" s="135">
        <f t="shared" si="0"/>
        <v>57.566666666666677</v>
      </c>
      <c r="H27" s="135" cm="1">
        <f t="array" ref="H27">_xlfn.PERCENTRANK.EXC(_xlfn._xlws.FILTER($G$7:G$27, ISNUMBER($G$7:G$27)),G27)*100</f>
        <v>63.6</v>
      </c>
      <c r="I27" s="172">
        <f>VLOOKUP(B27,'LIQIDITY 2'!$A$3:$X$23,24,FALSE)</f>
        <v>50</v>
      </c>
      <c r="J27" s="130">
        <f ca="1">VLOOKUP(B27,'Momnetum ranking'!A:AJ,36,FALSE)</f>
        <v>9</v>
      </c>
      <c r="K27" s="174">
        <f>VLOOKUP(B27,'Momnetum ranking'!$A$3:$H$23,8,FALSE)</f>
        <v>0.26923076923076922</v>
      </c>
      <c r="L27" s="131">
        <f>VLOOKUP(B27,'Currency- 2'!$A$3:$U$23,21,FALSE)</f>
        <v>40.9</v>
      </c>
      <c r="M27" s="137">
        <f t="shared" ca="1" si="1"/>
        <v>34.958273000000005</v>
      </c>
      <c r="N27" s="131" cm="1">
        <f t="array" aca="1" ref="N27" ca="1">_xlfn.PERCENTRANK.EXC(_xlfn._xlws.FILTER($M$7:M$27, ISNUMBER($M$7:M$27)),M27)*100</f>
        <v>13.600000000000001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17</v>
      </c>
      <c r="S3" s="163">
        <f ca="1">COUNTIF(S9:S29,"&gt;0")</f>
        <v>15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0.20632855037103776</v>
      </c>
      <c r="F9" s="10">
        <f ca="1">VLOOKUP(B9,OUTPUT_COUNTRY!$B$7:$N$27, 9, FALSE)</f>
        <v>18.099999999999998</v>
      </c>
      <c r="G9" s="176">
        <f>VLOOKUP(B9,OUTPUT_COUNTRY!$B$7:$N$27, 7, FALSE)</f>
        <v>95.399999999999991</v>
      </c>
      <c r="H9" s="10">
        <f>VLOOKUP(B9,OUTPUT_COUNTRY!$B$7:$N$27, 8, FALSE)</f>
        <v>90.9</v>
      </c>
      <c r="I9" s="10">
        <f>VLOOKUP(B9,OUTPUT_COUNTRY!$B$7:$N$27, 11, FALSE)</f>
        <v>68.100000000000009</v>
      </c>
      <c r="J9" s="176">
        <f t="shared" ref="J9:J29" ca="1" si="0">IF(F9&gt;=$D$3,1/E9,0)</f>
        <v>0</v>
      </c>
      <c r="K9" s="175">
        <f t="shared" ref="K9:K29" ca="1" si="1">J9/$J$30</f>
        <v>0</v>
      </c>
      <c r="L9" s="10">
        <f t="shared" ref="L9:L29" si="2">IF(G9&gt;=$D$5,1/E9,0)</f>
        <v>4.8466390046443593</v>
      </c>
      <c r="M9" s="175">
        <f t="shared" ref="M9:M29" si="3">L9/$L$30</f>
        <v>0.15401291404023365</v>
      </c>
      <c r="N9" s="10">
        <f>IF(H9&gt;=$F$3,1/E9,0)</f>
        <v>4.8466390046443593</v>
      </c>
      <c r="O9" s="175">
        <f t="shared" ref="O9:O29" si="4">N9/$N$30</f>
        <v>0.10579518101249838</v>
      </c>
      <c r="P9" s="10">
        <f>IF(I9&gt;=$F$5,1/E9,0)</f>
        <v>4.8466390046443593</v>
      </c>
      <c r="Q9" s="175">
        <f t="shared" ref="Q9:Q29" si="5">P9/$P$30</f>
        <v>0.12084970590766707</v>
      </c>
      <c r="R9" s="175">
        <f t="shared" ref="R9:R29" ca="1" si="6">IF($D$2*K9+$D$4*M9+$F$2*O9+$F$4*Q9 = 0,"",$D$2*K9+$D$4*M9+$F$2*O9+$F$4*Q9)</f>
        <v>6.8868362904086641E-2</v>
      </c>
      <c r="S9" s="177">
        <f t="shared" ref="S9:S29" ca="1" si="7">IFERROR(IF(R9&gt;=$R$6, R9/SUMIF($R$9:$R$29,"&gt;="&amp;$R$6), ""),"")</f>
        <v>6.9813427694826388E-2</v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0.26396439353437323</v>
      </c>
      <c r="F10">
        <f ca="1">VLOOKUP(B10,OUTPUT_COUNTRY!$B$7:$N$27, 9, FALSE)</f>
        <v>50</v>
      </c>
      <c r="G10" s="47">
        <f>VLOOKUP(B10,OUTPUT_COUNTRY!$B$7:$N$27, 7, FALSE)</f>
        <v>72.7</v>
      </c>
      <c r="H10">
        <f>VLOOKUP(B10,OUTPUT_COUNTRY!$B$7:$N$27, 8, FALSE)</f>
        <v>81.8</v>
      </c>
      <c r="I10">
        <f>VLOOKUP(B10,OUTPUT_COUNTRY!$B$7:$N$27, 11, FALSE)</f>
        <v>9</v>
      </c>
      <c r="J10" s="47">
        <f t="shared" ca="1" si="0"/>
        <v>0</v>
      </c>
      <c r="K10" s="147">
        <f t="shared" ca="1" si="1"/>
        <v>0</v>
      </c>
      <c r="L10">
        <f t="shared" si="2"/>
        <v>3.7883897392766377</v>
      </c>
      <c r="M10" s="147">
        <f t="shared" si="3"/>
        <v>0.12038465062221602</v>
      </c>
      <c r="N10">
        <f t="shared" ref="N10:N29" si="8">IF(H10&gt;=$F$3,1/E10,0)</f>
        <v>3.7883897392766377</v>
      </c>
      <c r="O10" s="147">
        <f t="shared" si="4"/>
        <v>8.2695116724929921E-2</v>
      </c>
      <c r="P10">
        <f t="shared" ref="P10:P29" si="9">IF(I10&gt;=$F$5,1/E10,0)</f>
        <v>0</v>
      </c>
      <c r="Q10" s="147">
        <f t="shared" si="5"/>
        <v>0</v>
      </c>
      <c r="R10" s="147">
        <f t="shared" ca="1" si="6"/>
        <v>4.4384906859157795E-2</v>
      </c>
      <c r="S10" s="166">
        <f t="shared" ca="1" si="7"/>
        <v>4.499399078309646E-2</v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0.21097393303654607</v>
      </c>
      <c r="F11">
        <f ca="1">VLOOKUP(B11,OUTPUT_COUNTRY!$B$7:$N$27, 9, FALSE)</f>
        <v>9</v>
      </c>
      <c r="G11" s="47">
        <f>VLOOKUP(B11,OUTPUT_COUNTRY!$B$7:$N$27, 7, FALSE)</f>
        <v>63.6</v>
      </c>
      <c r="H11">
        <f>VLOOKUP(B11,OUTPUT_COUNTRY!$B$7:$N$27, 8, FALSE)</f>
        <v>50</v>
      </c>
      <c r="I11">
        <f>VLOOKUP(B11,OUTPUT_COUNTRY!$B$7:$N$27, 11, FALSE)</f>
        <v>40.9</v>
      </c>
      <c r="J11" s="47">
        <f t="shared" ca="1" si="0"/>
        <v>0</v>
      </c>
      <c r="K11" s="147">
        <f t="shared" ca="1" si="1"/>
        <v>0</v>
      </c>
      <c r="L11">
        <f t="shared" si="2"/>
        <v>0</v>
      </c>
      <c r="M11" s="147">
        <f t="shared" si="3"/>
        <v>0</v>
      </c>
      <c r="N11">
        <f t="shared" si="8"/>
        <v>4.7399220633895771</v>
      </c>
      <c r="O11" s="147">
        <f t="shared" si="4"/>
        <v>0.10346570318129807</v>
      </c>
      <c r="P11">
        <f t="shared" si="9"/>
        <v>0</v>
      </c>
      <c r="Q11" s="147">
        <f t="shared" si="5"/>
        <v>0</v>
      </c>
      <c r="R11" s="147">
        <f t="shared" ca="1" si="6"/>
        <v>1.0346570318129807E-2</v>
      </c>
      <c r="S11" s="166">
        <f t="shared" ca="1" si="7"/>
        <v>1.0488553935864347E-2</v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0.20064710165296154</v>
      </c>
      <c r="F12">
        <f ca="1">VLOOKUP(B12,OUTPUT_COUNTRY!$B$7:$N$27, 9, FALSE)</f>
        <v>45.4</v>
      </c>
      <c r="G12" s="47">
        <f>VLOOKUP(B12,OUTPUT_COUNTRY!$B$7:$N$27, 7, FALSE)</f>
        <v>68.100000000000009</v>
      </c>
      <c r="H12">
        <f>VLOOKUP(B12,OUTPUT_COUNTRY!$B$7:$N$27, 8, FALSE)</f>
        <v>4.5</v>
      </c>
      <c r="I12">
        <f>VLOOKUP(B12,OUTPUT_COUNTRY!$B$7:$N$27, 11, FALSE)</f>
        <v>50</v>
      </c>
      <c r="J12" s="47">
        <f t="shared" ca="1" si="0"/>
        <v>0</v>
      </c>
      <c r="K12" s="147">
        <f t="shared" ca="1" si="1"/>
        <v>0</v>
      </c>
      <c r="L12">
        <f t="shared" si="2"/>
        <v>0</v>
      </c>
      <c r="M12" s="147">
        <f t="shared" si="3"/>
        <v>0</v>
      </c>
      <c r="N12">
        <f t="shared" si="8"/>
        <v>0</v>
      </c>
      <c r="O12" s="147">
        <f t="shared" si="4"/>
        <v>0</v>
      </c>
      <c r="P12">
        <f t="shared" si="9"/>
        <v>0</v>
      </c>
      <c r="Q12" s="147">
        <f t="shared" si="5"/>
        <v>0</v>
      </c>
      <c r="R12" s="147" t="str">
        <f t="shared" ca="1" si="6"/>
        <v/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0.29672051096169927</v>
      </c>
      <c r="F13">
        <f ca="1">VLOOKUP(B13,OUTPUT_COUNTRY!$B$7:$N$27, 9, FALSE)</f>
        <v>81.8</v>
      </c>
      <c r="G13" s="47">
        <f>VLOOKUP(B13,OUTPUT_COUNTRY!$B$7:$N$27, 7, FALSE)</f>
        <v>13.600000000000001</v>
      </c>
      <c r="H13">
        <f>VLOOKUP(B13,OUTPUT_COUNTRY!$B$7:$N$27, 8, FALSE)</f>
        <v>63.6</v>
      </c>
      <c r="I13">
        <f>VLOOKUP(B13,OUTPUT_COUNTRY!$B$7:$N$27, 11, FALSE)</f>
        <v>59</v>
      </c>
      <c r="J13" s="47">
        <f t="shared" ca="1" si="0"/>
        <v>3.3701748381293406</v>
      </c>
      <c r="K13" s="147">
        <f t="shared" ca="1" si="1"/>
        <v>0.12141949430309869</v>
      </c>
      <c r="L13">
        <f t="shared" si="2"/>
        <v>0</v>
      </c>
      <c r="M13" s="147">
        <f t="shared" si="3"/>
        <v>0</v>
      </c>
      <c r="N13">
        <f t="shared" si="8"/>
        <v>3.3701748381293406</v>
      </c>
      <c r="O13" s="147">
        <f t="shared" si="4"/>
        <v>7.3566085013138729E-2</v>
      </c>
      <c r="P13">
        <f t="shared" si="9"/>
        <v>0</v>
      </c>
      <c r="Q13" s="147">
        <f t="shared" si="5"/>
        <v>0</v>
      </c>
      <c r="R13" s="147">
        <f t="shared" ca="1" si="6"/>
        <v>6.8066355652863217E-2</v>
      </c>
      <c r="S13" s="166">
        <f t="shared" ca="1" si="7"/>
        <v>6.9000414681550729E-2</v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0.2434834428189413</v>
      </c>
      <c r="F14">
        <f ca="1">VLOOKUP(B14,OUTPUT_COUNTRY!$B$7:$N$27, 9, FALSE)</f>
        <v>95.399999999999991</v>
      </c>
      <c r="G14" s="47">
        <f>VLOOKUP(B14,OUTPUT_COUNTRY!$B$7:$N$27, 7, FALSE)</f>
        <v>9</v>
      </c>
      <c r="H14">
        <f>VLOOKUP(B14,OUTPUT_COUNTRY!$B$7:$N$27, 8, FALSE)</f>
        <v>63.6</v>
      </c>
      <c r="I14">
        <f>VLOOKUP(B14,OUTPUT_COUNTRY!$B$7:$N$27, 11, FALSE)</f>
        <v>63.6</v>
      </c>
      <c r="J14" s="47">
        <f t="shared" ca="1" si="0"/>
        <v>4.1070554466556404</v>
      </c>
      <c r="K14" s="147">
        <f t="shared" ca="1" si="1"/>
        <v>0.14796757419401774</v>
      </c>
      <c r="L14">
        <f t="shared" si="2"/>
        <v>0</v>
      </c>
      <c r="M14" s="147">
        <f t="shared" si="3"/>
        <v>0</v>
      </c>
      <c r="N14">
        <f t="shared" si="8"/>
        <v>4.1070554466556404</v>
      </c>
      <c r="O14" s="147">
        <f t="shared" si="4"/>
        <v>8.9651132256998889E-2</v>
      </c>
      <c r="P14">
        <f t="shared" si="9"/>
        <v>4.1070554466556404</v>
      </c>
      <c r="Q14" s="147">
        <f t="shared" si="5"/>
        <v>0.10240837875467824</v>
      </c>
      <c r="R14" s="147">
        <f t="shared" ca="1" si="6"/>
        <v>9.318973819817658E-2</v>
      </c>
      <c r="S14" s="166">
        <f t="shared" ca="1" si="7"/>
        <v>9.4468559658649046E-2</v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0.15562000559146244</v>
      </c>
      <c r="F15">
        <f ca="1">VLOOKUP(B15,OUTPUT_COUNTRY!$B$7:$N$27, 9, FALSE)</f>
        <v>54.500000000000007</v>
      </c>
      <c r="G15" s="47">
        <f>VLOOKUP(B15,OUTPUT_COUNTRY!$B$7:$N$27, 7, FALSE)</f>
        <v>59</v>
      </c>
      <c r="H15">
        <f>VLOOKUP(B15,OUTPUT_COUNTRY!$B$7:$N$27, 8, FALSE)</f>
        <v>4.5</v>
      </c>
      <c r="I15">
        <f>VLOOKUP(B15,OUTPUT_COUNTRY!$B$7:$N$27, 11, FALSE)</f>
        <v>36.299999999999997</v>
      </c>
      <c r="J15" s="47">
        <f t="shared" ca="1" si="0"/>
        <v>0</v>
      </c>
      <c r="K15" s="147">
        <f t="shared" ca="1" si="1"/>
        <v>0</v>
      </c>
      <c r="L15">
        <f t="shared" si="2"/>
        <v>0</v>
      </c>
      <c r="M15" s="147">
        <f t="shared" si="3"/>
        <v>0</v>
      </c>
      <c r="N15">
        <f t="shared" si="8"/>
        <v>0</v>
      </c>
      <c r="O15" s="147">
        <f t="shared" si="4"/>
        <v>0</v>
      </c>
      <c r="P15">
        <f t="shared" si="9"/>
        <v>0</v>
      </c>
      <c r="Q15" s="147">
        <f t="shared" si="5"/>
        <v>0</v>
      </c>
      <c r="R15" s="147" t="str">
        <f t="shared" ca="1" si="6"/>
        <v/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0.17949439305897366</v>
      </c>
      <c r="F16">
        <f ca="1">VLOOKUP(B16,OUTPUT_COUNTRY!$B$7:$N$27, 9, FALSE)</f>
        <v>86.3</v>
      </c>
      <c r="G16" s="47">
        <f>VLOOKUP(B16,OUTPUT_COUNTRY!$B$7:$N$27, 7, FALSE)</f>
        <v>81.8</v>
      </c>
      <c r="H16">
        <f>VLOOKUP(B16,OUTPUT_COUNTRY!$B$7:$N$27, 8, FALSE)</f>
        <v>4.5</v>
      </c>
      <c r="I16">
        <f>VLOOKUP(B16,OUTPUT_COUNTRY!$B$7:$N$27, 11, FALSE)</f>
        <v>54.500000000000007</v>
      </c>
      <c r="J16" s="47">
        <f t="shared" ca="1" si="0"/>
        <v>5.5712046652702165</v>
      </c>
      <c r="K16" s="147">
        <f t="shared" ca="1" si="1"/>
        <v>0.2007174362181304</v>
      </c>
      <c r="L16">
        <f t="shared" si="2"/>
        <v>5.5712046652702165</v>
      </c>
      <c r="M16" s="147">
        <f t="shared" si="3"/>
        <v>0.17703762636139894</v>
      </c>
      <c r="N16">
        <f t="shared" si="8"/>
        <v>0</v>
      </c>
      <c r="O16" s="147">
        <f t="shared" si="4"/>
        <v>0</v>
      </c>
      <c r="P16">
        <f t="shared" si="9"/>
        <v>0</v>
      </c>
      <c r="Q16" s="147">
        <f t="shared" si="5"/>
        <v>0</v>
      </c>
      <c r="R16" s="147">
        <f t="shared" ca="1" si="6"/>
        <v>0.15347000601748489</v>
      </c>
      <c r="S16" s="166">
        <f t="shared" ca="1" si="7"/>
        <v>0.1555760398043449</v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0.22517652954673437</v>
      </c>
      <c r="F17">
        <f ca="1">VLOOKUP(B17,OUTPUT_COUNTRY!$B$7:$N$27, 9, FALSE)</f>
        <v>63.6</v>
      </c>
      <c r="G17" s="47">
        <f>VLOOKUP(B17,OUTPUT_COUNTRY!$B$7:$N$27, 7, FALSE)</f>
        <v>22.7</v>
      </c>
      <c r="H17">
        <f>VLOOKUP(B17,OUTPUT_COUNTRY!$B$7:$N$27, 8, FALSE)</f>
        <v>63.6</v>
      </c>
      <c r="I17">
        <f>VLOOKUP(B17,OUTPUT_COUNTRY!$B$7:$N$27, 11, FALSE)</f>
        <v>81.8</v>
      </c>
      <c r="J17" s="47">
        <f t="shared" ca="1" si="0"/>
        <v>0</v>
      </c>
      <c r="K17" s="147">
        <f t="shared" ca="1" si="1"/>
        <v>0</v>
      </c>
      <c r="L17">
        <f t="shared" si="2"/>
        <v>0</v>
      </c>
      <c r="M17" s="147">
        <f t="shared" si="3"/>
        <v>0</v>
      </c>
      <c r="N17">
        <f t="shared" si="8"/>
        <v>4.4409601747257348</v>
      </c>
      <c r="O17" s="147">
        <f t="shared" si="4"/>
        <v>9.6939793763096929E-2</v>
      </c>
      <c r="P17">
        <f t="shared" si="9"/>
        <v>4.4409601747257348</v>
      </c>
      <c r="Q17" s="147">
        <f t="shared" si="5"/>
        <v>0.11073420788075558</v>
      </c>
      <c r="R17" s="147">
        <f t="shared" ca="1" si="6"/>
        <v>2.0767400164385254E-2</v>
      </c>
      <c r="S17" s="166">
        <f t="shared" ca="1" si="7"/>
        <v>2.1052386446372199E-2</v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0.23305827178069638</v>
      </c>
      <c r="F18">
        <f ca="1">VLOOKUP(B18,OUTPUT_COUNTRY!$B$7:$N$27, 9, FALSE)</f>
        <v>59</v>
      </c>
      <c r="G18" s="47">
        <f>VLOOKUP(B18,OUTPUT_COUNTRY!$B$7:$N$27, 7, FALSE)</f>
        <v>54.500000000000007</v>
      </c>
      <c r="H18">
        <f>VLOOKUP(B18,OUTPUT_COUNTRY!$B$7:$N$27, 8, FALSE)</f>
        <v>4.5</v>
      </c>
      <c r="I18">
        <f>VLOOKUP(B18,OUTPUT_COUNTRY!$B$7:$N$27, 11, FALSE)</f>
        <v>18.099999999999998</v>
      </c>
      <c r="J18" s="47">
        <f t="shared" ca="1" si="0"/>
        <v>0</v>
      </c>
      <c r="K18" s="147">
        <f t="shared" ca="1" si="1"/>
        <v>0</v>
      </c>
      <c r="L18">
        <f t="shared" si="2"/>
        <v>0</v>
      </c>
      <c r="M18" s="147">
        <f t="shared" si="3"/>
        <v>0</v>
      </c>
      <c r="N18">
        <f t="shared" si="8"/>
        <v>0</v>
      </c>
      <c r="O18" s="147">
        <f t="shared" si="4"/>
        <v>0</v>
      </c>
      <c r="P18">
        <f t="shared" si="9"/>
        <v>0</v>
      </c>
      <c r="Q18" s="147">
        <f t="shared" si="5"/>
        <v>0</v>
      </c>
      <c r="R18" s="147" t="str">
        <f t="shared" ca="1" si="6"/>
        <v/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0.31271097518870195</v>
      </c>
      <c r="F19">
        <f ca="1">VLOOKUP(B19,OUTPUT_COUNTRY!$B$7:$N$27, 9, FALSE)</f>
        <v>31.8</v>
      </c>
      <c r="G19" s="47">
        <f>VLOOKUP(B19,OUTPUT_COUNTRY!$B$7:$N$27, 7, FALSE)</f>
        <v>36.299999999999997</v>
      </c>
      <c r="H19">
        <f>VLOOKUP(B19,OUTPUT_COUNTRY!$B$7:$N$27, 8, FALSE)</f>
        <v>63.6</v>
      </c>
      <c r="I19">
        <f>VLOOKUP(B19,OUTPUT_COUNTRY!$B$7:$N$27, 11, FALSE)</f>
        <v>13.600000000000001</v>
      </c>
      <c r="J19" s="47">
        <f t="shared" ca="1" si="0"/>
        <v>0</v>
      </c>
      <c r="K19" s="147">
        <f t="shared" ca="1" si="1"/>
        <v>0</v>
      </c>
      <c r="L19">
        <f t="shared" si="2"/>
        <v>0</v>
      </c>
      <c r="M19" s="147">
        <f t="shared" si="3"/>
        <v>0</v>
      </c>
      <c r="N19">
        <f t="shared" si="8"/>
        <v>3.1978410716047341</v>
      </c>
      <c r="O19" s="147">
        <f t="shared" si="4"/>
        <v>6.9804285958873447E-2</v>
      </c>
      <c r="P19">
        <f t="shared" si="9"/>
        <v>0</v>
      </c>
      <c r="Q19" s="147">
        <f t="shared" si="5"/>
        <v>0</v>
      </c>
      <c r="R19" s="147">
        <f t="shared" ca="1" si="6"/>
        <v>6.980428595887345E-3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0.2477538792023819</v>
      </c>
      <c r="F20">
        <f ca="1">VLOOKUP(B20,OUTPUT_COUNTRY!$B$7:$N$27, 9, FALSE)</f>
        <v>40.9</v>
      </c>
      <c r="G20" s="47">
        <f>VLOOKUP(B20,OUTPUT_COUNTRY!$B$7:$N$27, 7, FALSE)</f>
        <v>27.200000000000003</v>
      </c>
      <c r="H20">
        <f>VLOOKUP(B20,OUTPUT_COUNTRY!$B$7:$N$27, 8, FALSE)</f>
        <v>4.5</v>
      </c>
      <c r="I20">
        <f>VLOOKUP(B20,OUTPUT_COUNTRY!$B$7:$N$27, 11, FALSE)</f>
        <v>31.8</v>
      </c>
      <c r="J20" s="47">
        <f t="shared" ca="1" si="0"/>
        <v>0</v>
      </c>
      <c r="K20" s="147">
        <f t="shared" ca="1" si="1"/>
        <v>0</v>
      </c>
      <c r="L20">
        <f t="shared" si="2"/>
        <v>0</v>
      </c>
      <c r="M20" s="147">
        <f t="shared" si="3"/>
        <v>0</v>
      </c>
      <c r="N20">
        <f t="shared" si="8"/>
        <v>0</v>
      </c>
      <c r="O20" s="147">
        <f t="shared" si="4"/>
        <v>0</v>
      </c>
      <c r="P20">
        <f t="shared" si="9"/>
        <v>0</v>
      </c>
      <c r="Q20" s="147">
        <f t="shared" si="5"/>
        <v>0</v>
      </c>
      <c r="R20" s="147" t="str">
        <f t="shared" ca="1" si="6"/>
        <v/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0.28531659491420447</v>
      </c>
      <c r="F21">
        <f ca="1">VLOOKUP(B21,OUTPUT_COUNTRY!$B$7:$N$27, 9, FALSE)</f>
        <v>72.7</v>
      </c>
      <c r="G21" s="47">
        <f>VLOOKUP(B21,OUTPUT_COUNTRY!$B$7:$N$27, 7, FALSE)</f>
        <v>27.200000000000003</v>
      </c>
      <c r="H21">
        <f>VLOOKUP(B21,OUTPUT_COUNTRY!$B$7:$N$27, 8, FALSE)</f>
        <v>4.5</v>
      </c>
      <c r="I21">
        <f>VLOOKUP(B21,OUTPUT_COUNTRY!$B$7:$N$27, 11, FALSE)</f>
        <v>27.200000000000003</v>
      </c>
      <c r="J21" s="47">
        <f t="shared" ca="1" si="0"/>
        <v>3.5048785027758478</v>
      </c>
      <c r="K21" s="147">
        <f t="shared" ca="1" si="1"/>
        <v>0.12627255137809351</v>
      </c>
      <c r="L21">
        <f t="shared" si="2"/>
        <v>0</v>
      </c>
      <c r="M21" s="147">
        <f t="shared" si="3"/>
        <v>0</v>
      </c>
      <c r="N21">
        <f t="shared" si="8"/>
        <v>0</v>
      </c>
      <c r="O21" s="147">
        <f t="shared" si="4"/>
        <v>0</v>
      </c>
      <c r="P21">
        <f t="shared" si="9"/>
        <v>0</v>
      </c>
      <c r="Q21" s="147">
        <f t="shared" si="5"/>
        <v>0</v>
      </c>
      <c r="R21" s="147">
        <f t="shared" ca="1" si="6"/>
        <v>6.3136275689046756E-2</v>
      </c>
      <c r="S21" s="166">
        <f t="shared" ca="1" si="7"/>
        <v>6.4002680358129074E-2</v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0.1818725047718163</v>
      </c>
      <c r="F22">
        <f ca="1">VLOOKUP(B22,OUTPUT_COUNTRY!$B$7:$N$27, 9, FALSE)</f>
        <v>90.9</v>
      </c>
      <c r="G22" s="47">
        <f>VLOOKUP(B22,OUTPUT_COUNTRY!$B$7:$N$27, 7, FALSE)</f>
        <v>40.9</v>
      </c>
      <c r="H22">
        <f>VLOOKUP(B22,OUTPUT_COUNTRY!$B$7:$N$27, 8, FALSE)</f>
        <v>50</v>
      </c>
      <c r="I22">
        <f>VLOOKUP(B22,OUTPUT_COUNTRY!$B$7:$N$27, 11, FALSE)</f>
        <v>77.2</v>
      </c>
      <c r="J22" s="47">
        <f t="shared" ca="1" si="0"/>
        <v>5.4983572214757555</v>
      </c>
      <c r="K22" s="147">
        <f t="shared" ca="1" si="1"/>
        <v>0.19809291368988483</v>
      </c>
      <c r="L22">
        <f t="shared" si="2"/>
        <v>0</v>
      </c>
      <c r="M22" s="147">
        <f t="shared" si="3"/>
        <v>0</v>
      </c>
      <c r="N22">
        <f t="shared" si="8"/>
        <v>5.4983572214757555</v>
      </c>
      <c r="O22" s="147">
        <f t="shared" si="4"/>
        <v>0.12002125534003737</v>
      </c>
      <c r="P22">
        <f t="shared" si="9"/>
        <v>5.4983572214757555</v>
      </c>
      <c r="Q22" s="147">
        <f t="shared" si="5"/>
        <v>0.1371001332168334</v>
      </c>
      <c r="R22" s="147">
        <f t="shared" ca="1" si="6"/>
        <v>0.12475859570062948</v>
      </c>
      <c r="S22" s="166">
        <f t="shared" ca="1" si="7"/>
        <v>0.12647062937134426</v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0.23605624088105018</v>
      </c>
      <c r="F23">
        <f ca="1">VLOOKUP(B23,OUTPUT_COUNTRY!$B$7:$N$27, 9, FALSE)</f>
        <v>13.600000000000001</v>
      </c>
      <c r="G23" s="47">
        <f>VLOOKUP(B23,OUTPUT_COUNTRY!$B$7:$N$27, 7, FALSE)</f>
        <v>90.9</v>
      </c>
      <c r="H23">
        <f>VLOOKUP(B23,OUTPUT_COUNTRY!$B$7:$N$27, 8, FALSE)</f>
        <v>90.9</v>
      </c>
      <c r="I23">
        <f>VLOOKUP(B23,OUTPUT_COUNTRY!$B$7:$N$27, 11, FALSE)</f>
        <v>68.100000000000009</v>
      </c>
      <c r="J23" s="47">
        <f t="shared" ca="1" si="0"/>
        <v>0</v>
      </c>
      <c r="K23" s="147">
        <f t="shared" ca="1" si="1"/>
        <v>0</v>
      </c>
      <c r="L23">
        <f t="shared" si="2"/>
        <v>4.2362785930489535</v>
      </c>
      <c r="M23" s="147">
        <f t="shared" si="3"/>
        <v>0.13461733175846585</v>
      </c>
      <c r="N23">
        <f t="shared" si="8"/>
        <v>4.2362785930489535</v>
      </c>
      <c r="O23" s="147">
        <f t="shared" si="4"/>
        <v>9.2471888280004633E-2</v>
      </c>
      <c r="P23">
        <f t="shared" si="9"/>
        <v>4.2362785930489535</v>
      </c>
      <c r="Q23" s="147">
        <f t="shared" si="5"/>
        <v>0.1056305249106289</v>
      </c>
      <c r="R23" s="147">
        <f t="shared" ca="1" si="6"/>
        <v>6.0195440846603103E-2</v>
      </c>
      <c r="S23" s="166">
        <f t="shared" ca="1" si="7"/>
        <v>6.1021489111848071E-2</v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0.18058418004543267</v>
      </c>
      <c r="F24">
        <f ca="1">VLOOKUP(B24,OUTPUT_COUNTRY!$B$7:$N$27, 9, FALSE)</f>
        <v>22.7</v>
      </c>
      <c r="G24" s="47">
        <f>VLOOKUP(B24,OUTPUT_COUNTRY!$B$7:$N$27, 7, FALSE)</f>
        <v>72.7</v>
      </c>
      <c r="H24">
        <f>VLOOKUP(B24,OUTPUT_COUNTRY!$B$7:$N$27, 8, FALSE)</f>
        <v>4.5</v>
      </c>
      <c r="I24">
        <f>VLOOKUP(B24,OUTPUT_COUNTRY!$B$7:$N$27, 11, FALSE)</f>
        <v>90.9</v>
      </c>
      <c r="J24" s="47">
        <f t="shared" ca="1" si="0"/>
        <v>0</v>
      </c>
      <c r="K24" s="147">
        <f t="shared" ca="1" si="1"/>
        <v>0</v>
      </c>
      <c r="L24">
        <f t="shared" si="2"/>
        <v>5.5375836341168583</v>
      </c>
      <c r="M24" s="147">
        <f t="shared" si="3"/>
        <v>0.17596924206952078</v>
      </c>
      <c r="N24">
        <f t="shared" si="8"/>
        <v>0</v>
      </c>
      <c r="O24" s="147">
        <f t="shared" si="4"/>
        <v>0</v>
      </c>
      <c r="P24">
        <f t="shared" si="9"/>
        <v>5.5375836341168583</v>
      </c>
      <c r="Q24" s="147">
        <f t="shared" si="5"/>
        <v>0.13807823379889603</v>
      </c>
      <c r="R24" s="147">
        <f t="shared" ca="1" si="6"/>
        <v>6.659859600074583E-2</v>
      </c>
      <c r="S24" s="166">
        <f t="shared" ca="1" si="7"/>
        <v>6.7512513299472138E-2</v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0.13353011577952165</v>
      </c>
      <c r="F25">
        <f ca="1">VLOOKUP(B25,OUTPUT_COUNTRY!$B$7:$N$27, 9, FALSE)</f>
        <v>4.5</v>
      </c>
      <c r="G25" s="47">
        <f>VLOOKUP(B25,OUTPUT_COUNTRY!$B$7:$N$27, 7, FALSE)</f>
        <v>86.3</v>
      </c>
      <c r="H25">
        <f>VLOOKUP(B25,OUTPUT_COUNTRY!$B$7:$N$27, 8, FALSE)</f>
        <v>4.5</v>
      </c>
      <c r="I25">
        <f>VLOOKUP(B25,OUTPUT_COUNTRY!$B$7:$N$27, 11, FALSE)</f>
        <v>22.7</v>
      </c>
      <c r="J25" s="47">
        <f t="shared" ca="1" si="0"/>
        <v>0</v>
      </c>
      <c r="K25" s="147">
        <f t="shared" ca="1" si="1"/>
        <v>0</v>
      </c>
      <c r="L25">
        <f t="shared" si="2"/>
        <v>7.4889472997323745</v>
      </c>
      <c r="M25" s="147">
        <f t="shared" si="3"/>
        <v>0.23797823514816469</v>
      </c>
      <c r="N25">
        <f t="shared" si="8"/>
        <v>0</v>
      </c>
      <c r="O25" s="147">
        <f t="shared" si="4"/>
        <v>0</v>
      </c>
      <c r="P25">
        <f t="shared" si="9"/>
        <v>0</v>
      </c>
      <c r="Q25" s="147">
        <f t="shared" si="5"/>
        <v>0</v>
      </c>
      <c r="R25" s="147">
        <f t="shared" ca="1" si="6"/>
        <v>7.1393470544449403E-2</v>
      </c>
      <c r="S25" s="166">
        <f t="shared" ca="1" si="7"/>
        <v>7.2373186809728457E-2</v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0.33292623474270683</v>
      </c>
      <c r="F26">
        <f ca="1">VLOOKUP(B26,OUTPUT_COUNTRY!$B$7:$N$27, 9, FALSE)</f>
        <v>68.100000000000009</v>
      </c>
      <c r="G26" s="47">
        <f>VLOOKUP(B26,OUTPUT_COUNTRY!$B$7:$N$27, 7, FALSE)</f>
        <v>18.099999999999998</v>
      </c>
      <c r="H26">
        <f>VLOOKUP(B26,OUTPUT_COUNTRY!$B$7:$N$27, 8, FALSE)</f>
        <v>50</v>
      </c>
      <c r="I26">
        <f>VLOOKUP(B26,OUTPUT_COUNTRY!$B$7:$N$27, 11, FALSE)</f>
        <v>4.5</v>
      </c>
      <c r="J26" s="47">
        <f t="shared" ca="1" si="0"/>
        <v>0</v>
      </c>
      <c r="K26" s="147">
        <f t="shared" ca="1" si="1"/>
        <v>0</v>
      </c>
      <c r="L26">
        <f t="shared" si="2"/>
        <v>0</v>
      </c>
      <c r="M26" s="147">
        <f t="shared" si="3"/>
        <v>0</v>
      </c>
      <c r="N26">
        <f t="shared" si="8"/>
        <v>3.0036683674773283</v>
      </c>
      <c r="O26" s="147">
        <f t="shared" si="4"/>
        <v>6.5565774206469363E-2</v>
      </c>
      <c r="P26">
        <f t="shared" si="9"/>
        <v>0</v>
      </c>
      <c r="Q26" s="147">
        <f t="shared" si="5"/>
        <v>0</v>
      </c>
      <c r="R26" s="147">
        <f t="shared" ca="1" si="6"/>
        <v>6.5565774206469366E-3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0.17442806017073478</v>
      </c>
      <c r="F27">
        <f ca="1">VLOOKUP(B27,OUTPUT_COUNTRY!$B$7:$N$27, 9, FALSE)</f>
        <v>36.299999999999997</v>
      </c>
      <c r="G27" s="47">
        <f>VLOOKUP(B27,OUTPUT_COUNTRY!$B$7:$N$27, 7, FALSE)</f>
        <v>50</v>
      </c>
      <c r="H27">
        <f>VLOOKUP(B27,OUTPUT_COUNTRY!$B$7:$N$27, 8, FALSE)</f>
        <v>4.5</v>
      </c>
      <c r="I27">
        <f>VLOOKUP(B27,OUTPUT_COUNTRY!$B$7:$N$27, 11, FALSE)</f>
        <v>95.399999999999991</v>
      </c>
      <c r="J27" s="47">
        <f t="shared" ca="1" si="0"/>
        <v>0</v>
      </c>
      <c r="K27" s="147">
        <f t="shared" ca="1" si="1"/>
        <v>0</v>
      </c>
      <c r="L27">
        <f t="shared" si="2"/>
        <v>0</v>
      </c>
      <c r="M27" s="147">
        <f t="shared" si="3"/>
        <v>0</v>
      </c>
      <c r="N27">
        <f t="shared" si="8"/>
        <v>0</v>
      </c>
      <c r="O27" s="147">
        <f t="shared" si="4"/>
        <v>0</v>
      </c>
      <c r="P27">
        <f t="shared" si="9"/>
        <v>5.7330225367476633</v>
      </c>
      <c r="Q27" s="147">
        <f t="shared" si="5"/>
        <v>0.14295145292728934</v>
      </c>
      <c r="R27" s="147">
        <f t="shared" ca="1" si="6"/>
        <v>1.4295145292728934E-2</v>
      </c>
      <c r="S27" s="166">
        <f t="shared" ca="1" si="7"/>
        <v>1.4491314301617418E-2</v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0.21823375805528725</v>
      </c>
      <c r="F28">
        <f ca="1">VLOOKUP(B28,OUTPUT_COUNTRY!$B$7:$N$27, 9, FALSE)</f>
        <v>27.200000000000003</v>
      </c>
      <c r="G28" s="47">
        <f>VLOOKUP(B28,OUTPUT_COUNTRY!$B$7:$N$27, 7, FALSE)</f>
        <v>4.5</v>
      </c>
      <c r="H28">
        <f>VLOOKUP(B28,OUTPUT_COUNTRY!$B$7:$N$27, 8, FALSE)</f>
        <v>81.8</v>
      </c>
      <c r="I28">
        <f>VLOOKUP(B28,OUTPUT_COUNTRY!$B$7:$N$27, 11, FALSE)</f>
        <v>45.4</v>
      </c>
      <c r="J28" s="47">
        <f t="shared" ca="1" si="0"/>
        <v>0</v>
      </c>
      <c r="K28" s="147">
        <f t="shared" ca="1" si="1"/>
        <v>0</v>
      </c>
      <c r="L28">
        <f t="shared" si="2"/>
        <v>0</v>
      </c>
      <c r="M28" s="147">
        <f t="shared" si="3"/>
        <v>0</v>
      </c>
      <c r="N28">
        <f t="shared" si="8"/>
        <v>4.5822424949794449</v>
      </c>
      <c r="O28" s="147">
        <f t="shared" si="4"/>
        <v>0.10002378426265422</v>
      </c>
      <c r="P28">
        <f t="shared" si="9"/>
        <v>0</v>
      </c>
      <c r="Q28" s="147">
        <f t="shared" si="5"/>
        <v>0</v>
      </c>
      <c r="R28" s="147">
        <f t="shared" ca="1" si="6"/>
        <v>1.0002378426265423E-2</v>
      </c>
      <c r="S28" s="166">
        <f t="shared" ca="1" si="7"/>
        <v>1.0139638777400579E-2</v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0.17529143722855386</v>
      </c>
      <c r="F29" s="13">
        <f ca="1">VLOOKUP(B29,OUTPUT_COUNTRY!$B$7:$N$27, 9, FALSE)</f>
        <v>77.2</v>
      </c>
      <c r="G29" s="149">
        <f>VLOOKUP(B29,OUTPUT_COUNTRY!$B$7:$N$27, 7, FALSE)</f>
        <v>40.9</v>
      </c>
      <c r="H29" s="13">
        <f>VLOOKUP(B29,OUTPUT_COUNTRY!$B$7:$N$27, 8, FALSE)</f>
        <v>4.5</v>
      </c>
      <c r="I29" s="13">
        <f>VLOOKUP(B29,OUTPUT_COUNTRY!$B$7:$N$27, 11, FALSE)</f>
        <v>86.3</v>
      </c>
      <c r="J29" s="149">
        <f t="shared" ca="1" si="0"/>
        <v>5.7047852183227254</v>
      </c>
      <c r="K29" s="148">
        <f t="shared" ca="1" si="1"/>
        <v>0.20553003021677488</v>
      </c>
      <c r="L29" s="13">
        <f t="shared" si="2"/>
        <v>0</v>
      </c>
      <c r="M29" s="148">
        <f t="shared" si="3"/>
        <v>0</v>
      </c>
      <c r="N29" s="13">
        <f t="shared" si="8"/>
        <v>0</v>
      </c>
      <c r="O29" s="148">
        <f t="shared" si="4"/>
        <v>0</v>
      </c>
      <c r="P29" s="13">
        <f t="shared" si="9"/>
        <v>5.7047852183227254</v>
      </c>
      <c r="Q29" s="148">
        <f t="shared" si="5"/>
        <v>0.14224736260325141</v>
      </c>
      <c r="R29" s="148">
        <f t="shared" ca="1" si="6"/>
        <v>0.11698975136871258</v>
      </c>
      <c r="S29" s="167">
        <f t="shared" ca="1" si="7"/>
        <v>0.11859517496575596</v>
      </c>
      <c r="U29" s="52"/>
    </row>
    <row r="30" spans="2:21" x14ac:dyDescent="0.35">
      <c r="J30" s="47">
        <f ca="1">SUM(J9:J29)</f>
        <v>27.756455892629525</v>
      </c>
      <c r="L30" s="47">
        <f>SUM(L9:L29)</f>
        <v>31.469042936089402</v>
      </c>
      <c r="N30">
        <f>SUM(N9:N29)</f>
        <v>45.811529015407508</v>
      </c>
      <c r="P30">
        <f>SUM(P9:P29)</f>
        <v>40.104681829737693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4"/>
  <sheetViews>
    <sheetView topLeftCell="B1" zoomScale="95" zoomScaleNormal="95" workbookViewId="0">
      <selection activeCell="J4" sqref="J4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IF(VLOOKUP(C4,OUTPUT_COUNTRY!$B$7:$N$27,3,FALSE)&gt;75,"++",(IF(VLOOKUP(C4,OUTPUT_COUNTRY!$B$7:$N$27,3,FALSE)&gt;50,"+",(IF(VLOOKUP(C4,OUTPUT_COUNTRY!$B$7:$N$27,3,FALSE)&gt;25,"-","--")))))</f>
        <v>-</v>
      </c>
      <c r="F4" s="126" t="str">
        <f>IF(VLOOKUP(C4,OUTPUT_COUNTRY!$B$7:$N$27,4,FALSE)&gt;75,"++",(IF(VLOOKUP(C4,OUTPUT_COUNTRY!$B$7:$N$27,4,FALSE)&gt;50,"+",(IF(VLOOKUP(C4,OUTPUT_COUNTRY!$B$7:$N$27,4,FALSE)&gt;25,"-","--")))))</f>
        <v>++</v>
      </c>
      <c r="G4" s="128" t="str">
        <f>IF(VLOOKUP(C4,OUTPUT_COUNTRY!$B$7:$N$27,5,FALSE)&gt;75,"++",(IF(VLOOKUP(C4,OUTPUT_COUNTRY!$B$7:$N$27,5,FALSE)&gt;50,"+",(IF(VLOOKUP(C4,OUTPUT_COUNTRY!$B$7:$N$27,5,FALSE)&gt;25,"-","--")))))</f>
        <v>+</v>
      </c>
      <c r="H4" s="124" t="str">
        <f>IF(VLOOKUP(C4,OUTPUT_COUNTRY!$B$7:$N$27,7,FALSE)&gt;75,"++",(IF(VLOOKUP(C4,OUTPUT_COUNTRY!$B$7:$N$27,7,FALSE)&gt;50,"+",(IF(VLOOKUP(C4,OUTPUT_COUNTRY!$B$7:$N$27,7,FALSE)&gt;25,"-","--")))))</f>
        <v>++</v>
      </c>
      <c r="I4" s="124" t="str">
        <f>IF(VLOOKUP(C4,OUTPUT_COUNTRY!$B$7:$N$27,8,FALSE)&gt;75,"++",(IF(VLOOKUP(C4,OUTPUT_COUNTRY!$B$7:$N$27,8,FALSE)&gt;50,"+",(IF(VLOOKUP(C4,OUTPUT_COUNTRY!$B$7:$N$27,8,FALSE)&gt;25,"-","--")))))</f>
        <v>--</v>
      </c>
      <c r="J4" s="124" t="str">
        <f ca="1">IF(VLOOKUP(C4,OUTPUT_COUNTRY!$B$7:$N$27,9,FALSE)&gt;75,"++",(IF(VLOOKUP(C4,OUTPUT_COUNTRY!$B$7:$N$27,9,FALSE)&gt;50,"+",(IF(VLOOKUP(C4,OUTPUT_COUNTRY!$B$7:$N$27,9,FALSE)&gt;25,"-","--")))))</f>
        <v>++</v>
      </c>
      <c r="K4" s="124" t="str">
        <f>IF(VLOOKUP(C4,OUTPUT_COUNTRY!$B$7:$N$27,11,FALSE)&gt;75,"++",(IF(VLOOKUP(C4,OUTPUT_COUNTRY!$B$7:$N$27,11,FALSE)&gt;50,"+",(IF(VLOOKUP(C4,OUTPUT_COUNTRY!$B$7:$N$27,11,FALSE)&gt;25,"-","--")))))</f>
        <v>+</v>
      </c>
      <c r="L4" s="125" t="str">
        <f ca="1">IF(VLOOKUP(C4,OUTPUT_COUNTRY!$B$7:$N$27,13,FALSE)&gt;75,"++",(IF(VLOOKUP(C4,OUTPUT_COUNTRY!$B$7:$N$27,13,FALSE)&gt;50,"+",(IF(VLOOKUP(C4,OUTPUT_COUNTRY!$B$7:$N$27,13,FALSE)&gt;25,"-","--")))))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IF(VLOOKUP(C5,OUTPUT_COUNTRY!$B$7:$N$27,3,FALSE)&gt;75,"++",(IF(VLOOKUP(C5,OUTPUT_COUNTRY!$B$7:$N$27,3,FALSE)&gt;50,"+",(IF(VLOOKUP(C5,OUTPUT_COUNTRY!$B$7:$N$27,3,FALSE)&gt;25,"-","--")))))</f>
        <v>--</v>
      </c>
      <c r="F5" s="126" t="str">
        <f>IF(VLOOKUP(C5,OUTPUT_COUNTRY!$B$7:$N$27,4,FALSE)&gt;75,"++",(IF(VLOOKUP(C5,OUTPUT_COUNTRY!$B$7:$N$27,4,FALSE)&gt;50,"+",(IF(VLOOKUP(C5,OUTPUT_COUNTRY!$B$7:$N$27,4,FALSE)&gt;25,"-","--")))))</f>
        <v>--</v>
      </c>
      <c r="G5" s="128" t="str">
        <f>IF(VLOOKUP(C5,OUTPUT_COUNTRY!$B$7:$N$27,5,FALSE)&gt;75,"++",(IF(VLOOKUP(C5,OUTPUT_COUNTRY!$B$7:$N$27,5,FALSE)&gt;50,"+",(IF(VLOOKUP(C5,OUTPUT_COUNTRY!$B$7:$N$27,5,FALSE)&gt;25,"-","--")))))</f>
        <v>--</v>
      </c>
      <c r="H5" s="128" t="str">
        <f>IF(VLOOKUP(C5,OUTPUT_COUNTRY!$B$7:$N$27,7,FALSE)&gt;75,"++",(IF(VLOOKUP(C5,OUTPUT_COUNTRY!$B$7:$N$27,7,FALSE)&gt;50,"+",(IF(VLOOKUP(C5,OUTPUT_COUNTRY!$B$7:$N$27,7,FALSE)&gt;25,"-","--")))))</f>
        <v>--</v>
      </c>
      <c r="I5" s="128" t="str">
        <f>IF(VLOOKUP(C5,OUTPUT_COUNTRY!$B$7:$N$27,8,FALSE)&gt;75,"++",(IF(VLOOKUP(C5,OUTPUT_COUNTRY!$B$7:$N$27,8,FALSE)&gt;50,"+",(IF(VLOOKUP(C5,OUTPUT_COUNTRY!$B$7:$N$27,8,FALSE)&gt;25,"-","--")))))</f>
        <v>++</v>
      </c>
      <c r="J5" s="128" t="str">
        <f ca="1">IF(VLOOKUP(C5,OUTPUT_COUNTRY!$B$7:$N$27,9,FALSE)&gt;75,"++",(IF(VLOOKUP(C5,OUTPUT_COUNTRY!$B$7:$N$27,9,FALSE)&gt;50,"+",(IF(VLOOKUP(C5,OUTPUT_COUNTRY!$B$7:$N$27,9,FALSE)&gt;25,"-","--")))))</f>
        <v>-</v>
      </c>
      <c r="K5" s="128" t="str">
        <f>IF(VLOOKUP(C5,OUTPUT_COUNTRY!$B$7:$N$27,11,FALSE)&gt;75,"++",(IF(VLOOKUP(C5,OUTPUT_COUNTRY!$B$7:$N$27,11,FALSE)&gt;50,"+",(IF(VLOOKUP(C5,OUTPUT_COUNTRY!$B$7:$N$27,11,FALSE)&gt;25,"-","--")))))</f>
        <v>-</v>
      </c>
      <c r="L5" s="126" t="str">
        <f ca="1">IF(VLOOKUP(C5,OUTPUT_COUNTRY!$B$7:$N$27,13,FALSE)&gt;75,"++",(IF(VLOOKUP(C5,OUTPUT_COUNTRY!$B$7:$N$27,13,FALSE)&gt;50,"+",(IF(VLOOKUP(C5,OUTPUT_COUNTRY!$B$7:$N$27,13,FALSE)&gt;25,"-","--")))))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IF(VLOOKUP(C6,OUTPUT_COUNTRY!$B$7:$N$27,3,FALSE)&gt;75,"++",(IF(VLOOKUP(C6,OUTPUT_COUNTRY!$B$7:$N$27,3,FALSE)&gt;50,"+",(IF(VLOOKUP(C6,OUTPUT_COUNTRY!$B$7:$N$27,3,FALSE)&gt;25,"-","--")))))</f>
        <v>--</v>
      </c>
      <c r="F6" s="126" t="str">
        <f>IF(VLOOKUP(C6,OUTPUT_COUNTRY!$B$7:$N$27,4,FALSE)&gt;75,"++",(IF(VLOOKUP(C6,OUTPUT_COUNTRY!$B$7:$N$27,4,FALSE)&gt;50,"+",(IF(VLOOKUP(C6,OUTPUT_COUNTRY!$B$7:$N$27,4,FALSE)&gt;25,"-","--")))))</f>
        <v>-</v>
      </c>
      <c r="G6" s="128" t="str">
        <f>IF(VLOOKUP(C6,OUTPUT_COUNTRY!$B$7:$N$27,5,FALSE)&gt;75,"++",(IF(VLOOKUP(C6,OUTPUT_COUNTRY!$B$7:$N$27,5,FALSE)&gt;50,"+",(IF(VLOOKUP(C6,OUTPUT_COUNTRY!$B$7:$N$27,5,FALSE)&gt;25,"-","--")))))</f>
        <v>++</v>
      </c>
      <c r="H6" s="128" t="str">
        <f>IF(VLOOKUP(C6,OUTPUT_COUNTRY!$B$7:$N$27,7,FALSE)&gt;75,"++",(IF(VLOOKUP(C6,OUTPUT_COUNTRY!$B$7:$N$27,7,FALSE)&gt;50,"+",(IF(VLOOKUP(C6,OUTPUT_COUNTRY!$B$7:$N$27,7,FALSE)&gt;25,"-","--")))))</f>
        <v>-</v>
      </c>
      <c r="I6" s="128" t="str">
        <f>IF(VLOOKUP(C6,OUTPUT_COUNTRY!$B$7:$N$27,8,FALSE)&gt;75,"++",(IF(VLOOKUP(C6,OUTPUT_COUNTRY!$B$7:$N$27,8,FALSE)&gt;50,"+",(IF(VLOOKUP(C6,OUTPUT_COUNTRY!$B$7:$N$27,8,FALSE)&gt;25,"-","--")))))</f>
        <v>--</v>
      </c>
      <c r="J6" s="128" t="str">
        <f ca="1">IF(VLOOKUP(C6,OUTPUT_COUNTRY!$B$7:$N$27,9,FALSE)&gt;75,"++",(IF(VLOOKUP(C6,OUTPUT_COUNTRY!$B$7:$N$27,9,FALSE)&gt;50,"+",(IF(VLOOKUP(C6,OUTPUT_COUNTRY!$B$7:$N$27,9,FALSE)&gt;25,"-","--")))))</f>
        <v>++</v>
      </c>
      <c r="K6" s="128" t="str">
        <f>IF(VLOOKUP(C6,OUTPUT_COUNTRY!$B$7:$N$27,11,FALSE)&gt;75,"++",(IF(VLOOKUP(C6,OUTPUT_COUNTRY!$B$7:$N$27,11,FALSE)&gt;50,"+",(IF(VLOOKUP(C6,OUTPUT_COUNTRY!$B$7:$N$27,11,FALSE)&gt;25,"-","--")))))</f>
        <v>++</v>
      </c>
      <c r="L6" s="126" t="str">
        <f ca="1">IF(VLOOKUP(C6,OUTPUT_COUNTRY!$B$7:$N$27,13,FALSE)&gt;75,"++",(IF(VLOOKUP(C6,OUTPUT_COUNTRY!$B$7:$N$27,13,FALSE)&gt;50,"+",(IF(VLOOKUP(C6,OUTPUT_COUNTRY!$B$7:$N$27,13,FALSE)&gt;25,"-","--")))))</f>
        <v>+</v>
      </c>
    </row>
    <row r="7" spans="3:12" x14ac:dyDescent="0.35">
      <c r="C7" s="80" t="s">
        <v>757</v>
      </c>
      <c r="D7" s="82" t="s">
        <v>758</v>
      </c>
      <c r="E7" s="126" t="str">
        <f>IF(VLOOKUP(C7,OUTPUT_COUNTRY!$B$7:$N$27,3,FALSE)&gt;75,"++",(IF(VLOOKUP(C7,OUTPUT_COUNTRY!$B$7:$N$27,3,FALSE)&gt;50,"+",(IF(VLOOKUP(C7,OUTPUT_COUNTRY!$B$7:$N$27,3,FALSE)&gt;25,"-","--")))))</f>
        <v>-</v>
      </c>
      <c r="F7" s="126" t="str">
        <f>IF(VLOOKUP(C7,OUTPUT_COUNTRY!$B$7:$N$27,4,FALSE)&gt;75,"++",(IF(VLOOKUP(C7,OUTPUT_COUNTRY!$B$7:$N$27,4,FALSE)&gt;50,"+",(IF(VLOOKUP(C7,OUTPUT_COUNTRY!$B$7:$N$27,4,FALSE)&gt;25,"-","--")))))</f>
        <v>++</v>
      </c>
      <c r="G7" s="128" t="str">
        <f>IF(VLOOKUP(C7,OUTPUT_COUNTRY!$B$7:$N$27,5,FALSE)&gt;75,"++",(IF(VLOOKUP(C7,OUTPUT_COUNTRY!$B$7:$N$27,5,FALSE)&gt;50,"+",(IF(VLOOKUP(C7,OUTPUT_COUNTRY!$B$7:$N$27,5,FALSE)&gt;25,"-","--")))))</f>
        <v>++</v>
      </c>
      <c r="H7" s="128" t="str">
        <f>IF(VLOOKUP(C7,OUTPUT_COUNTRY!$B$7:$N$27,7,FALSE)&gt;75,"++",(IF(VLOOKUP(C7,OUTPUT_COUNTRY!$B$7:$N$27,7,FALSE)&gt;50,"+",(IF(VLOOKUP(C7,OUTPUT_COUNTRY!$B$7:$N$27,7,FALSE)&gt;25,"-","--")))))</f>
        <v>++</v>
      </c>
      <c r="I7" s="128" t="str">
        <f>IF(VLOOKUP(C7,OUTPUT_COUNTRY!$B$7:$N$27,8,FALSE)&gt;75,"++",(IF(VLOOKUP(C7,OUTPUT_COUNTRY!$B$7:$N$27,8,FALSE)&gt;50,"+",(IF(VLOOKUP(C7,OUTPUT_COUNTRY!$B$7:$N$27,8,FALSE)&gt;25,"-","--")))))</f>
        <v>--</v>
      </c>
      <c r="J7" s="128" t="str">
        <f ca="1">IF(VLOOKUP(C7,OUTPUT_COUNTRY!$B$7:$N$27,9,FALSE)&gt;75,"++",(IF(VLOOKUP(C7,OUTPUT_COUNTRY!$B$7:$N$27,9,FALSE)&gt;50,"+",(IF(VLOOKUP(C7,OUTPUT_COUNTRY!$B$7:$N$27,9,FALSE)&gt;25,"-","--")))))</f>
        <v>--</v>
      </c>
      <c r="K7" s="128" t="str">
        <f>IF(VLOOKUP(C7,OUTPUT_COUNTRY!$B$7:$N$27,11,FALSE)&gt;75,"++",(IF(VLOOKUP(C7,OUTPUT_COUNTRY!$B$7:$N$27,11,FALSE)&gt;50,"+",(IF(VLOOKUP(C7,OUTPUT_COUNTRY!$B$7:$N$27,11,FALSE)&gt;25,"-","--")))))</f>
        <v>--</v>
      </c>
      <c r="L7" s="126" t="str">
        <f ca="1">IF(VLOOKUP(C7,OUTPUT_COUNTRY!$B$7:$N$27,13,FALSE)&gt;75,"++",(IF(VLOOKUP(C7,OUTPUT_COUNTRY!$B$7:$N$27,13,FALSE)&gt;50,"+",(IF(VLOOKUP(C7,OUTPUT_COUNTRY!$B$7:$N$27,13,FALSE)&gt;25,"-","--")))))</f>
        <v>--</v>
      </c>
    </row>
    <row r="8" spans="3:12" x14ac:dyDescent="0.35">
      <c r="C8" s="80" t="s">
        <v>7</v>
      </c>
      <c r="D8" s="82" t="s">
        <v>53</v>
      </c>
      <c r="E8" s="126" t="str">
        <f>IF(VLOOKUP(C8,OUTPUT_COUNTRY!$B$7:$N$27,3,FALSE)&gt;75,"++",(IF(VLOOKUP(C8,OUTPUT_COUNTRY!$B$7:$N$27,3,FALSE)&gt;50,"+",(IF(VLOOKUP(C8,OUTPUT_COUNTRY!$B$7:$N$27,3,FALSE)&gt;25,"-","--")))))</f>
        <v>--</v>
      </c>
      <c r="F8" s="126" t="str">
        <f>IF(VLOOKUP(C8,OUTPUT_COUNTRY!$B$7:$N$27,4,FALSE)&gt;75,"++",(IF(VLOOKUP(C8,OUTPUT_COUNTRY!$B$7:$N$27,4,FALSE)&gt;50,"+",(IF(VLOOKUP(C8,OUTPUT_COUNTRY!$B$7:$N$27,4,FALSE)&gt;25,"-","--")))))</f>
        <v>+</v>
      </c>
      <c r="G8" s="128" t="str">
        <f>IF(VLOOKUP(C8,OUTPUT_COUNTRY!$B$7:$N$27,5,FALSE)&gt;75,"++",(IF(VLOOKUP(C8,OUTPUT_COUNTRY!$B$7:$N$27,5,FALSE)&gt;50,"+",(IF(VLOOKUP(C8,OUTPUT_COUNTRY!$B$7:$N$27,5,FALSE)&gt;25,"-","--")))))</f>
        <v>-</v>
      </c>
      <c r="H8" s="128" t="str">
        <f>IF(VLOOKUP(C8,OUTPUT_COUNTRY!$B$7:$N$27,7,FALSE)&gt;75,"++",(IF(VLOOKUP(C8,OUTPUT_COUNTRY!$B$7:$N$27,7,FALSE)&gt;50,"+",(IF(VLOOKUP(C8,OUTPUT_COUNTRY!$B$7:$N$27,7,FALSE)&gt;25,"-","--")))))</f>
        <v>--</v>
      </c>
      <c r="I8" s="128" t="str">
        <f>IF(VLOOKUP(C8,OUTPUT_COUNTRY!$B$7:$N$27,8,FALSE)&gt;75,"++",(IF(VLOOKUP(C8,OUTPUT_COUNTRY!$B$7:$N$27,8,FALSE)&gt;50,"+",(IF(VLOOKUP(C8,OUTPUT_COUNTRY!$B$7:$N$27,8,FALSE)&gt;25,"-","--")))))</f>
        <v>+</v>
      </c>
      <c r="J8" s="128" t="str">
        <f ca="1">IF(VLOOKUP(C8,OUTPUT_COUNTRY!$B$7:$N$27,9,FALSE)&gt;75,"++",(IF(VLOOKUP(C8,OUTPUT_COUNTRY!$B$7:$N$27,9,FALSE)&gt;50,"+",(IF(VLOOKUP(C8,OUTPUT_COUNTRY!$B$7:$N$27,9,FALSE)&gt;25,"-","--")))))</f>
        <v>+</v>
      </c>
      <c r="K8" s="128" t="str">
        <f>IF(VLOOKUP(C8,OUTPUT_COUNTRY!$B$7:$N$27,11,FALSE)&gt;75,"++",(IF(VLOOKUP(C8,OUTPUT_COUNTRY!$B$7:$N$27,11,FALSE)&gt;50,"+",(IF(VLOOKUP(C8,OUTPUT_COUNTRY!$B$7:$N$27,11,FALSE)&gt;25,"-","--")))))</f>
        <v>++</v>
      </c>
      <c r="L8" s="126" t="str">
        <f ca="1">IF(VLOOKUP(C8,OUTPUT_COUNTRY!$B$7:$N$27,13,FALSE)&gt;75,"++",(IF(VLOOKUP(C8,OUTPUT_COUNTRY!$B$7:$N$27,13,FALSE)&gt;50,"+",(IF(VLOOKUP(C8,OUTPUT_COUNTRY!$B$7:$N$27,13,FALSE)&gt;25,"-","--")))))</f>
        <v>++</v>
      </c>
    </row>
    <row r="9" spans="3:12" x14ac:dyDescent="0.35">
      <c r="C9" s="80" t="s">
        <v>35</v>
      </c>
      <c r="D9" s="82" t="s">
        <v>437</v>
      </c>
      <c r="E9" s="126" t="str">
        <f>IF(VLOOKUP(C9,OUTPUT_COUNTRY!$B$7:$N$27,3,FALSE)&gt;75,"++",(IF(VLOOKUP(C9,OUTPUT_COUNTRY!$B$7:$N$27,3,FALSE)&gt;50,"+",(IF(VLOOKUP(C9,OUTPUT_COUNTRY!$B$7:$N$27,3,FALSE)&gt;25,"-","--")))))</f>
        <v>-</v>
      </c>
      <c r="F9" s="126" t="str">
        <f>IF(VLOOKUP(C9,OUTPUT_COUNTRY!$B$7:$N$27,4,FALSE)&gt;75,"++",(IF(VLOOKUP(C9,OUTPUT_COUNTRY!$B$7:$N$27,4,FALSE)&gt;50,"+",(IF(VLOOKUP(C9,OUTPUT_COUNTRY!$B$7:$N$27,4,FALSE)&gt;25,"-","--")))))</f>
        <v>-</v>
      </c>
      <c r="G9" s="128" t="str">
        <f>IF(VLOOKUP(C9,OUTPUT_COUNTRY!$B$7:$N$27,5,FALSE)&gt;75,"++",(IF(VLOOKUP(C9,OUTPUT_COUNTRY!$B$7:$N$27,5,FALSE)&gt;50,"+",(IF(VLOOKUP(C9,OUTPUT_COUNTRY!$B$7:$N$27,5,FALSE)&gt;25,"-","--")))))</f>
        <v>+</v>
      </c>
      <c r="H9" s="128" t="str">
        <f>IF(VLOOKUP(C9,OUTPUT_COUNTRY!$B$7:$N$27,7,FALSE)&gt;75,"++",(IF(VLOOKUP(C9,OUTPUT_COUNTRY!$B$7:$N$27,7,FALSE)&gt;50,"+",(IF(VLOOKUP(C9,OUTPUT_COUNTRY!$B$7:$N$27,7,FALSE)&gt;25,"-","--")))))</f>
        <v>+</v>
      </c>
      <c r="I9" s="128" t="str">
        <f>IF(VLOOKUP(C9,OUTPUT_COUNTRY!$B$7:$N$27,8,FALSE)&gt;75,"++",(IF(VLOOKUP(C9,OUTPUT_COUNTRY!$B$7:$N$27,8,FALSE)&gt;50,"+",(IF(VLOOKUP(C9,OUTPUT_COUNTRY!$B$7:$N$27,8,FALSE)&gt;25,"-","--")))))</f>
        <v>-</v>
      </c>
      <c r="J9" s="128" t="str">
        <f ca="1">IF(VLOOKUP(C9,OUTPUT_COUNTRY!$B$7:$N$27,9,FALSE)&gt;75,"++",(IF(VLOOKUP(C9,OUTPUT_COUNTRY!$B$7:$N$27,9,FALSE)&gt;50,"+",(IF(VLOOKUP(C9,OUTPUT_COUNTRY!$B$7:$N$27,9,FALSE)&gt;25,"-","--")))))</f>
        <v>--</v>
      </c>
      <c r="K9" s="128" t="str">
        <f>IF(VLOOKUP(C9,OUTPUT_COUNTRY!$B$7:$N$27,11,FALSE)&gt;75,"++",(IF(VLOOKUP(C9,OUTPUT_COUNTRY!$B$7:$N$27,11,FALSE)&gt;50,"+",(IF(VLOOKUP(C9,OUTPUT_COUNTRY!$B$7:$N$27,11,FALSE)&gt;25,"-","--")))))</f>
        <v>-</v>
      </c>
      <c r="L9" s="126" t="str">
        <f ca="1">IF(VLOOKUP(C9,OUTPUT_COUNTRY!$B$7:$N$27,13,FALSE)&gt;75,"++",(IF(VLOOKUP(C9,OUTPUT_COUNTRY!$B$7:$N$27,13,FALSE)&gt;50,"+",(IF(VLOOKUP(C9,OUTPUT_COUNTRY!$B$7:$N$27,13,FALSE)&gt;25,"-","--")))))</f>
        <v>--</v>
      </c>
    </row>
    <row r="10" spans="3:12" x14ac:dyDescent="0.35">
      <c r="C10" s="80" t="s">
        <v>432</v>
      </c>
      <c r="D10" s="82" t="s">
        <v>435</v>
      </c>
      <c r="E10" s="126" t="str">
        <f>IF(VLOOKUP(C10,OUTPUT_COUNTRY!$B$7:$N$27,3,FALSE)&gt;75,"++",(IF(VLOOKUP(C10,OUTPUT_COUNTRY!$B$7:$N$27,3,FALSE)&gt;50,"+",(IF(VLOOKUP(C10,OUTPUT_COUNTRY!$B$7:$N$27,3,FALSE)&gt;25,"-","--")))))</f>
        <v>+</v>
      </c>
      <c r="F10" s="126" t="str">
        <f>IF(VLOOKUP(C10,OUTPUT_COUNTRY!$B$7:$N$27,4,FALSE)&gt;75,"++",(IF(VLOOKUP(C10,OUTPUT_COUNTRY!$B$7:$N$27,4,FALSE)&gt;50,"+",(IF(VLOOKUP(C10,OUTPUT_COUNTRY!$B$7:$N$27,4,FALSE)&gt;25,"-","--")))))</f>
        <v>++</v>
      </c>
      <c r="G10" s="128" t="str">
        <f>IF(VLOOKUP(C10,OUTPUT_COUNTRY!$B$7:$N$27,5,FALSE)&gt;75,"++",(IF(VLOOKUP(C10,OUTPUT_COUNTRY!$B$7:$N$27,5,FALSE)&gt;50,"+",(IF(VLOOKUP(C10,OUTPUT_COUNTRY!$B$7:$N$27,5,FALSE)&gt;25,"-","--")))))</f>
        <v>++</v>
      </c>
      <c r="H10" s="128" t="str">
        <f>IF(VLOOKUP(C10,OUTPUT_COUNTRY!$B$7:$N$27,7,FALSE)&gt;75,"++",(IF(VLOOKUP(C10,OUTPUT_COUNTRY!$B$7:$N$27,7,FALSE)&gt;50,"+",(IF(VLOOKUP(C10,OUTPUT_COUNTRY!$B$7:$N$27,7,FALSE)&gt;25,"-","--")))))</f>
        <v>++</v>
      </c>
      <c r="I10" s="128" t="str">
        <f>IF(VLOOKUP(C10,OUTPUT_COUNTRY!$B$7:$N$27,8,FALSE)&gt;75,"++",(IF(VLOOKUP(C10,OUTPUT_COUNTRY!$B$7:$N$27,8,FALSE)&gt;50,"+",(IF(VLOOKUP(C10,OUTPUT_COUNTRY!$B$7:$N$27,8,FALSE)&gt;25,"-","--")))))</f>
        <v>++</v>
      </c>
      <c r="J10" s="128" t="str">
        <f ca="1">IF(VLOOKUP(C10,OUTPUT_COUNTRY!$B$7:$N$27,9,FALSE)&gt;75,"++",(IF(VLOOKUP(C10,OUTPUT_COUNTRY!$B$7:$N$27,9,FALSE)&gt;50,"+",(IF(VLOOKUP(C10,OUTPUT_COUNTRY!$B$7:$N$27,9,FALSE)&gt;25,"-","--")))))</f>
        <v>--</v>
      </c>
      <c r="K10" s="128" t="str">
        <f>IF(VLOOKUP(C10,OUTPUT_COUNTRY!$B$7:$N$27,11,FALSE)&gt;75,"++",(IF(VLOOKUP(C10,OUTPUT_COUNTRY!$B$7:$N$27,11,FALSE)&gt;50,"+",(IF(VLOOKUP(C10,OUTPUT_COUNTRY!$B$7:$N$27,11,FALSE)&gt;25,"-","--")))))</f>
        <v>+</v>
      </c>
      <c r="L10" s="126" t="str">
        <f ca="1">IF(VLOOKUP(C10,OUTPUT_COUNTRY!$B$7:$N$27,13,FALSE)&gt;75,"++",(IF(VLOOKUP(C10,OUTPUT_COUNTRY!$B$7:$N$27,13,FALSE)&gt;50,"+",(IF(VLOOKUP(C10,OUTPUT_COUNTRY!$B$7:$N$27,13,FALSE)&gt;25,"-","--")))))</f>
        <v>+</v>
      </c>
    </row>
    <row r="11" spans="3:12" x14ac:dyDescent="0.35">
      <c r="C11" s="80" t="s">
        <v>23</v>
      </c>
      <c r="D11" s="82" t="s">
        <v>439</v>
      </c>
      <c r="E11" s="126" t="str">
        <f>IF(VLOOKUP(C11,OUTPUT_COUNTRY!$B$7:$N$27,3,FALSE)&gt;75,"++",(IF(VLOOKUP(C11,OUTPUT_COUNTRY!$B$7:$N$27,3,FALSE)&gt;50,"+",(IF(VLOOKUP(C11,OUTPUT_COUNTRY!$B$7:$N$27,3,FALSE)&gt;25,"-","--")))))</f>
        <v>++</v>
      </c>
      <c r="F11" s="126" t="str">
        <f>IF(VLOOKUP(C11,OUTPUT_COUNTRY!$B$7:$N$27,4,FALSE)&gt;75,"++",(IF(VLOOKUP(C11,OUTPUT_COUNTRY!$B$7:$N$27,4,FALSE)&gt;50,"+",(IF(VLOOKUP(C11,OUTPUT_COUNTRY!$B$7:$N$27,4,FALSE)&gt;25,"-","--")))))</f>
        <v>--</v>
      </c>
      <c r="G11" s="128" t="str">
        <f>IF(VLOOKUP(C11,OUTPUT_COUNTRY!$B$7:$N$27,5,FALSE)&gt;75,"++",(IF(VLOOKUP(C11,OUTPUT_COUNTRY!$B$7:$N$27,5,FALSE)&gt;50,"+",(IF(VLOOKUP(C11,OUTPUT_COUNTRY!$B$7:$N$27,5,FALSE)&gt;25,"-","--")))))</f>
        <v>--</v>
      </c>
      <c r="H11" s="128" t="str">
        <f>IF(VLOOKUP(C11,OUTPUT_COUNTRY!$B$7:$N$27,7,FALSE)&gt;75,"++",(IF(VLOOKUP(C11,OUTPUT_COUNTRY!$B$7:$N$27,7,FALSE)&gt;50,"+",(IF(VLOOKUP(C11,OUTPUT_COUNTRY!$B$7:$N$27,7,FALSE)&gt;25,"-","--")))))</f>
        <v>--</v>
      </c>
      <c r="I11" s="128" t="str">
        <f>IF(VLOOKUP(C11,OUTPUT_COUNTRY!$B$7:$N$27,8,FALSE)&gt;75,"++",(IF(VLOOKUP(C11,OUTPUT_COUNTRY!$B$7:$N$27,8,FALSE)&gt;50,"+",(IF(VLOOKUP(C11,OUTPUT_COUNTRY!$B$7:$N$27,8,FALSE)&gt;25,"-","--")))))</f>
        <v>+</v>
      </c>
      <c r="J11" s="128" t="str">
        <f ca="1">IF(VLOOKUP(C11,OUTPUT_COUNTRY!$B$7:$N$27,9,FALSE)&gt;75,"++",(IF(VLOOKUP(C11,OUTPUT_COUNTRY!$B$7:$N$27,9,FALSE)&gt;50,"+",(IF(VLOOKUP(C11,OUTPUT_COUNTRY!$B$7:$N$27,9,FALSE)&gt;25,"-","--")))))</f>
        <v>++</v>
      </c>
      <c r="K11" s="128" t="str">
        <f>IF(VLOOKUP(C11,OUTPUT_COUNTRY!$B$7:$N$27,11,FALSE)&gt;75,"++",(IF(VLOOKUP(C11,OUTPUT_COUNTRY!$B$7:$N$27,11,FALSE)&gt;50,"+",(IF(VLOOKUP(C11,OUTPUT_COUNTRY!$B$7:$N$27,11,FALSE)&gt;25,"-","--")))))</f>
        <v>+</v>
      </c>
      <c r="L11" s="126" t="str">
        <f ca="1">IF(VLOOKUP(C11,OUTPUT_COUNTRY!$B$7:$N$27,13,FALSE)&gt;75,"++",(IF(VLOOKUP(C11,OUTPUT_COUNTRY!$B$7:$N$27,13,FALSE)&gt;50,"+",(IF(VLOOKUP(C11,OUTPUT_COUNTRY!$B$7:$N$27,13,FALSE)&gt;25,"-","--")))))</f>
        <v>++</v>
      </c>
    </row>
    <row r="12" spans="3:12" x14ac:dyDescent="0.35">
      <c r="C12" s="80" t="s">
        <v>21</v>
      </c>
      <c r="D12" s="82" t="s">
        <v>38</v>
      </c>
      <c r="E12" s="126" t="str">
        <f>IF(VLOOKUP(C12,OUTPUT_COUNTRY!$B$7:$N$27,3,FALSE)&gt;75,"++",(IF(VLOOKUP(C12,OUTPUT_COUNTRY!$B$7:$N$27,3,FALSE)&gt;50,"+",(IF(VLOOKUP(C12,OUTPUT_COUNTRY!$B$7:$N$27,3,FALSE)&gt;25,"-","--")))))</f>
        <v>-</v>
      </c>
      <c r="F12" s="126" t="str">
        <f>IF(VLOOKUP(C12,OUTPUT_COUNTRY!$B$7:$N$27,4,FALSE)&gt;75,"++",(IF(VLOOKUP(C12,OUTPUT_COUNTRY!$B$7:$N$27,4,FALSE)&gt;50,"+",(IF(VLOOKUP(C12,OUTPUT_COUNTRY!$B$7:$N$27,4,FALSE)&gt;25,"-","--")))))</f>
        <v>+</v>
      </c>
      <c r="G12" s="128" t="str">
        <f>IF(VLOOKUP(C12,OUTPUT_COUNTRY!$B$7:$N$27,5,FALSE)&gt;75,"++",(IF(VLOOKUP(C12,OUTPUT_COUNTRY!$B$7:$N$27,5,FALSE)&gt;50,"+",(IF(VLOOKUP(C12,OUTPUT_COUNTRY!$B$7:$N$27,5,FALSE)&gt;25,"-","--")))))</f>
        <v>+</v>
      </c>
      <c r="H12" s="128" t="str">
        <f>IF(VLOOKUP(C12,OUTPUT_COUNTRY!$B$7:$N$27,7,FALSE)&gt;75,"++",(IF(VLOOKUP(C12,OUTPUT_COUNTRY!$B$7:$N$27,7,FALSE)&gt;50,"+",(IF(VLOOKUP(C12,OUTPUT_COUNTRY!$B$7:$N$27,7,FALSE)&gt;25,"-","--")))))</f>
        <v>+</v>
      </c>
      <c r="I12" s="128" t="str">
        <f>IF(VLOOKUP(C12,OUTPUT_COUNTRY!$B$7:$N$27,8,FALSE)&gt;75,"++",(IF(VLOOKUP(C12,OUTPUT_COUNTRY!$B$7:$N$27,8,FALSE)&gt;50,"+",(IF(VLOOKUP(C12,OUTPUT_COUNTRY!$B$7:$N$27,8,FALSE)&gt;25,"-","--")))))</f>
        <v>--</v>
      </c>
      <c r="J12" s="128" t="str">
        <f ca="1">IF(VLOOKUP(C12,OUTPUT_COUNTRY!$B$7:$N$27,9,FALSE)&gt;75,"++",(IF(VLOOKUP(C12,OUTPUT_COUNTRY!$B$7:$N$27,9,FALSE)&gt;50,"+",(IF(VLOOKUP(C12,OUTPUT_COUNTRY!$B$7:$N$27,9,FALSE)&gt;25,"-","--")))))</f>
        <v>+</v>
      </c>
      <c r="K12" s="128" t="str">
        <f>IF(VLOOKUP(C12,OUTPUT_COUNTRY!$B$7:$N$27,11,FALSE)&gt;75,"++",(IF(VLOOKUP(C12,OUTPUT_COUNTRY!$B$7:$N$27,11,FALSE)&gt;50,"+",(IF(VLOOKUP(C12,OUTPUT_COUNTRY!$B$7:$N$27,11,FALSE)&gt;25,"-","--")))))</f>
        <v>--</v>
      </c>
      <c r="L12" s="126" t="str">
        <f ca="1">IF(VLOOKUP(C12,OUTPUT_COUNTRY!$B$7:$N$27,13,FALSE)&gt;75,"++",(IF(VLOOKUP(C12,OUTPUT_COUNTRY!$B$7:$N$27,13,FALSE)&gt;50,"+",(IF(VLOOKUP(C12,OUTPUT_COUNTRY!$B$7:$N$27,13,FALSE)&gt;25,"-","--")))))</f>
        <v>-</v>
      </c>
    </row>
    <row r="13" spans="3:12" x14ac:dyDescent="0.35">
      <c r="C13" s="80" t="s">
        <v>28</v>
      </c>
      <c r="D13" s="82" t="s">
        <v>443</v>
      </c>
      <c r="E13" s="126" t="str">
        <f>IF(VLOOKUP(C13,OUTPUT_COUNTRY!$B$7:$N$27,3,FALSE)&gt;75,"++",(IF(VLOOKUP(C13,OUTPUT_COUNTRY!$B$7:$N$27,3,FALSE)&gt;50,"+",(IF(VLOOKUP(C13,OUTPUT_COUNTRY!$B$7:$N$27,3,FALSE)&gt;25,"-","--")))))</f>
        <v>++</v>
      </c>
      <c r="F13" s="126" t="str">
        <f>IF(VLOOKUP(C13,OUTPUT_COUNTRY!$B$7:$N$27,4,FALSE)&gt;75,"++",(IF(VLOOKUP(C13,OUTPUT_COUNTRY!$B$7:$N$27,4,FALSE)&gt;50,"+",(IF(VLOOKUP(C13,OUTPUT_COUNTRY!$B$7:$N$27,4,FALSE)&gt;25,"-","--")))))</f>
        <v>--</v>
      </c>
      <c r="G13" s="128" t="str">
        <f>IF(VLOOKUP(C13,OUTPUT_COUNTRY!$B$7:$N$27,5,FALSE)&gt;75,"++",(IF(VLOOKUP(C13,OUTPUT_COUNTRY!$B$7:$N$27,5,FALSE)&gt;50,"+",(IF(VLOOKUP(C13,OUTPUT_COUNTRY!$B$7:$N$27,5,FALSE)&gt;25,"-","--")))))</f>
        <v>--</v>
      </c>
      <c r="H13" s="128" t="str">
        <f>IF(VLOOKUP(C13,OUTPUT_COUNTRY!$B$7:$N$27,7,FALSE)&gt;75,"++",(IF(VLOOKUP(C13,OUTPUT_COUNTRY!$B$7:$N$27,7,FALSE)&gt;50,"+",(IF(VLOOKUP(C13,OUTPUT_COUNTRY!$B$7:$N$27,7,FALSE)&gt;25,"-","--")))))</f>
        <v>-</v>
      </c>
      <c r="I13" s="128" t="str">
        <f>IF(VLOOKUP(C13,OUTPUT_COUNTRY!$B$7:$N$27,8,FALSE)&gt;75,"++",(IF(VLOOKUP(C13,OUTPUT_COUNTRY!$B$7:$N$27,8,FALSE)&gt;50,"+",(IF(VLOOKUP(C13,OUTPUT_COUNTRY!$B$7:$N$27,8,FALSE)&gt;25,"-","--")))))</f>
        <v>--</v>
      </c>
      <c r="J13" s="128" t="str">
        <f ca="1">IF(VLOOKUP(C13,OUTPUT_COUNTRY!$B$7:$N$27,9,FALSE)&gt;75,"++",(IF(VLOOKUP(C13,OUTPUT_COUNTRY!$B$7:$N$27,9,FALSE)&gt;50,"+",(IF(VLOOKUP(C13,OUTPUT_COUNTRY!$B$7:$N$27,9,FALSE)&gt;25,"-","--")))))</f>
        <v>+</v>
      </c>
      <c r="K13" s="128" t="str">
        <f>IF(VLOOKUP(C13,OUTPUT_COUNTRY!$B$7:$N$27,11,FALSE)&gt;75,"++",(IF(VLOOKUP(C13,OUTPUT_COUNTRY!$B$7:$N$27,11,FALSE)&gt;50,"+",(IF(VLOOKUP(C13,OUTPUT_COUNTRY!$B$7:$N$27,11,FALSE)&gt;25,"-","--")))))</f>
        <v>-</v>
      </c>
      <c r="L13" s="126" t="str">
        <f ca="1">IF(VLOOKUP(C13,OUTPUT_COUNTRY!$B$7:$N$27,13,FALSE)&gt;75,"++",(IF(VLOOKUP(C13,OUTPUT_COUNTRY!$B$7:$N$27,13,FALSE)&gt;50,"+",(IF(VLOOKUP(C13,OUTPUT_COUNTRY!$B$7:$N$27,13,FALSE)&gt;25,"-","--")))))</f>
        <v>-</v>
      </c>
    </row>
    <row r="14" spans="3:12" x14ac:dyDescent="0.35">
      <c r="C14" s="80" t="s">
        <v>26</v>
      </c>
      <c r="D14" s="82" t="s">
        <v>41</v>
      </c>
      <c r="E14" s="126" t="str">
        <f>IF(VLOOKUP(C14,OUTPUT_COUNTRY!$B$7:$N$27,3,FALSE)&gt;75,"++",(IF(VLOOKUP(C14,OUTPUT_COUNTRY!$B$7:$N$27,3,FALSE)&gt;50,"+",(IF(VLOOKUP(C14,OUTPUT_COUNTRY!$B$7:$N$27,3,FALSE)&gt;25,"-","--")))))</f>
        <v>++</v>
      </c>
      <c r="F14" s="126" t="str">
        <f>IF(VLOOKUP(C14,OUTPUT_COUNTRY!$B$7:$N$27,4,FALSE)&gt;75,"++",(IF(VLOOKUP(C14,OUTPUT_COUNTRY!$B$7:$N$27,4,FALSE)&gt;50,"+",(IF(VLOOKUP(C14,OUTPUT_COUNTRY!$B$7:$N$27,4,FALSE)&gt;25,"-","--")))))</f>
        <v>++</v>
      </c>
      <c r="G14" s="128" t="str">
        <f>IF(VLOOKUP(C14,OUTPUT_COUNTRY!$B$7:$N$27,5,FALSE)&gt;75,"++",(IF(VLOOKUP(C14,OUTPUT_COUNTRY!$B$7:$N$27,5,FALSE)&gt;50,"+",(IF(VLOOKUP(C14,OUTPUT_COUNTRY!$B$7:$N$27,5,FALSE)&gt;25,"-","--")))))</f>
        <v>+</v>
      </c>
      <c r="H14" s="128" t="str">
        <f>IF(VLOOKUP(C14,OUTPUT_COUNTRY!$B$7:$N$27,7,FALSE)&gt;75,"++",(IF(VLOOKUP(C14,OUTPUT_COUNTRY!$B$7:$N$27,7,FALSE)&gt;50,"+",(IF(VLOOKUP(C14,OUTPUT_COUNTRY!$B$7:$N$27,7,FALSE)&gt;25,"-","--")))))</f>
        <v>++</v>
      </c>
      <c r="I14" s="128" t="str">
        <f>IF(VLOOKUP(C14,OUTPUT_COUNTRY!$B$7:$N$27,8,FALSE)&gt;75,"++",(IF(VLOOKUP(C14,OUTPUT_COUNTRY!$B$7:$N$27,8,FALSE)&gt;50,"+",(IF(VLOOKUP(C14,OUTPUT_COUNTRY!$B$7:$N$27,8,FALSE)&gt;25,"-","--")))))</f>
        <v>++</v>
      </c>
      <c r="J14" s="128" t="str">
        <f ca="1">IF(VLOOKUP(C14,OUTPUT_COUNTRY!$B$7:$N$27,9,FALSE)&gt;75,"++",(IF(VLOOKUP(C14,OUTPUT_COUNTRY!$B$7:$N$27,9,FALSE)&gt;50,"+",(IF(VLOOKUP(C14,OUTPUT_COUNTRY!$B$7:$N$27,9,FALSE)&gt;25,"-","--")))))</f>
        <v>--</v>
      </c>
      <c r="K14" s="128" t="str">
        <f>IF(VLOOKUP(C14,OUTPUT_COUNTRY!$B$7:$N$27,11,FALSE)&gt;75,"++",(IF(VLOOKUP(C14,OUTPUT_COUNTRY!$B$7:$N$27,11,FALSE)&gt;50,"+",(IF(VLOOKUP(C14,OUTPUT_COUNTRY!$B$7:$N$27,11,FALSE)&gt;25,"-","--")))))</f>
        <v>+</v>
      </c>
      <c r="L14" s="126" t="str">
        <f ca="1">IF(VLOOKUP(C14,OUTPUT_COUNTRY!$B$7:$N$27,13,FALSE)&gt;75,"++",(IF(VLOOKUP(C14,OUTPUT_COUNTRY!$B$7:$N$27,13,FALSE)&gt;50,"+",(IF(VLOOKUP(C14,OUTPUT_COUNTRY!$B$7:$N$27,13,FALSE)&gt;25,"-","--")))))</f>
        <v>+</v>
      </c>
    </row>
    <row r="15" spans="3:12" x14ac:dyDescent="0.35">
      <c r="C15" s="80" t="s">
        <v>32</v>
      </c>
      <c r="D15" s="82" t="s">
        <v>52</v>
      </c>
      <c r="E15" s="126" t="str">
        <f>IF(VLOOKUP(C15,OUTPUT_COUNTRY!$B$7:$N$27,3,FALSE)&gt;75,"++",(IF(VLOOKUP(C15,OUTPUT_COUNTRY!$B$7:$N$27,3,FALSE)&gt;50,"+",(IF(VLOOKUP(C15,OUTPUT_COUNTRY!$B$7:$N$27,3,FALSE)&gt;25,"-","--")))))</f>
        <v>--</v>
      </c>
      <c r="F15" s="126" t="str">
        <f>IF(VLOOKUP(C15,OUTPUT_COUNTRY!$B$7:$N$27,4,FALSE)&gt;75,"++",(IF(VLOOKUP(C15,OUTPUT_COUNTRY!$B$7:$N$27,4,FALSE)&gt;50,"+",(IF(VLOOKUP(C15,OUTPUT_COUNTRY!$B$7:$N$27,4,FALSE)&gt;25,"-","--")))))</f>
        <v>++</v>
      </c>
      <c r="G15" s="128" t="str">
        <f>IF(VLOOKUP(C15,OUTPUT_COUNTRY!$B$7:$N$27,5,FALSE)&gt;75,"++",(IF(VLOOKUP(C15,OUTPUT_COUNTRY!$B$7:$N$27,5,FALSE)&gt;50,"+",(IF(VLOOKUP(C15,OUTPUT_COUNTRY!$B$7:$N$27,5,FALSE)&gt;25,"-","--")))))</f>
        <v>-</v>
      </c>
      <c r="H15" s="128" t="str">
        <f>IF(VLOOKUP(C15,OUTPUT_COUNTRY!$B$7:$N$27,7,FALSE)&gt;75,"++",(IF(VLOOKUP(C15,OUTPUT_COUNTRY!$B$7:$N$27,7,FALSE)&gt;50,"+",(IF(VLOOKUP(C15,OUTPUT_COUNTRY!$B$7:$N$27,7,FALSE)&gt;25,"-","--")))))</f>
        <v>-</v>
      </c>
      <c r="I15" s="128" t="str">
        <f>IF(VLOOKUP(C15,OUTPUT_COUNTRY!$B$7:$N$27,8,FALSE)&gt;75,"++",(IF(VLOOKUP(C15,OUTPUT_COUNTRY!$B$7:$N$27,8,FALSE)&gt;50,"+",(IF(VLOOKUP(C15,OUTPUT_COUNTRY!$B$7:$N$27,8,FALSE)&gt;25,"-","--")))))</f>
        <v>-</v>
      </c>
      <c r="J15" s="128" t="str">
        <f ca="1">IF(VLOOKUP(C15,OUTPUT_COUNTRY!$B$7:$N$27,9,FALSE)&gt;75,"++",(IF(VLOOKUP(C15,OUTPUT_COUNTRY!$B$7:$N$27,9,FALSE)&gt;50,"+",(IF(VLOOKUP(C15,OUTPUT_COUNTRY!$B$7:$N$27,9,FALSE)&gt;25,"-","--")))))</f>
        <v>++</v>
      </c>
      <c r="K15" s="128" t="str">
        <f>IF(VLOOKUP(C15,OUTPUT_COUNTRY!$B$7:$N$27,11,FALSE)&gt;75,"++",(IF(VLOOKUP(C15,OUTPUT_COUNTRY!$B$7:$N$27,11,FALSE)&gt;50,"+",(IF(VLOOKUP(C15,OUTPUT_COUNTRY!$B$7:$N$27,11,FALSE)&gt;25,"-","--")))))</f>
        <v>++</v>
      </c>
      <c r="L15" s="126" t="str">
        <f ca="1">IF(VLOOKUP(C15,OUTPUT_COUNTRY!$B$7:$N$27,13,FALSE)&gt;75,"++",(IF(VLOOKUP(C15,OUTPUT_COUNTRY!$B$7:$N$27,13,FALSE)&gt;50,"+",(IF(VLOOKUP(C15,OUTPUT_COUNTRY!$B$7:$N$27,13,FALSE)&gt;25,"-","--")))))</f>
        <v>++</v>
      </c>
    </row>
    <row r="16" spans="3:12" x14ac:dyDescent="0.35">
      <c r="C16" s="80" t="s">
        <v>27</v>
      </c>
      <c r="D16" s="82" t="s">
        <v>436</v>
      </c>
      <c r="E16" s="126" t="str">
        <f>IF(VLOOKUP(C16,OUTPUT_COUNTRY!$B$7:$N$27,3,FALSE)&gt;75,"++",(IF(VLOOKUP(C16,OUTPUT_COUNTRY!$B$7:$N$27,3,FALSE)&gt;50,"+",(IF(VLOOKUP(C16,OUTPUT_COUNTRY!$B$7:$N$27,3,FALSE)&gt;25,"-","--")))))</f>
        <v>++</v>
      </c>
      <c r="F16" s="126" t="str">
        <f>IF(VLOOKUP(C16,OUTPUT_COUNTRY!$B$7:$N$27,4,FALSE)&gt;75,"++",(IF(VLOOKUP(C16,OUTPUT_COUNTRY!$B$7:$N$27,4,FALSE)&gt;50,"+",(IF(VLOOKUP(C16,OUTPUT_COUNTRY!$B$7:$N$27,4,FALSE)&gt;25,"-","--")))))</f>
        <v>+</v>
      </c>
      <c r="G16" s="128" t="str">
        <f>IF(VLOOKUP(C16,OUTPUT_COUNTRY!$B$7:$N$27,5,FALSE)&gt;75,"++",(IF(VLOOKUP(C16,OUTPUT_COUNTRY!$B$7:$N$27,5,FALSE)&gt;50,"+",(IF(VLOOKUP(C16,OUTPUT_COUNTRY!$B$7:$N$27,5,FALSE)&gt;25,"-","--")))))</f>
        <v>-</v>
      </c>
      <c r="H16" s="128" t="str">
        <f>IF(VLOOKUP(C16,OUTPUT_COUNTRY!$B$7:$N$27,7,FALSE)&gt;75,"++",(IF(VLOOKUP(C16,OUTPUT_COUNTRY!$B$7:$N$27,7,FALSE)&gt;50,"+",(IF(VLOOKUP(C16,OUTPUT_COUNTRY!$B$7:$N$27,7,FALSE)&gt;25,"-","--")))))</f>
        <v>+</v>
      </c>
      <c r="I16" s="128" t="str">
        <f>IF(VLOOKUP(C16,OUTPUT_COUNTRY!$B$7:$N$27,8,FALSE)&gt;75,"++",(IF(VLOOKUP(C16,OUTPUT_COUNTRY!$B$7:$N$27,8,FALSE)&gt;50,"+",(IF(VLOOKUP(C16,OUTPUT_COUNTRY!$B$7:$N$27,8,FALSE)&gt;25,"-","--")))))</f>
        <v>++</v>
      </c>
      <c r="J16" s="128" t="str">
        <f ca="1">IF(VLOOKUP(C16,OUTPUT_COUNTRY!$B$7:$N$27,9,FALSE)&gt;75,"++",(IF(VLOOKUP(C16,OUTPUT_COUNTRY!$B$7:$N$27,9,FALSE)&gt;50,"+",(IF(VLOOKUP(C16,OUTPUT_COUNTRY!$B$7:$N$27,9,FALSE)&gt;25,"-","--")))))</f>
        <v>-</v>
      </c>
      <c r="K16" s="128" t="str">
        <f>IF(VLOOKUP(C16,OUTPUT_COUNTRY!$B$7:$N$27,11,FALSE)&gt;75,"++",(IF(VLOOKUP(C16,OUTPUT_COUNTRY!$B$7:$N$27,11,FALSE)&gt;50,"+",(IF(VLOOKUP(C16,OUTPUT_COUNTRY!$B$7:$N$27,11,FALSE)&gt;25,"-","--")))))</f>
        <v>--</v>
      </c>
      <c r="L16" s="126" t="str">
        <f ca="1">IF(VLOOKUP(C16,OUTPUT_COUNTRY!$B$7:$N$27,13,FALSE)&gt;75,"++",(IF(VLOOKUP(C16,OUTPUT_COUNTRY!$B$7:$N$27,13,FALSE)&gt;50,"+",(IF(VLOOKUP(C16,OUTPUT_COUNTRY!$B$7:$N$27,13,FALSE)&gt;25,"-","--")))))</f>
        <v>+</v>
      </c>
    </row>
    <row r="17" spans="3:12" x14ac:dyDescent="0.35">
      <c r="C17" s="80" t="s">
        <v>25</v>
      </c>
      <c r="D17" s="82" t="s">
        <v>446</v>
      </c>
      <c r="E17" s="126" t="str">
        <f>IF(VLOOKUP(C17,OUTPUT_COUNTRY!$B$7:$N$27,3,FALSE)&gt;75,"++",(IF(VLOOKUP(C17,OUTPUT_COUNTRY!$B$7:$N$27,3,FALSE)&gt;50,"+",(IF(VLOOKUP(C17,OUTPUT_COUNTRY!$B$7:$N$27,3,FALSE)&gt;25,"-","--")))))</f>
        <v>+</v>
      </c>
      <c r="F17" s="126" t="str">
        <f>IF(VLOOKUP(C17,OUTPUT_COUNTRY!$B$7:$N$27,4,FALSE)&gt;75,"++",(IF(VLOOKUP(C17,OUTPUT_COUNTRY!$B$7:$N$27,4,FALSE)&gt;50,"+",(IF(VLOOKUP(C17,OUTPUT_COUNTRY!$B$7:$N$27,4,FALSE)&gt;25,"-","--")))))</f>
        <v>-</v>
      </c>
      <c r="G17" s="128" t="str">
        <f>IF(VLOOKUP(C17,OUTPUT_COUNTRY!$B$7:$N$27,5,FALSE)&gt;75,"++",(IF(VLOOKUP(C17,OUTPUT_COUNTRY!$B$7:$N$27,5,FALSE)&gt;50,"+",(IF(VLOOKUP(C17,OUTPUT_COUNTRY!$B$7:$N$27,5,FALSE)&gt;25,"-","--")))))</f>
        <v>--</v>
      </c>
      <c r="H17" s="128" t="str">
        <f>IF(VLOOKUP(C17,OUTPUT_COUNTRY!$B$7:$N$27,7,FALSE)&gt;75,"++",(IF(VLOOKUP(C17,OUTPUT_COUNTRY!$B$7:$N$27,7,FALSE)&gt;50,"+",(IF(VLOOKUP(C17,OUTPUT_COUNTRY!$B$7:$N$27,7,FALSE)&gt;25,"-","--")))))</f>
        <v>--</v>
      </c>
      <c r="I17" s="128" t="str">
        <f>IF(VLOOKUP(C17,OUTPUT_COUNTRY!$B$7:$N$27,8,FALSE)&gt;75,"++",(IF(VLOOKUP(C17,OUTPUT_COUNTRY!$B$7:$N$27,8,FALSE)&gt;50,"+",(IF(VLOOKUP(C17,OUTPUT_COUNTRY!$B$7:$N$27,8,FALSE)&gt;25,"-","--")))))</f>
        <v>-</v>
      </c>
      <c r="J17" s="128" t="str">
        <f ca="1">IF(VLOOKUP(C17,OUTPUT_COUNTRY!$B$7:$N$27,9,FALSE)&gt;75,"++",(IF(VLOOKUP(C17,OUTPUT_COUNTRY!$B$7:$N$27,9,FALSE)&gt;50,"+",(IF(VLOOKUP(C17,OUTPUT_COUNTRY!$B$7:$N$27,9,FALSE)&gt;25,"-","--")))))</f>
        <v>+</v>
      </c>
      <c r="K17" s="128" t="str">
        <f>IF(VLOOKUP(C17,OUTPUT_COUNTRY!$B$7:$N$27,11,FALSE)&gt;75,"++",(IF(VLOOKUP(C17,OUTPUT_COUNTRY!$B$7:$N$27,11,FALSE)&gt;50,"+",(IF(VLOOKUP(C17,OUTPUT_COUNTRY!$B$7:$N$27,11,FALSE)&gt;25,"-","--")))))</f>
        <v>--</v>
      </c>
      <c r="L17" s="126" t="str">
        <f ca="1">IF(VLOOKUP(C17,OUTPUT_COUNTRY!$B$7:$N$27,13,FALSE)&gt;75,"++",(IF(VLOOKUP(C17,OUTPUT_COUNTRY!$B$7:$N$27,13,FALSE)&gt;50,"+",(IF(VLOOKUP(C17,OUTPUT_COUNTRY!$B$7:$N$27,13,FALSE)&gt;25,"-","--")))))</f>
        <v>+</v>
      </c>
    </row>
    <row r="18" spans="3:12" x14ac:dyDescent="0.35">
      <c r="C18" s="80" t="s">
        <v>12</v>
      </c>
      <c r="D18" s="82" t="s">
        <v>54</v>
      </c>
      <c r="E18" s="126" t="str">
        <f>IF(VLOOKUP(C18,OUTPUT_COUNTRY!$B$7:$N$27,3,FALSE)&gt;75,"++",(IF(VLOOKUP(C18,OUTPUT_COUNTRY!$B$7:$N$27,3,FALSE)&gt;50,"+",(IF(VLOOKUP(C18,OUTPUT_COUNTRY!$B$7:$N$27,3,FALSE)&gt;25,"-","--")))))</f>
        <v>+</v>
      </c>
      <c r="F18" s="126" t="str">
        <f>IF(VLOOKUP(C18,OUTPUT_COUNTRY!$B$7:$N$27,4,FALSE)&gt;75,"++",(IF(VLOOKUP(C18,OUTPUT_COUNTRY!$B$7:$N$27,4,FALSE)&gt;50,"+",(IF(VLOOKUP(C18,OUTPUT_COUNTRY!$B$7:$N$27,4,FALSE)&gt;25,"-","--")))))</f>
        <v>--</v>
      </c>
      <c r="G18" s="128" t="str">
        <f>IF(VLOOKUP(C18,OUTPUT_COUNTRY!$B$7:$N$27,5,FALSE)&gt;75,"++",(IF(VLOOKUP(C18,OUTPUT_COUNTRY!$B$7:$N$27,5,FALSE)&gt;50,"+",(IF(VLOOKUP(C18,OUTPUT_COUNTRY!$B$7:$N$27,5,FALSE)&gt;25,"-","--")))))</f>
        <v>-</v>
      </c>
      <c r="H18" s="128" t="str">
        <f>IF(VLOOKUP(C18,OUTPUT_COUNTRY!$B$7:$N$27,7,FALSE)&gt;75,"++",(IF(VLOOKUP(C18,OUTPUT_COUNTRY!$B$7:$N$27,7,FALSE)&gt;50,"+",(IF(VLOOKUP(C18,OUTPUT_COUNTRY!$B$7:$N$27,7,FALSE)&gt;25,"-","--")))))</f>
        <v>-</v>
      </c>
      <c r="I18" s="128" t="str">
        <f>IF(VLOOKUP(C18,OUTPUT_COUNTRY!$B$7:$N$27,8,FALSE)&gt;75,"++",(IF(VLOOKUP(C18,OUTPUT_COUNTRY!$B$7:$N$27,8,FALSE)&gt;50,"+",(IF(VLOOKUP(C18,OUTPUT_COUNTRY!$B$7:$N$27,8,FALSE)&gt;25,"-","--")))))</f>
        <v>+</v>
      </c>
      <c r="J18" s="128" t="str">
        <f ca="1">IF(VLOOKUP(C18,OUTPUT_COUNTRY!$B$7:$N$27,9,FALSE)&gt;75,"++",(IF(VLOOKUP(C18,OUTPUT_COUNTRY!$B$7:$N$27,9,FALSE)&gt;50,"+",(IF(VLOOKUP(C18,OUTPUT_COUNTRY!$B$7:$N$27,9,FALSE)&gt;25,"-","--")))))</f>
        <v>-</v>
      </c>
      <c r="K18" s="128" t="str">
        <f>IF(VLOOKUP(C18,OUTPUT_COUNTRY!$B$7:$N$27,11,FALSE)&gt;75,"++",(IF(VLOOKUP(C18,OUTPUT_COUNTRY!$B$7:$N$27,11,FALSE)&gt;50,"+",(IF(VLOOKUP(C18,OUTPUT_COUNTRY!$B$7:$N$27,11,FALSE)&gt;25,"-","--")))))</f>
        <v>--</v>
      </c>
      <c r="L18" s="126" t="str">
        <f ca="1">IF(VLOOKUP(C18,OUTPUT_COUNTRY!$B$7:$N$27,13,FALSE)&gt;75,"++",(IF(VLOOKUP(C18,OUTPUT_COUNTRY!$B$7:$N$27,13,FALSE)&gt;50,"+",(IF(VLOOKUP(C18,OUTPUT_COUNTRY!$B$7:$N$27,13,FALSE)&gt;25,"-","--")))))</f>
        <v>-</v>
      </c>
    </row>
    <row r="19" spans="3:12" x14ac:dyDescent="0.35">
      <c r="C19" s="80" t="s">
        <v>29</v>
      </c>
      <c r="D19" s="82" t="s">
        <v>440</v>
      </c>
      <c r="E19" s="126" t="str">
        <f>IF(VLOOKUP(C19,OUTPUT_COUNTRY!$B$7:$N$27,3,FALSE)&gt;75,"++",(IF(VLOOKUP(C19,OUTPUT_COUNTRY!$B$7:$N$27,3,FALSE)&gt;50,"+",(IF(VLOOKUP(C19,OUTPUT_COUNTRY!$B$7:$N$27,3,FALSE)&gt;25,"-","--")))))</f>
        <v>--</v>
      </c>
      <c r="F19" s="126" t="str">
        <f>IF(VLOOKUP(C19,OUTPUT_COUNTRY!$B$7:$N$27,4,FALSE)&gt;75,"++",(IF(VLOOKUP(C19,OUTPUT_COUNTRY!$B$7:$N$27,4,FALSE)&gt;50,"+",(IF(VLOOKUP(C19,OUTPUT_COUNTRY!$B$7:$N$27,4,FALSE)&gt;25,"-","--")))))</f>
        <v>-</v>
      </c>
      <c r="G19" s="128" t="str">
        <f>IF(VLOOKUP(C19,OUTPUT_COUNTRY!$B$7:$N$27,5,FALSE)&gt;75,"++",(IF(VLOOKUP(C19,OUTPUT_COUNTRY!$B$7:$N$27,5,FALSE)&gt;50,"+",(IF(VLOOKUP(C19,OUTPUT_COUNTRY!$B$7:$N$27,5,FALSE)&gt;25,"-","--")))))</f>
        <v>--</v>
      </c>
      <c r="H19" s="128" t="str">
        <f>IF(VLOOKUP(C19,OUTPUT_COUNTRY!$B$7:$N$27,7,FALSE)&gt;75,"++",(IF(VLOOKUP(C19,OUTPUT_COUNTRY!$B$7:$N$27,7,FALSE)&gt;50,"+",(IF(VLOOKUP(C19,OUTPUT_COUNTRY!$B$7:$N$27,7,FALSE)&gt;25,"-","--")))))</f>
        <v>--</v>
      </c>
      <c r="I19" s="128" t="str">
        <f>IF(VLOOKUP(C19,OUTPUT_COUNTRY!$B$7:$N$27,8,FALSE)&gt;75,"++",(IF(VLOOKUP(C19,OUTPUT_COUNTRY!$B$7:$N$27,8,FALSE)&gt;50,"+",(IF(VLOOKUP(C19,OUTPUT_COUNTRY!$B$7:$N$27,8,FALSE)&gt;25,"-","--")))))</f>
        <v>+</v>
      </c>
      <c r="J19" s="128" t="str">
        <f ca="1">IF(VLOOKUP(C19,OUTPUT_COUNTRY!$B$7:$N$27,9,FALSE)&gt;75,"++",(IF(VLOOKUP(C19,OUTPUT_COUNTRY!$B$7:$N$27,9,FALSE)&gt;50,"+",(IF(VLOOKUP(C19,OUTPUT_COUNTRY!$B$7:$N$27,9,FALSE)&gt;25,"-","--")))))</f>
        <v>++</v>
      </c>
      <c r="K19" s="128" t="str">
        <f>IF(VLOOKUP(C19,OUTPUT_COUNTRY!$B$7:$N$27,11,FALSE)&gt;75,"++",(IF(VLOOKUP(C19,OUTPUT_COUNTRY!$B$7:$N$27,11,FALSE)&gt;50,"+",(IF(VLOOKUP(C19,OUTPUT_COUNTRY!$B$7:$N$27,11,FALSE)&gt;25,"-","--")))))</f>
        <v>+</v>
      </c>
      <c r="L19" s="126" t="str">
        <f ca="1">IF(VLOOKUP(C19,OUTPUT_COUNTRY!$B$7:$N$27,13,FALSE)&gt;75,"++",(IF(VLOOKUP(C19,OUTPUT_COUNTRY!$B$7:$N$27,13,FALSE)&gt;50,"+",(IF(VLOOKUP(C19,OUTPUT_COUNTRY!$B$7:$N$27,13,FALSE)&gt;25,"-","--")))))</f>
        <v>++</v>
      </c>
    </row>
    <row r="20" spans="3:12" x14ac:dyDescent="0.35">
      <c r="C20" s="80" t="s">
        <v>33</v>
      </c>
      <c r="D20" s="82" t="s">
        <v>441</v>
      </c>
      <c r="E20" s="126" t="str">
        <f>IF(VLOOKUP(C20,OUTPUT_COUNTRY!$B$7:$N$27,3,FALSE)&gt;75,"++",(IF(VLOOKUP(C20,OUTPUT_COUNTRY!$B$7:$N$27,3,FALSE)&gt;50,"+",(IF(VLOOKUP(C20,OUTPUT_COUNTRY!$B$7:$N$27,3,FALSE)&gt;25,"-","--")))))</f>
        <v>-</v>
      </c>
      <c r="F20" s="126" t="str">
        <f>IF(VLOOKUP(C20,OUTPUT_COUNTRY!$B$7:$N$27,4,FALSE)&gt;75,"++",(IF(VLOOKUP(C20,OUTPUT_COUNTRY!$B$7:$N$27,4,FALSE)&gt;50,"+",(IF(VLOOKUP(C20,OUTPUT_COUNTRY!$B$7:$N$27,4,FALSE)&gt;25,"-","--")))))</f>
        <v>+</v>
      </c>
      <c r="G20" s="128" t="str">
        <f>IF(VLOOKUP(C20,OUTPUT_COUNTRY!$B$7:$N$27,5,FALSE)&gt;75,"++",(IF(VLOOKUP(C20,OUTPUT_COUNTRY!$B$7:$N$27,5,FALSE)&gt;50,"+",(IF(VLOOKUP(C20,OUTPUT_COUNTRY!$B$7:$N$27,5,FALSE)&gt;25,"-","--")))))</f>
        <v>+</v>
      </c>
      <c r="H20" s="128" t="str">
        <f>IF(VLOOKUP(C20,OUTPUT_COUNTRY!$B$7:$N$27,7,FALSE)&gt;75,"++",(IF(VLOOKUP(C20,OUTPUT_COUNTRY!$B$7:$N$27,7,FALSE)&gt;50,"+",(IF(VLOOKUP(C20,OUTPUT_COUNTRY!$B$7:$N$27,7,FALSE)&gt;25,"-","--")))))</f>
        <v>+</v>
      </c>
      <c r="I20" s="128" t="str">
        <f>IF(VLOOKUP(C20,OUTPUT_COUNTRY!$B$7:$N$27,8,FALSE)&gt;75,"++",(IF(VLOOKUP(C20,OUTPUT_COUNTRY!$B$7:$N$27,8,FALSE)&gt;50,"+",(IF(VLOOKUP(C20,OUTPUT_COUNTRY!$B$7:$N$27,8,FALSE)&gt;25,"-","--")))))</f>
        <v>--</v>
      </c>
      <c r="J20" s="128" t="str">
        <f ca="1">IF(VLOOKUP(C20,OUTPUT_COUNTRY!$B$7:$N$27,9,FALSE)&gt;75,"++",(IF(VLOOKUP(C20,OUTPUT_COUNTRY!$B$7:$N$27,9,FALSE)&gt;50,"+",(IF(VLOOKUP(C20,OUTPUT_COUNTRY!$B$7:$N$27,9,FALSE)&gt;25,"-","--")))))</f>
        <v>+</v>
      </c>
      <c r="K20" s="128" t="str">
        <f>IF(VLOOKUP(C20,OUTPUT_COUNTRY!$B$7:$N$27,11,FALSE)&gt;75,"++",(IF(VLOOKUP(C20,OUTPUT_COUNTRY!$B$7:$N$27,11,FALSE)&gt;50,"+",(IF(VLOOKUP(C20,OUTPUT_COUNTRY!$B$7:$N$27,11,FALSE)&gt;25,"-","--")))))</f>
        <v>-</v>
      </c>
      <c r="L20" s="126" t="str">
        <f ca="1">IF(VLOOKUP(C20,OUTPUT_COUNTRY!$B$7:$N$27,13,FALSE)&gt;75,"++",(IF(VLOOKUP(C20,OUTPUT_COUNTRY!$B$7:$N$27,13,FALSE)&gt;50,"+",(IF(VLOOKUP(C20,OUTPUT_COUNTRY!$B$7:$N$27,13,FALSE)&gt;25,"-","--")))))</f>
        <v>-</v>
      </c>
    </row>
    <row r="21" spans="3:12" x14ac:dyDescent="0.35">
      <c r="C21" s="80" t="s">
        <v>31</v>
      </c>
      <c r="D21" s="82" t="s">
        <v>444</v>
      </c>
      <c r="E21" s="126" t="str">
        <f>IF(VLOOKUP(C21,OUTPUT_COUNTRY!$B$7:$N$27,3,FALSE)&gt;75,"++",(IF(VLOOKUP(C21,OUTPUT_COUNTRY!$B$7:$N$27,3,FALSE)&gt;50,"+",(IF(VLOOKUP(C21,OUTPUT_COUNTRY!$B$7:$N$27,3,FALSE)&gt;25,"-","--")))))</f>
        <v>+</v>
      </c>
      <c r="F21" s="126" t="str">
        <f>IF(VLOOKUP(C21,OUTPUT_COUNTRY!$B$7:$N$27,4,FALSE)&gt;75,"++",(IF(VLOOKUP(C21,OUTPUT_COUNTRY!$B$7:$N$27,4,FALSE)&gt;50,"+",(IF(VLOOKUP(C21,OUTPUT_COUNTRY!$B$7:$N$27,4,FALSE)&gt;25,"-","--")))))</f>
        <v>-</v>
      </c>
      <c r="G21" s="128" t="str">
        <f>IF(VLOOKUP(C21,OUTPUT_COUNTRY!$B$7:$N$27,5,FALSE)&gt;75,"++",(IF(VLOOKUP(C21,OUTPUT_COUNTRY!$B$7:$N$27,5,FALSE)&gt;50,"+",(IF(VLOOKUP(C21,OUTPUT_COUNTRY!$B$7:$N$27,5,FALSE)&gt;25,"-","--")))))</f>
        <v>++</v>
      </c>
      <c r="H21" s="128" t="str">
        <f>IF(VLOOKUP(C21,OUTPUT_COUNTRY!$B$7:$N$27,7,FALSE)&gt;75,"++",(IF(VLOOKUP(C21,OUTPUT_COUNTRY!$B$7:$N$27,7,FALSE)&gt;50,"+",(IF(VLOOKUP(C21,OUTPUT_COUNTRY!$B$7:$N$27,7,FALSE)&gt;25,"-","--")))))</f>
        <v>+</v>
      </c>
      <c r="I21" s="128" t="str">
        <f>IF(VLOOKUP(C21,OUTPUT_COUNTRY!$B$7:$N$27,8,FALSE)&gt;75,"++",(IF(VLOOKUP(C21,OUTPUT_COUNTRY!$B$7:$N$27,8,FALSE)&gt;50,"+",(IF(VLOOKUP(C21,OUTPUT_COUNTRY!$B$7:$N$27,8,FALSE)&gt;25,"-","--")))))</f>
        <v>--</v>
      </c>
      <c r="J21" s="128" t="str">
        <f ca="1">IF(VLOOKUP(C21,OUTPUT_COUNTRY!$B$7:$N$27,9,FALSE)&gt;75,"++",(IF(VLOOKUP(C21,OUTPUT_COUNTRY!$B$7:$N$27,9,FALSE)&gt;50,"+",(IF(VLOOKUP(C21,OUTPUT_COUNTRY!$B$7:$N$27,9,FALSE)&gt;25,"-","--")))))</f>
        <v>--</v>
      </c>
      <c r="K21" s="128" t="str">
        <f>IF(VLOOKUP(C21,OUTPUT_COUNTRY!$B$7:$N$27,11,FALSE)&gt;75,"++",(IF(VLOOKUP(C21,OUTPUT_COUNTRY!$B$7:$N$27,11,FALSE)&gt;50,"+",(IF(VLOOKUP(C21,OUTPUT_COUNTRY!$B$7:$N$27,11,FALSE)&gt;25,"-","--")))))</f>
        <v>++</v>
      </c>
      <c r="L21" s="126" t="str">
        <f ca="1">IF(VLOOKUP(C21,OUTPUT_COUNTRY!$B$7:$N$27,13,FALSE)&gt;75,"++",(IF(VLOOKUP(C21,OUTPUT_COUNTRY!$B$7:$N$27,13,FALSE)&gt;50,"+",(IF(VLOOKUP(C21,OUTPUT_COUNTRY!$B$7:$N$27,13,FALSE)&gt;25,"-","--")))))</f>
        <v>--</v>
      </c>
    </row>
    <row r="22" spans="3:12" x14ac:dyDescent="0.35">
      <c r="C22" s="80" t="s">
        <v>30</v>
      </c>
      <c r="D22" s="82" t="s">
        <v>438</v>
      </c>
      <c r="E22" s="126" t="str">
        <f>IF(VLOOKUP(C22,OUTPUT_COUNTRY!$B$7:$N$27,3,FALSE)&gt;75,"++",(IF(VLOOKUP(C22,OUTPUT_COUNTRY!$B$7:$N$27,3,FALSE)&gt;50,"+",(IF(VLOOKUP(C22,OUTPUT_COUNTRY!$B$7:$N$27,3,FALSE)&gt;25,"-","--")))))</f>
        <v>+</v>
      </c>
      <c r="F22" s="126" t="str">
        <f>IF(VLOOKUP(C22,OUTPUT_COUNTRY!$B$7:$N$27,4,FALSE)&gt;75,"++",(IF(VLOOKUP(C22,OUTPUT_COUNTRY!$B$7:$N$27,4,FALSE)&gt;50,"+",(IF(VLOOKUP(C22,OUTPUT_COUNTRY!$B$7:$N$27,4,FALSE)&gt;25,"-","--")))))</f>
        <v>+</v>
      </c>
      <c r="G22" s="128" t="str">
        <f>IF(VLOOKUP(C22,OUTPUT_COUNTRY!$B$7:$N$27,5,FALSE)&gt;75,"++",(IF(VLOOKUP(C22,OUTPUT_COUNTRY!$B$7:$N$27,5,FALSE)&gt;50,"+",(IF(VLOOKUP(C22,OUTPUT_COUNTRY!$B$7:$N$27,5,FALSE)&gt;25,"-","--")))))</f>
        <v>+</v>
      </c>
      <c r="H22" s="128" t="str">
        <f>IF(VLOOKUP(C22,OUTPUT_COUNTRY!$B$7:$N$27,7,FALSE)&gt;75,"++",(IF(VLOOKUP(C22,OUTPUT_COUNTRY!$B$7:$N$27,7,FALSE)&gt;50,"+",(IF(VLOOKUP(C22,OUTPUT_COUNTRY!$B$7:$N$27,7,FALSE)&gt;25,"-","--")))))</f>
        <v>+</v>
      </c>
      <c r="I22" s="128" t="str">
        <f>IF(VLOOKUP(C22,OUTPUT_COUNTRY!$B$7:$N$27,8,FALSE)&gt;75,"++",(IF(VLOOKUP(C22,OUTPUT_COUNTRY!$B$7:$N$27,8,FALSE)&gt;50,"+",(IF(VLOOKUP(C22,OUTPUT_COUNTRY!$B$7:$N$27,8,FALSE)&gt;25,"-","--")))))</f>
        <v>--</v>
      </c>
      <c r="J22" s="128" t="str">
        <f ca="1">IF(VLOOKUP(C22,OUTPUT_COUNTRY!$B$7:$N$27,9,FALSE)&gt;75,"++",(IF(VLOOKUP(C22,OUTPUT_COUNTRY!$B$7:$N$27,9,FALSE)&gt;50,"+",(IF(VLOOKUP(C22,OUTPUT_COUNTRY!$B$7:$N$27,9,FALSE)&gt;25,"-","--")))))</f>
        <v>-</v>
      </c>
      <c r="K22" s="128" t="str">
        <f>IF(VLOOKUP(C22,OUTPUT_COUNTRY!$B$7:$N$27,11,FALSE)&gt;75,"++",(IF(VLOOKUP(C22,OUTPUT_COUNTRY!$B$7:$N$27,11,FALSE)&gt;50,"+",(IF(VLOOKUP(C22,OUTPUT_COUNTRY!$B$7:$N$27,11,FALSE)&gt;25,"-","--")))))</f>
        <v>-</v>
      </c>
      <c r="L22" s="126" t="str">
        <f ca="1">IF(VLOOKUP(C22,OUTPUT_COUNTRY!$B$7:$N$27,13,FALSE)&gt;75,"++",(IF(VLOOKUP(C22,OUTPUT_COUNTRY!$B$7:$N$27,13,FALSE)&gt;50,"+",(IF(VLOOKUP(C22,OUTPUT_COUNTRY!$B$7:$N$27,13,FALSE)&gt;25,"-","--")))))</f>
        <v>-</v>
      </c>
    </row>
    <row r="23" spans="3:12" x14ac:dyDescent="0.35">
      <c r="C23" s="80" t="s">
        <v>34</v>
      </c>
      <c r="D23" s="82" t="s">
        <v>447</v>
      </c>
      <c r="E23" s="126" t="str">
        <f>IF(VLOOKUP(C23,OUTPUT_COUNTRY!$B$7:$N$27,3,FALSE)&gt;75,"++",(IF(VLOOKUP(C23,OUTPUT_COUNTRY!$B$7:$N$27,3,FALSE)&gt;50,"+",(IF(VLOOKUP(C23,OUTPUT_COUNTRY!$B$7:$N$27,3,FALSE)&gt;25,"-","--")))))</f>
        <v>++</v>
      </c>
      <c r="F23" s="126" t="str">
        <f>IF(VLOOKUP(C23,OUTPUT_COUNTRY!$B$7:$N$27,4,FALSE)&gt;75,"++",(IF(VLOOKUP(C23,OUTPUT_COUNTRY!$B$7:$N$27,4,FALSE)&gt;50,"+",(IF(VLOOKUP(C23,OUTPUT_COUNTRY!$B$7:$N$27,4,FALSE)&gt;25,"-","--")))))</f>
        <v>--</v>
      </c>
      <c r="G23" s="128" t="str">
        <f>IF(VLOOKUP(C23,OUTPUT_COUNTRY!$B$7:$N$27,5,FALSE)&gt;75,"++",(IF(VLOOKUP(C23,OUTPUT_COUNTRY!$B$7:$N$27,5,FALSE)&gt;50,"+",(IF(VLOOKUP(C23,OUTPUT_COUNTRY!$B$7:$N$27,5,FALSE)&gt;25,"-","--")))))</f>
        <v>-</v>
      </c>
      <c r="H23" s="128" t="str">
        <f>IF(VLOOKUP(C23,OUTPUT_COUNTRY!$B$7:$N$27,7,FALSE)&gt;75,"++",(IF(VLOOKUP(C23,OUTPUT_COUNTRY!$B$7:$N$27,7,FALSE)&gt;50,"+",(IF(VLOOKUP(C23,OUTPUT_COUNTRY!$B$7:$N$27,7,FALSE)&gt;25,"-","--")))))</f>
        <v>-</v>
      </c>
      <c r="I23" s="128" t="str">
        <f>IF(VLOOKUP(C23,OUTPUT_COUNTRY!$B$7:$N$27,8,FALSE)&gt;75,"++",(IF(VLOOKUP(C23,OUTPUT_COUNTRY!$B$7:$N$27,8,FALSE)&gt;50,"+",(IF(VLOOKUP(C23,OUTPUT_COUNTRY!$B$7:$N$27,8,FALSE)&gt;25,"-","--")))))</f>
        <v>--</v>
      </c>
      <c r="J23" s="128" t="str">
        <f ca="1">IF(VLOOKUP(C23,OUTPUT_COUNTRY!$B$7:$N$27,9,FALSE)&gt;75,"++",(IF(VLOOKUP(C23,OUTPUT_COUNTRY!$B$7:$N$27,9,FALSE)&gt;50,"+",(IF(VLOOKUP(C23,OUTPUT_COUNTRY!$B$7:$N$27,9,FALSE)&gt;25,"-","--")))))</f>
        <v>-</v>
      </c>
      <c r="K23" s="128" t="str">
        <f>IF(VLOOKUP(C23,OUTPUT_COUNTRY!$B$7:$N$27,11,FALSE)&gt;75,"++",(IF(VLOOKUP(C23,OUTPUT_COUNTRY!$B$7:$N$27,11,FALSE)&gt;50,"+",(IF(VLOOKUP(C23,OUTPUT_COUNTRY!$B$7:$N$27,11,FALSE)&gt;25,"-","--")))))</f>
        <v>++</v>
      </c>
      <c r="L23" s="126" t="str">
        <f ca="1">IF(VLOOKUP(C23,OUTPUT_COUNTRY!$B$7:$N$27,13,FALSE)&gt;75,"++",(IF(VLOOKUP(C23,OUTPUT_COUNTRY!$B$7:$N$27,13,FALSE)&gt;50,"+",(IF(VLOOKUP(C23,OUTPUT_COUNTRY!$B$7:$N$27,13,FALSE)&gt;25,"-","--")))))</f>
        <v>-</v>
      </c>
    </row>
    <row r="24" spans="3:12" x14ac:dyDescent="0.35">
      <c r="C24" s="81" t="s">
        <v>22</v>
      </c>
      <c r="D24" s="83" t="s">
        <v>442</v>
      </c>
      <c r="E24" s="130" t="str">
        <f>IF(VLOOKUP(C24,OUTPUT_COUNTRY!$B$7:$N$27,3,FALSE)&gt;75,"++",(IF(VLOOKUP(C24,OUTPUT_COUNTRY!$B$7:$N$27,3,FALSE)&gt;50,"+",(IF(VLOOKUP(C24,OUTPUT_COUNTRY!$B$7:$N$27,3,FALSE)&gt;25,"-","--")))))</f>
        <v>-</v>
      </c>
      <c r="F24" s="130" t="str">
        <f>IF(VLOOKUP(C24,OUTPUT_COUNTRY!$B$7:$N$27,4,FALSE)&gt;75,"++",(IF(VLOOKUP(C24,OUTPUT_COUNTRY!$B$7:$N$27,4,FALSE)&gt;50,"+",(IF(VLOOKUP(C24,OUTPUT_COUNTRY!$B$7:$N$27,4,FALSE)&gt;25,"-","--")))))</f>
        <v>-</v>
      </c>
      <c r="G24" s="129" t="str">
        <f>IF(VLOOKUP(C24,OUTPUT_COUNTRY!$B$7:$N$27,5,FALSE)&gt;75,"++",(IF(VLOOKUP(C24,OUTPUT_COUNTRY!$B$7:$N$27,5,FALSE)&gt;50,"+",(IF(VLOOKUP(C24,OUTPUT_COUNTRY!$B$7:$N$27,5,FALSE)&gt;25,"-","--")))))</f>
        <v>-</v>
      </c>
      <c r="H24" s="129" t="str">
        <f>IF(VLOOKUP(C24,OUTPUT_COUNTRY!$B$7:$N$27,7,FALSE)&gt;75,"++",(IF(VLOOKUP(C24,OUTPUT_COUNTRY!$B$7:$N$27,7,FALSE)&gt;50,"+",(IF(VLOOKUP(C24,OUTPUT_COUNTRY!$B$7:$N$27,7,FALSE)&gt;25,"-","--")))))</f>
        <v>-</v>
      </c>
      <c r="I24" s="129" t="str">
        <f>IF(VLOOKUP(C24,OUTPUT_COUNTRY!$B$7:$N$27,8,FALSE)&gt;75,"++",(IF(VLOOKUP(C24,OUTPUT_COUNTRY!$B$7:$N$27,8,FALSE)&gt;50,"+",(IF(VLOOKUP(C24,OUTPUT_COUNTRY!$B$7:$N$27,8,FALSE)&gt;25,"-","--")))))</f>
        <v>--</v>
      </c>
      <c r="J24" s="129" t="str">
        <f ca="1">IF(VLOOKUP(C24,OUTPUT_COUNTRY!$B$7:$N$27,9,FALSE)&gt;75,"++",(IF(VLOOKUP(C24,OUTPUT_COUNTRY!$B$7:$N$27,9,FALSE)&gt;50,"+",(IF(VLOOKUP(C24,OUTPUT_COUNTRY!$B$7:$N$27,9,FALSE)&gt;25,"-","--")))))</f>
        <v>-</v>
      </c>
      <c r="K24" s="129" t="str">
        <f>IF(VLOOKUP(C24,OUTPUT_COUNTRY!$B$7:$N$27,11,FALSE)&gt;75,"++",(IF(VLOOKUP(C24,OUTPUT_COUNTRY!$B$7:$N$27,11,FALSE)&gt;50,"+",(IF(VLOOKUP(C24,OUTPUT_COUNTRY!$B$7:$N$27,11,FALSE)&gt;25,"-","--")))))</f>
        <v>-</v>
      </c>
      <c r="L24" s="130" t="str">
        <f ca="1">IF(VLOOKUP(C24,OUTPUT_COUNTRY!$B$7:$N$27,13,FALSE)&gt;75,"++",(IF(VLOOKUP(C24,OUTPUT_COUNTRY!$B$7:$N$27,13,FALSE)&gt;50,"+",(IF(VLOOKUP(C24,OUTPUT_COUNTRY!$B$7:$N$27,13,FALSE)&gt;25,"-","--")))))</f>
        <v>--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3" sqref="O3:O23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45379</v>
      </c>
      <c r="G3" s="4" cm="1">
        <f t="array" ref="G3">_xll.FDS(D3,"FMA_PE(LTM,0,,,""PORTAGG"",""MEANR"")")</f>
        <v>14.0985031238173</v>
      </c>
      <c r="H3" s="4" cm="1">
        <f t="array" ref="H3">_xll.FDS(D3,"FMA_PE(NTMA,0,,,""PORTAGG"",""MEANR"")")</f>
        <v>12.1685169494032</v>
      </c>
      <c r="I3" cm="1">
        <f t="array" ref="I3">_xll.FDS(D3,"FMA_DIV_YLD(NTMA,NOW,NOW,M,""PORTAGG"",""MEANR"")")</f>
        <v>2.8019645750638502</v>
      </c>
      <c r="J3" s="55" cm="1">
        <f t="array" ref="J3">IFERROR(_xll.FDS(D3,"FG_FCF_YIELD_NTM(0)"),(1/G3*100))</f>
        <v>5.1972548987653804</v>
      </c>
      <c r="K3" s="3" cm="1">
        <f t="array" ref="K3">_xll.FDS(D3,"FMA_EVAL_EBITDA(NTMA,0,,,""PORTAGG"",""MEANR"")")</f>
        <v>9.8667319190161393</v>
      </c>
      <c r="L3" cm="1">
        <f t="array" ref="L3">_xll.FDS(D3,"FMA_EVAL_EBIT(LTMA,NOW,NOW,M,""PORTAGG"",""MEANR"")")</f>
        <v>16.368881629064301</v>
      </c>
      <c r="M3">
        <f>HLOOKUP(D3,'Index ROE'!$A$1:$V$25,25,FALSE)</f>
        <v>12.022369540661201</v>
      </c>
      <c r="N3">
        <f>VLOOKUP(A3,'LIQIDITY 2'!$A$3:$E$26,5,FALSE)</f>
        <v>2.3047</v>
      </c>
      <c r="O3" cm="1">
        <f t="array" ref="O3">IFERROR(IFERROR(_xll.FDS(B3,"IMF_IFS_RCPI_Q(0)"),_xll.FDS(B3,"IMF_IFS_RCPI_Q(-1AM)")),$D$31)</f>
        <v>-0.32258100000000001</v>
      </c>
      <c r="P3">
        <f>VLOOKUP(E3,GDP_GROWTH!$B$10:$W$165,22,FALSE)</f>
        <v>5.6866931054303738</v>
      </c>
      <c r="Q3">
        <f t="shared" ref="Q3:Q23" si="0">I3-N3</f>
        <v>0.49726457506385024</v>
      </c>
      <c r="R3" s="55">
        <f t="shared" ref="R3:R23" si="1">J3-N3</f>
        <v>2.8925548987653804</v>
      </c>
      <c r="S3">
        <f t="shared" ref="S3:S23" si="2">M3-N3</f>
        <v>9.7176695406612001</v>
      </c>
      <c r="T3">
        <f>M3-O3</f>
        <v>12.3449505406612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45.499999999999993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60.900000000000006</v>
      </c>
      <c r="AC3" cm="1">
        <f t="array" ref="AC3">_xlfn.PERCENTRANK.EXC(_xlfn._xlws.FILTER(AB$3:AB$23, ISNUMBER(AB$3:AB$23)),AB3)*100</f>
        <v>68.100000000000009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45379</v>
      </c>
      <c r="G4" s="4" cm="1">
        <f t="array" ref="G4">_xll.FDS(D4,"FMA_PE(LTM,0,,,""PORTAGG"",""MEANR"")")</f>
        <v>10.5268502493931</v>
      </c>
      <c r="H4" s="4" cm="1">
        <f t="array" ref="H4">_xll.FDS(D4,"FMA_PE(NTMA,0,,,""PORTAGG"",""MEANR"")")</f>
        <v>7.8669357888515297</v>
      </c>
      <c r="I4" cm="1">
        <f t="array" ref="I4">_xll.FDS(D4,"FMA_DIV_YLD(NTMA,NOW,NOW,M,""PORTAGG"",""MEANR"")")</f>
        <v>6.8504829382598302</v>
      </c>
      <c r="J4" s="55" cm="1">
        <f t="array" ref="J4">IFERROR(_xll.FDS(D4,"FG_FCF_YIELD_NTM(0)"),(1/G4*100))</f>
        <v>8.9333496027164596</v>
      </c>
      <c r="K4" s="3" cm="1">
        <f t="array" ref="K4">_xll.FDS(D4,"FMA_EVAL_EBITDA(NTMA,0,,,""PORTAGG"",""MEANR"")")</f>
        <v>6.1852172800234602</v>
      </c>
      <c r="L4" cm="1">
        <f t="array" ref="L4">_xll.FDS(D4,"FMA_EVAL_EBIT(LTMA,NOW,NOW,M,""PORTAGG"",""MEANR"")")</f>
        <v>9.6035834835889702</v>
      </c>
      <c r="M4">
        <f>HLOOKUP(D4,'Index ROE'!$A$1:$V$25,25,FALSE)</f>
        <v>13.773591396130101</v>
      </c>
      <c r="N4">
        <f>VLOOKUP(A4,'LIQIDITY 2'!$A$3:$E$26,5,FALSE)</f>
        <v>2.6225757999999999</v>
      </c>
      <c r="O4" cm="1">
        <f t="array" ref="O4">IFERROR(IFERROR(_xll.FDS(B4,"IMF_IFS_RCPI_Q(0)"),_xll.FDS(B4,"IMF_IFS_RCPI_Q(-1AM)")),$D$31)</f>
        <v>4.5860630000000002</v>
      </c>
      <c r="P4">
        <f>VLOOKUP(E4,GDP_GROWTH!$B$10:$W$165,22,FALSE)</f>
        <v>2.8445276358834981</v>
      </c>
      <c r="Q4">
        <f t="shared" si="0"/>
        <v>4.2279071382598303</v>
      </c>
      <c r="R4" s="55">
        <f t="shared" si="1"/>
        <v>6.3107738027164597</v>
      </c>
      <c r="S4">
        <f t="shared" si="2"/>
        <v>11.151015596130101</v>
      </c>
      <c r="T4">
        <f t="shared" ref="T4:T23" si="3">M4-O4</f>
        <v>9.1875283961301015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77.3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54.500000000000007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81.135000000000005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45379</v>
      </c>
      <c r="G5" s="4" cm="1">
        <f t="array" ref="G5">_xll.FDS(D5,"FMA_PE(LTM,0,,,""PORTAGG"",""MEANR"")")</f>
        <v>15.9210063242886</v>
      </c>
      <c r="H5" s="4" cm="1">
        <f t="array" ref="H5">_xll.FDS(D5,"FMA_PE(NTMA,0,,,""PORTAGG"",""MEANR"")")</f>
        <v>12.675220249863999</v>
      </c>
      <c r="I5" cm="1">
        <f t="array" ref="I5">_xll.FDS(D5,"FMA_DIV_YLD(NTMA,NOW,NOW,M,""PORTAGG"",""MEANR"")")</f>
        <v>4.0506755332593798</v>
      </c>
      <c r="J5" s="55" cm="1">
        <f t="array" ref="J5">IFERROR(_xll.FDS(D5,"FG_FCF_YIELD_NTM(0)"),(1/G5*100))</f>
        <v>6.2810100042133055</v>
      </c>
      <c r="K5" s="3" cm="1">
        <f t="array" ref="K5">_xll.FDS(D5,"FMA_EVAL_EBITDA(NTMA,0,,,""PORTAGG"",""MEANR"")")</f>
        <v>6.2389467489241204</v>
      </c>
      <c r="L5" cm="1">
        <f t="array" ref="L5">_xll.FDS(D5,"FMA_EVAL_EBIT(LTMA,NOW,NOW,M,""PORTAGG"",""MEANR"")")</f>
        <v>9.4956270114255599</v>
      </c>
      <c r="M5">
        <f>HLOOKUP(D5,'Index ROE'!$A$1:$V$25,25,FALSE)</f>
        <v>14.023409817903</v>
      </c>
      <c r="N5">
        <f>VLOOKUP(A5,'LIQIDITY 2'!$A$3:$E$26,5,FALSE)</f>
        <v>6.6790589999999996</v>
      </c>
      <c r="O5" cm="1">
        <f t="array" ref="O5">IFERROR(IFERROR(_xll.FDS(B5,"IMF_IFS_RCPI_Q(0)"),_xll.FDS(B5,"IMF_IFS_RCPI_Q(-1AM)")),$D$31)</f>
        <v>2.6812450000000001</v>
      </c>
      <c r="P5">
        <f>VLOOKUP(E5,GDP_GROWTH!$B$10:$W$165,22,FALSE)</f>
        <v>3.8153657829076093</v>
      </c>
      <c r="Q5">
        <f t="shared" si="0"/>
        <v>-2.6283834667406198</v>
      </c>
      <c r="R5" s="55">
        <f t="shared" si="1"/>
        <v>-0.39804899578669417</v>
      </c>
      <c r="S5">
        <f t="shared" si="2"/>
        <v>7.3443508179029999</v>
      </c>
      <c r="T5">
        <f t="shared" si="3"/>
        <v>11.342164817902999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40.9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41</v>
      </c>
      <c r="Z5" cm="1">
        <f t="array" ref="Z5">_xlfn.PERCENTRANK.EXC(_xlfn._xlws.FILTER(T$3:T$23, ISNUMBER(T$3:T$23)),T5)*100</f>
        <v>81.8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46.17</v>
      </c>
      <c r="AC5" cm="1">
        <f t="array" ref="AC5">_xlfn.PERCENTRANK.EXC(_xlfn._xlws.FILTER(AB$3:AB$23, ISNUMBER(AB$3:AB$23)),AB5)*100</f>
        <v>50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45379</v>
      </c>
      <c r="G6" s="4" cm="1">
        <f t="array" ref="G6">_xll.FDS(D6,"FMA_PE(LTM,0,,,""PORTAGG"",""MEANR"")")</f>
        <v>10.675812660915</v>
      </c>
      <c r="H6" s="4" cm="1">
        <f t="array" ref="H6">_xll.FDS(D6,"FMA_PE(NTMA,0,,,""PORTAGG"",""MEANR"")")</f>
        <v>9.2086587590098503</v>
      </c>
      <c r="I6" cm="1">
        <f t="array" ref="I6">_xll.FDS(D6,"FMA_DIV_YLD(NTMA,NOW,NOW,M,""PORTAGG"",""MEANR"")")</f>
        <v>2.7516952043142</v>
      </c>
      <c r="J6" s="55" cm="1">
        <f t="array" ref="J6">IFERROR(_xll.FDS(D6,"FG_FCF_YIELD_NTM(0)"),(1/G6*100))</f>
        <v>6.4262937440589099</v>
      </c>
      <c r="K6" s="3" cm="1">
        <f t="array" ref="K6">_xll.FDS(D6,"FMA_EVAL_EBITDA(NTMA,0,,,""PORTAGG"",""MEANR"")")</f>
        <v>8.5821065098848095</v>
      </c>
      <c r="L6" cm="1">
        <f t="array" ref="L6">_xll.FDS(D6,"FMA_EVAL_EBIT(LTMA,NOW,NOW,M,""PORTAGG"",""MEANR"")")</f>
        <v>13.441497800613799</v>
      </c>
      <c r="M6">
        <f>HLOOKUP(D6,'Index ROE'!$A$1:$V$25,25,FALSE)</f>
        <v>11.940586204176601</v>
      </c>
      <c r="N6">
        <f>VLOOKUP(A6,'LIQIDITY 2'!$A$3:$E$26,5,FALSE)</f>
        <v>6.7258753999999996</v>
      </c>
      <c r="O6" cm="1">
        <f t="array" ref="O6">IFERROR(IFERROR(_xll.FDS(B6,"IMF_IFS_RCPI_Q(0)"),_xll.FDS(B6,"IMF_IFS_RCPI_Q(-1AM)")),$D$31)</f>
        <v>4.3222060000000004</v>
      </c>
      <c r="P6">
        <f>VLOOKUP(E6,GDP_GROWTH!$B$10:$W$165,22,FALSE)</f>
        <v>3.9454348254778893</v>
      </c>
      <c r="Q6">
        <f t="shared" si="0"/>
        <v>-3.9741801956857996</v>
      </c>
      <c r="R6" s="55">
        <f t="shared" si="1"/>
        <v>-0.29958165594108976</v>
      </c>
      <c r="S6">
        <f t="shared" si="2"/>
        <v>5.214710804176601</v>
      </c>
      <c r="T6">
        <f t="shared" si="3"/>
        <v>7.6183802041766002</v>
      </c>
      <c r="U6" cm="1">
        <f t="array" ref="U6">_xlfn.PERCENTRANK.EXC(_xlfn._xlws.FILTER(Q$3:Q$23, ISNUMBER(Q$3:Q$23)),Q6)*100</f>
        <v>31.8</v>
      </c>
      <c r="V6" cm="1">
        <f t="array" ref="V6">_xlfn.PERCENTRANK.EXC(_xlfn._xlws.FILTER(R$3:R$23, ISNUMBER(R$3:R$23)),R6)*100</f>
        <v>45.4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68.199999999999989</v>
      </c>
      <c r="Y6" cm="1">
        <f t="array" ref="Y6">(1-_xlfn.PERCENTRANK.EXC(_xlfn._xlws.FILTER(H$3:H$23, ISNUMBER(H$3:H$23)),H6))*100</f>
        <v>72.8</v>
      </c>
      <c r="Z6" cm="1">
        <f t="array" ref="Z6">_xlfn.PERCENTRANK.EXC(_xlfn._xlws.FILTER(T$3:T$23, ISNUMBER(T$3:T$23)),T6)*100</f>
        <v>27.200000000000003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52.72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45379</v>
      </c>
      <c r="G7" s="4" cm="1">
        <f t="array" ref="G7">_xll.FDS(D7,"FMA_PE(LTM,0,,,""PORTAGG"",""MEANR"")")</f>
        <v>7.9993110892496802</v>
      </c>
      <c r="H7" s="4" cm="1">
        <f t="array" ref="H7">_xll.FDS(D7,"FMA_PE(NTMA,0,,,""PORTAGG"",""MEANR"")")</f>
        <v>8.8210449720237794</v>
      </c>
      <c r="I7" cm="1">
        <f t="array" ref="I7">_xll.FDS(D7,"FMA_DIV_YLD(NTMA,NOW,NOW,M,""PORTAGG"",""MEANR"")")</f>
        <v>4.8919091005316497</v>
      </c>
      <c r="J7" s="55" cm="1">
        <f t="array" ref="J7">IFERROR(_xll.FDS(D7,"FG_FCF_YIELD_NTM(0)"),(1/G7*100))</f>
        <v>12.501076515750285</v>
      </c>
      <c r="K7" s="3" cm="1">
        <f t="array" ref="K7">_xll.FDS(D7,"FMA_EVAL_EBITDA(NTMA,0,,,""PORTAGG"",""MEANR"")")</f>
        <v>4.4912636101009902</v>
      </c>
      <c r="L7" cm="1">
        <f t="array" ref="L7">_xll.FDS(D7,"FMA_EVAL_EBIT(LTMA,NOW,NOW,M,""PORTAGG"",""MEANR"")")</f>
        <v>7.66804800451962</v>
      </c>
      <c r="M7">
        <f>HLOOKUP(D7,'Index ROE'!$A$1:$V$25,25,FALSE)</f>
        <v>12.394579327579899</v>
      </c>
      <c r="N7">
        <f>VLOOKUP(A7,'LIQIDITY 2'!$A$3:$E$26,5,FALSE)</f>
        <v>5.6820000000000004</v>
      </c>
      <c r="O7" cm="1">
        <f t="array" ref="O7">IFERROR(IFERROR(_xll.FDS(B7,"IMF_IFS_RCPI_Q(0)"),_xll.FDS(B7,"IMF_IFS_RCPI_Q(-1AM)")),$D$31)</f>
        <v>6.2023080000000004</v>
      </c>
      <c r="P7">
        <f>VLOOKUP(E7,GDP_GROWTH!$B$10:$W$165,22,FALSE)</f>
        <v>3.7030435940290873</v>
      </c>
      <c r="Q7">
        <f t="shared" si="0"/>
        <v>-0.79009089946835065</v>
      </c>
      <c r="R7" s="55">
        <f t="shared" si="1"/>
        <v>6.8190765157502842</v>
      </c>
      <c r="S7">
        <f t="shared" si="2"/>
        <v>6.7125793275798991</v>
      </c>
      <c r="T7">
        <f t="shared" si="3"/>
        <v>6.1922713275798991</v>
      </c>
      <c r="U7" cm="1">
        <f t="array" ref="U7">_xlfn.PERCENTRANK.EXC(_xlfn._xlws.FILTER(Q$3:Q$23, ISNUMBER(Q$3:Q$23)),Q7)*100</f>
        <v>50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81.899999999999991</v>
      </c>
      <c r="Y7" cm="1">
        <f t="array" ref="Y7">(1-_xlfn.PERCENTRANK.EXC(_xlfn._xlws.FILTER(H$3:H$23, ISNUMBER(H$3:H$23)),H7))*100</f>
        <v>77.3</v>
      </c>
      <c r="Z7" cm="1">
        <f t="array" ref="Z7">_xlfn.PERCENTRANK.EXC(_xlfn._xlws.FILTER(T$3:T$23, ISNUMBER(T$3:T$23)),T7)*100</f>
        <v>18.099999999999998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71.375000000000014</v>
      </c>
      <c r="AC7" cm="1">
        <f t="array" ref="AC7">_xlfn.PERCENTRANK.EXC(_xlfn._xlws.FILTER(AB$3:AB$23, ISNUMBER(AB$3:AB$23)),AB7)*100</f>
        <v>81.8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45379</v>
      </c>
      <c r="G8" s="4" cm="1">
        <f t="array" ref="G8">_xll.FDS(D8,"FMA_PE(LTM,0,,,""PORTAGG"",""MEANR"")")</f>
        <v>18.6062544542403</v>
      </c>
      <c r="H8" s="4" cm="1">
        <f t="array" ref="H8">_xll.FDS(D8,"FMA_PE(NTMA,0,,,""PORTAGG"",""MEANR"")")</f>
        <v>12.9997818524397</v>
      </c>
      <c r="I8" cm="1">
        <f t="array" ref="I8">_xll.FDS(D8,"FMA_DIV_YLD(NTMA,NOW,NOW,M,""PORTAGG"",""MEANR"")")</f>
        <v>3.3744571483034602</v>
      </c>
      <c r="J8" s="55" cm="1">
        <f t="array" ref="J8">IFERROR(_xll.FDS(D8,"FG_FCF_YIELD_NTM(0)"),(1/G8*100))</f>
        <v>6.7586543848513703</v>
      </c>
      <c r="K8" s="3" cm="1">
        <f t="array" ref="K8">_xll.FDS(D8,"FMA_EVAL_EBITDA(NTMA,0,,,""PORTAGG"",""MEANR"")")</f>
        <v>7.0631636703359497</v>
      </c>
      <c r="L8" cm="1">
        <f t="array" ref="L8">_xll.FDS(D8,"FMA_EVAL_EBIT(LTMA,NOW,NOW,M,""PORTAGG"",""MEANR"")")</f>
        <v>13.2456576815215</v>
      </c>
      <c r="M8">
        <f>HLOOKUP(D8,'Index ROE'!$A$1:$V$25,25,FALSE)</f>
        <v>12.932447367368299</v>
      </c>
      <c r="N8">
        <f>VLOOKUP(A8,'LIQIDITY 2'!$A$3:$E$26,5,FALSE)</f>
        <v>7.4260479999999998</v>
      </c>
      <c r="O8" cm="1">
        <f t="array" ref="O8">IFERROR(IFERROR(_xll.FDS(B8,"IMF_IFS_RCPI_Q(0)"),_xll.FDS(B8,"IMF_IFS_RCPI_Q(-1AM)")),$D$31)</f>
        <v>3.9030174999999998</v>
      </c>
      <c r="P8">
        <f>VLOOKUP(E8,GDP_GROWTH!$B$10:$W$165,22,FALSE)</f>
        <v>2.3642552134477857</v>
      </c>
      <c r="Q8">
        <f t="shared" si="0"/>
        <v>-4.05159085169654</v>
      </c>
      <c r="R8" s="55">
        <f t="shared" si="1"/>
        <v>-0.66739361514862949</v>
      </c>
      <c r="S8">
        <f t="shared" si="2"/>
        <v>5.5063993673682994</v>
      </c>
      <c r="T8">
        <f t="shared" si="3"/>
        <v>9.0294298673683002</v>
      </c>
      <c r="U8" cm="1">
        <f t="array" ref="U8">_xlfn.PERCENTRANK.EXC(_xlfn._xlws.FILTER(Q$3:Q$23, ISNUMBER(Q$3:Q$23)),Q8)*100</f>
        <v>27.200000000000003</v>
      </c>
      <c r="V8" cm="1">
        <f t="array" ref="V8">_xlfn.PERCENTRANK.EXC(_xlfn._xlws.FILTER(R$3:R$23, ISNUMBER(R$3:R$23)),R8)*100</f>
        <v>36.299999999999997</v>
      </c>
      <c r="W8" cm="1">
        <f t="array" ref="W8">_xlfn.PERCENTRANK.EXC(_xlfn._xlws.FILTER(S$3:S$23, ISNUMBER(S$3:S$23)),S8)*100</f>
        <v>27.200000000000003</v>
      </c>
      <c r="X8" cm="1">
        <f t="array" ref="X8">(1-_xlfn.PERCENTRANK.EXC(_xlfn._xlws.FILTER(G$3:G$23, ISNUMBER(G$3:G$23)),G8))*100</f>
        <v>27.3</v>
      </c>
      <c r="Y8" cm="1">
        <f t="array" ref="Y8">(1-_xlfn.PERCENTRANK.EXC(_xlfn._xlws.FILTER(H$3:H$23, ISNUMBER(H$3:H$23)),H8))*100</f>
        <v>31.899999999999995</v>
      </c>
      <c r="Z8" cm="1">
        <f t="array" ref="Z8">_xlfn.PERCENTRANK.EXC(_xlfn._xlws.FILTER(T$3:T$23, ISNUMBER(T$3:T$23)),T8)*100</f>
        <v>50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32.954999999999998</v>
      </c>
      <c r="AC8" cm="1">
        <f t="array" ref="AC8">_xlfn.PERCENTRANK.EXC(_xlfn._xlws.FILTER(AB$3:AB$23, ISNUMBER(AB$3:AB$23)),AB8)*100</f>
        <v>18.099999999999998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45379</v>
      </c>
      <c r="G9" s="4" cm="1">
        <f t="array" ref="G9">_xll.FDS(D9,"FMA_PE(LTM,0,,,""PORTAGG"",""MEANR"")")</f>
        <v>17.613863371246399</v>
      </c>
      <c r="H9" s="4" cm="1">
        <f t="array" ref="H9">_xll.FDS(D9,"FMA_PE(NTMA,0,,,""PORTAGG"",""MEANR"")")</f>
        <v>14.098954505489001</v>
      </c>
      <c r="I9" cm="1">
        <f t="array" ref="I9">_xll.FDS(D9,"FMA_DIV_YLD(NTMA,NOW,NOW,M,""PORTAGG"",""MEANR"")")</f>
        <v>4.1934524893577301</v>
      </c>
      <c r="J9" s="55" cm="1">
        <f t="array" ref="J9">IFERROR(_xll.FDS(D9,"FG_FCF_YIELD_NTM(0)"),(1/G9*100))</f>
        <v>6.5116498353901102</v>
      </c>
      <c r="K9" s="3" cm="1">
        <f t="array" ref="K9">_xll.FDS(D9,"FMA_EVAL_EBITDA(NTMA,0,,,""PORTAGG"",""MEANR"")")</f>
        <v>8.9155396292647602</v>
      </c>
      <c r="L9" cm="1">
        <f t="array" ref="L9">_xll.FDS(D9,"FMA_EVAL_EBIT(LTMA,NOW,NOW,M,""PORTAGG"",""MEANR"")")</f>
        <v>17.977664236418299</v>
      </c>
      <c r="M9">
        <f>HLOOKUP(D9,'Index ROE'!$A$1:$V$25,25,FALSE)</f>
        <v>9.5588573391121194</v>
      </c>
      <c r="N9">
        <f>VLOOKUP(A9,'LIQIDITY 2'!$A$3:$E$26,5,FALSE)</f>
        <v>3.87425</v>
      </c>
      <c r="O9" cm="1">
        <f t="array" ref="O9">IFERROR(IFERROR(_xll.FDS(B9,"IMF_IFS_RCPI_Q(0)"),_xll.FDS(B9,"IMF_IFS_RCPI_Q(-1AM)")),$D$31)</f>
        <v>1.6028895000000001</v>
      </c>
      <c r="P9">
        <f>VLOOKUP(E9,GDP_GROWTH!$B$10:$W$165,22,FALSE)</f>
        <v>3.5466921531802975</v>
      </c>
      <c r="Q9">
        <f t="shared" si="0"/>
        <v>0.3192024893577301</v>
      </c>
      <c r="R9" s="55">
        <f t="shared" si="1"/>
        <v>2.6373998353901102</v>
      </c>
      <c r="S9">
        <f t="shared" si="2"/>
        <v>5.6846073391121195</v>
      </c>
      <c r="T9">
        <f t="shared" si="3"/>
        <v>7.9559678391121196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63.6</v>
      </c>
      <c r="W9" cm="1">
        <f t="array" ref="W9">_xlfn.PERCENTRANK.EXC(_xlfn._xlws.FILTER(S$3:S$23, ISNUMBER(S$3:S$23)),S9)*100</f>
        <v>31.8</v>
      </c>
      <c r="X9" cm="1">
        <f t="array" ref="X9">(1-_xlfn.PERCENTRANK.EXC(_xlfn._xlws.FILTER(G$3:G$23, ISNUMBER(G$3:G$23)),G9))*100</f>
        <v>31.899999999999995</v>
      </c>
      <c r="Y9" cm="1">
        <f t="array" ref="Y9">(1-_xlfn.PERCENTRANK.EXC(_xlfn._xlws.FILTER(H$3:H$23, ISNUMBER(H$3:H$23)),H9))*100</f>
        <v>27.3</v>
      </c>
      <c r="Z9" cm="1">
        <f t="array" ref="Z9">_xlfn.PERCENTRANK.EXC(_xlfn._xlws.FILTER(T$3:T$23, ISNUMBER(T$3:T$23)),T9)*100</f>
        <v>31.8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40.01</v>
      </c>
      <c r="AC9" cm="1">
        <f t="array" ref="AC9">_xlfn.PERCENTRANK.EXC(_xlfn._xlws.FILTER(AB$3:AB$23, ISNUMBER(AB$3:AB$23)),AB9)*100</f>
        <v>45.4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45379</v>
      </c>
      <c r="G10" s="4" cm="1">
        <f t="array" ref="G10">_xll.FDS(D10,"FMA_PE(LTM,0,,,""PORTAGG"",""MEANR"")")</f>
        <v>21.824601830660502</v>
      </c>
      <c r="H10" s="4" cm="1">
        <f t="array" ref="H10">_xll.FDS(D10,"FMA_PE(NTMA,0,,,""PORTAGG"",""MEANR"")")</f>
        <v>17.5220696679695</v>
      </c>
      <c r="I10" cm="1">
        <f t="array" ref="I10">_xll.FDS(D10,"FMA_DIV_YLD(NTMA,NOW,NOW,M,""PORTAGG"",""MEANR"")")</f>
        <v>3.0998293107007</v>
      </c>
      <c r="J10" s="55" cm="1">
        <f t="array" ref="J10">IFERROR(_xll.FDS(D10,"FG_FCF_YIELD_NTM(0)"),(1/G10*100))</f>
        <v>3.7617417631931098</v>
      </c>
      <c r="K10" s="3" cm="1">
        <f t="array" ref="K10">_xll.FDS(D10,"FMA_EVAL_EBITDA(NTMA,0,,,""PORTAGG"",""MEANR"")")</f>
        <v>10.059153515126701</v>
      </c>
      <c r="L10" cm="1">
        <f t="array" ref="L10">_xll.FDS(D10,"FMA_EVAL_EBIT(LTMA,NOW,NOW,M,""PORTAGG"",""MEANR"")")</f>
        <v>20.320610963134801</v>
      </c>
      <c r="M10">
        <f>HLOOKUP(D10,'Index ROE'!$A$1:$V$25,25,FALSE)</f>
        <v>11.9152161134332</v>
      </c>
      <c r="N10">
        <f>VLOOKUP(A10,'LIQIDITY 2'!$A$3:$E$26,5,FALSE)</f>
        <v>1.5083</v>
      </c>
      <c r="O10" cm="1">
        <f t="array" ref="O10">IFERROR(IFERROR(_xll.FDS(B10,"IMF_IFS_RCPI_Q(0)"),_xll.FDS(B10,"IMF_IFS_RCPI_Q(-1AM)")),$D$31)</f>
        <v>3.2433991</v>
      </c>
      <c r="P10">
        <f>VLOOKUP(E10,GDP_GROWTH!$B$10:$W$165,22,FALSE)</f>
        <v>3.5195870793715778</v>
      </c>
      <c r="Q10">
        <f t="shared" si="0"/>
        <v>1.5915293107007</v>
      </c>
      <c r="R10" s="55">
        <f t="shared" si="1"/>
        <v>2.2534417631931101</v>
      </c>
      <c r="S10">
        <f t="shared" si="2"/>
        <v>10.4069161134332</v>
      </c>
      <c r="T10">
        <f t="shared" si="3"/>
        <v>8.6718170134332002</v>
      </c>
      <c r="U10" cm="1">
        <f t="array" ref="U10">_xlfn.PERCENTRANK.EXC(_xlfn._xlws.FILTER(Q$3:Q$23, ISNUMBER(Q$3:Q$23)),Q10)*100</f>
        <v>86.3</v>
      </c>
      <c r="V10" cm="1">
        <f t="array" ref="V10">_xlfn.PERCENTRANK.EXC(_xlfn._xlws.FILTER(R$3:R$23, ISNUMBER(R$3:R$23)),R10)*100</f>
        <v>54.500000000000007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36.299999999999997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37.510000000000005</v>
      </c>
      <c r="AC10" cm="1">
        <f t="array" ref="AC10">_xlfn.PERCENTRANK.EXC(_xlfn._xlws.FILTER(AB$3:AB$23, ISNUMBER(AB$3:AB$23)),AB10)*100</f>
        <v>31.8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45379</v>
      </c>
      <c r="G11" s="4" cm="1">
        <f t="array" ref="G11">_xll.FDS(D11,"FMA_PE(LTM,0,,,""PORTAGG"",""MEANR"")")</f>
        <v>13.491779276026801</v>
      </c>
      <c r="H11" s="4" cm="1">
        <f t="array" ref="H11">_xll.FDS(D11,"FMA_PE(NTMA,0,,,""PORTAGG"",""MEANR"")")</f>
        <v>12.922186207306</v>
      </c>
      <c r="I11" cm="1">
        <f t="array" ref="I11">_xll.FDS(D11,"FMA_DIV_YLD(NTMA,NOW,NOW,M,""PORTAGG"",""MEANR"")")</f>
        <v>4.00743780835833</v>
      </c>
      <c r="J11" s="55" cm="1">
        <f t="array" ref="J11">IFERROR(_xll.FDS(D11,"FG_FCF_YIELD_NTM(0)"),(1/G11*100))</f>
        <v>7.6761896066728301</v>
      </c>
      <c r="K11" s="3" cm="1">
        <f t="array" ref="K11">_xll.FDS(D11,"FMA_EVAL_EBITDA(NTMA,0,,,""PORTAGG"",""MEANR"")")</f>
        <v>6.2207733216500696</v>
      </c>
      <c r="L11" cm="1">
        <f t="array" ref="L11">_xll.FDS(D11,"FMA_EVAL_EBIT(LTMA,NOW,NOW,M,""PORTAGG"",""MEANR"")")</f>
        <v>10.5768147977531</v>
      </c>
      <c r="M11">
        <f>HLOOKUP(D11,'Index ROE'!$A$1:$V$25,25,FALSE)</f>
        <v>13.699010068001799</v>
      </c>
      <c r="N11">
        <f>VLOOKUP(A11,'LIQIDITY 2'!$A$3:$E$26,5,FALSE)</f>
        <v>9.8170999999999999</v>
      </c>
      <c r="O11" cm="1">
        <f t="array" ref="O11">IFERROR(IFERROR(_xll.FDS(B11,"IMF_IFS_RCPI_Q(0)"),_xll.FDS(B11,"IMF_IFS_RCPI_Q(-1AM)")),$D$31)</f>
        <v>4.4145545999999998</v>
      </c>
      <c r="P11">
        <f>VLOOKUP(E11,GDP_GROWTH!$B$10:$W$165,22,FALSE)</f>
        <v>0.75528355941661962</v>
      </c>
      <c r="Q11">
        <f t="shared" si="0"/>
        <v>-5.80966219164167</v>
      </c>
      <c r="R11" s="55">
        <f t="shared" si="1"/>
        <v>-2.1409103933271698</v>
      </c>
      <c r="S11">
        <f t="shared" si="2"/>
        <v>3.8819100680017993</v>
      </c>
      <c r="T11">
        <f t="shared" si="3"/>
        <v>9.2844554680017986</v>
      </c>
      <c r="U11" cm="1">
        <f t="array" ref="U11">_xlfn.PERCENTRANK.EXC(_xlfn._xlws.FILTER(Q$3:Q$23, ISNUMBER(Q$3:Q$23)),Q11)*100</f>
        <v>13.600000000000001</v>
      </c>
      <c r="V11" cm="1">
        <f t="array" ref="V11">_xlfn.PERCENTRANK.EXC(_xlfn._xlws.FILTER(R$3:R$23, ISNUMBER(R$3:R$23)),R11)*100</f>
        <v>22.7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36.4</v>
      </c>
      <c r="Z11" cm="1">
        <f t="array" ref="Z11">_xlfn.PERCENTRANK.EXC(_xlfn._xlws.FILTER(T$3:T$23, ISNUMBER(T$3:T$23)),T11)*100</f>
        <v>59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35.214999999999996</v>
      </c>
      <c r="AC11" cm="1">
        <f t="array" ref="AC11">_xlfn.PERCENTRANK.EXC(_xlfn._xlws.FILTER(AB$3:AB$23, ISNUMBER(AB$3:AB$23)),AB11)*100</f>
        <v>22.7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45379</v>
      </c>
      <c r="G12" s="4" cm="1">
        <f t="array" ref="G12">_xll.FDS(D12,"FMA_PE(LTM,0,,,""PORTAGG"",""MEANR"")")</f>
        <v>18.717870907592101</v>
      </c>
      <c r="H12" s="4" cm="1">
        <f t="array" ref="H12">_xll.FDS(D12,"FMA_PE(NTMA,0,,,""PORTAGG"",""MEANR"")")</f>
        <v>10.445899125084599</v>
      </c>
      <c r="I12" cm="1">
        <f t="array" ref="I12">_xll.FDS(D12,"FMA_DIV_YLD(NTMA,NOW,NOW,M,""PORTAGG"",""MEANR"")")</f>
        <v>2.1592743175168101</v>
      </c>
      <c r="J12" s="55" cm="1">
        <f t="array" ref="J12">IFERROR(_xll.FDS(D12,"FG_FCF_YIELD_NTM(0)"),(1/G12*100))</f>
        <v>4.9682281751827002</v>
      </c>
      <c r="K12" s="3" cm="1">
        <f t="array" ref="K12">_xll.FDS(D12,"FMA_EVAL_EBITDA(NTMA,0,,,""PORTAGG"",""MEANR"")")</f>
        <v>6.5115571822818001</v>
      </c>
      <c r="L12" cm="1">
        <f t="array" ref="L12">_xll.FDS(D12,"FMA_EVAL_EBIT(LTMA,NOW,NOW,M,""PORTAGG"",""MEANR"")")</f>
        <v>20.272225681521299</v>
      </c>
      <c r="M12">
        <f>HLOOKUP(D12,'Index ROE'!$A$1:$V$25,25,FALSE)</f>
        <v>8.9049963583202398</v>
      </c>
      <c r="N12">
        <f>VLOOKUP(A12,'LIQIDITY 2'!$A$3:$E$26,5,FALSE)</f>
        <v>3.5871</v>
      </c>
      <c r="O12" cm="1">
        <f t="array" ref="O12">IFERROR(IFERROR(_xll.FDS(B12,"IMF_IFS_RCPI_Q(0)"),_xll.FDS(B12,"IMF_IFS_RCPI_Q(-1AM)")),$D$31)</f>
        <v>3.404687</v>
      </c>
      <c r="P12">
        <f>VLOOKUP(E12,GDP_GROWTH!$B$10:$W$165,22,FALSE)</f>
        <v>2.41003689527024</v>
      </c>
      <c r="Q12">
        <f t="shared" si="0"/>
        <v>-1.4278256824831899</v>
      </c>
      <c r="R12" s="55">
        <f t="shared" si="1"/>
        <v>1.3811281751827003</v>
      </c>
      <c r="S12">
        <f t="shared" si="2"/>
        <v>5.3178963583202403</v>
      </c>
      <c r="T12">
        <f t="shared" si="3"/>
        <v>5.5003093583202398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50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22.799999999999997</v>
      </c>
      <c r="Y12" cm="1">
        <f t="array" ref="Y12">(1-_xlfn.PERCENTRANK.EXC(_xlfn._xlws.FILTER(H$3:H$23, ISNUMBER(H$3:H$23)),H12))*100</f>
        <v>50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36.14</v>
      </c>
      <c r="AC12" cm="1">
        <f t="array" ref="AC12">_xlfn.PERCENTRANK.EXC(_xlfn._xlws.FILTER(AB$3:AB$23, ISNUMBER(AB$3:AB$23)),AB12)*100</f>
        <v>27.200000000000003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45379</v>
      </c>
      <c r="G13" s="4" cm="1">
        <f t="array" ref="G13">_xll.FDS(D13,"FMA_PE(LTM,0,,,""PORTAGG"",""MEANR"")")</f>
        <v>7.6696080471403496</v>
      </c>
      <c r="H13" s="4" cm="1">
        <f t="array" ref="H13">_xll.FDS(D13,"FMA_PE(NTMA,0,,,""PORTAGG"",""MEANR"")")</f>
        <v>7.7070187481687098</v>
      </c>
      <c r="I13" cm="1">
        <f t="array" ref="I13">_xll.FDS(D13,"FMA_DIV_YLD(NTMA,NOW,NOW,M,""PORTAGG"",""MEANR"")")</f>
        <v>6.3145689784860197</v>
      </c>
      <c r="J13" s="55" cm="1">
        <f t="array" ref="J13">IFERROR(_xll.FDS(D13,"FG_FCF_YIELD_NTM(0)"),(1/G13*100))</f>
        <v>9.2591406591946708</v>
      </c>
      <c r="K13" s="3" cm="1">
        <f t="array" ref="K13">_xll.FDS(D13,"FMA_EVAL_EBITDA(NTMA,0,,,""PORTAGG"",""MEANR"")")</f>
        <v>4.7209638745962703</v>
      </c>
      <c r="L13" cm="1">
        <f t="array" ref="L13">_xll.FDS(D13,"FMA_EVAL_EBIT(LTMA,NOW,NOW,M,""PORTAGG"",""MEANR"")")</f>
        <v>6.7750644589476297</v>
      </c>
      <c r="M13">
        <f>HLOOKUP(D13,'Index ROE'!$A$1:$V$25,25,FALSE)</f>
        <v>18.630696371272801</v>
      </c>
      <c r="N13">
        <f>VLOOKUP(A13,'LIQIDITY 2'!$A$3:$E$26,5,FALSE)</f>
        <v>11.613232</v>
      </c>
      <c r="O13" cm="1">
        <f t="array" ref="O13">IFERROR(IFERROR(_xll.FDS(B13,"IMF_IFS_RCPI_Q(0)"),_xll.FDS(B13,"IMF_IFS_RCPI_Q(-1AM)")),$D$31)</f>
        <v>4.7076507000000003</v>
      </c>
      <c r="P13">
        <f>VLOOKUP(E13,GDP_GROWTH!$B$10:$W$165,22,FALSE)</f>
        <v>0.86151944639016875</v>
      </c>
      <c r="Q13">
        <f t="shared" si="0"/>
        <v>-5.2986630215139803</v>
      </c>
      <c r="R13" s="55">
        <f t="shared" si="1"/>
        <v>-2.3540913408053292</v>
      </c>
      <c r="S13">
        <f t="shared" si="2"/>
        <v>7.0174643712728013</v>
      </c>
      <c r="T13">
        <f t="shared" si="3"/>
        <v>13.923045671272801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18.099999999999998</v>
      </c>
      <c r="W13" cm="1">
        <f t="array" ref="W13">_xlfn.PERCENTRANK.EXC(_xlfn._xlws.FILTER(S$3:S$23, ISNUMBER(S$3:S$23)),S13)*100</f>
        <v>50</v>
      </c>
      <c r="X13" cm="1">
        <f t="array" ref="X13">(1-_xlfn.PERCENTRANK.EXC(_xlfn._xlws.FILTER(G$3:G$23, ISNUMBER(G$3:G$23)),G13))*100</f>
        <v>86.4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63.4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45379</v>
      </c>
      <c r="G14" s="4" cm="1">
        <f t="array" ref="G14">_xll.FDS(D14,"FMA_PE(LTM,0,,,""PORTAGG"",""MEANR"")")</f>
        <v>10.9373744059468</v>
      </c>
      <c r="H14" s="4" cm="1">
        <f t="array" ref="H14">_xll.FDS(D14,"FMA_PE(NTMA,0,,,""PORTAGG"",""MEANR"")")</f>
        <v>9.5896853291941202</v>
      </c>
      <c r="I14" cm="1">
        <f t="array" ref="I14">_xll.FDS(D14,"FMA_DIV_YLD(NTMA,NOW,NOW,M,""PORTAGG"",""MEANR"")")</f>
        <v>4.1635134363549096</v>
      </c>
      <c r="J14" s="55" cm="1">
        <f t="array" ref="J14">IFERROR(_xll.FDS(D14,"FG_FCF_YIELD_NTM(0)"),(1/G14*100))</f>
        <v>5.7241515267452199</v>
      </c>
      <c r="K14" s="3" cm="1">
        <f t="array" ref="K14">_xll.FDS(D14,"FMA_EVAL_EBITDA(NTMA,0,,,""PORTAGG"",""MEANR"")")</f>
        <v>7.7737694668266402</v>
      </c>
      <c r="L14" cm="1">
        <f t="array" ref="L14">_xll.FDS(D14,"FMA_EVAL_EBIT(LTMA,NOW,NOW,M,""PORTAGG"",""MEANR"")")</f>
        <v>12.3021343400902</v>
      </c>
      <c r="M14">
        <f>HLOOKUP(D14,'Index ROE'!$A$1:$V$25,25,FALSE)</f>
        <v>14.5722752976358</v>
      </c>
      <c r="N14">
        <f>VLOOKUP(A14,'LIQIDITY 2'!$A$3:$E$26,5,FALSE)</f>
        <v>12.226713</v>
      </c>
      <c r="O14" cm="1">
        <f t="array" ref="O14">IFERROR(IFERROR(_xll.FDS(B14,"IMF_IFS_RCPI_Q(0)"),_xll.FDS(B14,"IMF_IFS_RCPI_Q(-1AM)")),$D$31)</f>
        <v>5.6333609999999998</v>
      </c>
      <c r="P14">
        <f>VLOOKUP(E14,GDP_GROWTH!$B$10:$W$165,22,FALSE)</f>
        <v>2.0053433544621524</v>
      </c>
      <c r="Q14">
        <f t="shared" si="0"/>
        <v>-8.0631995636450906</v>
      </c>
      <c r="R14" s="55">
        <f t="shared" si="1"/>
        <v>-6.5025614732547803</v>
      </c>
      <c r="S14">
        <f t="shared" si="2"/>
        <v>2.3455622976357997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63.7</v>
      </c>
      <c r="Y14" cm="1">
        <f t="array" ref="Y14">(1-_xlfn.PERCENTRANK.EXC(_xlfn._xlws.FILTER(H$3:H$23, ISNUMBER(H$3:H$23)),H14))*100</f>
        <v>59.099999999999994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38.839999999999996</v>
      </c>
      <c r="AC14" cm="1">
        <f t="array" ref="AC14">_xlfn.PERCENTRANK.EXC(_xlfn._xlws.FILTER(AB$3:AB$23, ISNUMBER(AB$3:AB$23)),AB14)*100</f>
        <v>36.299999999999997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45379</v>
      </c>
      <c r="G15" s="4" cm="1">
        <f t="array" ref="G15">_xll.FDS(D15,"FMA_PE(LTM,0,,,""PORTAGG"",""MEANR"")")</f>
        <v>7.5819004658154103</v>
      </c>
      <c r="H15" s="4" cm="1">
        <f t="array" ref="H15">_xll.FDS(D15,"FMA_PE(NTMA,0,,,""PORTAGG"",""MEANR"")")</f>
        <v>7.0134136696659004</v>
      </c>
      <c r="I15" cm="1">
        <f t="array" ref="I15">_xll.FDS(D15,"FMA_DIV_YLD(NTMA,NOW,NOW,M,""PORTAGG"",""MEANR"")")</f>
        <v>5.14851054366064</v>
      </c>
      <c r="J15" s="55" cm="1">
        <f t="array" ref="J15">IFERROR(_xll.FDS(D15,"FG_FCF_YIELD_NTM(0)"),(1/G15*100))</f>
        <v>13.189305300283353</v>
      </c>
      <c r="K15" s="3" cm="1">
        <f t="array" ref="K15">_xll.FDS(D15,"FMA_EVAL_EBITDA(NTMA,0,,,""PORTAGG"",""MEANR"")")</f>
        <v>5.2642460533408899</v>
      </c>
      <c r="L15" cm="1">
        <f t="array" ref="L15">_xll.FDS(D15,"FMA_EVAL_EBIT(LTMA,NOW,NOW,M,""PORTAGG"",""MEANR"")")</f>
        <v>7.3812909349980202</v>
      </c>
      <c r="M15">
        <f>HLOOKUP(D15,'Index ROE'!$A$1:$V$25,25,FALSE)</f>
        <v>13.1253657894167</v>
      </c>
      <c r="N15">
        <f>VLOOKUP(A15,'LIQIDITY 2'!$A$3:$E$26,5,FALSE)</f>
        <v>3.4649999999999999</v>
      </c>
      <c r="O15" cm="1">
        <f t="array" ref="O15">IFERROR(IFERROR(_xll.FDS(B15,"IMF_IFS_RCPI_Q(0)"),_xll.FDS(B15,"IMF_IFS_RCPI_Q(-1AM)")),$D$31)</f>
        <v>3.3094649999999999</v>
      </c>
      <c r="P15">
        <f>VLOOKUP(E15,GDP_GROWTH!$B$10:$W$165,22,FALSE)</f>
        <v>0.85736345187500396</v>
      </c>
      <c r="Q15">
        <f t="shared" si="0"/>
        <v>1.6835105436606401</v>
      </c>
      <c r="R15" s="55">
        <f t="shared" si="1"/>
        <v>9.724305300283353</v>
      </c>
      <c r="S15">
        <f t="shared" si="2"/>
        <v>9.6603657894166997</v>
      </c>
      <c r="T15">
        <f t="shared" si="3"/>
        <v>9.8159007894167001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63.6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88.434999999999988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45379</v>
      </c>
      <c r="G16" s="4" cm="1">
        <f t="array" ref="G16">_xll.FDS(D16,"FMA_PE(LTM,0,,,""PORTAGG"",""MEANR"")")</f>
        <v>25.6624861523423</v>
      </c>
      <c r="H16" s="4" cm="1">
        <f t="array" ref="H16">_xll.FDS(D16,"FMA_PE(NTMA,0,,,""PORTAGG"",""MEANR"")")</f>
        <v>22.731057730499401</v>
      </c>
      <c r="I16" cm="1">
        <f t="array" ref="I16">_xll.FDS(D16,"FMA_DIV_YLD(NTMA,NOW,NOW,M,""PORTAGG"",""MEANR"")")</f>
        <v>1.3441281527992599</v>
      </c>
      <c r="J16" s="55" cm="1">
        <f t="array" ref="J16">IFERROR(_xll.FDS(D16,"FG_FCF_YIELD_NTM(0)"),(1/G16*100))</f>
        <v>2.8708322873342098</v>
      </c>
      <c r="K16" s="3" cm="1">
        <f t="array" ref="K16">_xll.FDS(D16,"FMA_EVAL_EBITDA(NTMA,0,,,""PORTAGG"",""MEANR"")")</f>
        <v>15.0556239403496</v>
      </c>
      <c r="L16" cm="1">
        <f t="array" ref="L16">_xll.FDS(D16,"FMA_EVAL_EBIT(LTMA,NOW,NOW,M,""PORTAGG"",""MEANR"")")</f>
        <v>22.898447607863002</v>
      </c>
      <c r="M16">
        <f>HLOOKUP(D16,'Index ROE'!$A$1:$V$25,25,FALSE)</f>
        <v>16.0770471618832</v>
      </c>
      <c r="N16">
        <f>VLOOKUP(A16,'LIQIDITY 2'!$A$3:$E$26,5,FALSE)</f>
        <v>7.1124999999999998</v>
      </c>
      <c r="O16" cm="1">
        <f t="array" ref="O16">IFERROR(IFERROR(_xll.FDS(B16,"IMF_IFS_RCPI_Q(0)"),_xll.FDS(B16,"IMF_IFS_RCPI_Q(-1AM)")),$D$31)</f>
        <v>5.3696327000000004</v>
      </c>
      <c r="P16">
        <f>VLOOKUP(E16,GDP_GROWTH!$B$10:$W$165,22,FALSE)</f>
        <v>4.5925545086595072</v>
      </c>
      <c r="Q16">
        <f t="shared" si="0"/>
        <v>-5.7683718472007399</v>
      </c>
      <c r="R16" s="55">
        <f t="shared" si="1"/>
        <v>-4.24166771266579</v>
      </c>
      <c r="S16">
        <f t="shared" si="2"/>
        <v>8.9645471618831998</v>
      </c>
      <c r="T16">
        <f t="shared" si="3"/>
        <v>10.7074144618832</v>
      </c>
      <c r="U16" cm="1">
        <f t="array" ref="U16">_xlfn.PERCENTRANK.EXC(_xlfn._xlws.FILTER(Q$3:Q$23, ISNUMBER(Q$3:Q$23)),Q16)*100</f>
        <v>18.099999999999998</v>
      </c>
      <c r="V16" cm="1">
        <f t="array" ref="V16">_xlfn.PERCENTRANK.EXC(_xlfn._xlws.FILTER(R$3:R$23, ISNUMBER(R$3:R$23)),R16)*100</f>
        <v>13.600000000000001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77.2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21.595000000000006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45379</v>
      </c>
      <c r="G17" s="4" cm="1">
        <f t="array" ref="G17">_xll.FDS(D17,"FMA_PE(LTM,0,,,""PORTAGG"",""MEANR"")")</f>
        <v>12.846135487697699</v>
      </c>
      <c r="H17" s="4" cm="1">
        <f t="array" ref="H17">_xll.FDS(D17,"FMA_PE(NTMA,0,,,""PORTAGG"",""MEANR"")")</f>
        <v>9.40383577932149</v>
      </c>
      <c r="I17" cm="1">
        <f t="array" ref="I17">_xll.FDS(D17,"FMA_DIV_YLD(NTMA,NOW,NOW,M,""PORTAGG"",""MEANR"")")</f>
        <v>3.0331827350523302</v>
      </c>
      <c r="J17" s="55" cm="1">
        <f t="array" ref="J17">IFERROR(_xll.FDS(D17,"FG_FCF_YIELD_NTM(0)"),(1/G17*100))</f>
        <v>7.0966602394016602</v>
      </c>
      <c r="K17" s="3" cm="1">
        <f t="array" ref="K17">_xll.FDS(D17,"FMA_EVAL_EBITDA(NTMA,0,,,""PORTAGG"",""MEANR"")")</f>
        <v>8.2624887564634495</v>
      </c>
      <c r="L17" cm="1">
        <f t="array" ref="L17">_xll.FDS(D17,"FMA_EVAL_EBIT(LTMA,NOW,NOW,M,""PORTAGG"",""MEANR"")")</f>
        <v>13.4951710963979</v>
      </c>
      <c r="M17">
        <f>HLOOKUP(D17,'Index ROE'!$A$1:$V$25,25,FALSE)</f>
        <v>11.5591390028221</v>
      </c>
      <c r="N17">
        <f>VLOOKUP(A17,'LIQIDITY 2'!$A$3:$E$26,5,FALSE)</f>
        <v>2.3047</v>
      </c>
      <c r="O17" cm="1">
        <f t="array" ref="O17">IFERROR(IFERROR(_xll.FDS(B17,"IMF_IFS_RCPI_Q(0)"),_xll.FDS(B17,"IMF_IFS_RCPI_Q(-1AM)")),$D$31)</f>
        <v>-0.32258100000000001</v>
      </c>
      <c r="P17">
        <f>VLOOKUP(E17,GDP_GROWTH!$B$10:$W$165,22,FALSE)</f>
        <v>5.6866931054303738</v>
      </c>
      <c r="Q17">
        <f t="shared" si="0"/>
        <v>0.72848273505233019</v>
      </c>
      <c r="R17" s="55">
        <f t="shared" si="1"/>
        <v>4.7919602394016607</v>
      </c>
      <c r="S17">
        <f t="shared" si="2"/>
        <v>9.2544390028220995</v>
      </c>
      <c r="T17">
        <f t="shared" si="3"/>
        <v>11.8817200028221</v>
      </c>
      <c r="U17" cm="1">
        <f t="array" ref="U17">_xlfn.PERCENTRANK.EXC(_xlfn._xlws.FILTER(Q$3:Q$23, ISNUMBER(Q$3:Q$23)),Q17)*100</f>
        <v>77.2</v>
      </c>
      <c r="V17" cm="1">
        <f t="array" ref="V17">_xlfn.PERCENTRANK.EXC(_xlfn._xlws.FILTER(R$3:R$23, ISNUMBER(R$3:R$23)),R17)*100</f>
        <v>77.2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54.6</v>
      </c>
      <c r="Y17" cm="1">
        <f t="array" ref="Y17">(1-_xlfn.PERCENTRANK.EXC(_xlfn._xlws.FILTER(H$3:H$23, ISNUMBER(H$3:H$23)),H17))*100</f>
        <v>68.199999999999989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70.209999999999994</v>
      </c>
      <c r="AC17" cm="1">
        <f t="array" ref="AC17">_xlfn.PERCENTRANK.EXC(_xlfn._xlws.FILTER(AB$3:AB$23, ISNUMBER(AB$3:AB$23)),AB17)*100</f>
        <v>77.2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45379</v>
      </c>
      <c r="G18" s="4" cm="1">
        <f t="array" ref="G18">_xll.FDS(D18,"FMA_PE(LTM,0,,,""PORTAGG"",""MEANR"")")</f>
        <v>11.511981114757999</v>
      </c>
      <c r="H18" s="4" cm="1">
        <f t="array" ref="H18">_xll.FDS(D18,"FMA_PE(NTMA,0,,,""PORTAGG"",""MEANR"")")</f>
        <v>10.170482051769801</v>
      </c>
      <c r="I18" cm="1">
        <f t="array" ref="I18">_xll.FDS(D18,"FMA_DIV_YLD(NTMA,NOW,NOW,M,""PORTAGG"",""MEANR"")")</f>
        <v>5.0328462296555196</v>
      </c>
      <c r="J18" s="55" cm="1">
        <f t="array" ref="J18">IFERROR(_xll.FDS(D18,"FG_FCF_YIELD_NTM(0)"),(1/G18*100))</f>
        <v>8.6866021584940878</v>
      </c>
      <c r="K18" s="3" cm="1">
        <f t="array" ref="K18">_xll.FDS(D18,"FMA_EVAL_EBITDA(NTMA,0,,,""PORTAGG"",""MEANR"")")</f>
        <v>9.0921990891619107</v>
      </c>
      <c r="L18" cm="1">
        <f t="array" ref="L18">_xll.FDS(D18,"FMA_EVAL_EBIT(LTMA,NOW,NOW,M,""PORTAGG"",""MEANR"")")</f>
        <v>15.6127770285343</v>
      </c>
      <c r="M18">
        <f>HLOOKUP(D18,'Index ROE'!$A$1:$V$25,25,FALSE)</f>
        <v>12.1192289718939</v>
      </c>
      <c r="N18">
        <f>VLOOKUP(A18,'LIQIDITY 2'!$A$3:$E$26,5,FALSE)</f>
        <v>4.5712000000000002</v>
      </c>
      <c r="O18" cm="1">
        <f t="array" ref="O18">IFERROR(IFERROR(_xll.FDS(B18,"IMF_IFS_RCPI_Q(0)"),_xll.FDS(B18,"IMF_IFS_RCPI_Q(-1AM)")),$D$31)</f>
        <v>3.2433991</v>
      </c>
      <c r="P18">
        <f>VLOOKUP(E18,GDP_GROWTH!$B$10:$W$165,22,FALSE)</f>
        <v>1.453731693851934</v>
      </c>
      <c r="Q18">
        <f t="shared" si="0"/>
        <v>0.46164622965551949</v>
      </c>
      <c r="R18" s="55">
        <f t="shared" si="1"/>
        <v>4.1154021584940876</v>
      </c>
      <c r="S18">
        <f t="shared" si="2"/>
        <v>7.5480289718939</v>
      </c>
      <c r="T18">
        <f t="shared" si="3"/>
        <v>8.8758298718939006</v>
      </c>
      <c r="U18" cm="1">
        <f t="array" ref="U18">_xlfn.PERCENTRANK.EXC(_xlfn._xlws.FILTER(Q$3:Q$23, ISNUMBER(Q$3:Q$23)),Q18)*100</f>
        <v>63.6</v>
      </c>
      <c r="V18" cm="1">
        <f t="array" ref="V18">_xlfn.PERCENTRANK.EXC(_xlfn._xlws.FILTER(R$3:R$23, ISNUMBER(R$3:R$23)),R18)*100</f>
        <v>72.7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59.099999999999994</v>
      </c>
      <c r="Y18" cm="1">
        <f t="array" ref="Y18">(1-_xlfn.PERCENTRANK.EXC(_xlfn._xlws.FILTER(H$3:H$23, ISNUMBER(H$3:H$23)),H18))*100</f>
        <v>54.6</v>
      </c>
      <c r="Z18" cm="1">
        <f t="array" ref="Z18">_xlfn.PERCENTRANK.EXC(_xlfn._xlws.FILTER(T$3:T$23, ISNUMBER(T$3:T$23)),T18)*100</f>
        <v>40.9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59.769999999999996</v>
      </c>
      <c r="AC18" cm="1">
        <f t="array" ref="AC18">_xlfn.PERCENTRANK.EXC(_xlfn._xlws.FILTER(AB$3:AB$23, ISNUMBER(AB$3:AB$23)),AB18)*100</f>
        <v>63.6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45380</v>
      </c>
      <c r="G19" s="4" cm="1">
        <f t="array" ref="G19">_xll.FDS(D19,"FMA_PE(LTM,0,,,""PORTAGG"",""MEANR"")")</f>
        <v>17.368836449512202</v>
      </c>
      <c r="H19" s="4" cm="1">
        <f t="array" ref="H19">_xll.FDS(D19,"FMA_PE(NTMA,0,,,""PORTAGG"",""MEANR"")")</f>
        <v>14.6039754400104</v>
      </c>
      <c r="I19" cm="1">
        <f t="array" ref="I19">_xll.FDS(D19,"FMA_DIV_YLD(NTMA,NOW,NOW,M,""PORTAGG"",""MEANR"")")</f>
        <v>3.5113671719519401</v>
      </c>
      <c r="J19" s="55" cm="1">
        <f t="array" ref="J19">IFERROR(_xll.FDS(D19,"FG_FCF_YIELD_NTM(0)"),(1/G19*100))</f>
        <v>5.2539517171928098</v>
      </c>
      <c r="K19" s="3" cm="1">
        <f t="array" ref="K19">_xll.FDS(D19,"FMA_EVAL_EBITDA(NTMA,0,,,""PORTAGG"",""MEANR"")")</f>
        <v>9.7616180630226292</v>
      </c>
      <c r="L19" cm="1">
        <f t="array" ref="L19">_xll.FDS(D19,"FMA_EVAL_EBIT(LTMA,NOW,NOW,M,""PORTAGG"",""MEANR"")")</f>
        <v>19.019005820771302</v>
      </c>
      <c r="M19">
        <f>HLOOKUP(D19,'Index ROE'!$A$1:$V$25,25,FALSE)</f>
        <v>9.3487636742898204</v>
      </c>
      <c r="N19">
        <f>VLOOKUP(A19,'LIQIDITY 2'!$A$3:$E$26,5,FALSE)</f>
        <v>2.7443689999999998</v>
      </c>
      <c r="O19" cm="1">
        <f t="array" ref="O19">IFERROR(IFERROR(_xll.FDS(B19,"IMF_IFS_RCPI_Q(0)"),_xll.FDS(B19,"IMF_IFS_RCPI_Q(-1AM)")),$D$31)</f>
        <v>3.2433991</v>
      </c>
      <c r="P19">
        <f>VLOOKUP(E19,GDP_GROWTH!$B$10:$W$165,22,FALSE)</f>
        <v>1.3158022817511328</v>
      </c>
      <c r="Q19">
        <f t="shared" si="0"/>
        <v>0.76699817195194031</v>
      </c>
      <c r="R19" s="55">
        <f t="shared" si="1"/>
        <v>2.50958271719281</v>
      </c>
      <c r="S19">
        <f t="shared" si="2"/>
        <v>6.6043946742898205</v>
      </c>
      <c r="T19">
        <f t="shared" si="3"/>
        <v>6.1053645742898208</v>
      </c>
      <c r="U19" cm="1">
        <f t="array" ref="U19">_xlfn.PERCENTRANK.EXC(_xlfn._xlws.FILTER(Q$3:Q$23, ISNUMBER(Q$3:Q$23)),Q19)*100</f>
        <v>81.8</v>
      </c>
      <c r="V19" cm="1">
        <f t="array" ref="V19">_xlfn.PERCENTRANK.EXC(_xlfn._xlws.FILTER(R$3:R$23, ISNUMBER(R$3:R$23)),R19)*100</f>
        <v>59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22.799999999999997</v>
      </c>
      <c r="Z19" cm="1">
        <f t="array" ref="Z19">_xlfn.PERCENTRANK.EXC(_xlfn._xlws.FILTER(T$3:T$23, ISNUMBER(T$3:T$23)),T19)*100</f>
        <v>13.600000000000001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39.090000000000003</v>
      </c>
      <c r="AC19" cm="1">
        <f t="array" ref="AC19">_xlfn.PERCENTRANK.EXC(_xlfn._xlws.FILTER(AB$3:AB$23, ISNUMBER(AB$3:AB$23)),AB19)*100</f>
        <v>40.9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45379</v>
      </c>
      <c r="G20" s="4" cm="1">
        <f t="array" ref="G20">_xll.FDS(D20,"FMA_PE(LTM,0,,,""PORTAGG"",""MEANR"")")</f>
        <v>7.0935283009977104</v>
      </c>
      <c r="H20" s="4" cm="1">
        <f t="array" ref="H20">_xll.FDS(D20,"FMA_PE(NTMA,0,,,""PORTAGG"",""MEANR"")")</f>
        <v>5.47118004165306</v>
      </c>
      <c r="I20" cm="1">
        <f t="array" ref="I20">_xll.FDS(D20,"FMA_DIV_YLD(NTMA,NOW,NOW,M,""PORTAGG"",""MEANR"")")</f>
        <v>4.2645274709891297</v>
      </c>
      <c r="J20" s="55" cm="1">
        <f t="array" ref="J20">IFERROR(_xll.FDS(D20,"FG_FCF_YIELD_NTM(0)"),(1/G20*100))</f>
        <v>11.549262942952801</v>
      </c>
      <c r="K20" s="3" cm="1">
        <f t="array" ref="K20">_xll.FDS(D20,"FMA_EVAL_EBITDA(NTMA,0,,,""PORTAGG"",""MEANR"")")</f>
        <v>4.72876926401982</v>
      </c>
      <c r="L20" cm="1">
        <f t="array" ref="L20">_xll.FDS(D20,"FMA_EVAL_EBIT(LTMA,NOW,NOW,M,""PORTAGG"",""MEANR"")")</f>
        <v>7.3514078682177999</v>
      </c>
      <c r="M20">
        <f>HLOOKUP(D20,'Index ROE'!$A$1:$V$25,25,FALSE)</f>
        <v>25.846009422427699</v>
      </c>
      <c r="N20">
        <f>VLOOKUP(A20,'LIQIDITY 2'!$A$3:$E$26,5,FALSE)</f>
        <v>23.575213999999999</v>
      </c>
      <c r="O20" cm="1">
        <f t="array" ref="O20">IFERROR(IFERROR(_xll.FDS(B20,"IMF_IFS_RCPI_Q(0)"),_xll.FDS(B20,"IMF_IFS_RCPI_Q(-1AM)")),$D$31)</f>
        <v>62.724220000000003</v>
      </c>
      <c r="P20">
        <f>VLOOKUP(E20,GDP_GROWTH!$B$10:$W$165,22,FALSE)</f>
        <v>4.8494927539907469</v>
      </c>
      <c r="Q20">
        <f t="shared" si="0"/>
        <v>-19.310686529010869</v>
      </c>
      <c r="R20" s="55">
        <f t="shared" si="1"/>
        <v>-12.025951057047198</v>
      </c>
      <c r="S20">
        <f t="shared" si="2"/>
        <v>2.2707954224276996</v>
      </c>
      <c r="T20">
        <f t="shared" si="3"/>
        <v>-36.878210577572304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95.5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50.000000000000007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45379</v>
      </c>
      <c r="G21" s="4" cm="1">
        <f t="array" ref="G21">_xll.FDS(D21,"FMA_PE(LTM,0,,,""PORTAGG"",""MEANR"")")</f>
        <v>10.671506989008099</v>
      </c>
      <c r="H21" s="4" cm="1">
        <f t="array" ref="H21">_xll.FDS(D21,"FMA_PE(NTMA,0,,,""PORTAGG"",""MEANR"")")</f>
        <v>9.5124134910383606</v>
      </c>
      <c r="I21" cm="1">
        <f t="array" ref="I21">_xll.FDS(D21,"FMA_DIV_YLD(NTMA,NOW,NOW,M,""PORTAGG"",""MEANR"")")</f>
        <v>5.2622772121650003</v>
      </c>
      <c r="J21" s="55" cm="1">
        <f t="array" ref="J21">IFERROR(_xll.FDS(D21,"FG_FCF_YIELD_NTM(0)"),(1/G21*100))</f>
        <v>10.107542676258999</v>
      </c>
      <c r="K21" s="3" cm="1">
        <f t="array" ref="K21">_xll.FDS(D21,"FMA_EVAL_EBITDA(NTMA,0,,,""PORTAGG"",""MEANR"")")</f>
        <v>6.7614627226088899</v>
      </c>
      <c r="L21" cm="1">
        <f t="array" ref="L21">_xll.FDS(D21,"FMA_EVAL_EBIT(LTMA,NOW,NOW,M,""PORTAGG"",""MEANR"")")</f>
        <v>10.271933234349101</v>
      </c>
      <c r="M21">
        <f>HLOOKUP(D21,'Index ROE'!$A$1:$V$25,25,FALSE)</f>
        <v>13.225118228357401</v>
      </c>
      <c r="N21">
        <f>VLOOKUP(A21,'LIQIDITY 2'!$A$3:$E$26,5,FALSE)</f>
        <v>4.5712000000000002</v>
      </c>
      <c r="O21" cm="1">
        <f t="array" ref="O21">IFERROR(IFERROR(_xll.FDS(B21,"IMF_IFS_RCPI_Q(0)"),_xll.FDS(B21,"IMF_IFS_RCPI_Q(-1AM)")),$D$31)</f>
        <v>3.2433991</v>
      </c>
      <c r="P21">
        <f>VLOOKUP(E21,GDP_GROWTH!$B$10:$W$165,22,FALSE)</f>
        <v>2.4407957064008778</v>
      </c>
      <c r="Q21">
        <f t="shared" si="0"/>
        <v>0.69107721216500018</v>
      </c>
      <c r="R21" s="55">
        <f t="shared" si="1"/>
        <v>5.5363426762589993</v>
      </c>
      <c r="S21">
        <f t="shared" si="2"/>
        <v>8.6539182283574014</v>
      </c>
      <c r="T21">
        <f t="shared" si="3"/>
        <v>9.9817191283574012</v>
      </c>
      <c r="U21" cm="1">
        <f t="array" ref="U21">_xlfn.PERCENTRANK.EXC(_xlfn._xlws.FILTER(Q$3:Q$23, ISNUMBER(Q$3:Q$23)),Q21)*100</f>
        <v>72.7</v>
      </c>
      <c r="V21" cm="1">
        <f t="array" ref="V21">_xlfn.PERCENTRANK.EXC(_xlfn._xlws.FILTER(R$3:R$23, ISNUMBER(R$3:R$23)),R21)*100</f>
        <v>81.8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72.8</v>
      </c>
      <c r="Y21" cm="1">
        <f t="array" ref="Y21">(1-_xlfn.PERCENTRANK.EXC(_xlfn._xlws.FILTER(H$3:H$23, ISNUMBER(H$3:H$23)),H21))*100</f>
        <v>63.7</v>
      </c>
      <c r="Z21" cm="1">
        <f t="array" ref="Z21">_xlfn.PERCENTRANK.EXC(_xlfn._xlws.FILTER(T$3:T$23, ISNUMBER(T$3:T$23)),T21)*100</f>
        <v>68.100000000000009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71.83</v>
      </c>
      <c r="AC21" cm="1">
        <f t="array" ref="AC21">_xlfn.PERCENTRANK.EXC(_xlfn._xlws.FILTER(AB$3:AB$23, ISNUMBER(AB$3:AB$23)),AB21)*100</f>
        <v>86.3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45379</v>
      </c>
      <c r="G22" s="4" cm="1">
        <f t="array" ref="G22">_xll.FDS(D22,"FMA_PE(LTM,0,,,""PORTAGG"",""MEANR"")")</f>
        <v>19.366077440818799</v>
      </c>
      <c r="H22" s="4" cm="1">
        <f t="array" ref="H22">_xll.FDS(D22,"FMA_PE(NTMA,0,,,""PORTAGG"",""MEANR"")")</f>
        <v>16.2546965763053</v>
      </c>
      <c r="I22" cm="1">
        <f t="array" ref="I22">_xll.FDS(D22,"FMA_DIV_YLD(NTMA,NOW,NOW,M,""PORTAGG"",""MEANR"")")</f>
        <v>2.1793378086009301</v>
      </c>
      <c r="J22" s="55" cm="1">
        <f t="array" ref="J22">IFERROR(_xll.FDS(D22,"FG_FCF_YIELD_NTM(0)"),(1/G22*100))</f>
        <v>1.7233735022879799</v>
      </c>
      <c r="K22" s="3" cm="1">
        <f t="array" ref="K22">_xll.FDS(D22,"FMA_EVAL_EBITDA(NTMA,0,,,""PORTAGG"",""MEANR"")")</f>
        <v>9.9739663836903603</v>
      </c>
      <c r="L22" cm="1">
        <f t="array" ref="L22">_xll.FDS(D22,"FMA_EVAL_EBIT(LTMA,NOW,NOW,M,""PORTAGG"",""MEANR"")")</f>
        <v>19.4738951746845</v>
      </c>
      <c r="M22">
        <f>HLOOKUP(D22,'Index ROE'!$A$1:$V$25,25,FALSE)</f>
        <v>10.732551346519401</v>
      </c>
      <c r="N22">
        <f>VLOOKUP(A22,'LIQIDITY 2'!$A$3:$E$26,5,FALSE)</f>
        <v>2.7036798000000002</v>
      </c>
      <c r="O22" cm="1">
        <f t="array" ref="O22">IFERROR(IFERROR(_xll.FDS(B22,"IMF_IFS_RCPI_Q(0)"),_xll.FDS(B22,"IMF_IFS_RCPI_Q(-1AM)")),$D$31)</f>
        <v>3.5401577999999998</v>
      </c>
      <c r="P22">
        <f>VLOOKUP(E22,GDP_GROWTH!$B$10:$W$165,22,FALSE)</f>
        <v>8.3599457036252378</v>
      </c>
      <c r="Q22">
        <f t="shared" si="0"/>
        <v>-0.52434199139907012</v>
      </c>
      <c r="R22" s="55">
        <f t="shared" si="1"/>
        <v>-0.98030629771202027</v>
      </c>
      <c r="S22">
        <f t="shared" si="2"/>
        <v>8.0288715465194009</v>
      </c>
      <c r="T22">
        <f t="shared" si="3"/>
        <v>7.1923935465194013</v>
      </c>
      <c r="U22" cm="1">
        <f t="array" ref="U22">_xlfn.PERCENTRANK.EXC(_xlfn._xlws.FILTER(Q$3:Q$23, ISNUMBER(Q$3:Q$23)),Q22)*100</f>
        <v>54.500000000000007</v>
      </c>
      <c r="V22" cm="1">
        <f t="array" ref="V22">_xlfn.PERCENTRANK.EXC(_xlfn._xlws.FILTER(R$3:R$23, ISNUMBER(R$3:R$23)),R22)*100</f>
        <v>31.8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18.200000000000006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22.7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28.405000000000001</v>
      </c>
      <c r="AC22" cm="1">
        <f t="array" ref="AC22">_xlfn.PERCENTRANK.EXC(_xlfn._xlws.FILTER(AB$3:AB$23, ISNUMBER(AB$3:AB$23)),AB22)*100</f>
        <v>13.600000000000001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45379</v>
      </c>
      <c r="G23" s="4" cm="1">
        <f t="array" ref="G23">_xll.FDS(D23,"FMA_PE(LTM,0,,,""PORTAGG"",""MEANR"")")</f>
        <v>23.083076023577998</v>
      </c>
      <c r="H23" s="4" cm="1">
        <f t="array" ref="H23">_xll.FDS(D23,"FMA_PE(NTMA,0,,,""PORTAGG"",""MEANR"")")</f>
        <v>18.4036128391052</v>
      </c>
      <c r="I23" cm="1">
        <f t="array" ref="I23">_xll.FDS(D23,"FMA_DIV_YLD(NTMA,NOW,NOW,M,""PORTAGG"",""MEANR"")")</f>
        <v>3.37585210609164</v>
      </c>
      <c r="J23" s="55" cm="1">
        <f t="array" ref="J23">IFERROR(_xll.FDS(D23,"FG_FCF_YIELD_NTM(0)"),(1/G23*100))</f>
        <v>4.3321782546596435</v>
      </c>
      <c r="K23" s="3" cm="1">
        <f t="array" ref="K23">_xll.FDS(D23,"FMA_EVAL_EBITDA(NTMA,0,,,""PORTAGG"",""MEANR"")")</f>
        <v>11.592603997090499</v>
      </c>
      <c r="L23" cm="1">
        <f t="array" ref="L23">_xll.FDS(D23,"FMA_EVAL_EBIT(LTMA,NOW,NOW,M,""PORTAGG"",""MEANR"")")</f>
        <v>22.6026063122785</v>
      </c>
      <c r="M23">
        <f>HLOOKUP(D23,'Index ROE'!$A$1:$V$25,25,FALSE)</f>
        <v>11.7570018859186</v>
      </c>
      <c r="N23">
        <f>VLOOKUP(A23,'LIQIDITY 2'!$A$3:$E$26,5,FALSE)</f>
        <v>5.4430779999999999</v>
      </c>
      <c r="O23" cm="1">
        <f t="array" ref="O23">IFERROR(IFERROR(_xll.FDS(B23,"IMF_IFS_RCPI_Q(0)"),_xll.FDS(B23,"IMF_IFS_RCPI_Q(-1AM)")),$D$31)</f>
        <v>1.5943921000000001</v>
      </c>
      <c r="P23">
        <f>VLOOKUP(E23,GDP_GROWTH!$B$10:$W$165,22,FALSE)</f>
        <v>2.105673262075014</v>
      </c>
      <c r="Q23">
        <f t="shared" si="0"/>
        <v>-2.0672258939083599</v>
      </c>
      <c r="R23" s="55">
        <f t="shared" si="1"/>
        <v>-1.1108997453403564</v>
      </c>
      <c r="S23">
        <f t="shared" si="2"/>
        <v>6.3139238859185998</v>
      </c>
      <c r="T23">
        <f t="shared" si="3"/>
        <v>10.162609785918599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27.200000000000003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72.7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24.294999999999998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45351</v>
      </c>
      <c r="G27" s="4" cm="1">
        <f t="array" ref="G27">_xll.FDS(D27,"FG_PE(0)")</f>
        <v>12.7836580214099</v>
      </c>
      <c r="H27" s="4" cm="1">
        <f t="array" ref="H27">_xll.FDS(D27,"FG_PE_NTM(0,,,90,0)")</f>
        <v>14.0006113777981</v>
      </c>
      <c r="I27" cm="1">
        <f t="array" ref="I27">_xll.FDS(D27,"FMA_DIV_YLD(NTMA,NOW,NOW,M,""PORTAGG"",""MEANR"")")</f>
        <v>3.5861180093940299</v>
      </c>
      <c r="J27" s="55" cm="1">
        <f t="array" ref="J27">_xll.FDS(D27,"FG_FCF_YIELD_NTM(0)")</f>
        <v>5.0241749167684198</v>
      </c>
      <c r="K27" s="3" cm="1">
        <f t="array" ref="K27">_xll.FDS(D27,"FMA_EVAL_EBITDA(NTMA,0,,,""PORTAGG"",""MEANR"")")</f>
        <v>9.0787224134159796</v>
      </c>
      <c r="L27" cm="1">
        <f t="array" ref="L27">_xll.FDS(D27,"FMA_EVAL_EBIT(LTMA,NOW,NOW,M,""PORTAGG"",""MEANR"")")</f>
        <v>13.214443514477599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45351</v>
      </c>
      <c r="G28" s="4" cm="1">
        <f t="array" ref="G28">_xll.FDS(D28,"FG_PE(0)")</f>
        <v>13.8554143646629</v>
      </c>
      <c r="H28" s="4" cm="1">
        <f t="array" ref="H28">_xll.FDS(D28,"FG_PE_NTM(0,,,90,0)")</f>
        <v>14.211001732183799</v>
      </c>
      <c r="I28" cm="1">
        <f t="array" ref="I28">_xll.FDS(D28,"FMA_DIV_YLD(NTMA,NOW,NOW,M,""PORTAGG"",""MEANR"")")</f>
        <v>3.0686008878767601</v>
      </c>
      <c r="J28" s="55" cm="1">
        <f t="array" ref="J28">_xll.FDS(D28,"FG_FCF_YIELD_NTM(0)")</f>
        <v>4.90641837424225</v>
      </c>
      <c r="K28" s="3" cm="1">
        <f t="array" ref="K28">_xll.FDS(D28,"FMA_EVAL_EBITDA(NTMA,0,,,""PORTAGG"",""MEANR"")")</f>
        <v>9.6143986983935097</v>
      </c>
      <c r="L28" cm="1">
        <f t="array" ref="L28">_xll.FDS(D28,"FMA_EVAL_EBIT(LTMA,NOW,NOW,M,""PORTAGG"",""MEANR"")")</f>
        <v>14.3857817367811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s="220" cm="1">
        <f t="array" ref="D31">IFERROR(_xll.FDS(B31,"IMF_IFS_RCPI_Q(0)"),_xll.FDS(B31,"IMF_IFS_RCPI_Q(-1AM)"))</f>
        <v>3.2433991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2.3047</v>
      </c>
      <c r="G3" s="26" cm="1">
        <f t="array" ref="G3">_xll.FDSB(C3,"PCTCHG(FG_YIELD(0,,,,""YTM""),FG_YIELD(-1AM,,,,""YTM""))")</f>
        <v>-0.71083903000000004</v>
      </c>
      <c r="H3" s="26" cm="1">
        <f t="array" ref="H3">_xll.FDSB(C3,"PCTCHG(FG_YIELD(0,,,,""YTM""),FG_YIELD(-3AM,,,,""YTM""))")</f>
        <v>-8.4237350000000006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90.9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2.6225757999999999</v>
      </c>
      <c r="G4" s="26" cm="1">
        <f t="array" ref="G4">_xll.FDSB(C4,"PCTCHG(FG_YIELD(0,,,,""YTM""),FG_YIELD(-1AM,,,,""YTM""))")</f>
        <v>15.552009999999999</v>
      </c>
      <c r="H4" s="26" cm="1">
        <f t="array" ref="H4">_xll.FDSB(C4,"PCTCHG(FG_YIELD(0,,,,""YTM""),FG_YIELD(-3AM,,,,""YTM""))")</f>
        <v>-0.31864851999999999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6.5</v>
      </c>
      <c r="M4" s="36" cm="1">
        <f t="array" ref="M4">_xll.FDSB(J4,"(SUBARRAY(NOT_NA(NO_REPEAT_F(FG_YIELD(now,-10AY,D))),0,1)-SUBARRAY(NOT_NA(NO_REPEAT_F(FG_YIELD(now,-10AY,D))),1,1))*100")</f>
        <v>-75</v>
      </c>
      <c r="N4" s="38">
        <f t="shared" si="0"/>
        <v>75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1</v>
      </c>
      <c r="V4" s="47">
        <f t="shared" ref="V4:V23" si="6">SUMPRODUCT($S$1:$U$1,S4:U4)</f>
        <v>0.75</v>
      </c>
      <c r="X4">
        <f t="shared" si="2"/>
        <v>81.8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6.6790589999999996</v>
      </c>
      <c r="G5" s="26" cm="1">
        <f t="array" ref="G5">_xll.FDSB(C5,"PCTCHG(FG_YIELD(0,,,,""YTM""),FG_YIELD(-1AM,,,,""YTM""))")</f>
        <v>-5.3601573999999999E-2</v>
      </c>
      <c r="H5" s="26" cm="1">
        <f t="array" ref="H5">_xll.FDSB(C5,"PCTCHG(FG_YIELD(0,,,,""YTM""),FG_YIELD(-3AM,,,,""YTM""))")</f>
        <v>0.60252340000000004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0</v>
      </c>
      <c r="V5" s="47">
        <f t="shared" si="6"/>
        <v>0.25</v>
      </c>
      <c r="X5">
        <f t="shared" si="2"/>
        <v>50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6.7258753999999996</v>
      </c>
      <c r="G6" s="26" cm="1">
        <f t="array" ref="G6">_xll.FDSB(C6,"PCTCHG(FG_YIELD(0,,,,""YTM""),FG_YIELD(-1AM,,,,""YTM""))")</f>
        <v>7.6244670000000001</v>
      </c>
      <c r="H6" s="26" cm="1">
        <f t="array" ref="H6">_xll.FDSB(C6,"PCTCHG(FG_YIELD(0,,,,""YTM""),FG_YIELD(-3AM,,,,""YTM""))")</f>
        <v>8.3528389999999995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0</v>
      </c>
      <c r="U6">
        <f t="shared" si="5"/>
        <v>0</v>
      </c>
      <c r="V6" s="47">
        <f t="shared" si="6"/>
        <v>0</v>
      </c>
      <c r="X6">
        <f t="shared" si="2"/>
        <v>4.5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5.6820000000000004</v>
      </c>
      <c r="G7" s="26" cm="1">
        <f t="array" ref="G7">_xll.FDSB(C7,"PCTCHG(FG_YIELD(0,,,,""YTM""),FG_YIELD(-1AM,,,,""YTM""))")</f>
        <v>6.9653687</v>
      </c>
      <c r="H7" s="26" cm="1">
        <f t="array" ref="H7">_xll.FDSB(C7,"PCTCHG(FG_YIELD(0,,,,""YTM""),FG_YIELD(-3AM,,,,""YTM""))")</f>
        <v>12.079848999999999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63.6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7.4260479999999998</v>
      </c>
      <c r="G8" s="26" cm="1">
        <f t="array" ref="G8">_xll.FDSB(C8,"PCTCHG(FG_YIELD(0,,,,""YTM""),FG_YIELD(-1AM,,,,""YTM""))")</f>
        <v>6.0747710000000001</v>
      </c>
      <c r="H8" s="26" cm="1">
        <f t="array" ref="H8">_xll.FDSB(C8,"PCTCHG(FG_YIELD(0,,,,""YTM""),FG_YIELD(-3AM,,,,""YTM""))")</f>
        <v>13.468545000000001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6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0</v>
      </c>
      <c r="U8">
        <f t="shared" si="5"/>
        <v>0</v>
      </c>
      <c r="V8" s="47">
        <f t="shared" si="6"/>
        <v>0.5</v>
      </c>
      <c r="X8">
        <f t="shared" si="2"/>
        <v>63.6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3.87425</v>
      </c>
      <c r="G9" s="26" cm="1">
        <f t="array" ref="G9">_xll.FDSB(C9,"PCTCHG(FG_YIELD(0,,,,""YTM""),FG_YIELD(-1AM,,,,""YTM""))")</f>
        <v>0.73245570000000004</v>
      </c>
      <c r="H9" s="26" cm="1">
        <f t="array" ref="H9">_xll.FDSB(C9,"PCTCHG(FG_YIELD(0,,,,""YTM""),FG_YIELD(-3AM,,,,""YTM""))")</f>
        <v>1.9281937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0</v>
      </c>
      <c r="V9" s="47">
        <f t="shared" si="6"/>
        <v>0</v>
      </c>
      <c r="X9">
        <f t="shared" si="2"/>
        <v>4.5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1.5083</v>
      </c>
      <c r="G10" s="26" cm="1">
        <f t="array" ref="G10">_xll.FDSB(C10,"PCTCHG(FG_YIELD(0,,,,""YTM""),FG_YIELD(-1AM,,,,""YTM""))")</f>
        <v>24.807606</v>
      </c>
      <c r="H10" s="26" cm="1">
        <f t="array" ref="H10">_xll.FDSB(C10,"PCTCHG(FG_YIELD(0,,,,""YTM""),FG_YIELD(-3AM,,,,""YTM""))")</f>
        <v>22.179012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9.8170999999999999</v>
      </c>
      <c r="G11" s="26" cm="1">
        <f t="array" ref="G11">_xll.FDSB(C11,"PCTCHG(FG_YIELD(0,,,,""YTM""),FG_YIELD(-1AM,,,,""YTM""))")</f>
        <v>6.7134026999999996</v>
      </c>
      <c r="H11" s="26" cm="1">
        <f t="array" ref="H11">_xll.FDSB(C11,"PCTCHG(FG_YIELD(0,,,,""YTM""),FG_YIELD(-3AM,,,,""YTM""))")</f>
        <v>7.7156805999999998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63.6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3.5871</v>
      </c>
      <c r="G12" s="26" cm="1">
        <f t="array" ref="G12">_xll.FDSB(C12,"PCTCHG(FG_YIELD(0,,,,""YTM""),FG_YIELD(-1AM,,,,""YTM""))")</f>
        <v>7.1703862999999997</v>
      </c>
      <c r="H12" s="26" cm="1">
        <f t="array" ref="H12">_xll.FDSB(C12,"PCTCHG(FG_YIELD(0,,,,""YTM""),FG_YIELD(-3AM,,,,""YTM""))")</f>
        <v>8.1363830000000004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0</v>
      </c>
      <c r="U12">
        <f t="shared" si="5"/>
        <v>0</v>
      </c>
      <c r="V12" s="47">
        <f t="shared" si="6"/>
        <v>0</v>
      </c>
      <c r="X12">
        <f t="shared" si="2"/>
        <v>4.5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11.613232</v>
      </c>
      <c r="G13" s="26" cm="1">
        <f t="array" ref="G13">_xll.FDSB(C13,"PCTCHG(FG_YIELD(0,,,,""YTM""),FG_YIELD(-1AM,,,,""YTM""))")</f>
        <v>6.0137935000000002</v>
      </c>
      <c r="H13" s="26" cm="1">
        <f t="array" ref="H13">_xll.FDSB(C13,"PCTCHG(FG_YIELD(0,,,,""YTM""),FG_YIELD(-3AM,,,,""YTM""))")</f>
        <v>9.0389750000000006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10.75</v>
      </c>
      <c r="M13" s="36" cm="1">
        <f t="array" ref="M13">_xll.FDSB(J13,"(SUBARRAY(NOT_NA(NO_REPEAT_F(FG_YIELD(now,-10AY,D))),0,1)-SUBARRAY(NOT_NA(NO_REPEAT_F(FG_YIELD(now,-10AY,D))),1,1))*100")</f>
        <v>-50</v>
      </c>
      <c r="N13" s="38">
        <f t="shared" si="0"/>
        <v>50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63.6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12.226713</v>
      </c>
      <c r="G14" s="26" cm="1">
        <f t="array" ref="G14">_xll.FDSB(C14,"PCTCHG(FG_YIELD(0,,,,""YTM""),FG_YIELD(-1AM,,,,""YTM""))")</f>
        <v>4.175592</v>
      </c>
      <c r="H14" s="26" cm="1">
        <f t="array" ref="H14">_xll.FDSB(C14,"PCTCHG(FG_YIELD(0,,,,""YTM""),FG_YIELD(-3AM,,,,""YTM""))")</f>
        <v>7.7397676000000004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0</v>
      </c>
      <c r="U14">
        <f t="shared" si="5"/>
        <v>0</v>
      </c>
      <c r="V14" s="47">
        <f t="shared" si="6"/>
        <v>0</v>
      </c>
      <c r="X14">
        <f t="shared" si="2"/>
        <v>4.5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3.4649999999999999</v>
      </c>
      <c r="G15" s="26" cm="1">
        <f t="array" ref="G15">_xll.FDSB(C15,"PCTCHG(FG_YIELD(0,,,,""YTM""),FG_YIELD(-1AM,,,,""YTM""))")</f>
        <v>4.9681850000000001</v>
      </c>
      <c r="H15" s="26" cm="1">
        <f t="array" ref="H15">_xll.FDSB(C15,"PCTCHG(FG_YIELD(0,,,,""YTM""),FG_YIELD(-3AM,,,,""YTM""))")</f>
        <v>6.1906189999999999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T15">
        <f t="shared" si="4"/>
        <v>0</v>
      </c>
      <c r="U15">
        <f t="shared" si="5"/>
        <v>0</v>
      </c>
      <c r="V15" s="47">
        <f t="shared" si="6"/>
        <v>0</v>
      </c>
      <c r="X15">
        <f t="shared" si="2"/>
        <v>4.5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7.1124999999999998</v>
      </c>
      <c r="G16" s="26" cm="1">
        <f t="array" ref="G16">_xll.FDSB(C16,"PCTCHG(FG_YIELD(0,,,,""YTM""),FG_YIELD(-1AM,,,,""YTM""))")</f>
        <v>1.4549638</v>
      </c>
      <c r="H16" s="26" cm="1">
        <f t="array" ref="H16">_xll.FDSB(C16,"PCTCHG(FG_YIELD(0,,,,""YTM""),FG_YIELD(-3AM,,,,""YTM""))")</f>
        <v>-0.80195099999999997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0</v>
      </c>
      <c r="U16">
        <f t="shared" si="5"/>
        <v>1</v>
      </c>
      <c r="V16" s="47">
        <f t="shared" si="6"/>
        <v>0.25</v>
      </c>
      <c r="X16">
        <f t="shared" si="2"/>
        <v>50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2.3047</v>
      </c>
      <c r="G17" s="26" cm="1">
        <f t="array" ref="G17">_xll.FDSB(C17,"PCTCHG(FG_YIELD(0,,,,""YTM""),FG_YIELD(-1AM,,,,""YTM""))")</f>
        <v>-0.71083903000000004</v>
      </c>
      <c r="H17" s="26" cm="1">
        <f t="array" ref="H17">_xll.FDSB(C17,"PCTCHG(FG_YIELD(0,,,,""YTM""),FG_YIELD(-3AM,,,,""YTM""))")</f>
        <v>-8.4237350000000006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90.9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4.5712000000000002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2.7443689999999998</v>
      </c>
      <c r="G19" s="26" cm="1">
        <f t="array" ref="G19">_xll.FDSB(C19,"PCTCHG(FG_YIELD(0,,,,""YTM""),FG_YIELD(-1AM,,,,""YTM""))")</f>
        <v>10.715441999999999</v>
      </c>
      <c r="H19" s="26" cm="1">
        <f t="array" ref="H19">_xll.FDSB(C19,"PCTCHG(FG_YIELD(0,,,,""YTM""),FG_YIELD(-3AM,,,,""YTM""))")</f>
        <v>1.2294166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0</v>
      </c>
      <c r="U19">
        <f t="shared" si="5"/>
        <v>0</v>
      </c>
      <c r="V19" s="47">
        <f t="shared" si="6"/>
        <v>0</v>
      </c>
      <c r="X19">
        <f t="shared" si="2"/>
        <v>4.5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23.575213999999999</v>
      </c>
      <c r="G20" s="26" cm="1">
        <f t="array" ref="G20">_xll.FDSB(C20,"PCTCHG(FG_YIELD(0,,,,""YTM""),FG_YIELD(-1AM,,,,""YTM""))")</f>
        <v>-3.2376575000000001</v>
      </c>
      <c r="H20" s="26" cm="1">
        <f t="array" ref="H20">_xll.FDSB(C20,"PCTCHG(FG_YIELD(0,,,,""YTM""),FG_YIELD(-3AM,,,,""YTM""))")</f>
        <v>5.6014775999999999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1</v>
      </c>
      <c r="U20">
        <f t="shared" si="5"/>
        <v>0</v>
      </c>
      <c r="V20" s="47">
        <f t="shared" si="6"/>
        <v>0.25</v>
      </c>
      <c r="X20">
        <f t="shared" si="2"/>
        <v>50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4.5712000000000002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2.7036798000000002</v>
      </c>
      <c r="G22" s="26" cm="1">
        <f t="array" ref="G22">_xll.FDSB(C22,"PCTCHG(FG_YIELD(0,,,,""YTM""),FG_YIELD(-1AM,,,,""YTM""))")</f>
        <v>11.035625</v>
      </c>
      <c r="H22" s="26" cm="1">
        <f t="array" ref="H22">_xll.FDSB(C22,"PCTCHG(FG_YIELD(0,,,,""YTM""),FG_YIELD(-3AM,,,,""YTM""))")</f>
        <v>-7.0971000000000002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1</v>
      </c>
      <c r="V22" s="47">
        <f t="shared" si="6"/>
        <v>0.75</v>
      </c>
      <c r="X22">
        <f t="shared" si="2"/>
        <v>81.8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5.4430779999999999</v>
      </c>
      <c r="G23" s="26" cm="1">
        <f t="array" ref="G23">_xll.FDSB(C23,"PCTCHG(FG_YIELD(0,,,,""YTM""),FG_YIELD(-1AM,,,,""YTM""))")</f>
        <v>8.4089749999999999</v>
      </c>
      <c r="H23" s="26" cm="1">
        <f t="array" ref="H23">_xll.FDSB(C23,"PCTCHG(FG_YIELD(0,,,,""YTM""),FG_YIELD(-3AM,,,,""YTM""))")</f>
        <v>10.609508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0</v>
      </c>
      <c r="U23">
        <f t="shared" si="5"/>
        <v>0</v>
      </c>
      <c r="V23" s="47">
        <f t="shared" si="6"/>
        <v>0</v>
      </c>
      <c r="X23">
        <f t="shared" si="2"/>
        <v>4.5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4.5712000000000002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2.3047</v>
      </c>
      <c r="H2" cm="1">
        <f t="array" ref="H2">_xll.FDS(B2,"FG_ROE(0)")</f>
        <v>9.3604091180708409</v>
      </c>
      <c r="I2">
        <f>HLOOKUP(B2,'Index ROE'!$B$1:$V$25,24,FALSE)</f>
        <v>13.110180178133749</v>
      </c>
      <c r="J2" cm="1">
        <f t="array" ref="J2">_xll.FDS(B2, "FMA_RBICS_REV_CURRENT(30, LOC, ""PORTAGG"")")</f>
        <v>20.588223136932601</v>
      </c>
      <c r="K2" s="77">
        <f>HLOOKUP(B2,'Index earnings'!$A$1:$V$26,26,FALSE)</f>
        <v>7.2169279127904717E-2</v>
      </c>
      <c r="L2">
        <f>HLOOKUP(B2,'Yearly returns'!$B$1:$V$128,126,FALSE)</f>
        <v>-29.137701</v>
      </c>
      <c r="M2">
        <f>I2-G2</f>
        <v>10.805480178133749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77.2</v>
      </c>
      <c r="R2">
        <f>N2*Assumption!$F$64 + O2*Assumption!$F$61 + P2*Assumption!$F$62 + Q2*Assumption!$F$63</f>
        <v>85.2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2.6225757999999999</v>
      </c>
      <c r="H3" cm="1">
        <f t="array" ref="H3">_xll.FDS(B3,"FG_ROE(0)")</f>
        <v>11.2118155019306</v>
      </c>
      <c r="I3">
        <f>HLOOKUP(B3,'Index ROE'!$B$1:$V$25,24,FALSE)</f>
        <v>11.2778516938703</v>
      </c>
      <c r="J3" cm="1">
        <f t="array" ref="J3">_xll.FDS(B3, "FMA_RBICS_REV_CURRENT(30, LOC, ""PORTAGG"")")</f>
        <v>31.8032529247924</v>
      </c>
      <c r="K3" s="77">
        <f>HLOOKUP(B3,'Index earnings'!$A$1:$V$26,26,FALSE)</f>
        <v>3.8701923493088319E-2</v>
      </c>
      <c r="L3">
        <f>HLOOKUP(B3,'Yearly returns'!$B$1:$V$128,126,FALSE)</f>
        <v>-44.716811999999997</v>
      </c>
      <c r="M3">
        <f t="shared" ref="M3:M22" si="0">I3-G3</f>
        <v>8.6552758938703001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54.6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27.200000000000003</v>
      </c>
      <c r="R3">
        <f>N3*Assumption!$F$64 + O3*Assumption!$F$61 + P3*Assumption!$F$62 + Q3*Assumption!$F$63</f>
        <v>53.375</v>
      </c>
      <c r="S3" cm="1">
        <f t="array" ref="S3">_xlfn.PERCENTRANK.EXC(_xlfn._xlws.FILTER(R$2:R$22, ISNUMBER(R$2:R$22)),R3)*100</f>
        <v>63.6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6.6790589999999996</v>
      </c>
      <c r="H4" cm="1">
        <f t="array" ref="H4">_xll.FDS(B4,"FG_ROE(0)")</f>
        <v>11.992052480060799</v>
      </c>
      <c r="I4">
        <f>HLOOKUP(B4,'Index ROE'!$B$1:$V$25,24,FALSE)</f>
        <v>15.657517519582651</v>
      </c>
      <c r="J4" cm="1">
        <f t="array" ref="J4">_xll.FDS(B4, "FMA_RBICS_REV_CURRENT(30, LOC, ""PORTAGG"")")</f>
        <v>58.420543425147997</v>
      </c>
      <c r="K4" s="77">
        <f>HLOOKUP(B4,'Index earnings'!$A$1:$V$26,26,FALSE)</f>
        <v>4.2935776314919183E-2</v>
      </c>
      <c r="L4">
        <f>HLOOKUP(B4,'Yearly returns'!$B$1:$V$128,126,FALSE)</f>
        <v>-40.593445000000003</v>
      </c>
      <c r="M4">
        <f t="shared" si="0"/>
        <v>8.9784585195826523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13.700000000000001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36.299999999999997</v>
      </c>
      <c r="R4">
        <f>N4*Assumption!$F$64 + O4*Assumption!$F$61 + P4*Assumption!$F$62 + Q4*Assumption!$F$63</f>
        <v>47.7</v>
      </c>
      <c r="S4" cm="1">
        <f t="array" ref="S4">_xlfn.PERCENTRANK.EXC(_xlfn._xlws.FILTER(R$2:R$22, ISNUMBER(R$2:R$22)),R4)*100</f>
        <v>50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6.7258753999999996</v>
      </c>
      <c r="H5" cm="1">
        <f t="array" ref="H5">_xll.FDS(B5,"FG_ROE(0)")</f>
        <v>12.3794647527614</v>
      </c>
      <c r="I5">
        <f>HLOOKUP(B5,'Index ROE'!$B$1:$V$25,24,FALSE)</f>
        <v>12.530824852807651</v>
      </c>
      <c r="J5" cm="1">
        <f t="array" ref="J5">_xll.FDS(B5, "FMA_RBICS_REV_CURRENT(30, LOC, ""PORTAGG"")")</f>
        <v>47.200409865303101</v>
      </c>
      <c r="K5" s="77">
        <f>HLOOKUP(B5,'Index earnings'!$A$1:$V$26,26,FALSE)</f>
        <v>6.5968962399152176E-2</v>
      </c>
      <c r="L5">
        <f>HLOOKUP(B5,'Yearly returns'!$B$1:$V$128,126,FALSE)</f>
        <v>-31.810020000000002</v>
      </c>
      <c r="M5">
        <f t="shared" si="0"/>
        <v>5.8049494528076515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27.3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63.6</v>
      </c>
      <c r="R5">
        <f>N5*Assumption!$F$64 + O5*Assumption!$F$61 + P5*Assumption!$F$62 + Q5*Assumption!$F$63</f>
        <v>52.249999999999993</v>
      </c>
      <c r="S5" cm="1">
        <f t="array" ref="S5">_xlfn.PERCENTRANK.EXC(_xlfn._xlws.FILTER(R$2:R$22, ISNUMBER(R$2:R$22)),R5)*100</f>
        <v>59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5.6820000000000004</v>
      </c>
      <c r="H6" cm="1">
        <f t="array" ref="H6">_xll.FDS(B6,"FG_ROE(0)")</f>
        <v>14.589910506171501</v>
      </c>
      <c r="I6">
        <f>HLOOKUP(B6,'Index ROE'!$B$1:$V$25,24,FALSE)</f>
        <v>10.013481596831115</v>
      </c>
      <c r="J6" cm="1">
        <f t="array" ref="J6">_xll.FDS(B6, "FMA_RBICS_REV_CURRENT(30, LOC, ""PORTAGG"")")</f>
        <v>48.900793152445303</v>
      </c>
      <c r="K6" s="77">
        <f>HLOOKUP(B6,'Index earnings'!$A$1:$V$26,26,FALSE)</f>
        <v>3.6620331475524681E-2</v>
      </c>
      <c r="L6">
        <f>HLOOKUP(B6,'Yearly returns'!$B$1:$V$128,126,FALSE)</f>
        <v>-53.230896000000001</v>
      </c>
      <c r="M6">
        <f t="shared" si="0"/>
        <v>4.3314815968311144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13.600000000000001</v>
      </c>
      <c r="R6">
        <f>N6*Assumption!$F$64 + O6*Assumption!$F$61 + P6*Assumption!$F$62 + Q6*Assumption!$F$63</f>
        <v>28.4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7.4260479999999998</v>
      </c>
      <c r="H7" cm="1">
        <f t="array" ref="H7">_xll.FDS(B7,"FG_ROE(0)")</f>
        <v>9.8319540775116394</v>
      </c>
      <c r="I7">
        <f>HLOOKUP(B7,'Index ROE'!$B$1:$V$25,24,FALSE)</f>
        <v>12.932447367368299</v>
      </c>
      <c r="J7" cm="1">
        <f t="array" ref="J7">_xll.FDS(B7, "FMA_RBICS_REV_CURRENT(30, LOC, ""PORTAGG"")")</f>
        <v>32.482547010070398</v>
      </c>
      <c r="K7" s="77">
        <f>HLOOKUP(B7,'Index earnings'!$A$1:$V$26,26,FALSE)</f>
        <v>1.6222353544926627E-2</v>
      </c>
      <c r="L7">
        <f>HLOOKUP(B7,'Yearly returns'!$B$1:$V$128,126,FALSE)</f>
        <v>-39.826385000000002</v>
      </c>
      <c r="M7">
        <f t="shared" si="0"/>
        <v>5.5063993673682994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50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38.625</v>
      </c>
      <c r="S7" cm="1">
        <f t="array" ref="S7">_xlfn.PERCENTRANK.EXC(_xlfn._xlws.FILTER(R$2:R$22, ISNUMBER(R$2:R$22)),R7)*100</f>
        <v>27.200000000000003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3.87425</v>
      </c>
      <c r="H8" cm="1">
        <f t="array" ref="H8">_xll.FDS(B8,"FG_ROE(0)")</f>
        <v>8.0212722903179099</v>
      </c>
      <c r="I8">
        <f>HLOOKUP(B8,'Index ROE'!$B$1:$V$25,24,FALSE)</f>
        <v>11.93920849991995</v>
      </c>
      <c r="J8" cm="1">
        <f t="array" ref="J8">_xll.FDS(B8, "FMA_RBICS_REV_CURRENT(30, LOC, ""PORTAGG"")")</f>
        <v>41.739834751552998</v>
      </c>
      <c r="K8" s="77">
        <f>HLOOKUP(B8,'Index earnings'!$A$1:$V$26,26,FALSE)</f>
        <v>2.538209198042507E-2</v>
      </c>
      <c r="L8">
        <f>HLOOKUP(B8,'Yearly returns'!$B$1:$V$128,126,FALSE)</f>
        <v>-35.604446000000003</v>
      </c>
      <c r="M8">
        <f t="shared" si="0"/>
        <v>8.0649584999199497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50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53.375</v>
      </c>
      <c r="S8" cm="1">
        <f t="array" ref="S8">_xlfn.PERCENTRANK.EXC(_xlfn._xlws.FILTER(R$2:R$22, ISNUMBER(R$2:R$22)),R8)*100</f>
        <v>63.6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1.5083</v>
      </c>
      <c r="H9" cm="1">
        <f t="array" ref="H9">_xll.FDS(B9,"FG_ROE(0)")</f>
        <v>9.8700336018846393</v>
      </c>
      <c r="I9">
        <f>HLOOKUP(B9,'Index ROE'!$B$1:$V$25,24,FALSE)</f>
        <v>12.14902034365935</v>
      </c>
      <c r="J9" cm="1">
        <f t="array" ref="J9">_xll.FDS(B9, "FMA_RBICS_REV_CURRENT(30, LOC, ""PORTAGG"")")</f>
        <v>17.806674187340199</v>
      </c>
      <c r="K9" s="77">
        <f>HLOOKUP(B9,'Index earnings'!$A$1:$V$26,26,FALSE)</f>
        <v>3.7640823203299423E-2</v>
      </c>
      <c r="L9">
        <f>HLOOKUP(B9,'Yearly returns'!$B$1:$V$128,126,FALSE)</f>
        <v>-29.206012999999999</v>
      </c>
      <c r="M9">
        <f t="shared" si="0"/>
        <v>10.64072034365935</v>
      </c>
      <c r="N9" cm="1">
        <f t="array" ref="N9">_xlfn.PERCENTRANK.EXC(_xlfn._xlws.FILTER(M$2:M$22, ISNUMBER(M$2:M$22)),M9)*100</f>
        <v>86.3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72.7</v>
      </c>
      <c r="R9">
        <f>N9*Assumption!$F$64 + O9*Assumption!$F$61 + P9*Assumption!$F$62 + Q9*Assumption!$F$63</f>
        <v>77.25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9.8170999999999999</v>
      </c>
      <c r="H10" cm="1">
        <f t="array" ref="H10">_xll.FDS(B10,"FG_ROE(0)")</f>
        <v>13.7450547459365</v>
      </c>
      <c r="I10">
        <f>HLOOKUP(B10,'Index ROE'!$B$1:$V$25,24,FALSE)</f>
        <v>12.78064669069385</v>
      </c>
      <c r="J10" cm="1">
        <f t="array" ref="J10">_xll.FDS(B10, "FMA_RBICS_REV_CURRENT(30, LOC, ""PORTAGG"")")</f>
        <v>29.596557345691298</v>
      </c>
      <c r="K10" s="77">
        <f>HLOOKUP(B10,'Index earnings'!$A$1:$V$26,26,FALSE)</f>
        <v>5.7936521380949291E-2</v>
      </c>
      <c r="L10">
        <f>HLOOKUP(B10,'Yearly returns'!$B$1:$V$128,126,FALSE)</f>
        <v>-37.492072999999998</v>
      </c>
      <c r="M10">
        <f t="shared" si="0"/>
        <v>2.9635466906938497</v>
      </c>
      <c r="N10" cm="1">
        <f t="array" ref="N10">_xlfn.PERCENTRANK.EXC(_xlfn._xlws.FILTER(M$2:M$22, ISNUMBER(M$2:M$22)),M10)*100</f>
        <v>13.600000000000001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50</v>
      </c>
      <c r="R10">
        <f>N10*Assumption!$F$64 + O10*Assumption!$F$61 + P10*Assumption!$F$62 + Q10*Assumption!$F$63</f>
        <v>48.849999999999994</v>
      </c>
      <c r="S10" cm="1">
        <f t="array" ref="S10">_xlfn.PERCENTRANK.EXC(_xlfn._xlws.FILTER(R$2:R$22, ISNUMBER(R$2:R$22)),R10)*100</f>
        <v>54.500000000000007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3.5871</v>
      </c>
      <c r="H11" cm="1">
        <f t="array" ref="H11">_xll.FDS(B11,"FG_ROE(0)")</f>
        <v>5.67159983271688</v>
      </c>
      <c r="I11">
        <f>HLOOKUP(B11,'Index ROE'!$B$1:$V$25,24,FALSE)</f>
        <v>10.67142731585205</v>
      </c>
      <c r="J11" cm="1">
        <f t="array" ref="J11">_xll.FDS(B11, "FMA_RBICS_REV_CURRENT(30, LOC, ""PORTAGG"")")</f>
        <v>14.9507954284131</v>
      </c>
      <c r="K11" s="77">
        <f>HLOOKUP(B11,'Index earnings'!$A$1:$V$26,26,FALSE)</f>
        <v>2.4574805035831648E-2</v>
      </c>
      <c r="L11">
        <f>HLOOKUP(B11,'Yearly returns'!$B$1:$V$128,126,FALSE)</f>
        <v>-36.153908000000001</v>
      </c>
      <c r="M11">
        <f t="shared" si="0"/>
        <v>7.0843273158520503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45.4</v>
      </c>
      <c r="Q11" cm="1">
        <f t="array" ref="Q11">_xlfn.PERCENTRANK.EXC(_xlfn._xlws.FILTER(L$2:L$22, ISNUMBER(L$2:L$22)),L11)*100</f>
        <v>54.500000000000007</v>
      </c>
      <c r="R11">
        <f>N11*Assumption!$F$64 + O11*Assumption!$F$61 + P11*Assumption!$F$62 + Q11*Assumption!$F$63</f>
        <v>61.35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11.613232</v>
      </c>
      <c r="H12" cm="1">
        <f t="array" ref="H12">_xll.FDS(B12,"FG_ROE(0)")</f>
        <v>19.852972431073301</v>
      </c>
      <c r="I12">
        <f>HLOOKUP(B12,'Index ROE'!$B$1:$V$25,24,FALSE)</f>
        <v>14.78911439612005</v>
      </c>
      <c r="J12" cm="1">
        <f t="array" ref="J12">_xll.FDS(B12, "FMA_RBICS_REV_CURRENT(30, LOC, ""PORTAGG"")")</f>
        <v>26.781739272811802</v>
      </c>
      <c r="K12" s="77">
        <f>HLOOKUP(B12,'Index earnings'!$A$1:$V$26,26,FALSE)</f>
        <v>2.072298429354813E-2</v>
      </c>
      <c r="L12">
        <f>HLOOKUP(B12,'Yearly returns'!$B$1:$V$128,126,FALSE)</f>
        <v>-52.746304000000002</v>
      </c>
      <c r="M12">
        <f t="shared" si="0"/>
        <v>3.1758823961200502</v>
      </c>
      <c r="N12" cm="1">
        <f t="array" ref="N12">_xlfn.PERCENTRANK.EXC(_xlfn._xlws.FILTER(M$2:M$22, ISNUMBER(M$2:M$22)),M12)*100</f>
        <v>18.099999999999998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18.099999999999998</v>
      </c>
      <c r="R12">
        <f>N12*Assumption!$F$64 + O12*Assumption!$F$61 + P12*Assumption!$F$62 + Q12*Assumption!$F$63</f>
        <v>35.174999999999997</v>
      </c>
      <c r="S12" cm="1">
        <f t="array" ref="S12">_xlfn.PERCENTRANK.EXC(_xlfn._xlws.FILTER(R$2:R$22, ISNUMBER(R$2:R$22)),R12)*100</f>
        <v>18.099999999999998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12.226713</v>
      </c>
      <c r="H13" cm="1">
        <f t="array" ref="H13">_xll.FDS(B13,"FG_ROE(0)")</f>
        <v>14.7994718973247</v>
      </c>
      <c r="I13">
        <f>HLOOKUP(B13,'Index ROE'!$B$1:$V$25,24,FALSE)</f>
        <v>16.7616860731518</v>
      </c>
      <c r="J13" cm="1">
        <f t="array" ref="J13">_xll.FDS(B13, "FMA_RBICS_REV_CURRENT(30, LOC, ""PORTAGG"")")</f>
        <v>43.909796179783001</v>
      </c>
      <c r="K13" s="77">
        <f>HLOOKUP(B13,'Index earnings'!$A$1:$V$26,26,FALSE)</f>
        <v>2.3768265971059188E-2</v>
      </c>
      <c r="L13">
        <f>HLOOKUP(B13,'Yearly returns'!$B$1:$V$128,126,FALSE)</f>
        <v>-38.451500000000003</v>
      </c>
      <c r="M13">
        <f t="shared" si="0"/>
        <v>4.5349730731518001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40.9</v>
      </c>
      <c r="Q13" cm="1">
        <f t="array" ref="Q13">_xlfn.PERCENTRANK.EXC(_xlfn._xlws.FILTER(L$2:L$22, ISNUMBER(L$2:L$22)),L13)*100</f>
        <v>45.4</v>
      </c>
      <c r="R13">
        <f>N13*Assumption!$F$64 + O13*Assumption!$F$61 + P13*Assumption!$F$62 + Q13*Assumption!$F$63</f>
        <v>38.625</v>
      </c>
      <c r="S13" cm="1">
        <f t="array" ref="S13">_xlfn.PERCENTRANK.EXC(_xlfn._xlws.FILTER(R$2:R$22, ISNUMBER(R$2:R$22)),R13)*100</f>
        <v>27.200000000000003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3.4649999999999999</v>
      </c>
      <c r="H14" cm="1">
        <f t="array" ref="H14">_xll.FDS(B14,"FG_ROE(0)")</f>
        <v>14.264705154557999</v>
      </c>
      <c r="I14">
        <f>HLOOKUP(B14,'Index ROE'!$B$1:$V$25,24,FALSE)</f>
        <v>5.4192242708958744</v>
      </c>
      <c r="J14" cm="1">
        <f t="array" ref="J14">_xll.FDS(B14, "FMA_RBICS_REV_CURRENT(30, LOC, ""PORTAGG"")")</f>
        <v>44.6988114809499</v>
      </c>
      <c r="K14" s="77">
        <f>HLOOKUP(B14,'Index earnings'!$A$1:$V$26,26,FALSE)</f>
        <v>-9.9977006807554725E-2</v>
      </c>
      <c r="L14">
        <f>HLOOKUP(B14,'Yearly returns'!$B$1:$V$128,126,FALSE)</f>
        <v>-55.243144999999998</v>
      </c>
      <c r="M14">
        <f t="shared" si="0"/>
        <v>1.9542242708958746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31.899999999999995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12.474999999999998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7.1124999999999998</v>
      </c>
      <c r="H15" cm="1">
        <f t="array" ref="H15">_xll.FDS(B15,"FG_ROE(0)")</f>
        <v>16.027700586767399</v>
      </c>
      <c r="I15">
        <f>HLOOKUP(B15,'Index ROE'!$B$1:$V$25,24,FALSE)</f>
        <v>15.463136340534799</v>
      </c>
      <c r="J15" cm="1">
        <f t="array" ref="J15">_xll.FDS(B15, "FMA_RBICS_REV_CURRENT(30, LOC, ""PORTAGG"")")</f>
        <v>29.408504554072699</v>
      </c>
      <c r="K15" s="77">
        <f>HLOOKUP(B15,'Index earnings'!$A$1:$V$26,26,FALSE)</f>
        <v>6.0151494471408107E-2</v>
      </c>
      <c r="L15">
        <f>HLOOKUP(B15,'Yearly returns'!$B$1:$V$128,126,FALSE)</f>
        <v>-27.660655999999999</v>
      </c>
      <c r="M15">
        <f t="shared" si="0"/>
        <v>8.3506363405347983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63.7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81.8</v>
      </c>
      <c r="R15">
        <f>N15*Assumption!$F$64 + O15*Assumption!$F$61 + P15*Assumption!$F$62 + Q15*Assumption!$F$63</f>
        <v>71.575000000000003</v>
      </c>
      <c r="S15" cm="1">
        <f t="array" ref="S15">_xlfn.PERCENTRANK.EXC(_xlfn._xlws.FILTER(R$2:R$22, ISNUMBER(R$2:R$22)),R15)*100</f>
        <v>86.3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2.3047</v>
      </c>
      <c r="H16" cm="1">
        <f t="array" ref="H16">_xll.FDS(B16,"FG_ROE(0)")</f>
        <v>9.9059487970954194</v>
      </c>
      <c r="I16">
        <f>HLOOKUP(B16,'Index ROE'!$B$1:$V$25,24,FALSE)</f>
        <v>12.8854955316088</v>
      </c>
      <c r="J16" cm="1">
        <f t="array" ref="J16">_xll.FDS(B16, "FMA_RBICS_REV_CURRENT(30, LOC, ""PORTAGG"")")</f>
        <v>23.346558114115702</v>
      </c>
      <c r="K16" s="77">
        <f>HLOOKUP(B16,'Index earnings'!$A$1:$V$26,26,FALSE)</f>
        <v>7.2169279127904717E-2</v>
      </c>
      <c r="L16">
        <f>HLOOKUP(B16,'Yearly returns'!$B$1:$V$128,126,FALSE)</f>
        <v>-42.981772999999997</v>
      </c>
      <c r="M16">
        <f t="shared" si="0"/>
        <v>10.5807955316088</v>
      </c>
      <c r="N16" cm="1">
        <f t="array" ref="N16">_xlfn.PERCENTRANK.EXC(_xlfn._xlws.FILTER(M$2:M$22, ISNUMBER(M$2:M$22)),M16)*100</f>
        <v>81.8</v>
      </c>
      <c r="O16" cm="1">
        <f t="array" ref="O16">(1-_xlfn.PERCENTRANK.EXC(_xlfn._xlws.FILTER(J$2:J$22, ISNUMBER(J$2:J$22)),J16))*100</f>
        <v>77.3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31.8</v>
      </c>
      <c r="R16">
        <f>N16*Assumption!$F$64 + O16*Assumption!$F$61 + P16*Assumption!$F$62 + Q16*Assumption!$F$63</f>
        <v>69.3</v>
      </c>
      <c r="S16" cm="1">
        <f t="array" ref="S16">_xlfn.PERCENTRANK.EXC(_xlfn._xlws.FILTER(R$2:R$22, ISNUMBER(R$2:R$22)),R16)*100</f>
        <v>81.8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4.5712000000000002</v>
      </c>
      <c r="H17" cm="1">
        <f t="array" ref="H17">_xll.FDS(B17,"FG_ROE(0)")</f>
        <v>10.3865556423548</v>
      </c>
      <c r="I17">
        <f>HLOOKUP(B17,'Index ROE'!$B$1:$V$25,24,FALSE)</f>
        <v>12.269166041116101</v>
      </c>
      <c r="J17" cm="1">
        <f t="array" ref="J17">_xll.FDS(B17, "FMA_RBICS_REV_CURRENT(30, LOC, ""PORTAGG"")")</f>
        <v>59.463029389193402</v>
      </c>
      <c r="K17" s="77">
        <f>HLOOKUP(B17,'Index earnings'!$A$1:$V$26,26,FALSE)</f>
        <v>8.8740466700483189E-3</v>
      </c>
      <c r="L17">
        <f>HLOOKUP(B17,'Yearly returns'!$B$1:$V$128,126,FALSE)</f>
        <v>-25.881184000000001</v>
      </c>
      <c r="M17">
        <f t="shared" si="0"/>
        <v>7.6979660411161008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45.424999999999997</v>
      </c>
      <c r="S17" cm="1">
        <f t="array" ref="S17">_xlfn.PERCENTRANK.EXC(_xlfn._xlws.FILTER(R$2:R$22, ISNUMBER(R$2:R$22)),R17)*100</f>
        <v>40.9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2.7443689999999998</v>
      </c>
      <c r="H18" cm="1">
        <f t="array" ref="H18">_xll.FDS(B18,"FG_ROE(0)")</f>
        <v>7.8928444496661498</v>
      </c>
      <c r="I18">
        <f>HLOOKUP(B18,'Index ROE'!$B$1:$V$25,24,FALSE)</f>
        <v>13.0025654489041</v>
      </c>
      <c r="J18" cm="1">
        <f t="array" ref="J18">_xll.FDS(B18, "FMA_RBICS_REV_CURRENT(30, LOC, ""PORTAGG"")")</f>
        <v>24.049336172420901</v>
      </c>
      <c r="K18" s="77">
        <f>HLOOKUP(B18,'Index earnings'!$A$1:$V$26,26,FALSE)</f>
        <v>1.2617017471639347E-2</v>
      </c>
      <c r="L18">
        <f>HLOOKUP(B18,'Yearly returns'!$B$1:$V$128,126,FALSE)</f>
        <v>-26.117086</v>
      </c>
      <c r="M18">
        <f t="shared" si="0"/>
        <v>10.258196448904101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72.8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90.9</v>
      </c>
      <c r="R18">
        <f>N18*Assumption!$F$64 + O18*Assumption!$F$61 + P18*Assumption!$F$62 + Q18*Assumption!$F$63</f>
        <v>67.025000000000006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23.575213999999999</v>
      </c>
      <c r="H19" cm="1">
        <f t="array" ref="H19">_xll.FDS(B19,"FG_ROE(0)")</f>
        <v>23.484230262615299</v>
      </c>
      <c r="I19">
        <f>HLOOKUP(B19,'Index ROE'!$B$1:$V$25,24,FALSE)</f>
        <v>14.7741197510913</v>
      </c>
      <c r="J19" cm="1">
        <f t="array" ref="J19">_xll.FDS(B19, "FMA_RBICS_REV_CURRENT(30, LOC, ""PORTAGG"")")</f>
        <v>20.857918515179499</v>
      </c>
      <c r="K19" s="77">
        <f>HLOOKUP(B19,'Index earnings'!$A$1:$V$26,26,FALSE)</f>
        <v>8.2005714106922367E-2</v>
      </c>
      <c r="L19">
        <f>HLOOKUP(B19,'Yearly returns'!$B$1:$V$128,126,FALSE)</f>
        <v>-53.890537000000002</v>
      </c>
      <c r="M19">
        <f t="shared" si="0"/>
        <v>-8.801094248908699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9</v>
      </c>
      <c r="R19">
        <f>N19*Assumption!$F$64 + O19*Assumption!$F$61 + P19*Assumption!$F$62 + Q19*Assumption!$F$63</f>
        <v>47.699999999999996</v>
      </c>
      <c r="S19" cm="1">
        <f t="array" ref="S19">_xlfn.PERCENTRANK.EXC(_xlfn._xlws.FILTER(R$2:R$22, ISNUMBER(R$2:R$22)),R19)*100</f>
        <v>45.4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4.5712000000000002</v>
      </c>
      <c r="H20" cm="1">
        <f t="array" ref="H20">_xll.FDS(B20,"FG_ROE(0)")</f>
        <v>12.7487623521472</v>
      </c>
      <c r="I20">
        <f>HLOOKUP(B20,'Index ROE'!$B$1:$V$25,24,FALSE)</f>
        <v>11.15637049467375</v>
      </c>
      <c r="J20" cm="1">
        <f t="array" ref="J20">_xll.FDS(B20, "FMA_RBICS_REV_CURRENT(30, LOC, ""PORTAGG"")")</f>
        <v>59.591528020160602</v>
      </c>
      <c r="K20" s="77">
        <f>HLOOKUP(B20,'Index earnings'!$A$1:$V$26,26,FALSE)</f>
        <v>8.3481706038399661E-3</v>
      </c>
      <c r="L20">
        <f>HLOOKUP(B20,'Yearly returns'!$B$1:$V$128,126,FALSE)</f>
        <v>-30.465872000000001</v>
      </c>
      <c r="M20">
        <f t="shared" si="0"/>
        <v>6.5851704946737497</v>
      </c>
      <c r="N20" cm="1">
        <f t="array" ref="N20">_xlfn.PERCENTRANK.EXC(_xlfn._xlws.FILTER(M$2:M$22, ISNUMBER(M$2:M$22)),M20)*100</f>
        <v>45.4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68.100000000000009</v>
      </c>
      <c r="R20">
        <f>N20*Assumption!$F$64 + O20*Assumption!$F$61 + P20*Assumption!$F$62 + Q20*Assumption!$F$63</f>
        <v>34.049999999999997</v>
      </c>
      <c r="S20" cm="1">
        <f t="array" ref="S20">_xlfn.PERCENTRANK.EXC(_xlfn._xlws.FILTER(R$2:R$22, ISNUMBER(R$2:R$22)),R20)*100</f>
        <v>13.600000000000001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2.7036798000000002</v>
      </c>
      <c r="H21" cm="1">
        <f t="array" ref="H21">_xll.FDS(B21,"FG_ROE(0)")</f>
        <v>9.0806702774948302</v>
      </c>
      <c r="I21">
        <f>HLOOKUP(B21,'Index ROE'!$B$1:$V$25,24,FALSE)</f>
        <v>15.109726785561501</v>
      </c>
      <c r="J21" cm="1">
        <f t="array" ref="J21">_xll.FDS(B21, "FMA_RBICS_REV_CURRENT(30, LOC, ""PORTAGG"")")</f>
        <v>55.231368279197802</v>
      </c>
      <c r="K21" s="77">
        <f>HLOOKUP(B21,'Index earnings'!$A$1:$V$26,26,FALSE)</f>
        <v>-4.4922819308067519E-2</v>
      </c>
      <c r="L21">
        <f>HLOOKUP(B21,'Yearly returns'!$B$1:$V$128,126,FALSE)</f>
        <v>-45.310177000000003</v>
      </c>
      <c r="M21">
        <f t="shared" si="0"/>
        <v>12.406046985561501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18.200000000000006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22.7</v>
      </c>
      <c r="R21">
        <f>N21*Assumption!$F$64 + O21*Assumption!$F$61 + P21*Assumption!$F$62 + Q21*Assumption!$F$63</f>
        <v>36.324999999999996</v>
      </c>
      <c r="S21" cm="1">
        <f t="array" ref="S21">_xlfn.PERCENTRANK.EXC(_xlfn._xlws.FILTER(R$2:R$22, ISNUMBER(R$2:R$22)),R21)*100</f>
        <v>22.7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5.4430779999999999</v>
      </c>
      <c r="H22" cm="1">
        <f t="array" ref="H22">_xll.FDS(B22,"FG_ROE(0)")</f>
        <v>10.6530023254669</v>
      </c>
      <c r="I22">
        <f>HLOOKUP(B22,'Index ROE'!$B$1:$V$25,24,FALSE)</f>
        <v>11.9967853551854</v>
      </c>
      <c r="J22" cm="1">
        <f t="array" ref="J22">_xll.FDS(B22, "FMA_RBICS_REV_CURRENT(30, LOC, ""PORTAGG"")")</f>
        <v>44.542936755423398</v>
      </c>
      <c r="K22" s="77">
        <f>HLOOKUP(B22,'Index earnings'!$A$1:$V$26,26,FALSE)</f>
        <v>-1.6027932468093198E-2</v>
      </c>
      <c r="L22">
        <f>HLOOKUP(B22,'Yearly returns'!$B$1:$V$128,126,FALSE)</f>
        <v>-26.287056</v>
      </c>
      <c r="M22">
        <f t="shared" si="0"/>
        <v>6.5537073551854004</v>
      </c>
      <c r="N22" cm="1">
        <f t="array" ref="N22">_xlfn.PERCENTRANK.EXC(_xlfn._xlws.FILTER(M$2:M$22, ISNUMBER(M$2:M$22)),M22)*100</f>
        <v>40.9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86.3</v>
      </c>
      <c r="R22">
        <f>N22*Assumption!$F$64 + O22*Assumption!$F$61 + P22*Assumption!$F$62 + Q22*Assumption!$F$63</f>
        <v>44.3</v>
      </c>
      <c r="S22" cm="1">
        <f t="array" ref="S22">_xlfn.PERCENTRANK.EXC(_xlfn._xlws.FILTER(R$2:R$22, ISNUMBER(R$2:R$22)),R22)*100</f>
        <v>36.299999999999997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topLeftCell="A13" zoomScaleNormal="100" workbookViewId="0">
      <pane xSplit="1" topLeftCell="B1" activePane="topRight" state="frozen"/>
      <selection pane="topRight" activeCell="D42" sqref="D4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7533795</v>
      </c>
      <c r="E3" cm="1">
        <f t="array" ref="E3">_xll.FDS(C3,"FMA_COS_UP(""EPS"",""1M"",+1,NOW,,,""PORTAGG"",""MEANR"")")</f>
        <v>95</v>
      </c>
      <c r="F3" cm="1">
        <f t="array" ref="F3">_xll.FDS(C3,"FMA_COS_DOWN(""EPS"",""1M"",+1,NOW,,,""PORTAGG"",""MEANR"")")</f>
        <v>316</v>
      </c>
      <c r="G3" cm="1">
        <f t="array" ref="G3">_xll.FDS(A3,"SIZE(FG_CONSTITUENTS)")</f>
        <v>519</v>
      </c>
      <c r="H3" s="9">
        <f t="shared" ref="H3:H23" si="0">E3/$G3</f>
        <v>0.18304431599229287</v>
      </c>
      <c r="I3" s="9">
        <f t="shared" ref="I3:I23" si="1">F3/$G3</f>
        <v>0.60886319845857417</v>
      </c>
      <c r="J3" s="9">
        <f t="shared" ref="J3:J23" si="2">H3-I3</f>
        <v>-0.4258188824662813</v>
      </c>
      <c r="K3" s="5" cm="1">
        <f t="array" ref="K3">_xll.FDS(A3,"FMA_PCT_ABOVE_MAVG(200,0,,,,""PORTAGG"")")/100</f>
        <v>0.40462427745664697</v>
      </c>
      <c r="L3" s="41" cm="1">
        <f t="array" ref="L3">_xll.FDSB(A3,"PERCENT_CHANGE(FMA_EPS(+1,0,,,,""PORTAGG"",""MEAN""),FMA_EPS(+1,-1AM,,,,""PORTAGG"",""MEAN""))")</f>
        <v>-6.51324735344165</v>
      </c>
      <c r="M3" s="41" cm="1">
        <f t="array" ref="M3">_xll.FDSB(A3,"PERCENT_CHANGE(FMA_EPS(+1,0,,,,""PORTAGG"",""MEAN""),FMA_EPS(+1,-3AM,,,,""PORTAGG"",""MEAN""))")</f>
        <v>-7.9149153048308802</v>
      </c>
      <c r="N3" s="3" cm="1">
        <f t="array" ref="N3">_xll.FDS(C3,"FG_TOTAL_RETURNC(0,-1AM)")</f>
        <v>-3.464979</v>
      </c>
      <c r="O3" s="3" cm="1">
        <f t="array" ref="O3">_xll.FDS(C3,"FG_TOTAL_RETURNC(0,-3AM)")</f>
        <v>5.5397153000000001</v>
      </c>
      <c r="P3" s="3" cm="1">
        <f t="array" ref="P3">_xll.FDS(C3,"FG_TOTAL_RETURNC(0,-6AM)")</f>
        <v>-3.8822830000000002</v>
      </c>
      <c r="Q3" s="9" cm="1">
        <f t="array" ref="Q3">_xll.FDS(C3,"P_PRICE(0)/P_PRICE_HIGH_PR(0,,,,,,""PRICE"",""INTRA"",""52W"")")</f>
        <v>0.77228019999999997</v>
      </c>
      <c r="R3" s="9" cm="1">
        <f t="array" ref="R3">_xll.FDS(C3,"P_PRICE(0)/P_PRICE_low_PR(0,,,,,,""PRICE"",""INTRA"",""52W"")-1")</f>
        <v>0.12505424000000001</v>
      </c>
      <c r="S3" s="3" cm="1">
        <f t="array" ref="S3">_xll.FDS(C3,"FG_TOTAL_RETURNC(0,-12AM)")</f>
        <v>-17.919136000000002</v>
      </c>
      <c r="T3" s="4" cm="1">
        <f t="array" ref="T3">_xlfn.PERCENTRANK.EXC(_xlfn._xlws.FILTER($R$3:$R$23, ISNUMBER($R$3:$R$23)),R3)*100</f>
        <v>27.200000000000003</v>
      </c>
      <c r="U3" s="4">
        <f t="shared" ref="U3:U23" si="3">100-T3</f>
        <v>72.8</v>
      </c>
      <c r="V3" s="4" cm="1">
        <f t="array" ref="V3">_xlfn.PERCENTRANK.EXC(_xlfn._xlws.FILTER($Q$3:$Q$23, ISNUMBER($Q$3:$Q$23)),Q3)*100</f>
        <v>4.5</v>
      </c>
      <c r="W3" s="4" cm="1">
        <f t="array" ref="W3">_xlfn.PERCENTRANK.EXC(_xlfn._xlws.FILTER($O$3:$O$23, ISNUMBER($O$3:$O$23)),O3)*100</f>
        <v>68.100000000000009</v>
      </c>
      <c r="X3" s="4" cm="1">
        <f t="array" ref="X3">_xlfn.PERCENTRANK.EXC(_xlfn._xlws.FILTER($P$3:$P$23, ISNUMBER($P$3:$P$23)),P3)*100</f>
        <v>13.600000000000001</v>
      </c>
      <c r="Y3" s="200" cm="1">
        <f t="array" ref="Y3">_xlfn.PERCENTRANK.EXC(_xlfn._xlws.FILTER($S$3:$S$23, ISNUMBER($S$3:$S$23)),S3)*100</f>
        <v>4.5</v>
      </c>
      <c r="Z3" s="4" cm="1">
        <f t="array" ref="Z3">_xlfn.PERCENTRANK.EXC(_xlfn._xlws.FILTER($K$3:$K$23, ISNUMBER($K$3:$K$23)),K3)*100</f>
        <v>22.7</v>
      </c>
      <c r="AA3" s="4" cm="1">
        <f t="array" ref="AA3">_xlfn.PERCENTRANK.EXC(_xlfn._xlws.FILTER($H$3:$H$23, ISNUMBER($H$3:$H$23)),H3)*100</f>
        <v>18.099999999999998</v>
      </c>
      <c r="AB3" s="4" cm="1">
        <f t="array" ref="AB3">_xlfn.PERCENTRANK.EXC(_xlfn._xlws.FILTER($J$3:$J$23, ISNUMBER($J$3:$J$23)),J3)*100</f>
        <v>4.5</v>
      </c>
      <c r="AC3" s="4">
        <f t="shared" ref="AC3:AC23" si="4">_xlfn.PERCENTRANK.EXC($L$3:$L$23,L3)*100</f>
        <v>4.5</v>
      </c>
      <c r="AD3" s="4">
        <f t="shared" ref="AD3:AD23" si="5">_xlfn.PERCENTRANK.EXC($M$3:$M$23,M3)*100</f>
        <v>9</v>
      </c>
      <c r="AE3" s="4">
        <f t="shared" ref="AE3:AE23" si="6">_xlfn.PERCENTRANK.EXC($D$3:$D$23,D3)*100</f>
        <v>90.9</v>
      </c>
      <c r="AF3" s="4">
        <f>'Economic Momentum'!Q4</f>
        <v>40.9</v>
      </c>
      <c r="AG3" s="4">
        <f ca="1">'Economic Momentum'!R4</f>
        <v>22.7</v>
      </c>
      <c r="AH3" s="4">
        <f t="shared" ref="AH3:AH23" ca="1" si="7">SUMPRODUCT($U$2:$AG$2,U3:AG3)</f>
        <v>26.310000000000002</v>
      </c>
      <c r="AJ3" s="3" cm="1">
        <f t="array" aca="1" ref="AJ3" ca="1">_xlfn.PERCENTRANK.EXC(_xlfn._xlws.FILTER($AH$3:$AH$23, ISNUMBER($AH$3:$AH$23)),AH3)*100</f>
        <v>18.099999999999998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147529.10999999999</v>
      </c>
      <c r="E4" cm="1">
        <f t="array" ref="E4">_xll.FDS(C4,"FMA_COS_UP(""EPS"",""1M"",+1,NOW,,,""PORTAGG"",""MEANR"")")</f>
        <v>9</v>
      </c>
      <c r="F4" cm="1">
        <f t="array" ref="F4">_xll.FDS(C4,"FMA_COS_DOWN(""EPS"",""1M"",+1,NOW,,,""PORTAGG"",""MEANR"")")</f>
        <v>12</v>
      </c>
      <c r="G4" cm="1">
        <f t="array" ref="G4">_xll.FDS(A4,"SIZE(FG_CONSTITUENTS)")</f>
        <v>29</v>
      </c>
      <c r="H4" s="9">
        <f t="shared" si="0"/>
        <v>0.31034482758620691</v>
      </c>
      <c r="I4" s="9">
        <f t="shared" si="1"/>
        <v>0.41379310344827586</v>
      </c>
      <c r="J4" s="9">
        <f t="shared" si="2"/>
        <v>-0.10344827586206895</v>
      </c>
      <c r="K4" s="5" cm="1">
        <f t="array" ref="K4">_xll.FDS(A4,"FMA_PCT_ABOVE_MAVG(200,0,,,,""PORTAGG"")")/100</f>
        <v>0.72413793103448298</v>
      </c>
      <c r="L4" s="41" cm="1">
        <f t="array" ref="L4">_xll.FDSB(A4,"PERCENT_CHANGE(FMA_EPS(+1,0,,,,""PORTAGG"",""MEAN""),FMA_EPS(+1,-1AM,,,,""PORTAGG"",""MEAN""))")</f>
        <v>-1.0891120297766199</v>
      </c>
      <c r="M4" s="41" cm="1">
        <f t="array" ref="M4">_xll.FDSB(A4,"PERCENT_CHANGE(FMA_EPS(+1,0,,,,""PORTAGG"",""MEAN""),FMA_EPS(+1,-3AM,,,,""PORTAGG"",""MEAN""))")</f>
        <v>4.5242218312373401</v>
      </c>
      <c r="N4" s="3" cm="1">
        <f t="array" ref="N4">_xll.FDS(C4,"FG_TOTAL_RETURNC(0,-1AM)")</f>
        <v>5.8486222999999997</v>
      </c>
      <c r="O4" s="3" cm="1">
        <f t="array" ref="O4">_xll.FDS(C4,"FG_TOTAL_RETURNC(0,-3AM)")</f>
        <v>5.6870219999999998</v>
      </c>
      <c r="P4" s="3" cm="1">
        <f t="array" ref="P4">_xll.FDS(C4,"FG_TOTAL_RETURNC(0,-6AM)")</f>
        <v>10.020292</v>
      </c>
      <c r="Q4" s="9" cm="1">
        <f t="array" ref="Q4">_xll.FDS(C4,"P_PRICE(0)/P_PRICE_HIGH_PR(0,,,,,,""PRICE"",""INTRA"",""52W"")")</f>
        <v>0.86369306000000001</v>
      </c>
      <c r="R4" s="9" cm="1">
        <f t="array" ref="R4">_xll.FDS(C4,"P_PRICE(0)/P_PRICE_low_PR(0,,,,,,""PRICE"",""INTRA"",""52W"")-1")</f>
        <v>0.16983520999999999</v>
      </c>
      <c r="S4" s="3" cm="1">
        <f t="array" ref="S4">_xll.FDS(C4,"FG_TOTAL_RETURNC(0,-12AM)")</f>
        <v>3.2388210000000002</v>
      </c>
      <c r="T4" s="4" cm="1">
        <f t="array" ref="T4">_xlfn.PERCENTRANK.EXC(_xlfn._xlws.FILTER($R$3:$R$23, ISNUMBER($R$3:$R$23)),R4)*100</f>
        <v>50</v>
      </c>
      <c r="U4" s="4">
        <f t="shared" si="3"/>
        <v>50</v>
      </c>
      <c r="V4" s="4" cm="1">
        <f t="array" ref="V4">_xlfn.PERCENTRANK.EXC(_xlfn._xlws.FILTER($Q$3:$Q$23, ISNUMBER($Q$3:$Q$23)),Q4)*100</f>
        <v>18.099999999999998</v>
      </c>
      <c r="W4" s="4" cm="1">
        <f t="array" ref="W4">_xlfn.PERCENTRANK.EXC(_xlfn._xlws.FILTER($O$3:$O$23, ISNUMBER($O$3:$O$23)),O4)*100</f>
        <v>72.7</v>
      </c>
      <c r="X4" s="4" cm="1">
        <f t="array" ref="X4">_xlfn.PERCENTRANK.EXC(_xlfn._xlws.FILTER($P$3:$P$23, ISNUMBER($P$3:$P$23)),P4)*100</f>
        <v>59</v>
      </c>
      <c r="Y4" s="200" cm="1">
        <f t="array" ref="Y4">_xlfn.PERCENTRANK.EXC(_xlfn._xlws.FILTER($S$3:$S$23, ISNUMBER($S$3:$S$23)),S4)*100</f>
        <v>40.9</v>
      </c>
      <c r="Z4" s="4" cm="1">
        <f t="array" ref="Z4">_xlfn.PERCENTRANK.EXC(_xlfn._xlws.FILTER($K$3:$K$23, ISNUMBER($K$3:$K$23)),K4)*100</f>
        <v>77.2</v>
      </c>
      <c r="AA4" s="4" cm="1">
        <f t="array" ref="AA4">_xlfn.PERCENTRANK.EXC(_xlfn._xlws.FILTER($H$3:$H$23, ISNUMBER($H$3:$H$23)),H4)*100</f>
        <v>45.4</v>
      </c>
      <c r="AB4" s="4" cm="1">
        <f t="array" ref="AB4">_xlfn.PERCENTRANK.EXC(_xlfn._xlws.FILTER($J$3:$J$23, ISNUMBER($J$3:$J$23)),J4)*100</f>
        <v>36.299999999999997</v>
      </c>
      <c r="AC4" s="4">
        <f t="shared" si="4"/>
        <v>22.7</v>
      </c>
      <c r="AD4" s="4">
        <f t="shared" si="5"/>
        <v>86.3</v>
      </c>
      <c r="AE4" s="4">
        <f t="shared" si="6"/>
        <v>18.099999999999998</v>
      </c>
      <c r="AF4" s="4">
        <f>'Economic Momentum'!Q5</f>
        <v>50</v>
      </c>
      <c r="AG4" s="4">
        <f ca="1">'Economic Momentum'!R5</f>
        <v>40.9</v>
      </c>
      <c r="AH4" s="4">
        <f t="shared" ca="1" si="7"/>
        <v>46.75</v>
      </c>
      <c r="AJ4" s="3" cm="1">
        <f t="array" aca="1" ref="AJ4" ca="1">_xlfn.PERCENTRANK.EXC(_xlfn._xlws.FILTER($AH$3:$AH$23, ISNUMBER($AH$3:$AH$23)),AH4)*100</f>
        <v>50</v>
      </c>
      <c r="AK4">
        <f t="shared" si="8"/>
        <v>2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655847.30000000005</v>
      </c>
      <c r="E5" cm="1">
        <f t="array" ref="E5">_xll.FDS(C5,"FMA_COS_UP(""EPS"",""1M"",+1,NOW,,,""PORTAGG"",""MEANR"")")</f>
        <v>21</v>
      </c>
      <c r="F5" cm="1">
        <f t="array" ref="F5">_xll.FDS(C5,"FMA_COS_DOWN(""EPS"",""1M"",+1,NOW,,,""PORTAGG"",""MEANR"")")</f>
        <v>25</v>
      </c>
      <c r="G5" cm="1">
        <f t="array" ref="G5">_xll.FDS(A5,"SIZE(FG_CONSTITUENTS)")</f>
        <v>78</v>
      </c>
      <c r="H5" s="9">
        <f t="shared" si="0"/>
        <v>0.26923076923076922</v>
      </c>
      <c r="I5" s="9">
        <f t="shared" si="1"/>
        <v>0.32051282051282054</v>
      </c>
      <c r="J5" s="9">
        <f t="shared" si="2"/>
        <v>-5.1282051282051322E-2</v>
      </c>
      <c r="K5" s="5" cm="1">
        <f t="array" ref="K5">_xll.FDS(A5,"FMA_PCT_ABOVE_MAVG(200,0,,,,""PORTAGG"")")/100</f>
        <v>0.4</v>
      </c>
      <c r="L5" s="41" cm="1">
        <f t="array" ref="L5">_xll.FDSB(A5,"PERCENT_CHANGE(FMA_EPS(+1,0,,,,""PORTAGG"",""MEAN""),FMA_EPS(+1,-1AM,,,,""PORTAGG"",""MEAN""))")</f>
        <v>-0.176236567262614</v>
      </c>
      <c r="M5" s="41" cm="1">
        <f t="array" ref="M5">_xll.FDSB(A5,"PERCENT_CHANGE(FMA_EPS(+1,0,,,,""PORTAGG"",""MEAN""),FMA_EPS(+1,-3AM,,,,""PORTAGG"",""MEAN""))")</f>
        <v>-1.7182609722853901</v>
      </c>
      <c r="N5" s="3" cm="1">
        <f t="array" ref="N5">_xll.FDS(C5,"FG_TOTAL_RETURNC(0,-1AM)")</f>
        <v>-5.0174475000000003</v>
      </c>
      <c r="O5" s="3" cm="1">
        <f t="array" ref="O5">_xll.FDS(C5,"FG_TOTAL_RETURNC(0,-3AM)")</f>
        <v>-2.7690887000000002</v>
      </c>
      <c r="P5" s="3" cm="1">
        <f t="array" ref="P5">_xll.FDS(C5,"FG_TOTAL_RETURNC(0,-6AM)")</f>
        <v>0.16428232000000001</v>
      </c>
      <c r="Q5" s="9" cm="1">
        <f t="array" ref="Q5">_xll.FDS(C5,"P_PRICE(0)/P_PRICE_HIGH_PR(0,,,,,,""PRICE"",""INTRA"",""52W"")")</f>
        <v>0.87853104000000004</v>
      </c>
      <c r="R5" s="9" cm="1">
        <f t="array" ref="R5">_xll.FDS(C5,"P_PRICE(0)/P_PRICE_low_PR(0,,,,,,""PRICE"",""INTRA"",""52W"")-1")</f>
        <v>9.150171E-2</v>
      </c>
      <c r="S5" s="3" cm="1">
        <f t="array" ref="S5">_xll.FDS(C5,"FG_TOTAL_RETURNC(0,-12AM)")</f>
        <v>-5.4809628000000004</v>
      </c>
      <c r="T5" s="4" cm="1">
        <f t="array" ref="T5">_xlfn.PERCENTRANK.EXC(_xlfn._xlws.FILTER($R$3:$R$23, ISNUMBER($R$3:$R$23)),R5)*100</f>
        <v>9</v>
      </c>
      <c r="U5" s="4">
        <f t="shared" si="3"/>
        <v>91</v>
      </c>
      <c r="V5" s="4" cm="1">
        <f t="array" ref="V5">_xlfn.PERCENTRANK.EXC(_xlfn._xlws.FILTER($Q$3:$Q$23, ISNUMBER($Q$3:$Q$23)),Q5)*100</f>
        <v>27.200000000000003</v>
      </c>
      <c r="W5" s="4" cm="1">
        <f t="array" ref="W5">_xlfn.PERCENTRANK.EXC(_xlfn._xlws.FILTER($O$3:$O$23, ISNUMBER($O$3:$O$23)),O5)*100</f>
        <v>9</v>
      </c>
      <c r="X5" s="4" cm="1">
        <f t="array" ref="X5">_xlfn.PERCENTRANK.EXC(_xlfn._xlws.FILTER($P$3:$P$23, ISNUMBER($P$3:$P$23)),P5)*100</f>
        <v>18.099999999999998</v>
      </c>
      <c r="Y5" s="200" cm="1">
        <f t="array" ref="Y5">_xlfn.PERCENTRANK.EXC(_xlfn._xlws.FILTER($S$3:$S$23, ISNUMBER($S$3:$S$23)),S5)*100</f>
        <v>18.099999999999998</v>
      </c>
      <c r="Z5" s="4" cm="1">
        <f t="array" ref="Z5">_xlfn.PERCENTRANK.EXC(_xlfn._xlws.FILTER($K$3:$K$23, ISNUMBER($K$3:$K$23)),K5)*100</f>
        <v>18.099999999999998</v>
      </c>
      <c r="AA5" s="4" cm="1">
        <f t="array" ref="AA5">_xlfn.PERCENTRANK.EXC(_xlfn._xlws.FILTER($H$3:$H$23, ISNUMBER($H$3:$H$23)),H5)*100</f>
        <v>40.9</v>
      </c>
      <c r="AB5" s="4" cm="1">
        <f t="array" ref="AB5">_xlfn.PERCENTRANK.EXC(_xlfn._xlws.FILTER($J$3:$J$23, ISNUMBER($J$3:$J$23)),J5)*100</f>
        <v>45.4</v>
      </c>
      <c r="AC5" s="4">
        <f t="shared" si="4"/>
        <v>40.9</v>
      </c>
      <c r="AD5" s="4">
        <f t="shared" si="5"/>
        <v>45.4</v>
      </c>
      <c r="AE5" s="4">
        <f t="shared" si="6"/>
        <v>59</v>
      </c>
      <c r="AF5" s="4">
        <f>'Economic Momentum'!Q6</f>
        <v>81.8</v>
      </c>
      <c r="AG5" s="4">
        <f ca="1">'Economic Momentum'!R6</f>
        <v>68.100000000000009</v>
      </c>
      <c r="AH5" s="4">
        <f t="shared" ca="1" si="7"/>
        <v>19.010000000000002</v>
      </c>
      <c r="AJ5" s="3" cm="1">
        <f t="array" aca="1" ref="AJ5" ca="1">_xlfn.PERCENTRANK.EXC(_xlfn._xlws.FILTER($AH$3:$AH$23, ISNUMBER($AH$3:$AH$23)),AH5)*100</f>
        <v>9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211516.77</v>
      </c>
      <c r="E6" cm="1">
        <f t="array" ref="E6">_xll.FDS(C6,"FMA_COS_UP(""EPS"",""1M"",+1,NOW,,,""PORTAGG"",""MEANR"")")</f>
        <v>14</v>
      </c>
      <c r="F6" cm="1">
        <f t="array" ref="F6">_xll.FDS(C6,"FMA_COS_DOWN(""EPS"",""1M"",+1,NOW,,,""PORTAGG"",""MEANR"")")</f>
        <v>12</v>
      </c>
      <c r="G6" cm="1">
        <f t="array" ref="G6">_xll.FDS(A6,"SIZE(FG_CONSTITUENTS)")</f>
        <v>35</v>
      </c>
      <c r="H6" s="9">
        <f t="shared" si="0"/>
        <v>0.4</v>
      </c>
      <c r="I6" s="9">
        <f t="shared" si="1"/>
        <v>0.34285714285714286</v>
      </c>
      <c r="J6" s="9">
        <f t="shared" si="2"/>
        <v>5.7142857142857162E-2</v>
      </c>
      <c r="K6" s="5" cm="1">
        <f t="array" ref="K6">_xll.FDS(A6,"FMA_PCT_ABOVE_MAVG(200,0,,,,""PORTAGG"")")/100</f>
        <v>0.48571428571428599</v>
      </c>
      <c r="L6" s="41" cm="1">
        <f t="array" ref="L6">_xll.FDSB(A6,"PERCENT_CHANGE(FMA_EPS(+1,0,,,,""PORTAGG"",""MEAN""),FMA_EPS(+1,-1AM,,,,""PORTAGG"",""MEAN""))")</f>
        <v>-0.27818169830290701</v>
      </c>
      <c r="M6" s="41" cm="1">
        <f t="array" ref="M6">_xll.FDSB(A6,"PERCENT_CHANGE(FMA_EPS(+1,0,,,,""PORTAGG"",""MEAN""),FMA_EPS(+1,-3AM,,,,""PORTAGG"",""MEAN""))")</f>
        <v>1.12304523189165</v>
      </c>
      <c r="N6" s="3" cm="1">
        <f t="array" ref="N6">_xll.FDS(C6,"FG_TOTAL_RETURNC(0,-1AM)")</f>
        <v>-5.0359726</v>
      </c>
      <c r="O6" s="3" cm="1">
        <f t="array" ref="O6">_xll.FDS(C6,"FG_TOTAL_RETURNC(0,-3AM)")</f>
        <v>0.57142970000000004</v>
      </c>
      <c r="P6" s="3" cm="1">
        <f t="array" ref="P6">_xll.FDS(C6,"FG_TOTAL_RETURNC(0,-6AM)")</f>
        <v>7.8913330000000004</v>
      </c>
      <c r="Q6" s="9" cm="1">
        <f t="array" ref="Q6">_xll.FDS(C6,"P_PRICE(0)/P_PRICE_HIGH_PR(0,,,,,,""PRICE"",""INTRA"",""52W"")")</f>
        <v>0.94050586000000003</v>
      </c>
      <c r="R6" s="9" cm="1">
        <f t="array" ref="R6">_xll.FDS(C6,"P_PRICE(0)/P_PRICE_low_PR(0,,,,,,""PRICE"",""INTRA"",""52W"")-1")</f>
        <v>0.14038872999999999</v>
      </c>
      <c r="S6" s="3" cm="1">
        <f t="array" ref="S6">_xll.FDS(C6,"FG_TOTAL_RETURNC(0,-12AM)")</f>
        <v>1.5401244000000001</v>
      </c>
      <c r="T6" s="4" cm="1">
        <f t="array" ref="T6">_xlfn.PERCENTRANK.EXC(_xlfn._xlws.FILTER($R$3:$R$23, ISNUMBER($R$3:$R$23)),R6)*100</f>
        <v>40.9</v>
      </c>
      <c r="U6" s="4">
        <f t="shared" si="3"/>
        <v>59.1</v>
      </c>
      <c r="V6" s="4" cm="1">
        <f t="array" ref="V6">_xlfn.PERCENTRANK.EXC(_xlfn._xlws.FILTER($Q$3:$Q$23, ISNUMBER($Q$3:$Q$23)),Q6)*100</f>
        <v>45.4</v>
      </c>
      <c r="W6" s="4" cm="1">
        <f t="array" ref="W6">_xlfn.PERCENTRANK.EXC(_xlfn._xlws.FILTER($O$3:$O$23, ISNUMBER($O$3:$O$23)),O6)*100</f>
        <v>27.200000000000003</v>
      </c>
      <c r="X6" s="4" cm="1">
        <f t="array" ref="X6">_xlfn.PERCENTRANK.EXC(_xlfn._xlws.FILTER($P$3:$P$23, ISNUMBER($P$3:$P$23)),P6)*100</f>
        <v>54.500000000000007</v>
      </c>
      <c r="Y6" s="200" cm="1">
        <f t="array" ref="Y6">_xlfn.PERCENTRANK.EXC(_xlfn._xlws.FILTER($S$3:$S$23, ISNUMBER($S$3:$S$23)),S6)*100</f>
        <v>36.299999999999997</v>
      </c>
      <c r="Z6" s="4" cm="1">
        <f t="array" ref="Z6">_xlfn.PERCENTRANK.EXC(_xlfn._xlws.FILTER($K$3:$K$23, ISNUMBER($K$3:$K$23)),K6)*100</f>
        <v>31.8</v>
      </c>
      <c r="AA6" s="4" cm="1">
        <f t="array" ref="AA6">_xlfn.PERCENTRANK.EXC(_xlfn._xlws.FILTER($H$3:$H$23, ISNUMBER($H$3:$H$23)),H6)*100</f>
        <v>86.3</v>
      </c>
      <c r="AB6" s="4" cm="1">
        <f t="array" ref="AB6">_xlfn.PERCENTRANK.EXC(_xlfn._xlws.FILTER($J$3:$J$23, ISNUMBER($J$3:$J$23)),J6)*100</f>
        <v>81.8</v>
      </c>
      <c r="AC6" s="4">
        <f t="shared" si="4"/>
        <v>36.299999999999997</v>
      </c>
      <c r="AD6" s="4">
        <f t="shared" si="5"/>
        <v>68.100000000000009</v>
      </c>
      <c r="AE6" s="4">
        <f t="shared" si="6"/>
        <v>31.8</v>
      </c>
      <c r="AF6" s="4">
        <f>'Economic Momentum'!Q7</f>
        <v>50</v>
      </c>
      <c r="AG6" s="4">
        <f ca="1">'Economic Momentum'!R7</f>
        <v>40.9</v>
      </c>
      <c r="AH6" s="4">
        <f t="shared" ca="1" si="7"/>
        <v>42.67</v>
      </c>
      <c r="AJ6" s="3" cm="1">
        <f t="array" aca="1" ref="AJ6" ca="1">_xlfn.PERCENTRANK.EXC(_xlfn._xlws.FILTER($AH$3:$AH$23, ISNUMBER($AH$3:$AH$23)),AH6)*100</f>
        <v>45.4</v>
      </c>
      <c r="AK6">
        <f t="shared" si="8"/>
        <v>2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206875.11</v>
      </c>
      <c r="E7" cm="1">
        <f t="array" ref="E7">_xll.FDS(C7,"FMA_COS_UP(""EPS"",""1M"",+1,NOW,,,""PORTAGG"",""MEANR"")")</f>
        <v>11</v>
      </c>
      <c r="F7" cm="1">
        <f t="array" ref="F7">_xll.FDS(C7,"FMA_COS_DOWN(""EPS"",""1M"",+1,NOW,,,""PORTAGG"",""MEANR"")")</f>
        <v>11</v>
      </c>
      <c r="G7" cm="1">
        <f t="array" ref="G7">_xll.FDS(A7,"SIZE(FG_CONSTITUENTS)")</f>
        <v>33</v>
      </c>
      <c r="H7" s="9">
        <f t="shared" si="0"/>
        <v>0.33333333333333331</v>
      </c>
      <c r="I7" s="9">
        <f t="shared" si="1"/>
        <v>0.33333333333333331</v>
      </c>
      <c r="J7" s="9">
        <f t="shared" si="2"/>
        <v>0</v>
      </c>
      <c r="K7" s="5" cm="1">
        <f t="array" ref="K7">_xll.FDS(A7,"FMA_PCT_ABOVE_MAVG(200,0,,,,""PORTAGG"")")/100</f>
        <v>0.60606060606060597</v>
      </c>
      <c r="L7" s="41" cm="1">
        <f t="array" ref="L7">_xll.FDSB(A7,"PERCENT_CHANGE(FMA_EPS(+1,0,,,,""PORTAGG"",""MEAN""),FMA_EPS(+1,-1AM,,,,""PORTAGG"",""MEAN""))")</f>
        <v>11.3910138958056</v>
      </c>
      <c r="M7" s="41" cm="1">
        <f t="array" ref="M7">_xll.FDSB(A7,"PERCENT_CHANGE(FMA_EPS(+1,0,,,,""PORTAGG"",""MEAN""),FMA_EPS(+1,-3AM,,,,""PORTAGG"",""MEAN""))")</f>
        <v>3.95493371317193</v>
      </c>
      <c r="N7" s="3" cm="1">
        <f t="array" ref="N7">_xll.FDS(C7,"FG_TOTAL_RETURNC(0,-1AM)")</f>
        <v>3.5223365000000002</v>
      </c>
      <c r="O7" s="3" cm="1">
        <f t="array" ref="O7">_xll.FDS(C7,"FG_TOTAL_RETURNC(0,-3AM)")</f>
        <v>11.522436000000001</v>
      </c>
      <c r="P7" s="3" cm="1">
        <f t="array" ref="P7">_xll.FDS(C7,"FG_TOTAL_RETURNC(0,-6AM)")</f>
        <v>36.739179999999998</v>
      </c>
      <c r="Q7" s="9" cm="1">
        <f t="array" ref="Q7">_xll.FDS(C7,"P_PRICE(0)/P_PRICE_HIGH_PR(0,,,,,,""PRICE"",""INTRA"",""52W"")")</f>
        <v>0.96942879999999998</v>
      </c>
      <c r="R7" s="9" cm="1">
        <f t="array" ref="R7">_xll.FDS(C7,"P_PRICE(0)/P_PRICE_low_PR(0,,,,,,""PRICE"",""INTRA"",""52W"")-1")</f>
        <v>0.48432839999999999</v>
      </c>
      <c r="S7" s="3" cm="1">
        <f t="array" ref="S7">_xll.FDS(C7,"FG_TOTAL_RETURNC(0,-12AM)")</f>
        <v>55.709266999999997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68.100000000000009</v>
      </c>
      <c r="W7" s="4" cm="1">
        <f t="array" ref="W7">_xlfn.PERCENTRANK.EXC(_xlfn._xlws.FILTER($O$3:$O$23, ISNUMBER($O$3:$O$23)),O7)*100</f>
        <v>81.8</v>
      </c>
      <c r="X7" s="4" cm="1">
        <f t="array" ref="X7">_xlfn.PERCENTRANK.EXC(_xlfn._xlws.FILTER($P$3:$P$23, ISNUMBER($P$3:$P$23)),P7)*100</f>
        <v>90.9</v>
      </c>
      <c r="Y7" s="200" cm="1">
        <f t="array" ref="Y7">_xlfn.PERCENTRANK.EXC(_xlfn._xlws.FILTER($S$3:$S$23, ISNUMBER($S$3:$S$23)),S7)*100</f>
        <v>95.399999999999991</v>
      </c>
      <c r="Z7" s="4" cm="1">
        <f t="array" ref="Z7">_xlfn.PERCENTRANK.EXC(_xlfn._xlws.FILTER($K$3:$K$23, ISNUMBER($K$3:$K$23)),K7)*100</f>
        <v>50</v>
      </c>
      <c r="AA7" s="4" cm="1">
        <f t="array" ref="AA7">_xlfn.PERCENTRANK.EXC(_xlfn._xlws.FILTER($H$3:$H$23, ISNUMBER($H$3:$H$23)),H7)*100</f>
        <v>59</v>
      </c>
      <c r="AB7" s="4" cm="1">
        <f t="array" ref="AB7">_xlfn.PERCENTRANK.EXC(_xlfn._xlws.FILTER($J$3:$J$23, ISNUMBER($J$3:$J$23)),J7)*100</f>
        <v>59</v>
      </c>
      <c r="AC7" s="4">
        <f t="shared" si="4"/>
        <v>95.399999999999991</v>
      </c>
      <c r="AD7" s="4">
        <f t="shared" si="5"/>
        <v>81.8</v>
      </c>
      <c r="AE7" s="4">
        <f t="shared" si="6"/>
        <v>27.200000000000003</v>
      </c>
      <c r="AF7" s="4">
        <f>'Economic Momentum'!Q8</f>
        <v>4.5</v>
      </c>
      <c r="AG7" s="4">
        <f ca="1">'Economic Momentum'!R8</f>
        <v>36.299999999999997</v>
      </c>
      <c r="AH7" s="4">
        <f t="shared" ca="1" si="7"/>
        <v>79.05</v>
      </c>
      <c r="AJ7" s="3" cm="1">
        <f t="array" aca="1" ref="AJ7" ca="1">_xlfn.PERCENTRANK.EXC(_xlfn._xlws.FILTER($AH$3:$AH$23, ISNUMBER($AH$3:$AH$23)),AH7)*100</f>
        <v>81.8</v>
      </c>
      <c r="AK7">
        <f t="shared" si="8"/>
        <v>3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35372.082000000002</v>
      </c>
      <c r="E8" cm="1">
        <f t="array" ref="E8">_xll.FDS(C8,"FMA_COS_UP(""EPS"",""1M"",+1,NOW,,,""PORTAGG"",""MEANR"")")</f>
        <v>5</v>
      </c>
      <c r="F8" cm="1">
        <f t="array" ref="F8">_xll.FDS(C8,"FMA_COS_DOWN(""EPS"",""1M"",+1,NOW,,,""PORTAGG"",""MEANR"")")</f>
        <v>5</v>
      </c>
      <c r="G8" cm="1">
        <f t="array" ref="G8">_xll.FDS(A8,"SIZE(FG_CONSTITUENTS)")</f>
        <v>26</v>
      </c>
      <c r="H8" s="9">
        <f t="shared" si="0"/>
        <v>0.19230769230769232</v>
      </c>
      <c r="I8" s="9">
        <f t="shared" si="1"/>
        <v>0.19230769230769232</v>
      </c>
      <c r="J8" s="9">
        <f t="shared" si="2"/>
        <v>0</v>
      </c>
      <c r="K8" s="5" cm="1">
        <f t="array" ref="K8">_xll.FDS(A8,"FMA_PCT_ABOVE_MAVG(200,0,,,,""PORTAGG"")")/100</f>
        <v>0.69230769230769196</v>
      </c>
      <c r="L8" s="41" cm="1">
        <f t="array" ref="L8">_xll.FDSB(A8,"PERCENT_CHANGE(FMA_EPS(+1,0,,,,""PORTAGG"",""MEAN""),FMA_EPS(+1,-1AM,,,,""PORTAGG"",""MEAN""))")</f>
        <v>0.61139264118259296</v>
      </c>
      <c r="M8" s="41" cm="1">
        <f t="array" ref="M8">_xll.FDSB(A8,"PERCENT_CHANGE(FMA_EPS(+1,0,,,,""PORTAGG"",""MEAN""),FMA_EPS(+1,-3AM,,,,""PORTAGG"",""MEAN""))")</f>
        <v>0.80451919703285302</v>
      </c>
      <c r="N8" s="3" cm="1">
        <f t="array" ref="N8">_xll.FDS(C8,"FG_TOTAL_RETURNC(0,-1AM)")</f>
        <v>9.0082880000000003</v>
      </c>
      <c r="O8" s="3" cm="1">
        <f t="array" ref="O8">_xll.FDS(C8,"FG_TOTAL_RETURNC(0,-3AM)")</f>
        <v>20.976400000000002</v>
      </c>
      <c r="P8" s="3" cm="1">
        <f t="array" ref="P8">_xll.FDS(C8,"FG_TOTAL_RETURNC(0,-6AM)")</f>
        <v>40.840649999999997</v>
      </c>
      <c r="Q8" s="9" cm="1">
        <f t="array" ref="Q8">_xll.FDS(C8,"P_PRICE(0)/P_PRICE_HIGH_PR(0,,,,,,""PRICE"",""INTRA"",""52W"")")</f>
        <v>0.99403465000000002</v>
      </c>
      <c r="R8" s="9" cm="1">
        <f t="array" ref="R8">_xll.FDS(C8,"P_PRICE(0)/P_PRICE_low_PR(0,,,,,,""PRICE"",""INTRA"",""52W"")-1")</f>
        <v>0.42646230000000002</v>
      </c>
      <c r="S8" s="3" cm="1">
        <f t="array" ref="S8">_xll.FDS(C8,"FG_TOTAL_RETURNC(0,-12AM)")</f>
        <v>36.97016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86.3</v>
      </c>
      <c r="W8" s="4" cm="1">
        <f t="array" ref="W8">_xlfn.PERCENTRANK.EXC(_xlfn._xlws.FILTER($O$3:$O$23, ISNUMBER($O$3:$O$23)),O8)*100</f>
        <v>95.399999999999991</v>
      </c>
      <c r="X8" s="4" cm="1">
        <f t="array" ref="X8">_xlfn.PERCENTRANK.EXC(_xlfn._xlws.FILTER($P$3:$P$23, ISNUMBER($P$3:$P$23)),P8)*100</f>
        <v>95.399999999999991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72.7</v>
      </c>
      <c r="AA8" s="4" cm="1">
        <f t="array" ref="AA8">_xlfn.PERCENTRANK.EXC(_xlfn._xlws.FILTER($H$3:$H$23, ISNUMBER($H$3:$H$23)),H8)*100</f>
        <v>22.7</v>
      </c>
      <c r="AB8" s="4" cm="1">
        <f t="array" ref="AB8">_xlfn.PERCENTRANK.EXC(_xlfn._xlws.FILTER($J$3:$J$23, ISNUMBER($J$3:$J$23)),J8)*100</f>
        <v>59</v>
      </c>
      <c r="AC8" s="4">
        <f t="shared" si="4"/>
        <v>59</v>
      </c>
      <c r="AD8" s="4">
        <f t="shared" si="5"/>
        <v>63.6</v>
      </c>
      <c r="AE8" s="4">
        <f t="shared" si="6"/>
        <v>9</v>
      </c>
      <c r="AF8" s="4">
        <f>'Economic Momentum'!Q9</f>
        <v>50</v>
      </c>
      <c r="AG8" s="4">
        <f ca="1">'Economic Momentum'!R9</f>
        <v>40.9</v>
      </c>
      <c r="AH8" s="4">
        <f t="shared" ca="1" si="7"/>
        <v>91.759999999999991</v>
      </c>
      <c r="AJ8" s="3" cm="1">
        <f t="array" aca="1" ref="AJ8" ca="1">_xlfn.PERCENTRANK.EXC(_xlfn._xlws.FILTER($AH$3:$AH$23, ISNUMBER($AH$3:$AH$23)),AH8)*100</f>
        <v>95.399999999999991</v>
      </c>
      <c r="AK8">
        <f t="shared" si="8"/>
        <v>5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372205.4</v>
      </c>
      <c r="E9" cm="1">
        <f t="array" ref="E9">_xll.FDS(C9,"FMA_COS_UP(""EPS"",""1M"",+1,NOW,,,""PORTAGG"",""MEANR"")")</f>
        <v>8</v>
      </c>
      <c r="F9" cm="1">
        <f t="array" ref="F9">_xll.FDS(C9,"FMA_COS_DOWN(""EPS"",""1M"",+1,NOW,,,""PORTAGG"",""MEANR"")")</f>
        <v>13</v>
      </c>
      <c r="G9" cm="1">
        <f t="array" ref="G9">_xll.FDS(A9,"SIZE(FG_CONSTITUENTS)")</f>
        <v>34</v>
      </c>
      <c r="H9" s="9">
        <f t="shared" si="0"/>
        <v>0.23529411764705882</v>
      </c>
      <c r="I9" s="9">
        <f t="shared" si="1"/>
        <v>0.38235294117647056</v>
      </c>
      <c r="J9" s="9">
        <f t="shared" si="2"/>
        <v>-0.14705882352941174</v>
      </c>
      <c r="K9" s="5" cm="1">
        <f t="array" ref="K9">_xll.FDS(A9,"FMA_PCT_ABOVE_MAVG(200,0,,,,""PORTAGG"")")/100</f>
        <v>0.7575757575757579</v>
      </c>
      <c r="L9" s="41" cm="1">
        <f t="array" ref="L9">_xll.FDSB(A9,"PERCENT_CHANGE(FMA_EPS(+1,0,,,,""PORTAGG"",""MEAN""),FMA_EPS(+1,-1AM,,,,""PORTAGG"",""MEAN""))")</f>
        <v>-2.55235036282201E-2</v>
      </c>
      <c r="M9" s="41" cm="1">
        <f t="array" ref="M9">_xll.FDSB(A9,"PERCENT_CHANGE(FMA_EPS(+1,0,,,,""PORTAGG"",""MEAN""),FMA_EPS(+1,-3AM,,,,""PORTAGG"",""MEAN""))")</f>
        <v>-0.86393293410138605</v>
      </c>
      <c r="N9" s="3" cm="1">
        <f t="array" ref="N9">_xll.FDS(C9,"FG_TOTAL_RETURNC(0,-1AM)")</f>
        <v>-0.54745080000000002</v>
      </c>
      <c r="O9" s="3" cm="1">
        <f t="array" ref="O9">_xll.FDS(C9,"FG_TOTAL_RETURNC(0,-3AM)")</f>
        <v>2.1077275000000002</v>
      </c>
      <c r="P9" s="3" cm="1">
        <f t="array" ref="P9">_xll.FDS(C9,"FG_TOTAL_RETURNC(0,-6AM)")</f>
        <v>6.3533783000000001</v>
      </c>
      <c r="Q9" s="9" cm="1">
        <f t="array" ref="Q9">_xll.FDS(C9,"P_PRICE(0)/P_PRICE_HIGH_PR(0,,,,,,""PRICE"",""INTRA"",""52W"")")</f>
        <v>0.96674055000000003</v>
      </c>
      <c r="R9" s="9" cm="1">
        <f t="array" ref="R9">_xll.FDS(C9,"P_PRICE(0)/P_PRICE_low_PR(0,,,,,,""PRICE"",""INTRA"",""52W"")-1")</f>
        <v>9.8790290000000003E-2</v>
      </c>
      <c r="S9" s="3" cm="1">
        <f t="array" ref="S9">_xll.FDS(C9,"FG_TOTAL_RETURNC(0,-12AM)")</f>
        <v>0.92334749999999999</v>
      </c>
      <c r="T9" s="4" cm="1">
        <f t="array" ref="T9">_xlfn.PERCENTRANK.EXC(_xlfn._xlws.FILTER($R$3:$R$23, ISNUMBER($R$3:$R$23)),R9)*100</f>
        <v>13.600000000000001</v>
      </c>
      <c r="U9" s="4">
        <f t="shared" si="3"/>
        <v>86.4</v>
      </c>
      <c r="V9" s="4" cm="1">
        <f t="array" ref="V9">_xlfn.PERCENTRANK.EXC(_xlfn._xlws.FILTER($Q$3:$Q$23, ISNUMBER($Q$3:$Q$23)),Q9)*100</f>
        <v>63.6</v>
      </c>
      <c r="W9" s="4" cm="1">
        <f t="array" ref="W9">_xlfn.PERCENTRANK.EXC(_xlfn._xlws.FILTER($O$3:$O$23, ISNUMBER($O$3:$O$23)),O9)*100</f>
        <v>31.8</v>
      </c>
      <c r="X9" s="4" cm="1">
        <f t="array" ref="X9">_xlfn.PERCENTRANK.EXC(_xlfn._xlws.FILTER($P$3:$P$23, ISNUMBER($P$3:$P$23)),P9)*100</f>
        <v>45.4</v>
      </c>
      <c r="Y9" s="200" cm="1">
        <f t="array" ref="Y9">_xlfn.PERCENTRANK.EXC(_xlfn._xlws.FILTER($S$3:$S$23, ISNUMBER($S$3:$S$23)),S9)*100</f>
        <v>31.8</v>
      </c>
      <c r="Z9" s="4" cm="1">
        <f t="array" ref="Z9">_xlfn.PERCENTRANK.EXC(_xlfn._xlws.FILTER($K$3:$K$23, ISNUMBER($K$3:$K$23)),K9)*100</f>
        <v>86.3</v>
      </c>
      <c r="AA9" s="4" cm="1">
        <f t="array" ref="AA9">_xlfn.PERCENTRANK.EXC(_xlfn._xlws.FILTER($H$3:$H$23, ISNUMBER($H$3:$H$23)),H9)*100</f>
        <v>31.8</v>
      </c>
      <c r="AB9" s="4" cm="1">
        <f t="array" ref="AB9">_xlfn.PERCENTRANK.EXC(_xlfn._xlws.FILTER($J$3:$J$23, ISNUMBER($J$3:$J$23)),J9)*100</f>
        <v>18.099999999999998</v>
      </c>
      <c r="AC9" s="4">
        <f t="shared" si="4"/>
        <v>54.500000000000007</v>
      </c>
      <c r="AD9" s="4">
        <f t="shared" si="5"/>
        <v>50</v>
      </c>
      <c r="AE9" s="4">
        <f t="shared" si="6"/>
        <v>40.9</v>
      </c>
      <c r="AF9" s="4">
        <f>'Economic Momentum'!Q10</f>
        <v>13.600000000000001</v>
      </c>
      <c r="AG9" s="4">
        <f ca="1">'Economic Momentum'!R10</f>
        <v>72.7</v>
      </c>
      <c r="AH9" s="4">
        <f t="shared" ca="1" si="7"/>
        <v>48.6</v>
      </c>
      <c r="AJ9" s="3" cm="1">
        <f t="array" aca="1" ref="AJ9" ca="1">_xlfn.PERCENTRANK.EXC(_xlfn._xlws.FILTER($AH$3:$AH$23, ISNUMBER($AH$3:$AH$23)),AH9)*100</f>
        <v>54.500000000000007</v>
      </c>
      <c r="AK9">
        <f t="shared" si="8"/>
        <v>1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2228177.2999999998</v>
      </c>
      <c r="E10" cm="1">
        <f t="array" ref="E10">_xll.FDS(C10,"FMA_COS_UP(""EPS"",""1M"",+1,NOW,,,""PORTAGG"",""MEANR"")")</f>
        <v>33</v>
      </c>
      <c r="F10" cm="1">
        <f t="array" ref="F10">_xll.FDS(C10,"FMA_COS_DOWN(""EPS"",""1M"",+1,NOW,,,""PORTAGG"",""MEANR"")")</f>
        <v>35</v>
      </c>
      <c r="G10" cm="1">
        <f t="array" ref="G10">_xll.FDS(A10,"SIZE(FG_CONSTITUENTS)")</f>
        <v>91</v>
      </c>
      <c r="H10" s="9">
        <f t="shared" si="0"/>
        <v>0.36263736263736263</v>
      </c>
      <c r="I10" s="9">
        <f t="shared" si="1"/>
        <v>0.38461538461538464</v>
      </c>
      <c r="J10" s="9">
        <f t="shared" si="2"/>
        <v>-2.1978021978022011E-2</v>
      </c>
      <c r="K10" s="5" cm="1">
        <f t="array" ref="K10">_xll.FDS(A10,"FMA_PCT_ABOVE_MAVG(200,0,,,,""PORTAGG"")")/100</f>
        <v>0.68888888888888899</v>
      </c>
      <c r="L10" s="41" cm="1">
        <f t="array" ref="L10">_xll.FDSB(A10,"PERCENT_CHANGE(FMA_EPS(+1,0,,,,""PORTAGG"",""MEAN""),FMA_EPS(+1,-1AM,,,,""PORTAGG"",""MEAN""))")</f>
        <v>-1.4499630000652399</v>
      </c>
      <c r="M10" s="41" cm="1">
        <f t="array" ref="M10">_xll.FDSB(A10,"PERCENT_CHANGE(FMA_EPS(+1,0,,,,""PORTAGG"",""MEAN""),FMA_EPS(+1,-3AM,,,,""PORTAGG"",""MEAN""))")</f>
        <v>-3.5118458946951701</v>
      </c>
      <c r="N10" s="3" cm="1">
        <f t="array" ref="N10">_xll.FDS(C10,"FG_TOTAL_RETURNC(0,-1AM)")</f>
        <v>2.0273089999999998</v>
      </c>
      <c r="O10" s="3" cm="1">
        <f t="array" ref="O10">_xll.FDS(C10,"FG_TOTAL_RETURNC(0,-3AM)")</f>
        <v>12.090909999999999</v>
      </c>
      <c r="P10" s="3" cm="1">
        <f t="array" ref="P10">_xll.FDS(C10,"FG_TOTAL_RETURNC(0,-6AM)")</f>
        <v>21.178149999999999</v>
      </c>
      <c r="Q10" s="9" cm="1">
        <f t="array" ref="Q10">_xll.FDS(C10,"P_PRICE(0)/P_PRICE_HIGH_PR(0,,,,,,""PRICE"",""INTRA"",""52W"")")</f>
        <v>0.98266589999999998</v>
      </c>
      <c r="R10" s="9" cm="1">
        <f t="array" ref="R10">_xll.FDS(C10,"P_PRICE(0)/P_PRICE_low_PR(0,,,,,,""PRICE"",""INTRA"",""52W"")-1")</f>
        <v>0.17080116000000001</v>
      </c>
      <c r="S10" s="3" cm="1">
        <f t="array" ref="S10">_xll.FDS(C10,"FG_TOTAL_RETURNC(0,-12AM)")</f>
        <v>22.973991000000002</v>
      </c>
      <c r="T10" s="4" cm="1">
        <f t="array" ref="T10">_xlfn.PERCENTRANK.EXC(_xlfn._xlws.FILTER($R$3:$R$23, ISNUMBER($R$3:$R$23)),R10)*100</f>
        <v>59</v>
      </c>
      <c r="U10" s="4">
        <f t="shared" si="3"/>
        <v>41</v>
      </c>
      <c r="V10" s="4" cm="1">
        <f t="array" ref="V10">_xlfn.PERCENTRANK.EXC(_xlfn._xlws.FILTER($Q$3:$Q$23, ISNUMBER($Q$3:$Q$23)),Q10)*100</f>
        <v>81.8</v>
      </c>
      <c r="W10" s="4" cm="1">
        <f t="array" ref="W10">_xlfn.PERCENTRANK.EXC(_xlfn._xlws.FILTER($O$3:$O$23, ISNUMBER($O$3:$O$23)),O10)*100</f>
        <v>86.3</v>
      </c>
      <c r="X10" s="4" cm="1">
        <f t="array" ref="X10">_xlfn.PERCENTRANK.EXC(_xlfn._xlws.FILTER($P$3:$P$23, ISNUMBER($P$3:$P$23)),P10)*100</f>
        <v>72.7</v>
      </c>
      <c r="Y10" s="200" cm="1">
        <f t="array" ref="Y10">_xlfn.PERCENTRANK.EXC(_xlfn._xlws.FILTER($S$3:$S$23, ISNUMBER($S$3:$S$23)),S10)*100</f>
        <v>77.2</v>
      </c>
      <c r="Z10" s="4" cm="1">
        <f t="array" ref="Z10">_xlfn.PERCENTRANK.EXC(_xlfn._xlws.FILTER($K$3:$K$23, ISNUMBER($K$3:$K$23)),K10)*100</f>
        <v>63.6</v>
      </c>
      <c r="AA10" s="4" cm="1">
        <f t="array" ref="AA10">_xlfn.PERCENTRANK.EXC(_xlfn._xlws.FILTER($H$3:$H$23, ISNUMBER($H$3:$H$23)),H10)*100</f>
        <v>81.8</v>
      </c>
      <c r="AB10" s="4" cm="1">
        <f t="array" ref="AB10">_xlfn.PERCENTRANK.EXC(_xlfn._xlws.FILTER($J$3:$J$23, ISNUMBER($J$3:$J$23)),J10)*100</f>
        <v>54.500000000000007</v>
      </c>
      <c r="AC10" s="4">
        <f t="shared" si="4"/>
        <v>18.099999999999998</v>
      </c>
      <c r="AD10" s="4">
        <f t="shared" si="5"/>
        <v>27.200000000000003</v>
      </c>
      <c r="AE10" s="4">
        <f t="shared" si="6"/>
        <v>77.2</v>
      </c>
      <c r="AF10" s="4">
        <f>'Economic Momentum'!Q11</f>
        <v>18.099999999999998</v>
      </c>
      <c r="AG10" s="4">
        <f ca="1">'Economic Momentum'!R11</f>
        <v>63.6</v>
      </c>
      <c r="AH10" s="4">
        <f t="shared" ca="1" si="7"/>
        <v>80.42</v>
      </c>
      <c r="AJ10" s="3" cm="1">
        <f t="array" aca="1" ref="AJ10" ca="1">_xlfn.PERCENTRANK.EXC(_xlfn._xlws.FILTER($AH$3:$AH$23, ISNUMBER($AH$3:$AH$23)),AH10)*100</f>
        <v>86.3</v>
      </c>
      <c r="AK10">
        <f t="shared" si="8"/>
        <v>5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543602.93999999994</v>
      </c>
      <c r="E11" cm="1">
        <f t="array" ref="E11">_xll.FDS(C11,"FMA_COS_UP(""EPS"",""1M"",+1,NOW,,,""PORTAGG"",""MEANR"")")</f>
        <v>14</v>
      </c>
      <c r="F11" cm="1">
        <f t="array" ref="F11">_xll.FDS(C11,"FMA_COS_DOWN(""EPS"",""1M"",+1,NOW,,,""PORTAGG"",""MEANR"")")</f>
        <v>18</v>
      </c>
      <c r="G11" cm="1">
        <f t="array" ref="G11">_xll.FDS(A11,"SIZE(FG_CONSTITUENTS)")</f>
        <v>44</v>
      </c>
      <c r="H11" s="9">
        <f t="shared" si="0"/>
        <v>0.31818181818181818</v>
      </c>
      <c r="I11" s="9">
        <f t="shared" si="1"/>
        <v>0.40909090909090912</v>
      </c>
      <c r="J11" s="9">
        <f t="shared" si="2"/>
        <v>-9.0909090909090939E-2</v>
      </c>
      <c r="K11" s="5" cm="1">
        <f t="array" ref="K11">_xll.FDS(A11,"FMA_PCT_ABOVE_MAVG(200,0,,,,""PORTAGG"")")/100</f>
        <v>0.75</v>
      </c>
      <c r="L11" s="41" cm="1">
        <f t="array" ref="L11">_xll.FDSB(A11,"PERCENT_CHANGE(FMA_EPS(+1,0,,,,""PORTAGG"",""MEAN""),FMA_EPS(+1,-1AM,,,,""PORTAGG"",""MEAN""))")</f>
        <v>1.41138685033085</v>
      </c>
      <c r="M11" s="41" cm="1">
        <f t="array" ref="M11">_xll.FDSB(A11,"PERCENT_CHANGE(FMA_EPS(+1,0,,,,""PORTAGG"",""MEAN""),FMA_EPS(+1,-3AM,,,,""PORTAGG"",""MEAN""))")</f>
        <v>0.181913721826303</v>
      </c>
      <c r="N11" s="3" cm="1">
        <f t="array" ref="N11">_xll.FDS(C11,"FG_TOTAL_RETURNC(0,-1AM)")</f>
        <v>4.2983054999999997</v>
      </c>
      <c r="O11" s="3" cm="1">
        <f t="array" ref="O11">_xll.FDS(C11,"FG_TOTAL_RETURNC(0,-3AM)")</f>
        <v>3.9981841999999999</v>
      </c>
      <c r="P11" s="3" cm="1">
        <f t="array" ref="P11">_xll.FDS(C11,"FG_TOTAL_RETURNC(0,-6AM)")</f>
        <v>23.503039999999999</v>
      </c>
      <c r="Q11" s="9" cm="1">
        <f t="array" ref="Q11">_xll.FDS(C11,"P_PRICE(0)/P_PRICE_HIGH_PR(0,,,,,,""PRICE"",""INTRA"",""52W"")")</f>
        <v>0.96555113999999997</v>
      </c>
      <c r="R11" s="9" cm="1">
        <f t="array" ref="R11">_xll.FDS(C11,"P_PRICE(0)/P_PRICE_low_PR(0,,,,,,""PRICE"",""INTRA"",""52W"")-1")</f>
        <v>0.30973876</v>
      </c>
      <c r="S11" s="3" cm="1">
        <f t="array" ref="S11">_xll.FDS(C11,"FG_TOTAL_RETURNC(0,-12AM)")</f>
        <v>18.119980000000002</v>
      </c>
      <c r="T11" s="4" cm="1">
        <f t="array" ref="T11">_xlfn.PERCENTRANK.EXC(_xlfn._xlws.FILTER($R$3:$R$23, ISNUMBER($R$3:$R$23)),R11)*100</f>
        <v>72.7</v>
      </c>
      <c r="U11" s="4">
        <f t="shared" si="3"/>
        <v>27.299999999999997</v>
      </c>
      <c r="V11" s="4" cm="1">
        <f t="array" ref="V11">_xlfn.PERCENTRANK.EXC(_xlfn._xlws.FILTER($Q$3:$Q$23, ISNUMBER($Q$3:$Q$23)),Q11)*100</f>
        <v>59</v>
      </c>
      <c r="W11" s="4" cm="1">
        <f t="array" ref="W11">_xlfn.PERCENTRANK.EXC(_xlfn._xlws.FILTER($O$3:$O$23, ISNUMBER($O$3:$O$23)),O11)*100</f>
        <v>50</v>
      </c>
      <c r="X11" s="4" cm="1">
        <f t="array" ref="X11">_xlfn.PERCENTRANK.EXC(_xlfn._xlws.FILTER($P$3:$P$23, ISNUMBER($P$3:$P$23)),P11)*100</f>
        <v>81.8</v>
      </c>
      <c r="Y11" s="200" cm="1">
        <f t="array" ref="Y11">_xlfn.PERCENTRANK.EXC(_xlfn._xlws.FILTER($S$3:$S$23, ISNUMBER($S$3:$S$23)),S11)*100</f>
        <v>72.7</v>
      </c>
      <c r="Z11" s="4" cm="1">
        <f t="array" ref="Z11">_xlfn.PERCENTRANK.EXC(_xlfn._xlws.FILTER($K$3:$K$23, ISNUMBER($K$3:$K$23)),K11)*100</f>
        <v>81.8</v>
      </c>
      <c r="AA11" s="4" cm="1">
        <f t="array" ref="AA11">_xlfn.PERCENTRANK.EXC(_xlfn._xlws.FILTER($H$3:$H$23, ISNUMBER($H$3:$H$23)),H11)*100</f>
        <v>50</v>
      </c>
      <c r="AB11" s="4" cm="1">
        <f t="array" ref="AB11">_xlfn.PERCENTRANK.EXC(_xlfn._xlws.FILTER($J$3:$J$23, ISNUMBER($J$3:$J$23)),J11)*100</f>
        <v>40.9</v>
      </c>
      <c r="AC11" s="4">
        <f t="shared" si="4"/>
        <v>72.7</v>
      </c>
      <c r="AD11" s="4">
        <f t="shared" si="5"/>
        <v>59</v>
      </c>
      <c r="AE11" s="4">
        <f t="shared" si="6"/>
        <v>54.500000000000007</v>
      </c>
      <c r="AF11" s="4">
        <f>'Economic Momentum'!Q12</f>
        <v>72.7</v>
      </c>
      <c r="AG11" s="4">
        <f ca="1">'Economic Momentum'!R12</f>
        <v>9</v>
      </c>
      <c r="AH11" s="4">
        <f t="shared" ca="1" si="7"/>
        <v>63.14</v>
      </c>
      <c r="AJ11" s="3" cm="1">
        <f t="array" aca="1" ref="AJ11" ca="1">_xlfn.PERCENTRANK.EXC(_xlfn._xlws.FILTER($AH$3:$AH$23, ISNUMBER($AH$3:$AH$23)),AH11)*100</f>
        <v>63.6</v>
      </c>
      <c r="AK11">
        <f t="shared" si="8"/>
        <v>3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1884281</v>
      </c>
      <c r="E12" cm="1">
        <f t="array" ref="E12">_xll.FDS(C12,"FMA_COS_UP(""EPS"",""1M"",+1,NOW,,,""PORTAGG"",""MEANR"")")</f>
        <v>33</v>
      </c>
      <c r="F12" cm="1">
        <f t="array" ref="F12">_xll.FDS(C12,"FMA_COS_DOWN(""EPS"",""1M"",+1,NOW,,,""PORTAGG"",""MEANR"")")</f>
        <v>46</v>
      </c>
      <c r="G12" cm="1">
        <f t="array" ref="G12">_xll.FDS(A12,"SIZE(FG_CONSTITUENTS)")</f>
        <v>101</v>
      </c>
      <c r="H12" s="9">
        <f t="shared" si="0"/>
        <v>0.32673267326732675</v>
      </c>
      <c r="I12" s="9">
        <f t="shared" si="1"/>
        <v>0.45544554455445546</v>
      </c>
      <c r="J12" s="9">
        <f t="shared" si="2"/>
        <v>-0.12871287128712872</v>
      </c>
      <c r="K12" s="5" cm="1">
        <f t="array" ref="K12">_xll.FDS(A12,"FMA_PCT_ABOVE_MAVG(200,0,,,,""PORTAGG"")")/100</f>
        <v>0.54</v>
      </c>
      <c r="L12" s="41" cm="1">
        <f t="array" ref="L12">_xll.FDSB(A12,"PERCENT_CHANGE(FMA_EPS(+1,0,,,,""PORTAGG"",""MEAN""),FMA_EPS(+1,-1AM,,,,""PORTAGG"",""MEAN""))")</f>
        <v>-1.49609794069151</v>
      </c>
      <c r="M12" s="41" cm="1">
        <f t="array" ref="M12">_xll.FDSB(A12,"PERCENT_CHANGE(FMA_EPS(+1,0,,,,""PORTAGG"",""MEAN""),FMA_EPS(+1,-3AM,,,,""PORTAGG"",""MEAN""))")</f>
        <v>-3.1878520164367399</v>
      </c>
      <c r="N12" s="3" cm="1">
        <f t="array" ref="N12">_xll.FDS(C12,"FG_TOTAL_RETURNC(0,-1AM)")</f>
        <v>-1.9779623</v>
      </c>
      <c r="O12" s="3" cm="1">
        <f t="array" ref="O12">_xll.FDS(C12,"FG_TOTAL_RETURNC(0,-3AM)")</f>
        <v>5.5095077000000003</v>
      </c>
      <c r="P12" s="3" cm="1">
        <f t="array" ref="P12">_xll.FDS(C12,"FG_TOTAL_RETURNC(0,-6AM)")</f>
        <v>11.850405</v>
      </c>
      <c r="Q12" s="9" cm="1">
        <f t="array" ref="Q12">_xll.FDS(C12,"P_PRICE(0)/P_PRICE_HIGH_PR(0,,,,,,""PRICE"",""INTRA"",""52W"")")</f>
        <v>0.95190613999999996</v>
      </c>
      <c r="R12" s="9" cm="1">
        <f t="array" ref="R12">_xll.FDS(C12,"P_PRICE(0)/P_PRICE_low_PR(0,,,,,,""PRICE"",""INTRA"",""52W"")-1")</f>
        <v>0.19141126</v>
      </c>
      <c r="S12" s="3" cm="1">
        <f t="array" ref="S12">_xll.FDS(C12,"FG_TOTAL_RETURNC(0,-12AM)")</f>
        <v>7.4138999999999999</v>
      </c>
      <c r="T12" s="4" cm="1">
        <f t="array" ref="T12">_xlfn.PERCENTRANK.EXC(_xlfn._xlws.FILTER($R$3:$R$23, ISNUMBER($R$3:$R$23)),R12)*100</f>
        <v>63.6</v>
      </c>
      <c r="U12" s="4">
        <f t="shared" si="3"/>
        <v>36.4</v>
      </c>
      <c r="V12" s="4" cm="1">
        <f t="array" ref="V12">_xlfn.PERCENTRANK.EXC(_xlfn._xlws.FILTER($Q$3:$Q$23, ISNUMBER($Q$3:$Q$23)),Q12)*100</f>
        <v>50</v>
      </c>
      <c r="W12" s="4" cm="1">
        <f t="array" ref="W12">_xlfn.PERCENTRANK.EXC(_xlfn._xlws.FILTER($O$3:$O$23, ISNUMBER($O$3:$O$23)),O12)*100</f>
        <v>63.6</v>
      </c>
      <c r="X12" s="4" cm="1">
        <f t="array" ref="X12">_xlfn.PERCENTRANK.EXC(_xlfn._xlws.FILTER($P$3:$P$23, ISNUMBER($P$3:$P$23)),P12)*100</f>
        <v>63.6</v>
      </c>
      <c r="Y12" s="200" cm="1">
        <f t="array" ref="Y12">_xlfn.PERCENTRANK.EXC(_xlfn._xlws.FILTER($S$3:$S$23, ISNUMBER($S$3:$S$23)),S12)*100</f>
        <v>50</v>
      </c>
      <c r="Z12" s="4" cm="1">
        <f t="array" ref="Z12">_xlfn.PERCENTRANK.EXC(_xlfn._xlws.FILTER($K$3:$K$23, ISNUMBER($K$3:$K$23)),K12)*100</f>
        <v>40.9</v>
      </c>
      <c r="AA12" s="4" cm="1">
        <f t="array" ref="AA12">_xlfn.PERCENTRANK.EXC(_xlfn._xlws.FILTER($H$3:$H$23, ISNUMBER($H$3:$H$23)),H12)*100</f>
        <v>54.500000000000007</v>
      </c>
      <c r="AB12" s="4" cm="1">
        <f t="array" ref="AB12">_xlfn.PERCENTRANK.EXC(_xlfn._xlws.FILTER($J$3:$J$23, ISNUMBER($J$3:$J$23)),J12)*100</f>
        <v>22.7</v>
      </c>
      <c r="AC12" s="4">
        <f t="shared" si="4"/>
        <v>13.600000000000001</v>
      </c>
      <c r="AD12" s="4">
        <f t="shared" si="5"/>
        <v>36.299999999999997</v>
      </c>
      <c r="AE12" s="4">
        <f t="shared" si="6"/>
        <v>72.7</v>
      </c>
      <c r="AF12" s="4">
        <f>'Economic Momentum'!Q13</f>
        <v>22.7</v>
      </c>
      <c r="AG12" s="4">
        <f ca="1">'Economic Momentum'!R13</f>
        <v>31.8</v>
      </c>
      <c r="AH12" s="4">
        <f t="shared" ca="1" si="7"/>
        <v>58.16</v>
      </c>
      <c r="AJ12" s="3" cm="1">
        <f t="array" aca="1" ref="AJ12" ca="1">_xlfn.PERCENTRANK.EXC(_xlfn._xlws.FILTER($AH$3:$AH$23, ISNUMBER($AH$3:$AH$23)),AH12)*100</f>
        <v>59</v>
      </c>
      <c r="AK12">
        <f t="shared" si="8"/>
        <v>0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759904.06</v>
      </c>
      <c r="E13" cm="1">
        <f t="array" ref="E13">_xll.FDS(C13,"FMA_COS_UP(""EPS"",""1M"",+1,NOW,,,""PORTAGG"",""MEANR"")")</f>
        <v>23</v>
      </c>
      <c r="F13" cm="1">
        <f t="array" ref="F13">_xll.FDS(C13,"FMA_COS_DOWN(""EPS"",""1M"",+1,NOW,,,""PORTAGG"",""MEANR"")")</f>
        <v>21</v>
      </c>
      <c r="G13" cm="1">
        <f t="array" ref="G13">_xll.FDS(A13,"SIZE(FG_CONSTITUENTS)")</f>
        <v>50</v>
      </c>
      <c r="H13" s="9">
        <f t="shared" si="0"/>
        <v>0.46</v>
      </c>
      <c r="I13" s="9">
        <f t="shared" si="1"/>
        <v>0.42</v>
      </c>
      <c r="J13" s="9">
        <f t="shared" si="2"/>
        <v>4.0000000000000036E-2</v>
      </c>
      <c r="K13" s="5" cm="1">
        <f t="array" ref="K13">_xll.FDS(A13,"FMA_PCT_ABOVE_MAVG(200,0,,,,""PORTAGG"")")/100</f>
        <v>0.6</v>
      </c>
      <c r="L13" s="41" cm="1">
        <f t="array" ref="L13">_xll.FDSB(A13,"PERCENT_CHANGE(FMA_EPS(+1,0,,,,""PORTAGG"",""MEAN""),FMA_EPS(+1,-1AM,,,,""PORTAGG"",""MEAN""))")</f>
        <v>1.8225789260460701</v>
      </c>
      <c r="M13" s="41" cm="1">
        <f t="array" ref="M13">_xll.FDSB(A13,"PERCENT_CHANGE(FMA_EPS(+1,0,,,,""PORTAGG"",""MEAN""),FMA_EPS(+1,-3AM,,,,""PORTAGG"",""MEAN""))")</f>
        <v>-5.2239948368281697</v>
      </c>
      <c r="N13" s="3" cm="1">
        <f t="array" ref="N13">_xll.FDS(C13,"FG_TOTAL_RETURNC(0,-1AM)")</f>
        <v>-0.93399286000000004</v>
      </c>
      <c r="O13" s="3" cm="1">
        <f t="array" ref="O13">_xll.FDS(C13,"FG_TOTAL_RETURNC(0,-3AM)")</f>
        <v>-6.8501177000000002</v>
      </c>
      <c r="P13" s="3" cm="1">
        <f t="array" ref="P13">_xll.FDS(C13,"FG_TOTAL_RETURNC(0,-6AM)")</f>
        <v>7.2547912999999999</v>
      </c>
      <c r="Q13" s="9" cm="1">
        <f t="array" ref="Q13">_xll.FDS(C13,"P_PRICE(0)/P_PRICE_HIGH_PR(0,,,,,,""PRICE"",""INTRA"",""52W"")")</f>
        <v>0.89031892999999995</v>
      </c>
      <c r="R13" s="9" cm="1">
        <f t="array" ref="R13">_xll.FDS(C13,"P_PRICE(0)/P_PRICE_low_PR(0,,,,,,""PRICE"",""INTRA"",""52W"")-1")</f>
        <v>0.16985285</v>
      </c>
      <c r="S13" s="3" cm="1">
        <f t="array" ref="S13">_xll.FDS(C13,"FG_TOTAL_RETURNC(0,-12AM)")</f>
        <v>17.289470000000001</v>
      </c>
      <c r="T13" s="4" cm="1">
        <f t="array" ref="T13">_xlfn.PERCENTRANK.EXC(_xlfn._xlws.FILTER($R$3:$R$23, ISNUMBER($R$3:$R$23)),R13)*100</f>
        <v>54.500000000000007</v>
      </c>
      <c r="U13" s="4">
        <f t="shared" si="3"/>
        <v>45.499999999999993</v>
      </c>
      <c r="V13" s="4" cm="1">
        <f t="array" ref="V13">_xlfn.PERCENTRANK.EXC(_xlfn._xlws.FILTER($Q$3:$Q$23, ISNUMBER($Q$3:$Q$23)),Q13)*100</f>
        <v>31.8</v>
      </c>
      <c r="W13" s="4" cm="1">
        <f t="array" ref="W13">_xlfn.PERCENTRANK.EXC(_xlfn._xlws.FILTER($O$3:$O$23, ISNUMBER($O$3:$O$23)),O13)*100</f>
        <v>4.5</v>
      </c>
      <c r="X13" s="4" cm="1">
        <f t="array" ref="X13">_xlfn.PERCENTRANK.EXC(_xlfn._xlws.FILTER($P$3:$P$23, ISNUMBER($P$3:$P$23)),P13)*100</f>
        <v>50</v>
      </c>
      <c r="Y13" s="200" cm="1">
        <f t="array" ref="Y13">_xlfn.PERCENTRANK.EXC(_xlfn._xlws.FILTER($S$3:$S$23, ISNUMBER($S$3:$S$23)),S13)*100</f>
        <v>63.6</v>
      </c>
      <c r="Z13" s="4" cm="1">
        <f t="array" ref="Z13">_xlfn.PERCENTRANK.EXC(_xlfn._xlws.FILTER($K$3:$K$23, ISNUMBER($K$3:$K$23)),K13)*100</f>
        <v>45.4</v>
      </c>
      <c r="AA13" s="4" cm="1">
        <f t="array" ref="AA13">_xlfn.PERCENTRANK.EXC(_xlfn._xlws.FILTER($H$3:$H$23, ISNUMBER($H$3:$H$23)),H13)*100</f>
        <v>90.9</v>
      </c>
      <c r="AB13" s="4" cm="1">
        <f t="array" ref="AB13">_xlfn.PERCENTRANK.EXC(_xlfn._xlws.FILTER($J$3:$J$23, ISNUMBER($J$3:$J$23)),J13)*100</f>
        <v>77.2</v>
      </c>
      <c r="AC13" s="4">
        <f t="shared" si="4"/>
        <v>77.2</v>
      </c>
      <c r="AD13" s="4">
        <f t="shared" si="5"/>
        <v>18.099999999999998</v>
      </c>
      <c r="AE13" s="4">
        <f t="shared" si="6"/>
        <v>63.6</v>
      </c>
      <c r="AF13" s="4">
        <f>'Economic Momentum'!Q14</f>
        <v>77.2</v>
      </c>
      <c r="AG13" s="4">
        <f ca="1">'Economic Momentum'!R14</f>
        <v>90.9</v>
      </c>
      <c r="AH13" s="4">
        <f t="shared" ca="1" si="7"/>
        <v>29.07</v>
      </c>
      <c r="AJ13" s="3" cm="1">
        <f t="array" aca="1" ref="AJ13" ca="1">_xlfn.PERCENTRANK.EXC(_xlfn._xlws.FILTER($AH$3:$AH$23, ISNUMBER($AH$3:$AH$23)),AH13)*100</f>
        <v>31.8</v>
      </c>
      <c r="AK13">
        <f t="shared" si="8"/>
        <v>2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301827.40000000002</v>
      </c>
      <c r="E14" cm="1">
        <f t="array" ref="E14">_xll.FDS(C14,"FMA_COS_UP(""EPS"",""1M"",+1,NOW,,,""PORTAGG"",""MEANR"")")</f>
        <v>11</v>
      </c>
      <c r="F14" cm="1">
        <f t="array" ref="F14">_xll.FDS(C14,"FMA_COS_DOWN(""EPS"",""1M"",+1,NOW,,,""PORTAGG"",""MEANR"")")</f>
        <v>16</v>
      </c>
      <c r="G14" cm="1">
        <f t="array" ref="G14">_xll.FDS(A14,"SIZE(FG_CONSTITUENTS)")</f>
        <v>33</v>
      </c>
      <c r="H14" s="9">
        <f t="shared" si="0"/>
        <v>0.33333333333333331</v>
      </c>
      <c r="I14" s="9">
        <f t="shared" si="1"/>
        <v>0.48484848484848486</v>
      </c>
      <c r="J14" s="9">
        <f t="shared" si="2"/>
        <v>-0.15151515151515155</v>
      </c>
      <c r="K14" s="5" cm="1">
        <f t="array" ref="K14">_xll.FDS(A14,"FMA_PCT_ABOVE_MAVG(200,0,,,,""PORTAGG"")")/100</f>
        <v>0.51515151515151503</v>
      </c>
      <c r="L14" s="41" cm="1">
        <f t="array" ref="L14">_xll.FDSB(A14,"PERCENT_CHANGE(FMA_EPS(+1,0,,,,""PORTAGG"",""MEAN""),FMA_EPS(+1,-1AM,,,,""PORTAGG"",""MEAN""))")</f>
        <v>0.98694793230623401</v>
      </c>
      <c r="M14" s="41" cm="1">
        <f t="array" ref="M14">_xll.FDSB(A14,"PERCENT_CHANGE(FMA_EPS(+1,0,,,,""PORTAGG"",""MEAN""),FMA_EPS(+1,-3AM,,,,""PORTAGG"",""MEAN""))")</f>
        <v>-1.82956876683197</v>
      </c>
      <c r="N14" s="3" cm="1">
        <f t="array" ref="N14">_xll.FDS(C14,"FG_TOTAL_RETURNC(0,-1AM)")</f>
        <v>3.9060592999999999</v>
      </c>
      <c r="O14" s="3" cm="1">
        <f t="array" ref="O14">_xll.FDS(C14,"FG_TOTAL_RETURNC(0,-3AM)")</f>
        <v>3.5096645</v>
      </c>
      <c r="P14" s="3" cm="1">
        <f t="array" ref="P14">_xll.FDS(C14,"FG_TOTAL_RETURNC(0,-6AM)")</f>
        <v>4.9884795999999998</v>
      </c>
      <c r="Q14" s="9" cm="1">
        <f t="array" ref="Q14">_xll.FDS(C14,"P_PRICE(0)/P_PRICE_HIGH_PR(0,,,,,,""PRICE"",""INTRA"",""52W"")")</f>
        <v>0.90394220000000003</v>
      </c>
      <c r="R14" s="9" cm="1">
        <f t="array" ref="R14">_xll.FDS(C14,"P_PRICE(0)/P_PRICE_low_PR(0,,,,,,""PRICE"",""INTRA"",""52W"")-1")</f>
        <v>0.1381433</v>
      </c>
      <c r="S14" s="3" cm="1">
        <f t="array" ref="S14">_xll.FDS(C14,"FG_TOTAL_RETURNC(0,-12AM)")</f>
        <v>-0.72687864000000002</v>
      </c>
      <c r="T14" s="4" cm="1">
        <f t="array" ref="T14">_xlfn.PERCENTRANK.EXC(_xlfn._xlws.FILTER($R$3:$R$23, ISNUMBER($R$3:$R$23)),R14)*100</f>
        <v>31.8</v>
      </c>
      <c r="U14" s="4">
        <f t="shared" si="3"/>
        <v>68.2</v>
      </c>
      <c r="V14" s="4" cm="1">
        <f t="array" ref="V14">_xlfn.PERCENTRANK.EXC(_xlfn._xlws.FILTER($Q$3:$Q$23, ISNUMBER($Q$3:$Q$23)),Q14)*100</f>
        <v>40.9</v>
      </c>
      <c r="W14" s="4" cm="1">
        <f t="array" ref="W14">_xlfn.PERCENTRANK.EXC(_xlfn._xlws.FILTER($O$3:$O$23, ISNUMBER($O$3:$O$23)),O14)*100</f>
        <v>36.299999999999997</v>
      </c>
      <c r="X14" s="4" cm="1">
        <f t="array" ref="X14">_xlfn.PERCENTRANK.EXC(_xlfn._xlws.FILTER($P$3:$P$23, ISNUMBER($P$3:$P$23)),P14)*100</f>
        <v>40.9</v>
      </c>
      <c r="Y14" s="200" cm="1">
        <f t="array" ref="Y14">_xlfn.PERCENTRANK.EXC(_xlfn._xlws.FILTER($S$3:$S$23, ISNUMBER($S$3:$S$23)),S14)*100</f>
        <v>22.7</v>
      </c>
      <c r="Z14" s="4" cm="1">
        <f t="array" ref="Z14">_xlfn.PERCENTRANK.EXC(_xlfn._xlws.FILTER($K$3:$K$23, ISNUMBER($K$3:$K$23)),K14)*100</f>
        <v>36.299999999999997</v>
      </c>
      <c r="AA14" s="4" cm="1">
        <f t="array" ref="AA14">_xlfn.PERCENTRANK.EXC(_xlfn._xlws.FILTER($H$3:$H$23, ISNUMBER($H$3:$H$23)),H14)*100</f>
        <v>59</v>
      </c>
      <c r="AB14" s="4" cm="1">
        <f t="array" ref="AB14">_xlfn.PERCENTRANK.EXC(_xlfn._xlws.FILTER($J$3:$J$23, ISNUMBER($J$3:$J$23)),J14)*100</f>
        <v>13.600000000000001</v>
      </c>
      <c r="AC14" s="4">
        <f t="shared" si="4"/>
        <v>63.6</v>
      </c>
      <c r="AD14" s="4">
        <f t="shared" si="5"/>
        <v>40.9</v>
      </c>
      <c r="AE14" s="4">
        <f t="shared" si="6"/>
        <v>36.299999999999997</v>
      </c>
      <c r="AF14" s="4">
        <f>'Economic Momentum'!Q15</f>
        <v>9</v>
      </c>
      <c r="AG14" s="4">
        <f ca="1">'Economic Momentum'!R15</f>
        <v>18.099999999999998</v>
      </c>
      <c r="AH14" s="4">
        <f t="shared" ca="1" si="7"/>
        <v>39.519999999999996</v>
      </c>
      <c r="AJ14" s="3" cm="1">
        <f t="array" aca="1" ref="AJ14" ca="1">_xlfn.PERCENTRANK.EXC(_xlfn._xlws.FILTER($AH$3:$AH$23, ISNUMBER($AH$3:$AH$23)),AH14)*100</f>
        <v>40.9</v>
      </c>
      <c r="AK14">
        <f t="shared" si="8"/>
        <v>0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81639.740000000005</v>
      </c>
      <c r="E15" cm="1">
        <f t="array" ref="E15">_xll.FDS(C15,"FMA_COS_UP(""EPS"",""1M"",+1,NOW,,,""PORTAGG"",""MEANR"")")</f>
        <v>10</v>
      </c>
      <c r="F15" cm="1">
        <f t="array" ref="F15">_xll.FDS(C15,"FMA_COS_DOWN(""EPS"",""1M"",+1,NOW,,,""PORTAGG"",""MEANR"")")</f>
        <v>5</v>
      </c>
      <c r="G15" cm="1">
        <f t="array" ref="G15">_xll.FDS(A15,"SIZE(FG_CONSTITUENTS)")</f>
        <v>30</v>
      </c>
      <c r="H15" s="9">
        <f t="shared" si="0"/>
        <v>0.33333333333333331</v>
      </c>
      <c r="I15" s="9">
        <f t="shared" si="1"/>
        <v>0.16666666666666666</v>
      </c>
      <c r="J15" s="9">
        <f t="shared" si="2"/>
        <v>0.16666666666666666</v>
      </c>
      <c r="K15" s="5" cm="1">
        <f t="array" ref="K15">_xll.FDS(A15,"FMA_PCT_ABOVE_MAVG(200,0,,,,""PORTAGG"")")/100</f>
        <v>0.86206896551724099</v>
      </c>
      <c r="L15" s="41" cm="1">
        <f t="array" ref="L15">_xll.FDSB(A15,"PERCENT_CHANGE(FMA_EPS(+1,0,,,,""PORTAGG"",""MEAN""),FMA_EPS(+1,-1AM,,,,""PORTAGG"",""MEAN""))")</f>
        <v>3.0340848932237301</v>
      </c>
      <c r="M15" s="41" cm="1">
        <f t="array" ref="M15">_xll.FDSB(A15,"PERCENT_CHANGE(FMA_EPS(+1,0,,,,""PORTAGG"",""MEAN""),FMA_EPS(+1,-3AM,,,,""PORTAGG"",""MEAN""))")</f>
        <v>2.6341986190432198</v>
      </c>
      <c r="N15" s="3" cm="1">
        <f t="array" ref="N15">_xll.FDS(C15,"FG_TOTAL_RETURNC(0,-1AM)")</f>
        <v>1.1569499999999999</v>
      </c>
      <c r="O15" s="3" cm="1">
        <f t="array" ref="O15">_xll.FDS(C15,"FG_TOTAL_RETURNC(0,-3AM)")</f>
        <v>3.6865234</v>
      </c>
      <c r="P15" s="3" cm="1">
        <f t="array" ref="P15">_xll.FDS(C15,"FG_TOTAL_RETURNC(0,-6AM)")</f>
        <v>24.348376999999999</v>
      </c>
      <c r="Q15" s="9" cm="1">
        <f t="array" ref="Q15">_xll.FDS(C15,"P_PRICE(0)/P_PRICE_HIGH_PR(0,,,,,,""PRICE"",""INTRA"",""52W"")")</f>
        <v>0.97716230000000004</v>
      </c>
      <c r="R15" s="9" cm="1">
        <f t="array" ref="R15">_xll.FDS(C15,"P_PRICE(0)/P_PRICE_low_PR(0,,,,,,""PRICE"",""INTRA"",""52W"")-1")</f>
        <v>0.31137502</v>
      </c>
      <c r="S15" s="3" cm="1">
        <f t="array" ref="S15">_xll.FDS(C15,"FG_TOTAL_RETURNC(0,-12AM)")</f>
        <v>31.243134000000001</v>
      </c>
      <c r="T15" s="4" cm="1">
        <f t="array" ref="T15">_xlfn.PERCENTRANK.EXC(_xlfn._xlws.FILTER($R$3:$R$23, ISNUMBER($R$3:$R$23)),R15)*100</f>
        <v>77.2</v>
      </c>
      <c r="U15" s="4">
        <f t="shared" si="3"/>
        <v>22.799999999999997</v>
      </c>
      <c r="V15" s="4" cm="1">
        <f t="array" ref="V15">_xlfn.PERCENTRANK.EXC(_xlfn._xlws.FILTER($Q$3:$Q$23, ISNUMBER($Q$3:$Q$23)),Q15)*100</f>
        <v>72.7</v>
      </c>
      <c r="W15" s="4" cm="1">
        <f t="array" ref="W15">_xlfn.PERCENTRANK.EXC(_xlfn._xlws.FILTER($O$3:$O$23, ISNUMBER($O$3:$O$23)),O15)*100</f>
        <v>45.4</v>
      </c>
      <c r="X15" s="4" cm="1">
        <f t="array" ref="X15">_xlfn.PERCENTRANK.EXC(_xlfn._xlws.FILTER($P$3:$P$23, ISNUMBER($P$3:$P$23)),P15)*100</f>
        <v>86.3</v>
      </c>
      <c r="Y15" s="200" cm="1">
        <f t="array" ref="Y15">_xlfn.PERCENTRANK.EXC(_xlfn._xlws.FILTER($S$3:$S$23, ISNUMBER($S$3:$S$23)),S15)*100</f>
        <v>86.3</v>
      </c>
      <c r="Z15" s="4" cm="1">
        <f t="array" ref="Z15">_xlfn.PERCENTRANK.EXC(_xlfn._xlws.FILTER($K$3:$K$23, ISNUMBER($K$3:$K$23)),K15)*100</f>
        <v>95.399999999999991</v>
      </c>
      <c r="AA15" s="4" cm="1">
        <f t="array" ref="AA15">_xlfn.PERCENTRANK.EXC(_xlfn._xlws.FILTER($H$3:$H$23, ISNUMBER($H$3:$H$23)),H15)*100</f>
        <v>59</v>
      </c>
      <c r="AB15" s="4" cm="1">
        <f t="array" ref="AB15">_xlfn.PERCENTRANK.EXC(_xlfn._xlws.FILTER($J$3:$J$23, ISNUMBER($J$3:$J$23)),J15)*100</f>
        <v>86.3</v>
      </c>
      <c r="AC15" s="4">
        <f t="shared" si="4"/>
        <v>86.3</v>
      </c>
      <c r="AD15" s="4">
        <f t="shared" si="5"/>
        <v>77.2</v>
      </c>
      <c r="AE15" s="4">
        <f t="shared" si="6"/>
        <v>13.600000000000001</v>
      </c>
      <c r="AF15" s="4">
        <f>'Economic Momentum'!Q16</f>
        <v>86.3</v>
      </c>
      <c r="AG15" s="4">
        <f ca="1">'Economic Momentum'!R16</f>
        <v>95.399999999999991</v>
      </c>
      <c r="AH15" s="4">
        <f t="shared" ca="1" si="7"/>
        <v>68.59</v>
      </c>
      <c r="AJ15" s="3" cm="1">
        <f t="array" aca="1" ref="AJ15" ca="1">_xlfn.PERCENTRANK.EXC(_xlfn._xlws.FILTER($AH$3:$AH$23, ISNUMBER($AH$3:$AH$23)),AH15)*100</f>
        <v>72.7</v>
      </c>
      <c r="AK15">
        <f t="shared" si="8"/>
        <v>5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4763846.5</v>
      </c>
      <c r="E16" cm="1">
        <f t="array" ref="E16">_xll.FDS(C16,"FMA_COS_UP(""EPS"",""1M"",+1,NOW,,,""PORTAGG"",""MEANR"")")</f>
        <v>47</v>
      </c>
      <c r="F16" cm="1">
        <f t="array" ref="F16">_xll.FDS(C16,"FMA_COS_DOWN(""EPS"",""1M"",+1,NOW,,,""PORTAGG"",""MEANR"")")</f>
        <v>63</v>
      </c>
      <c r="G16" cm="1">
        <f t="array" ref="G16">_xll.FDS(A16,"SIZE(FG_CONSTITUENTS)")</f>
        <v>137</v>
      </c>
      <c r="H16" s="9">
        <f t="shared" si="0"/>
        <v>0.34306569343065696</v>
      </c>
      <c r="I16" s="9">
        <f t="shared" si="1"/>
        <v>0.45985401459854014</v>
      </c>
      <c r="J16" s="9">
        <f t="shared" si="2"/>
        <v>-0.11678832116788318</v>
      </c>
      <c r="K16" s="5" cm="1">
        <f t="array" ref="K16">_xll.FDS(A16,"FMA_PCT_ABOVE_MAVG(200,0,,,,""PORTAGG"")")/100</f>
        <v>0.83823529411764697</v>
      </c>
      <c r="L16" s="41" cm="1">
        <f t="array" ref="L16">_xll.FDSB(A16,"PERCENT_CHANGE(FMA_EPS(+1,0,,,,""PORTAGG"",""MEAN""),FMA_EPS(+1,-1AM,,,,""PORTAGG"",""MEAN""))")</f>
        <v>-0.85678448159845599</v>
      </c>
      <c r="M16" s="41" cm="1">
        <f t="array" ref="M16">_xll.FDSB(A16,"PERCENT_CHANGE(FMA_EPS(+1,0,,,,""PORTAGG"",""MEAN""),FMA_EPS(+1,-3AM,,,,""PORTAGG"",""MEAN""))")</f>
        <v>-0.28314010962201203</v>
      </c>
      <c r="N16" s="3" cm="1">
        <f t="array" ref="N16">_xll.FDS(C16,"FG_TOTAL_RETURNC(0,-1AM)")</f>
        <v>0.86704490000000001</v>
      </c>
      <c r="O16" s="3" cm="1">
        <f t="array" ref="O16">_xll.FDS(C16,"FG_TOTAL_RETURNC(0,-3AM)")</f>
        <v>6.4240693999999996</v>
      </c>
      <c r="P16" s="3" cm="1">
        <f t="array" ref="P16">_xll.FDS(C16,"FG_TOTAL_RETURNC(0,-6AM)")</f>
        <v>17.166519999999998</v>
      </c>
      <c r="Q16" s="9" cm="1">
        <f t="array" ref="Q16">_xll.FDS(C16,"P_PRICE(0)/P_PRICE_HIGH_PR(0,,,,,,""PRICE"",""INTRA"",""52W"")")</f>
        <v>0.99809336999999998</v>
      </c>
      <c r="R16" s="9" cm="1">
        <f t="array" ref="R16">_xll.FDS(C16,"P_PRICE(0)/P_PRICE_low_PR(0,,,,,,""PRICE"",""INTRA"",""52W"")-1")</f>
        <v>0.32030259999999999</v>
      </c>
      <c r="S16" s="3" cm="1">
        <f t="array" ref="S16">_xll.FDS(C16,"FG_TOTAL_RETURNC(0,-12AM)")</f>
        <v>30.893505000000001</v>
      </c>
      <c r="T16" s="4" cm="1">
        <f t="array" ref="T16">_xlfn.PERCENTRANK.EXC(_xlfn._xlws.FILTER($R$3:$R$23, ISNUMBER($R$3:$R$23)),R16)*100</f>
        <v>81.8</v>
      </c>
      <c r="U16" s="4">
        <f t="shared" si="3"/>
        <v>18.200000000000003</v>
      </c>
      <c r="V16" s="4" cm="1">
        <f t="array" ref="V16">_xlfn.PERCENTRANK.EXC(_xlfn._xlws.FILTER($Q$3:$Q$23, ISNUMBER($Q$3:$Q$23)),Q16)*100</f>
        <v>95.399999999999991</v>
      </c>
      <c r="W16" s="4" cm="1">
        <f t="array" ref="W16">_xlfn.PERCENTRANK.EXC(_xlfn._xlws.FILTER($O$3:$O$23, ISNUMBER($O$3:$O$23)),O16)*100</f>
        <v>77.2</v>
      </c>
      <c r="X16" s="4" cm="1">
        <f t="array" ref="X16">_xlfn.PERCENTRANK.EXC(_xlfn._xlws.FILTER($P$3:$P$23, ISNUMBER($P$3:$P$23)),P16)*100</f>
        <v>68.100000000000009</v>
      </c>
      <c r="Y16" s="200" cm="1">
        <f t="array" ref="Y16">_xlfn.PERCENTRANK.EXC(_xlfn._xlws.FILTER($S$3:$S$23, ISNUMBER($S$3:$S$23)),S16)*100</f>
        <v>81.8</v>
      </c>
      <c r="Z16" s="4" cm="1">
        <f t="array" ref="Z16">_xlfn.PERCENTRANK.EXC(_xlfn._xlws.FILTER($K$3:$K$23, ISNUMBER($K$3:$K$23)),K16)*100</f>
        <v>90.9</v>
      </c>
      <c r="AA16" s="4" cm="1">
        <f t="array" ref="AA16">_xlfn.PERCENTRANK.EXC(_xlfn._xlws.FILTER($H$3:$H$23, ISNUMBER($H$3:$H$23)),H16)*100</f>
        <v>72.7</v>
      </c>
      <c r="AB16" s="4" cm="1">
        <f t="array" ref="AB16">_xlfn.PERCENTRANK.EXC(_xlfn._xlws.FILTER($J$3:$J$23, ISNUMBER($J$3:$J$23)),J16)*100</f>
        <v>27.200000000000003</v>
      </c>
      <c r="AC16" s="4">
        <f t="shared" si="4"/>
        <v>31.8</v>
      </c>
      <c r="AD16" s="4">
        <f t="shared" si="5"/>
        <v>54.500000000000007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81.8</v>
      </c>
      <c r="AH16" s="4">
        <f t="shared" ca="1" si="7"/>
        <v>81.75</v>
      </c>
      <c r="AJ16" s="3" cm="1">
        <f t="array" aca="1" ref="AJ16" ca="1">_xlfn.PERCENTRANK.EXC(_xlfn._xlws.FILTER($AH$3:$AH$23, ISNUMBER($AH$3:$AH$23)),AH16)*100</f>
        <v>90.9</v>
      </c>
      <c r="AK16">
        <f t="shared" si="8"/>
        <v>5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7533795</v>
      </c>
      <c r="E17" cm="1">
        <f t="array" ref="E17">_xll.FDS(C17,"FMA_COS_UP(""EPS"",""1M"",+1,NOW,,,""PORTAGG"",""MEANR"")")</f>
        <v>146</v>
      </c>
      <c r="F17" cm="1">
        <f t="array" ref="F17">_xll.FDS(C17,"FMA_COS_DOWN(""EPS"",""1M"",+1,NOW,,,""PORTAGG"",""MEANR"")")</f>
        <v>407</v>
      </c>
      <c r="G17" cm="1">
        <f t="array" ref="G17">_xll.FDS(A17,"SIZE(FG_CONSTITUENTS)")</f>
        <v>661</v>
      </c>
      <c r="H17" s="9">
        <f t="shared" si="0"/>
        <v>0.22087745839636913</v>
      </c>
      <c r="I17" s="9">
        <f t="shared" si="1"/>
        <v>0.61573373676248111</v>
      </c>
      <c r="J17" s="9">
        <f t="shared" si="2"/>
        <v>-0.39485627836611198</v>
      </c>
      <c r="K17" s="5" cm="1">
        <f t="array" ref="K17">_xll.FDS(A17,"FMA_PCT_ABOVE_MAVG(200,0,,,,""PORTAGG"")")/100</f>
        <v>0.40606060606060601</v>
      </c>
      <c r="L17" s="41" cm="1">
        <f t="array" ref="L17">_xll.FDSB(A17,"PERCENT_CHANGE(FMA_EPS(+1,0,,,,""PORTAGG"",""MEAN""),FMA_EPS(+1,-1AM,,,,""PORTAGG"",""MEAN""))")</f>
        <v>-2.53748809552128</v>
      </c>
      <c r="M17" s="41" cm="1">
        <f t="array" ref="M17">_xll.FDSB(A17,"PERCENT_CHANGE(FMA_EPS(+1,0,,,,""PORTAGG"",""MEAN""),FMA_EPS(+1,-3AM,,,,""PORTAGG"",""MEAN""))")</f>
        <v>-3.7127618521615502</v>
      </c>
      <c r="N17" s="3" cm="1">
        <f t="array" ref="N17">_xll.FDS(C17,"FG_TOTAL_RETURNC(0,-1AM)")</f>
        <v>1.8337129999999999</v>
      </c>
      <c r="O17" s="3" cm="1">
        <f t="array" ref="O17">_xll.FDS(C17,"FG_TOTAL_RETURNC(0,-3AM)")</f>
        <v>4.2159319999999996</v>
      </c>
      <c r="P17" s="3" cm="1">
        <f t="array" ref="P17">_xll.FDS(C17,"FG_TOTAL_RETURNC(0,-6AM)")</f>
        <v>-6.0654935999999999</v>
      </c>
      <c r="Q17" s="9" cm="1">
        <f t="array" ref="Q17">_xll.FDS(C17,"P_PRICE(0)/P_PRICE_HIGH_PR(0,,,,,,""PRICE"",""INTRA"",""52W"")")</f>
        <v>0.80877805000000003</v>
      </c>
      <c r="R17" s="9" cm="1">
        <f t="array" ref="R17">_xll.FDS(C17,"P_PRICE(0)/P_PRICE_low_PR(0,,,,,,""PRICE"",""INTRA"",""52W"")-1")</f>
        <v>0.13940417999999999</v>
      </c>
      <c r="S17" s="3" cm="1">
        <f t="array" ref="S17">_xll.FDS(C17,"FG_TOTAL_RETURNC(0,-12AM)")</f>
        <v>-15.330344</v>
      </c>
      <c r="T17" s="4" cm="1">
        <f t="array" ref="T17">_xlfn.PERCENTRANK.EXC(_xlfn._xlws.FILTER($R$3:$R$23, ISNUMBER($R$3:$R$23)),R17)*100</f>
        <v>36.299999999999997</v>
      </c>
      <c r="U17" s="4">
        <f t="shared" si="3"/>
        <v>63.7</v>
      </c>
      <c r="V17" s="4" cm="1">
        <f t="array" ref="V17">_xlfn.PERCENTRANK.EXC(_xlfn._xlws.FILTER($Q$3:$Q$23, ISNUMBER($Q$3:$Q$23)),Q17)*100</f>
        <v>9</v>
      </c>
      <c r="W17" s="4" cm="1">
        <f t="array" ref="W17">_xlfn.PERCENTRANK.EXC(_xlfn._xlws.FILTER($O$3:$O$23, ISNUMBER($O$3:$O$23)),O17)*100</f>
        <v>54.500000000000007</v>
      </c>
      <c r="X17" s="4" cm="1">
        <f t="array" ref="X17">_xlfn.PERCENTRANK.EXC(_xlfn._xlws.FILTER($P$3:$P$23, ISNUMBER($P$3:$P$23)),P17)*100</f>
        <v>4.5</v>
      </c>
      <c r="Y17" s="200" cm="1">
        <f t="array" ref="Y17">_xlfn.PERCENTRANK.EXC(_xlfn._xlws.FILTER($S$3:$S$23, ISNUMBER($S$3:$S$23)),S17)*100</f>
        <v>9</v>
      </c>
      <c r="Z17" s="4" cm="1">
        <f t="array" ref="Z17">_xlfn.PERCENTRANK.EXC(_xlfn._xlws.FILTER($K$3:$K$23, ISNUMBER($K$3:$K$23)),K17)*100</f>
        <v>27.200000000000003</v>
      </c>
      <c r="AA17" s="4" cm="1">
        <f t="array" ref="AA17">_xlfn.PERCENTRANK.EXC(_xlfn._xlws.FILTER($H$3:$H$23, ISNUMBER($H$3:$H$23)),H17)*100</f>
        <v>27.200000000000003</v>
      </c>
      <c r="AB17" s="4" cm="1">
        <f t="array" ref="AB17">_xlfn.PERCENTRANK.EXC(_xlfn._xlws.FILTER($J$3:$J$23, ISNUMBER($J$3:$J$23)),J17)*100</f>
        <v>9</v>
      </c>
      <c r="AC17" s="4">
        <f t="shared" si="4"/>
        <v>9</v>
      </c>
      <c r="AD17" s="4">
        <f t="shared" si="5"/>
        <v>22.7</v>
      </c>
      <c r="AE17" s="4">
        <f t="shared" si="6"/>
        <v>90.9</v>
      </c>
      <c r="AF17" s="4">
        <f>'Economic Momentum'!Q18</f>
        <v>40.9</v>
      </c>
      <c r="AG17" s="4">
        <f ca="1">'Economic Momentum'!R18</f>
        <v>22.7</v>
      </c>
      <c r="AH17" s="4">
        <f t="shared" ca="1" si="7"/>
        <v>21.300000000000004</v>
      </c>
      <c r="AJ17" s="3" cm="1">
        <f t="array" aca="1" ref="AJ17" ca="1">_xlfn.PERCENTRANK.EXC(_xlfn._xlws.FILTER($AH$3:$AH$23, ISNUMBER($AH$3:$AH$23)),AH17)*100</f>
        <v>13.600000000000001</v>
      </c>
      <c r="AK17">
        <f t="shared" si="8"/>
        <v>0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157654.67000000001</v>
      </c>
      <c r="E18" cm="1">
        <f t="array" ref="E18">_xll.FDS(C18,"FMA_COS_UP(""EPS"",""1M"",+1,NOW,,,""PORTAGG"",""MEANR"")")</f>
        <v>6</v>
      </c>
      <c r="F18" cm="1">
        <f t="array" ref="F18">_xll.FDS(C18,"FMA_COS_DOWN(""EPS"",""1M"",+1,NOW,,,""PORTAGG"",""MEANR"")")</f>
        <v>5</v>
      </c>
      <c r="G18" cm="1">
        <f t="array" ref="G18">_xll.FDS(A18,"SIZE(FG_CONSTITUENTS)")</f>
        <v>35</v>
      </c>
      <c r="H18" s="9">
        <f t="shared" si="0"/>
        <v>0.17142857142857143</v>
      </c>
      <c r="I18" s="9">
        <f t="shared" si="1"/>
        <v>0.14285714285714285</v>
      </c>
      <c r="J18" s="9">
        <f t="shared" si="2"/>
        <v>2.8571428571428581E-2</v>
      </c>
      <c r="K18" s="5" cm="1">
        <f t="array" ref="K18">_xll.FDS(A18,"FMA_PCT_ABOVE_MAVG(200,0,,,,""PORTAGG"")")/100</f>
        <v>0.32352941176470601</v>
      </c>
      <c r="L18" s="41" cm="1">
        <f t="array" ref="L18">_xll.FDSB(A18,"PERCENT_CHANGE(FMA_EPS(+1,0,,,,""PORTAGG"",""MEAN""),FMA_EPS(+1,-1AM,,,,""PORTAGG"",""MEAN""))")</f>
        <v>1.85060499578575</v>
      </c>
      <c r="M18" s="41" cm="1">
        <f t="array" ref="M18">_xll.FDSB(A18,"PERCENT_CHANGE(FMA_EPS(+1,0,,,,""PORTAGG"",""MEAN""),FMA_EPS(+1,-3AM,,,,""PORTAGG"",""MEAN""))")</f>
        <v>4.7096971898386704</v>
      </c>
      <c r="N18" s="3" cm="1">
        <f t="array" ref="N18">_xll.FDS(C18,"FG_TOTAL_RETURNC(0,-1AM)")</f>
        <v>-1.8425465000000001</v>
      </c>
      <c r="O18" s="3" cm="1">
        <f t="array" ref="O18">_xll.FDS(C18,"FG_TOTAL_RETURNC(0,-3AM)")</f>
        <v>-1.1248648000000001</v>
      </c>
      <c r="P18" s="3" cm="1">
        <f t="array" ref="P18">_xll.FDS(C18,"FG_TOTAL_RETURNC(0,-6AM)")</f>
        <v>2.1499157000000002</v>
      </c>
      <c r="Q18" s="9" cm="1">
        <f t="array" ref="Q18">_xll.FDS(C18,"P_PRICE(0)/P_PRICE_HIGH_PR(0,,,,,,""PRICE"",""INTRA"",""52W"")")</f>
        <v>0.89877300000000004</v>
      </c>
      <c r="R18" s="9" cm="1">
        <f t="array" ref="R18">_xll.FDS(C18,"P_PRICE(0)/P_PRICE_low_PR(0,,,,,,""PRICE"",""INTRA"",""52W"")-1")</f>
        <v>0.122605324</v>
      </c>
      <c r="S18" s="3" cm="1">
        <f t="array" ref="S18">_xll.FDS(C18,"FG_TOTAL_RETURNC(0,-12AM)")</f>
        <v>5.6517124000000002E-2</v>
      </c>
      <c r="T18" s="4" cm="1">
        <f t="array" ref="T18">_xlfn.PERCENTRANK.EXC(_xlfn._xlws.FILTER($R$3:$R$23, ISNUMBER($R$3:$R$23)),R18)*100</f>
        <v>22.7</v>
      </c>
      <c r="U18" s="4">
        <f t="shared" si="3"/>
        <v>77.3</v>
      </c>
      <c r="V18" s="4" cm="1">
        <f t="array" ref="V18">_xlfn.PERCENTRANK.EXC(_xlfn._xlws.FILTER($Q$3:$Q$23, ISNUMBER($Q$3:$Q$23)),Q18)*100</f>
        <v>36.299999999999997</v>
      </c>
      <c r="W18" s="4" cm="1">
        <f t="array" ref="W18">_xlfn.PERCENTRANK.EXC(_xlfn._xlws.FILTER($O$3:$O$23, ISNUMBER($O$3:$O$23)),O18)*100</f>
        <v>18.099999999999998</v>
      </c>
      <c r="X18" s="4" cm="1">
        <f t="array" ref="X18">_xlfn.PERCENTRANK.EXC(_xlfn._xlws.FILTER($P$3:$P$23, ISNUMBER($P$3:$P$23)),P18)*100</f>
        <v>27.200000000000003</v>
      </c>
      <c r="Y18" s="200" cm="1">
        <f t="array" ref="Y18">_xlfn.PERCENTRANK.EXC(_xlfn._xlws.FILTER($S$3:$S$23, ISNUMBER($S$3:$S$23)),S18)*100</f>
        <v>27.200000000000003</v>
      </c>
      <c r="Z18" s="4" cm="1">
        <f t="array" ref="Z18">_xlfn.PERCENTRANK.EXC(_xlfn._xlws.FILTER($K$3:$K$23, ISNUMBER($K$3:$K$23)),K18)*100</f>
        <v>4.5</v>
      </c>
      <c r="AA18" s="4" cm="1">
        <f t="array" ref="AA18">_xlfn.PERCENTRANK.EXC(_xlfn._xlws.FILTER($H$3:$H$23, ISNUMBER($H$3:$H$23)),H18)*100</f>
        <v>13.600000000000001</v>
      </c>
      <c r="AB18" s="4" cm="1">
        <f t="array" ref="AB18">_xlfn.PERCENTRANK.EXC(_xlfn._xlws.FILTER($J$3:$J$23, ISNUMBER($J$3:$J$23)),J18)*100</f>
        <v>72.7</v>
      </c>
      <c r="AC18" s="4">
        <f t="shared" si="4"/>
        <v>81.8</v>
      </c>
      <c r="AD18" s="4">
        <f t="shared" si="5"/>
        <v>90.9</v>
      </c>
      <c r="AE18" s="4">
        <f t="shared" si="6"/>
        <v>22.7</v>
      </c>
      <c r="AF18" s="4">
        <f>'Economic Momentum'!Q19</f>
        <v>36.299999999999997</v>
      </c>
      <c r="AG18" s="4">
        <f ca="1">'Economic Momentum'!R19</f>
        <v>13.600000000000001</v>
      </c>
      <c r="AH18" s="4">
        <f t="shared" ca="1" si="7"/>
        <v>28.11</v>
      </c>
      <c r="AJ18" s="3" cm="1">
        <f t="array" aca="1" ref="AJ18" ca="1">_xlfn.PERCENTRANK.EXC(_xlfn._xlws.FILTER($AH$3:$AH$23, ISNUMBER($AH$3:$AH$23)),AH18)*100</f>
        <v>22.7</v>
      </c>
      <c r="AK18">
        <f t="shared" si="8"/>
        <v>1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471061.91635039402</v>
      </c>
      <c r="E19" cm="1">
        <f t="array" ref="E19">_xll.FDS(C19,"FMA_COS_UP(""EPS"",""1M"",+1,NOW,,,""PORTAGG"",""MEANR"")")</f>
        <v>69</v>
      </c>
      <c r="F19" cm="1">
        <f t="array" ref="F19">_xll.FDS(C19,"FMA_COS_DOWN(""EPS"",""1M"",+1,NOW,,,""PORTAGG"",""MEANR"")")</f>
        <v>67</v>
      </c>
      <c r="G19" s="1" cm="1">
        <f t="array" ref="G19">_xll.FDS(A19,"SIZE(FG_CONSTITUENTS)")</f>
        <v>1</v>
      </c>
      <c r="H19" s="48">
        <f t="shared" si="0"/>
        <v>69</v>
      </c>
      <c r="I19" s="48">
        <f t="shared" si="1"/>
        <v>67</v>
      </c>
      <c r="J19" s="9">
        <f t="shared" si="2"/>
        <v>2</v>
      </c>
      <c r="K19" s="6" cm="1">
        <f t="array" ref="K19">_xll.FDS(A19,"FMA_PCT_ABOVE_MAVG(200,0,,,,""PORTAGG"")")/100</f>
        <v>0.33885542168674698</v>
      </c>
      <c r="L19" s="41" cm="1">
        <f t="array" ref="L19">_xll.FDSB(A19,"PERCENT_CHANGE(FMA_EPS(+1,0,,,,""PORTAGG"",""MEAN""),FMA_EPS(+1,-1AM,,,,""PORTAGG"",""MEAN""))")</f>
        <v>-0.87071978156679297</v>
      </c>
      <c r="M19" s="41" cm="1">
        <f t="array" ref="M19">_xll.FDSB(A19,"PERCENT_CHANGE(FMA_EPS(+1,0,,,,""PORTAGG"",""MEAN""),FMA_EPS(+1,-3AM,,,,""PORTAGG"",""MEAN""))")</f>
        <v>-3.2574058776241501</v>
      </c>
      <c r="N19" s="3" cm="1">
        <f t="array" ref="N19">_xll.FDS(C19,"FG_TOTAL_RETURNC(0,-1AM)")</f>
        <v>1.1700988000000001</v>
      </c>
      <c r="O19" s="54" cm="1">
        <f t="array" ref="O19">_xll.FDS(C19,"FG_TOTAL_RETURNC(0,-3AM)")</f>
        <v>-0.84218380000000004</v>
      </c>
      <c r="P19" s="54" cm="1">
        <f t="array" ref="P19">_xll.FDS(C19,"FG_TOTAL_RETURNC(0,-6AM)")</f>
        <v>-4.0941179999999999</v>
      </c>
      <c r="Q19" s="9" cm="1">
        <f t="array" ref="Q19">_xll.FDS(C19,"P_PRICE(0)/P_PRICE_HIGH_PR(0,,,,,,""PRICE"",""INTRA"",""52W"")")</f>
        <v>0.87044716</v>
      </c>
      <c r="R19" s="9" cm="1">
        <f t="array" ref="R19">_xll.FDS(C19,"P_PRICE(0)/P_PRICE_low_PR(0,,,,,,""PRICE"",""INTRA"",""52W"")-1")</f>
        <v>3.3605217999999999E-2</v>
      </c>
      <c r="S19" s="3" cm="1">
        <f t="array" ref="S19">_xll.FDS(C19,"FG_TOTAL_RETURNC(0,-12AM)")</f>
        <v>-12.567777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22.7</v>
      </c>
      <c r="W19" s="4" cm="1">
        <f t="array" ref="W19">_xlfn.PERCENTRANK.EXC(_xlfn._xlws.FILTER($O$3:$O$23, ISNUMBER($O$3:$O$23)),O19)*100</f>
        <v>22.7</v>
      </c>
      <c r="X19" s="4" cm="1">
        <f t="array" ref="X19">_xlfn.PERCENTRANK.EXC(_xlfn._xlws.FILTER($P$3:$P$23, ISNUMBER($P$3:$P$23)),P19)*100</f>
        <v>9</v>
      </c>
      <c r="Y19" s="200" cm="1">
        <f t="array" ref="Y19">_xlfn.PERCENTRANK.EXC(_xlfn._xlws.FILTER($S$3:$S$23, ISNUMBER($S$3:$S$23)),S19)*100</f>
        <v>13.600000000000001</v>
      </c>
      <c r="Z19" s="4" cm="1">
        <f t="array" ref="Z19">_xlfn.PERCENTRANK.EXC(_xlfn._xlws.FILTER($K$3:$K$23, ISNUMBER($K$3:$K$23)),K19)*100</f>
        <v>9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95.399999999999991</v>
      </c>
      <c r="AC19" s="4">
        <f t="shared" si="4"/>
        <v>27.200000000000003</v>
      </c>
      <c r="AD19" s="4">
        <f t="shared" si="5"/>
        <v>31.8</v>
      </c>
      <c r="AE19" s="4">
        <f t="shared" si="6"/>
        <v>50</v>
      </c>
      <c r="AF19" s="4">
        <f>'Economic Momentum'!Q20</f>
        <v>50</v>
      </c>
      <c r="AG19" s="4">
        <f ca="1">'Economic Momentum'!R20</f>
        <v>40.9</v>
      </c>
      <c r="AH19" s="4">
        <f t="shared" ca="1" si="7"/>
        <v>18.59</v>
      </c>
      <c r="AJ19" s="3" cm="1">
        <f t="array" aca="1" ref="AJ19" ca="1">_xlfn.PERCENTRANK.EXC(_xlfn._xlws.FILTER($AH$3:$AH$23, ISNUMBER($AH$3:$AH$23)),AH19)*100</f>
        <v>4.5</v>
      </c>
      <c r="AK19" s="1">
        <f t="shared" si="8"/>
        <v>2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390464.53</v>
      </c>
      <c r="E20" cm="1">
        <f t="array" ref="E20">_xll.FDS(C20,"FMA_COS_UP(""EPS"",""1M"",+1,NOW,,,""PORTAGG"",""MEANR"")")</f>
        <v>12</v>
      </c>
      <c r="F20" cm="1">
        <f t="array" ref="F20">_xll.FDS(C20,"FMA_COS_DOWN(""EPS"",""1M"",+1,NOW,,,""PORTAGG"",""MEANR"")")</f>
        <v>10</v>
      </c>
      <c r="G20" cm="1">
        <f t="array" ref="G20">_xll.FDS(A20,"SIZE(FG_CONSTITUENTS)")</f>
        <v>99</v>
      </c>
      <c r="H20" s="9">
        <f t="shared" si="0"/>
        <v>0.12121212121212122</v>
      </c>
      <c r="I20" s="9">
        <f t="shared" si="1"/>
        <v>0.10101010101010101</v>
      </c>
      <c r="J20" s="9">
        <f t="shared" si="2"/>
        <v>2.0202020202020207E-2</v>
      </c>
      <c r="K20" s="5" cm="1">
        <f t="array" ref="K20">_xll.FDS(A20,"FMA_PCT_ABOVE_MAVG(200,0,,,,""PORTAGG"")")/100</f>
        <v>0.684782608695652</v>
      </c>
      <c r="L20" s="41" cm="1">
        <f t="array" ref="L20">_xll.FDSB(A20,"PERCENT_CHANGE(FMA_EPS(+1,0,,,,""PORTAGG"",""MEAN""),FMA_EPS(+1,-1AM,,,,""PORTAGG"",""MEAN""))")</f>
        <v>1.1191245700624901</v>
      </c>
      <c r="M20" s="41" cm="1">
        <f t="array" ref="M20">_xll.FDSB(A20,"PERCENT_CHANGE(FMA_EPS(+1,0,,,,""PORTAGG"",""MEAN""),FMA_EPS(+1,-3AM,,,,""PORTAGG"",""MEAN""))")</f>
        <v>-6.1221880400174102</v>
      </c>
      <c r="N20" s="3" cm="1">
        <f t="array" ref="N20">_xll.FDS(C20,"FG_TOTAL_RETURNC(0,-1AM)")</f>
        <v>7.1408870000000002</v>
      </c>
      <c r="O20" s="3" cm="1">
        <f t="array" ref="O20">_xll.FDS(C20,"FG_TOTAL_RETURNC(0,-3AM)")</f>
        <v>15.620350999999999</v>
      </c>
      <c r="P20" s="3" cm="1">
        <f t="array" ref="P20">_xll.FDS(C20,"FG_TOTAL_RETURNC(0,-6AM)")</f>
        <v>2.3238897000000001</v>
      </c>
      <c r="Q20" s="9" cm="1">
        <f t="array" ref="Q20">_xll.FDS(C20,"P_PRICE(0)/P_PRICE_HIGH_PR(0,,,,,,""PRICE"",""INTRA"",""52W"")")</f>
        <v>0.97736424</v>
      </c>
      <c r="R20" s="9" cm="1">
        <f t="array" ref="R20">_xll.FDS(C20,"P_PRICE(0)/P_PRICE_low_PR(0,,,,,,""PRICE"",""INTRA"",""52W"")-1")</f>
        <v>0.40746104999999999</v>
      </c>
      <c r="S20" s="3" cm="1">
        <f t="array" ref="S20">_xll.FDS(C20,"FG_TOTAL_RETURNC(0,-12AM)")</f>
        <v>17.687584000000001</v>
      </c>
      <c r="T20" s="4" cm="1">
        <f t="array" ref="T20">_xlfn.PERCENTRANK.EXC(_xlfn._xlws.FILTER($R$3:$R$23, ISNUMBER($R$3:$R$23)),R20)*100</f>
        <v>86.3</v>
      </c>
      <c r="U20" s="4">
        <f t="shared" si="3"/>
        <v>13.700000000000003</v>
      </c>
      <c r="V20" s="4" cm="1">
        <f t="array" ref="V20">_xlfn.PERCENTRANK.EXC(_xlfn._xlws.FILTER($Q$3:$Q$23, ISNUMBER($Q$3:$Q$23)),Q20)*100</f>
        <v>77.2</v>
      </c>
      <c r="W20" s="4" cm="1">
        <f t="array" ref="W20">_xlfn.PERCENTRANK.EXC(_xlfn._xlws.FILTER($O$3:$O$23, ISNUMBER($O$3:$O$23)),O20)*100</f>
        <v>90.9</v>
      </c>
      <c r="X20" s="4" cm="1">
        <f t="array" ref="X20">_xlfn.PERCENTRANK.EXC(_xlfn._xlws.FILTER($P$3:$P$23, ISNUMBER($P$3:$P$23)),P20)*100</f>
        <v>31.8</v>
      </c>
      <c r="Y20" s="200" cm="1">
        <f t="array" ref="Y20">_xlfn.PERCENTRANK.EXC(_xlfn._xlws.FILTER($S$3:$S$23, ISNUMBER($S$3:$S$23)),S20)*100</f>
        <v>68.100000000000009</v>
      </c>
      <c r="Z20" s="4" cm="1">
        <f t="array" ref="Z20">_xlfn.PERCENTRANK.EXC(_xlfn._xlws.FILTER($K$3:$K$23, ISNUMBER($K$3:$K$23)),K20)*100</f>
        <v>59</v>
      </c>
      <c r="AA20" s="4" cm="1">
        <f t="array" ref="AA20">_xlfn.PERCENTRANK.EXC(_xlfn._xlws.FILTER($H$3:$H$23, ISNUMBER($H$3:$H$23)),H20)*100</f>
        <v>4.5</v>
      </c>
      <c r="AB20" s="4" cm="1">
        <f t="array" ref="AB20">_xlfn.PERCENTRANK.EXC(_xlfn._xlws.FILTER($J$3:$J$23, ISNUMBER($J$3:$J$23)),J20)*100</f>
        <v>68.100000000000009</v>
      </c>
      <c r="AC20" s="4">
        <f t="shared" si="4"/>
        <v>68.100000000000009</v>
      </c>
      <c r="AD20" s="4">
        <f t="shared" si="5"/>
        <v>13.600000000000001</v>
      </c>
      <c r="AE20" s="4">
        <f t="shared" si="6"/>
        <v>45.4</v>
      </c>
      <c r="AF20" s="4">
        <f>'Economic Momentum'!Q21</f>
        <v>31.8</v>
      </c>
      <c r="AG20" s="4">
        <f ca="1">'Economic Momentum'!R21</f>
        <v>86.3</v>
      </c>
      <c r="AH20" s="4">
        <f t="shared" ca="1" si="7"/>
        <v>67.69</v>
      </c>
      <c r="AJ20" s="3" cm="1">
        <f t="array" aca="1" ref="AJ20" ca="1">_xlfn.PERCENTRANK.EXC(_xlfn._xlws.FILTER($AH$3:$AH$23, ISNUMBER($AH$3:$AH$23)),AH20)*100</f>
        <v>68.100000000000009</v>
      </c>
      <c r="AK20">
        <f t="shared" si="8"/>
        <v>2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872855.5</v>
      </c>
      <c r="E21" cm="1">
        <f t="array" ref="E21">_xll.FDS(C21,"FMA_COS_UP(""EPS"",""1M"",+1,NOW,,,""PORTAGG"",""MEANR"")")</f>
        <v>7</v>
      </c>
      <c r="F21" cm="1">
        <f t="array" ref="F21">_xll.FDS(C21,"FMA_COS_DOWN(""EPS"",""1M"",+1,NOW,,,""PORTAGG"",""MEANR"")")</f>
        <v>8</v>
      </c>
      <c r="G21" cm="1">
        <f t="array" ref="G21">_xll.FDS(A21,"SIZE(FG_CONSTITUENTS)")</f>
        <v>42</v>
      </c>
      <c r="H21" s="9">
        <f t="shared" si="0"/>
        <v>0.16666666666666666</v>
      </c>
      <c r="I21" s="9">
        <f t="shared" si="1"/>
        <v>0.19047619047619047</v>
      </c>
      <c r="J21" s="9">
        <f t="shared" si="2"/>
        <v>-2.3809523809523808E-2</v>
      </c>
      <c r="K21" s="5" cm="1">
        <f t="array" ref="K21">_xll.FDS(A21,"FMA_PCT_ABOVE_MAVG(200,0,,,,""PORTAGG"")")/100</f>
        <v>0.35135135135135104</v>
      </c>
      <c r="L21" s="41" cm="1">
        <f t="array" ref="L21">_xll.FDSB(A21,"PERCENT_CHANGE(FMA_EPS(+1,0,,,,""PORTAGG"",""MEAN""),FMA_EPS(+1,-1AM,,,,""PORTAGG"",""MEAN""))")</f>
        <v>6.06602764168783</v>
      </c>
      <c r="M21" s="41" cm="1">
        <f t="array" ref="M21">_xll.FDSB(A21,"PERCENT_CHANGE(FMA_EPS(+1,0,,,,""PORTAGG"",""MEAN""),FMA_EPS(+1,-3AM,,,,""PORTAGG"",""MEAN""))")</f>
        <v>11.3960897351685</v>
      </c>
      <c r="N21" s="3" cm="1">
        <f t="array" ref="N21">_xll.FDS(C21,"FG_TOTAL_RETURNC(0,-1AM)")</f>
        <v>3.3910035999999999</v>
      </c>
      <c r="O21" s="3" cm="1">
        <f t="array" ref="O21">_xll.FDS(C21,"FG_TOTAL_RETURNC(0,-3AM)")</f>
        <v>-1.9041360000000001</v>
      </c>
      <c r="P21" s="3" cm="1">
        <f t="array" ref="P21">_xll.FDS(C21,"FG_TOTAL_RETURNC(0,-6AM)")</f>
        <v>1.1949539</v>
      </c>
      <c r="Q21" s="9" cm="1">
        <f t="array" ref="Q21">_xll.FDS(C21,"P_PRICE(0)/P_PRICE_HIGH_PR(0,,,,,,""PRICE"",""INTRA"",""52W"")")</f>
        <v>0.95249019999999995</v>
      </c>
      <c r="R21" s="9" cm="1">
        <f t="array" ref="R21">_xll.FDS(C21,"P_PRICE(0)/P_PRICE_low_PR(0,,,,,,""PRICE"",""INTRA"",""52W"")-1")</f>
        <v>0.1224643</v>
      </c>
      <c r="S21" s="3" cm="1">
        <f t="array" ref="S21">_xll.FDS(C21,"FG_TOTAL_RETURNC(0,-12AM)")</f>
        <v>7.3441625000000004</v>
      </c>
      <c r="T21" s="4" cm="1">
        <f t="array" ref="T21">_xlfn.PERCENTRANK.EXC(_xlfn._xlws.FILTER($R$3:$R$23, ISNUMBER($R$3:$R$23)),R21)*100</f>
        <v>18.099999999999998</v>
      </c>
      <c r="U21" s="4">
        <f t="shared" si="3"/>
        <v>81.900000000000006</v>
      </c>
      <c r="V21" s="4" cm="1">
        <f t="array" ref="V21">_xlfn.PERCENTRANK.EXC(_xlfn._xlws.FILTER($Q$3:$Q$23, ISNUMBER($Q$3:$Q$23)),Q21)*100</f>
        <v>54.500000000000007</v>
      </c>
      <c r="W21" s="4" cm="1">
        <f t="array" ref="W21">_xlfn.PERCENTRANK.EXC(_xlfn._xlws.FILTER($O$3:$O$23, ISNUMBER($O$3:$O$23)),O21)*100</f>
        <v>13.600000000000001</v>
      </c>
      <c r="X21" s="4" cm="1">
        <f t="array" ref="X21">_xlfn.PERCENTRANK.EXC(_xlfn._xlws.FILTER($P$3:$P$23, ISNUMBER($P$3:$P$23)),P21)*100</f>
        <v>22.7</v>
      </c>
      <c r="Y21" s="200" cm="1">
        <f t="array" ref="Y21">_xlfn.PERCENTRANK.EXC(_xlfn._xlws.FILTER($S$3:$S$23, ISNUMBER($S$3:$S$23)),S21)*100</f>
        <v>45.4</v>
      </c>
      <c r="Z21" s="4" cm="1">
        <f t="array" ref="Z21">_xlfn.PERCENTRANK.EXC(_xlfn._xlws.FILTER($K$3:$K$23, ISNUMBER($K$3:$K$23)),K21)*100</f>
        <v>13.600000000000001</v>
      </c>
      <c r="AA21" s="4" cm="1">
        <f t="array" ref="AA21">_xlfn.PERCENTRANK.EXC(_xlfn._xlws.FILTER($H$3:$H$23, ISNUMBER($H$3:$H$23)),H21)*100</f>
        <v>9</v>
      </c>
      <c r="AB21" s="4" cm="1">
        <f t="array" ref="AB21">_xlfn.PERCENTRANK.EXC(_xlfn._xlws.FILTER($J$3:$J$23, ISNUMBER($J$3:$J$23)),J21)*100</f>
        <v>50</v>
      </c>
      <c r="AC21" s="4">
        <f t="shared" si="4"/>
        <v>90.9</v>
      </c>
      <c r="AD21" s="4">
        <f t="shared" si="5"/>
        <v>95.399999999999991</v>
      </c>
      <c r="AE21" s="4">
        <f t="shared" si="6"/>
        <v>68.100000000000009</v>
      </c>
      <c r="AF21" s="4">
        <f>'Economic Momentum'!Q22</f>
        <v>50</v>
      </c>
      <c r="AG21" s="4">
        <f ca="1">'Economic Momentum'!R22</f>
        <v>40.9</v>
      </c>
      <c r="AH21" s="4">
        <f t="shared" ca="1" si="7"/>
        <v>32.690000000000005</v>
      </c>
      <c r="AJ21" s="3" cm="1">
        <f t="array" aca="1" ref="AJ21" ca="1">_xlfn.PERCENTRANK.EXC(_xlfn._xlws.FILTER($AH$3:$AH$23, ISNUMBER($AH$3:$AH$23)),AH21)*100</f>
        <v>36.299999999999997</v>
      </c>
      <c r="AK21">
        <f t="shared" si="8"/>
        <v>0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25139.190599000001</v>
      </c>
      <c r="E22" cm="1">
        <f t="array" ref="E22">_xll.FDS(C22,"FMA_COS_UP(""EPS"",""1M"",+1,NOW,,,""PORTAGG"",""MEANR"")")</f>
        <v>16</v>
      </c>
      <c r="F22" cm="1">
        <f t="array" ref="F22">_xll.FDS(C22,"FMA_COS_DOWN(""EPS"",""1M"",+1,NOW,,,""PORTAGG"",""MEANR"")")</f>
        <v>8</v>
      </c>
      <c r="G22" cm="1">
        <f t="array" ref="G22">_xll.FDS(A22,"SIZE(FG_CONSTITUENTS)")</f>
        <v>46</v>
      </c>
      <c r="H22" s="9">
        <f t="shared" si="0"/>
        <v>0.34782608695652173</v>
      </c>
      <c r="I22" s="9">
        <f t="shared" si="1"/>
        <v>0.17391304347826086</v>
      </c>
      <c r="J22" s="9">
        <f t="shared" si="2"/>
        <v>0.17391304347826086</v>
      </c>
      <c r="K22" s="5" cm="1">
        <f t="array" ref="K22">_xll.FDS(A22,"FMA_PCT_ABOVE_MAVG(200,0,,,,""PORTAGG"")")/100</f>
        <v>0.65217391304347805</v>
      </c>
      <c r="L22" s="41" cm="1">
        <f t="array" ref="L22">_xll.FDSB(A22,"PERCENT_CHANGE(FMA_EPS(+1,0,,,,""PORTAGG"",""MEAN""),FMA_EPS(+1,-1AM,,,,""PORTAGG"",""MEAN""))")</f>
        <v>-0.13241036358872299</v>
      </c>
      <c r="M22" s="41" cm="1">
        <f t="array" ref="M22">_xll.FDSB(A22,"PERCENT_CHANGE(FMA_EPS(+1,0,,,,""PORTAGG"",""MEAN""),FMA_EPS(+1,-3AM,,,,""PORTAGG"",""MEAN""))")</f>
        <v>-11.3474325907595</v>
      </c>
      <c r="N22" s="3" cm="1">
        <f t="array" ref="N22">_xll.FDS(C22,"FG_TOTAL_RETURNC(0,-1AM)")</f>
        <v>0.52630900000000003</v>
      </c>
      <c r="O22" s="3" cm="1">
        <f t="array" ref="O22">_xll.FDS(C22,"FG_TOTAL_RETURNC(0,-3AM)")</f>
        <v>3.5631300000000001</v>
      </c>
      <c r="P22" s="3" cm="1">
        <f t="array" ref="P22">_xll.FDS(C22,"FG_TOTAL_RETURNC(0,-6AM)")</f>
        <v>3.2772063999999999</v>
      </c>
      <c r="Q22" s="9" cm="1">
        <f t="array" ref="Q22">_xll.FDS(C22,"P_PRICE(0)/P_PRICE_HIGH_PR(0,,,,,,""PRICE"",""INTRA"",""52W"")")</f>
        <v>0.85458610000000002</v>
      </c>
      <c r="R22" s="9" cm="1">
        <f t="array" ref="R22">_xll.FDS(C22,"P_PRICE(0)/P_PRICE_low_PR(0,,,,,,""PRICE"",""INTRA"",""52W"")-1")</f>
        <v>0.16159856</v>
      </c>
      <c r="S22" s="3" cm="1">
        <f t="array" ref="S22">_xll.FDS(C22,"FG_TOTAL_RETURNC(0,-12AM)")</f>
        <v>14.705765</v>
      </c>
      <c r="T22" s="4" cm="1">
        <f t="array" ref="T22">_xlfn.PERCENTRANK.EXC(_xlfn._xlws.FILTER($R$3:$R$23, ISNUMBER($R$3:$R$23)),R22)*100</f>
        <v>45.4</v>
      </c>
      <c r="U22" s="4">
        <f t="shared" si="3"/>
        <v>54.6</v>
      </c>
      <c r="V22" s="4" cm="1">
        <f t="array" ref="V22">_xlfn.PERCENTRANK.EXC(_xlfn._xlws.FILTER($Q$3:$Q$23, ISNUMBER($Q$3:$Q$23)),Q22)*100</f>
        <v>13.600000000000001</v>
      </c>
      <c r="W22" s="4" cm="1">
        <f t="array" ref="W22">_xlfn.PERCENTRANK.EXC(_xlfn._xlws.FILTER($O$3:$O$23, ISNUMBER($O$3:$O$23)),O22)*100</f>
        <v>40.9</v>
      </c>
      <c r="X22" s="4" cm="1">
        <f t="array" ref="X22">_xlfn.PERCENTRANK.EXC(_xlfn._xlws.FILTER($P$3:$P$23, ISNUMBER($P$3:$P$23)),P22)*100</f>
        <v>36.299999999999997</v>
      </c>
      <c r="Y22" s="200" cm="1">
        <f t="array" ref="Y22">_xlfn.PERCENTRANK.EXC(_xlfn._xlws.FILTER($S$3:$S$23, ISNUMBER($S$3:$S$23)),S22)*100</f>
        <v>54.500000000000007</v>
      </c>
      <c r="Z22" s="4" cm="1">
        <f t="array" ref="Z22">_xlfn.PERCENTRANK.EXC(_xlfn._xlws.FILTER($K$3:$K$23, ISNUMBER($K$3:$K$23)),K22)*100</f>
        <v>54.500000000000007</v>
      </c>
      <c r="AA22" s="4" cm="1">
        <f t="array" ref="AA22">_xlfn.PERCENTRANK.EXC(_xlfn._xlws.FILTER($H$3:$H$23, ISNUMBER($H$3:$H$23)),H22)*100</f>
        <v>77.2</v>
      </c>
      <c r="AB22" s="4" cm="1">
        <f t="array" ref="AB22">_xlfn.PERCENTRANK.EXC(_xlfn._xlws.FILTER($J$3:$J$23, ISNUMBER($J$3:$J$23)),J22)*100</f>
        <v>90.9</v>
      </c>
      <c r="AC22" s="4">
        <f t="shared" si="4"/>
        <v>50</v>
      </c>
      <c r="AD22" s="4">
        <f t="shared" si="5"/>
        <v>4.5</v>
      </c>
      <c r="AE22" s="4">
        <f t="shared" si="6"/>
        <v>4.5</v>
      </c>
      <c r="AF22" s="4">
        <f>'Economic Momentum'!Q23</f>
        <v>27.200000000000003</v>
      </c>
      <c r="AG22" s="4">
        <f ca="1">'Economic Momentum'!R23</f>
        <v>77.2</v>
      </c>
      <c r="AH22" s="4">
        <f t="shared" ca="1" si="7"/>
        <v>28.6</v>
      </c>
      <c r="AJ22" s="3" cm="1">
        <f t="array" aca="1" ref="AJ22" ca="1">_xlfn.PERCENTRANK.EXC(_xlfn._xlws.FILTER($AH$3:$AH$23, ISNUMBER($AH$3:$AH$23)),AH22)*100</f>
        <v>27.200000000000003</v>
      </c>
      <c r="AK22">
        <f t="shared" si="8"/>
        <v>2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2922509.3</v>
      </c>
      <c r="E23" cm="1">
        <f t="array" ref="E23">_xll.FDS(C23,"FMA_COS_UP(""EPS"",""1M"",+1,NOW,,,""PORTAGG"",""MEANR"")")</f>
        <v>30</v>
      </c>
      <c r="F23" cm="1">
        <f t="array" ref="F23">_xll.FDS(C23,"FMA_COS_DOWN(""EPS"",""1M"",+1,NOW,,,""PORTAGG"",""MEANR"")")</f>
        <v>43</v>
      </c>
      <c r="G23" cm="1">
        <f t="array" ref="G23">_xll.FDS(A23,"SIZE(FG_CONSTITUENTS)")</f>
        <v>122</v>
      </c>
      <c r="H23" s="9">
        <f t="shared" si="0"/>
        <v>0.24590163934426229</v>
      </c>
      <c r="I23" s="9">
        <f t="shared" si="1"/>
        <v>0.35245901639344263</v>
      </c>
      <c r="J23" s="9">
        <f t="shared" si="2"/>
        <v>-0.10655737704918034</v>
      </c>
      <c r="K23" s="5" cm="1">
        <f t="array" ref="K23">_xll.FDS(A23,"FMA_PCT_ABOVE_MAVG(200,0,,,,""PORTAGG"")")/100</f>
        <v>0.69166666666666698</v>
      </c>
      <c r="L23" s="41" cm="1">
        <f t="array" ref="L23">_xll.FDSB(A23,"PERCENT_CHANGE(FMA_EPS(+1,0,,,,""PORTAGG"",""MEAN""),FMA_EPS(+1,-1AM,,,,""PORTAGG"",""MEAN""))")</f>
        <v>-0.17292864288721299</v>
      </c>
      <c r="M23" s="41" cm="1">
        <f t="array" ref="M23">_xll.FDSB(A23,"PERCENT_CHANGE(FMA_EPS(+1,0,,,,""PORTAGG"",""MEAN""),FMA_EPS(+1,-3AM,,,,""PORTAGG"",""MEAN""))")</f>
        <v>1.98120075105455</v>
      </c>
      <c r="N23" s="3" cm="1">
        <f t="array" ref="N23">_xll.FDS(C23,"FG_TOTAL_RETURNC(0,-1AM)")</f>
        <v>1.6497135000000001</v>
      </c>
      <c r="O23" s="3" cm="1">
        <f t="array" ref="O23">_xll.FDS(C23,"FG_TOTAL_RETURNC(0,-3AM)")</f>
        <v>5.4630637000000002</v>
      </c>
      <c r="P23" s="3" cm="1">
        <f t="array" ref="P23">_xll.FDS(C23,"FG_TOTAL_RETURNC(0,-6AM)")</f>
        <v>22.584914999999999</v>
      </c>
      <c r="Q23" s="9" cm="1">
        <f t="array" ref="Q23">_xll.FDS(C23,"P_PRICE(0)/P_PRICE_HIGH_PR(0,,,,,,""PRICE"",""INTRA"",""52W"")")</f>
        <v>0.99744980000000005</v>
      </c>
      <c r="R23" s="9" cm="1">
        <f t="array" ref="R23">_xll.FDS(C23,"P_PRICE(0)/P_PRICE_low_PR(0,,,,,,""PRICE"",""INTRA"",""52W"")-1")</f>
        <v>0.24219835000000001</v>
      </c>
      <c r="S23" s="3" cm="1">
        <f t="array" ref="S23">_xll.FDS(C23,"FG_TOTAL_RETURNC(0,-12AM)")</f>
        <v>16.166913999999998</v>
      </c>
      <c r="T23" s="4" cm="1">
        <f t="array" ref="T23">_xlfn.PERCENTRANK.EXC(_xlfn._xlws.FILTER($R$3:$R$23, ISNUMBER($R$3:$R$23)),R23)*100</f>
        <v>68.100000000000009</v>
      </c>
      <c r="U23" s="4">
        <f t="shared" si="3"/>
        <v>31.899999999999991</v>
      </c>
      <c r="V23" s="4" cm="1">
        <f t="array" ref="V23">_xlfn.PERCENTRANK.EXC(_xlfn._xlws.FILTER($Q$3:$Q$23, ISNUMBER($Q$3:$Q$23)),Q23)*100</f>
        <v>90.9</v>
      </c>
      <c r="W23" s="4" cm="1">
        <f t="array" ref="W23">_xlfn.PERCENTRANK.EXC(_xlfn._xlws.FILTER($O$3:$O$23, ISNUMBER($O$3:$O$23)),O23)*100</f>
        <v>59</v>
      </c>
      <c r="X23" s="4" cm="1">
        <f t="array" ref="X23">_xlfn.PERCENTRANK.EXC(_xlfn._xlws.FILTER($P$3:$P$23, ISNUMBER($P$3:$P$23)),P23)*100</f>
        <v>77.2</v>
      </c>
      <c r="Y23" s="200" cm="1">
        <f t="array" ref="Y23">_xlfn.PERCENTRANK.EXC(_xlfn._xlws.FILTER($S$3:$S$23, ISNUMBER($S$3:$S$23)),S23)*100</f>
        <v>59</v>
      </c>
      <c r="Z23" s="4" cm="1">
        <f t="array" ref="Z23">_xlfn.PERCENTRANK.EXC(_xlfn._xlws.FILTER($K$3:$K$23, ISNUMBER($K$3:$K$23)),K23)*100</f>
        <v>68.100000000000009</v>
      </c>
      <c r="AA23" s="4" cm="1">
        <f t="array" ref="AA23">_xlfn.PERCENTRANK.EXC(_xlfn._xlws.FILTER($H$3:$H$23, ISNUMBER($H$3:$H$23)),H23)*100</f>
        <v>36.299999999999997</v>
      </c>
      <c r="AB23" s="4" cm="1">
        <f t="array" ref="AB23">_xlfn.PERCENTRANK.EXC(_xlfn._xlws.FILTER($J$3:$J$23, ISNUMBER($J$3:$J$23)),J23)*100</f>
        <v>31.8</v>
      </c>
      <c r="AC23" s="4">
        <f t="shared" si="4"/>
        <v>45.4</v>
      </c>
      <c r="AD23" s="4">
        <f t="shared" si="5"/>
        <v>72.7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4.5</v>
      </c>
      <c r="AH23" s="4">
        <f t="shared" ca="1" si="7"/>
        <v>77.22</v>
      </c>
      <c r="AJ23" s="3" cm="1">
        <f t="array" aca="1" ref="AJ23" ca="1">_xlfn.PERCENTRANK.EXC(_xlfn._xlws.FILTER($AH$3:$AH$23, ISNUMBER($AH$3:$AH$23)),AH23)*100</f>
        <v>77.2</v>
      </c>
      <c r="AK23">
        <f t="shared" si="8"/>
        <v>2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473</v>
      </c>
      <c r="F30" cm="1">
        <f t="array" ref="F30">_xll.FDS(C30,"FMA_COS_DOWN(""EPS"",""1M"",+1,NOW,,,""PORTAGG"",""MEANR"")")</f>
        <v>452</v>
      </c>
      <c r="G30" cm="1">
        <f t="array" ref="G30">_xll.FDS(A30,"SIZE(FG_CONSTITUENTS)")</f>
        <v>1296</v>
      </c>
      <c r="H30" s="9">
        <f>E30/$G30</f>
        <v>0.36496913580246915</v>
      </c>
      <c r="I30" s="9">
        <f>F30/$G30</f>
        <v>0.34876543209876543</v>
      </c>
      <c r="J30" s="9">
        <f t="shared" ref="J30" si="9">H30-I30</f>
        <v>1.620370370370372E-2</v>
      </c>
      <c r="K30" s="5" cm="1">
        <f t="array" ref="K30">_xll.FDS(A30,"FMA_PCT_ABOVE_MAVG(200,0,,,,""PORTAGG"")")/100</f>
        <v>0.584313725490196</v>
      </c>
      <c r="L30" s="41" cm="1">
        <f t="array" ref="L30">_xll.FDSB(A30,"PERCENT_CHANGE(FMA_EPS(+1,0,,,,""PORTAGG"",""MEAN""),FMA_EPS(+1,-1AM,,,,""PORTAGG"",""MEAN""))")</f>
        <v>-4.9995657589026798</v>
      </c>
      <c r="M30" s="41" cm="1">
        <f t="array" ref="M30">_xll.FDSB(A30,"PERCENT_CHANGE(FMA_EPS(+1,0,,,,""PORTAGG"",""MEAN""),FMA_EPS(+1,-3AM,,,,""PORTAGG"",""MEAN""))")</f>
        <v>-8.7199133341936896</v>
      </c>
      <c r="O30" s="3" cm="1">
        <f t="array" ref="O30">_xll.FDS(C30,"FG_TOTAL_RETURNC(0,-3AM)")</f>
        <v>4.9459815000000003</v>
      </c>
      <c r="P30" s="3" cm="1">
        <f t="array" ref="P30">_xll.FDS(C30,"FG_TOTAL_RETURNC(0,-6AM)")</f>
        <v>14.065636</v>
      </c>
      <c r="Q30" s="9" t="str" cm="1">
        <f t="array" ref="Q30">_xll.FDS(C30,"P_PRICE(0)/P_PRICE_HIGH_PR(0,,,,,,""PRICE"",""INTRA"",""52W"")")</f>
        <v>#Calc</v>
      </c>
      <c r="R30" s="9" t="str" cm="1">
        <f t="array" ref="R30">_xll.FDS(C30,"P_PRICE(0)/P_PRICE_low_PR(0,,,,,,""PRICE"",""INTRA"",""52W"")-1")</f>
        <v>#Calc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716</v>
      </c>
      <c r="F31" cm="1">
        <f t="array" ref="F31">_xll.FDS(C31,"FMA_COS_DOWN(""EPS"",""1M"",+1,NOW,,,""PORTAGG"",""MEANR"")")</f>
        <v>1042</v>
      </c>
      <c r="G31" cm="1">
        <f t="array" ref="G31">_xll.FDS(A31,"SIZE(FG_CONSTITUENTS)")</f>
        <v>4715</v>
      </c>
      <c r="H31" s="9">
        <f>E31/$G31</f>
        <v>0.15185577942735948</v>
      </c>
      <c r="I31" s="9">
        <f>F31/$G31</f>
        <v>0.2209968186638388</v>
      </c>
      <c r="J31" s="9">
        <f t="shared" ref="J31" si="10">H31-I31</f>
        <v>-6.9141039236479324E-2</v>
      </c>
      <c r="K31" s="5" cm="1">
        <f t="array" ref="K31">_xll.FDS(A31,"FMA_PCT_ABOVE_MAVG(200,0,,,,""PORTAGG"")")/100</f>
        <v>0.40492804186655001</v>
      </c>
      <c r="L31" s="41" cm="1">
        <f t="array" ref="L31">_xll.FDSB(A31,"PERCENT_CHANGE(FMA_EPS(+1,0,,,,""PORTAGG"",""MEAN""),FMA_EPS(+1,-1AM,,,,""PORTAGG"",""MEAN""))")</f>
        <v>-13.3546419634439</v>
      </c>
      <c r="M31" s="41" cm="1">
        <f t="array" ref="M31">_xll.FDSB(A31,"PERCENT_CHANGE(FMA_EPS(+1,0,,,,""PORTAGG"",""MEAN""),FMA_EPS(+1,-3AM,,,,""PORTAGG"",""MEAN""))")</f>
        <v>-16.668786957630601</v>
      </c>
      <c r="O31" s="3" cm="1">
        <f t="array" ref="O31">_xll.FDS(C31,"FG_TOTAL_RETURNC(0,-3AM)")</f>
        <v>5.5675150000000002</v>
      </c>
      <c r="P31" s="3" cm="1">
        <f t="array" ref="P31">_xll.FDS(C31,"FG_TOTAL_RETURNC(0,-6AM)")</f>
        <v>9.5271830000000008</v>
      </c>
      <c r="Q31" s="9" t="str" cm="1">
        <f t="array" ref="Q31">_xll.FDS(C31,"P_PRICE(0)/P_PRICE_HIGH_PR(0,,,,,,""PRICE"",""INTRA"",""52W"")")</f>
        <v>#Calc</v>
      </c>
      <c r="R31" s="9" t="str" cm="1">
        <f t="array" ref="R31">_xll.FDS(C31,"P_PRICE(0)/P_PRICE_low_PR(0,,,,,,""PRICE"",""INTRA"",""52W"")-1")</f>
        <v>#Calc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556</v>
      </c>
      <c r="F32" cm="1">
        <f t="array" ref="F32">_xll.FDS(C32,"FMA_COS_DOWN(""EPS"",""1M"",+1,NOW,,,""PORTAGG"",""MEANR"")")</f>
        <v>551</v>
      </c>
      <c r="G32" cm="1">
        <f t="array" ref="G32">_xll.FDS(A32,"SIZE(FG_CONSTITUENTS)")</f>
        <v>1469</v>
      </c>
      <c r="H32" s="9">
        <f t="shared" ref="H32" si="12">E32/$G32</f>
        <v>0.37848876786929886</v>
      </c>
      <c r="I32" s="9">
        <f t="shared" ref="I32" si="13">F32/$G32</f>
        <v>0.37508509189925121</v>
      </c>
      <c r="J32" s="9">
        <f t="shared" ref="J32" si="14">H32-I32</f>
        <v>3.4036759700476482E-3</v>
      </c>
      <c r="K32" s="5" cm="1">
        <f t="array" ref="K32">_xll.FDS(A32,"FMA_PCT_ABOVE_MAVG(200,0,,,,""PORTAGG"")")/100</f>
        <v>0.72131147540983609</v>
      </c>
      <c r="L32" s="41" cm="1">
        <f t="array" ref="L32">_xll.FDSB(A32,"PERCENT_CHANGE(FMA_EPS(+1,0,,,,""PORTAGG"",""MEAN""),FMA_EPS(+1,-1AM,,,,""PORTAGG"",""MEAN""))")</f>
        <v>-0.26075720852954498</v>
      </c>
      <c r="M32" s="41" cm="1">
        <f t="array" ref="M32">_xll.FDSB(A32,"PERCENT_CHANGE(FMA_EPS(+1,0,,,,""PORTAGG"",""MEAN""),FMA_EPS(+1,-3AM,,,,""PORTAGG"",""MEAN""))")</f>
        <v>-0.93778197203275504</v>
      </c>
      <c r="O32" s="3" cm="1">
        <f t="array" ref="O32">_xll.FDS(C32,"FG_TOTAL_RETURNC(0,-3AM)")</f>
        <v>7.8301429999999996</v>
      </c>
      <c r="P32" s="3" cm="1">
        <f t="array" ref="P32">_xll.FDS(C32,"FG_TOTAL_RETURNC(0,-6AM)")</f>
        <v>18.062760000000001</v>
      </c>
      <c r="Q32" s="9" t="str" cm="1">
        <f t="array" ref="Q32">_xll.FDS(C32,"P_PRICE(0)/P_PRICE_HIGH_PR(0,,,,,,""PRICE"",""INTRA"",""52W"")")</f>
        <v>#Calc</v>
      </c>
      <c r="R32" s="9" t="str" cm="1">
        <f t="array" ref="R32">_xll.FDS(C32,"P_PRICE(0)/P_PRICE_low_PR(0,,,,,,""PRICE"",""INTRA"",""52W"")-1")</f>
        <v>#Calc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97</v>
      </c>
      <c r="F33" cm="1">
        <f t="array" ref="F33">_xll.FDS(C33,"FMA_COS_DOWN(""EPS"",""1M"",+1,NOW,,,""PORTAGG"",""MEANR"")")</f>
        <v>88</v>
      </c>
      <c r="G33" cm="1">
        <f t="array" ref="G33">_xll.FDS(A33,"SIZE(FG_CONSTITUENTS)")</f>
        <v>219</v>
      </c>
      <c r="H33" s="9">
        <f t="shared" ref="H33:H34" si="16">E33/$G33</f>
        <v>0.44292237442922372</v>
      </c>
      <c r="I33" s="9">
        <f t="shared" ref="I33:I34" si="17">F33/$G33</f>
        <v>0.40182648401826482</v>
      </c>
      <c r="J33" s="9">
        <f t="shared" ref="J33:J34" si="18">H33-I33</f>
        <v>4.1095890410958902E-2</v>
      </c>
      <c r="K33" s="5" cm="1">
        <f t="array" ref="K33">_xll.FDS(A33,"FMA_PCT_ABOVE_MAVG(200,0,,,,""PORTAGG"")")/100</f>
        <v>0.70319634703196299</v>
      </c>
      <c r="L33" s="41" cm="1">
        <f t="array" ref="L33">_xll.FDSB(A33,"PERCENT_CHANGE(FMA_EPS(+1,0,,,,""PORTAGG"",""MEAN""),FMA_EPS(+1,-1AM,,,,""PORTAGG"",""MEAN""))")</f>
        <v>-0.94719875045297697</v>
      </c>
      <c r="M33" s="41" cm="1">
        <f t="array" ref="M33">_xll.FDSB(A33,"PERCENT_CHANGE(FMA_EPS(+1,0,,,,""PORTAGG"",""MEAN""),FMA_EPS(+1,-3AM,,,,""PORTAGG"",""MEAN""))")</f>
        <v>-1.08767646282891</v>
      </c>
      <c r="O33" s="3" cm="1">
        <f t="array" ref="O33">_xll.FDS(C33,"FG_TOTAL_RETURNC(0,-3AM)")</f>
        <v>6.3677789999999996</v>
      </c>
      <c r="P33" s="3" cm="1">
        <f t="array" ref="P33">_xll.FDS(C33,"FG_TOTAL_RETURNC(0,-6AM)")</f>
        <v>17.940353000000002</v>
      </c>
      <c r="Q33" s="9" t="str" cm="1">
        <f t="array" ref="Q33">_xll.FDS(C33,"P_PRICE(0)/P_PRICE_HIGH_PR(0,,,,,,""PRICE"",""INTRA"",""52W"")")</f>
        <v>#Calc</v>
      </c>
      <c r="R33" s="9" t="str" cm="1">
        <f t="array" ref="R33">_xll.FDS(C33,"P_PRICE(0)/P_PRICE_low_PR(0,,,,,,""PRICE"",""INTRA"",""52W"")-1")</f>
        <v>#Calc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182</v>
      </c>
      <c r="F34" cm="1">
        <f t="array" ref="F34">_xll.FDS(C34,"FMA_COS_DOWN(""EPS"",""1M"",+1,NOW,,,""PORTAGG"",""MEANR"")")</f>
        <v>169</v>
      </c>
      <c r="G34" cm="1">
        <f t="array" ref="G34">_xll.FDS(A34,"SIZE(FG_CONSTITUENTS)")</f>
        <v>504</v>
      </c>
      <c r="H34" s="9">
        <f t="shared" si="16"/>
        <v>0.3611111111111111</v>
      </c>
      <c r="I34" s="9">
        <f t="shared" si="17"/>
        <v>0.33531746031746029</v>
      </c>
      <c r="J34" s="9">
        <f t="shared" si="18"/>
        <v>2.5793650793650813E-2</v>
      </c>
      <c r="K34" s="5" cm="1">
        <f t="array" ref="K34">_xll.FDS(A34,"FMA_PCT_ABOVE_MAVG(200,0,,,,""PORTAGG"")")/100</f>
        <v>0.79441117764471103</v>
      </c>
      <c r="L34" s="41" cm="1">
        <f t="array" ref="L34">_xll.FDSB(A34,"PERCENT_CHANGE(FMA_EPS(+1,0,,,,""PORTAGG"",""MEAN""),FMA_EPS(+1,-1AM,,,,""PORTAGG"",""MEAN""))")</f>
        <v>-0.325097488744788</v>
      </c>
      <c r="M34" s="41" cm="1">
        <f t="array" ref="M34">_xll.FDSB(A34,"PERCENT_CHANGE(FMA_EPS(+1,0,,,,""PORTAGG"",""MEAN""),FMA_EPS(+1,-3AM,,,,""PORTAGG"",""MEAN""))")</f>
        <v>9.3663964525271495E-2</v>
      </c>
      <c r="O34" s="3" cm="1">
        <f t="array" ref="O34">_xll.FDS(C34,"FG_TOTAL_RETURNC(0,-3AM)")</f>
        <v>9.0837479999999999</v>
      </c>
      <c r="P34" s="3" cm="1">
        <f t="array" ref="P34">_xll.FDS(C34,"FG_TOTAL_RETURNC(0,-6AM)")</f>
        <v>19.575261999999999</v>
      </c>
      <c r="Q34" s="9" t="str" cm="1">
        <f t="array" ref="Q34">_xll.FDS(C34,"P_PRICE(0)/P_PRICE_HIGH_PR(0,,,,,,""PRICE"",""INTRA"",""52W"")")</f>
        <v>#Calc</v>
      </c>
      <c r="R34" s="9" t="str" cm="1">
        <f t="array" ref="R34">_xll.FDS(C34,"P_PRICE(0)/P_PRICE_low_PR(0,,,,,,""PRICE"",""INTRA"",""52W"")-1")</f>
        <v>#Calc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-0.13768637</v>
      </c>
      <c r="E4" s="9">
        <f>HLOOKUP(B4,'Monthly Returns'!$A$1:$AC$134, 132, FALSE)</f>
        <v>0.15053763440860216</v>
      </c>
      <c r="H4" s="9">
        <f>HLOOKUP(B4,'Yearly returns'!$B$1:$V$140, 133, FALSE)</f>
        <v>0.36585365853658536</v>
      </c>
      <c r="I4" s="9">
        <f>HLOOKUP(B4,'Yearly returns'!$B$1:$V$140, 138, FALSE)</f>
        <v>0.18</v>
      </c>
      <c r="L4" s="47">
        <f t="shared" ref="L4:L24" si="0">(1-PERCENTRANK($E$4:$E$24,E4))*100</f>
        <v>65</v>
      </c>
      <c r="M4" s="47">
        <f t="shared" ref="M4:M24" si="1">(1-PERCENTRANK($H$4:$H$24,H4))*100</f>
        <v>19.999999999999996</v>
      </c>
      <c r="N4" s="47">
        <f t="shared" ref="N4:N24" si="2">(1-PERCENTRANK($I$4:$I$24,I4))*100</f>
        <v>95</v>
      </c>
      <c r="P4">
        <f>L4*Assumption!$E$53 + M4*Assumption!$F$53 + N4*Assumption!$G$53</f>
        <v>68.75</v>
      </c>
      <c r="R4" cm="1">
        <f t="array" ref="R4">_xlfn.PERCENTRANK.EXC(_xlfn._xlws.FILTER(P$4:P$24, ISNUMBER(P$4:P$24)),P4)*100</f>
        <v>81.8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-0.20197517000000001</v>
      </c>
      <c r="E5" s="9">
        <f>HLOOKUP(B5,'Monthly Returns'!$A$1:$AC$134, 132, FALSE)</f>
        <v>0.2231404958677686</v>
      </c>
      <c r="H5" s="9">
        <f>HLOOKUP(B5,'Yearly returns'!$B$1:$V$140, 133, FALSE)</f>
        <v>0.42975206611570249</v>
      </c>
      <c r="I5" s="9">
        <f>HLOOKUP(B5,'Yearly returns'!$B$1:$V$140, 138, FALSE)</f>
        <v>0.59799999999999998</v>
      </c>
      <c r="L5" s="47">
        <f t="shared" si="0"/>
        <v>19.999999999999996</v>
      </c>
      <c r="M5" s="47">
        <f t="shared" si="1"/>
        <v>9.9999999999999982</v>
      </c>
      <c r="N5" s="47">
        <f t="shared" si="2"/>
        <v>70</v>
      </c>
      <c r="P5">
        <f>L5*Assumption!$E$53 + M5*Assumption!$F$53 + N5*Assumption!$G$53</f>
        <v>42.5</v>
      </c>
      <c r="R5" cm="1">
        <f t="array" ref="R5">_xlfn.PERCENTRANK.EXC(_xlfn._xlws.FILTER(P$4:P$24, ISNUMBER(P$4:P$24)),P5)*100</f>
        <v>36.299999999999997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-0.21405363000000002</v>
      </c>
      <c r="E6" s="9">
        <f>HLOOKUP(B6,'Monthly Returns'!$A$1:$AC$134, 132, FALSE)</f>
        <v>0.23140495867768596</v>
      </c>
      <c r="H6" s="9">
        <f>HLOOKUP(B6,'Yearly returns'!$B$1:$V$140, 133, FALSE)</f>
        <v>0.20661157024793389</v>
      </c>
      <c r="I6" s="9">
        <f>HLOOKUP(B6,'Yearly returns'!$B$1:$V$140, 138, FALSE)</f>
        <v>0.31900000000000001</v>
      </c>
      <c r="L6" s="47">
        <f t="shared" si="0"/>
        <v>15.000000000000002</v>
      </c>
      <c r="M6" s="47">
        <f t="shared" si="1"/>
        <v>80</v>
      </c>
      <c r="N6" s="47">
        <f t="shared" si="2"/>
        <v>85</v>
      </c>
      <c r="P6">
        <f>L6*Assumption!$E$53 + M6*Assumption!$F$53 + N6*Assumption!$G$53</f>
        <v>66.25</v>
      </c>
      <c r="R6" cm="1">
        <f t="array" ref="R6">_xlfn.PERCENTRANK.EXC(_xlfn._xlws.FILTER(P$4:P$24, ISNUMBER(P$4:P$24)),P6)*100</f>
        <v>72.7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-0.17429531000000001</v>
      </c>
      <c r="E7" s="9">
        <f>HLOOKUP(B7,'Monthly Returns'!$A$1:$AC$134, 132, FALSE)</f>
        <v>0.17355371900826447</v>
      </c>
      <c r="H7" s="9">
        <f>HLOOKUP(B7,'Yearly returns'!$B$1:$V$140, 133, FALSE)</f>
        <v>0.26446280991735538</v>
      </c>
      <c r="I7" s="9">
        <f>HLOOKUP(B7,'Yearly returns'!$B$1:$V$140, 138, FALSE)</f>
        <v>0.60599999999999998</v>
      </c>
      <c r="L7" s="47">
        <f t="shared" si="0"/>
        <v>55.000000000000007</v>
      </c>
      <c r="M7" s="47">
        <f t="shared" si="1"/>
        <v>65</v>
      </c>
      <c r="N7" s="47">
        <f t="shared" si="2"/>
        <v>60</v>
      </c>
      <c r="P7">
        <f>L7*Assumption!$E$53 + M7*Assumption!$F$53 + N7*Assumption!$G$53</f>
        <v>60</v>
      </c>
      <c r="R7" cm="1">
        <f t="array" ref="R7">_xlfn.PERCENTRANK.EXC(_xlfn._xlws.FILTER(P$4:P$24, ISNUMBER(P$4:P$24)),P7)*100</f>
        <v>63.6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-0.27348745000000002</v>
      </c>
      <c r="E8" s="9">
        <f>HLOOKUP(B8,'Monthly Returns'!$A$1:$AC$134, 132, FALSE)</f>
        <v>0.19008264462809918</v>
      </c>
      <c r="H8" s="9">
        <f>HLOOKUP(B8,'Yearly returns'!$B$1:$V$140, 133, FALSE)</f>
        <v>0.43801652892561982</v>
      </c>
      <c r="I8" s="9">
        <f>HLOOKUP(B8,'Yearly returns'!$B$1:$V$140, 138, FALSE)</f>
        <v>0.97499999999999998</v>
      </c>
      <c r="L8" s="47">
        <f t="shared" si="0"/>
        <v>50</v>
      </c>
      <c r="M8" s="47">
        <f t="shared" si="1"/>
        <v>5.0000000000000044</v>
      </c>
      <c r="N8" s="47">
        <f t="shared" si="2"/>
        <v>0</v>
      </c>
      <c r="P8">
        <f>L8*Assumption!$E$53 + M8*Assumption!$F$53 + N8*Assumption!$G$53</f>
        <v>13.750000000000002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-0.21168291</v>
      </c>
      <c r="E9" s="9">
        <f>HLOOKUP(B9,'Monthly Returns'!$A$1:$AC$134, 132, FALSE)</f>
        <v>0.19834710743801653</v>
      </c>
      <c r="H9" s="9">
        <f>HLOOKUP(B9,'Yearly returns'!$B$1:$V$140, 133, FALSE)</f>
        <v>0.24793388429752067</v>
      </c>
      <c r="I9" s="9">
        <f>HLOOKUP(B9,'Yearly returns'!$B$1:$V$140, 138, FALSE)</f>
        <v>0.93400000000000005</v>
      </c>
      <c r="L9" s="47">
        <f t="shared" si="0"/>
        <v>35</v>
      </c>
      <c r="M9" s="49">
        <f t="shared" si="1"/>
        <v>75</v>
      </c>
      <c r="N9" s="47">
        <f t="shared" si="2"/>
        <v>5.0000000000000044</v>
      </c>
      <c r="P9">
        <f>L9*Assumption!$E$53 + M9*Assumption!$F$53 + N9*Assumption!$G$53</f>
        <v>30.000000000000004</v>
      </c>
      <c r="R9" cm="1">
        <f t="array" ref="R9">_xlfn.PERCENTRANK.EXC(_xlfn._xlws.FILTER(P$4:P$24, ISNUMBER(P$4:P$24)),P9)*100</f>
        <v>18.099999999999998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-0.11092854000000001</v>
      </c>
      <c r="E10" s="9">
        <f>HLOOKUP(B10,'Monthly Returns'!$A$1:$AC$134, 132, FALSE)</f>
        <v>0.1487603305785124</v>
      </c>
      <c r="H10" s="9">
        <f>HLOOKUP(B10,'Yearly returns'!$B$1:$V$140, 133, FALSE)</f>
        <v>0.24793388429752067</v>
      </c>
      <c r="I10" s="9">
        <f>HLOOKUP(B10,'Yearly returns'!$B$1:$V$140, 138, FALSE)</f>
        <v>0.72099999999999997</v>
      </c>
      <c r="L10" s="47">
        <f t="shared" si="0"/>
        <v>70</v>
      </c>
      <c r="M10" s="47">
        <f t="shared" si="1"/>
        <v>75</v>
      </c>
      <c r="N10" s="47">
        <f t="shared" si="2"/>
        <v>44.999999999999993</v>
      </c>
      <c r="P10">
        <f>L10*Assumption!$E$53 + M10*Assumption!$F$53 + N10*Assumption!$G$53</f>
        <v>58.75</v>
      </c>
      <c r="R10" cm="1">
        <f t="array" ref="R10">_xlfn.PERCENTRANK.EXC(_xlfn._xlws.FILTER(P$4:P$24, ISNUMBER(P$4:P$24)),P10)*100</f>
        <v>54.500000000000007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-0.14929295000000001</v>
      </c>
      <c r="E11" s="9">
        <f>HLOOKUP(B11,'Monthly Returns'!$A$1:$AC$134, 132, FALSE)</f>
        <v>0.12396694214876033</v>
      </c>
      <c r="H11" s="9">
        <f>HLOOKUP(B11,'Yearly returns'!$B$1:$V$140, 133, FALSE)</f>
        <v>0.17355371900826447</v>
      </c>
      <c r="I11" s="9">
        <f>HLOOKUP(B11,'Yearly returns'!$B$1:$V$140, 138, FALSE)</f>
        <v>0.72099999999999997</v>
      </c>
      <c r="L11" s="47">
        <f t="shared" si="0"/>
        <v>85</v>
      </c>
      <c r="M11" s="47">
        <f t="shared" si="1"/>
        <v>90</v>
      </c>
      <c r="N11" s="47">
        <f t="shared" si="2"/>
        <v>44.999999999999993</v>
      </c>
      <c r="P11">
        <f>L11*Assumption!$E$53 + M11*Assumption!$F$53 + N11*Assumption!$G$53</f>
        <v>66.25</v>
      </c>
      <c r="R11" cm="1">
        <f t="array" ref="R11">_xlfn.PERCENTRANK.EXC(_xlfn._xlws.FILTER(P$4:P$24, ISNUMBER(P$4:P$24)),P11)*100</f>
        <v>72.7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-0.24094088</v>
      </c>
      <c r="E12" s="9">
        <f>HLOOKUP(B12,'Monthly Returns'!$A$1:$AC$134, 132, FALSE)</f>
        <v>0.16528925619834711</v>
      </c>
      <c r="H12" s="9">
        <f>HLOOKUP(B12,'Yearly returns'!$B$1:$V$140, 133, FALSE)</f>
        <v>0.28925619834710742</v>
      </c>
      <c r="I12" s="9">
        <f>HLOOKUP(B12,'Yearly returns'!$B$1:$V$140, 138, FALSE)</f>
        <v>0.80300000000000005</v>
      </c>
      <c r="L12" s="47">
        <f t="shared" si="0"/>
        <v>60</v>
      </c>
      <c r="M12" s="47">
        <f t="shared" si="1"/>
        <v>55.000000000000007</v>
      </c>
      <c r="N12" s="47">
        <f t="shared" si="2"/>
        <v>15.000000000000002</v>
      </c>
      <c r="P12">
        <f>L12*Assumption!$E$53 + M12*Assumption!$F$53 + N12*Assumption!$G$53</f>
        <v>36.25</v>
      </c>
      <c r="R12" cm="1">
        <f t="array" ref="R12">_xlfn.PERCENTRANK.EXC(_xlfn._xlws.FILTER(P$4:P$24, ISNUMBER(P$4:P$24)),P12)*100</f>
        <v>31.8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-0.15956068000000001</v>
      </c>
      <c r="E13" s="9">
        <f>HLOOKUP(B13,'Monthly Returns'!$A$1:$AC$134, 132, FALSE)</f>
        <v>0.19008264462809918</v>
      </c>
      <c r="H13" s="9">
        <f>HLOOKUP(B13,'Yearly returns'!$B$1:$V$140, 133, FALSE)</f>
        <v>0.30578512396694213</v>
      </c>
      <c r="I13" s="9">
        <f>HLOOKUP(B13,'Yearly returns'!$B$1:$V$140, 138, FALSE)</f>
        <v>0.59799999999999998</v>
      </c>
      <c r="L13" s="47">
        <f t="shared" si="0"/>
        <v>50</v>
      </c>
      <c r="M13" s="47">
        <f t="shared" si="1"/>
        <v>44.999999999999993</v>
      </c>
      <c r="N13" s="47">
        <f t="shared" si="2"/>
        <v>70</v>
      </c>
      <c r="P13">
        <f>L13*Assumption!$E$53 + M13*Assumption!$F$53 + N13*Assumption!$G$53</f>
        <v>58.75</v>
      </c>
      <c r="R13" cm="1">
        <f t="array" ref="R13">_xlfn.PERCENTRANK.EXC(_xlfn._xlws.FILTER(P$4:P$24, ISNUMBER(P$4:P$24)),P13)*100</f>
        <v>54.500000000000007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-0.32407195999999999</v>
      </c>
      <c r="E14" s="9">
        <f>HLOOKUP(B14,'Monthly Returns'!$A$1:$AC$134, 132, FALSE)</f>
        <v>0.23966942148760331</v>
      </c>
      <c r="H14" s="9">
        <f>HLOOKUP(B14,'Yearly returns'!$B$1:$V$140, 133, FALSE)</f>
        <v>0.34710743801652894</v>
      </c>
      <c r="I14" s="9">
        <f>HLOOKUP(B14,'Yearly returns'!$B$1:$V$140, 138, FALSE)</f>
        <v>0.67200000000000004</v>
      </c>
      <c r="L14" s="47">
        <f t="shared" si="0"/>
        <v>9.9999999999999982</v>
      </c>
      <c r="M14" s="47">
        <f t="shared" si="1"/>
        <v>25</v>
      </c>
      <c r="N14" s="47">
        <f t="shared" si="2"/>
        <v>50</v>
      </c>
      <c r="P14">
        <f>L14*Assumption!$E$53 + M14*Assumption!$F$53 + N14*Assumption!$G$53</f>
        <v>33.75</v>
      </c>
      <c r="R14" cm="1">
        <f t="array" ref="R14">_xlfn.PERCENTRANK.EXC(_xlfn._xlws.FILTER(P$4:P$24, ISNUMBER(P$4:P$24)),P14)*100</f>
        <v>27.200000000000003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-0.22355723999999999</v>
      </c>
      <c r="E15" s="9">
        <f>HLOOKUP(B15,'Monthly Returns'!$A$1:$AC$134, 132, FALSE)</f>
        <v>0.20661157024793389</v>
      </c>
      <c r="H15" s="9">
        <f>HLOOKUP(B15,'Yearly returns'!$B$1:$V$140, 133, FALSE)</f>
        <v>0.31404958677685951</v>
      </c>
      <c r="I15" s="9">
        <f>HLOOKUP(B15,'Yearly returns'!$B$1:$V$140, 138, FALSE)</f>
        <v>0.52400000000000002</v>
      </c>
      <c r="L15" s="47">
        <f t="shared" si="0"/>
        <v>25</v>
      </c>
      <c r="M15" s="47">
        <f t="shared" si="1"/>
        <v>40</v>
      </c>
      <c r="N15" s="47">
        <f t="shared" si="2"/>
        <v>75</v>
      </c>
      <c r="P15">
        <f>L15*Assumption!$E$53 + M15*Assumption!$F$53 + N15*Assumption!$G$53</f>
        <v>53.75</v>
      </c>
      <c r="R15" cm="1">
        <f t="array" ref="R15">_xlfn.PERCENTRANK.EXC(_xlfn._xlws.FILTER(P$4:P$24, ISNUMBER(P$4:P$24)),P15)*100</f>
        <v>50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-0.35117775000000001</v>
      </c>
      <c r="E16" s="9">
        <f>HLOOKUP(B16,'Monthly Returns'!$A$1:$AC$134, 132, FALSE)</f>
        <v>0.28099173553719009</v>
      </c>
      <c r="H16" s="9">
        <f>HLOOKUP(B16,'Yearly returns'!$B$1:$V$140, 133, FALSE)</f>
        <v>0.4462809917355372</v>
      </c>
      <c r="I16" s="9">
        <f>HLOOKUP(B16,'Yearly returns'!$B$1:$V$140, 138, FALSE)</f>
        <v>0.72899999999999998</v>
      </c>
      <c r="L16" s="47">
        <f t="shared" si="0"/>
        <v>5.0000000000000044</v>
      </c>
      <c r="M16" s="47">
        <f t="shared" si="1"/>
        <v>0</v>
      </c>
      <c r="N16" s="47">
        <f t="shared" si="2"/>
        <v>35</v>
      </c>
      <c r="P16">
        <f>L16*Assumption!$E$53 + M16*Assumption!$F$53 + N16*Assumption!$G$53</f>
        <v>18.75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-0.19283909000000002</v>
      </c>
      <c r="E17" s="9">
        <f>HLOOKUP(B17,'Monthly Returns'!$A$1:$AC$134, 132, FALSE)</f>
        <v>0.11570247933884298</v>
      </c>
      <c r="H17" s="9">
        <f>HLOOKUP(B17,'Yearly returns'!$B$1:$V$140, 133, FALSE)</f>
        <v>0.15702479338842976</v>
      </c>
      <c r="I17" s="9">
        <f>HLOOKUP(B17,'Yearly returns'!$B$1:$V$140, 138, FALSE)</f>
        <v>0.86799999999999999</v>
      </c>
      <c r="L17" s="47">
        <f t="shared" si="0"/>
        <v>95</v>
      </c>
      <c r="M17" s="47">
        <f t="shared" si="1"/>
        <v>95</v>
      </c>
      <c r="N17" s="47">
        <f t="shared" si="2"/>
        <v>9.9999999999999982</v>
      </c>
      <c r="P17">
        <f>L17*Assumption!$E$53 + M17*Assumption!$F$53 + N17*Assumption!$G$53</f>
        <v>52.5</v>
      </c>
      <c r="R17" cm="1">
        <f t="array" ref="R17">_xlfn.PERCENTRANK.EXC(_xlfn._xlws.FILTER(P$4:P$24, ISNUMBER(P$4:P$24)),P17)*100</f>
        <v>45.4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-0.21086472000000001</v>
      </c>
      <c r="E18" s="9">
        <f>HLOOKUP(B18,'Monthly Returns'!$A$1:$AC$134, 132, FALSE)</f>
        <v>0.19834710743801653</v>
      </c>
      <c r="H18" s="9">
        <f>HLOOKUP(B18,'Yearly returns'!$B$1:$V$140, 133, FALSE)</f>
        <v>0.31404958677685951</v>
      </c>
      <c r="I18" s="9">
        <f>HLOOKUP(B18,'Yearly returns'!$B$1:$V$140, 138, FALSE)</f>
        <v>0.22900000000000001</v>
      </c>
      <c r="L18" s="47">
        <f t="shared" si="0"/>
        <v>35</v>
      </c>
      <c r="M18" s="47">
        <f t="shared" si="1"/>
        <v>40</v>
      </c>
      <c r="N18" s="47">
        <f t="shared" si="2"/>
        <v>90</v>
      </c>
      <c r="P18">
        <f>L18*Assumption!$E$53 + M18*Assumption!$F$53 + N18*Assumption!$G$53</f>
        <v>63.75</v>
      </c>
      <c r="R18" cm="1">
        <f t="array" ref="R18">_xlfn.PERCENTRANK.EXC(_xlfn._xlws.FILTER(P$4:P$24, ISNUMBER(P$4:P$24)),P18)*100</f>
        <v>68.100000000000009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-0.14876509000000002</v>
      </c>
      <c r="E19" s="9">
        <f>HLOOKUP(B19,'Monthly Returns'!$A$1:$AC$134, 132, FALSE)</f>
        <v>0.12605042016806722</v>
      </c>
      <c r="H19" s="9">
        <f>HLOOKUP(B19,'Yearly returns'!$B$1:$V$140, 133, FALSE)</f>
        <v>0.29629629629629628</v>
      </c>
      <c r="I19" s="9">
        <f>HLOOKUP(B19,'Yearly returns'!$B$1:$V$140, 138, FALSE)</f>
        <v>0.51300000000000001</v>
      </c>
      <c r="L19" s="47">
        <f t="shared" si="0"/>
        <v>80</v>
      </c>
      <c r="M19" s="47">
        <f t="shared" si="1"/>
        <v>50</v>
      </c>
      <c r="N19" s="47">
        <f t="shared" si="2"/>
        <v>80</v>
      </c>
      <c r="P19">
        <f>L19*Assumption!$E$53 + M19*Assumption!$F$53 + N19*Assumption!$G$53</f>
        <v>72.5</v>
      </c>
      <c r="R19" cm="1">
        <f t="array" ref="R19">_xlfn.PERCENTRANK.EXC(_xlfn._xlws.FILTER(P$4:P$24, ISNUMBER(P$4:P$24)),P19)*100</f>
        <v>86.3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-0.17982451999999999</v>
      </c>
      <c r="E20" s="9">
        <f>HLOOKUP(B20,'Monthly Returns'!$A$1:$AC$134, 132, FALSE)</f>
        <v>7.43801652892562E-2</v>
      </c>
      <c r="H20" s="9">
        <f>HLOOKUP(B20,'Yearly returns'!$B$1:$V$140, 133, FALSE)</f>
        <v>0.19008264462809918</v>
      </c>
      <c r="I20" s="9">
        <f>HLOOKUP(B20,'Yearly returns'!$B$1:$V$140, 138, FALSE)</f>
        <v>0.16300000000000001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-0.21307861</v>
      </c>
      <c r="E21" s="9">
        <f>HLOOKUP(B21,'Monthly Returns'!$A$1:$AC$134, 132, FALSE)</f>
        <v>0.28925619834710742</v>
      </c>
      <c r="H21" s="9">
        <f>HLOOKUP(B21,'Yearly returns'!$B$1:$V$140, 133, FALSE)</f>
        <v>0.37190082644628097</v>
      </c>
      <c r="I21" s="9">
        <f>HLOOKUP(B21,'Yearly returns'!$B$1:$V$140, 138, FALSE)</f>
        <v>0.77</v>
      </c>
      <c r="L21" s="47">
        <f t="shared" si="0"/>
        <v>0</v>
      </c>
      <c r="M21" s="47">
        <f t="shared" si="1"/>
        <v>15.000000000000002</v>
      </c>
      <c r="N21" s="47">
        <f t="shared" si="2"/>
        <v>19.999999999999996</v>
      </c>
      <c r="P21">
        <f>L21*Assumption!$E$53 + M21*Assumption!$F$53 + N21*Assumption!$G$53</f>
        <v>13.749999999999998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-0.18493974999999999</v>
      </c>
      <c r="E22" s="9">
        <f>HLOOKUP(B22,'Monthly Returns'!$A$1:$AC$134, 132, FALSE)</f>
        <v>0.14285714285714285</v>
      </c>
      <c r="H22" s="9">
        <f>HLOOKUP(B22,'Yearly returns'!$B$1:$V$140, 133, FALSE)</f>
        <v>0.28703703703703703</v>
      </c>
      <c r="I22" s="9">
        <f>HLOOKUP(B22,'Yearly returns'!$B$1:$V$140, 138, FALSE)</f>
        <v>0.73299999999999998</v>
      </c>
      <c r="L22" s="47">
        <f t="shared" si="0"/>
        <v>75</v>
      </c>
      <c r="M22" s="47">
        <f t="shared" si="1"/>
        <v>60</v>
      </c>
      <c r="N22" s="47">
        <f t="shared" si="2"/>
        <v>30.000000000000004</v>
      </c>
      <c r="P22">
        <f>L22*Assumption!$E$53 + M22*Assumption!$F$53 + N22*Assumption!$G$53</f>
        <v>48.75</v>
      </c>
      <c r="R22" cm="1">
        <f t="array" ref="R22">_xlfn.PERCENTRANK.EXC(_xlfn._xlws.FILTER(P$4:P$24, ISNUMBER(P$4:P$24)),P22)*100</f>
        <v>40.9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-0.20066445999999999</v>
      </c>
      <c r="E23" s="9">
        <f>HLOOKUP(B23,'Monthly Returns'!$A$1:$AC$134, 132, FALSE)</f>
        <v>0.19008264462809918</v>
      </c>
      <c r="H23" s="9">
        <f>HLOOKUP(B23,'Yearly returns'!$B$1:$V$140, 133, FALSE)</f>
        <v>0.33884297520661155</v>
      </c>
      <c r="I23" s="9">
        <f>HLOOKUP(B23,'Yearly returns'!$B$1:$V$140, 138, FALSE)</f>
        <v>0.754</v>
      </c>
      <c r="L23" s="47">
        <f t="shared" si="0"/>
        <v>50</v>
      </c>
      <c r="M23" s="47">
        <f t="shared" si="1"/>
        <v>30.000000000000004</v>
      </c>
      <c r="N23" s="47">
        <f t="shared" si="2"/>
        <v>25</v>
      </c>
      <c r="P23">
        <f>L23*Assumption!$E$53 + M23*Assumption!$F$53 + N23*Assumption!$G$53</f>
        <v>32.5</v>
      </c>
      <c r="R23" cm="1">
        <f t="array" ref="R23">_xlfn.PERCENTRANK.EXC(_xlfn._xlws.FILTER(P$4:P$24, ISNUMBER(P$4:P$24)),P23)*100</f>
        <v>22.7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-0.19391638</v>
      </c>
      <c r="E24" s="9">
        <f>HLOOKUP(B24,'Monthly Returns'!$A$1:$AC$134, 132, FALSE)</f>
        <v>0.11764705882352941</v>
      </c>
      <c r="H24" s="9">
        <f>HLOOKUP(B24,'Yearly returns'!$B$1:$V$140, 133, FALSE)</f>
        <v>0.13186813186813187</v>
      </c>
      <c r="I24" s="9">
        <f>HLOOKUP(B24,'Yearly returns'!$B$1:$V$140, 138, FALSE)</f>
        <v>0.64100000000000001</v>
      </c>
      <c r="L24" s="47">
        <f t="shared" si="0"/>
        <v>90</v>
      </c>
      <c r="M24" s="47">
        <f t="shared" si="1"/>
        <v>100</v>
      </c>
      <c r="N24" s="47">
        <f t="shared" si="2"/>
        <v>55.000000000000007</v>
      </c>
      <c r="P24">
        <f>L24*Assumption!$E$53 + M24*Assumption!$F$53 + N24*Assumption!$G$53</f>
        <v>75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0.24399999999999999</v>
      </c>
      <c r="G5" s="7" cm="1">
        <f t="array" ref="G5">_xll.FDSZ(C5,"FG_PRICE(0)")</f>
        <v>25.91</v>
      </c>
      <c r="H5" s="7" cm="1">
        <f t="array" ref="H5">_xll.FDSZ(C5,"FG_PRICE_MAVG(0,,,,30)")</f>
        <v>26.318373000000001</v>
      </c>
      <c r="I5" s="7" cm="1">
        <f t="array" ref="I5">_xll.FDSZ(C5,"FG_PRICE_MAVG(0,,,,60)")</f>
        <v>25.495358</v>
      </c>
      <c r="J5" s="7" cm="1">
        <f t="array" ref="J5">_xll.FDSZ(C5,"FG_PRICE_MAVG(0,,,,200)")</f>
        <v>27.165023999999999</v>
      </c>
      <c r="L5">
        <f>IF($G5&gt;H5, 1, 0)</f>
        <v>0</v>
      </c>
      <c r="M5">
        <f t="shared" ref="M5:N5" si="0">IF($G5&gt;I5, 1, 0)</f>
        <v>1</v>
      </c>
      <c r="N5">
        <f t="shared" si="0"/>
        <v>0</v>
      </c>
      <c r="P5">
        <f>SUM(L5:N5)</f>
        <v>1</v>
      </c>
      <c r="R5" t="s">
        <v>864</v>
      </c>
      <c r="S5" s="7" cm="1">
        <f t="array" ref="S5">_xll.FDSZ($R5,"FG_PRICE(0)")</f>
        <v>251.11058</v>
      </c>
      <c r="T5" s="7" cm="1">
        <f t="array" ref="T5">_xll.FDSZ($R5,"FG_PRICE(0)")</f>
        <v>251.11058</v>
      </c>
      <c r="U5" s="7" cm="1">
        <f t="array" ref="U5">_xll.FDSZ($R5,"FG_PRICE(0)")</f>
        <v>251.11058</v>
      </c>
      <c r="V5" s="7" cm="1">
        <f t="array" ref="V5">_xll.FDSZ($R5,"FG_PRICE(0)")</f>
        <v>251.11058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0.80300000000000005</v>
      </c>
      <c r="G6" s="152" cm="1">
        <f t="array" ref="G6">_xll.FDSZ(C6,"FG_PRICE(0)")</f>
        <v>27.69</v>
      </c>
      <c r="H6" s="152" cm="1">
        <f t="array" ref="H6">_xll.FDSZ(C6,"FG_PRICE_MAVG(0,,,,30)")</f>
        <v>26.603666</v>
      </c>
      <c r="I6" s="152" cm="1">
        <f t="array" ref="I6">_xll.FDSZ(C6,"FG_PRICE_MAVG(0,,,,60)")</f>
        <v>25.992833999999998</v>
      </c>
      <c r="J6" s="152" cm="1">
        <f t="array" ref="J6">_xll.FDSZ(C6,"FG_PRICE_MAVG(0,,,,200)")</f>
        <v>26.976120000000002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1</v>
      </c>
      <c r="P6">
        <f t="shared" ref="P6:P25" si="4">SUM(L6:N6)</f>
        <v>3</v>
      </c>
      <c r="R6" t="s">
        <v>865</v>
      </c>
      <c r="S6" s="7" cm="1">
        <f t="array" ref="S6">_xll.FDSZ($R6,"FG_PRICE(0)")</f>
        <v>209.37555</v>
      </c>
      <c r="T6" s="7" cm="1">
        <f t="array" ref="T6">_xll.FDSZ($R6,"FG_PRICE(0)")</f>
        <v>209.37555</v>
      </c>
      <c r="U6" s="7" cm="1">
        <f t="array" ref="U6">_xll.FDSZ($R6,"FG_PRICE(0)")</f>
        <v>209.37555</v>
      </c>
      <c r="V6" s="7" cm="1">
        <f t="array" ref="V6">_xll.FDSZ($R6,"FG_PRICE(0)")</f>
        <v>209.37555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0.221</v>
      </c>
      <c r="G7" s="152" cm="1">
        <f t="array" ref="G7">_xll.FDSZ(C7,"FG_PRICE(0)")</f>
        <v>21.77</v>
      </c>
      <c r="H7" s="152" cm="1">
        <f t="array" ref="H7">_xll.FDSZ(C7,"FG_PRICE_MAVG(0,,,,30)")</f>
        <v>22.469000000000001</v>
      </c>
      <c r="I7" s="152" cm="1">
        <f t="array" ref="I7">_xll.FDSZ(C7,"FG_PRICE_MAVG(0,,,,60)")</f>
        <v>22.353000000000002</v>
      </c>
      <c r="J7" s="152" cm="1">
        <f t="array" ref="J7">_xll.FDSZ(C7,"FG_PRICE_MAVG(0,,,,200)")</f>
        <v>22.328150000000001</v>
      </c>
      <c r="L7">
        <f t="shared" si="1"/>
        <v>0</v>
      </c>
      <c r="M7">
        <f t="shared" si="2"/>
        <v>0</v>
      </c>
      <c r="N7">
        <f t="shared" si="3"/>
        <v>0</v>
      </c>
      <c r="P7">
        <f t="shared" si="4"/>
        <v>0</v>
      </c>
      <c r="R7" t="s">
        <v>866</v>
      </c>
      <c r="S7" s="7" cm="1">
        <f t="array" ref="S7">_xll.FDSZ($R7,"FG_PRICE(0)")</f>
        <v>1105.1975</v>
      </c>
      <c r="T7" s="7" cm="1">
        <f t="array" ref="T7">_xll.FDSZ($R7,"FG_PRICE(0)")</f>
        <v>1105.1975</v>
      </c>
      <c r="U7" s="7" cm="1">
        <f t="array" ref="U7">_xll.FDSZ($R7,"FG_PRICE(0)")</f>
        <v>1105.1975</v>
      </c>
      <c r="V7" s="7" cm="1">
        <f t="array" ref="V7">_xll.FDSZ($R7,"FG_PRICE(0)")</f>
        <v>1105.1975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0.17199999999999999</v>
      </c>
      <c r="G8" s="152" cm="1">
        <f t="array" ref="G8">_xll.FDSZ(C8,"FG_PRICE(0)")</f>
        <v>26.4</v>
      </c>
      <c r="H8" s="152" cm="1">
        <f t="array" ref="H8">_xll.FDSZ(C8,"FG_PRICE_MAVG(0,,,,30)")</f>
        <v>27.367666</v>
      </c>
      <c r="I8" s="152" cm="1">
        <f t="array" ref="I8">_xll.FDSZ(C8,"FG_PRICE_MAVG(0,,,,60)")</f>
        <v>27.153600000000001</v>
      </c>
      <c r="J8" s="152" cm="1">
        <f t="array" ref="J8">_xll.FDSZ(C8,"FG_PRICE_MAVG(0,,,,200)")</f>
        <v>25.814972000000001</v>
      </c>
      <c r="L8">
        <f t="shared" si="1"/>
        <v>0</v>
      </c>
      <c r="M8">
        <f t="shared" si="2"/>
        <v>0</v>
      </c>
      <c r="N8">
        <f t="shared" si="3"/>
        <v>1</v>
      </c>
      <c r="P8">
        <f t="shared" si="4"/>
        <v>1</v>
      </c>
      <c r="R8" t="s">
        <v>867</v>
      </c>
      <c r="S8" s="7" cm="1">
        <f t="array" ref="S8">_xll.FDSZ($R8,"FG_PRICE(0)")</f>
        <v>321.72705000000002</v>
      </c>
      <c r="T8" s="7" cm="1">
        <f t="array" ref="T8">_xll.FDSZ($R8,"FG_PRICE(0)")</f>
        <v>321.72705000000002</v>
      </c>
      <c r="U8" s="7" cm="1">
        <f t="array" ref="U8">_xll.FDSZ($R8,"FG_PRICE(0)")</f>
        <v>321.72705000000002</v>
      </c>
      <c r="V8" s="7" cm="1">
        <f t="array" ref="V8">_xll.FDSZ($R8,"FG_PRICE(0)")</f>
        <v>321.72705000000002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0.68799999999999994</v>
      </c>
      <c r="G9" s="152" cm="1">
        <f t="array" ref="G9">_xll.FDSZ(C9,"FG_PRICE(0)")</f>
        <v>24.1</v>
      </c>
      <c r="H9" s="152" cm="1">
        <f t="array" ref="H9">_xll.FDSZ(C9,"FG_PRICE_MAVG(0,,,,30)")</f>
        <v>23.475999999999999</v>
      </c>
      <c r="I9" s="152" cm="1">
        <f t="array" ref="I9">_xll.FDSZ(C9,"FG_PRICE_MAVG(0,,,,60)")</f>
        <v>22.849667</v>
      </c>
      <c r="J9" s="152" cm="1">
        <f t="array" ref="J9">_xll.FDSZ(C9,"FG_PRICE_MAVG(0,,,,200)")</f>
        <v>20.888300000000001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214.69629</v>
      </c>
      <c r="T9" s="7" cm="1">
        <f t="array" ref="T9">_xll.FDSZ($R9,"FG_PRICE(0)")</f>
        <v>214.69629</v>
      </c>
      <c r="U9" s="7" cm="1">
        <f t="array" ref="U9">_xll.FDSZ($R9,"FG_PRICE(0)")</f>
        <v>214.69629</v>
      </c>
      <c r="V9" s="7" cm="1">
        <f t="array" ref="V9">_xll.FDSZ($R9,"FG_PRICE(0)")</f>
        <v>214.69629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0.90100000000000002</v>
      </c>
      <c r="G10" s="152" cm="1">
        <f t="array" ref="G10">_xll.FDSZ(C10,"FG_PRICE(0)")</f>
        <v>40.725499999999997</v>
      </c>
      <c r="H10" s="152" cm="1">
        <f t="array" ref="H10">_xll.FDSZ(C10,"FG_PRICE_MAVG(0,,,,30)")</f>
        <v>38.456375000000001</v>
      </c>
      <c r="I10" s="152" cm="1">
        <f t="array" ref="I10">_xll.FDSZ(C10,"FG_PRICE_MAVG(0,,,,60)")</f>
        <v>36.237465</v>
      </c>
      <c r="J10" s="152" cm="1">
        <f t="array" ref="J10">_xll.FDSZ(C10,"FG_PRICE_MAVG(0,,,,200)")</f>
        <v>32.842711999999999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775.66790000000003</v>
      </c>
      <c r="T10" s="7" cm="1">
        <f t="array" ref="T10">_xll.FDSZ($R10,"FG_PRICE(0)")</f>
        <v>775.66790000000003</v>
      </c>
      <c r="U10" s="7" cm="1">
        <f t="array" ref="U10">_xll.FDSZ($R10,"FG_PRICE(0)")</f>
        <v>775.66790000000003</v>
      </c>
      <c r="V10" s="7" cm="1">
        <f t="array" ref="V10">_xll.FDSZ($R10,"FG_PRICE(0)")</f>
        <v>775.66790000000003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0.49099999999999999</v>
      </c>
      <c r="G11" s="152" cm="1">
        <f t="array" ref="G11">_xll.FDSZ(C11,"FG_PRICE(0)")</f>
        <v>21.8</v>
      </c>
      <c r="H11" s="152" cm="1">
        <f t="array" ref="H11">_xll.FDSZ(C11,"FG_PRICE_MAVG(0,,,,30)")</f>
        <v>21.882667999999999</v>
      </c>
      <c r="I11" s="152" cm="1">
        <f t="array" ref="I11">_xll.FDSZ(C11,"FG_PRICE_MAVG(0,,,,60)")</f>
        <v>21.564</v>
      </c>
      <c r="J11" s="152" cm="1">
        <f t="array" ref="J11">_xll.FDSZ(C11,"FG_PRICE_MAVG(0,,,,200)")</f>
        <v>21.176500000000001</v>
      </c>
      <c r="L11">
        <f t="shared" si="1"/>
        <v>0</v>
      </c>
      <c r="M11">
        <f t="shared" si="2"/>
        <v>1</v>
      </c>
      <c r="N11">
        <f t="shared" si="3"/>
        <v>1</v>
      </c>
      <c r="P11">
        <f t="shared" si="4"/>
        <v>2</v>
      </c>
      <c r="R11" t="s">
        <v>870</v>
      </c>
      <c r="S11" s="7" cm="1">
        <f t="array" ref="S11">_xll.FDSZ($R11,"FG_PRICE(0)")</f>
        <v>237.92114000000001</v>
      </c>
      <c r="T11" s="7" cm="1">
        <f t="array" ref="T11">_xll.FDSZ($R11,"FG_PRICE(0)")</f>
        <v>237.92114000000001</v>
      </c>
      <c r="U11" s="7" cm="1">
        <f t="array" ref="U11">_xll.FDSZ($R11,"FG_PRICE(0)")</f>
        <v>237.92114000000001</v>
      </c>
      <c r="V11" s="7" cm="1">
        <f t="array" ref="V11">_xll.FDSZ($R11,"FG_PRICE(0)")</f>
        <v>237.92114000000001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0.52400000000000002</v>
      </c>
      <c r="G12" s="152" cm="1">
        <f t="array" ref="G12">_xll.FDSZ(C12,"FG_PRICE(0)")</f>
        <v>49.32</v>
      </c>
      <c r="H12" s="152" cm="1">
        <f t="array" ref="H12">_xll.FDSZ(C12,"FG_PRICE_MAVG(0,,,,30)")</f>
        <v>48.472667999999999</v>
      </c>
      <c r="I12" s="152" cm="1">
        <f t="array" ref="I12">_xll.FDSZ(C12,"FG_PRICE_MAVG(0,,,,60)")</f>
        <v>46.957500000000003</v>
      </c>
      <c r="J12" s="152" cm="1">
        <f t="array" ref="J12">_xll.FDSZ(C12,"FG_PRICE_MAVG(0,,,,200)")</f>
        <v>46.438800000000001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348.56256000000002</v>
      </c>
      <c r="T12" s="7" cm="1">
        <f t="array" ref="T12">_xll.FDSZ($R12,"FG_PRICE(0)")</f>
        <v>348.56256000000002</v>
      </c>
      <c r="U12" s="7" cm="1">
        <f t="array" ref="U12">_xll.FDSZ($R12,"FG_PRICE(0)")</f>
        <v>348.56256000000002</v>
      </c>
      <c r="V12" s="7" cm="1">
        <f t="array" ref="V12">_xll.FDSZ($R12,"FG_PRICE(0)")</f>
        <v>348.56256000000002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0.73699999999999999</v>
      </c>
      <c r="G13" s="152" cm="1">
        <f t="array" ref="G13">_xll.FDSZ(C13,"FG_PRICE(0)")</f>
        <v>68.67</v>
      </c>
      <c r="H13" s="152" cm="1">
        <f t="array" ref="H13">_xll.FDSZ(C13,"FG_PRICE_MAVG(0,,,,30)")</f>
        <v>67.557334999999995</v>
      </c>
      <c r="I13" s="152" cm="1">
        <f t="array" ref="I13">_xll.FDSZ(C13,"FG_PRICE_MAVG(0,,,,60)")</f>
        <v>67.029335000000003</v>
      </c>
      <c r="J13" s="152" cm="1">
        <f t="array" ref="J13">_xll.FDSZ(C13,"FG_PRICE_MAVG(0,,,,200)")</f>
        <v>63.199199999999998</v>
      </c>
      <c r="L13">
        <f t="shared" si="1"/>
        <v>1</v>
      </c>
      <c r="M13">
        <f t="shared" si="2"/>
        <v>1</v>
      </c>
      <c r="N13">
        <f t="shared" si="3"/>
        <v>1</v>
      </c>
      <c r="P13">
        <f t="shared" si="4"/>
        <v>3</v>
      </c>
      <c r="R13" t="s">
        <v>872</v>
      </c>
      <c r="S13" s="7" cm="1">
        <f t="array" ref="S13">_xll.FDSZ($R13,"FG_PRICE(0)")</f>
        <v>539.78534000000002</v>
      </c>
      <c r="T13" s="7" cm="1">
        <f t="array" ref="T13">_xll.FDSZ($R13,"FG_PRICE(0)")</f>
        <v>539.78534000000002</v>
      </c>
      <c r="U13" s="7" cm="1">
        <f t="array" ref="U13">_xll.FDSZ($R13,"FG_PRICE(0)")</f>
        <v>539.78534000000002</v>
      </c>
      <c r="V13" s="7" cm="1">
        <f t="array" ref="V13">_xll.FDSZ($R13,"FG_PRICE(0)")</f>
        <v>539.78534000000002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0.35199999999999998</v>
      </c>
      <c r="G14" s="152" cm="1">
        <f t="array" ref="G14">_xll.FDSZ(C14,"FG_PRICE(0)")</f>
        <v>64.92</v>
      </c>
      <c r="H14" s="152" cm="1">
        <f t="array" ref="H14">_xll.FDSZ(C14,"FG_PRICE_MAVG(0,,,,30)")</f>
        <v>66.116669999999999</v>
      </c>
      <c r="I14" s="152" cm="1">
        <f t="array" ref="I14">_xll.FDSZ(C14,"FG_PRICE_MAVG(0,,,,60)")</f>
        <v>64.026340000000005</v>
      </c>
      <c r="J14" s="152" cm="1">
        <f t="array" ref="J14">_xll.FDSZ(C14,"FG_PRICE_MAVG(0,,,,200)")</f>
        <v>62.737299999999998</v>
      </c>
      <c r="L14">
        <f t="shared" si="1"/>
        <v>0</v>
      </c>
      <c r="M14">
        <f t="shared" si="2"/>
        <v>1</v>
      </c>
      <c r="N14">
        <f t="shared" si="3"/>
        <v>1</v>
      </c>
      <c r="P14">
        <f t="shared" si="4"/>
        <v>2</v>
      </c>
      <c r="R14" t="s">
        <v>873</v>
      </c>
      <c r="S14" s="7" cm="1">
        <f t="array" ref="S14">_xll.FDSZ($R14,"FG_PRICE(0)")</f>
        <v>468.55954000000003</v>
      </c>
      <c r="T14" s="7" cm="1">
        <f t="array" ref="T14">_xll.FDSZ($R14,"FG_PRICE(0)")</f>
        <v>468.55954000000003</v>
      </c>
      <c r="U14" s="7" cm="1">
        <f t="array" ref="U14">_xll.FDSZ($R14,"FG_PRICE(0)")</f>
        <v>468.55954000000003</v>
      </c>
      <c r="V14" s="7" cm="1">
        <f t="array" ref="V14">_xll.FDSZ($R14,"FG_PRICE(0)")</f>
        <v>468.55954000000003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0.442</v>
      </c>
      <c r="G15" s="152" cm="1">
        <f t="array" ref="G15">_xll.FDSZ(C15,"FG_PRICE(0)")</f>
        <v>31.82</v>
      </c>
      <c r="H15" s="152" cm="1">
        <f t="array" ref="H15">_xll.FDSZ(C15,"FG_PRICE_MAVG(0,,,,30)")</f>
        <v>32.423999999999999</v>
      </c>
      <c r="I15" s="152" cm="1">
        <f t="array" ref="I15">_xll.FDSZ(C15,"FG_PRICE_MAVG(0,,,,60)")</f>
        <v>32.756667999999998</v>
      </c>
      <c r="J15" s="152" cm="1">
        <f t="array" ref="J15">_xll.FDSZ(C15,"FG_PRICE_MAVG(0,,,,200)")</f>
        <v>32.393500000000003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210.65522999999999</v>
      </c>
      <c r="T15" s="7" cm="1">
        <f t="array" ref="T15">_xll.FDSZ($R15,"FG_PRICE(0)")</f>
        <v>210.65522999999999</v>
      </c>
      <c r="U15" s="7" cm="1">
        <f t="array" ref="U15">_xll.FDSZ($R15,"FG_PRICE(0)")</f>
        <v>210.65522999999999</v>
      </c>
      <c r="V15" s="7" cm="1">
        <f t="array" ref="V15">_xll.FDSZ($R15,"FG_PRICE(0)")</f>
        <v>210.65522999999999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0.69599999999999995</v>
      </c>
      <c r="G16" s="152" cm="1">
        <f t="array" ref="G16">_xll.FDSZ(C16,"FG_PRICE(0)")</f>
        <v>40.700000000000003</v>
      </c>
      <c r="H16" s="152" cm="1">
        <f t="array" ref="H16">_xll.FDSZ(C16,"FG_PRICE_MAVG(0,,,,30)")</f>
        <v>38.971333000000001</v>
      </c>
      <c r="I16" s="152" cm="1">
        <f t="array" ref="I16">_xll.FDSZ(C16,"FG_PRICE_MAVG(0,,,,60)")</f>
        <v>38.710667000000001</v>
      </c>
      <c r="J16" s="152" cm="1">
        <f t="array" ref="J16">_xll.FDSZ(C16,"FG_PRICE_MAVG(0,,,,200)")</f>
        <v>39.437049999999999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310.56299999999999</v>
      </c>
      <c r="T16" s="7" cm="1">
        <f t="array" ref="T16">_xll.FDSZ($R16,"FG_PRICE(0)")</f>
        <v>310.56299999999999</v>
      </c>
      <c r="U16" s="7" cm="1">
        <f t="array" ref="U16">_xll.FDSZ($R16,"FG_PRICE(0)")</f>
        <v>310.56299999999999</v>
      </c>
      <c r="V16" s="7" cm="1">
        <f t="array" ref="V16">_xll.FDSZ($R16,"FG_PRICE(0)")</f>
        <v>310.56299999999999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0.55700000000000005</v>
      </c>
      <c r="G17" s="152" cm="1">
        <f t="array" ref="G17">_xll.FDSZ(C17,"FG_PRICE(0)")</f>
        <v>40.22</v>
      </c>
      <c r="H17" s="152" cm="1">
        <f t="array" ref="H17">_xll.FDSZ(C17,"FG_PRICE_MAVG(0,,,,30)")</f>
        <v>40.210999999999999</v>
      </c>
      <c r="I17" s="152" cm="1">
        <f t="array" ref="I17">_xll.FDSZ(C17,"FG_PRICE_MAVG(0,,,,60)")</f>
        <v>39.870167000000002</v>
      </c>
      <c r="J17" s="152" cm="1">
        <f t="array" ref="J17">_xll.FDSZ(C17,"FG_PRICE_MAVG(0,,,,200)")</f>
        <v>37.386657999999997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9.5557339999999993</v>
      </c>
      <c r="T17" s="7" cm="1">
        <f t="array" ref="T17">_xll.FDSZ($R17,"FG_PRICE(0)")</f>
        <v>9.5557339999999993</v>
      </c>
      <c r="U17" s="7" cm="1">
        <f t="array" ref="U17">_xll.FDSZ($R17,"FG_PRICE(0)")</f>
        <v>9.5557339999999993</v>
      </c>
      <c r="V17" s="7" cm="1">
        <f t="array" ref="V17">_xll.FDSZ($R17,"FG_PRICE(0)")</f>
        <v>9.5557339999999993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0.442</v>
      </c>
      <c r="G18" s="152" cm="1">
        <f t="array" ref="G18">_xll.FDSZ(C18,"FG_PRICE(0)")</f>
        <v>52.35</v>
      </c>
      <c r="H18" s="152" cm="1">
        <f t="array" ref="H18">_xll.FDSZ(C18,"FG_PRICE_MAVG(0,,,,30)")</f>
        <v>51.42</v>
      </c>
      <c r="I18" s="152" cm="1">
        <f t="array" ref="I18">_xll.FDSZ(C18,"FG_PRICE_MAVG(0,,,,60)")</f>
        <v>50.881667999999998</v>
      </c>
      <c r="J18" s="152" cm="1">
        <f t="array" ref="J18">_xll.FDSZ(C18,"FG_PRICE_MAVG(0,,,,200)")</f>
        <v>46.848323999999998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1315.4776999999999</v>
      </c>
      <c r="T18" s="7" cm="1">
        <f t="array" ref="T18">_xll.FDSZ($R18,"FG_PRICE(0)")</f>
        <v>1315.4776999999999</v>
      </c>
      <c r="U18" s="7" cm="1">
        <f t="array" ref="U18">_xll.FDSZ($R18,"FG_PRICE(0)")</f>
        <v>1315.4776999999999</v>
      </c>
      <c r="V18" s="7" cm="1">
        <f t="array" ref="V18">_xll.FDSZ($R18,"FG_PRICE(0)")</f>
        <v>1315.4776999999999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0.59</v>
      </c>
      <c r="G19" s="152" cm="1">
        <f t="array" ref="G19">_xll.FDSZ(C19,"FG_PRICE(0)")</f>
        <v>40.54</v>
      </c>
      <c r="H19" s="152" cm="1">
        <f t="array" ref="H19">_xll.FDSZ(C19,"FG_PRICE_MAVG(0,,,,30)")</f>
        <v>39.862335000000002</v>
      </c>
      <c r="I19" s="152" cm="1">
        <f t="array" ref="I19">_xll.FDSZ(C19,"FG_PRICE_MAVG(0,,,,60)")</f>
        <v>38.889830000000003</v>
      </c>
      <c r="J19" s="152" cm="1">
        <f t="array" ref="J19">_xll.FDSZ(C19,"FG_PRICE_MAVG(0,,,,200)")</f>
        <v>42.057200000000002</v>
      </c>
      <c r="L19">
        <f t="shared" si="1"/>
        <v>1</v>
      </c>
      <c r="M19">
        <f t="shared" si="2"/>
        <v>1</v>
      </c>
      <c r="N19">
        <f t="shared" si="3"/>
        <v>0</v>
      </c>
      <c r="P19">
        <f t="shared" si="4"/>
        <v>2</v>
      </c>
      <c r="R19" t="s">
        <v>864</v>
      </c>
      <c r="S19" s="7" cm="1">
        <f t="array" ref="S19">_xll.FDSZ($R19,"FG_PRICE(0)")</f>
        <v>251.11058</v>
      </c>
      <c r="T19" s="7" cm="1">
        <f t="array" ref="T19">_xll.FDSZ($R19,"FG_PRICE(0)")</f>
        <v>251.11058</v>
      </c>
      <c r="U19" s="7" cm="1">
        <f t="array" ref="U19">_xll.FDSZ($R19,"FG_PRICE(0)")</f>
        <v>251.11058</v>
      </c>
      <c r="V19" s="7" cm="1">
        <f t="array" ref="V19">_xll.FDSZ($R19,"FG_PRICE(0)")</f>
        <v>251.11058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0.308</v>
      </c>
      <c r="G20" s="152" cm="1">
        <f t="array" ref="G20">_xll.FDSZ(C20,"FG_PRICE(0)")</f>
        <v>17.579999999999998</v>
      </c>
      <c r="H20" s="152" cm="1">
        <f t="array" ref="H20">_xll.FDSZ(C20,"FG_PRICE_MAVG(0,,,,30)")</f>
        <v>17.8049</v>
      </c>
      <c r="I20" s="152" cm="1">
        <f t="array" ref="I20">_xll.FDSZ(C20,"FG_PRICE_MAVG(0,,,,60)")</f>
        <v>17.669827000000002</v>
      </c>
      <c r="J20" s="152" cm="1">
        <f t="array" ref="J20">_xll.FDSZ(C20,"FG_PRICE_MAVG(0,,,,200)")</f>
        <v>17.651523999999998</v>
      </c>
      <c r="L20">
        <f t="shared" si="1"/>
        <v>0</v>
      </c>
      <c r="M20">
        <f t="shared" si="2"/>
        <v>0</v>
      </c>
      <c r="N20">
        <f t="shared" si="3"/>
        <v>0</v>
      </c>
      <c r="P20">
        <f t="shared" si="4"/>
        <v>0</v>
      </c>
      <c r="R20" t="s">
        <v>878</v>
      </c>
      <c r="S20" s="7" cm="1">
        <f t="array" ref="S20">_xll.FDSZ($R20,"FG_PRICE(0)")</f>
        <v>101.211975</v>
      </c>
      <c r="T20" s="7" cm="1">
        <f t="array" ref="T20">_xll.FDSZ($R20,"FG_PRICE(0)")</f>
        <v>101.211975</v>
      </c>
      <c r="U20" s="7" cm="1">
        <f t="array" ref="U20">_xll.FDSZ($R20,"FG_PRICE(0)")</f>
        <v>101.211975</v>
      </c>
      <c r="V20" s="7" cm="1">
        <f t="array" ref="V20">_xll.FDSZ($R20,"FG_PRICE(0)")</f>
        <v>101.211975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0.63100000000000001</v>
      </c>
      <c r="G21" s="152" cm="1">
        <f t="array" ref="G21">_xll.FDSZ(C21,"FG_PRICE(0)")</f>
        <v>1396.38</v>
      </c>
      <c r="H21" s="152" cm="1">
        <f t="array" ref="H21">_xll.FDSZ(C21,"FG_PRICE_MAVG(0,,,,30)")</f>
        <v>1379.7746999999999</v>
      </c>
      <c r="I21" s="152" cm="1">
        <f t="array" ref="I21">_xll.FDSZ(C21,"FG_PRICE_MAVG(0,,,,60)")</f>
        <v>1381.4689000000001</v>
      </c>
      <c r="J21" s="152" cm="1">
        <f t="array" ref="J21">_xll.FDSZ(C21,"FG_PRICE_MAVG(0,,,,200)")</f>
        <v>1440.4777999999999</v>
      </c>
      <c r="L21">
        <f t="shared" si="1"/>
        <v>1</v>
      </c>
      <c r="M21">
        <f t="shared" si="2"/>
        <v>1</v>
      </c>
      <c r="N21">
        <f t="shared" si="3"/>
        <v>0</v>
      </c>
      <c r="P21">
        <f t="shared" si="4"/>
        <v>2</v>
      </c>
      <c r="R21" t="s">
        <v>757</v>
      </c>
      <c r="S21" s="7" cm="1">
        <f t="array" ref="S21">_xll.FDSZ($R21,"FG_PRICE(0)")</f>
        <v>1396.38</v>
      </c>
      <c r="T21" s="7" cm="1">
        <f t="array" ref="T21">_xll.FDSZ($R21,"FG_PRICE(0)")</f>
        <v>1396.38</v>
      </c>
      <c r="U21" s="7" cm="1">
        <f t="array" ref="U21">_xll.FDSZ($R21,"FG_PRICE(0)")</f>
        <v>1396.38</v>
      </c>
      <c r="V21" s="7" cm="1">
        <f t="array" ref="V21">_xll.FDSZ($R21,"FG_PRICE(0)")</f>
        <v>1396.38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0.77</v>
      </c>
      <c r="G22" s="152" cm="1">
        <f t="array" ref="G22">_xll.FDSZ(C22,"FG_PRICE(0)")</f>
        <v>38.86</v>
      </c>
      <c r="H22" s="152" cm="1">
        <f t="array" ref="H22">_xll.FDSZ(C22,"FG_PRICE_MAVG(0,,,,30)")</f>
        <v>36.414332999999999</v>
      </c>
      <c r="I22" s="152" cm="1">
        <f t="array" ref="I22">_xll.FDSZ(C22,"FG_PRICE_MAVG(0,,,,60)")</f>
        <v>36.451332000000001</v>
      </c>
      <c r="J22" s="152" cm="1">
        <f t="array" ref="J22">_xll.FDSZ(C22,"FG_PRICE_MAVG(0,,,,200)")</f>
        <v>35.29045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879</v>
      </c>
      <c r="S22" s="7" cm="1">
        <f t="array" ref="S22">_xll.FDSZ($R22,"FG_PRICE(0)")</f>
        <v>242.91594000000001</v>
      </c>
      <c r="T22" s="7" cm="1">
        <f t="array" ref="T22">_xll.FDSZ($R22,"FG_PRICE(0)")</f>
        <v>242.91594000000001</v>
      </c>
      <c r="U22" s="7" cm="1">
        <f t="array" ref="U22">_xll.FDSZ($R22,"FG_PRICE(0)")</f>
        <v>242.91594000000001</v>
      </c>
      <c r="V22" s="7" cm="1">
        <f t="array" ref="V22">_xll.FDSZ($R22,"FG_PRICE(0)")</f>
        <v>242.91594000000001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0.74099999999999999</v>
      </c>
      <c r="G23" s="152" cm="1">
        <f t="array" ref="G23">_xll.FDSZ(C23,"FG_PRICE(0)")</f>
        <v>14.94</v>
      </c>
      <c r="H23" s="152" cm="1">
        <f t="array" ref="H23">_xll.FDSZ(C23,"FG_PRICE_MAVG(0,,,,30)")</f>
        <v>14.753094000000001</v>
      </c>
      <c r="I23" s="152" cm="1">
        <f t="array" ref="I23">_xll.FDSZ(C23,"FG_PRICE_MAVG(0,,,,60)")</f>
        <v>14.782225</v>
      </c>
      <c r="J23" s="152" cm="1">
        <f t="array" ref="J23">_xll.FDSZ(C23,"FG_PRICE_MAVG(0,,,,200)")</f>
        <v>14.832742</v>
      </c>
      <c r="L23">
        <f t="shared" si="1"/>
        <v>1</v>
      </c>
      <c r="M23">
        <f t="shared" si="2"/>
        <v>1</v>
      </c>
      <c r="N23">
        <f t="shared" si="3"/>
        <v>1</v>
      </c>
      <c r="P23">
        <f t="shared" si="4"/>
        <v>3</v>
      </c>
      <c r="R23" t="s">
        <v>880</v>
      </c>
      <c r="S23" s="7" cm="1">
        <f t="array" ref="S23">_xll.FDSZ($R23,"FG_PRICE(0)")</f>
        <v>145.15286</v>
      </c>
      <c r="T23" s="7" cm="1">
        <f t="array" ref="T23">_xll.FDSZ($R23,"FG_PRICE(0)")</f>
        <v>145.15286</v>
      </c>
      <c r="U23" s="7" cm="1">
        <f t="array" ref="U23">_xll.FDSZ($R23,"FG_PRICE(0)")</f>
        <v>145.15286</v>
      </c>
      <c r="V23" s="7" cm="1">
        <f t="array" ref="V23">_xll.FDSZ($R23,"FG_PRICE(0)")</f>
        <v>145.15286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0.5</v>
      </c>
      <c r="G24" s="152" cm="1">
        <f t="array" ref="G24">_xll.FDSZ(C24,"FG_PRICE(0)")</f>
        <v>13.37</v>
      </c>
      <c r="H24" s="152" cm="1">
        <f t="array" ref="H24">_xll.FDSZ(C24,"FG_PRICE_MAVG(0,,,,30)")</f>
        <v>13.537333500000001</v>
      </c>
      <c r="I24" s="152" cm="1">
        <f t="array" ref="I24">_xll.FDSZ(C24,"FG_PRICE_MAVG(0,,,,60)")</f>
        <v>13.2805</v>
      </c>
      <c r="J24" s="152" cm="1">
        <f t="array" ref="J24">_xll.FDSZ(C24,"FG_PRICE_MAVG(0,,,,200)")</f>
        <v>13.5877</v>
      </c>
      <c r="L24">
        <f t="shared" si="1"/>
        <v>0</v>
      </c>
      <c r="M24">
        <f t="shared" si="2"/>
        <v>1</v>
      </c>
      <c r="N24">
        <f t="shared" si="3"/>
        <v>0</v>
      </c>
      <c r="P24">
        <f t="shared" si="4"/>
        <v>1</v>
      </c>
      <c r="R24" t="s">
        <v>881</v>
      </c>
      <c r="S24" s="7" cm="1">
        <f t="array" ref="S24">_xll.FDSZ($R24,"FG_PRICE(0)")</f>
        <v>391.68723005999999</v>
      </c>
      <c r="T24" s="7" cm="1">
        <f t="array" ref="T24">_xll.FDSZ($R24,"FG_PRICE(0)")</f>
        <v>391.68723005999999</v>
      </c>
      <c r="U24" s="7" cm="1">
        <f t="array" ref="U24">_xll.FDSZ($R24,"FG_PRICE(0)")</f>
        <v>391.68723005999999</v>
      </c>
      <c r="V24" s="7" cm="1">
        <f t="array" ref="V24">_xll.FDSZ($R24,"FG_PRICE(0)")</f>
        <v>391.68723005999999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0.52400000000000002</v>
      </c>
      <c r="G25" s="152" cm="1">
        <f t="array" ref="G25">_xll.FDSZ(C25,"FG_PRICE(0)")</f>
        <v>44.98</v>
      </c>
      <c r="H25" s="152" cm="1">
        <f t="array" ref="H25">_xll.FDSZ(C25,"FG_PRICE_MAVG(0,,,,30)")</f>
        <v>44.445</v>
      </c>
      <c r="I25" s="152" cm="1">
        <f t="array" ref="I25">_xll.FDSZ(C25,"FG_PRICE_MAVG(0,,,,60)")</f>
        <v>43.927166</v>
      </c>
      <c r="J25" s="152" cm="1">
        <f t="array" ref="J25">_xll.FDSZ(C25,"FG_PRICE_MAVG(0,,,,200)")</f>
        <v>41.340600000000002</v>
      </c>
      <c r="L25">
        <f t="shared" si="1"/>
        <v>1</v>
      </c>
      <c r="M25">
        <f t="shared" si="2"/>
        <v>1</v>
      </c>
      <c r="N25">
        <f t="shared" si="3"/>
        <v>1</v>
      </c>
      <c r="P25">
        <f t="shared" si="4"/>
        <v>3</v>
      </c>
      <c r="R25" t="s">
        <v>882</v>
      </c>
      <c r="S25" s="7" cm="1">
        <f t="array" ref="S25">_xll.FDSZ($R25,"FG_PRICE(0)")</f>
        <v>52.037421999999999</v>
      </c>
      <c r="T25" s="7" cm="1">
        <f t="array" ref="T25">_xll.FDSZ($R25,"FG_PRICE(0)")</f>
        <v>52.037421999999999</v>
      </c>
      <c r="U25" s="7" cm="1">
        <f t="array" ref="U25">_xll.FDSZ($R25,"FG_PRICE(0)")</f>
        <v>52.037421999999999</v>
      </c>
      <c r="V25" s="7" cm="1">
        <f t="array" ref="V25">_xll.FDSZ($R25,"FG_PRICE(0)")</f>
        <v>52.037421999999999</v>
      </c>
    </row>
    <row r="27" spans="1:22" x14ac:dyDescent="0.35">
      <c r="K27" s="119" t="s">
        <v>908</v>
      </c>
      <c r="L27" s="119">
        <f>SUM(L5:L25)</f>
        <v>13</v>
      </c>
      <c r="M27" s="119">
        <f>SUM(M5:M25)</f>
        <v>17</v>
      </c>
      <c r="N27" s="119">
        <f>SUM(N5:N25)</f>
        <v>14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0.61904761904761907</v>
      </c>
      <c r="M30" s="178">
        <f t="shared" ref="M30:N30" si="5">M27/M28</f>
        <v>0.80952380952380953</v>
      </c>
      <c r="N30" s="178">
        <f t="shared" si="5"/>
        <v>0.66666666666666663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104.71</v>
      </c>
      <c r="D3" cm="1">
        <f t="array" ref="D3">_xll.FDS($A3,"FG_PRICE_MAVG(0,,,,30)")</f>
        <v>109.89867</v>
      </c>
      <c r="E3" s="47" cm="1">
        <f t="array" ref="E3">_xll.FDS($A3,"FG_PRICE_CHANGE(0,-1AM)")</f>
        <v>-7.3362831858407098</v>
      </c>
      <c r="F3" s="47" cm="1">
        <f t="array" ref="F3">_xll.FDS($A3,"FG_PRICE_CHANGE(0,-3AM)")</f>
        <v>-24.587684551674499</v>
      </c>
      <c r="G3" s="47" cm="1">
        <f t="array" ref="G3">_xll.FDS($A3,"FG_PRICE_CHANGE(0,-6AM)")</f>
        <v>-11.495224410447101</v>
      </c>
      <c r="H3" s="47" cm="1">
        <f t="array" ref="H3">_xll.FDS($A3,"FG_PRICE_CHANGE(0,-1AY)")</f>
        <v>-13.4985543163982</v>
      </c>
      <c r="I3" s="47" cm="1">
        <f t="array" ref="I3">_xll.FDS($A3,"FG_PRICE(0)/MAX(FG_PRICE(0,-1AY))")</f>
        <v>0.72634572697003297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4.2519999999999998</v>
      </c>
      <c r="D4" cm="1">
        <f t="array" ref="D4">_xll.FDS($A4,"FG_PRICE_MAVG(0,,,,30)")</f>
        <v>4.0418333999999998</v>
      </c>
      <c r="E4" s="47" cm="1">
        <f t="array" ref="E4">_xll.FDS($A4,"FG_PRICE_CHANGE(0,-1AM)")</f>
        <v>8.4002549394518695</v>
      </c>
      <c r="F4" s="47" cm="1">
        <f t="array" ref="F4">_xll.FDS($A4,"FG_PRICE_CHANGE(0,-3AM)")</f>
        <v>12.591023434396901</v>
      </c>
      <c r="G4" s="47" cm="1">
        <f t="array" ref="G4">_xll.FDS($A4,"FG_PRICE_CHANGE(0,-6AM)")</f>
        <v>17.653569452130601</v>
      </c>
      <c r="H4" s="47" cm="1">
        <f t="array" ref="H4">_xll.FDS($A4,"FG_PRICE_CHANGE(0,-1AY)")</f>
        <v>5.6528761336812003</v>
      </c>
      <c r="I4" s="47" cm="1">
        <f t="array" ref="I4">_xll.FDS($A4,"FG_PRICE(0)/MAX(FG_PRICE(0,-1AY))")</f>
        <v>0.99206719552029898</v>
      </c>
      <c r="J4" cm="1">
        <f t="array" ref="J4">_xll.FDS($A4,"MAX(FG_PRICE(0,-5AY))")</f>
        <v>4.9290000000000003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-5.4717604315754702</v>
      </c>
      <c r="H5" s="47" cm="1">
        <f t="array" ref="H5">_xll.FDS($A5,"FG_PRICE_CHANGE(0,-1AY)")</f>
        <v>-1.2989998850442499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5.5175000000000001</v>
      </c>
      <c r="D6" cm="1">
        <f t="array" ref="D6">_xll.FDS($A6,"FG_PRICE_MAVG(0,,,,30)")</f>
        <v>5.4774165000000004</v>
      </c>
      <c r="E6" s="47" cm="1">
        <f t="array" ref="E6">_xll.FDS($A6,"FG_PRICE_CHANGE(0,-1AM)")</f>
        <v>2.65116279069768</v>
      </c>
      <c r="F6" s="47" cm="1">
        <f t="array" ref="F6">_xll.FDS($A6,"FG_PRICE_CHANGE(0,-3AM)")</f>
        <v>-8.6128364389233898</v>
      </c>
      <c r="G6" s="47" cm="1">
        <f t="array" ref="G6">_xll.FDS($A6,"FG_PRICE_CHANGE(0,-6AM)")</f>
        <v>-0.76438848920862301</v>
      </c>
      <c r="H6" s="47" cm="1">
        <f t="array" ref="H6">_xll.FDS($A6,"FG_PRICE_CHANGE(0,-1AY)")</f>
        <v>-18.137982195845701</v>
      </c>
      <c r="I6" s="47" cm="1">
        <f t="array" ref="I6">_xll.FDS($A6,"FG_PRICE(0)/MAX(FG_PRICE(0,-1AY))")</f>
        <v>0.72574810917461396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4517</v>
      </c>
      <c r="D7" cm="1">
        <f t="array" ref="D7">_xll.FDS($A7,"FG_PRICE_MAVG(0,,,,30)")</f>
        <v>4313.3999999999996</v>
      </c>
      <c r="E7" s="47" cm="1">
        <f t="array" ref="E7">_xll.FDS($A7,"FG_PRICE_CHANGE(0,-1AM)")</f>
        <v>7.3431558935361103</v>
      </c>
      <c r="F7" s="47" cm="1">
        <f t="array" ref="F7">_xll.FDS($A7,"FG_PRICE_CHANGE(0,-3AM)")</f>
        <v>20.775401069518701</v>
      </c>
      <c r="G7" s="47" cm="1">
        <f t="array" ref="G7">_xll.FDS($A7,"FG_PRICE_CHANGE(0,-6AM)")</f>
        <v>27.960339943342799</v>
      </c>
      <c r="H7" s="47" cm="1">
        <f t="array" ref="H7">_xll.FDS($A7,"FG_PRICE_CHANGE(0,-1AY)")</f>
        <v>5.5373831775700904</v>
      </c>
      <c r="I7" s="47" cm="1">
        <f t="array" ref="I7">_xll.FDS($A7,"FG_PRICE(0)/MAX(FG_PRICE(0,-1AY))")</f>
        <v>0.98645992574798003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981</v>
      </c>
      <c r="D8" cm="1">
        <f t="array" ref="D8">_xll.FDS($A8,"FG_PRICE_MAVG(0,,,,30)")</f>
        <v>924.9</v>
      </c>
      <c r="E8" s="47" cm="1">
        <f t="array" ref="E8">_xll.FDS($A8,"FG_PRICE_CHANGE(0,-1AM)")</f>
        <v>4.9197860962566997</v>
      </c>
      <c r="F8" s="47" cm="1">
        <f t="array" ref="F8">_xll.FDS($A8,"FG_PRICE_CHANGE(0,-3AM)")</f>
        <v>5.4838709677419404</v>
      </c>
      <c r="G8" s="47" cm="1">
        <f t="array" ref="G8">_xll.FDS($A8,"FG_PRICE_CHANGE(0,-6AM)")</f>
        <v>10.8474576271187</v>
      </c>
      <c r="H8" s="47" cm="1">
        <f t="array" ref="H8">_xll.FDS($A8,"FG_PRICE_CHANGE(0,-1AY)")</f>
        <v>-2.3880597014925402</v>
      </c>
      <c r="I8" s="47" cm="1">
        <f t="array" ref="I8">_xll.FDS($A8,"FG_PRICE(0)/MAX(FG_PRICE(0,-1AY))")</f>
        <v>0.86431718061674001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17715</v>
      </c>
      <c r="D9" cm="1">
        <f t="array" ref="D9">_xll.FDS($A9,"FG_PRICE_MAVG(0,,,,30)")</f>
        <v>17432.5</v>
      </c>
      <c r="E9" s="47" cm="1">
        <f t="array" ref="E9">_xll.FDS($A9,"FG_PRICE_CHANGE(0,-1AM)")</f>
        <v>-1.0887772194304799</v>
      </c>
      <c r="F9" s="47" cm="1">
        <f t="array" ref="F9">_xll.FDS($A9,"FG_PRICE_CHANGE(0,-3AM)")</f>
        <v>9.0153846153846295</v>
      </c>
      <c r="G9" s="47" cm="1">
        <f t="array" ref="G9">_xll.FDS($A9,"FG_PRICE_CHANGE(0,-6AM)")</f>
        <v>-2.98466593647316</v>
      </c>
      <c r="H9" s="47" cm="1">
        <f t="array" ref="H9">_xll.FDS($A9,"FG_PRICE_CHANGE(0,-1AY)")</f>
        <v>-22.472647702406999</v>
      </c>
      <c r="I9" s="47" cm="1">
        <f t="array" ref="I9">_xll.FDS($A9,"FG_PRICE(0)/MAX(FG_PRICE(0,-1AY))")</f>
        <v>0.693617854346124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1068</v>
      </c>
      <c r="D10" cm="1">
        <f t="array" ref="D10">_xll.FDS($A10,"FG_PRICE_MAVG(0,,,,30)")</f>
        <v>1029.8334</v>
      </c>
      <c r="E10" s="47" cm="1">
        <f t="array" ref="E10">_xll.FDS($A10,"FG_PRICE_CHANGE(0,-1AM)")</f>
        <v>1.71428571428571</v>
      </c>
      <c r="F10" s="47" cm="1">
        <f t="array" ref="F10">_xll.FDS($A10,"FG_PRICE_CHANGE(0,-3AM)")</f>
        <v>5.32544378698225</v>
      </c>
      <c r="G10" s="47" cm="1">
        <f t="array" ref="G10">_xll.FDS($A10,"FG_PRICE_CHANGE(0,-6AM)")</f>
        <v>-9.1063829787233992</v>
      </c>
      <c r="H10" s="47" cm="1">
        <f t="array" ref="H10">_xll.FDS($A10,"FG_PRICE_CHANGE(0,-1AY)")</f>
        <v>-26.089965397923901</v>
      </c>
      <c r="I10" s="47" cm="1">
        <f t="array" ref="I10">_xll.FDS($A10,"FG_PRICE(0)/MAX(FG_PRICE(0,-1AY))")</f>
        <v>0.65121951219512197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628.1</v>
      </c>
      <c r="D11" cm="1">
        <f t="array" ref="D11">_xll.FDS($A11,"FG_PRICE_MAVG(0,,,,30)")</f>
        <v>627.54</v>
      </c>
      <c r="E11" s="47" cm="1">
        <f t="array" ref="E11">_xll.FDS($A11,"FG_PRICE_CHANGE(0,-1AM)")</f>
        <v>1.7825311942958999</v>
      </c>
      <c r="F11" s="47" cm="1">
        <f t="array" ref="F11">_xll.FDS($A11,"FG_PRICE_CHANGE(0,-3AM)")</f>
        <v>0.83480494461392096</v>
      </c>
      <c r="G11" s="47" cm="1">
        <f t="array" ref="G11">_xll.FDS($A11,"FG_PRICE_CHANGE(0,-6AM)")</f>
        <v>-11.4479063865783</v>
      </c>
      <c r="H11" s="47" cm="1">
        <f t="array" ref="H11">_xll.FDS($A11,"FG_PRICE_CHANGE(0,-1AY)")</f>
        <v>-10.5907473309608</v>
      </c>
      <c r="I11" s="47" cm="1">
        <f t="array" ref="I11">_xll.FDS($A11,"FG_PRICE(0)/MAX(FG_PRICE(0,-1AY))")</f>
        <v>0.82276657060518699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0.97170339999999999</v>
      </c>
      <c r="D12" cm="1">
        <f t="array" ref="D12">_xll.FDS($A12,"FG_PRICE_MAVG(0,,,,30)")</f>
        <v>0.96390306999999997</v>
      </c>
      <c r="E12" s="47" cm="1">
        <f t="array" ref="E12">_xll.FDS($A12,"FG_PRICE_CHANGE(0,-1AM)")</f>
        <v>0.90369603015905098</v>
      </c>
      <c r="F12" s="47" cm="1">
        <f t="array" ref="F12">_xll.FDS($A12,"FG_PRICE_CHANGE(0,-3AM)")</f>
        <v>-2.1369461596967998</v>
      </c>
      <c r="G12" s="47" cm="1">
        <f t="array" ref="G12">_xll.FDS($A12,"FG_PRICE_CHANGE(0,-6AM)")</f>
        <v>-3.2729792813576699</v>
      </c>
      <c r="H12" s="47" cm="1">
        <f t="array" ref="H12">_xll.FDS($A12,"FG_PRICE_CHANGE(0,-1AY)")</f>
        <v>-12.605817912066099</v>
      </c>
      <c r="I12" s="47" cm="1">
        <f t="array" ref="I12">_xll.FDS($A12,"FG_PRICE(0)/MAX(FG_PRICE(0,-1AY))")</f>
        <v>0.87394182087933903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41740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15.666513511499801</v>
      </c>
      <c r="D2" s="3" cm="1">
        <f t="array" ref="D2:D122">_xll.FDS(D1,"FMA_PE(LTMA,-10AY,0,AM,""PORTAGG"",""MEANR"")")</f>
        <v>15.651114751932001</v>
      </c>
      <c r="E2" s="3" cm="1">
        <f t="array" ref="E2:E122">_xll.FDS(E1,"FMA_PE(LTMA,-10AY,0,AM,""PORTAGG"",""MEANR"")")</f>
        <v>19.288289725634002</v>
      </c>
      <c r="F2" s="3" cm="1">
        <f t="array" ref="F2:F122">_xll.FDS(F1,"FMA_PE(LTMA,-10AY,0,AM,""PORTAGG"",""MEANR"")")</f>
        <v>15.402633687408001</v>
      </c>
      <c r="G2" s="3" cm="1">
        <f t="array" ref="G2:G122">_xll.FDS(G1,"FMA_PE(LTMA,-10AY,0,AM,""PORTAGG"",""MEANR"")")</f>
        <v>14.852445828117499</v>
      </c>
      <c r="H2" s="3" cm="1">
        <f t="array" ref="H2:H122">_xll.FDS(H1,"FMA_PE(LTMA,-10AY,0,AM,""PORTAGG"",""MEANR"")")</f>
        <v>16.7406461661731</v>
      </c>
      <c r="I2" s="3" cm="1">
        <f t="array" ref="I2:I122">_xll.FDS(I1,"FMA_PE(LTMA,-10AY,0,AM,""PORTAGG"",""MEANR"")")</f>
        <v>15.7207471653977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11.553674441338501</v>
      </c>
      <c r="L2" s="3" cm="1">
        <f t="array" ref="L2:L122">_xll.FDS(L1,"FMA_PE(LTMA,-10AY,0,AM,""PORTAGG"",""MEANR"")")</f>
        <v>11.499925259277999</v>
      </c>
      <c r="M2" s="3" cm="1">
        <f t="array" ref="M2:M122">_xll.FDS(M1,"FMA_PE(LTMA,-10AY,0,AM,""PORTAGG"",""MEANR"")")</f>
        <v>15.641611324832599</v>
      </c>
      <c r="N2" s="3" cm="1">
        <f t="array" ref="N2:N122">_xll.FDS(N1,"FMA_PE(LTMA,-10AY,0,AM,""PORTAGG"",""MEANR"")")</f>
        <v>31.830293643325799</v>
      </c>
      <c r="O2" s="3" cm="1">
        <f t="array" ref="O2:O122">_xll.FDS(O1,"FMA_PE(LTMA,-10AY,0,AM,""PORTAGG"",""MEANR"")")</f>
        <v>16.4163930481661</v>
      </c>
      <c r="P2" s="3" cm="1">
        <f t="array" ref="P2:P122">_xll.FDS(P1,"FMA_PE(LTMA,-10AY,0,AM,""PORTAGG"",""MEANR"")")</f>
        <v>9.3095163132425096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18.366841115008199</v>
      </c>
      <c r="S2" s="3" cm="1">
        <f t="array" ref="S2:S122">_xll.FDS(S1,"FMA_PE(LTMA,-10AY,0,AM,""PORTAGG"",""MEANR"")")</f>
        <v>9.67600778815968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11.9352613279104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41768</v>
      </c>
      <c r="B3" s="3" t="e">
        <v>#N/A</v>
      </c>
      <c r="C3" s="3">
        <v>15.6525447880279</v>
      </c>
      <c r="D3" s="3">
        <v>15.6314103367157</v>
      </c>
      <c r="E3" s="3">
        <v>19.330050111423699</v>
      </c>
      <c r="F3" s="3">
        <v>15.163102735895199</v>
      </c>
      <c r="G3" s="3">
        <v>14.8347327370677</v>
      </c>
      <c r="H3" s="3">
        <v>16.687191125992701</v>
      </c>
      <c r="I3" s="3">
        <v>15.446467076344801</v>
      </c>
      <c r="J3" s="3" t="e">
        <v>#N/A</v>
      </c>
      <c r="K3" s="3">
        <v>11.3434419563361</v>
      </c>
      <c r="L3" s="3">
        <v>11.577974918122599</v>
      </c>
      <c r="M3" s="3">
        <v>15.5778122987484</v>
      </c>
      <c r="N3" s="3">
        <v>31.5441150495088</v>
      </c>
      <c r="O3" s="3">
        <v>16.395410999944001</v>
      </c>
      <c r="P3" s="3">
        <v>9.1213394204103704</v>
      </c>
      <c r="Q3" s="3" t="e">
        <v>#N/A</v>
      </c>
      <c r="R3" s="3">
        <v>18.063501127556901</v>
      </c>
      <c r="S3" s="3">
        <v>9.9926271180157205</v>
      </c>
      <c r="T3" s="3" t="e">
        <v>#N/A</v>
      </c>
      <c r="U3" s="3">
        <v>11.833697451871201</v>
      </c>
      <c r="V3" s="3" t="e">
        <v>#N/A</v>
      </c>
    </row>
    <row r="4" spans="1:22" x14ac:dyDescent="0.35">
      <c r="A4" s="2">
        <v>41801</v>
      </c>
      <c r="B4" s="3" t="e">
        <v>#N/A</v>
      </c>
      <c r="C4" s="3">
        <v>15.9273667465204</v>
      </c>
      <c r="D4" s="3">
        <v>15.645081177962799</v>
      </c>
      <c r="E4" s="3">
        <v>19.295923019004299</v>
      </c>
      <c r="F4" s="3">
        <v>15.256252027669399</v>
      </c>
      <c r="G4" s="3">
        <v>15.263033644410299</v>
      </c>
      <c r="H4" s="3">
        <v>16.737574412933199</v>
      </c>
      <c r="I4" s="3">
        <v>15.546894669152</v>
      </c>
      <c r="J4" s="3" t="e">
        <v>#N/A</v>
      </c>
      <c r="K4" s="3">
        <v>11.345945608453601</v>
      </c>
      <c r="L4" s="3">
        <v>11.8529073941632</v>
      </c>
      <c r="M4" s="3">
        <v>15.8011002852791</v>
      </c>
      <c r="N4" s="3">
        <v>26.906676494545401</v>
      </c>
      <c r="O4" s="3">
        <v>17.107075401437601</v>
      </c>
      <c r="P4" s="3">
        <v>9.3506593287854294</v>
      </c>
      <c r="Q4" s="3" t="e">
        <v>#N/A</v>
      </c>
      <c r="R4" s="3">
        <v>17.853818298068699</v>
      </c>
      <c r="S4" s="3">
        <v>10.283577190868799</v>
      </c>
      <c r="T4" s="3" t="e">
        <v>#N/A</v>
      </c>
      <c r="U4" s="3">
        <v>12.116522118445401</v>
      </c>
      <c r="V4" s="3" t="e">
        <v>#N/A</v>
      </c>
    </row>
    <row r="5" spans="1:22" x14ac:dyDescent="0.35">
      <c r="A5" s="2">
        <v>41831</v>
      </c>
      <c r="B5" s="3" t="e">
        <v>#N/A</v>
      </c>
      <c r="C5" s="3">
        <v>16.197824451608099</v>
      </c>
      <c r="D5" s="3">
        <v>15.6969047354764</v>
      </c>
      <c r="E5" s="3">
        <v>19.299835898568301</v>
      </c>
      <c r="F5" s="3">
        <v>14.7404749433577</v>
      </c>
      <c r="G5" s="3">
        <v>15.8884413360257</v>
      </c>
      <c r="H5" s="3">
        <v>16.741608076335599</v>
      </c>
      <c r="I5" s="3">
        <v>15.6815113409122</v>
      </c>
      <c r="J5" s="3" t="e">
        <v>#N/A</v>
      </c>
      <c r="K5" s="3">
        <v>11.2453527514659</v>
      </c>
      <c r="L5" s="3">
        <v>11.8568390815465</v>
      </c>
      <c r="M5" s="3">
        <v>15.986130229314201</v>
      </c>
      <c r="N5" s="3">
        <v>24.140839908114401</v>
      </c>
      <c r="O5" s="3">
        <v>17.051423591081601</v>
      </c>
      <c r="P5" s="3">
        <v>9.3930796696436492</v>
      </c>
      <c r="Q5" s="3" t="e">
        <v>#N/A</v>
      </c>
      <c r="R5" s="3">
        <v>17.839073557359701</v>
      </c>
      <c r="S5" s="3">
        <v>10.499615210229001</v>
      </c>
      <c r="T5" s="3" t="e">
        <v>#N/A</v>
      </c>
      <c r="U5" s="3">
        <v>12.451874473630401</v>
      </c>
      <c r="V5" s="3" t="e">
        <v>#N/A</v>
      </c>
    </row>
    <row r="6" spans="1:22" x14ac:dyDescent="0.35">
      <c r="A6" s="2">
        <v>41862</v>
      </c>
      <c r="B6" s="3" t="e">
        <v>#N/A</v>
      </c>
      <c r="C6" s="3">
        <v>16.3236949044895</v>
      </c>
      <c r="D6" s="3">
        <v>15.8476520175765</v>
      </c>
      <c r="E6" s="3">
        <v>19.3687113175768</v>
      </c>
      <c r="F6" s="3">
        <v>14.589651723340699</v>
      </c>
      <c r="G6" s="3">
        <v>15.856964620412199</v>
      </c>
      <c r="H6" s="3">
        <v>16.6092364712521</v>
      </c>
      <c r="I6" s="3">
        <v>14.9286513437048</v>
      </c>
      <c r="J6" s="3" t="e">
        <v>#N/A</v>
      </c>
      <c r="K6" s="3">
        <v>11.5553084262271</v>
      </c>
      <c r="L6" s="3">
        <v>12.3052675834578</v>
      </c>
      <c r="M6" s="3">
        <v>16.352001847675201</v>
      </c>
      <c r="N6" s="3">
        <v>21.425392146535</v>
      </c>
      <c r="O6" s="3">
        <v>17.2827771396976</v>
      </c>
      <c r="P6" s="3">
        <v>9.7084408532292201</v>
      </c>
      <c r="Q6" s="3" t="e">
        <v>#N/A</v>
      </c>
      <c r="R6" s="3">
        <v>17.662468505103799</v>
      </c>
      <c r="S6" s="3">
        <v>10.415116161247299</v>
      </c>
      <c r="T6" s="3" t="e">
        <v>#N/A</v>
      </c>
      <c r="U6" s="3">
        <v>12.7857629841471</v>
      </c>
      <c r="V6" s="3" t="e">
        <v>#N/A</v>
      </c>
    </row>
    <row r="7" spans="1:22" x14ac:dyDescent="0.35">
      <c r="A7" s="2">
        <v>41893</v>
      </c>
      <c r="B7" s="3" t="e">
        <v>#N/A</v>
      </c>
      <c r="C7" s="3">
        <v>16.459091560859498</v>
      </c>
      <c r="D7" s="3">
        <v>15.8033528236344</v>
      </c>
      <c r="E7" s="3">
        <v>19.740088804665799</v>
      </c>
      <c r="F7" s="3">
        <v>14.765082734615399</v>
      </c>
      <c r="G7" s="3">
        <v>15.624339288861901</v>
      </c>
      <c r="H7" s="3">
        <v>16.891799798135398</v>
      </c>
      <c r="I7" s="3">
        <v>14.8603798960796</v>
      </c>
      <c r="J7" s="3" t="e">
        <v>#N/A</v>
      </c>
      <c r="K7" s="3">
        <v>11.505686089645399</v>
      </c>
      <c r="L7" s="3">
        <v>12.710394889515101</v>
      </c>
      <c r="M7" s="3">
        <v>16.433523983175998</v>
      </c>
      <c r="N7" s="3">
        <v>20.2864011320681</v>
      </c>
      <c r="O7" s="3">
        <v>18.001774774441898</v>
      </c>
      <c r="P7" s="3">
        <v>9.7156202310205906</v>
      </c>
      <c r="Q7" s="3" t="e">
        <v>#N/A</v>
      </c>
      <c r="R7" s="3">
        <v>19.202736304857101</v>
      </c>
      <c r="S7" s="3">
        <v>10.6244817762871</v>
      </c>
      <c r="T7" s="3" t="e">
        <v>#N/A</v>
      </c>
      <c r="U7" s="3">
        <v>13.726732541278</v>
      </c>
      <c r="V7" s="3" t="e">
        <v>#N/A</v>
      </c>
    </row>
    <row r="8" spans="1:22" x14ac:dyDescent="0.35">
      <c r="A8" s="2">
        <v>41922</v>
      </c>
      <c r="B8" s="3" t="e">
        <v>#N/A</v>
      </c>
      <c r="C8" s="3">
        <v>15.854198352148501</v>
      </c>
      <c r="D8" s="3">
        <v>15.4827939502074</v>
      </c>
      <c r="E8" s="3">
        <v>19.461388658091501</v>
      </c>
      <c r="F8" s="3">
        <v>14.4117173155388</v>
      </c>
      <c r="G8" s="3">
        <v>14.3355182026822</v>
      </c>
      <c r="H8" s="3">
        <v>16.458458178119098</v>
      </c>
      <c r="I8" s="3">
        <v>14.2768104778553</v>
      </c>
      <c r="J8" s="3" t="e">
        <v>#N/A</v>
      </c>
      <c r="K8" s="3">
        <v>11.039959377322299</v>
      </c>
      <c r="L8" s="3">
        <v>12.510787511375</v>
      </c>
      <c r="M8" s="3">
        <v>15.7345548524174</v>
      </c>
      <c r="N8" s="3">
        <v>17.555194179566499</v>
      </c>
      <c r="O8" s="3">
        <v>17.8707559475633</v>
      </c>
      <c r="P8" s="3">
        <v>9.2625784646873406</v>
      </c>
      <c r="Q8" s="3" t="e">
        <v>#N/A</v>
      </c>
      <c r="R8" s="3">
        <v>18.942210266331902</v>
      </c>
      <c r="S8" s="3">
        <v>10.158327214550001</v>
      </c>
      <c r="T8" s="3" t="e">
        <v>#N/A</v>
      </c>
      <c r="U8" s="3">
        <v>13.2996127718321</v>
      </c>
      <c r="V8" s="3" t="e">
        <v>#N/A</v>
      </c>
    </row>
    <row r="9" spans="1:22" x14ac:dyDescent="0.35">
      <c r="A9" s="2">
        <v>41954</v>
      </c>
      <c r="B9" s="3" t="e">
        <v>#N/A</v>
      </c>
      <c r="C9" s="3">
        <v>15.949407319134099</v>
      </c>
      <c r="D9" s="3">
        <v>15.729723774143199</v>
      </c>
      <c r="E9" s="3">
        <v>19.798754247239799</v>
      </c>
      <c r="F9" s="3">
        <v>14.5873790459103</v>
      </c>
      <c r="G9" s="3">
        <v>14.061562501763399</v>
      </c>
      <c r="H9" s="3">
        <v>16.442630586600298</v>
      </c>
      <c r="I9" s="3">
        <v>14.149694161909</v>
      </c>
      <c r="J9" s="3" t="e">
        <v>#N/A</v>
      </c>
      <c r="K9" s="3">
        <v>11.651281449982401</v>
      </c>
      <c r="L9" s="3">
        <v>12.380011031797199</v>
      </c>
      <c r="M9" s="3">
        <v>16.7847225806034</v>
      </c>
      <c r="N9" s="3">
        <v>17.153179435935002</v>
      </c>
      <c r="O9" s="3">
        <v>18.9210857073274</v>
      </c>
      <c r="P9" s="3">
        <v>9.5155836396814202</v>
      </c>
      <c r="Q9" s="3" t="e">
        <v>#N/A</v>
      </c>
      <c r="R9" s="3">
        <v>19.591854556923501</v>
      </c>
      <c r="S9" s="3">
        <v>10.778452442545101</v>
      </c>
      <c r="T9" s="3" t="e">
        <v>#N/A</v>
      </c>
      <c r="U9" s="3">
        <v>13.248260724314701</v>
      </c>
      <c r="V9" s="3" t="e">
        <v>#N/A</v>
      </c>
    </row>
    <row r="10" spans="1:22" x14ac:dyDescent="0.35">
      <c r="A10" s="2">
        <v>41984</v>
      </c>
      <c r="B10" s="3" t="e">
        <v>#N/A</v>
      </c>
      <c r="C10" s="3">
        <v>16.473915546377398</v>
      </c>
      <c r="D10" s="3">
        <v>16.463707460317799</v>
      </c>
      <c r="E10" s="3">
        <v>19.600239673967</v>
      </c>
      <c r="F10" s="3">
        <v>14.7163622134844</v>
      </c>
      <c r="G10" s="3">
        <v>14.279632404118599</v>
      </c>
      <c r="H10" s="3">
        <v>16.182970555431002</v>
      </c>
      <c r="I10" s="3">
        <v>13.702043325422199</v>
      </c>
      <c r="J10" s="3" t="e">
        <v>#N/A</v>
      </c>
      <c r="K10" s="3">
        <v>11.437989912204801</v>
      </c>
      <c r="L10" s="3">
        <v>12.059769083272201</v>
      </c>
      <c r="M10" s="3">
        <v>15.9311930117813</v>
      </c>
      <c r="N10" s="3">
        <v>17.1244352021738</v>
      </c>
      <c r="O10" s="3">
        <v>19.078423853734598</v>
      </c>
      <c r="P10" s="3">
        <v>9.7493745652283401</v>
      </c>
      <c r="Q10" s="3" t="e">
        <v>#N/A</v>
      </c>
      <c r="R10" s="3">
        <v>19.445100928194702</v>
      </c>
      <c r="S10" s="3">
        <v>11.623715995830899</v>
      </c>
      <c r="T10" s="3" t="e">
        <v>#N/A</v>
      </c>
      <c r="U10" s="3">
        <v>12.7758708534971</v>
      </c>
      <c r="V10" s="3" t="e">
        <v>#N/A</v>
      </c>
    </row>
    <row r="11" spans="1:22" x14ac:dyDescent="0.35">
      <c r="A11" s="2">
        <v>42013</v>
      </c>
      <c r="B11" s="3" t="e">
        <v>#N/A</v>
      </c>
      <c r="C11" s="3">
        <v>16.418380206512101</v>
      </c>
      <c r="D11" s="3">
        <v>16.853264813550499</v>
      </c>
      <c r="E11" s="3">
        <v>20.372434519141599</v>
      </c>
      <c r="F11" s="3">
        <v>14.536023280073</v>
      </c>
      <c r="G11" s="3">
        <v>13.976166704770099</v>
      </c>
      <c r="H11" s="3">
        <v>16.0597226136654</v>
      </c>
      <c r="I11" s="3">
        <v>13.776923082038</v>
      </c>
      <c r="J11" s="3" t="e">
        <v>#N/A</v>
      </c>
      <c r="K11" s="3">
        <v>11.391994874811401</v>
      </c>
      <c r="L11" s="3">
        <v>12.220659688606201</v>
      </c>
      <c r="M11" s="3">
        <v>17.044795813972701</v>
      </c>
      <c r="N11" s="3">
        <v>12.559750348135699</v>
      </c>
      <c r="O11" s="3">
        <v>19.280674952592499</v>
      </c>
      <c r="P11" s="3">
        <v>10.4884769599511</v>
      </c>
      <c r="Q11" s="3">
        <v>15.176718135102201</v>
      </c>
      <c r="R11" s="3">
        <v>19.695809817586898</v>
      </c>
      <c r="S11" s="3">
        <v>12.132050963339401</v>
      </c>
      <c r="T11" s="3">
        <v>11.267030071743401</v>
      </c>
      <c r="U11" s="3">
        <v>12.4234587064885</v>
      </c>
      <c r="V11" s="3" t="e">
        <v>#N/A</v>
      </c>
    </row>
    <row r="12" spans="1:22" x14ac:dyDescent="0.35">
      <c r="A12" s="2">
        <v>42046</v>
      </c>
      <c r="B12" s="3" t="e">
        <v>#N/A</v>
      </c>
      <c r="C12" s="3">
        <v>16.450144312061202</v>
      </c>
      <c r="D12" s="3">
        <v>17.4899943721155</v>
      </c>
      <c r="E12" s="3">
        <v>20.8025205595602</v>
      </c>
      <c r="F12" s="3">
        <v>18.252639016090701</v>
      </c>
      <c r="G12" s="3">
        <v>15.603693434260601</v>
      </c>
      <c r="H12" s="3">
        <v>16.515053920698499</v>
      </c>
      <c r="I12" s="3">
        <v>14.1754021629335</v>
      </c>
      <c r="J12" s="3" t="e">
        <v>#N/A</v>
      </c>
      <c r="K12" s="3">
        <v>12.2336428705256</v>
      </c>
      <c r="L12" s="3">
        <v>12.0660161876252</v>
      </c>
      <c r="M12" s="3">
        <v>18.141036072486401</v>
      </c>
      <c r="N12" s="3">
        <v>13.304705436270099</v>
      </c>
      <c r="O12" s="3">
        <v>20.412224933524101</v>
      </c>
      <c r="P12" s="3">
        <v>10.4574923123186</v>
      </c>
      <c r="Q12" s="3">
        <v>15.3195942000697</v>
      </c>
      <c r="R12" s="3">
        <v>22.678079179569099</v>
      </c>
      <c r="S12" s="3">
        <v>11.826625996024401</v>
      </c>
      <c r="T12" s="3">
        <v>12.700271762390599</v>
      </c>
      <c r="U12" s="3">
        <v>12.4713693232437</v>
      </c>
      <c r="V12" s="3" t="e">
        <v>#N/A</v>
      </c>
    </row>
    <row r="13" spans="1:22" x14ac:dyDescent="0.35">
      <c r="A13" s="2">
        <v>42074</v>
      </c>
      <c r="B13" s="3" t="e">
        <v>#N/A</v>
      </c>
      <c r="C13" s="3">
        <v>16.521685438904001</v>
      </c>
      <c r="D13" s="3">
        <v>17.921803711420601</v>
      </c>
      <c r="E13" s="3">
        <v>20.989699838233498</v>
      </c>
      <c r="F13" s="3">
        <v>20.154603350913099</v>
      </c>
      <c r="G13" s="3">
        <v>16.133635430069202</v>
      </c>
      <c r="H13" s="3">
        <v>16.9946524525805</v>
      </c>
      <c r="I13" s="3">
        <v>14.2565020223276</v>
      </c>
      <c r="J13" s="3" t="e">
        <v>#N/A</v>
      </c>
      <c r="K13" s="3">
        <v>12.189563529006</v>
      </c>
      <c r="L13" s="3">
        <v>12.8384321589955</v>
      </c>
      <c r="M13" s="3">
        <v>18.3625138565302</v>
      </c>
      <c r="N13" s="3">
        <v>17.683260634847201</v>
      </c>
      <c r="O13" s="3">
        <v>20.921628625424098</v>
      </c>
      <c r="P13" s="3">
        <v>10.7526565518049</v>
      </c>
      <c r="Q13" s="3">
        <v>14.9878217953777</v>
      </c>
      <c r="R13" s="3">
        <v>23.349585860541598</v>
      </c>
      <c r="S13" s="3">
        <v>11.7397936583932</v>
      </c>
      <c r="T13" s="3">
        <v>13.0205980131134</v>
      </c>
      <c r="U13" s="3">
        <v>16.797851093692199</v>
      </c>
      <c r="V13" s="3" t="e">
        <v>#N/A</v>
      </c>
    </row>
    <row r="14" spans="1:22" x14ac:dyDescent="0.35">
      <c r="A14" s="2">
        <v>42104</v>
      </c>
      <c r="B14" s="3" t="e">
        <v>#N/A</v>
      </c>
      <c r="C14" s="3">
        <v>16.434260363133198</v>
      </c>
      <c r="D14" s="3">
        <v>17.895508809699798</v>
      </c>
      <c r="E14" s="3">
        <v>20.986881501637999</v>
      </c>
      <c r="F14" s="3">
        <v>19.791371848723401</v>
      </c>
      <c r="G14" s="3">
        <v>16.0079392360641</v>
      </c>
      <c r="H14" s="3">
        <v>17.0447720628433</v>
      </c>
      <c r="I14" s="3">
        <v>14.124111731117599</v>
      </c>
      <c r="J14" s="3" t="e">
        <v>#N/A</v>
      </c>
      <c r="K14" s="3">
        <v>12.0625405818021</v>
      </c>
      <c r="L14" s="3">
        <v>13.3498036386476</v>
      </c>
      <c r="M14" s="3">
        <v>18.585928897325999</v>
      </c>
      <c r="N14" s="3">
        <v>16.582107029657099</v>
      </c>
      <c r="O14" s="3">
        <v>20.827065649124599</v>
      </c>
      <c r="P14" s="3">
        <v>11.3076767506313</v>
      </c>
      <c r="Q14" s="3">
        <v>14.821574281719</v>
      </c>
      <c r="R14" s="3">
        <v>22.639729629637799</v>
      </c>
      <c r="S14" s="3">
        <v>11.709341292874701</v>
      </c>
      <c r="T14" s="3">
        <v>13.1561068720303</v>
      </c>
      <c r="U14" s="3">
        <v>16.622732392206501</v>
      </c>
      <c r="V14" s="3" t="e">
        <v>#N/A</v>
      </c>
    </row>
    <row r="15" spans="1:22" x14ac:dyDescent="0.35">
      <c r="A15" s="2">
        <v>42135</v>
      </c>
      <c r="B15" s="3" t="e">
        <v>#N/A</v>
      </c>
      <c r="C15" s="3">
        <v>16.489311802367101</v>
      </c>
      <c r="D15" s="3">
        <v>17.427867047569801</v>
      </c>
      <c r="E15" s="3">
        <v>20.577768057788699</v>
      </c>
      <c r="F15" s="3">
        <v>19.331675271383599</v>
      </c>
      <c r="G15" s="3">
        <v>15.6487814705809</v>
      </c>
      <c r="H15" s="3">
        <v>16.877113410932299</v>
      </c>
      <c r="I15" s="3">
        <v>14.0701179069542</v>
      </c>
      <c r="J15" s="3" t="e">
        <v>#N/A</v>
      </c>
      <c r="K15" s="3">
        <v>11.8028618502388</v>
      </c>
      <c r="L15" s="3">
        <v>14.024194770305799</v>
      </c>
      <c r="M15" s="3">
        <v>18.3956202871186</v>
      </c>
      <c r="N15" s="3">
        <v>15.384154643286999</v>
      </c>
      <c r="O15" s="3">
        <v>20.3648328834119</v>
      </c>
      <c r="P15" s="3">
        <v>11.504168673175499</v>
      </c>
      <c r="Q15" s="3">
        <v>14.924529228629901</v>
      </c>
      <c r="R15" s="3">
        <v>22.1514695884802</v>
      </c>
      <c r="S15" s="3">
        <v>11.772129031546999</v>
      </c>
      <c r="T15" s="3">
        <v>13.6686438894912</v>
      </c>
      <c r="U15" s="3">
        <v>16.7118520486123</v>
      </c>
      <c r="V15" s="3" t="e">
        <v>#N/A</v>
      </c>
    </row>
    <row r="16" spans="1:22" x14ac:dyDescent="0.35">
      <c r="A16" s="2">
        <v>42166</v>
      </c>
      <c r="B16" s="3" t="e">
        <v>#N/A</v>
      </c>
      <c r="C16" s="3">
        <v>16.139154459150198</v>
      </c>
      <c r="D16" s="3">
        <v>16.983461573569901</v>
      </c>
      <c r="E16" s="3">
        <v>20.1236073387681</v>
      </c>
      <c r="F16" s="3">
        <v>18.222521366499901</v>
      </c>
      <c r="G16" s="3">
        <v>16.247532201137801</v>
      </c>
      <c r="H16" s="3">
        <v>16.699112154336401</v>
      </c>
      <c r="I16" s="3">
        <v>13.8525176624266</v>
      </c>
      <c r="J16" s="3" t="e">
        <v>#N/A</v>
      </c>
      <c r="K16" s="3">
        <v>11.4175075041783</v>
      </c>
      <c r="L16" s="3">
        <v>13.932155661776401</v>
      </c>
      <c r="M16" s="3">
        <v>17.9935442844322</v>
      </c>
      <c r="N16" s="3">
        <v>14.4086551503989</v>
      </c>
      <c r="O16" s="3">
        <v>20.002841928068399</v>
      </c>
      <c r="P16" s="3">
        <v>11.365535178967299</v>
      </c>
      <c r="Q16" s="3">
        <v>14.5413541736397</v>
      </c>
      <c r="R16" s="3">
        <v>21.484689940595899</v>
      </c>
      <c r="S16" s="3">
        <v>11.473167200226699</v>
      </c>
      <c r="T16" s="3">
        <v>13.4733083358228</v>
      </c>
      <c r="U16" s="3">
        <v>16.642312155202799</v>
      </c>
      <c r="V16" s="3" t="e">
        <v>#N/A</v>
      </c>
    </row>
    <row r="17" spans="1:22" x14ac:dyDescent="0.35">
      <c r="A17" s="2">
        <v>42195</v>
      </c>
      <c r="B17" s="3" t="e">
        <v>#N/A</v>
      </c>
      <c r="C17" s="3">
        <v>15.559726775348199</v>
      </c>
      <c r="D17" s="3">
        <v>16.833909455974101</v>
      </c>
      <c r="E17" s="3">
        <v>19.8781934418469</v>
      </c>
      <c r="F17" s="3">
        <v>17.277403684683701</v>
      </c>
      <c r="G17" s="3">
        <v>15.7955743508538</v>
      </c>
      <c r="H17" s="3">
        <v>16.543934384002501</v>
      </c>
      <c r="I17" s="3">
        <v>13.440807003953299</v>
      </c>
      <c r="J17" s="3" t="e">
        <v>#N/A</v>
      </c>
      <c r="K17" s="3">
        <v>11.1466064928882</v>
      </c>
      <c r="L17" s="3">
        <v>13.690299177692401</v>
      </c>
      <c r="M17" s="3">
        <v>17.889022184404599</v>
      </c>
      <c r="N17" s="3">
        <v>13.370845951182201</v>
      </c>
      <c r="O17" s="3">
        <v>20.658674282277001</v>
      </c>
      <c r="P17" s="3">
        <v>10.708351032477299</v>
      </c>
      <c r="Q17" s="3">
        <v>14.462463273515</v>
      </c>
      <c r="R17" s="3">
        <v>20.866930305509801</v>
      </c>
      <c r="S17" s="3">
        <v>11.540126094386601</v>
      </c>
      <c r="T17" s="3">
        <v>13.4591470400128</v>
      </c>
      <c r="U17" s="3">
        <v>17.271132335248499</v>
      </c>
      <c r="V17" s="3" t="e">
        <v>#N/A</v>
      </c>
    </row>
    <row r="18" spans="1:22" x14ac:dyDescent="0.35">
      <c r="A18" s="2">
        <v>42227</v>
      </c>
      <c r="B18" s="3" t="e">
        <v>#N/A</v>
      </c>
      <c r="C18" s="3">
        <v>15.1328740344554</v>
      </c>
      <c r="D18" s="3">
        <v>16.489536050097598</v>
      </c>
      <c r="E18" s="3">
        <v>20.127631049609601</v>
      </c>
      <c r="F18" s="3">
        <v>16.156600012837199</v>
      </c>
      <c r="G18" s="3">
        <v>15.7181321317423</v>
      </c>
      <c r="H18" s="3">
        <v>16.055215843411201</v>
      </c>
      <c r="I18" s="3">
        <v>13.1106728300666</v>
      </c>
      <c r="J18" s="3" t="e">
        <v>#N/A</v>
      </c>
      <c r="K18" s="3">
        <v>11.0049339496366</v>
      </c>
      <c r="L18" s="3">
        <v>13.0796338347846</v>
      </c>
      <c r="M18" s="3">
        <v>17.662821182215001</v>
      </c>
      <c r="N18" s="3">
        <v>12.268623190311599</v>
      </c>
      <c r="O18" s="3">
        <v>21.087845884522501</v>
      </c>
      <c r="P18" s="3">
        <v>10.5860034731677</v>
      </c>
      <c r="Q18" s="3">
        <v>14.4390437886185</v>
      </c>
      <c r="R18" s="3">
        <v>19.767728286017601</v>
      </c>
      <c r="S18" s="3">
        <v>11.1725084747621</v>
      </c>
      <c r="T18" s="3">
        <v>13.484537729362801</v>
      </c>
      <c r="U18" s="3">
        <v>17.245373017475199</v>
      </c>
      <c r="V18" s="3" t="e">
        <v>#N/A</v>
      </c>
    </row>
    <row r="19" spans="1:22" x14ac:dyDescent="0.35">
      <c r="A19" s="2">
        <v>42258</v>
      </c>
      <c r="B19" s="3" t="e">
        <v>#N/A</v>
      </c>
      <c r="C19" s="3">
        <v>15.195336117233801</v>
      </c>
      <c r="D19" s="3">
        <v>15.815127511393101</v>
      </c>
      <c r="E19" s="3">
        <v>18.8294023149253</v>
      </c>
      <c r="F19" s="3">
        <v>15.152070739527</v>
      </c>
      <c r="G19" s="3">
        <v>14.584607568036899</v>
      </c>
      <c r="H19" s="3">
        <v>15.9328621363626</v>
      </c>
      <c r="I19" s="3">
        <v>12.8142683060534</v>
      </c>
      <c r="J19" s="3" t="e">
        <v>#N/A</v>
      </c>
      <c r="K19" s="3">
        <v>10.709555032890901</v>
      </c>
      <c r="L19" s="3">
        <v>12.6525116739701</v>
      </c>
      <c r="M19" s="3">
        <v>16.767143914108701</v>
      </c>
      <c r="N19" s="3">
        <v>10.914418523100201</v>
      </c>
      <c r="O19" s="3">
        <v>20.2006563527361</v>
      </c>
      <c r="P19" s="3">
        <v>9.8274511066085193</v>
      </c>
      <c r="Q19" s="3">
        <v>14.4095595416807</v>
      </c>
      <c r="R19" s="3">
        <v>19.050065265556299</v>
      </c>
      <c r="S19" s="3">
        <v>10.272925663871</v>
      </c>
      <c r="T19" s="3">
        <v>13.3150571720633</v>
      </c>
      <c r="U19" s="3">
        <v>17.678558712967899</v>
      </c>
      <c r="V19" s="3" t="e">
        <v>#N/A</v>
      </c>
    </row>
    <row r="20" spans="1:22" x14ac:dyDescent="0.35">
      <c r="A20" s="2">
        <v>42286</v>
      </c>
      <c r="B20" s="3" t="e">
        <v>#N/A</v>
      </c>
      <c r="C20" s="3">
        <v>15.430282982710301</v>
      </c>
      <c r="D20" s="3">
        <v>16.5441921809857</v>
      </c>
      <c r="E20" s="3">
        <v>19.204971109360201</v>
      </c>
      <c r="F20" s="3">
        <v>14.354069194950799</v>
      </c>
      <c r="G20" s="3">
        <v>15.398173871745</v>
      </c>
      <c r="H20" s="3">
        <v>16.734722786587898</v>
      </c>
      <c r="I20" s="3">
        <v>12.799364125174</v>
      </c>
      <c r="J20" s="3" t="e">
        <v>#N/A</v>
      </c>
      <c r="K20" s="3">
        <v>11.069827035528499</v>
      </c>
      <c r="L20" s="3">
        <v>12.877328028625101</v>
      </c>
      <c r="M20" s="3">
        <v>17.763101524358198</v>
      </c>
      <c r="N20" s="3">
        <v>11.7428323538399</v>
      </c>
      <c r="O20" s="3">
        <v>20.797949458256902</v>
      </c>
      <c r="P20" s="3">
        <v>10.1626587512878</v>
      </c>
      <c r="Q20" s="3">
        <v>14.085834049733</v>
      </c>
      <c r="R20" s="3">
        <v>18.8479668249893</v>
      </c>
      <c r="S20" s="3">
        <v>11.029053658071801</v>
      </c>
      <c r="T20" s="3">
        <v>13.681464095286101</v>
      </c>
      <c r="U20" s="3">
        <v>19.325441348173499</v>
      </c>
      <c r="V20" s="3" t="e">
        <v>#N/A</v>
      </c>
    </row>
    <row r="21" spans="1:22" x14ac:dyDescent="0.35">
      <c r="A21" s="2">
        <v>42319</v>
      </c>
      <c r="B21" s="3" t="e">
        <v>#N/A</v>
      </c>
      <c r="C21" s="3">
        <v>15.8966879039973</v>
      </c>
      <c r="D21" s="3">
        <v>16.005185772620202</v>
      </c>
      <c r="E21" s="3">
        <v>18.690548520800299</v>
      </c>
      <c r="F21" s="3">
        <v>12.986187854658899</v>
      </c>
      <c r="G21" s="3">
        <v>11.604375930544901</v>
      </c>
      <c r="H21" s="3">
        <v>16.452598726846599</v>
      </c>
      <c r="I21" s="3">
        <v>12.7079553291005</v>
      </c>
      <c r="J21" s="3" t="e">
        <v>#N/A</v>
      </c>
      <c r="K21" s="3">
        <v>11.3337661610789</v>
      </c>
      <c r="L21" s="3">
        <v>12.409383978286</v>
      </c>
      <c r="M21" s="3">
        <v>17.5532654262853</v>
      </c>
      <c r="N21" s="3">
        <v>12.0364122327319</v>
      </c>
      <c r="O21" s="3">
        <v>20.186585683108099</v>
      </c>
      <c r="P21" s="3">
        <v>10.131997843271099</v>
      </c>
      <c r="Q21" s="3">
        <v>12.893453131520101</v>
      </c>
      <c r="R21" s="3">
        <v>16.4447349340751</v>
      </c>
      <c r="S21" s="3">
        <v>11.424730159748201</v>
      </c>
      <c r="T21" s="3">
        <v>12.504713541574301</v>
      </c>
      <c r="U21" s="3">
        <v>25.009950199071401</v>
      </c>
      <c r="V21" s="3" t="e">
        <v>#N/A</v>
      </c>
    </row>
    <row r="22" spans="1:22" x14ac:dyDescent="0.35">
      <c r="A22" s="2">
        <v>42349</v>
      </c>
      <c r="B22" s="3" t="e">
        <v>#N/A</v>
      </c>
      <c r="C22" s="3">
        <v>15.6644464813025</v>
      </c>
      <c r="D22" s="3">
        <v>15.571588635301699</v>
      </c>
      <c r="E22" s="3">
        <v>17.952718427768399</v>
      </c>
      <c r="F22" s="3">
        <v>11.002336136069299</v>
      </c>
      <c r="G22" s="3">
        <v>10.7384431050627</v>
      </c>
      <c r="H22" s="3">
        <v>16.389872478315201</v>
      </c>
      <c r="I22" s="3">
        <v>12.1806045463338</v>
      </c>
      <c r="J22" s="3" t="e">
        <v>#N/A</v>
      </c>
      <c r="K22" s="3">
        <v>10.4716071522201</v>
      </c>
      <c r="L22" s="3">
        <v>12.5062975295304</v>
      </c>
      <c r="M22" s="3">
        <v>15.1719243844753</v>
      </c>
      <c r="N22" s="3">
        <v>-2.2828316348751501</v>
      </c>
      <c r="O22" s="3">
        <v>19.734921433369198</v>
      </c>
      <c r="P22" s="3">
        <v>9.6163329150850494</v>
      </c>
      <c r="Q22" s="3">
        <v>11.962929452728201</v>
      </c>
      <c r="R22" s="3">
        <v>14.606922673269301</v>
      </c>
      <c r="S22" s="3">
        <v>9.7774348311264401</v>
      </c>
      <c r="T22" s="3">
        <v>11.054802322229101</v>
      </c>
      <c r="U22" s="3">
        <v>23.513889544953301</v>
      </c>
      <c r="V22" s="3" t="e">
        <v>#N/A</v>
      </c>
    </row>
    <row r="23" spans="1:22" x14ac:dyDescent="0.35">
      <c r="A23" s="2">
        <v>42380</v>
      </c>
      <c r="B23" s="3" t="e">
        <v>#N/A</v>
      </c>
      <c r="C23" s="3">
        <v>15.314617732277901</v>
      </c>
      <c r="D23" s="3">
        <v>15.68083842785</v>
      </c>
      <c r="E23" s="3">
        <v>16.406258080487</v>
      </c>
      <c r="F23" s="3">
        <v>10.488050182751101</v>
      </c>
      <c r="G23" s="3">
        <v>14.3618257019728</v>
      </c>
      <c r="H23" s="3">
        <v>16.2463616359478</v>
      </c>
      <c r="I23" s="3">
        <v>11.197472268305299</v>
      </c>
      <c r="J23" s="3">
        <v>22.349946403866898</v>
      </c>
      <c r="K23" s="3">
        <v>9.6915676537786499</v>
      </c>
      <c r="L23" s="3">
        <v>11.2441856644158</v>
      </c>
      <c r="M23" s="3">
        <v>15.250720062742101</v>
      </c>
      <c r="N23" s="3">
        <v>-1.6953790394161099</v>
      </c>
      <c r="O23" s="3">
        <v>19.612357207112598</v>
      </c>
      <c r="P23" s="3">
        <v>9.7067345388572299</v>
      </c>
      <c r="Q23" s="3">
        <v>11.4389033680614</v>
      </c>
      <c r="R23" s="3">
        <v>12.683901970403801</v>
      </c>
      <c r="S23" s="3">
        <v>9.5813828543534303</v>
      </c>
      <c r="T23" s="3">
        <v>12.6246526786533</v>
      </c>
      <c r="U23" s="3">
        <v>33.0809146804392</v>
      </c>
      <c r="V23" s="3">
        <v>12.272051774844901</v>
      </c>
    </row>
    <row r="24" spans="1:22" x14ac:dyDescent="0.35">
      <c r="A24" s="2">
        <v>42411</v>
      </c>
      <c r="B24" s="3" t="e">
        <v>#N/A</v>
      </c>
      <c r="C24" s="3">
        <v>15.3647542973792</v>
      </c>
      <c r="D24" s="3">
        <v>16.918590548505598</v>
      </c>
      <c r="E24" s="3">
        <v>17.285173512385601</v>
      </c>
      <c r="F24" s="3">
        <v>11.694336294964099</v>
      </c>
      <c r="G24" s="3">
        <v>16.808305267039401</v>
      </c>
      <c r="H24" s="3">
        <v>16.369627369744499</v>
      </c>
      <c r="I24" s="3">
        <v>11.852307415673</v>
      </c>
      <c r="J24" s="3">
        <v>23.1042829603001</v>
      </c>
      <c r="K24" s="3">
        <v>10.186636131421899</v>
      </c>
      <c r="L24" s="3">
        <v>11.099780180651299</v>
      </c>
      <c r="M24" s="3">
        <v>15.2370926757051</v>
      </c>
      <c r="N24" s="3">
        <v>-0.422909349107215</v>
      </c>
      <c r="O24" s="3">
        <v>18.761221215936501</v>
      </c>
      <c r="P24" s="3">
        <v>8.9780082647574204</v>
      </c>
      <c r="Q24" s="3">
        <v>11.753399587188801</v>
      </c>
      <c r="R24" s="3">
        <v>15.728410946096099</v>
      </c>
      <c r="S24" s="3">
        <v>9.4874502113061006</v>
      </c>
      <c r="T24" s="3">
        <v>11.912534881505</v>
      </c>
      <c r="U24" s="3">
        <v>19.2062743377946</v>
      </c>
      <c r="V24" s="3">
        <v>10.6172664336537</v>
      </c>
    </row>
    <row r="25" spans="1:22" x14ac:dyDescent="0.35">
      <c r="A25" s="2">
        <v>42440</v>
      </c>
      <c r="B25" s="3" t="e">
        <v>#N/A</v>
      </c>
      <c r="C25" s="3">
        <v>15.4852877846164</v>
      </c>
      <c r="D25" s="3">
        <v>16.819869495417102</v>
      </c>
      <c r="E25" s="3">
        <v>16.761255464608301</v>
      </c>
      <c r="F25" s="3">
        <v>12.3261918909323</v>
      </c>
      <c r="G25" s="3">
        <v>22.472554651271398</v>
      </c>
      <c r="H25" s="3">
        <v>16.639558250253899</v>
      </c>
      <c r="I25" s="3">
        <v>12.454751346468599</v>
      </c>
      <c r="J25" s="3">
        <v>24.8019113664377</v>
      </c>
      <c r="K25" s="3">
        <v>10.6072059206048</v>
      </c>
      <c r="L25" s="3">
        <v>12.933758436384</v>
      </c>
      <c r="M25" s="3">
        <v>15.940356757520901</v>
      </c>
      <c r="N25" s="3">
        <v>0.277046905292751</v>
      </c>
      <c r="O25" s="3">
        <v>18.956478545329499</v>
      </c>
      <c r="P25" s="3">
        <v>9.3922776491909197</v>
      </c>
      <c r="Q25" s="3">
        <v>12.113317903998899</v>
      </c>
      <c r="R25" s="3">
        <v>16.670056821284501</v>
      </c>
      <c r="S25" s="3">
        <v>9.7923061316578295</v>
      </c>
      <c r="T25" s="3">
        <v>13.0897301064769</v>
      </c>
      <c r="U25" s="3">
        <v>-4.9480591697336802</v>
      </c>
      <c r="V25" s="3">
        <v>11.7814369306967</v>
      </c>
    </row>
    <row r="26" spans="1:22" x14ac:dyDescent="0.35">
      <c r="A26" s="2">
        <v>42471</v>
      </c>
      <c r="B26" s="3" t="e">
        <v>#N/A</v>
      </c>
      <c r="C26" s="3">
        <v>15.3632431030485</v>
      </c>
      <c r="D26" s="3">
        <v>16.621373114688598</v>
      </c>
      <c r="E26" s="3">
        <v>17.008459019251799</v>
      </c>
      <c r="F26" s="3">
        <v>12.3755093666388</v>
      </c>
      <c r="G26" s="3">
        <v>22.0869559235244</v>
      </c>
      <c r="H26" s="3">
        <v>16.66662999955</v>
      </c>
      <c r="I26" s="3">
        <v>12.4973171700872</v>
      </c>
      <c r="J26" s="3">
        <v>24.615398469367001</v>
      </c>
      <c r="K26" s="3">
        <v>10.6190134537738</v>
      </c>
      <c r="L26" s="3">
        <v>13.198069517704299</v>
      </c>
      <c r="M26" s="3">
        <v>15.947267318966</v>
      </c>
      <c r="N26" s="3">
        <v>1.2516754916266299</v>
      </c>
      <c r="O26" s="3">
        <v>18.873283290268699</v>
      </c>
      <c r="P26" s="3">
        <v>9.5768040462726791</v>
      </c>
      <c r="Q26" s="3">
        <v>12.163026596196399</v>
      </c>
      <c r="R26" s="3">
        <v>16.3960535717463</v>
      </c>
      <c r="S26" s="3">
        <v>9.8373673964937307</v>
      </c>
      <c r="T26" s="3">
        <v>13.0604380915762</v>
      </c>
      <c r="U26" s="3">
        <v>-3.6223386155107602</v>
      </c>
      <c r="V26" s="3">
        <v>11.883859498553599</v>
      </c>
    </row>
    <row r="27" spans="1:22" x14ac:dyDescent="0.35">
      <c r="A27" s="2">
        <v>42501</v>
      </c>
      <c r="B27" s="3" t="e">
        <v>#N/A</v>
      </c>
      <c r="C27" s="3">
        <v>15.362969305922901</v>
      </c>
      <c r="D27" s="3">
        <v>16.439267049114399</v>
      </c>
      <c r="E27" s="3">
        <v>16.944143357034299</v>
      </c>
      <c r="F27" s="3">
        <v>12.1055391062878</v>
      </c>
      <c r="G27" s="3">
        <v>21.4539729696391</v>
      </c>
      <c r="H27" s="3">
        <v>16.4330901922633</v>
      </c>
      <c r="I27" s="3">
        <v>12.373540328887501</v>
      </c>
      <c r="J27" s="3">
        <v>24.336088758765499</v>
      </c>
      <c r="K27" s="3">
        <v>10.507295102344999</v>
      </c>
      <c r="L27" s="3">
        <v>13.0819901345685</v>
      </c>
      <c r="M27" s="3">
        <v>15.758986983287301</v>
      </c>
      <c r="N27" s="3">
        <v>3.1407404903745402</v>
      </c>
      <c r="O27" s="3">
        <v>18.940401116493799</v>
      </c>
      <c r="P27" s="3">
        <v>9.5619778929786694</v>
      </c>
      <c r="Q27" s="3">
        <v>12.1706137055894</v>
      </c>
      <c r="R27" s="3">
        <v>16.253810393963501</v>
      </c>
      <c r="S27" s="3">
        <v>9.6428537435395807</v>
      </c>
      <c r="T27" s="3">
        <v>13.1859297848236</v>
      </c>
      <c r="U27" s="3">
        <v>-1.75212636755486</v>
      </c>
      <c r="V27" s="3">
        <v>12.315575201659099</v>
      </c>
    </row>
    <row r="28" spans="1:22" x14ac:dyDescent="0.35">
      <c r="A28" s="2">
        <v>42531</v>
      </c>
      <c r="B28" s="3" t="e">
        <v>#N/A</v>
      </c>
      <c r="C28" s="3">
        <v>15.0659871488982</v>
      </c>
      <c r="D28" s="3">
        <v>16.520019683560399</v>
      </c>
      <c r="E28" s="3">
        <v>17.266379712492899</v>
      </c>
      <c r="F28" s="3">
        <v>12.030809909741899</v>
      </c>
      <c r="G28" s="3">
        <v>20.466512557767899</v>
      </c>
      <c r="H28" s="3">
        <v>16.610979068382999</v>
      </c>
      <c r="I28" s="3">
        <v>12.964336577348</v>
      </c>
      <c r="J28" s="3">
        <v>23.358203095263701</v>
      </c>
      <c r="K28" s="3">
        <v>10.5659713111807</v>
      </c>
      <c r="L28" s="3">
        <v>12.9188903883663</v>
      </c>
      <c r="M28" s="3">
        <v>15.9263323039028</v>
      </c>
      <c r="N28" s="3">
        <v>4.1174681557847004</v>
      </c>
      <c r="O28" s="3">
        <v>19.069310821706601</v>
      </c>
      <c r="P28" s="3">
        <v>10.2614695916338</v>
      </c>
      <c r="Q28" s="3">
        <v>12.2539148515918</v>
      </c>
      <c r="R28" s="3">
        <v>16.366765770420901</v>
      </c>
      <c r="S28" s="3">
        <v>9.5023273753429507</v>
      </c>
      <c r="T28" s="3">
        <v>13.213662332035099</v>
      </c>
      <c r="U28" s="3">
        <v>0.30047371069727602</v>
      </c>
      <c r="V28" s="3">
        <v>12.761066819641099</v>
      </c>
    </row>
    <row r="29" spans="1:22" x14ac:dyDescent="0.35">
      <c r="A29" s="2">
        <v>42562</v>
      </c>
      <c r="B29" s="3" t="e">
        <v>#N/A</v>
      </c>
      <c r="C29" s="3">
        <v>15.4697238259497</v>
      </c>
      <c r="D29" s="3">
        <v>17.0431657176591</v>
      </c>
      <c r="E29" s="3">
        <v>17.810156154442101</v>
      </c>
      <c r="F29" s="3">
        <v>11.7429668776429</v>
      </c>
      <c r="G29" s="3">
        <v>20.144786707217602</v>
      </c>
      <c r="H29" s="3">
        <v>16.7312764582109</v>
      </c>
      <c r="I29" s="3">
        <v>13.1955663660318</v>
      </c>
      <c r="J29" s="3">
        <v>22.982122832683999</v>
      </c>
      <c r="K29" s="3">
        <v>10.4857045086775</v>
      </c>
      <c r="L29" s="3">
        <v>13.682783203137101</v>
      </c>
      <c r="M29" s="3">
        <v>16.020448169772699</v>
      </c>
      <c r="N29" s="3">
        <v>4.80865351854714</v>
      </c>
      <c r="O29" s="3">
        <v>19.415286018222101</v>
      </c>
      <c r="P29" s="3">
        <v>10.597605135017499</v>
      </c>
      <c r="Q29" s="3">
        <v>12.3890698580294</v>
      </c>
      <c r="R29" s="3">
        <v>16.521060298357799</v>
      </c>
      <c r="S29" s="3">
        <v>9.5628840786261105</v>
      </c>
      <c r="T29" s="3">
        <v>13.4693690109559</v>
      </c>
      <c r="U29" s="3">
        <v>1.9656218428563099</v>
      </c>
      <c r="V29" s="3">
        <v>12.8412409168167</v>
      </c>
    </row>
    <row r="30" spans="1:22" x14ac:dyDescent="0.35">
      <c r="A30" s="2">
        <v>42593</v>
      </c>
      <c r="B30" s="3" t="e">
        <v>#N/A</v>
      </c>
      <c r="C30" s="3">
        <v>16.057529854908001</v>
      </c>
      <c r="D30" s="3">
        <v>17.9711615611625</v>
      </c>
      <c r="E30" s="3">
        <v>18.477497743830799</v>
      </c>
      <c r="F30" s="3">
        <v>12.4175270400559</v>
      </c>
      <c r="G30" s="3">
        <v>19.240673116623</v>
      </c>
      <c r="H30" s="3">
        <v>16.937805185651801</v>
      </c>
      <c r="I30" s="3">
        <v>13.7650955693993</v>
      </c>
      <c r="J30" s="3">
        <v>23.153120482450699</v>
      </c>
      <c r="K30" s="3">
        <v>10.5756089863421</v>
      </c>
      <c r="L30" s="3">
        <v>14.441024249863499</v>
      </c>
      <c r="M30" s="3">
        <v>17.001181855694</v>
      </c>
      <c r="N30" s="3">
        <v>6.3579191255323302</v>
      </c>
      <c r="O30" s="3">
        <v>19.657635283993201</v>
      </c>
      <c r="P30" s="3">
        <v>11.486349242769201</v>
      </c>
      <c r="Q30" s="3">
        <v>13.1437029178397</v>
      </c>
      <c r="R30" s="3">
        <v>16.812617243683398</v>
      </c>
      <c r="S30" s="3">
        <v>9.5234944564999608</v>
      </c>
      <c r="T30" s="3">
        <v>13.511583554184</v>
      </c>
      <c r="U30" s="3">
        <v>3.72444722099161</v>
      </c>
      <c r="V30" s="3">
        <v>12.9054582142257</v>
      </c>
    </row>
    <row r="31" spans="1:22" x14ac:dyDescent="0.35">
      <c r="A31" s="2">
        <v>42622</v>
      </c>
      <c r="B31" s="3" t="e">
        <v>#N/A</v>
      </c>
      <c r="C31" s="3">
        <v>16.042182208018801</v>
      </c>
      <c r="D31" s="3">
        <v>17.5972505244895</v>
      </c>
      <c r="E31" s="3">
        <v>18.2486062915975</v>
      </c>
      <c r="F31" s="3">
        <v>12.0736055686712</v>
      </c>
      <c r="G31" s="3">
        <v>18.139517968971099</v>
      </c>
      <c r="H31" s="3">
        <v>17.2663756669211</v>
      </c>
      <c r="I31" s="3">
        <v>13.9282668231945</v>
      </c>
      <c r="J31" s="3">
        <v>22.071359003480602</v>
      </c>
      <c r="K31" s="3">
        <v>10.6993800668399</v>
      </c>
      <c r="L31" s="3">
        <v>14.571629159338601</v>
      </c>
      <c r="M31" s="3">
        <v>16.7200311737585</v>
      </c>
      <c r="N31" s="3">
        <v>7.9773242901158596</v>
      </c>
      <c r="O31" s="3">
        <v>19.913721093136601</v>
      </c>
      <c r="P31" s="3">
        <v>12.4817465302323</v>
      </c>
      <c r="Q31" s="3">
        <v>13.0636349670536</v>
      </c>
      <c r="R31" s="3">
        <v>15.9058403480251</v>
      </c>
      <c r="S31" s="3">
        <v>9.4807960973661594</v>
      </c>
      <c r="T31" s="3">
        <v>13.233023448653499</v>
      </c>
      <c r="U31" s="3">
        <v>5.3584891513339299</v>
      </c>
      <c r="V31" s="3">
        <v>12.8779620940361</v>
      </c>
    </row>
    <row r="32" spans="1:22" x14ac:dyDescent="0.35">
      <c r="A32" s="2">
        <v>42654</v>
      </c>
      <c r="B32" s="3" t="e">
        <v>#N/A</v>
      </c>
      <c r="C32" s="3">
        <v>16.403952641357801</v>
      </c>
      <c r="D32" s="3">
        <v>18.1076815456092</v>
      </c>
      <c r="E32" s="3">
        <v>17.700642640540099</v>
      </c>
      <c r="F32" s="3">
        <v>12.4049687978275</v>
      </c>
      <c r="G32" s="3">
        <v>16.5636084479471</v>
      </c>
      <c r="H32" s="3">
        <v>17.348364344409301</v>
      </c>
      <c r="I32" s="3">
        <v>14.373671825559001</v>
      </c>
      <c r="J32" s="3">
        <v>22.2500954393951</v>
      </c>
      <c r="K32" s="3">
        <v>10.6444106473958</v>
      </c>
      <c r="L32" s="3">
        <v>14.901619178686399</v>
      </c>
      <c r="M32" s="3">
        <v>16.525349895803501</v>
      </c>
      <c r="N32" s="3">
        <v>10.5129204342257</v>
      </c>
      <c r="O32" s="3">
        <v>19.887802567818099</v>
      </c>
      <c r="P32" s="3">
        <v>12.860100438666899</v>
      </c>
      <c r="Q32" s="3">
        <v>13.3535781574971</v>
      </c>
      <c r="R32" s="3">
        <v>15.6628289711643</v>
      </c>
      <c r="S32" s="3">
        <v>9.4155650001223901</v>
      </c>
      <c r="T32" s="3">
        <v>13.6560848916612</v>
      </c>
      <c r="U32" s="3">
        <v>10.192353253549401</v>
      </c>
      <c r="V32" s="3">
        <v>12.464494508364099</v>
      </c>
    </row>
    <row r="33" spans="1:22" x14ac:dyDescent="0.35">
      <c r="A33" s="2">
        <v>42685</v>
      </c>
      <c r="B33" s="3" t="e">
        <v>#N/A</v>
      </c>
      <c r="C33" s="3">
        <v>16.298282080780801</v>
      </c>
      <c r="D33" s="3">
        <v>17.2985041794926</v>
      </c>
      <c r="E33" s="3">
        <v>16.646861092554101</v>
      </c>
      <c r="F33" s="3">
        <v>12.7516718347786</v>
      </c>
      <c r="G33" s="3">
        <v>16.0947578470394</v>
      </c>
      <c r="H33" s="3">
        <v>17.052262677654099</v>
      </c>
      <c r="I33" s="3">
        <v>13.8283357245014</v>
      </c>
      <c r="J33" s="3">
        <v>20.740389116809801</v>
      </c>
      <c r="K33" s="3">
        <v>10.6739301786575</v>
      </c>
      <c r="L33" s="3">
        <v>14.5054885466407</v>
      </c>
      <c r="M33" s="3">
        <v>15.908507890256899</v>
      </c>
      <c r="N33" s="3">
        <v>11.3896848275769</v>
      </c>
      <c r="O33" s="3">
        <v>18.893925316710298</v>
      </c>
      <c r="P33" s="3">
        <v>12.7131141807078</v>
      </c>
      <c r="Q33" s="3">
        <v>13.144292987023499</v>
      </c>
      <c r="R33" s="3">
        <v>15.9508390295042</v>
      </c>
      <c r="S33" s="3">
        <v>8.95184375899135</v>
      </c>
      <c r="T33" s="3">
        <v>12.777135228571399</v>
      </c>
      <c r="U33" s="3">
        <v>11.6473894440936</v>
      </c>
      <c r="V33" s="3">
        <v>13.923275868158001</v>
      </c>
    </row>
    <row r="34" spans="1:22" x14ac:dyDescent="0.35">
      <c r="A34" s="2">
        <v>42713</v>
      </c>
      <c r="B34" s="3" t="e">
        <v>#N/A</v>
      </c>
      <c r="C34" s="3">
        <v>16.848638129423598</v>
      </c>
      <c r="D34" s="3">
        <v>17.720063028847498</v>
      </c>
      <c r="E34" s="3">
        <v>17.162790674005201</v>
      </c>
      <c r="F34" s="3">
        <v>13.2512452575683</v>
      </c>
      <c r="G34" s="3">
        <v>15.689246821697999</v>
      </c>
      <c r="H34" s="3">
        <v>17.092767351505699</v>
      </c>
      <c r="I34" s="3">
        <v>14.4680354251726</v>
      </c>
      <c r="J34" s="3">
        <v>21.224111395240001</v>
      </c>
      <c r="K34" s="3">
        <v>11.0979095190745</v>
      </c>
      <c r="L34" s="3">
        <v>14.760808823502799</v>
      </c>
      <c r="M34" s="3">
        <v>16.636806879088301</v>
      </c>
      <c r="N34" s="3">
        <v>14.870410618164</v>
      </c>
      <c r="O34" s="3">
        <v>19.1124075657569</v>
      </c>
      <c r="P34" s="3">
        <v>13.264002262849599</v>
      </c>
      <c r="Q34" s="3">
        <v>13.524854271741701</v>
      </c>
      <c r="R34" s="3">
        <v>16.177802069043398</v>
      </c>
      <c r="S34" s="3">
        <v>8.8388606754802499</v>
      </c>
      <c r="T34" s="3">
        <v>12.9581948771025</v>
      </c>
      <c r="U34" s="3">
        <v>12.8855429861965</v>
      </c>
      <c r="V34" s="3">
        <v>14.8138907815599</v>
      </c>
    </row>
    <row r="35" spans="1:22" x14ac:dyDescent="0.35">
      <c r="A35" s="2">
        <v>42746</v>
      </c>
      <c r="B35" s="3">
        <v>14.9546023776123</v>
      </c>
      <c r="C35" s="3">
        <v>15.673090237662301</v>
      </c>
      <c r="D35" s="3">
        <v>17.833767544857398</v>
      </c>
      <c r="E35" s="3">
        <v>18.220292658323899</v>
      </c>
      <c r="F35" s="3">
        <v>14.347669210676701</v>
      </c>
      <c r="G35" s="3">
        <v>15.5152078673445</v>
      </c>
      <c r="H35" s="3">
        <v>17.3089972784602</v>
      </c>
      <c r="I35" s="3">
        <v>14.4082357303761</v>
      </c>
      <c r="J35" s="3">
        <v>20.266518107579301</v>
      </c>
      <c r="K35" s="3">
        <v>11.336567376642799</v>
      </c>
      <c r="L35" s="3">
        <v>15.0723181342152</v>
      </c>
      <c r="M35" s="3">
        <v>17.386082109103</v>
      </c>
      <c r="N35" s="3">
        <v>15.060565146947299</v>
      </c>
      <c r="O35" s="3">
        <v>19.414918336472699</v>
      </c>
      <c r="P35" s="3">
        <v>13.6606051596036</v>
      </c>
      <c r="Q35" s="3">
        <v>14.8012761689263</v>
      </c>
      <c r="R35" s="3">
        <v>16.573159021115</v>
      </c>
      <c r="S35" s="3">
        <v>8.8189553179588707</v>
      </c>
      <c r="T35" s="3">
        <v>13.4728349015842</v>
      </c>
      <c r="U35" s="3">
        <v>14.934537427531801</v>
      </c>
      <c r="V35" s="3">
        <v>14.7844091727364</v>
      </c>
    </row>
    <row r="36" spans="1:22" x14ac:dyDescent="0.35">
      <c r="A36" s="2">
        <v>42776</v>
      </c>
      <c r="B36" s="3">
        <v>15.0822114490405</v>
      </c>
      <c r="C36" s="3">
        <v>16.61496771401</v>
      </c>
      <c r="D36" s="3">
        <v>17.596528565159801</v>
      </c>
      <c r="E36" s="3">
        <v>18.0196968149294</v>
      </c>
      <c r="F36" s="3">
        <v>15.1957574762093</v>
      </c>
      <c r="G36" s="3">
        <v>17.512112629652702</v>
      </c>
      <c r="H36" s="3">
        <v>17.227534050209002</v>
      </c>
      <c r="I36" s="3">
        <v>14.519537223402001</v>
      </c>
      <c r="J36" s="3">
        <v>21.764209484276702</v>
      </c>
      <c r="K36" s="3">
        <v>11.6553899255292</v>
      </c>
      <c r="L36" s="3">
        <v>16.226119559035599</v>
      </c>
      <c r="M36" s="3">
        <v>17.970241933828401</v>
      </c>
      <c r="N36" s="3">
        <v>13.681762661114799</v>
      </c>
      <c r="O36" s="3">
        <v>20.107049271900198</v>
      </c>
      <c r="P36" s="3">
        <v>14.0425366637057</v>
      </c>
      <c r="Q36" s="3">
        <v>14.5857171295782</v>
      </c>
      <c r="R36" s="3">
        <v>16.6844746724319</v>
      </c>
      <c r="S36" s="3">
        <v>9.8386533735586692</v>
      </c>
      <c r="T36" s="3">
        <v>13.5362650383298</v>
      </c>
      <c r="U36" s="3">
        <v>15.3417454380471</v>
      </c>
      <c r="V36" s="3">
        <v>15.0063560129</v>
      </c>
    </row>
    <row r="37" spans="1:22" x14ac:dyDescent="0.35">
      <c r="A37" s="2">
        <v>42804</v>
      </c>
      <c r="B37" s="3">
        <v>15.1735201518739</v>
      </c>
      <c r="C37" s="3">
        <v>16.804279157361901</v>
      </c>
      <c r="D37" s="3">
        <v>17.459468408454999</v>
      </c>
      <c r="E37" s="3">
        <v>17.823681972980101</v>
      </c>
      <c r="F37" s="3">
        <v>15.6849867816447</v>
      </c>
      <c r="G37" s="3">
        <v>16.171278601600498</v>
      </c>
      <c r="H37" s="3">
        <v>17.063983721146901</v>
      </c>
      <c r="I37" s="3">
        <v>14.460343265483401</v>
      </c>
      <c r="J37" s="3">
        <v>21.3942477576777</v>
      </c>
      <c r="K37" s="3">
        <v>11.605134670918201</v>
      </c>
      <c r="L37" s="3">
        <v>16.686690679663698</v>
      </c>
      <c r="M37" s="3">
        <v>18.416540985376301</v>
      </c>
      <c r="N37" s="3">
        <v>14.2543154278051</v>
      </c>
      <c r="O37" s="3">
        <v>20.4639897103187</v>
      </c>
      <c r="P37" s="3">
        <v>14.015034322301499</v>
      </c>
      <c r="Q37" s="3">
        <v>14.801615335677701</v>
      </c>
      <c r="R37" s="3">
        <v>16.280950649923199</v>
      </c>
      <c r="S37" s="3">
        <v>9.8555616022716102</v>
      </c>
      <c r="T37" s="3">
        <v>13.3406048980856</v>
      </c>
      <c r="U37" s="3">
        <v>15.536791518233001</v>
      </c>
      <c r="V37" s="3">
        <v>15.3129363764617</v>
      </c>
    </row>
    <row r="38" spans="1:22" x14ac:dyDescent="0.35">
      <c r="A38" s="2">
        <v>42836</v>
      </c>
      <c r="B38" s="3">
        <v>15.1493236918077</v>
      </c>
      <c r="C38" s="3">
        <v>17.114129583070799</v>
      </c>
      <c r="D38" s="3">
        <v>17.408160727356002</v>
      </c>
      <c r="E38" s="3">
        <v>18.001009050737601</v>
      </c>
      <c r="F38" s="3">
        <v>15.318374714102299</v>
      </c>
      <c r="G38" s="3">
        <v>15.6833477846493</v>
      </c>
      <c r="H38" s="3">
        <v>17.122300523042199</v>
      </c>
      <c r="I38" s="3">
        <v>14.379017929536699</v>
      </c>
      <c r="J38" s="3">
        <v>21.149623876970502</v>
      </c>
      <c r="K38" s="3">
        <v>11.3092484577211</v>
      </c>
      <c r="L38" s="3">
        <v>16.223885773213599</v>
      </c>
      <c r="M38" s="3">
        <v>18.248370007251498</v>
      </c>
      <c r="N38" s="3">
        <v>14.333443987751</v>
      </c>
      <c r="O38" s="3">
        <v>20.414406234339101</v>
      </c>
      <c r="P38" s="3">
        <v>13.843487218018099</v>
      </c>
      <c r="Q38" s="3">
        <v>14.7294414012443</v>
      </c>
      <c r="R38" s="3">
        <v>16.280687594020499</v>
      </c>
      <c r="S38" s="3">
        <v>9.7512792441371907</v>
      </c>
      <c r="T38" s="3">
        <v>13.322471624633801</v>
      </c>
      <c r="U38" s="3">
        <v>15.7517559888189</v>
      </c>
      <c r="V38" s="3">
        <v>15.2461494180529</v>
      </c>
    </row>
    <row r="39" spans="1:22" x14ac:dyDescent="0.35">
      <c r="A39" s="2">
        <v>42866</v>
      </c>
      <c r="B39" s="3">
        <v>14.874522730280299</v>
      </c>
      <c r="C39" s="3">
        <v>17.268986077350299</v>
      </c>
      <c r="D39" s="3">
        <v>17.4002340636914</v>
      </c>
      <c r="E39" s="3">
        <v>18.150370449486601</v>
      </c>
      <c r="F39" s="3">
        <v>15.184252535408801</v>
      </c>
      <c r="G39" s="3">
        <v>15.0070632537357</v>
      </c>
      <c r="H39" s="3">
        <v>17.3032184346613</v>
      </c>
      <c r="I39" s="3">
        <v>14.3721374062546</v>
      </c>
      <c r="J39" s="3">
        <v>20.665915817009999</v>
      </c>
      <c r="K39" s="3">
        <v>11.214642647103901</v>
      </c>
      <c r="L39" s="3">
        <v>16.117242606628199</v>
      </c>
      <c r="M39" s="3">
        <v>18.270527286621199</v>
      </c>
      <c r="N39" s="3">
        <v>15.199474878839199</v>
      </c>
      <c r="O39" s="3">
        <v>20.451635724783799</v>
      </c>
      <c r="P39" s="3">
        <v>14.0018909412256</v>
      </c>
      <c r="Q39" s="3">
        <v>14.5959614365097</v>
      </c>
      <c r="R39" s="3">
        <v>16.060834517404601</v>
      </c>
      <c r="S39" s="3">
        <v>9.7450459906679292</v>
      </c>
      <c r="T39" s="3">
        <v>13.2603649566034</v>
      </c>
      <c r="U39" s="3">
        <v>15.992406764622899</v>
      </c>
      <c r="V39" s="3">
        <v>14.9564415804407</v>
      </c>
    </row>
    <row r="40" spans="1:22" x14ac:dyDescent="0.35">
      <c r="A40" s="2">
        <v>42895</v>
      </c>
      <c r="B40" s="3">
        <v>15.202412810894399</v>
      </c>
      <c r="C40" s="3">
        <v>17.151679036747499</v>
      </c>
      <c r="D40" s="3">
        <v>17.1927515232499</v>
      </c>
      <c r="E40" s="3">
        <v>18.343676356879499</v>
      </c>
      <c r="F40" s="3">
        <v>14.8673438606963</v>
      </c>
      <c r="G40" s="3">
        <v>15.081352944841001</v>
      </c>
      <c r="H40" s="3">
        <v>17.273236059079998</v>
      </c>
      <c r="I40" s="3">
        <v>14.425360621046</v>
      </c>
      <c r="J40" s="3">
        <v>20.230419415811799</v>
      </c>
      <c r="K40" s="3">
        <v>11.1084300200251</v>
      </c>
      <c r="L40" s="3">
        <v>15.276831482199199</v>
      </c>
      <c r="M40" s="3">
        <v>17.7664399445468</v>
      </c>
      <c r="N40" s="3">
        <v>15.2761568546349</v>
      </c>
      <c r="O40" s="3">
        <v>20.424417037640101</v>
      </c>
      <c r="P40" s="3">
        <v>14.144899489404199</v>
      </c>
      <c r="Q40" s="3">
        <v>14.167105338333799</v>
      </c>
      <c r="R40" s="3">
        <v>16.037848271691502</v>
      </c>
      <c r="S40" s="3">
        <v>9.7208159120631308</v>
      </c>
      <c r="T40" s="3">
        <v>12.906750444838099</v>
      </c>
      <c r="U40" s="3">
        <v>15.7534481511605</v>
      </c>
      <c r="V40" s="3">
        <v>15.049932015786</v>
      </c>
    </row>
    <row r="41" spans="1:22" x14ac:dyDescent="0.35">
      <c r="A41" s="2">
        <v>42927</v>
      </c>
      <c r="B41" s="3">
        <v>15.291556876340501</v>
      </c>
      <c r="C41" s="3">
        <v>17.630705526003801</v>
      </c>
      <c r="D41" s="3">
        <v>17.2464035814812</v>
      </c>
      <c r="E41" s="3">
        <v>17.869997563289999</v>
      </c>
      <c r="F41" s="3">
        <v>14.4533897798689</v>
      </c>
      <c r="G41" s="3">
        <v>14.769702357681499</v>
      </c>
      <c r="H41" s="3">
        <v>17.174196661896701</v>
      </c>
      <c r="I41" s="3">
        <v>14.661248885584</v>
      </c>
      <c r="J41" s="3">
        <v>19.859058477734099</v>
      </c>
      <c r="K41" s="3">
        <v>10.896681467239601</v>
      </c>
      <c r="L41" s="3">
        <v>15.009987156829601</v>
      </c>
      <c r="M41" s="3">
        <v>17.512202547647099</v>
      </c>
      <c r="N41" s="3">
        <v>15.376386087688401</v>
      </c>
      <c r="O41" s="3">
        <v>20.511576547739601</v>
      </c>
      <c r="P41" s="3">
        <v>14.1087445157209</v>
      </c>
      <c r="Q41" s="3">
        <v>13.859024953304999</v>
      </c>
      <c r="R41" s="3">
        <v>15.920154245850499</v>
      </c>
      <c r="S41" s="3">
        <v>9.7058280727174999</v>
      </c>
      <c r="T41" s="3">
        <v>12.882847397213</v>
      </c>
      <c r="U41" s="3">
        <v>16.661645672724699</v>
      </c>
      <c r="V41" s="3">
        <v>15.328825391043599</v>
      </c>
    </row>
    <row r="42" spans="1:22" x14ac:dyDescent="0.35">
      <c r="A42" s="2">
        <v>42958</v>
      </c>
      <c r="B42" s="3">
        <v>15.0468620716907</v>
      </c>
      <c r="C42" s="3">
        <v>18.022784788897699</v>
      </c>
      <c r="D42" s="3">
        <v>17.1500131311223</v>
      </c>
      <c r="E42" s="3">
        <v>17.722818344311801</v>
      </c>
      <c r="F42" s="3">
        <v>14.3492710001996</v>
      </c>
      <c r="G42" s="3">
        <v>15.077850148421399</v>
      </c>
      <c r="H42" s="3">
        <v>17.261578171931401</v>
      </c>
      <c r="I42" s="3">
        <v>14.6713099068619</v>
      </c>
      <c r="J42" s="3">
        <v>19.553871415935301</v>
      </c>
      <c r="K42" s="3">
        <v>10.438130503799099</v>
      </c>
      <c r="L42" s="3">
        <v>15.235878447091901</v>
      </c>
      <c r="M42" s="3">
        <v>17.9743323606573</v>
      </c>
      <c r="N42" s="3">
        <v>15.2555810056759</v>
      </c>
      <c r="O42" s="3">
        <v>20.607170290941198</v>
      </c>
      <c r="P42" s="3">
        <v>14.3718946315335</v>
      </c>
      <c r="Q42" s="3">
        <v>14.130810801149901</v>
      </c>
      <c r="R42" s="3">
        <v>15.9292314494995</v>
      </c>
      <c r="S42" s="3">
        <v>9.52538996345905</v>
      </c>
      <c r="T42" s="3">
        <v>13.1392867522139</v>
      </c>
      <c r="U42" s="3">
        <v>17.396133757866899</v>
      </c>
      <c r="V42" s="3">
        <v>15.2288522606543</v>
      </c>
    </row>
    <row r="43" spans="1:22" x14ac:dyDescent="0.35">
      <c r="A43" s="2">
        <v>42989</v>
      </c>
      <c r="B43" s="3">
        <v>15.6528472000501</v>
      </c>
      <c r="C43" s="3">
        <v>19.588189796843899</v>
      </c>
      <c r="D43" s="3">
        <v>17.2191684935921</v>
      </c>
      <c r="E43" s="3">
        <v>18.400280989062999</v>
      </c>
      <c r="F43" s="3">
        <v>13.8788636272138</v>
      </c>
      <c r="G43" s="3">
        <v>14.9443966804946</v>
      </c>
      <c r="H43" s="3">
        <v>17.5932387720033</v>
      </c>
      <c r="I43" s="3">
        <v>14.591152454232599</v>
      </c>
      <c r="J43" s="3">
        <v>19.307750486498801</v>
      </c>
      <c r="K43" s="3">
        <v>10.353206657013001</v>
      </c>
      <c r="L43" s="3">
        <v>15.598563178849099</v>
      </c>
      <c r="M43" s="3">
        <v>17.786199685983402</v>
      </c>
      <c r="N43" s="3">
        <v>14.7889409487768</v>
      </c>
      <c r="O43" s="3">
        <v>21.041325731259001</v>
      </c>
      <c r="P43" s="3">
        <v>14.575655569790101</v>
      </c>
      <c r="Q43" s="3">
        <v>13.063588297240599</v>
      </c>
      <c r="R43" s="3">
        <v>16.3073146432301</v>
      </c>
      <c r="S43" s="3">
        <v>9.5138282955099402</v>
      </c>
      <c r="T43" s="3">
        <v>12.493598353106099</v>
      </c>
      <c r="U43" s="3">
        <v>17.706822241728801</v>
      </c>
      <c r="V43" s="3">
        <v>15.2473148376093</v>
      </c>
    </row>
    <row r="44" spans="1:22" x14ac:dyDescent="0.35">
      <c r="A44" s="2">
        <v>43019</v>
      </c>
      <c r="B44" s="3">
        <v>15.8534980008163</v>
      </c>
      <c r="C44" s="3">
        <v>17.882208032725</v>
      </c>
      <c r="D44" s="3">
        <v>17.2644927481442</v>
      </c>
      <c r="E44" s="3">
        <v>19.2455042451144</v>
      </c>
      <c r="F44" s="3">
        <v>13.715867807647401</v>
      </c>
      <c r="G44" s="3">
        <v>16.417550999679701</v>
      </c>
      <c r="H44" s="3">
        <v>17.4213809241615</v>
      </c>
      <c r="I44" s="3">
        <v>14.6127285895267</v>
      </c>
      <c r="J44" s="3">
        <v>18.6237755999997</v>
      </c>
      <c r="K44" s="3">
        <v>10.559976162490001</v>
      </c>
      <c r="L44" s="3">
        <v>15.732174673011301</v>
      </c>
      <c r="M44" s="3">
        <v>18.164225590535199</v>
      </c>
      <c r="N44" s="3">
        <v>15.886890219749899</v>
      </c>
      <c r="O44" s="3">
        <v>21.099363867583499</v>
      </c>
      <c r="P44" s="3">
        <v>15.1362133940631</v>
      </c>
      <c r="Q44" s="3">
        <v>12.768985481840501</v>
      </c>
      <c r="R44" s="3">
        <v>16.8509725196764</v>
      </c>
      <c r="S44" s="3">
        <v>8.9784771226609994</v>
      </c>
      <c r="T44" s="3">
        <v>12.333119730752999</v>
      </c>
      <c r="U44" s="3">
        <v>18.128682602915902</v>
      </c>
      <c r="V44" s="3">
        <v>14.265921039164599</v>
      </c>
    </row>
    <row r="45" spans="1:22" x14ac:dyDescent="0.35">
      <c r="A45" s="2">
        <v>43049</v>
      </c>
      <c r="B45" s="3">
        <v>16.4812105031748</v>
      </c>
      <c r="C45" s="3">
        <v>18.256408543067501</v>
      </c>
      <c r="D45" s="3">
        <v>17.231180782408199</v>
      </c>
      <c r="E45" s="3">
        <v>19.726164572427798</v>
      </c>
      <c r="F45" s="3">
        <v>12.868120694480099</v>
      </c>
      <c r="G45" s="3">
        <v>16.589445818509802</v>
      </c>
      <c r="H45" s="3">
        <v>17.342174686830202</v>
      </c>
      <c r="I45" s="3">
        <v>14.8390515094245</v>
      </c>
      <c r="J45" s="3">
        <v>17.0790916013013</v>
      </c>
      <c r="K45" s="3">
        <v>10.456238631766601</v>
      </c>
      <c r="L45" s="3">
        <v>14.4257105121635</v>
      </c>
      <c r="M45" s="3">
        <v>18.411200560191102</v>
      </c>
      <c r="N45" s="3">
        <v>16.855351313507299</v>
      </c>
      <c r="O45" s="3">
        <v>21.764217780443701</v>
      </c>
      <c r="P45" s="3">
        <v>15.5044643185864</v>
      </c>
      <c r="Q45" s="3">
        <v>12.481466089464201</v>
      </c>
      <c r="R45" s="3">
        <v>16.9409114513691</v>
      </c>
      <c r="S45" s="3">
        <v>9.0776356502895492</v>
      </c>
      <c r="T45" s="3">
        <v>11.934344274739001</v>
      </c>
      <c r="U45" s="3">
        <v>18.8628638558591</v>
      </c>
      <c r="V45" s="3">
        <v>14.395162032846001</v>
      </c>
    </row>
    <row r="46" spans="1:22" x14ac:dyDescent="0.35">
      <c r="A46" s="2">
        <v>43080</v>
      </c>
      <c r="B46" s="3">
        <v>15.9314096952735</v>
      </c>
      <c r="C46" s="3">
        <v>16.3898375079437</v>
      </c>
      <c r="D46" s="3">
        <v>17.080482682717399</v>
      </c>
      <c r="E46" s="3">
        <v>19.259642912508198</v>
      </c>
      <c r="F46" s="3">
        <v>12.3156350420659</v>
      </c>
      <c r="G46" s="3">
        <v>16.3551946195253</v>
      </c>
      <c r="H46" s="3">
        <v>17.5223250819936</v>
      </c>
      <c r="I46" s="3">
        <v>14.4886445840626</v>
      </c>
      <c r="J46" s="3">
        <v>16.981216721491901</v>
      </c>
      <c r="K46" s="3">
        <v>10.147466509971499</v>
      </c>
      <c r="L46" s="3">
        <v>14.5343557301291</v>
      </c>
      <c r="M46" s="3">
        <v>17.577379141842901</v>
      </c>
      <c r="N46" s="3">
        <v>18.239296034279</v>
      </c>
      <c r="O46" s="3">
        <v>22.040568867827901</v>
      </c>
      <c r="P46" s="3">
        <v>15.2367784832017</v>
      </c>
      <c r="Q46" s="3">
        <v>12.590515389739201</v>
      </c>
      <c r="R46" s="3">
        <v>17.243181931467401</v>
      </c>
      <c r="S46" s="3">
        <v>8.7758315600155292</v>
      </c>
      <c r="T46" s="3">
        <v>11.5032516986609</v>
      </c>
      <c r="U46" s="3">
        <v>20.702060279561302</v>
      </c>
      <c r="V46" s="3">
        <v>14.421362094009799</v>
      </c>
    </row>
    <row r="47" spans="1:22" x14ac:dyDescent="0.35">
      <c r="A47" s="2">
        <v>43111</v>
      </c>
      <c r="B47" s="3">
        <v>16.527833311586399</v>
      </c>
      <c r="C47" s="3">
        <v>18.283189620525501</v>
      </c>
      <c r="D47" s="3">
        <v>18.1444772506294</v>
      </c>
      <c r="E47" s="3">
        <v>20.276117110601302</v>
      </c>
      <c r="F47" s="3">
        <v>12.6023011449648</v>
      </c>
      <c r="G47" s="3">
        <v>17.633349960975501</v>
      </c>
      <c r="H47" s="3">
        <v>18.535545834152199</v>
      </c>
      <c r="I47" s="3">
        <v>14.6731097352448</v>
      </c>
      <c r="J47" s="3">
        <v>16.957247824025501</v>
      </c>
      <c r="K47" s="3">
        <v>10.3070864833321</v>
      </c>
      <c r="L47" s="3">
        <v>15.3257543766493</v>
      </c>
      <c r="M47" s="3">
        <v>18.279116201314</v>
      </c>
      <c r="N47" s="3">
        <v>21.535069935366501</v>
      </c>
      <c r="O47" s="3">
        <v>22.964247236956201</v>
      </c>
      <c r="P47" s="3">
        <v>16.131767214462201</v>
      </c>
      <c r="Q47" s="3">
        <v>13.675581362120599</v>
      </c>
      <c r="R47" s="3">
        <v>18.320307990537302</v>
      </c>
      <c r="S47" s="3">
        <v>8.9395677532697704</v>
      </c>
      <c r="T47" s="3">
        <v>12.2618873886756</v>
      </c>
      <c r="U47" s="3">
        <v>24.476096129933801</v>
      </c>
      <c r="V47" s="3">
        <v>14.697262734171501</v>
      </c>
    </row>
    <row r="48" spans="1:22" x14ac:dyDescent="0.35">
      <c r="A48" s="2">
        <v>43140</v>
      </c>
      <c r="B48" s="3">
        <v>14.715094906938701</v>
      </c>
      <c r="C48" s="3">
        <v>17.495189944088899</v>
      </c>
      <c r="D48" s="3">
        <v>17.628562054456999</v>
      </c>
      <c r="E48" s="3">
        <v>19.274275258255699</v>
      </c>
      <c r="F48" s="3">
        <v>12.0439370403688</v>
      </c>
      <c r="G48" s="3">
        <v>17.512002167177201</v>
      </c>
      <c r="H48" s="3">
        <v>18.318412407980201</v>
      </c>
      <c r="I48" s="3">
        <v>13.9895982450596</v>
      </c>
      <c r="J48" s="3">
        <v>16.9183249516527</v>
      </c>
      <c r="K48" s="3">
        <v>10.1610798740774</v>
      </c>
      <c r="L48" s="3">
        <v>15.617909184312699</v>
      </c>
      <c r="M48" s="3">
        <v>17.244709889186801</v>
      </c>
      <c r="N48" s="3">
        <v>22.774474794117999</v>
      </c>
      <c r="O48" s="3">
        <v>21.834013840649501</v>
      </c>
      <c r="P48" s="3">
        <v>14.5435298676946</v>
      </c>
      <c r="Q48" s="3">
        <v>13.255094660465099</v>
      </c>
      <c r="R48" s="3">
        <v>17.900979403427101</v>
      </c>
      <c r="S48" s="3">
        <v>8.7275206425347296</v>
      </c>
      <c r="T48" s="3">
        <v>12.024264151658</v>
      </c>
      <c r="U48" s="3">
        <v>23.262881804797502</v>
      </c>
      <c r="V48" s="3">
        <v>14.7917182647336</v>
      </c>
    </row>
    <row r="49" spans="1:22" x14ac:dyDescent="0.35">
      <c r="A49" s="2">
        <v>43168</v>
      </c>
      <c r="B49" s="3">
        <v>15.320093082250899</v>
      </c>
      <c r="C49" s="3">
        <v>17.5259416523953</v>
      </c>
      <c r="D49" s="3">
        <v>17.553432210364502</v>
      </c>
      <c r="E49" s="3">
        <v>19.305922755177001</v>
      </c>
      <c r="F49" s="3">
        <v>11.766719610087501</v>
      </c>
      <c r="G49" s="3">
        <v>19.737405110352899</v>
      </c>
      <c r="H49" s="3">
        <v>18.493188891710901</v>
      </c>
      <c r="I49" s="3">
        <v>14.468069994745001</v>
      </c>
      <c r="J49" s="3">
        <v>17.9724243795287</v>
      </c>
      <c r="K49" s="3">
        <v>10.538221023317201</v>
      </c>
      <c r="L49" s="3">
        <v>16.506740547621401</v>
      </c>
      <c r="M49" s="3">
        <v>18.100509908561602</v>
      </c>
      <c r="N49" s="3">
        <v>23.640870468103302</v>
      </c>
      <c r="O49" s="3">
        <v>21.592307182884898</v>
      </c>
      <c r="P49" s="3">
        <v>15.3420588758237</v>
      </c>
      <c r="Q49" s="3">
        <v>12.677472710046899</v>
      </c>
      <c r="R49" s="3">
        <v>17.649400949486999</v>
      </c>
      <c r="S49" s="3">
        <v>9.1729489470673204</v>
      </c>
      <c r="T49" s="3">
        <v>12.422388611613799</v>
      </c>
      <c r="U49" s="3">
        <v>24.5614445993209</v>
      </c>
      <c r="V49" s="3">
        <v>15.056343230517401</v>
      </c>
    </row>
    <row r="50" spans="1:22" x14ac:dyDescent="0.35">
      <c r="A50" s="2">
        <v>43201</v>
      </c>
      <c r="B50" s="3">
        <v>15.0248491889816</v>
      </c>
      <c r="C50" s="3">
        <v>17.103468609796298</v>
      </c>
      <c r="D50" s="3">
        <v>17.3639762122029</v>
      </c>
      <c r="E50" s="3">
        <v>18.847983851874801</v>
      </c>
      <c r="F50" s="3">
        <v>11.7297828298579</v>
      </c>
      <c r="G50" s="3">
        <v>19.1823837290132</v>
      </c>
      <c r="H50" s="3">
        <v>18.375240273998202</v>
      </c>
      <c r="I50" s="3">
        <v>14.396036565915599</v>
      </c>
      <c r="J50" s="3">
        <v>17.7950168221954</v>
      </c>
      <c r="K50" s="3">
        <v>10.352718375263199</v>
      </c>
      <c r="L50" s="3">
        <v>16.091088513433</v>
      </c>
      <c r="M50" s="3">
        <v>17.812625572395</v>
      </c>
      <c r="N50" s="3">
        <v>22.7434122733329</v>
      </c>
      <c r="O50" s="3">
        <v>21.394006690393098</v>
      </c>
      <c r="P50" s="3">
        <v>15.0110596777205</v>
      </c>
      <c r="Q50" s="3">
        <v>12.770412303366999</v>
      </c>
      <c r="R50" s="3">
        <v>17.356724138133899</v>
      </c>
      <c r="S50" s="3">
        <v>8.8941671088091905</v>
      </c>
      <c r="T50" s="3">
        <v>12.4580191716936</v>
      </c>
      <c r="U50" s="3">
        <v>24.487208739500701</v>
      </c>
      <c r="V50" s="3">
        <v>15.182663222207401</v>
      </c>
    </row>
    <row r="51" spans="1:22" x14ac:dyDescent="0.35">
      <c r="A51" s="2">
        <v>43231</v>
      </c>
      <c r="B51" s="3">
        <v>14.5194625861111</v>
      </c>
      <c r="C51" s="3">
        <v>16.721767387355101</v>
      </c>
      <c r="D51" s="3">
        <v>16.721198777441199</v>
      </c>
      <c r="E51" s="3">
        <v>18.6816804659829</v>
      </c>
      <c r="F51" s="3">
        <v>11.839245860142</v>
      </c>
      <c r="G51" s="3">
        <v>18.599150427911599</v>
      </c>
      <c r="H51" s="3">
        <v>18.1189071128513</v>
      </c>
      <c r="I51" s="3">
        <v>14.335130187481299</v>
      </c>
      <c r="J51" s="3">
        <v>17.424421036380298</v>
      </c>
      <c r="K51" s="3">
        <v>10.239161089400699</v>
      </c>
      <c r="L51" s="3">
        <v>15.6728282762265</v>
      </c>
      <c r="M51" s="3">
        <v>17.732144496437499</v>
      </c>
      <c r="N51" s="3">
        <v>22.3512153700337</v>
      </c>
      <c r="O51" s="3">
        <v>21.3673695824404</v>
      </c>
      <c r="P51" s="3">
        <v>14.8557424155563</v>
      </c>
      <c r="Q51" s="3">
        <v>12.5025592095958</v>
      </c>
      <c r="R51" s="3">
        <v>17.1335220952996</v>
      </c>
      <c r="S51" s="3">
        <v>8.5679553107136304</v>
      </c>
      <c r="T51" s="3">
        <v>12.0130805769102</v>
      </c>
      <c r="U51" s="3">
        <v>23.978198340139802</v>
      </c>
      <c r="V51" s="3">
        <v>15.166678181214801</v>
      </c>
    </row>
    <row r="52" spans="1:22" x14ac:dyDescent="0.35">
      <c r="A52" s="2">
        <v>43262</v>
      </c>
      <c r="B52" s="3">
        <v>14.207201641863</v>
      </c>
      <c r="C52" s="3">
        <v>15.946004826017999</v>
      </c>
      <c r="D52" s="3">
        <v>16.2991821023877</v>
      </c>
      <c r="E52" s="3">
        <v>18.5605450024904</v>
      </c>
      <c r="F52" s="3">
        <v>11.617958131706899</v>
      </c>
      <c r="G52" s="3">
        <v>17.872536430512401</v>
      </c>
      <c r="H52" s="3">
        <v>17.986531318192199</v>
      </c>
      <c r="I52" s="3">
        <v>14.376368885066301</v>
      </c>
      <c r="J52" s="3">
        <v>17.1286340084858</v>
      </c>
      <c r="K52" s="3">
        <v>10.1276524154875</v>
      </c>
      <c r="L52" s="3">
        <v>14.5556639085219</v>
      </c>
      <c r="M52" s="3">
        <v>17.165283203464298</v>
      </c>
      <c r="N52" s="3">
        <v>21.5796962061006</v>
      </c>
      <c r="O52" s="3">
        <v>21.3405974074441</v>
      </c>
      <c r="P52" s="3">
        <v>14.766633603872499</v>
      </c>
      <c r="Q52" s="3">
        <v>12.673383590530999</v>
      </c>
      <c r="R52" s="3">
        <v>16.984705680903001</v>
      </c>
      <c r="S52" s="3">
        <v>8.2085332533628907</v>
      </c>
      <c r="T52" s="3">
        <v>12.209683061265199</v>
      </c>
      <c r="U52" s="3">
        <v>23.931723538884299</v>
      </c>
      <c r="V52" s="3">
        <v>15.476523744498</v>
      </c>
    </row>
    <row r="53" spans="1:22" x14ac:dyDescent="0.35">
      <c r="A53" s="2">
        <v>43292</v>
      </c>
      <c r="B53" s="3">
        <v>13.313722634480101</v>
      </c>
      <c r="C53" s="3">
        <v>15.243398681664299</v>
      </c>
      <c r="D53" s="3">
        <v>15.762652210259599</v>
      </c>
      <c r="E53" s="3">
        <v>17.699203826752701</v>
      </c>
      <c r="F53" s="3">
        <v>11.2800713001297</v>
      </c>
      <c r="G53" s="3">
        <v>17.435577593279401</v>
      </c>
      <c r="H53" s="3">
        <v>17.394145641332699</v>
      </c>
      <c r="I53" s="3">
        <v>14.0080809285701</v>
      </c>
      <c r="J53" s="3">
        <v>17.5379705004115</v>
      </c>
      <c r="K53" s="3">
        <v>9.6657380030581699</v>
      </c>
      <c r="L53" s="3">
        <v>14.1604329412417</v>
      </c>
      <c r="M53" s="3">
        <v>16.8514975936009</v>
      </c>
      <c r="N53" s="3">
        <v>21.259361801816102</v>
      </c>
      <c r="O53" s="3">
        <v>21.2733625382191</v>
      </c>
      <c r="P53" s="3">
        <v>14.0803553825629</v>
      </c>
      <c r="Q53" s="3">
        <v>12.5688506259145</v>
      </c>
      <c r="R53" s="3">
        <v>16.370720406397801</v>
      </c>
      <c r="S53" s="3">
        <v>7.81482381081985</v>
      </c>
      <c r="T53" s="3">
        <v>12.079190422490999</v>
      </c>
      <c r="U53" s="3">
        <v>21.377905142707299</v>
      </c>
      <c r="V53" s="3">
        <v>15.5390023870102</v>
      </c>
    </row>
    <row r="54" spans="1:22" x14ac:dyDescent="0.35">
      <c r="A54" s="2">
        <v>43322</v>
      </c>
      <c r="B54" s="3">
        <v>12.8573934789719</v>
      </c>
      <c r="C54" s="3">
        <v>15.1808838796315</v>
      </c>
      <c r="D54" s="3">
        <v>16.197483635542198</v>
      </c>
      <c r="E54" s="3">
        <v>18.0855972030202</v>
      </c>
      <c r="F54" s="3">
        <v>11.554266503245501</v>
      </c>
      <c r="G54" s="3">
        <v>17.7733884463001</v>
      </c>
      <c r="H54" s="3">
        <v>17.938379172179999</v>
      </c>
      <c r="I54" s="3">
        <v>14.1893496534279</v>
      </c>
      <c r="J54" s="3">
        <v>17.124789054512199</v>
      </c>
      <c r="K54" s="3">
        <v>9.4690399125210405</v>
      </c>
      <c r="L54" s="3">
        <v>13.8312563846945</v>
      </c>
      <c r="M54" s="3">
        <v>16.449837886388099</v>
      </c>
      <c r="N54" s="3">
        <v>21.571454257415301</v>
      </c>
      <c r="O54" s="3">
        <v>22.011647377619099</v>
      </c>
      <c r="P54" s="3">
        <v>13.8936318327587</v>
      </c>
      <c r="Q54" s="3">
        <v>13.189187738798299</v>
      </c>
      <c r="R54" s="3">
        <v>16.556518376765101</v>
      </c>
      <c r="S54" s="3">
        <v>7.6572920676672096</v>
      </c>
      <c r="T54" s="3">
        <v>12.203289810417701</v>
      </c>
      <c r="U54" s="3">
        <v>21.945447651423901</v>
      </c>
      <c r="V54" s="3">
        <v>15.1907366986642</v>
      </c>
    </row>
    <row r="55" spans="1:22" x14ac:dyDescent="0.35">
      <c r="A55" s="2">
        <v>43354</v>
      </c>
      <c r="B55" s="3">
        <v>12.3267695319624</v>
      </c>
      <c r="C55" s="3">
        <v>14.9620323097874</v>
      </c>
      <c r="D55" s="3">
        <v>15.437261542421</v>
      </c>
      <c r="E55" s="3">
        <v>16.930645955823501</v>
      </c>
      <c r="F55" s="3">
        <v>11.4100390056355</v>
      </c>
      <c r="G55" s="3">
        <v>16.063562410265799</v>
      </c>
      <c r="H55" s="3">
        <v>17.796876877452</v>
      </c>
      <c r="I55" s="3">
        <v>13.7611957699621</v>
      </c>
      <c r="J55" s="3">
        <v>17.1233255082841</v>
      </c>
      <c r="K55" s="3">
        <v>9.2949686852811197</v>
      </c>
      <c r="L55" s="3">
        <v>13.1345466860116</v>
      </c>
      <c r="M55" s="3">
        <v>15.8289862051501</v>
      </c>
      <c r="N55" s="3">
        <v>21.269872056912799</v>
      </c>
      <c r="O55" s="3">
        <v>22.046573381795</v>
      </c>
      <c r="P55" s="3">
        <v>12.9301466549878</v>
      </c>
      <c r="Q55" s="3">
        <v>13.2700196370415</v>
      </c>
      <c r="R55" s="3">
        <v>16.008800714460701</v>
      </c>
      <c r="S55" s="3">
        <v>7.2778838842643898</v>
      </c>
      <c r="T55" s="3">
        <v>13.023325682793701</v>
      </c>
      <c r="U55" s="3">
        <v>22.089116452169499</v>
      </c>
      <c r="V55" s="3">
        <v>14.6534136408261</v>
      </c>
    </row>
    <row r="56" spans="1:22" x14ac:dyDescent="0.35">
      <c r="A56" s="2">
        <v>43384</v>
      </c>
      <c r="B56" s="3">
        <v>11.689783958616699</v>
      </c>
      <c r="C56" s="3">
        <v>17.059630608065099</v>
      </c>
      <c r="D56" s="3">
        <v>15.013873156239701</v>
      </c>
      <c r="E56" s="3">
        <v>15.820944974179801</v>
      </c>
      <c r="F56" s="3">
        <v>11.2504009446233</v>
      </c>
      <c r="G56" s="3">
        <v>16.429246496643501</v>
      </c>
      <c r="H56" s="3">
        <v>16.908095131289201</v>
      </c>
      <c r="I56" s="3">
        <v>12.6685073219699</v>
      </c>
      <c r="J56" s="3">
        <v>16.5603182585449</v>
      </c>
      <c r="K56" s="3">
        <v>8.7792165628474894</v>
      </c>
      <c r="L56" s="3">
        <v>13.590914096838199</v>
      </c>
      <c r="M56" s="3">
        <v>14.550846198994201</v>
      </c>
      <c r="N56" s="3">
        <v>19.424389293522101</v>
      </c>
      <c r="O56" s="3">
        <v>20.275495183379999</v>
      </c>
      <c r="P56" s="3">
        <v>12.115890788187199</v>
      </c>
      <c r="Q56" s="3">
        <v>13.2211408942744</v>
      </c>
      <c r="R56" s="3">
        <v>15.840902062917401</v>
      </c>
      <c r="S56" s="3">
        <v>7.4180869015462001</v>
      </c>
      <c r="T56" s="3">
        <v>12.6693022385279</v>
      </c>
      <c r="U56" s="3">
        <v>20.0754552809023</v>
      </c>
      <c r="V56" s="3">
        <v>14.389931545515401</v>
      </c>
    </row>
    <row r="57" spans="1:22" x14ac:dyDescent="0.35">
      <c r="A57" s="2">
        <v>43413</v>
      </c>
      <c r="B57" s="3">
        <v>11.5849600189015</v>
      </c>
      <c r="C57" s="3">
        <v>17.115033234381201</v>
      </c>
      <c r="D57" s="3">
        <v>15.2717421842018</v>
      </c>
      <c r="E57" s="3">
        <v>15.616479179591501</v>
      </c>
      <c r="F57" s="3">
        <v>11.381516320452199</v>
      </c>
      <c r="G57" s="3">
        <v>16.656202358492401</v>
      </c>
      <c r="H57" s="3">
        <v>16.6915086597194</v>
      </c>
      <c r="I57" s="3">
        <v>12.5612106377245</v>
      </c>
      <c r="J57" s="3">
        <v>15.557318355529301</v>
      </c>
      <c r="K57" s="3">
        <v>8.5788131813635609</v>
      </c>
      <c r="L57" s="3">
        <v>13.740315695241399</v>
      </c>
      <c r="M57" s="3">
        <v>14.827956720663799</v>
      </c>
      <c r="N57" s="3">
        <v>18.814942500569099</v>
      </c>
      <c r="O57" s="3">
        <v>21.257748957873901</v>
      </c>
      <c r="P57" s="3">
        <v>12.121937382058</v>
      </c>
      <c r="Q57" s="3">
        <v>13.735609739817001</v>
      </c>
      <c r="R57" s="3">
        <v>15.595350719318001</v>
      </c>
      <c r="S57" s="3">
        <v>6.9696153674051304</v>
      </c>
      <c r="T57" s="3">
        <v>13.046805802708599</v>
      </c>
      <c r="U57" s="3">
        <v>19.644458453765001</v>
      </c>
      <c r="V57" s="3">
        <v>14.786492589489599</v>
      </c>
    </row>
    <row r="58" spans="1:22" x14ac:dyDescent="0.35">
      <c r="A58" s="2">
        <v>43445</v>
      </c>
      <c r="B58" s="3">
        <v>11.343134789473</v>
      </c>
      <c r="C58" s="3">
        <v>16.4442822397836</v>
      </c>
      <c r="D58" s="3">
        <v>15.3526377370706</v>
      </c>
      <c r="E58" s="3">
        <v>16.406785637922699</v>
      </c>
      <c r="F58" s="3">
        <v>11.2502175202227</v>
      </c>
      <c r="G58" s="3">
        <v>17.172601738134802</v>
      </c>
      <c r="H58" s="3">
        <v>16.483701264371</v>
      </c>
      <c r="I58" s="3">
        <v>12.460685198717901</v>
      </c>
      <c r="J58" s="3">
        <v>14.46454593699</v>
      </c>
      <c r="K58" s="3">
        <v>8.2400086691752392</v>
      </c>
      <c r="L58" s="3">
        <v>13.7124965341356</v>
      </c>
      <c r="M58" s="3">
        <v>14.5918111921935</v>
      </c>
      <c r="N58" s="3">
        <v>19.973884465881898</v>
      </c>
      <c r="O58" s="3">
        <v>21.089250016072299</v>
      </c>
      <c r="P58" s="3">
        <v>11.975769677560301</v>
      </c>
      <c r="Q58" s="3">
        <v>14.076995199020599</v>
      </c>
      <c r="R58" s="3">
        <v>15.0521852513503</v>
      </c>
      <c r="S58" s="3">
        <v>6.7182367061256896</v>
      </c>
      <c r="T58" s="3">
        <v>11.922565882629399</v>
      </c>
      <c r="U58" s="3">
        <v>19.511068003828399</v>
      </c>
      <c r="V58" s="3">
        <v>15.393245338827899</v>
      </c>
    </row>
    <row r="59" spans="1:22" x14ac:dyDescent="0.35">
      <c r="A59" s="2">
        <v>43476</v>
      </c>
      <c r="B59" s="3">
        <v>10.8906988799286</v>
      </c>
      <c r="C59" s="3">
        <v>17.40167199731</v>
      </c>
      <c r="D59" s="3">
        <v>16.1522233790703</v>
      </c>
      <c r="E59" s="3">
        <v>17.515142875292799</v>
      </c>
      <c r="F59" s="3">
        <v>11.772948051768299</v>
      </c>
      <c r="G59" s="3">
        <v>17.471854386577</v>
      </c>
      <c r="H59" s="3">
        <v>16.857200445690999</v>
      </c>
      <c r="I59" s="3">
        <v>12.7658755419105</v>
      </c>
      <c r="J59" s="3">
        <v>15.317131694529101</v>
      </c>
      <c r="K59" s="3">
        <v>8.4808389124974202</v>
      </c>
      <c r="L59" s="3">
        <v>14.5363628880969</v>
      </c>
      <c r="M59" s="3">
        <v>15.2540410053171</v>
      </c>
      <c r="N59" s="3">
        <v>15.3686127841671</v>
      </c>
      <c r="O59" s="3">
        <v>21.315082582825699</v>
      </c>
      <c r="P59" s="3">
        <v>11.7353759737251</v>
      </c>
      <c r="Q59" s="3">
        <v>14.498233878530099</v>
      </c>
      <c r="R59" s="3">
        <v>14.652375775436999</v>
      </c>
      <c r="S59" s="3">
        <v>6.6643588457506899</v>
      </c>
      <c r="T59" s="3">
        <v>11.993414447033</v>
      </c>
      <c r="U59" s="3">
        <v>18.329030478035801</v>
      </c>
      <c r="V59" s="3">
        <v>16.369994959249301</v>
      </c>
    </row>
    <row r="60" spans="1:22" x14ac:dyDescent="0.35">
      <c r="A60" s="2">
        <v>43507</v>
      </c>
      <c r="B60" s="3">
        <v>11.6410795677434</v>
      </c>
      <c r="C60" s="3">
        <v>17.986557748700299</v>
      </c>
      <c r="D60" s="3">
        <v>16.273136550446601</v>
      </c>
      <c r="E60" s="3">
        <v>17.620935933652699</v>
      </c>
      <c r="F60" s="3">
        <v>11.563609703070799</v>
      </c>
      <c r="G60" s="3">
        <v>18.792371957717599</v>
      </c>
      <c r="H60" s="3">
        <v>16.9215639413312</v>
      </c>
      <c r="I60" s="3">
        <v>13.3698052609779</v>
      </c>
      <c r="J60" s="3">
        <v>15.1794048413682</v>
      </c>
      <c r="K60" s="3">
        <v>9.6635380152243506</v>
      </c>
      <c r="L60" s="3">
        <v>14.793992713392999</v>
      </c>
      <c r="M60" s="3">
        <v>14.9478317942653</v>
      </c>
      <c r="N60" s="3">
        <v>17.6447456177658</v>
      </c>
      <c r="O60" s="3">
        <v>21.7827056129995</v>
      </c>
      <c r="P60" s="3">
        <v>12.6461245141688</v>
      </c>
      <c r="Q60" s="3">
        <v>13.9085784014678</v>
      </c>
      <c r="R60" s="3">
        <v>15.4781218185122</v>
      </c>
      <c r="S60" s="3">
        <v>7.4813718259677904</v>
      </c>
      <c r="T60" s="3">
        <v>11.8009037120383</v>
      </c>
      <c r="U60" s="3">
        <v>17.914313541284699</v>
      </c>
      <c r="V60" s="3">
        <v>17.346241828121698</v>
      </c>
    </row>
    <row r="61" spans="1:22" x14ac:dyDescent="0.35">
      <c r="A61" s="2">
        <v>43535</v>
      </c>
      <c r="B61" s="3">
        <v>12.678622091365799</v>
      </c>
      <c r="C61" s="3">
        <v>15.8028385168836</v>
      </c>
      <c r="D61" s="3">
        <v>15.8459689510023</v>
      </c>
      <c r="E61" s="3">
        <v>16.758649693832702</v>
      </c>
      <c r="F61" s="3">
        <v>11.454587366293399</v>
      </c>
      <c r="G61" s="3">
        <v>20.0646099917081</v>
      </c>
      <c r="H61" s="3">
        <v>17.028482784760801</v>
      </c>
      <c r="I61" s="3">
        <v>14.0671133894759</v>
      </c>
      <c r="J61" s="3">
        <v>15.4087546198363</v>
      </c>
      <c r="K61" s="3">
        <v>9.9786693180390493</v>
      </c>
      <c r="L61" s="3">
        <v>14.753205476381501</v>
      </c>
      <c r="M61" s="3">
        <v>15.314445949288499</v>
      </c>
      <c r="N61" s="3">
        <v>18.601259212577499</v>
      </c>
      <c r="O61" s="3">
        <v>21.723058193522</v>
      </c>
      <c r="P61" s="3">
        <v>12.824002072873901</v>
      </c>
      <c r="Q61" s="3">
        <v>13.500184787193801</v>
      </c>
      <c r="R61" s="3">
        <v>16.180309038498802</v>
      </c>
      <c r="S61" s="3">
        <v>7.43687164854407</v>
      </c>
      <c r="T61" s="3">
        <v>12.709664116412799</v>
      </c>
      <c r="U61" s="3">
        <v>19.6532287661115</v>
      </c>
      <c r="V61" s="3">
        <v>17.176875571403802</v>
      </c>
    </row>
    <row r="62" spans="1:22" x14ac:dyDescent="0.35">
      <c r="A62" s="2">
        <v>43566</v>
      </c>
      <c r="B62" s="3">
        <v>12.788298368497699</v>
      </c>
      <c r="C62" s="3">
        <v>15.738899103190899</v>
      </c>
      <c r="D62" s="3">
        <v>15.687023064113699</v>
      </c>
      <c r="E62" s="3">
        <v>16.736833223098099</v>
      </c>
      <c r="F62" s="3">
        <v>11.648706351683099</v>
      </c>
      <c r="G62" s="3">
        <v>19.637328088333401</v>
      </c>
      <c r="H62" s="3">
        <v>16.902686986356802</v>
      </c>
      <c r="I62" s="3">
        <v>14.366720146415799</v>
      </c>
      <c r="J62" s="3">
        <v>15.4284342212874</v>
      </c>
      <c r="K62" s="3">
        <v>10.4028511336726</v>
      </c>
      <c r="L62" s="3">
        <v>14.302204365349301</v>
      </c>
      <c r="M62" s="3">
        <v>15.324999275013401</v>
      </c>
      <c r="N62" s="3">
        <v>18.524203807617699</v>
      </c>
      <c r="O62" s="3">
        <v>21.5846814741647</v>
      </c>
      <c r="P62" s="3">
        <v>12.931667250194799</v>
      </c>
      <c r="Q62" s="3">
        <v>13.606043513991899</v>
      </c>
      <c r="R62" s="3">
        <v>16.144555745080201</v>
      </c>
      <c r="S62" s="3">
        <v>7.2275624538390204</v>
      </c>
      <c r="T62" s="3">
        <v>12.725804264972901</v>
      </c>
      <c r="U62" s="3">
        <v>19.7751458978972</v>
      </c>
      <c r="V62" s="3">
        <v>17.4579076151043</v>
      </c>
    </row>
    <row r="63" spans="1:22" x14ac:dyDescent="0.35">
      <c r="A63" s="2">
        <v>43595</v>
      </c>
      <c r="B63" s="3">
        <v>12.4728239225888</v>
      </c>
      <c r="C63" s="3">
        <v>15.6689697815168</v>
      </c>
      <c r="D63" s="3">
        <v>15.3394758441039</v>
      </c>
      <c r="E63" s="3">
        <v>16.5432027165877</v>
      </c>
      <c r="F63" s="3">
        <v>11.3671110182196</v>
      </c>
      <c r="G63" s="3">
        <v>18.555167654813001</v>
      </c>
      <c r="H63" s="3">
        <v>16.775654959939999</v>
      </c>
      <c r="I63" s="3">
        <v>14.516243193033</v>
      </c>
      <c r="J63" s="3">
        <v>15.1545411666467</v>
      </c>
      <c r="K63" s="3">
        <v>10.4461813390757</v>
      </c>
      <c r="L63" s="3">
        <v>14.0614135103385</v>
      </c>
      <c r="M63" s="3">
        <v>15.1879190176756</v>
      </c>
      <c r="N63" s="3">
        <v>17.887355081777802</v>
      </c>
      <c r="O63" s="3">
        <v>21.247786848012701</v>
      </c>
      <c r="P63" s="3">
        <v>12.6972112403504</v>
      </c>
      <c r="Q63" s="3">
        <v>13.499713506262699</v>
      </c>
      <c r="R63" s="3">
        <v>16.065267719161501</v>
      </c>
      <c r="S63" s="3">
        <v>7.0148232563316801</v>
      </c>
      <c r="T63" s="3">
        <v>12.5533620077943</v>
      </c>
      <c r="U63" s="3">
        <v>19.503949771912801</v>
      </c>
      <c r="V63" s="3">
        <v>17.3056817586934</v>
      </c>
    </row>
    <row r="64" spans="1:22" x14ac:dyDescent="0.35">
      <c r="A64" s="2">
        <v>43627</v>
      </c>
      <c r="B64" s="3">
        <v>12.5906424866811</v>
      </c>
      <c r="C64" s="3">
        <v>15.8462568986475</v>
      </c>
      <c r="D64" s="3">
        <v>15.4701408253304</v>
      </c>
      <c r="E64" s="3">
        <v>16.7406470794499</v>
      </c>
      <c r="F64" s="3">
        <v>11.4720967139765</v>
      </c>
      <c r="G64" s="3">
        <v>17.956088568426299</v>
      </c>
      <c r="H64" s="3">
        <v>17.106464379655101</v>
      </c>
      <c r="I64" s="3">
        <v>14.593183197002199</v>
      </c>
      <c r="J64" s="3">
        <v>15.0600266619658</v>
      </c>
      <c r="K64" s="3">
        <v>10.782092417552199</v>
      </c>
      <c r="L64" s="3">
        <v>14.2700054898873</v>
      </c>
      <c r="M64" s="3">
        <v>15.104027776682701</v>
      </c>
      <c r="N64" s="3">
        <v>18.102262913558199</v>
      </c>
      <c r="O64" s="3">
        <v>21.646275296427</v>
      </c>
      <c r="P64" s="3">
        <v>12.5472950433617</v>
      </c>
      <c r="Q64" s="3">
        <v>13.7748242164147</v>
      </c>
      <c r="R64" s="3">
        <v>16.189930965946498</v>
      </c>
      <c r="S64" s="3">
        <v>7.1774030608142398</v>
      </c>
      <c r="T64" s="3">
        <v>12.834001879720599</v>
      </c>
      <c r="U64" s="3">
        <v>19.376140463576</v>
      </c>
      <c r="V64" s="3">
        <v>17.498552319742402</v>
      </c>
    </row>
    <row r="65" spans="1:22" x14ac:dyDescent="0.35">
      <c r="A65" s="2">
        <v>43657</v>
      </c>
      <c r="B65" s="3">
        <v>12.597198773478899</v>
      </c>
      <c r="C65" s="3">
        <v>16.0692189870839</v>
      </c>
      <c r="D65" s="3">
        <v>15.6969242972947</v>
      </c>
      <c r="E65" s="3">
        <v>16.786233117429401</v>
      </c>
      <c r="F65" s="3">
        <v>11.6120614555354</v>
      </c>
      <c r="G65" s="3">
        <v>17.643425392048599</v>
      </c>
      <c r="H65" s="3">
        <v>17.242537087221301</v>
      </c>
      <c r="I65" s="3">
        <v>15.017756506795999</v>
      </c>
      <c r="J65" s="3">
        <v>14.8262814293836</v>
      </c>
      <c r="K65" s="3">
        <v>11.153800414121299</v>
      </c>
      <c r="L65" s="3">
        <v>14.3959923970746</v>
      </c>
      <c r="M65" s="3">
        <v>14.8511165686464</v>
      </c>
      <c r="N65" s="3">
        <v>18.289720126396201</v>
      </c>
      <c r="O65" s="3">
        <v>21.203648864908601</v>
      </c>
      <c r="P65" s="3">
        <v>12.580713854532499</v>
      </c>
      <c r="Q65" s="3">
        <v>13.8686848158386</v>
      </c>
      <c r="R65" s="3">
        <v>16.5718365626484</v>
      </c>
      <c r="S65" s="3">
        <v>7.4623200631984199</v>
      </c>
      <c r="T65" s="3">
        <v>13.3655101570691</v>
      </c>
      <c r="U65" s="3">
        <v>19.394491246517401</v>
      </c>
      <c r="V65" s="3">
        <v>17.638485993583</v>
      </c>
    </row>
    <row r="66" spans="1:22" x14ac:dyDescent="0.35">
      <c r="A66" s="2">
        <v>43686</v>
      </c>
      <c r="B66" s="3">
        <v>12.2475845024147</v>
      </c>
      <c r="C66" s="3">
        <v>15.6362903336417</v>
      </c>
      <c r="D66" s="3">
        <v>15.870886606147501</v>
      </c>
      <c r="E66" s="3">
        <v>16.3517725321034</v>
      </c>
      <c r="F66" s="3">
        <v>10.996749761494099</v>
      </c>
      <c r="G66" s="3">
        <v>18.053974879666701</v>
      </c>
      <c r="H66" s="3">
        <v>16.901038549614999</v>
      </c>
      <c r="I66" s="3">
        <v>14.8716612492202</v>
      </c>
      <c r="J66" s="3">
        <v>14.4618437187269</v>
      </c>
      <c r="K66" s="3">
        <v>11.075771163545699</v>
      </c>
      <c r="L66" s="3">
        <v>14.5183090169979</v>
      </c>
      <c r="M66" s="3">
        <v>14.279290351293801</v>
      </c>
      <c r="N66" s="3">
        <v>17.3828202148147</v>
      </c>
      <c r="O66" s="3">
        <v>21.070665016354901</v>
      </c>
      <c r="P66" s="3">
        <v>12.202859728484601</v>
      </c>
      <c r="Q66" s="3">
        <v>13.3550946592377</v>
      </c>
      <c r="R66" s="3">
        <v>16.176844849752101</v>
      </c>
      <c r="S66" s="3">
        <v>7.5590882253996403</v>
      </c>
      <c r="T66" s="3">
        <v>13.6097947656654</v>
      </c>
      <c r="U66" s="3">
        <v>18.436135177920399</v>
      </c>
      <c r="V66" s="3">
        <v>17.599259624740998</v>
      </c>
    </row>
    <row r="67" spans="1:22" x14ac:dyDescent="0.35">
      <c r="A67" s="2">
        <v>43719</v>
      </c>
      <c r="B67" s="3">
        <v>12.938603622967101</v>
      </c>
      <c r="C67" s="3">
        <v>16.276292228078699</v>
      </c>
      <c r="D67" s="3">
        <v>16.1663384223476</v>
      </c>
      <c r="E67" s="3">
        <v>15.587698800044601</v>
      </c>
      <c r="F67" s="3">
        <v>11.0521461674201</v>
      </c>
      <c r="G67" s="3">
        <v>17.288414380815599</v>
      </c>
      <c r="H67" s="3">
        <v>16.902711925057901</v>
      </c>
      <c r="I67" s="3">
        <v>15.3976364796158</v>
      </c>
      <c r="J67" s="3">
        <v>14.9392558741685</v>
      </c>
      <c r="K67" s="3">
        <v>11.822966823324901</v>
      </c>
      <c r="L67" s="3">
        <v>14.147923492072501</v>
      </c>
      <c r="M67" s="3">
        <v>13.8172207273316</v>
      </c>
      <c r="N67" s="3">
        <v>19.3121754999488</v>
      </c>
      <c r="O67" s="3">
        <v>21.198059075218701</v>
      </c>
      <c r="P67" s="3">
        <v>12.671176820428499</v>
      </c>
      <c r="Q67" s="3">
        <v>13.9486276974077</v>
      </c>
      <c r="R67" s="3">
        <v>16.709357982230198</v>
      </c>
      <c r="S67" s="3">
        <v>7.7026292406730903</v>
      </c>
      <c r="T67" s="3">
        <v>14.4164371338161</v>
      </c>
      <c r="U67" s="3">
        <v>17.367713483032901</v>
      </c>
      <c r="V67" s="3">
        <v>17.807179022305</v>
      </c>
    </row>
    <row r="68" spans="1:22" x14ac:dyDescent="0.35">
      <c r="A68" s="2">
        <v>43749</v>
      </c>
      <c r="B68" s="3">
        <v>12.9214824537013</v>
      </c>
      <c r="C68" s="3">
        <v>17.032235757961399</v>
      </c>
      <c r="D68" s="3">
        <v>15.587933857561399</v>
      </c>
      <c r="E68" s="3">
        <v>15.2139473675874</v>
      </c>
      <c r="F68" s="3">
        <v>10.881373408057501</v>
      </c>
      <c r="G68" s="3">
        <v>17.015236484107799</v>
      </c>
      <c r="H68" s="3">
        <v>16.528210719422599</v>
      </c>
      <c r="I68" s="3">
        <v>15.7003466721187</v>
      </c>
      <c r="J68" s="3">
        <v>15.1898881612225</v>
      </c>
      <c r="K68" s="3">
        <v>12.1532601885402</v>
      </c>
      <c r="L68" s="3">
        <v>14.4826462127404</v>
      </c>
      <c r="M68" s="3">
        <v>13.7058356349165</v>
      </c>
      <c r="N68" s="3">
        <v>16.530693885871202</v>
      </c>
      <c r="O68" s="3">
        <v>21.3055250756817</v>
      </c>
      <c r="P68" s="3">
        <v>12.425096094658601</v>
      </c>
      <c r="Q68" s="3">
        <v>14.009547489769799</v>
      </c>
      <c r="R68" s="3">
        <v>16.673682952622801</v>
      </c>
      <c r="S68" s="3">
        <v>7.5959596339825897</v>
      </c>
      <c r="T68" s="3">
        <v>14.165168762149101</v>
      </c>
      <c r="U68" s="3">
        <v>17.321746047696202</v>
      </c>
      <c r="V68" s="3">
        <v>17.764488572258301</v>
      </c>
    </row>
    <row r="69" spans="1:22" x14ac:dyDescent="0.35">
      <c r="A69" s="2">
        <v>43780</v>
      </c>
      <c r="B69" s="3">
        <v>12.9232890452717</v>
      </c>
      <c r="C69" s="3">
        <v>15.047509359821399</v>
      </c>
      <c r="D69" s="3">
        <v>16.027932314720999</v>
      </c>
      <c r="E69" s="3">
        <v>15.2517157949795</v>
      </c>
      <c r="F69" s="3">
        <v>11.1796540767987</v>
      </c>
      <c r="G69" s="3">
        <v>17.079292085143798</v>
      </c>
      <c r="H69" s="3">
        <v>16.912429135025601</v>
      </c>
      <c r="I69" s="3">
        <v>16.477298777570901</v>
      </c>
      <c r="J69" s="3">
        <v>15.482597790290299</v>
      </c>
      <c r="K69" s="3">
        <v>13.321095831908201</v>
      </c>
      <c r="L69" s="3">
        <v>15.9217564681566</v>
      </c>
      <c r="M69" s="3">
        <v>13.6630808035897</v>
      </c>
      <c r="N69" s="3">
        <v>15.540974134055601</v>
      </c>
      <c r="O69" s="3">
        <v>22.791667513991801</v>
      </c>
      <c r="P69" s="3">
        <v>12.5401896383548</v>
      </c>
      <c r="Q69" s="3">
        <v>14.180884114099999</v>
      </c>
      <c r="R69" s="3">
        <v>17.1639461252263</v>
      </c>
      <c r="S69" s="3">
        <v>8.07326412691088</v>
      </c>
      <c r="T69" s="3">
        <v>14.278778466505999</v>
      </c>
      <c r="U69" s="3">
        <v>17.444581144469499</v>
      </c>
      <c r="V69" s="3">
        <v>18.5257046493453</v>
      </c>
    </row>
    <row r="70" spans="1:22" x14ac:dyDescent="0.35">
      <c r="A70" s="2">
        <v>43810</v>
      </c>
      <c r="B70" s="3">
        <v>13.9483187894845</v>
      </c>
      <c r="C70" s="3">
        <v>15.812614081953701</v>
      </c>
      <c r="D70" s="3">
        <v>16.347161172505501</v>
      </c>
      <c r="E70" s="3">
        <v>15.044345560862</v>
      </c>
      <c r="F70" s="3">
        <v>10.5026299258506</v>
      </c>
      <c r="G70" s="3">
        <v>16.2364755479657</v>
      </c>
      <c r="H70" s="3">
        <v>16.694717189761601</v>
      </c>
      <c r="I70" s="3">
        <v>16.832736653427101</v>
      </c>
      <c r="J70" s="3">
        <v>15.394495337479301</v>
      </c>
      <c r="K70" s="3">
        <v>13.703152984738299</v>
      </c>
      <c r="L70" s="3">
        <v>15.8779647486234</v>
      </c>
      <c r="M70" s="3">
        <v>13.942272516571901</v>
      </c>
      <c r="N70" s="3">
        <v>16.677268468146899</v>
      </c>
      <c r="O70" s="3">
        <v>22.823527866661401</v>
      </c>
      <c r="P70" s="3">
        <v>13.065034262130199</v>
      </c>
      <c r="Q70" s="3">
        <v>14.340532470072199</v>
      </c>
      <c r="R70" s="3">
        <v>16.723330563564598</v>
      </c>
      <c r="S70" s="3">
        <v>8.5199297982314501</v>
      </c>
      <c r="T70" s="3">
        <v>14.4326918109271</v>
      </c>
      <c r="U70" s="3">
        <v>17.535024437278501</v>
      </c>
      <c r="V70" s="3">
        <v>19.097252594684999</v>
      </c>
    </row>
    <row r="71" spans="1:22" x14ac:dyDescent="0.35">
      <c r="A71" s="2">
        <v>43840</v>
      </c>
      <c r="B71" s="3">
        <v>14.9101859515626</v>
      </c>
      <c r="C71" s="3">
        <v>16.108592852223499</v>
      </c>
      <c r="D71" s="3">
        <v>17.186625752491</v>
      </c>
      <c r="E71" s="3">
        <v>14.903177222460901</v>
      </c>
      <c r="F71" s="3">
        <v>11.0840647694599</v>
      </c>
      <c r="G71" s="3">
        <v>16.811575232392101</v>
      </c>
      <c r="H71" s="3">
        <v>17.004300860137199</v>
      </c>
      <c r="I71" s="3">
        <v>17.532587092334399</v>
      </c>
      <c r="J71" s="3">
        <v>15.885177651504801</v>
      </c>
      <c r="K71" s="3">
        <v>14.6940213930302</v>
      </c>
      <c r="L71" s="3">
        <v>17.2421198379452</v>
      </c>
      <c r="M71" s="3">
        <v>14.5634823821308</v>
      </c>
      <c r="N71" s="3">
        <v>20.030409037834701</v>
      </c>
      <c r="O71" s="3">
        <v>23.4908212668572</v>
      </c>
      <c r="P71" s="3">
        <v>14.069764250074901</v>
      </c>
      <c r="Q71" s="3">
        <v>14.7031939224957</v>
      </c>
      <c r="R71" s="3">
        <v>17.017165497992199</v>
      </c>
      <c r="S71" s="3">
        <v>9.4014413149151608</v>
      </c>
      <c r="T71" s="3">
        <v>15.8013363452911</v>
      </c>
      <c r="U71" s="3">
        <v>16.532809903843901</v>
      </c>
      <c r="V71" s="3">
        <v>19.9453101602926</v>
      </c>
    </row>
    <row r="72" spans="1:22" x14ac:dyDescent="0.35">
      <c r="A72" s="2">
        <v>43872</v>
      </c>
      <c r="B72" s="3">
        <v>14.2845373531978</v>
      </c>
      <c r="C72" s="3">
        <v>14.859413241613501</v>
      </c>
      <c r="D72" s="3">
        <v>16.727813235811102</v>
      </c>
      <c r="E72" s="3">
        <v>14.268276125672401</v>
      </c>
      <c r="F72" s="3">
        <v>11.3296206754945</v>
      </c>
      <c r="G72" s="3">
        <v>16.8395742668373</v>
      </c>
      <c r="H72" s="3">
        <v>16.491400484603901</v>
      </c>
      <c r="I72" s="3">
        <v>17.0707730206754</v>
      </c>
      <c r="J72" s="3">
        <v>15.941357621551299</v>
      </c>
      <c r="K72" s="3">
        <v>16.131128831399302</v>
      </c>
      <c r="L72" s="3">
        <v>17.062104124168499</v>
      </c>
      <c r="M72" s="3">
        <v>14.2013510320987</v>
      </c>
      <c r="N72" s="3">
        <v>16.146592124649001</v>
      </c>
      <c r="O72" s="3">
        <v>23.322375283925499</v>
      </c>
      <c r="P72" s="3">
        <v>13.675443742103701</v>
      </c>
      <c r="Q72" s="3">
        <v>14.4375385902693</v>
      </c>
      <c r="R72" s="3">
        <v>16.549969227416799</v>
      </c>
      <c r="S72" s="3">
        <v>9.1741119919675302</v>
      </c>
      <c r="T72" s="3">
        <v>15.1802751536156</v>
      </c>
      <c r="U72" s="3">
        <v>15.2682650383886</v>
      </c>
      <c r="V72" s="3">
        <v>18.412495445721799</v>
      </c>
    </row>
    <row r="73" spans="1:22" x14ac:dyDescent="0.35">
      <c r="A73" s="2">
        <v>43901</v>
      </c>
      <c r="B73" s="3">
        <v>14.292985663409</v>
      </c>
      <c r="C73" s="3">
        <v>15.450806291518401</v>
      </c>
      <c r="D73" s="3">
        <v>14.8495264976314</v>
      </c>
      <c r="E73" s="3">
        <v>12.858793890728199</v>
      </c>
      <c r="F73" s="3">
        <v>9.4267163223428891</v>
      </c>
      <c r="G73" s="3">
        <v>16.323667169381299</v>
      </c>
      <c r="H73" s="3">
        <v>16.337226933718799</v>
      </c>
      <c r="I73" s="3">
        <v>16.2339889677922</v>
      </c>
      <c r="J73" s="3">
        <v>14.920405054979099</v>
      </c>
      <c r="K73" s="3">
        <v>14.9120280583964</v>
      </c>
      <c r="L73" s="3">
        <v>16.525791119944898</v>
      </c>
      <c r="M73" s="3">
        <v>12.513287404562</v>
      </c>
      <c r="N73" s="3">
        <v>12.0874722241399</v>
      </c>
      <c r="O73" s="3">
        <v>20.938505167541798</v>
      </c>
      <c r="P73" s="3">
        <v>12.9792933661991</v>
      </c>
      <c r="Q73" s="3">
        <v>13.6317890389958</v>
      </c>
      <c r="R73" s="3">
        <v>14.750562193456</v>
      </c>
      <c r="S73" s="3">
        <v>7.9732326456171299</v>
      </c>
      <c r="T73" s="3">
        <v>14.3152046516369</v>
      </c>
      <c r="U73" s="3">
        <v>14.9276542140651</v>
      </c>
      <c r="V73" s="3">
        <v>17.1935532695672</v>
      </c>
    </row>
    <row r="74" spans="1:22" x14ac:dyDescent="0.35">
      <c r="A74" s="2">
        <v>43930</v>
      </c>
      <c r="B74" s="3">
        <v>14.075331789093401</v>
      </c>
      <c r="C74" s="3">
        <v>15.086062008122701</v>
      </c>
      <c r="D74" s="3">
        <v>14.3071305652874</v>
      </c>
      <c r="E74" s="3">
        <v>12.5357571027121</v>
      </c>
      <c r="F74" s="3">
        <v>9.8976291819921904</v>
      </c>
      <c r="G74" s="3">
        <v>15.5039213816674</v>
      </c>
      <c r="H74" s="3">
        <v>16.2873971172334</v>
      </c>
      <c r="I74" s="3">
        <v>16.109398486502801</v>
      </c>
      <c r="J74" s="3">
        <v>14.3942790803452</v>
      </c>
      <c r="K74" s="3">
        <v>14.6561917636259</v>
      </c>
      <c r="L74" s="3">
        <v>16.355048424243702</v>
      </c>
      <c r="M74" s="3">
        <v>12.153762152170801</v>
      </c>
      <c r="N74" s="3">
        <v>11.84133539752</v>
      </c>
      <c r="O74" s="3">
        <v>20.376483568619602</v>
      </c>
      <c r="P74" s="3">
        <v>13.036545400743901</v>
      </c>
      <c r="Q74" s="3">
        <v>13.7204125232888</v>
      </c>
      <c r="R74" s="3">
        <v>15.048458317208</v>
      </c>
      <c r="S74" s="3">
        <v>7.7799554686847099</v>
      </c>
      <c r="T74" s="3">
        <v>14.1568187318552</v>
      </c>
      <c r="U74" s="3">
        <v>15.0236397611167</v>
      </c>
      <c r="V74" s="3">
        <v>17.524616260687299</v>
      </c>
    </row>
    <row r="75" spans="1:22" x14ac:dyDescent="0.35">
      <c r="A75" s="2">
        <v>43962</v>
      </c>
      <c r="B75" s="3">
        <v>14.3655606064554</v>
      </c>
      <c r="C75" s="3">
        <v>15.1244195782698</v>
      </c>
      <c r="D75" s="3">
        <v>14.433414706743701</v>
      </c>
      <c r="E75" s="3">
        <v>13.2491338989537</v>
      </c>
      <c r="F75" s="3">
        <v>10.842280363173</v>
      </c>
      <c r="G75" s="3">
        <v>16.805850261980201</v>
      </c>
      <c r="H75" s="3">
        <v>16.632696690054999</v>
      </c>
      <c r="I75" s="3">
        <v>16.548135417177601</v>
      </c>
      <c r="J75" s="3">
        <v>16.2221238596508</v>
      </c>
      <c r="K75" s="3">
        <v>14.909143815239499</v>
      </c>
      <c r="L75" s="3">
        <v>17.1625997473861</v>
      </c>
      <c r="M75" s="3">
        <v>12.5015504147187</v>
      </c>
      <c r="N75" s="3">
        <v>12.064835722118699</v>
      </c>
      <c r="O75" s="3">
        <v>21.149703774593501</v>
      </c>
      <c r="P75" s="3">
        <v>13.328160509162</v>
      </c>
      <c r="Q75" s="3">
        <v>14.09207953029</v>
      </c>
      <c r="R75" s="3">
        <v>16.157938281833601</v>
      </c>
      <c r="S75" s="3">
        <v>8.0680694475043708</v>
      </c>
      <c r="T75" s="3">
        <v>15.8822011828955</v>
      </c>
      <c r="U75" s="3">
        <v>15.549315560951101</v>
      </c>
      <c r="V75" s="3">
        <v>17.9956564817711</v>
      </c>
    </row>
    <row r="76" spans="1:22" x14ac:dyDescent="0.35">
      <c r="A76" s="2">
        <v>43993</v>
      </c>
      <c r="B76" s="3">
        <v>14.5979182655832</v>
      </c>
      <c r="C76" s="3">
        <v>16.1051092106764</v>
      </c>
      <c r="D76" s="3">
        <v>16.012672409236799</v>
      </c>
      <c r="E76" s="3">
        <v>15.3517181041246</v>
      </c>
      <c r="F76" s="3">
        <v>12.127520685684599</v>
      </c>
      <c r="G76" s="3">
        <v>19.176690388182401</v>
      </c>
      <c r="H76" s="3">
        <v>18.698631841677901</v>
      </c>
      <c r="I76" s="3">
        <v>17.057951403326499</v>
      </c>
      <c r="J76" s="3">
        <v>17.111498250796</v>
      </c>
      <c r="K76" s="3">
        <v>15.520195346121801</v>
      </c>
      <c r="L76" s="3">
        <v>19.747101233534099</v>
      </c>
      <c r="M76" s="3">
        <v>12.863015250851801</v>
      </c>
      <c r="N76" s="3">
        <v>13.7179881855749</v>
      </c>
      <c r="O76" s="3">
        <v>22.369846899734799</v>
      </c>
      <c r="P76" s="3">
        <v>13.854129644470699</v>
      </c>
      <c r="Q76" s="3">
        <v>14.725126508107399</v>
      </c>
      <c r="R76" s="3">
        <v>18.0486603197946</v>
      </c>
      <c r="S76" s="3">
        <v>9.1280272354872007</v>
      </c>
      <c r="T76" s="3">
        <v>15.8861280160886</v>
      </c>
      <c r="U76" s="3">
        <v>16.368698343443601</v>
      </c>
      <c r="V76" s="3">
        <v>19.386283039576799</v>
      </c>
    </row>
    <row r="77" spans="1:22" x14ac:dyDescent="0.35">
      <c r="A77" s="2">
        <v>44022</v>
      </c>
      <c r="B77" s="3">
        <v>16.1636156320446</v>
      </c>
      <c r="C77" s="3">
        <v>17.2230030595329</v>
      </c>
      <c r="D77" s="3">
        <v>17.092186044915099</v>
      </c>
      <c r="E77" s="3">
        <v>15.8026155362032</v>
      </c>
      <c r="F77" s="3">
        <v>11.8597090628339</v>
      </c>
      <c r="G77" s="3">
        <v>22.402810912786599</v>
      </c>
      <c r="H77" s="3">
        <v>19.505093766262899</v>
      </c>
      <c r="I77" s="3">
        <v>17.635944398270201</v>
      </c>
      <c r="J77" s="3">
        <v>17.914160973544998</v>
      </c>
      <c r="K77" s="3">
        <v>15.454772816815399</v>
      </c>
      <c r="L77" s="3">
        <v>30.440022072311301</v>
      </c>
      <c r="M77" s="3">
        <v>13.336607639617901</v>
      </c>
      <c r="N77" s="3">
        <v>15.289431306769201</v>
      </c>
      <c r="O77" s="3">
        <v>24.1850631118349</v>
      </c>
      <c r="P77" s="3">
        <v>15.2309206644191</v>
      </c>
      <c r="Q77" s="3">
        <v>15.1968739376002</v>
      </c>
      <c r="R77" s="3">
        <v>18.751141343065399</v>
      </c>
      <c r="S77" s="3">
        <v>9.5306509093966092</v>
      </c>
      <c r="T77" s="3">
        <v>17.946917818515001</v>
      </c>
      <c r="U77" s="3">
        <v>16.3079682813337</v>
      </c>
      <c r="V77" s="3">
        <v>19.618404013924799</v>
      </c>
    </row>
    <row r="78" spans="1:22" x14ac:dyDescent="0.35">
      <c r="A78" s="2">
        <v>44054</v>
      </c>
      <c r="B78" s="3">
        <v>16.2854875386403</v>
      </c>
      <c r="C78" s="3">
        <v>18.954667230430299</v>
      </c>
      <c r="D78" s="3">
        <v>18.038559421403502</v>
      </c>
      <c r="E78" s="3">
        <v>16.715226541341</v>
      </c>
      <c r="F78" s="3">
        <v>12.1985494358232</v>
      </c>
      <c r="G78" s="3">
        <v>25.941302575685899</v>
      </c>
      <c r="H78" s="3">
        <v>19.5594668625242</v>
      </c>
      <c r="I78" s="3">
        <v>17.8755145549456</v>
      </c>
      <c r="J78" s="3">
        <v>20.102721041879398</v>
      </c>
      <c r="K78" s="3">
        <v>16.486514784314799</v>
      </c>
      <c r="L78" s="3">
        <v>33.967011476703497</v>
      </c>
      <c r="M78" s="3">
        <v>13.446010384196001</v>
      </c>
      <c r="N78" s="3">
        <v>14.8094178597491</v>
      </c>
      <c r="O78" s="3">
        <v>25.494501804351501</v>
      </c>
      <c r="P78" s="3">
        <v>15.1582019208169</v>
      </c>
      <c r="Q78" s="3">
        <v>15.8093102108125</v>
      </c>
      <c r="R78" s="3">
        <v>19.905881369104598</v>
      </c>
      <c r="S78" s="3">
        <v>9.60054517100167</v>
      </c>
      <c r="T78" s="3">
        <v>15.2692457881818</v>
      </c>
      <c r="U78" s="3">
        <v>16.691433244435</v>
      </c>
      <c r="V78" s="3">
        <v>20.5233678249799</v>
      </c>
    </row>
    <row r="79" spans="1:22" x14ac:dyDescent="0.35">
      <c r="A79" s="2">
        <v>44085</v>
      </c>
      <c r="B79" s="3">
        <v>16.785140767682101</v>
      </c>
      <c r="C79" s="3">
        <v>19.050879707586599</v>
      </c>
      <c r="D79" s="3">
        <v>18.272671582327799</v>
      </c>
      <c r="E79" s="3">
        <v>18.592003004576</v>
      </c>
      <c r="F79" s="3">
        <v>12.8538428527938</v>
      </c>
      <c r="G79" s="3">
        <v>32.212118286695699</v>
      </c>
      <c r="H79" s="3">
        <v>20.132090898772301</v>
      </c>
      <c r="I79" s="3">
        <v>17.164495825700399</v>
      </c>
      <c r="J79" s="3">
        <v>19.640237132020399</v>
      </c>
      <c r="K79" s="3">
        <v>16.244165892459101</v>
      </c>
      <c r="L79" s="3">
        <v>33.710910593742298</v>
      </c>
      <c r="M79" s="3">
        <v>13.5301632725515</v>
      </c>
      <c r="N79" s="3">
        <v>15.8122364249728</v>
      </c>
      <c r="O79" s="3">
        <v>25.846685797169101</v>
      </c>
      <c r="P79" s="3">
        <v>15.650510336464</v>
      </c>
      <c r="Q79" s="3">
        <v>15.802427734516501</v>
      </c>
      <c r="R79" s="3">
        <v>20.620894890877</v>
      </c>
      <c r="S79" s="3">
        <v>10.0374772990283</v>
      </c>
      <c r="T79" s="3">
        <v>16.304819959720401</v>
      </c>
      <c r="U79" s="3">
        <v>18.0627566930199</v>
      </c>
      <c r="V79" s="3">
        <v>23.8662307147018</v>
      </c>
    </row>
    <row r="80" spans="1:22" x14ac:dyDescent="0.35">
      <c r="A80" s="2">
        <v>44113</v>
      </c>
      <c r="B80" s="3">
        <v>17.235485469761901</v>
      </c>
      <c r="C80" s="3">
        <v>19.454522805937799</v>
      </c>
      <c r="D80" s="3">
        <v>19.030261498397799</v>
      </c>
      <c r="E80" s="3">
        <v>19.632792504276601</v>
      </c>
      <c r="F80" s="3">
        <v>14.3078999659333</v>
      </c>
      <c r="G80" s="3">
        <v>39.384377805815397</v>
      </c>
      <c r="H80" s="3">
        <v>20.5803281101478</v>
      </c>
      <c r="I80" s="3">
        <v>17.321941461841199</v>
      </c>
      <c r="J80" s="3">
        <v>20.838484131425201</v>
      </c>
      <c r="K80" s="3">
        <v>16.149816280153601</v>
      </c>
      <c r="L80" s="3">
        <v>30.903756676774599</v>
      </c>
      <c r="M80" s="3">
        <v>13.3080119080487</v>
      </c>
      <c r="N80" s="3">
        <v>15.775651797668401</v>
      </c>
      <c r="O80" s="3">
        <v>26.909479829025901</v>
      </c>
      <c r="P80" s="3">
        <v>16.361743599057501</v>
      </c>
      <c r="Q80" s="3">
        <v>16.507527894247598</v>
      </c>
      <c r="R80" s="3">
        <v>21.818346826943301</v>
      </c>
      <c r="S80" s="3">
        <v>10.7306355411634</v>
      </c>
      <c r="T80" s="3">
        <v>15.9476239397938</v>
      </c>
      <c r="U80" s="3">
        <v>18.5622743960412</v>
      </c>
      <c r="V80" s="3">
        <v>25.474973613769102</v>
      </c>
    </row>
    <row r="81" spans="1:22" x14ac:dyDescent="0.35">
      <c r="A81" s="2">
        <v>44146</v>
      </c>
      <c r="B81" s="3">
        <v>18.000560329060999</v>
      </c>
      <c r="C81" s="3">
        <v>21.917755754201998</v>
      </c>
      <c r="D81" s="3">
        <v>21.972359492614601</v>
      </c>
      <c r="E81" s="3">
        <v>23.995629913380899</v>
      </c>
      <c r="F81" s="3">
        <v>18.412777358824101</v>
      </c>
      <c r="G81" s="3">
        <v>43.002790914527701</v>
      </c>
      <c r="H81" s="3">
        <v>20.746976040357101</v>
      </c>
      <c r="I81" s="3">
        <v>17.178627709013</v>
      </c>
      <c r="J81" s="3">
        <v>23.157534803430501</v>
      </c>
      <c r="K81" s="3">
        <v>16.6144760803334</v>
      </c>
      <c r="L81" s="3">
        <v>30.573561062905899</v>
      </c>
      <c r="M81" s="3">
        <v>13.9475384134007</v>
      </c>
      <c r="N81" s="3">
        <v>15.167180844984101</v>
      </c>
      <c r="O81" s="3">
        <v>27.252753228859699</v>
      </c>
      <c r="P81" s="3">
        <v>17.005318030479199</v>
      </c>
      <c r="Q81" s="3">
        <v>17.230581945121902</v>
      </c>
      <c r="R81" s="3">
        <v>22.198565095111299</v>
      </c>
      <c r="S81" s="3">
        <v>12.5374484428394</v>
      </c>
      <c r="T81" s="3">
        <v>23.329889414753499</v>
      </c>
      <c r="U81" s="3">
        <v>18.9793555136728</v>
      </c>
      <c r="V81" s="3">
        <v>27.5608689989478</v>
      </c>
    </row>
    <row r="82" spans="1:22" x14ac:dyDescent="0.35">
      <c r="A82" s="2">
        <v>44176</v>
      </c>
      <c r="B82" s="3">
        <v>18.687327375232702</v>
      </c>
      <c r="C82" s="3">
        <v>23.568716903727601</v>
      </c>
      <c r="D82" s="3">
        <v>24.625419638535799</v>
      </c>
      <c r="E82" s="3">
        <v>24.976290713293501</v>
      </c>
      <c r="F82" s="3">
        <v>21.622360366357501</v>
      </c>
      <c r="G82" s="3">
        <v>51.189015172337797</v>
      </c>
      <c r="H82" s="3">
        <v>21.8202742279544</v>
      </c>
      <c r="I82" s="3">
        <v>17.702077030013001</v>
      </c>
      <c r="J82" s="3">
        <v>27.6036891423783</v>
      </c>
      <c r="K82" s="3">
        <v>18.7861235537532</v>
      </c>
      <c r="L82" s="3">
        <v>34.123104739910502</v>
      </c>
      <c r="M82" s="3">
        <v>13.627035692172599</v>
      </c>
      <c r="N82" s="3">
        <v>18.957814995093401</v>
      </c>
      <c r="O82" s="3">
        <v>32.1085543465298</v>
      </c>
      <c r="P82" s="3">
        <v>17.646757206805901</v>
      </c>
      <c r="Q82" s="3">
        <v>17.437089058952999</v>
      </c>
      <c r="R82" s="3">
        <v>25.695837105615301</v>
      </c>
      <c r="S82" s="3">
        <v>12.398403187274299</v>
      </c>
      <c r="T82" s="3">
        <v>24.342357908614499</v>
      </c>
      <c r="U82" s="3">
        <v>20.908616210452401</v>
      </c>
      <c r="V82" s="3">
        <v>27.9289686694033</v>
      </c>
    </row>
    <row r="83" spans="1:22" x14ac:dyDescent="0.35">
      <c r="A83" s="2">
        <v>44207</v>
      </c>
      <c r="B83" s="3">
        <v>21.109147640969901</v>
      </c>
      <c r="C83" s="3">
        <v>24.698178453412599</v>
      </c>
      <c r="D83" s="3">
        <v>26.040403912187699</v>
      </c>
      <c r="E83" s="3">
        <v>26.1091882374139</v>
      </c>
      <c r="F83" s="3">
        <v>23.7604680521974</v>
      </c>
      <c r="G83" s="3">
        <v>48.670821745696799</v>
      </c>
      <c r="H83" s="3">
        <v>20.8659274024306</v>
      </c>
      <c r="I83" s="3">
        <v>19.3724055489817</v>
      </c>
      <c r="J83" s="3">
        <v>33.278198948709402</v>
      </c>
      <c r="K83" s="3">
        <v>21.9395202118722</v>
      </c>
      <c r="L83" s="3">
        <v>35.272762815948298</v>
      </c>
      <c r="M83" s="3">
        <v>14.0506372276388</v>
      </c>
      <c r="N83" s="3">
        <v>17.668928821886698</v>
      </c>
      <c r="O83" s="3">
        <v>34.713966562839801</v>
      </c>
      <c r="P83" s="3">
        <v>19.430538862905198</v>
      </c>
      <c r="Q83" s="3">
        <v>17.971638315297099</v>
      </c>
      <c r="R83" s="3">
        <v>28.945224082236301</v>
      </c>
      <c r="S83" s="3">
        <v>13.8396483528368</v>
      </c>
      <c r="T83" s="3">
        <v>25.4113229260068</v>
      </c>
      <c r="U83" s="3">
        <v>24.5720434095266</v>
      </c>
      <c r="V83" s="3">
        <v>29.290456095669299</v>
      </c>
    </row>
    <row r="84" spans="1:22" x14ac:dyDescent="0.35">
      <c r="A84" s="2">
        <v>44238</v>
      </c>
      <c r="B84" s="3">
        <v>22.310718553648599</v>
      </c>
      <c r="C84" s="3">
        <v>26.566694467729398</v>
      </c>
      <c r="D84" s="3">
        <v>24.478976259353601</v>
      </c>
      <c r="E84" s="3">
        <v>24.823276654871101</v>
      </c>
      <c r="F84" s="3">
        <v>15.523750087672299</v>
      </c>
      <c r="G84" s="3">
        <v>45.036591022828098</v>
      </c>
      <c r="H84" s="3">
        <v>19.7049427924353</v>
      </c>
      <c r="I84" s="3">
        <v>18.769561266347999</v>
      </c>
      <c r="J84" s="3">
        <v>29.304340778858599</v>
      </c>
      <c r="K84" s="3">
        <v>21.4089047497202</v>
      </c>
      <c r="L84" s="3">
        <v>28.315485206654401</v>
      </c>
      <c r="M84" s="3">
        <v>14.5158478909885</v>
      </c>
      <c r="N84" s="3">
        <v>17.053130002999499</v>
      </c>
      <c r="O84" s="3">
        <v>33.023233685671201</v>
      </c>
      <c r="P84" s="3">
        <v>21.976609038095699</v>
      </c>
      <c r="Q84" s="3">
        <v>16.926514118590902</v>
      </c>
      <c r="R84" s="3">
        <v>27.209151583309499</v>
      </c>
      <c r="S84" s="3">
        <v>12.532033966434399</v>
      </c>
      <c r="T84" s="3">
        <v>23.7242984846824</v>
      </c>
      <c r="U84" s="3">
        <v>23.978620859305501</v>
      </c>
      <c r="V84" s="3">
        <v>26.439069506891599</v>
      </c>
    </row>
    <row r="85" spans="1:22" x14ac:dyDescent="0.35">
      <c r="A85" s="2">
        <v>44266</v>
      </c>
      <c r="B85" s="3">
        <v>19.921093767848099</v>
      </c>
      <c r="C85" s="3">
        <v>31.9965885904152</v>
      </c>
      <c r="D85" s="3">
        <v>23.853992571741902</v>
      </c>
      <c r="E85" s="3">
        <v>22.724275638512999</v>
      </c>
      <c r="F85" s="3">
        <v>17.019897022833799</v>
      </c>
      <c r="G85" s="3">
        <v>65.932599556427107</v>
      </c>
      <c r="H85" s="3">
        <v>19.666496721523799</v>
      </c>
      <c r="I85" s="3">
        <v>18.5299192644624</v>
      </c>
      <c r="J85" s="3">
        <v>27.132722685235301</v>
      </c>
      <c r="K85" s="3">
        <v>20.228244298594099</v>
      </c>
      <c r="L85" s="3">
        <v>20.312762776079602</v>
      </c>
      <c r="M85" s="3">
        <v>13.604906927061799</v>
      </c>
      <c r="N85" s="3">
        <v>17.714976104813001</v>
      </c>
      <c r="O85" s="3">
        <v>31.029511502504299</v>
      </c>
      <c r="P85" s="3">
        <v>19.732372178064601</v>
      </c>
      <c r="Q85" s="3">
        <v>16.820467827283899</v>
      </c>
      <c r="R85" s="3">
        <v>27.571327175137501</v>
      </c>
      <c r="S85" s="3">
        <v>11.440967556370699</v>
      </c>
      <c r="T85" s="3">
        <v>27.037559759017899</v>
      </c>
      <c r="U85" s="3">
        <v>24.264708223868499</v>
      </c>
      <c r="V85" s="3">
        <v>26.444913953197201</v>
      </c>
    </row>
    <row r="86" spans="1:22" x14ac:dyDescent="0.35">
      <c r="A86" s="2">
        <v>44295</v>
      </c>
      <c r="B86" s="3">
        <v>19.5582589717798</v>
      </c>
      <c r="C86" s="3">
        <v>30.081969353996801</v>
      </c>
      <c r="D86" s="3">
        <v>23.095635495028599</v>
      </c>
      <c r="E86" s="3">
        <v>21.996679321410301</v>
      </c>
      <c r="F86" s="3">
        <v>16.6214236208355</v>
      </c>
      <c r="G86" s="3">
        <v>60.301192803344698</v>
      </c>
      <c r="H86" s="3">
        <v>19.1092959778051</v>
      </c>
      <c r="I86" s="3">
        <v>18.192461394336998</v>
      </c>
      <c r="J86" s="3">
        <v>25.9870977955622</v>
      </c>
      <c r="K86" s="3">
        <v>19.560960545539199</v>
      </c>
      <c r="L86" s="3">
        <v>19.027506766518002</v>
      </c>
      <c r="M86" s="3">
        <v>13.1681171557839</v>
      </c>
      <c r="N86" s="3">
        <v>17.352607962095099</v>
      </c>
      <c r="O86" s="3">
        <v>30.239533387181599</v>
      </c>
      <c r="P86" s="3">
        <v>19.276452352368</v>
      </c>
      <c r="Q86" s="3">
        <v>16.667329058966502</v>
      </c>
      <c r="R86" s="3">
        <v>26.746137660479501</v>
      </c>
      <c r="S86" s="3">
        <v>10.841068700589901</v>
      </c>
      <c r="T86" s="3">
        <v>25.779345075131801</v>
      </c>
      <c r="U86" s="3">
        <v>23.5646538142155</v>
      </c>
      <c r="V86" s="3">
        <v>25.915626926665599</v>
      </c>
    </row>
    <row r="87" spans="1:22" x14ac:dyDescent="0.35">
      <c r="A87" s="2">
        <v>44327</v>
      </c>
      <c r="B87" s="3">
        <v>19.181469351974901</v>
      </c>
      <c r="C87" s="3">
        <v>27.5863917045472</v>
      </c>
      <c r="D87" s="3">
        <v>22.2707945669416</v>
      </c>
      <c r="E87" s="3">
        <v>21.291354004731598</v>
      </c>
      <c r="F87" s="3">
        <v>16.410895123871999</v>
      </c>
      <c r="G87" s="3">
        <v>54.418324007344403</v>
      </c>
      <c r="H87" s="3">
        <v>18.3562849845503</v>
      </c>
      <c r="I87" s="3">
        <v>17.261913362502</v>
      </c>
      <c r="J87" s="3">
        <v>24.775372150889201</v>
      </c>
      <c r="K87" s="3">
        <v>18.061734120866301</v>
      </c>
      <c r="L87" s="3">
        <v>17.8016982766223</v>
      </c>
      <c r="M87" s="3">
        <v>12.6977806275536</v>
      </c>
      <c r="N87" s="3">
        <v>14.893397382568599</v>
      </c>
      <c r="O87" s="3">
        <v>29.460961404748399</v>
      </c>
      <c r="P87" s="3">
        <v>18.7032988892893</v>
      </c>
      <c r="Q87" s="3">
        <v>16.4593340797488</v>
      </c>
      <c r="R87" s="3">
        <v>25.7881083791913</v>
      </c>
      <c r="S87" s="3">
        <v>10.375845055831601</v>
      </c>
      <c r="T87" s="3">
        <v>24.407148266508202</v>
      </c>
      <c r="U87" s="3">
        <v>22.816140394484002</v>
      </c>
      <c r="V87" s="3">
        <v>25.155108855097701</v>
      </c>
    </row>
    <row r="88" spans="1:22" x14ac:dyDescent="0.35">
      <c r="A88" s="2">
        <v>44358</v>
      </c>
      <c r="B88" s="3">
        <v>19.310812267985298</v>
      </c>
      <c r="C88" s="3">
        <v>25.109523201776899</v>
      </c>
      <c r="D88" s="3">
        <v>21.785703685216401</v>
      </c>
      <c r="E88" s="3">
        <v>21.730295419229101</v>
      </c>
      <c r="F88" s="3">
        <v>15.8954899413108</v>
      </c>
      <c r="G88" s="3">
        <v>47.775114166852099</v>
      </c>
      <c r="H88" s="3">
        <v>17.7852969839849</v>
      </c>
      <c r="I88" s="3">
        <v>16.828598220312202</v>
      </c>
      <c r="J88" s="3">
        <v>23.799858905634899</v>
      </c>
      <c r="K88" s="3">
        <v>17.171096258494</v>
      </c>
      <c r="L88" s="3">
        <v>16.826460903583499</v>
      </c>
      <c r="M88" s="3">
        <v>12.4265587586411</v>
      </c>
      <c r="N88" s="3">
        <v>17.5463442526205</v>
      </c>
      <c r="O88" s="3">
        <v>29.440335021606799</v>
      </c>
      <c r="P88" s="3">
        <v>18.815005172326199</v>
      </c>
      <c r="Q88" s="3">
        <v>16.0418318750955</v>
      </c>
      <c r="R88" s="3">
        <v>24.7253612808274</v>
      </c>
      <c r="S88" s="3">
        <v>9.8537610703782601</v>
      </c>
      <c r="T88" s="3">
        <v>23.851330542415401</v>
      </c>
      <c r="U88" s="3">
        <v>22.955466680729899</v>
      </c>
      <c r="V88" s="3">
        <v>24.611611306901601</v>
      </c>
    </row>
    <row r="89" spans="1:22" x14ac:dyDescent="0.35">
      <c r="A89" s="2">
        <v>44386</v>
      </c>
      <c r="B89" s="3">
        <v>18.832225479785201</v>
      </c>
      <c r="C89" s="3">
        <v>22.883587780476098</v>
      </c>
      <c r="D89" s="3">
        <v>20.540883449740001</v>
      </c>
      <c r="E89" s="3">
        <v>21.063819925711801</v>
      </c>
      <c r="F89" s="3">
        <v>15.2536284068208</v>
      </c>
      <c r="G89" s="3">
        <v>42.180590735373102</v>
      </c>
      <c r="H89" s="3">
        <v>16.9766136504449</v>
      </c>
      <c r="I89" s="3">
        <v>16.3531647592729</v>
      </c>
      <c r="J89" s="3">
        <v>22.4130226041027</v>
      </c>
      <c r="K89" s="3">
        <v>16.179632042044101</v>
      </c>
      <c r="L89" s="3">
        <v>15.3624586324266</v>
      </c>
      <c r="M89" s="3">
        <v>11.888711186408701</v>
      </c>
      <c r="N89" s="3">
        <v>16.4701291414951</v>
      </c>
      <c r="O89" s="3">
        <v>28.764683535467601</v>
      </c>
      <c r="P89" s="3">
        <v>18.1212038517046</v>
      </c>
      <c r="Q89" s="3">
        <v>15.8037189673579</v>
      </c>
      <c r="R89" s="3">
        <v>23.3374280931797</v>
      </c>
      <c r="S89" s="3">
        <v>9.2050174929950295</v>
      </c>
      <c r="T89" s="3">
        <v>22.544661522237998</v>
      </c>
      <c r="U89" s="3">
        <v>21.996387079138401</v>
      </c>
      <c r="V89" s="3">
        <v>23.891021915943401</v>
      </c>
    </row>
    <row r="90" spans="1:22" x14ac:dyDescent="0.35">
      <c r="A90" s="2">
        <v>44419</v>
      </c>
      <c r="B90" s="3">
        <v>18.368439401856602</v>
      </c>
      <c r="C90" s="3">
        <v>20.392133694179801</v>
      </c>
      <c r="D90" s="3">
        <v>19.857098092561099</v>
      </c>
      <c r="E90" s="3">
        <v>20.251944535046501</v>
      </c>
      <c r="F90" s="3">
        <v>14.5271059137014</v>
      </c>
      <c r="G90" s="3">
        <v>35.380842381996203</v>
      </c>
      <c r="H90" s="3">
        <v>16.260138466598899</v>
      </c>
      <c r="I90" s="3">
        <v>15.361697153914999</v>
      </c>
      <c r="J90" s="3">
        <v>20.876638306987299</v>
      </c>
      <c r="K90" s="3">
        <v>14.923291771701299</v>
      </c>
      <c r="L90" s="3">
        <v>13.6729562711766</v>
      </c>
      <c r="M90" s="3">
        <v>11.633359750652501</v>
      </c>
      <c r="N90" s="3">
        <v>15.911618603586399</v>
      </c>
      <c r="O90" s="3">
        <v>28.828550257856001</v>
      </c>
      <c r="P90" s="3">
        <v>17.3518898301364</v>
      </c>
      <c r="Q90" s="3">
        <v>15.492852923621101</v>
      </c>
      <c r="R90" s="3">
        <v>22.127644451422402</v>
      </c>
      <c r="S90" s="3">
        <v>8.5571751641647893</v>
      </c>
      <c r="T90" s="3">
        <v>21.362876016510899</v>
      </c>
      <c r="U90" s="3">
        <v>21.3599035826395</v>
      </c>
      <c r="V90" s="3">
        <v>23.366360795107202</v>
      </c>
    </row>
    <row r="91" spans="1:22" x14ac:dyDescent="0.35">
      <c r="A91" s="2">
        <v>44449</v>
      </c>
      <c r="B91" s="3">
        <v>18.378808007700599</v>
      </c>
      <c r="C91" s="3">
        <v>18.232902239035099</v>
      </c>
      <c r="D91" s="3">
        <v>19.5439570023496</v>
      </c>
      <c r="E91" s="3">
        <v>20.665655249018599</v>
      </c>
      <c r="F91" s="3">
        <v>13.988433743794999</v>
      </c>
      <c r="G91" s="3">
        <v>30.746193367863601</v>
      </c>
      <c r="H91" s="3">
        <v>16.0098678691696</v>
      </c>
      <c r="I91" s="3">
        <v>14.877780638258599</v>
      </c>
      <c r="J91" s="3">
        <v>19.569910318442499</v>
      </c>
      <c r="K91" s="3">
        <v>13.753108313090999</v>
      </c>
      <c r="L91" s="3">
        <v>11.960944431577101</v>
      </c>
      <c r="M91" s="3">
        <v>10.795863406940301</v>
      </c>
      <c r="N91" s="3">
        <v>14.5198366894255</v>
      </c>
      <c r="O91" s="3">
        <v>29.503700431898601</v>
      </c>
      <c r="P91" s="3">
        <v>16.953255432497201</v>
      </c>
      <c r="Q91" s="3">
        <v>15.329839836503499</v>
      </c>
      <c r="R91" s="3">
        <v>22.172606282190898</v>
      </c>
      <c r="S91" s="3">
        <v>7.9337751590583601</v>
      </c>
      <c r="T91" s="3">
        <v>20.475492203892699</v>
      </c>
      <c r="U91" s="3">
        <v>20.543399488357</v>
      </c>
      <c r="V91" s="3">
        <v>22.8841408702344</v>
      </c>
    </row>
    <row r="92" spans="1:22" x14ac:dyDescent="0.35">
      <c r="A92" s="2">
        <v>44480</v>
      </c>
      <c r="B92" s="3">
        <v>17.897649783268601</v>
      </c>
      <c r="C92" s="3">
        <v>15.600429285069501</v>
      </c>
      <c r="D92" s="3">
        <v>19.252804337377999</v>
      </c>
      <c r="E92" s="3">
        <v>20.7714981938615</v>
      </c>
      <c r="F92" s="3">
        <v>14.213973650941799</v>
      </c>
      <c r="G92" s="3">
        <v>25.662781589236101</v>
      </c>
      <c r="H92" s="3">
        <v>15.5722647360016</v>
      </c>
      <c r="I92" s="3">
        <v>13.807880690208499</v>
      </c>
      <c r="J92" s="3">
        <v>17.924071208987002</v>
      </c>
      <c r="K92" s="3">
        <v>12.3116386217787</v>
      </c>
      <c r="L92" s="3">
        <v>10.5620137160971</v>
      </c>
      <c r="M92" s="3">
        <v>10.9186437088555</v>
      </c>
      <c r="N92" s="3">
        <v>14.096244400267199</v>
      </c>
      <c r="O92" s="3">
        <v>29.479829200271102</v>
      </c>
      <c r="P92" s="3">
        <v>16.204946670970202</v>
      </c>
      <c r="Q92" s="3">
        <v>15.4982015016344</v>
      </c>
      <c r="R92" s="3">
        <v>21.168647059913202</v>
      </c>
      <c r="S92" s="3">
        <v>7.2561597473600896</v>
      </c>
      <c r="T92" s="3">
        <v>19.233736545460101</v>
      </c>
      <c r="U92" s="3">
        <v>20.263416036629501</v>
      </c>
      <c r="V92" s="3">
        <v>22.047865090618298</v>
      </c>
    </row>
    <row r="93" spans="1:22" x14ac:dyDescent="0.35">
      <c r="A93" s="2">
        <v>44511</v>
      </c>
      <c r="B93" s="3">
        <v>17.941324337231698</v>
      </c>
      <c r="C93" s="3">
        <v>13.5938482600864</v>
      </c>
      <c r="D93" s="3">
        <v>18.446267778675299</v>
      </c>
      <c r="E93" s="3">
        <v>20.8172476337996</v>
      </c>
      <c r="F93" s="3">
        <v>13.110958162956999</v>
      </c>
      <c r="G93" s="3">
        <v>20.174683798295199</v>
      </c>
      <c r="H93" s="3">
        <v>14.6942842351626</v>
      </c>
      <c r="I93" s="3">
        <v>13.5431430195238</v>
      </c>
      <c r="J93" s="3">
        <v>16.749629737590801</v>
      </c>
      <c r="K93" s="3">
        <v>11.047934621232899</v>
      </c>
      <c r="L93" s="3">
        <v>8.8282786457875204</v>
      </c>
      <c r="M93" s="3">
        <v>10.746563273889899</v>
      </c>
      <c r="N93" s="3">
        <v>15.9904566895645</v>
      </c>
      <c r="O93" s="3">
        <v>29.204697678374</v>
      </c>
      <c r="P93" s="3">
        <v>15.7771971428119</v>
      </c>
      <c r="Q93" s="3">
        <v>15.764436873378401</v>
      </c>
      <c r="R93" s="3">
        <v>20.3288142830895</v>
      </c>
      <c r="S93" s="3">
        <v>7.1366890754905699</v>
      </c>
      <c r="T93" s="3">
        <v>18.942274963022498</v>
      </c>
      <c r="U93" s="3">
        <v>19.936986189976501</v>
      </c>
      <c r="V93" s="3">
        <v>21.6868756136051</v>
      </c>
    </row>
    <row r="94" spans="1:22" x14ac:dyDescent="0.35">
      <c r="A94" s="2">
        <v>44540</v>
      </c>
      <c r="B94" s="3">
        <v>18.7382000105688</v>
      </c>
      <c r="C94" s="3">
        <v>10.7851561300286</v>
      </c>
      <c r="D94" s="3">
        <v>17.419872080714001</v>
      </c>
      <c r="E94" s="3">
        <v>19.9641154094837</v>
      </c>
      <c r="F94" s="3">
        <v>10.9186088906704</v>
      </c>
      <c r="G94" s="3">
        <v>14.755821369229601</v>
      </c>
      <c r="H94" s="3">
        <v>15.094640439405399</v>
      </c>
      <c r="I94" s="3">
        <v>13.060854424846299</v>
      </c>
      <c r="J94" s="3">
        <v>15.432109083987701</v>
      </c>
      <c r="K94" s="3">
        <v>10.3297716629348</v>
      </c>
      <c r="L94" s="3">
        <v>7.5534386617262896</v>
      </c>
      <c r="M94" s="3">
        <v>10.329166125137199</v>
      </c>
      <c r="N94" s="3">
        <v>12.8505959263299</v>
      </c>
      <c r="O94" s="3">
        <v>28.958008319856901</v>
      </c>
      <c r="P94" s="3">
        <v>14.902395977787499</v>
      </c>
      <c r="Q94" s="3">
        <v>15.0531062700869</v>
      </c>
      <c r="R94" s="3">
        <v>19.1252415474682</v>
      </c>
      <c r="S94" s="3">
        <v>7.7302173083368197</v>
      </c>
      <c r="T94" s="3">
        <v>18.090348533152099</v>
      </c>
      <c r="U94" s="3">
        <v>19.406580742101699</v>
      </c>
      <c r="V94" s="3">
        <v>19.301834121407499</v>
      </c>
    </row>
    <row r="95" spans="1:22" x14ac:dyDescent="0.35">
      <c r="A95" s="2">
        <v>44572</v>
      </c>
      <c r="B95" s="3">
        <v>17.494442220610399</v>
      </c>
      <c r="C95" s="3">
        <v>9.1703932825122596</v>
      </c>
      <c r="D95" s="3">
        <v>16.797155503651599</v>
      </c>
      <c r="E95" s="3">
        <v>19.189727521101101</v>
      </c>
      <c r="F95" s="3">
        <v>10.981687127334499</v>
      </c>
      <c r="G95" s="3">
        <v>12.255400361161101</v>
      </c>
      <c r="H95" s="3">
        <v>15.517588429974399</v>
      </c>
      <c r="I95" s="3">
        <v>12.974327475886501</v>
      </c>
      <c r="J95" s="3">
        <v>15.2304838974984</v>
      </c>
      <c r="K95" s="3">
        <v>9.4657539284723704</v>
      </c>
      <c r="L95" s="3">
        <v>6.4895834781262698</v>
      </c>
      <c r="M95" s="3">
        <v>10.596734426384799</v>
      </c>
      <c r="N95" s="3">
        <v>13.073756897827201</v>
      </c>
      <c r="O95" s="3">
        <v>29.3639864694401</v>
      </c>
      <c r="P95" s="3">
        <v>14.147643775760899</v>
      </c>
      <c r="Q95" s="3">
        <v>14.987500372773701</v>
      </c>
      <c r="R95" s="3">
        <v>19.198548478994901</v>
      </c>
      <c r="S95" s="3">
        <v>7.2213914905329597</v>
      </c>
      <c r="T95" s="3">
        <v>16.363645777316599</v>
      </c>
      <c r="U95" s="3">
        <v>17.932409237206301</v>
      </c>
      <c r="V95" s="3">
        <v>20.473621407760799</v>
      </c>
    </row>
    <row r="96" spans="1:22" x14ac:dyDescent="0.35">
      <c r="A96" s="2">
        <v>44603</v>
      </c>
      <c r="B96" s="3">
        <v>16.5649094970953</v>
      </c>
      <c r="C96" s="3">
        <v>9.7909049757846294</v>
      </c>
      <c r="D96" s="3">
        <v>17.268537501719099</v>
      </c>
      <c r="E96" s="3">
        <v>19.352187855967799</v>
      </c>
      <c r="F96" s="3">
        <v>10.8479898367645</v>
      </c>
      <c r="G96" s="3">
        <v>11.7711118215034</v>
      </c>
      <c r="H96" s="3">
        <v>15.647083996382101</v>
      </c>
      <c r="I96" s="3">
        <v>12.8475968480505</v>
      </c>
      <c r="J96" s="3">
        <v>15.180611960185599</v>
      </c>
      <c r="K96" s="3">
        <v>9.35797699336905</v>
      </c>
      <c r="L96" s="3">
        <v>7.1758643690707302</v>
      </c>
      <c r="M96" s="3">
        <v>11.011783393986001</v>
      </c>
      <c r="N96" s="3">
        <v>-137.69522168364799</v>
      </c>
      <c r="O96" s="3">
        <v>27.498926900722601</v>
      </c>
      <c r="P96" s="3">
        <v>14.1188128046965</v>
      </c>
      <c r="Q96" s="3">
        <v>16.298637305188599</v>
      </c>
      <c r="R96" s="3">
        <v>19.259517984402301</v>
      </c>
      <c r="S96" s="3">
        <v>6.28887847684262</v>
      </c>
      <c r="T96" s="3">
        <v>16.894860024755602</v>
      </c>
      <c r="U96" s="3">
        <v>16.941565048692301</v>
      </c>
      <c r="V96" s="3">
        <v>20.8136599602906</v>
      </c>
    </row>
    <row r="97" spans="1:22" x14ac:dyDescent="0.35">
      <c r="A97" s="2">
        <v>44631</v>
      </c>
      <c r="B97" s="3">
        <v>16.412732442895301</v>
      </c>
      <c r="C97" s="3">
        <v>9.8146955286033606</v>
      </c>
      <c r="D97" s="3">
        <v>17.364430799731299</v>
      </c>
      <c r="E97" s="3">
        <v>19.1247939887519</v>
      </c>
      <c r="F97" s="3">
        <v>9.8063186113273098</v>
      </c>
      <c r="G97" s="3">
        <v>13.5637445652427</v>
      </c>
      <c r="H97" s="3">
        <v>15.871999257153</v>
      </c>
      <c r="I97" s="3">
        <v>12.3100239867788</v>
      </c>
      <c r="J97" s="3">
        <v>15.001052343935701</v>
      </c>
      <c r="K97" s="3">
        <v>9.2738157307241593</v>
      </c>
      <c r="L97" s="3">
        <v>6.9860125092556196</v>
      </c>
      <c r="M97" s="3">
        <v>11.1328952778481</v>
      </c>
      <c r="N97" s="3">
        <v>-92.872289666375906</v>
      </c>
      <c r="O97" s="3">
        <v>26.284215968410201</v>
      </c>
      <c r="P97" s="3">
        <v>12.716311127911</v>
      </c>
      <c r="Q97" s="3">
        <v>16.305222067102399</v>
      </c>
      <c r="R97" s="3">
        <v>18.7846126608076</v>
      </c>
      <c r="S97" s="3">
        <v>5.7390078233957196</v>
      </c>
      <c r="T97" s="3">
        <v>17.328923111344899</v>
      </c>
      <c r="U97" s="3">
        <v>16.341476478181502</v>
      </c>
      <c r="V97" s="3">
        <v>21.3928546168429</v>
      </c>
    </row>
    <row r="98" spans="1:22" x14ac:dyDescent="0.35">
      <c r="A98" s="2">
        <v>44662</v>
      </c>
      <c r="B98" s="3">
        <v>15.9699554373416</v>
      </c>
      <c r="C98" s="3">
        <v>9.7702373324912806</v>
      </c>
      <c r="D98" s="3">
        <v>17.092418402514301</v>
      </c>
      <c r="E98" s="3">
        <v>18.669433948990399</v>
      </c>
      <c r="F98" s="3">
        <v>9.6579691347593002</v>
      </c>
      <c r="G98" s="3">
        <v>12.964530348143899</v>
      </c>
      <c r="H98" s="3">
        <v>15.9015141219925</v>
      </c>
      <c r="I98" s="3">
        <v>12.210473091625801</v>
      </c>
      <c r="J98" s="3">
        <v>14.973345271507</v>
      </c>
      <c r="K98" s="3">
        <v>9.2932797718503508</v>
      </c>
      <c r="L98" s="3">
        <v>7.0132707012831901</v>
      </c>
      <c r="M98" s="3">
        <v>10.994352060939599</v>
      </c>
      <c r="N98" s="3">
        <v>-81.707469115720002</v>
      </c>
      <c r="O98" s="3">
        <v>26.229223304287501</v>
      </c>
      <c r="P98" s="3">
        <v>12.632445860862401</v>
      </c>
      <c r="Q98" s="3">
        <v>16.249362916437999</v>
      </c>
      <c r="R98" s="3">
        <v>18.6276436336031</v>
      </c>
      <c r="S98" s="3">
        <v>5.8026637607293097</v>
      </c>
      <c r="T98" s="3">
        <v>17.501495709170602</v>
      </c>
      <c r="U98" s="3">
        <v>16.2048299447655</v>
      </c>
      <c r="V98" s="3">
        <v>21.324790426436401</v>
      </c>
    </row>
    <row r="99" spans="1:22" x14ac:dyDescent="0.35">
      <c r="A99" s="2">
        <v>44692</v>
      </c>
      <c r="B99" s="3">
        <v>15.687934428872699</v>
      </c>
      <c r="C99" s="3">
        <v>9.3317437888844097</v>
      </c>
      <c r="D99" s="3">
        <v>16.4315117577435</v>
      </c>
      <c r="E99" s="3">
        <v>17.994056162042</v>
      </c>
      <c r="F99" s="3">
        <v>8.7123813076126009</v>
      </c>
      <c r="G99" s="3">
        <v>11.837276341194601</v>
      </c>
      <c r="H99" s="3">
        <v>15.688430410231399</v>
      </c>
      <c r="I99" s="3">
        <v>11.897584884218</v>
      </c>
      <c r="J99" s="3">
        <v>14.386304121729101</v>
      </c>
      <c r="K99" s="3">
        <v>9.1103093510917699</v>
      </c>
      <c r="L99" s="3">
        <v>6.6031972585449896</v>
      </c>
      <c r="M99" s="3">
        <v>10.538512377550401</v>
      </c>
      <c r="N99" s="3">
        <v>-71.600616902323495</v>
      </c>
      <c r="O99" s="3">
        <v>25.154387393558501</v>
      </c>
      <c r="P99" s="3">
        <v>12.364018721494</v>
      </c>
      <c r="Q99" s="3">
        <v>15.765601040522199</v>
      </c>
      <c r="R99" s="3">
        <v>18.209116231142499</v>
      </c>
      <c r="S99" s="3">
        <v>5.5090979896500603</v>
      </c>
      <c r="T99" s="3">
        <v>16.9518807773748</v>
      </c>
      <c r="U99" s="3">
        <v>15.528134137130699</v>
      </c>
      <c r="V99" s="3">
        <v>20.892451508277698</v>
      </c>
    </row>
    <row r="100" spans="1:22" x14ac:dyDescent="0.35">
      <c r="A100" s="2">
        <v>44722</v>
      </c>
      <c r="B100" s="3">
        <v>15.7821459496323</v>
      </c>
      <c r="C100" s="3">
        <v>8.4851295107175098</v>
      </c>
      <c r="D100" s="3">
        <v>15.864151783122001</v>
      </c>
      <c r="E100" s="3">
        <v>17.4811023578796</v>
      </c>
      <c r="F100" s="3">
        <v>8.3476625522318102</v>
      </c>
      <c r="G100" s="3">
        <v>11.526175823708501</v>
      </c>
      <c r="H100" s="3">
        <v>15.388700424329</v>
      </c>
      <c r="I100" s="3">
        <v>11.954907769558</v>
      </c>
      <c r="J100" s="3">
        <v>14.0406559160061</v>
      </c>
      <c r="K100" s="3">
        <v>9.1864372240165793</v>
      </c>
      <c r="L100" s="3">
        <v>6.4937532984137603</v>
      </c>
      <c r="M100" s="3">
        <v>10.244457760003799</v>
      </c>
      <c r="N100" s="3">
        <v>-61.174574151196502</v>
      </c>
      <c r="O100" s="3">
        <v>24.878125162968001</v>
      </c>
      <c r="P100" s="3">
        <v>12.984438059034</v>
      </c>
      <c r="Q100" s="3">
        <v>15.150446377882901</v>
      </c>
      <c r="R100" s="3">
        <v>17.951572938933499</v>
      </c>
      <c r="S100" s="3">
        <v>5.5120259138412404</v>
      </c>
      <c r="T100" s="3">
        <v>16.323563966067798</v>
      </c>
      <c r="U100" s="3">
        <v>15.3047446723935</v>
      </c>
      <c r="V100" s="3">
        <v>19.999712414224</v>
      </c>
    </row>
    <row r="101" spans="1:22" x14ac:dyDescent="0.35">
      <c r="A101" s="2">
        <v>44753</v>
      </c>
      <c r="B101" s="3">
        <v>15.7504639454251</v>
      </c>
      <c r="C101" s="3">
        <v>7.7375405755216198</v>
      </c>
      <c r="D101" s="3">
        <v>15.0068169030988</v>
      </c>
      <c r="E101" s="3">
        <v>16.737378363007799</v>
      </c>
      <c r="F101" s="3">
        <v>8.1322192714236206</v>
      </c>
      <c r="G101" s="3">
        <v>10.353111747881799</v>
      </c>
      <c r="H101" s="3">
        <v>14.9607655168112</v>
      </c>
      <c r="I101" s="3">
        <v>11.065985410835401</v>
      </c>
      <c r="J101" s="3">
        <v>13.623879252411299</v>
      </c>
      <c r="K101" s="3">
        <v>8.8848819469474893</v>
      </c>
      <c r="L101" s="3">
        <v>6.2083352400883696</v>
      </c>
      <c r="M101" s="3">
        <v>10.2549168496313</v>
      </c>
      <c r="N101" s="3">
        <v>-51.189951234057403</v>
      </c>
      <c r="O101" s="3">
        <v>24.541523393387401</v>
      </c>
      <c r="P101" s="3">
        <v>12.869106149841899</v>
      </c>
      <c r="Q101" s="3">
        <v>14.598808805179299</v>
      </c>
      <c r="R101" s="3">
        <v>17.410337488721702</v>
      </c>
      <c r="S101" s="3">
        <v>5.1535885058189503</v>
      </c>
      <c r="T101" s="3">
        <v>15.332544067827699</v>
      </c>
      <c r="U101" s="3">
        <v>13.937824774687099</v>
      </c>
      <c r="V101" s="3">
        <v>19.014139571730801</v>
      </c>
    </row>
    <row r="102" spans="1:22" x14ac:dyDescent="0.35">
      <c r="A102" s="2">
        <v>44784</v>
      </c>
      <c r="B102" s="3">
        <v>15.330431701274</v>
      </c>
      <c r="C102" s="3">
        <v>7.5642464547842003</v>
      </c>
      <c r="D102" s="3">
        <v>15.042198300825699</v>
      </c>
      <c r="E102" s="3">
        <v>16.568299987469</v>
      </c>
      <c r="F102" s="3">
        <v>7.1818266823701302</v>
      </c>
      <c r="G102" s="3">
        <v>10.180944088374099</v>
      </c>
      <c r="H102" s="3">
        <v>15.3489454541982</v>
      </c>
      <c r="I102" s="3">
        <v>11.2778913545606</v>
      </c>
      <c r="J102" s="3">
        <v>13.6336415702427</v>
      </c>
      <c r="K102" s="3">
        <v>9.12114870055753</v>
      </c>
      <c r="L102" s="3">
        <v>6.3307481828987404</v>
      </c>
      <c r="M102" s="3">
        <v>10.4884480421603</v>
      </c>
      <c r="N102" s="3">
        <v>-40.1177686624304</v>
      </c>
      <c r="O102" s="3">
        <v>25.819612830028699</v>
      </c>
      <c r="P102" s="3">
        <v>12.405445877279901</v>
      </c>
      <c r="Q102" s="3">
        <v>15.531725550327801</v>
      </c>
      <c r="R102" s="3">
        <v>17.307473054606099</v>
      </c>
      <c r="S102" s="3">
        <v>5.0713691115102302</v>
      </c>
      <c r="T102" s="3">
        <v>15.7023004639493</v>
      </c>
      <c r="U102" s="3">
        <v>13.9801786644993</v>
      </c>
      <c r="V102" s="3">
        <v>19.154711524976701</v>
      </c>
    </row>
    <row r="103" spans="1:22" x14ac:dyDescent="0.35">
      <c r="A103" s="2">
        <v>44813</v>
      </c>
      <c r="B103" s="3">
        <v>15.097875493695501</v>
      </c>
      <c r="C103" s="3">
        <v>7.2171317565408</v>
      </c>
      <c r="D103" s="3">
        <v>14.7215359864378</v>
      </c>
      <c r="E103" s="3">
        <v>15.94569769652</v>
      </c>
      <c r="F103" s="3">
        <v>6.7961668468974699</v>
      </c>
      <c r="G103" s="3">
        <v>9.8739574402186499</v>
      </c>
      <c r="H103" s="3">
        <v>15.2458822684975</v>
      </c>
      <c r="I103" s="3">
        <v>10.9473545496916</v>
      </c>
      <c r="J103" s="3">
        <v>13.068837828121399</v>
      </c>
      <c r="K103" s="3">
        <v>8.7340079844523402</v>
      </c>
      <c r="L103" s="3">
        <v>6.2044649795545403</v>
      </c>
      <c r="M103" s="3">
        <v>10.0105823239891</v>
      </c>
      <c r="N103" s="3">
        <v>-31.518955222262601</v>
      </c>
      <c r="O103" s="3">
        <v>25.898127663065399</v>
      </c>
      <c r="P103" s="3">
        <v>12.402742973368399</v>
      </c>
      <c r="Q103" s="3">
        <v>14.5464334698366</v>
      </c>
      <c r="R103" s="3">
        <v>17.0832800433068</v>
      </c>
      <c r="S103" s="3">
        <v>5.0682404771450997</v>
      </c>
      <c r="T103" s="3">
        <v>14.8530596970669</v>
      </c>
      <c r="U103" s="3">
        <v>13.6360644670639</v>
      </c>
      <c r="V103" s="3">
        <v>18.136033758265899</v>
      </c>
    </row>
    <row r="104" spans="1:22" x14ac:dyDescent="0.35">
      <c r="A104" s="2">
        <v>44845</v>
      </c>
      <c r="B104" s="3">
        <v>13.8780431776103</v>
      </c>
      <c r="C104" s="3">
        <v>7.1223836970422498</v>
      </c>
      <c r="D104" s="3">
        <v>13.8107173702514</v>
      </c>
      <c r="E104" s="3">
        <v>13.9666880709593</v>
      </c>
      <c r="F104" s="3">
        <v>6.1150413417182703</v>
      </c>
      <c r="G104" s="3">
        <v>9.2480932990357907</v>
      </c>
      <c r="H104" s="3">
        <v>14.345637857692299</v>
      </c>
      <c r="I104" s="3">
        <v>10.085003173719301</v>
      </c>
      <c r="J104" s="3">
        <v>12.7367379401728</v>
      </c>
      <c r="K104" s="3">
        <v>8.4500321395262201</v>
      </c>
      <c r="L104" s="3">
        <v>6.2125979321359397</v>
      </c>
      <c r="M104" s="3">
        <v>9.5339826855556602</v>
      </c>
      <c r="N104" s="3">
        <v>-20.920626134224499</v>
      </c>
      <c r="O104" s="3">
        <v>24.798934940358901</v>
      </c>
      <c r="P104" s="3">
        <v>11.0702131018336</v>
      </c>
      <c r="Q104" s="3">
        <v>14.3079490750026</v>
      </c>
      <c r="R104" s="3">
        <v>16.1441752450162</v>
      </c>
      <c r="S104" s="3">
        <v>4.7769345638279699</v>
      </c>
      <c r="T104" s="3">
        <v>14.2363385726263</v>
      </c>
      <c r="U104" s="3">
        <v>12.3863213812726</v>
      </c>
      <c r="V104" s="3">
        <v>17.333793517164299</v>
      </c>
    </row>
    <row r="105" spans="1:22" x14ac:dyDescent="0.35">
      <c r="A105" s="2">
        <v>44876</v>
      </c>
      <c r="B105" s="3">
        <v>14.1729364647507</v>
      </c>
      <c r="C105" s="3">
        <v>7.4047856618850796</v>
      </c>
      <c r="D105" s="3">
        <v>13.631543661172399</v>
      </c>
      <c r="E105" s="3">
        <v>13.9495179130803</v>
      </c>
      <c r="F105" s="3">
        <v>6.55059972415894</v>
      </c>
      <c r="G105" s="3">
        <v>10.2366858636935</v>
      </c>
      <c r="H105" s="3">
        <v>14.866675522751599</v>
      </c>
      <c r="I105" s="3">
        <v>10.607629579742699</v>
      </c>
      <c r="J105" s="3">
        <v>13.838700366221101</v>
      </c>
      <c r="K105" s="3">
        <v>10.008783989405501</v>
      </c>
      <c r="L105" s="3">
        <v>6.0914015120609903</v>
      </c>
      <c r="M105" s="3">
        <v>10.2854818377904</v>
      </c>
      <c r="N105" s="3">
        <v>-10.742723439705999</v>
      </c>
      <c r="O105" s="3">
        <v>26.350621821973</v>
      </c>
      <c r="P105" s="3">
        <v>11.262924093027101</v>
      </c>
      <c r="Q105" s="3">
        <v>14.021510012597201</v>
      </c>
      <c r="R105" s="3">
        <v>16.835853973237501</v>
      </c>
      <c r="S105" s="3">
        <v>4.9696573839403699</v>
      </c>
      <c r="T105" s="3">
        <v>14.369459438369599</v>
      </c>
      <c r="U105" s="3">
        <v>11.3474671901597</v>
      </c>
      <c r="V105" s="3">
        <v>16.8136362753302</v>
      </c>
    </row>
    <row r="106" spans="1:22" x14ac:dyDescent="0.35">
      <c r="A106" s="2">
        <v>44904</v>
      </c>
      <c r="B106" s="3">
        <v>14.744556081269399</v>
      </c>
      <c r="C106" s="3">
        <v>5.6613936798779099</v>
      </c>
      <c r="D106" s="3">
        <v>12.6306585296336</v>
      </c>
      <c r="E106" s="3">
        <v>14.1412859042627</v>
      </c>
      <c r="F106" s="3">
        <v>5.9417215052204799</v>
      </c>
      <c r="G106" s="3">
        <v>9.9148622845832399</v>
      </c>
      <c r="H106" s="3">
        <v>14.8516651659743</v>
      </c>
      <c r="I106" s="3">
        <v>11.144397500918201</v>
      </c>
      <c r="J106" s="3">
        <v>13.2586771350816</v>
      </c>
      <c r="K106" s="3">
        <v>9.8015164062392692</v>
      </c>
      <c r="L106" s="3">
        <v>5.6634944441720396</v>
      </c>
      <c r="M106" s="3">
        <v>10.2939592257986</v>
      </c>
      <c r="N106" s="3">
        <v>-1.2552688102532701</v>
      </c>
      <c r="O106" s="3">
        <v>26.706974394953001</v>
      </c>
      <c r="P106" s="3">
        <v>12.547107767880499</v>
      </c>
      <c r="Q106" s="3">
        <v>12.9289373213745</v>
      </c>
      <c r="R106" s="3">
        <v>16.607209924479999</v>
      </c>
      <c r="S106" s="3">
        <v>4.8543126464219402</v>
      </c>
      <c r="T106" s="3">
        <v>12.967494522819999</v>
      </c>
      <c r="U106" s="3">
        <v>13.262617547915401</v>
      </c>
      <c r="V106" s="3">
        <v>15.4014693807546</v>
      </c>
    </row>
    <row r="107" spans="1:22" x14ac:dyDescent="0.35">
      <c r="A107" s="2">
        <v>44937</v>
      </c>
      <c r="B107" s="3">
        <v>14.4915289622747</v>
      </c>
      <c r="C107" s="3">
        <v>5.53296140884793</v>
      </c>
      <c r="D107" s="3">
        <v>11.814569836075099</v>
      </c>
      <c r="E107" s="3">
        <v>14.059827828027</v>
      </c>
      <c r="F107" s="3">
        <v>6.27448069724415</v>
      </c>
      <c r="G107" s="3">
        <v>10.391530658210501</v>
      </c>
      <c r="H107" s="3">
        <v>14.931748408467101</v>
      </c>
      <c r="I107" s="3">
        <v>11.2985927395757</v>
      </c>
      <c r="J107" s="3">
        <v>13.8489976553454</v>
      </c>
      <c r="K107" s="3">
        <v>10.0572471380365</v>
      </c>
      <c r="L107" s="3">
        <v>5.8247506003986302</v>
      </c>
      <c r="M107" s="3">
        <v>10.810140093952199</v>
      </c>
      <c r="N107" s="3">
        <v>6.13880762765542</v>
      </c>
      <c r="O107" s="3">
        <v>25.647269361750102</v>
      </c>
      <c r="P107" s="3">
        <v>13.5472571981343</v>
      </c>
      <c r="Q107" s="3">
        <v>12.6695846783863</v>
      </c>
      <c r="R107" s="3">
        <v>17.1341776796449</v>
      </c>
      <c r="S107" s="3">
        <v>4.5991503532179197</v>
      </c>
      <c r="T107" s="3">
        <v>12.297217223392501</v>
      </c>
      <c r="U107" s="3">
        <v>11.922076138817401</v>
      </c>
      <c r="V107" s="3">
        <v>15.7598186356685</v>
      </c>
    </row>
    <row r="108" spans="1:22" x14ac:dyDescent="0.35">
      <c r="A108" s="2">
        <v>44967</v>
      </c>
      <c r="B108" s="3">
        <v>14.7947131582845</v>
      </c>
      <c r="C108" s="3">
        <v>6.0107261519519604</v>
      </c>
      <c r="D108" s="3">
        <v>12.462033357155001</v>
      </c>
      <c r="E108" s="3">
        <v>14.1825776786083</v>
      </c>
      <c r="F108" s="3">
        <v>5.4008879884288303</v>
      </c>
      <c r="G108" s="3">
        <v>9.7882091278544898</v>
      </c>
      <c r="H108" s="3">
        <v>14.6909950106438</v>
      </c>
      <c r="I108" s="3">
        <v>12.266050426641501</v>
      </c>
      <c r="J108" s="3">
        <v>13.5658084255929</v>
      </c>
      <c r="K108" s="3">
        <v>10.8277457850935</v>
      </c>
      <c r="L108" s="3">
        <v>5.8287037896156502</v>
      </c>
      <c r="M108" s="3">
        <v>10.5410467354174</v>
      </c>
      <c r="N108" s="3">
        <v>7.6654416932905702</v>
      </c>
      <c r="O108" s="3">
        <v>25.325501702243599</v>
      </c>
      <c r="P108" s="3">
        <v>13.142746338777799</v>
      </c>
      <c r="Q108" s="3">
        <v>11.8217367905554</v>
      </c>
      <c r="R108" s="3">
        <v>17.390404947040899</v>
      </c>
      <c r="S108" s="3">
        <v>4.1930174457862099</v>
      </c>
      <c r="T108" s="3">
        <v>12.758859113143799</v>
      </c>
      <c r="U108" s="3">
        <v>12.129931317552799</v>
      </c>
      <c r="V108" s="3">
        <v>15.2743036416939</v>
      </c>
    </row>
    <row r="109" spans="1:22" x14ac:dyDescent="0.35">
      <c r="A109" s="2">
        <v>44995</v>
      </c>
      <c r="B109" s="3">
        <v>14.4932743561184</v>
      </c>
      <c r="C109" s="3">
        <v>5.9012579645907897</v>
      </c>
      <c r="D109" s="3">
        <v>12.0070002165294</v>
      </c>
      <c r="E109" s="3">
        <v>13.2097107834699</v>
      </c>
      <c r="F109" s="3">
        <v>5.9986043287909299</v>
      </c>
      <c r="G109" s="3">
        <v>9.3866929132613404</v>
      </c>
      <c r="H109" s="3">
        <v>14.7970751792685</v>
      </c>
      <c r="I109" s="3">
        <v>12.542679275476999</v>
      </c>
      <c r="J109" s="3">
        <v>14.546427119665699</v>
      </c>
      <c r="K109" s="3">
        <v>11.0756978572992</v>
      </c>
      <c r="L109" s="3">
        <v>5.5520877616107001</v>
      </c>
      <c r="M109" s="3">
        <v>10.245820025869399</v>
      </c>
      <c r="N109" s="3">
        <v>7.7244984070907803</v>
      </c>
      <c r="O109" s="3">
        <v>24.063087252443999</v>
      </c>
      <c r="P109" s="3">
        <v>12.2790870218029</v>
      </c>
      <c r="Q109" s="3">
        <v>11.8337162798931</v>
      </c>
      <c r="R109" s="3">
        <v>17.387435394967699</v>
      </c>
      <c r="S109" s="3">
        <v>4.7436568516022799</v>
      </c>
      <c r="T109" s="3">
        <v>12.228769469590601</v>
      </c>
      <c r="U109" s="3">
        <v>12.4172939569438</v>
      </c>
      <c r="V109" s="3">
        <v>15.3505386067825</v>
      </c>
    </row>
    <row r="110" spans="1:22" x14ac:dyDescent="0.35">
      <c r="A110" s="2">
        <v>45027</v>
      </c>
      <c r="B110" s="3">
        <v>14.4312361542434</v>
      </c>
      <c r="C110" s="3">
        <v>5.9423196731024701</v>
      </c>
      <c r="D110" s="3">
        <v>12.109668167910201</v>
      </c>
      <c r="E110" s="3">
        <v>13.0769004960083</v>
      </c>
      <c r="F110" s="3">
        <v>5.9840168239062903</v>
      </c>
      <c r="G110" s="3">
        <v>9.5412299246845205</v>
      </c>
      <c r="H110" s="3">
        <v>14.6801763993194</v>
      </c>
      <c r="I110" s="3">
        <v>13.077889808858799</v>
      </c>
      <c r="J110" s="3">
        <v>14.4218443962334</v>
      </c>
      <c r="K110" s="3">
        <v>11.913675263709701</v>
      </c>
      <c r="L110" s="3">
        <v>5.7177168502993503</v>
      </c>
      <c r="M110" s="3">
        <v>10.2224928680851</v>
      </c>
      <c r="N110" s="3">
        <v>7.6571648811846398</v>
      </c>
      <c r="O110" s="3">
        <v>23.7909793028861</v>
      </c>
      <c r="P110" s="3">
        <v>12.3200127517051</v>
      </c>
      <c r="Q110" s="3">
        <v>11.7334284335576</v>
      </c>
      <c r="R110" s="3">
        <v>17.324590453926501</v>
      </c>
      <c r="S110" s="3">
        <v>4.7257508248796203</v>
      </c>
      <c r="T110" s="3">
        <v>12.0479349831544</v>
      </c>
      <c r="U110" s="3">
        <v>12.879377452740201</v>
      </c>
      <c r="V110" s="3">
        <v>15.570922207845699</v>
      </c>
    </row>
    <row r="111" spans="1:22" x14ac:dyDescent="0.35">
      <c r="A111" s="2">
        <v>45057</v>
      </c>
      <c r="B111" s="3">
        <v>14.233450365809899</v>
      </c>
      <c r="C111" s="3">
        <v>6.5512249462131402</v>
      </c>
      <c r="D111" s="3">
        <v>12.121149260803801</v>
      </c>
      <c r="E111" s="3">
        <v>12.9140630943846</v>
      </c>
      <c r="F111" s="3">
        <v>6.1460763370022198</v>
      </c>
      <c r="G111" s="3">
        <v>9.6901835912897898</v>
      </c>
      <c r="H111" s="3">
        <v>14.5372978276383</v>
      </c>
      <c r="I111" s="3">
        <v>13.5551289749832</v>
      </c>
      <c r="J111" s="3">
        <v>14.1910007830392</v>
      </c>
      <c r="K111" s="3">
        <v>12.1437965412137</v>
      </c>
      <c r="L111" s="3">
        <v>5.9121555510380102</v>
      </c>
      <c r="M111" s="3">
        <v>10.070510332597999</v>
      </c>
      <c r="N111" s="3">
        <v>7.5207709341771798</v>
      </c>
      <c r="O111" s="3">
        <v>23.9163079924027</v>
      </c>
      <c r="P111" s="3">
        <v>12.0483113296358</v>
      </c>
      <c r="Q111" s="3">
        <v>11.8751771461353</v>
      </c>
      <c r="R111" s="3">
        <v>17.214192497109199</v>
      </c>
      <c r="S111" s="3">
        <v>4.6481987902000199</v>
      </c>
      <c r="T111" s="3">
        <v>12.004535174544101</v>
      </c>
      <c r="U111" s="3">
        <v>13.0752929958153</v>
      </c>
      <c r="V111" s="3">
        <v>16.0927106033127</v>
      </c>
    </row>
    <row r="112" spans="1:22" x14ac:dyDescent="0.35">
      <c r="A112" s="2">
        <v>45086</v>
      </c>
      <c r="B112" s="3">
        <v>13.9817836812565</v>
      </c>
      <c r="C112" s="3">
        <v>6.6853544771053199</v>
      </c>
      <c r="D112" s="3">
        <v>13.0208537255862</v>
      </c>
      <c r="E112" s="3">
        <v>12.226524350505001</v>
      </c>
      <c r="F112" s="3">
        <v>6.5045430641397903</v>
      </c>
      <c r="G112" s="3">
        <v>9.8814327462362801</v>
      </c>
      <c r="H112" s="3">
        <v>14.503468400609799</v>
      </c>
      <c r="I112" s="3">
        <v>14.590429556508001</v>
      </c>
      <c r="J112" s="3">
        <v>13.783864204143301</v>
      </c>
      <c r="K112" s="3">
        <v>12.6214392970028</v>
      </c>
      <c r="L112" s="3">
        <v>6.4729819003277003</v>
      </c>
      <c r="M112" s="3">
        <v>10.1221680005208</v>
      </c>
      <c r="N112" s="3">
        <v>7.8075949760794199</v>
      </c>
      <c r="O112" s="3">
        <v>23.962293818513299</v>
      </c>
      <c r="P112" s="3">
        <v>11.9223835821828</v>
      </c>
      <c r="Q112" s="3">
        <v>11.7879987017826</v>
      </c>
      <c r="R112" s="3">
        <v>17.2556701816148</v>
      </c>
      <c r="S112" s="3">
        <v>4.9106294614094699</v>
      </c>
      <c r="T112" s="3">
        <v>11.7592854624952</v>
      </c>
      <c r="U112" s="3">
        <v>13.4738946899904</v>
      </c>
      <c r="V112" s="3">
        <v>16.5236827546359</v>
      </c>
    </row>
    <row r="113" spans="1:37" x14ac:dyDescent="0.35">
      <c r="A113" s="2">
        <v>45118</v>
      </c>
      <c r="B113" s="3">
        <v>13.869773695672</v>
      </c>
      <c r="C113" s="3">
        <v>7.3829123498654896</v>
      </c>
      <c r="D113" s="3">
        <v>13.0647201733222</v>
      </c>
      <c r="E113" s="3">
        <v>11.893571507332901</v>
      </c>
      <c r="F113" s="3">
        <v>6.9909346455474202</v>
      </c>
      <c r="G113" s="3">
        <v>10.2446675094192</v>
      </c>
      <c r="H113" s="3">
        <v>14.5010299474345</v>
      </c>
      <c r="I113" s="3">
        <v>15.235195859769</v>
      </c>
      <c r="J113" s="3">
        <v>13.5405971955583</v>
      </c>
      <c r="K113" s="3">
        <v>12.628223148721201</v>
      </c>
      <c r="L113" s="3">
        <v>6.8371537255314498</v>
      </c>
      <c r="M113" s="3">
        <v>10.2985163944089</v>
      </c>
      <c r="N113" s="3">
        <v>7.9891852138935402</v>
      </c>
      <c r="O113" s="3">
        <v>24.3871336043829</v>
      </c>
      <c r="P113" s="3">
        <v>11.759699404613499</v>
      </c>
      <c r="Q113" s="3">
        <v>11.7124381495764</v>
      </c>
      <c r="R113" s="3">
        <v>17.054977837280799</v>
      </c>
      <c r="S113" s="3">
        <v>5.3025046577232198</v>
      </c>
      <c r="T113" s="3">
        <v>11.7167314419655</v>
      </c>
      <c r="U113" s="3">
        <v>13.355521092208001</v>
      </c>
      <c r="V113" s="3">
        <v>17.156008568927302</v>
      </c>
    </row>
    <row r="114" spans="1:37" x14ac:dyDescent="0.35">
      <c r="A114" s="2">
        <v>45149</v>
      </c>
      <c r="B114" s="3">
        <v>13.836912567361001</v>
      </c>
      <c r="C114" s="3">
        <v>7.8047604935965902</v>
      </c>
      <c r="D114" s="3">
        <v>13.470694501848399</v>
      </c>
      <c r="E114" s="3">
        <v>11.513212655561199</v>
      </c>
      <c r="F114" s="3">
        <v>6.8767022882228996</v>
      </c>
      <c r="G114" s="3">
        <v>11.099641324870399</v>
      </c>
      <c r="H114" s="3">
        <v>14.7924238072527</v>
      </c>
      <c r="I114" s="3">
        <v>15.911197895165101</v>
      </c>
      <c r="J114" s="3">
        <v>13.2104718297169</v>
      </c>
      <c r="K114" s="3">
        <v>13.0340728850058</v>
      </c>
      <c r="L114" s="3">
        <v>7.0716642674824097</v>
      </c>
      <c r="M114" s="3">
        <v>10.6115080244455</v>
      </c>
      <c r="N114" s="3">
        <v>7.6014230768187101</v>
      </c>
      <c r="O114" s="3">
        <v>23.699377026803099</v>
      </c>
      <c r="P114" s="3">
        <v>11.8988841210011</v>
      </c>
      <c r="Q114" s="3">
        <v>12.1592676495974</v>
      </c>
      <c r="R114" s="3">
        <v>17.420239364031801</v>
      </c>
      <c r="S114" s="3">
        <v>6.1103677088020403</v>
      </c>
      <c r="T114" s="3">
        <v>11.6397962816472</v>
      </c>
      <c r="U114" s="3">
        <v>14.5231472175518</v>
      </c>
      <c r="V114" s="3">
        <v>17.617656290873601</v>
      </c>
    </row>
    <row r="115" spans="1:37" x14ac:dyDescent="0.35">
      <c r="A115" s="2">
        <v>45180</v>
      </c>
      <c r="B115" s="3">
        <v>13.923390378945101</v>
      </c>
      <c r="C115" s="3">
        <v>7.7688594409640297</v>
      </c>
      <c r="D115" s="3">
        <v>13.6086424879886</v>
      </c>
      <c r="E115" s="3">
        <v>11.2786445647187</v>
      </c>
      <c r="F115" s="3">
        <v>6.8047092326474203</v>
      </c>
      <c r="G115" s="3">
        <v>10.902508508466999</v>
      </c>
      <c r="H115" s="3">
        <v>14.905223853596</v>
      </c>
      <c r="I115" s="3">
        <v>15.9799197485866</v>
      </c>
      <c r="J115" s="3">
        <v>12.937158942583</v>
      </c>
      <c r="K115" s="3">
        <v>13.5163279778033</v>
      </c>
      <c r="L115" s="3">
        <v>7.1886626180329598</v>
      </c>
      <c r="M115" s="3">
        <v>10.7096126243251</v>
      </c>
      <c r="N115" s="3">
        <v>7.1179944637870101</v>
      </c>
      <c r="O115" s="3">
        <v>23.895298855221299</v>
      </c>
      <c r="P115" s="3">
        <v>11.776674503894601</v>
      </c>
      <c r="Q115" s="3">
        <v>11.761463160021099</v>
      </c>
      <c r="R115" s="3">
        <v>17.509206230700901</v>
      </c>
      <c r="S115" s="3">
        <v>6.4102758228614896</v>
      </c>
      <c r="T115" s="3">
        <v>11.0966797693376</v>
      </c>
      <c r="U115" s="3">
        <v>15.4303330744397</v>
      </c>
      <c r="V115" s="3">
        <v>17.6844439146547</v>
      </c>
    </row>
    <row r="116" spans="1:37" x14ac:dyDescent="0.35">
      <c r="A116" s="2">
        <v>45210</v>
      </c>
      <c r="B116" s="3">
        <v>13.551500942150501</v>
      </c>
      <c r="C116" s="3">
        <v>7.9414556705728003</v>
      </c>
      <c r="D116" s="3">
        <v>13.397986893830501</v>
      </c>
      <c r="E116" s="3">
        <v>11.169275373005799</v>
      </c>
      <c r="F116" s="3">
        <v>7.0708770517958799</v>
      </c>
      <c r="G116" s="3">
        <v>10.702611245387001</v>
      </c>
      <c r="H116" s="3">
        <v>14.818814567239899</v>
      </c>
      <c r="I116" s="3">
        <v>16.6680572734907</v>
      </c>
      <c r="J116" s="3">
        <v>12.401203849642</v>
      </c>
      <c r="K116" s="3">
        <v>13.5436363118115</v>
      </c>
      <c r="L116" s="3">
        <v>7.3651101980408002</v>
      </c>
      <c r="M116" s="3">
        <v>10.748064400885699</v>
      </c>
      <c r="N116" s="3">
        <v>6.7474000824323301</v>
      </c>
      <c r="O116" s="3">
        <v>23.657289723251498</v>
      </c>
      <c r="P116" s="3">
        <v>11.5245600648636</v>
      </c>
      <c r="Q116" s="3">
        <v>11.433011818666101</v>
      </c>
      <c r="R116" s="3">
        <v>16.915386401665401</v>
      </c>
      <c r="S116" s="3">
        <v>6.5160509512330202</v>
      </c>
      <c r="T116" s="3">
        <v>10.9651817353912</v>
      </c>
      <c r="U116" s="3">
        <v>15.676091196746301</v>
      </c>
      <c r="V116" s="3">
        <v>17.213905636900801</v>
      </c>
    </row>
    <row r="117" spans="1:37" x14ac:dyDescent="0.35">
      <c r="A117" s="2">
        <v>45240</v>
      </c>
      <c r="B117" s="3">
        <v>13.658239140040299</v>
      </c>
      <c r="C117" s="3">
        <v>7.8118804899359704</v>
      </c>
      <c r="D117" s="3">
        <v>13.1149431302621</v>
      </c>
      <c r="E117" s="3">
        <v>10.685213461735099</v>
      </c>
      <c r="F117" s="3">
        <v>7.4795061167006702</v>
      </c>
      <c r="G117" s="3">
        <v>11.187155620070801</v>
      </c>
      <c r="H117" s="3">
        <v>14.8692673246172</v>
      </c>
      <c r="I117" s="3">
        <v>16.935649487271402</v>
      </c>
      <c r="J117" s="3">
        <v>12.674262424920499</v>
      </c>
      <c r="K117" s="3">
        <v>13.7725093925356</v>
      </c>
      <c r="L117" s="3">
        <v>7.6773823442706499</v>
      </c>
      <c r="M117" s="3">
        <v>10.666601692136499</v>
      </c>
      <c r="N117" s="3">
        <v>6.5848144281944601</v>
      </c>
      <c r="O117" s="3">
        <v>23.162828668227</v>
      </c>
      <c r="P117" s="3">
        <v>11.228312299237</v>
      </c>
      <c r="Q117" s="3">
        <v>11.506025715450599</v>
      </c>
      <c r="R117" s="3">
        <v>16.148563976258998</v>
      </c>
      <c r="S117" s="3">
        <v>5.6727447982160699</v>
      </c>
      <c r="T117" s="3">
        <v>10.4276618692168</v>
      </c>
      <c r="U117" s="3">
        <v>15.533637061301301</v>
      </c>
      <c r="V117" s="3">
        <v>18.023141691805701</v>
      </c>
    </row>
    <row r="118" spans="1:37" x14ac:dyDescent="0.35">
      <c r="A118" s="2">
        <v>45271</v>
      </c>
      <c r="B118" s="3">
        <v>13.414275538308299</v>
      </c>
      <c r="C118" s="3">
        <v>8.07867408968999</v>
      </c>
      <c r="D118" s="3">
        <v>13.2945593514021</v>
      </c>
      <c r="E118" s="3">
        <v>9.76496103144747</v>
      </c>
      <c r="F118" s="3">
        <v>8.8252155159811601</v>
      </c>
      <c r="G118" s="3">
        <v>12.744643270068901</v>
      </c>
      <c r="H118" s="3">
        <v>15.0309455710143</v>
      </c>
      <c r="I118" s="3">
        <v>17.982367936670499</v>
      </c>
      <c r="J118" s="3">
        <v>13.4154149363105</v>
      </c>
      <c r="K118" s="3">
        <v>14.618402416227401</v>
      </c>
      <c r="L118" s="3">
        <v>8.1867071501878392</v>
      </c>
      <c r="M118" s="3">
        <v>11.1002353410715</v>
      </c>
      <c r="N118" s="3">
        <v>6.2979739514330397</v>
      </c>
      <c r="O118" s="3">
        <v>24.889437191186801</v>
      </c>
      <c r="P118" s="3">
        <v>10.565747547416001</v>
      </c>
      <c r="Q118" s="3">
        <v>11.116922551632101</v>
      </c>
      <c r="R118" s="3">
        <v>15.9953638655916</v>
      </c>
      <c r="S118" s="3">
        <v>5.50072554091411</v>
      </c>
      <c r="T118" s="3">
        <v>9.9031650652959708</v>
      </c>
      <c r="U118" s="3">
        <v>16.5813914771614</v>
      </c>
      <c r="V118" s="3">
        <v>19.6307757117827</v>
      </c>
    </row>
    <row r="119" spans="1:37" x14ac:dyDescent="0.35">
      <c r="A119" s="2">
        <v>45302</v>
      </c>
      <c r="B119" s="3">
        <v>12.7834096403127</v>
      </c>
      <c r="C119" s="3">
        <v>8.7302247516511304</v>
      </c>
      <c r="D119" s="3">
        <v>14.055870656572701</v>
      </c>
      <c r="E119" s="3">
        <v>10.1463056897132</v>
      </c>
      <c r="F119" s="3">
        <v>8.5711761839779701</v>
      </c>
      <c r="G119" s="3">
        <v>14.9110812968771</v>
      </c>
      <c r="H119" s="3">
        <v>15.2370287383077</v>
      </c>
      <c r="I119" s="3">
        <v>18.768252602217899</v>
      </c>
      <c r="J119" s="3">
        <v>13.577779116590699</v>
      </c>
      <c r="K119" s="3">
        <v>14.865328835756801</v>
      </c>
      <c r="L119" s="3">
        <v>8.4518239313862296</v>
      </c>
      <c r="M119" s="3">
        <v>11.112438016675901</v>
      </c>
      <c r="N119" s="3">
        <v>6.4482797852059202</v>
      </c>
      <c r="O119" s="3">
        <v>25.7515005837841</v>
      </c>
      <c r="P119" s="3">
        <v>10.4792389291252</v>
      </c>
      <c r="Q119" s="3">
        <v>11.788521392249599</v>
      </c>
      <c r="R119" s="3">
        <v>15.8185569187228</v>
      </c>
      <c r="S119" s="3">
        <v>5.6976076983866601</v>
      </c>
      <c r="T119" s="3">
        <v>10.4176107291541</v>
      </c>
      <c r="U119" s="3">
        <v>16.9196221168399</v>
      </c>
      <c r="V119" s="3">
        <v>21.337768226885999</v>
      </c>
    </row>
    <row r="120" spans="1:37" x14ac:dyDescent="0.35">
      <c r="A120" s="2">
        <v>45331</v>
      </c>
      <c r="B120" s="3">
        <v>13.024182253009901</v>
      </c>
      <c r="C120" s="3">
        <v>8.5210317661651604</v>
      </c>
      <c r="D120" s="3">
        <v>14.1595095430139</v>
      </c>
      <c r="E120" s="3">
        <v>10.4617823449681</v>
      </c>
      <c r="F120" s="3">
        <v>8.6076776008286497</v>
      </c>
      <c r="G120" s="3">
        <v>14.612396095353599</v>
      </c>
      <c r="H120" s="3">
        <v>15.322153560454501</v>
      </c>
      <c r="I120" s="3">
        <v>19.112639002849601</v>
      </c>
      <c r="J120" s="3">
        <v>14.873989197383199</v>
      </c>
      <c r="K120" s="3">
        <v>16.403263066026501</v>
      </c>
      <c r="L120" s="3">
        <v>8.2684572614955592</v>
      </c>
      <c r="M120" s="3">
        <v>10.920422191033699</v>
      </c>
      <c r="N120" s="3">
        <v>6.76279885194106</v>
      </c>
      <c r="O120" s="3">
        <v>26.155685477680301</v>
      </c>
      <c r="P120" s="3">
        <v>10.0627209951978</v>
      </c>
      <c r="Q120" s="3">
        <v>11.0566656332319</v>
      </c>
      <c r="R120" s="3">
        <v>16.200228849453101</v>
      </c>
      <c r="S120" s="3">
        <v>6.3319799929947402</v>
      </c>
      <c r="T120" s="3">
        <v>9.3224996526212696</v>
      </c>
      <c r="U120" s="3">
        <v>16.840923877723998</v>
      </c>
      <c r="V120" s="3">
        <v>21.409002073700499</v>
      </c>
    </row>
    <row r="121" spans="1:37" x14ac:dyDescent="0.35">
      <c r="A121" s="2">
        <v>45362</v>
      </c>
      <c r="B121" s="3">
        <v>13.606288856770099</v>
      </c>
      <c r="C121" s="3">
        <v>7.1857353224256899</v>
      </c>
      <c r="D121" s="3">
        <v>14.133297075364901</v>
      </c>
      <c r="E121" s="3">
        <v>10.6487676862294</v>
      </c>
      <c r="F121" s="3">
        <v>8.9640580143381108</v>
      </c>
      <c r="G121" s="3">
        <v>15.190891270444601</v>
      </c>
      <c r="H121" s="3">
        <v>15.7932423372124</v>
      </c>
      <c r="I121" s="3">
        <v>19.869985273405799</v>
      </c>
      <c r="J121" s="3">
        <v>15.9220038844252</v>
      </c>
      <c r="K121" s="3">
        <v>16.135679953973401</v>
      </c>
      <c r="L121" s="3">
        <v>8.4181432219024099</v>
      </c>
      <c r="M121" s="3">
        <v>10.706690730323199</v>
      </c>
      <c r="N121" s="3">
        <v>6.7578601092953496</v>
      </c>
      <c r="O121" s="3">
        <v>26.110201671816199</v>
      </c>
      <c r="P121" s="3">
        <v>10.451912092620301</v>
      </c>
      <c r="Q121" s="3">
        <v>11.461600650973001</v>
      </c>
      <c r="R121" s="3">
        <v>16.847707901931201</v>
      </c>
      <c r="S121" s="3">
        <v>6.5721170952797996</v>
      </c>
      <c r="T121" s="3">
        <v>9.4148048185319801</v>
      </c>
      <c r="U121" s="3">
        <v>18.685465791039601</v>
      </c>
      <c r="V121" s="3">
        <v>21.726120848945602</v>
      </c>
    </row>
    <row r="122" spans="1:37" x14ac:dyDescent="0.35">
      <c r="A122" s="2">
        <v>45390</v>
      </c>
      <c r="B122" s="3">
        <v>13.601163490489601</v>
      </c>
      <c r="C122" s="3">
        <v>7.3684231813892103</v>
      </c>
      <c r="D122" s="3">
        <v>13.9325909610852</v>
      </c>
      <c r="E122" s="3">
        <v>10.473555929626199</v>
      </c>
      <c r="F122" s="3">
        <v>8.8850756310812393</v>
      </c>
      <c r="G122" s="3">
        <v>15.1778948950403</v>
      </c>
      <c r="H122" s="3">
        <v>15.684395113308399</v>
      </c>
      <c r="I122" s="3">
        <v>19.805225750529299</v>
      </c>
      <c r="J122" s="3">
        <v>15.807256750258601</v>
      </c>
      <c r="K122" s="3">
        <v>15.6801440646445</v>
      </c>
      <c r="L122" s="3">
        <v>8.3499876841828495</v>
      </c>
      <c r="M122" s="3">
        <v>10.6741396107632</v>
      </c>
      <c r="N122" s="3">
        <v>6.7684536478184896</v>
      </c>
      <c r="O122" s="3">
        <v>25.941180006162</v>
      </c>
      <c r="P122" s="3">
        <v>10.4387042731809</v>
      </c>
      <c r="Q122" s="3">
        <v>11.2999542010404</v>
      </c>
      <c r="R122" s="3">
        <v>16.736414222727699</v>
      </c>
      <c r="S122" s="3">
        <v>6.5723746578927704</v>
      </c>
      <c r="T122" s="3">
        <v>9.4001159838137198</v>
      </c>
      <c r="U122" s="3">
        <v>18.548078492638901</v>
      </c>
      <c r="V122" s="3">
        <v>21.5351454996817</v>
      </c>
    </row>
    <row r="124" spans="1:37" x14ac:dyDescent="0.35">
      <c r="A124" s="2" t="s">
        <v>91</v>
      </c>
      <c r="B124" s="3" cm="1">
        <f t="array" ref="B124">MIN(_xlfn._xlws.FILTER(B1:B122, ISNUMBER(B1:B122)))</f>
        <v>10.8906988799286</v>
      </c>
      <c r="C124" s="3" cm="1">
        <f t="array" ref="C124">MIN(_xlfn._xlws.FILTER(C1:C122, ISNUMBER(C1:C122)))</f>
        <v>5.53296140884793</v>
      </c>
      <c r="D124" s="3" cm="1">
        <f t="array" ref="D124">MIN(_xlfn._xlws.FILTER(D1:D122, ISNUMBER(D1:D122)))</f>
        <v>11.814569836075099</v>
      </c>
      <c r="E124" s="3" cm="1">
        <f t="array" ref="E124">MIN(_xlfn._xlws.FILTER(E1:E122, ISNUMBER(E1:E122)))</f>
        <v>9.76496103144747</v>
      </c>
      <c r="F124" s="3" cm="1">
        <f t="array" ref="F124">MIN(_xlfn._xlws.FILTER(F1:F122, ISNUMBER(F1:F122)))</f>
        <v>5.4008879884288303</v>
      </c>
      <c r="G124" s="3" cm="1">
        <f t="array" ref="G124">MIN(_xlfn._xlws.FILTER(G1:G122, ISNUMBER(G1:G122)))</f>
        <v>9.2480932990357907</v>
      </c>
      <c r="H124" s="3" cm="1">
        <f t="array" ref="H124">MIN(_xlfn._xlws.FILTER(H1:H122, ISNUMBER(H1:H122)))</f>
        <v>14.345637857692299</v>
      </c>
      <c r="I124" s="3" cm="1">
        <f t="array" ref="I124">MIN(_xlfn._xlws.FILTER(I1:I122, ISNUMBER(I1:I122)))</f>
        <v>10.085003173719301</v>
      </c>
      <c r="J124" s="3" cm="1">
        <f t="array" ref="J124">MIN(_xlfn._xlws.FILTER(J1:J122, ISNUMBER(J1:J122)))</f>
        <v>12.401203849642</v>
      </c>
      <c r="K124" s="3" cm="1">
        <f t="array" ref="K124">MIN(_xlfn._xlws.FILTER(K1:K122, ISNUMBER(K1:K122)))</f>
        <v>8.2400086691752392</v>
      </c>
      <c r="L124" s="3" cm="1">
        <f t="array" ref="L124">MIN(_xlfn._xlws.FILTER(L1:L122, ISNUMBER(L1:L122)))</f>
        <v>5.5520877616107001</v>
      </c>
      <c r="M124" s="3" cm="1">
        <f t="array" ref="M124">MIN(_xlfn._xlws.FILTER(M1:M122, ISNUMBER(M1:M122)))</f>
        <v>9.5339826855556602</v>
      </c>
      <c r="N124" s="3" cm="1">
        <f t="array" ref="N124">MIN(_xlfn._xlws.FILTER(N1:N122, ISNUMBER(N1:N122)))</f>
        <v>-137.69522168364799</v>
      </c>
      <c r="O124" s="3" cm="1">
        <f t="array" ref="O124">MIN(_xlfn._xlws.FILTER(O1:O122, ISNUMBER(O1:O122)))</f>
        <v>16.395410999944001</v>
      </c>
      <c r="P124" s="3" cm="1">
        <f t="array" ref="P124">MIN(_xlfn._xlws.FILTER(P1:P122, ISNUMBER(P1:P122)))</f>
        <v>8.9780082647574204</v>
      </c>
      <c r="Q124" s="3" cm="1">
        <f t="array" ref="Q124">MIN(_xlfn._xlws.FILTER(Q1:Q122, ISNUMBER(Q1:Q122)))</f>
        <v>11.0566656332319</v>
      </c>
      <c r="R124" s="3" cm="1">
        <f t="array" ref="R124">MIN(_xlfn._xlws.FILTER(R1:R122, ISNUMBER(R1:R122)))</f>
        <v>12.683901970403801</v>
      </c>
      <c r="S124" s="3" cm="1">
        <f t="array" ref="S124">MIN(_xlfn._xlws.FILTER(S1:S122, ISNUMBER(S1:S122)))</f>
        <v>4.1930174457862099</v>
      </c>
      <c r="T124" s="3" cm="1">
        <f t="array" ref="T124">MIN(_xlfn._xlws.FILTER(T1:T122, ISNUMBER(T1:T122)))</f>
        <v>9.3224996526212696</v>
      </c>
      <c r="U124" s="3" cm="1">
        <f t="array" ref="U124">MIN(_xlfn._xlws.FILTER(U1:U122, ISNUMBER(U1:U122)))</f>
        <v>-4.9480591697336802</v>
      </c>
      <c r="V124" s="3" cm="1">
        <f t="array" ref="V124">MIN(_xlfn._xlws.FILTER(V1:V122, ISNUMBER(V1:V122)))</f>
        <v>10.6172664336537</v>
      </c>
    </row>
    <row r="125" spans="1:37" x14ac:dyDescent="0.35">
      <c r="A125" s="2" t="s">
        <v>92</v>
      </c>
      <c r="B125" s="3" cm="1">
        <f t="array" ref="B125">MAX(_xlfn._xlws.FILTER(B1:B122, ISNUMBER(B1:B122)))</f>
        <v>22.310718553648599</v>
      </c>
      <c r="C125" s="3" cm="1">
        <f t="array" ref="C125">MAX(_xlfn._xlws.FILTER(C1:C122, ISNUMBER(C1:C122)))</f>
        <v>31.9965885904152</v>
      </c>
      <c r="D125" s="3" cm="1">
        <f t="array" ref="D125">MAX(_xlfn._xlws.FILTER(D1:D122, ISNUMBER(D1:D122)))</f>
        <v>26.040403912187699</v>
      </c>
      <c r="E125" s="3" cm="1">
        <f t="array" ref="E125">MAX(_xlfn._xlws.FILTER(E1:E122, ISNUMBER(E1:E122)))</f>
        <v>26.1091882374139</v>
      </c>
      <c r="F125" s="3" cm="1">
        <f t="array" ref="F125">MAX(_xlfn._xlws.FILTER(F1:F122, ISNUMBER(F1:F122)))</f>
        <v>23.7604680521974</v>
      </c>
      <c r="G125" s="3" cm="1">
        <f t="array" ref="G125">MAX(_xlfn._xlws.FILTER(G1:G122, ISNUMBER(G1:G122)))</f>
        <v>65.932599556427107</v>
      </c>
      <c r="H125" s="3" cm="1">
        <f t="array" ref="H125">MAX(_xlfn._xlws.FILTER(H1:H122, ISNUMBER(H1:H122)))</f>
        <v>21.8202742279544</v>
      </c>
      <c r="I125" s="3" cm="1">
        <f t="array" ref="I125">MAX(_xlfn._xlws.FILTER(I1:I122, ISNUMBER(I1:I122)))</f>
        <v>19.869985273405799</v>
      </c>
      <c r="J125" s="3" cm="1">
        <f t="array" ref="J125">MAX(_xlfn._xlws.FILTER(J1:J122, ISNUMBER(J1:J122)))</f>
        <v>33.278198948709402</v>
      </c>
      <c r="K125" s="3" cm="1">
        <f t="array" ref="K125">MAX(_xlfn._xlws.FILTER(K1:K122, ISNUMBER(K1:K122)))</f>
        <v>21.9395202118722</v>
      </c>
      <c r="L125" s="3" cm="1">
        <f t="array" ref="L125">MAX(_xlfn._xlws.FILTER(L1:L122, ISNUMBER(L1:L122)))</f>
        <v>35.272762815948298</v>
      </c>
      <c r="M125" s="3" cm="1">
        <f t="array" ref="M125">MAX(_xlfn._xlws.FILTER(M1:M122, ISNUMBER(M1:M122)))</f>
        <v>18.585928897325999</v>
      </c>
      <c r="N125" s="3" cm="1">
        <f t="array" ref="N125">MAX(_xlfn._xlws.FILTER(N1:N122, ISNUMBER(N1:N122)))</f>
        <v>31.830293643325799</v>
      </c>
      <c r="O125" s="3" cm="1">
        <f t="array" ref="O125">MAX(_xlfn._xlws.FILTER(O1:O122, ISNUMBER(O1:O122)))</f>
        <v>34.713966562839801</v>
      </c>
      <c r="P125" s="3" cm="1">
        <f t="array" ref="P125">MAX(_xlfn._xlws.FILTER(P1:P122, ISNUMBER(P1:P122)))</f>
        <v>21.976609038095699</v>
      </c>
      <c r="Q125" s="3" cm="1">
        <f t="array" ref="Q125">MAX(_xlfn._xlws.FILTER(Q1:Q122, ISNUMBER(Q1:Q122)))</f>
        <v>17.971638315297099</v>
      </c>
      <c r="R125" s="3" cm="1">
        <f t="array" ref="R125">MAX(_xlfn._xlws.FILTER(R1:R122, ISNUMBER(R1:R122)))</f>
        <v>28.945224082236301</v>
      </c>
      <c r="S125" s="3" cm="1">
        <f t="array" ref="S125">MAX(_xlfn._xlws.FILTER(S1:S122, ISNUMBER(S1:S122)))</f>
        <v>13.8396483528368</v>
      </c>
      <c r="T125" s="3" cm="1">
        <f t="array" ref="T125">MAX(_xlfn._xlws.FILTER(T1:T122, ISNUMBER(T1:T122)))</f>
        <v>27.037559759017899</v>
      </c>
      <c r="U125" s="3" cm="1">
        <f t="array" ref="U125">MAX(_xlfn._xlws.FILTER(U1:U122, ISNUMBER(U1:U122)))</f>
        <v>33.0809146804392</v>
      </c>
      <c r="V125" s="3" cm="1">
        <f t="array" ref="V125">MAX(_xlfn._xlws.FILTER(V1:V122, ISNUMBER(V1:V122)))</f>
        <v>29.290456095669299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0.25800000000000001</v>
      </c>
      <c r="C127" s="9" cm="1">
        <f t="array" ref="C127">_xlfn.PERCENTRANK.EXC(_xlfn._xlws.FILTER(C1:C122, ISNUMBER(C1:C122)),C121)</f>
        <v>7.2999999999999995E-2</v>
      </c>
      <c r="D127" s="9" cm="1">
        <f t="array" ref="D127">_xlfn.PERCENTRANK.EXC(_xlfn._xlws.FILTER(D1:D122, ISNUMBER(D1:D122)),D121)</f>
        <v>0.14699999999999999</v>
      </c>
      <c r="E127" s="9" cm="1">
        <f t="array" ref="E127">_xlfn.PERCENTRANK.EXC(_xlfn._xlws.FILTER(E1:E122, ISNUMBER(E1:E122)),E121)</f>
        <v>0.04</v>
      </c>
      <c r="F127" s="9" cm="1">
        <f t="array" ref="F127">_xlfn.PERCENTRANK.EXC(_xlfn._xlws.FILTER(F1:F122, ISNUMBER(F1:F122)),F121)</f>
        <v>0.19600000000000001</v>
      </c>
      <c r="G127" s="9" cm="1">
        <f t="array" ref="G127">_xlfn.PERCENTRANK.EXC(_xlfn._xlws.FILTER(G1:G122, ISNUMBER(G1:G122)),G121)</f>
        <v>0.36</v>
      </c>
      <c r="H127" s="9" cm="1">
        <f t="array" ref="H127">_xlfn.PERCENTRANK.EXC(_xlfn._xlws.FILTER(H1:H122, ISNUMBER(H1:H122)),H121)</f>
        <v>0.23699999999999999</v>
      </c>
      <c r="I127" s="9" cm="1">
        <f t="array" ref="I127">_xlfn.PERCENTRANK.EXC(_xlfn._xlws.FILTER(I1:I122, ISNUMBER(I1:I122)),I121)</f>
        <v>0.99099999999999999</v>
      </c>
      <c r="J127" s="9" cm="1">
        <f t="array" ref="J127">_xlfn.PERCENTRANK.EXC(_xlfn._xlws.FILTER(J1:J122, ISNUMBER(J1:J122)),J121)</f>
        <v>0.45500000000000002</v>
      </c>
      <c r="K127" s="9" cm="1">
        <f t="array" ref="K127">_xlfn.PERCENTRANK.EXC(_xlfn._xlws.FILTER(K1:K122, ISNUMBER(K1:K122)),K121)</f>
        <v>0.88500000000000001</v>
      </c>
      <c r="L127" s="9" cm="1">
        <f t="array" ref="L127">_xlfn.PERCENTRANK.EXC(_xlfn._xlws.FILTER(L1:L122, ISNUMBER(L1:L122)),L121)</f>
        <v>0.22900000000000001</v>
      </c>
      <c r="M127" s="9" cm="1">
        <f t="array" ref="M127">_xlfn.PERCENTRANK.EXC(_xlfn._xlws.FILTER(M1:M122, ISNUMBER(M1:M122)),M121)</f>
        <v>0.16300000000000001</v>
      </c>
      <c r="N127" s="9" cm="1">
        <f t="array" ref="N127">_xlfn.PERCENTRANK.EXC(_xlfn._xlws.FILTER(N1:N122, ISNUMBER(N1:N122)),N121)</f>
        <v>0.21299999999999999</v>
      </c>
      <c r="O127" s="9" cm="1">
        <f t="array" ref="O127">_xlfn.PERCENTRANK.EXC(_xlfn._xlws.FILTER(O1:O122, ISNUMBER(O1:O122)),O121)</f>
        <v>0.81100000000000005</v>
      </c>
      <c r="P127" s="9" cm="1">
        <f t="array" ref="P127">_xlfn.PERCENTRANK.EXC(_xlfn._xlws.FILTER(P1:P122, ISNUMBER(P1:P122)),P121)</f>
        <v>0.18</v>
      </c>
      <c r="Q127" s="9" cm="1">
        <f t="array" ref="Q127">_xlfn.PERCENTRANK.EXC(_xlfn._xlws.FILTER(Q1:Q122, ISNUMBER(Q1:Q122)),Q121)</f>
        <v>5.2999999999999999E-2</v>
      </c>
      <c r="R127" s="9" cm="1">
        <f t="array" ref="R127">_xlfn.PERCENTRANK.EXC(_xlfn._xlws.FILTER(R1:R122, ISNUMBER(R1:R122)),R121)</f>
        <v>0.434</v>
      </c>
      <c r="S127" s="9" cm="1">
        <f t="array" ref="S127">_xlfn.PERCENTRANK.EXC(_xlfn._xlws.FILTER(S1:S122, ISNUMBER(S1:S122)),S121)</f>
        <v>0.21299999999999999</v>
      </c>
      <c r="T127" s="9" cm="1">
        <f t="array" ref="T127">_xlfn.PERCENTRANK.EXC(_xlfn._xlws.FILTER(T1:T122, ISNUMBER(T1:T122)),T121)</f>
        <v>2.5999999999999999E-2</v>
      </c>
      <c r="U127" s="9" cm="1">
        <f t="array" ref="U127">_xlfn.PERCENTRANK.EXC(_xlfn._xlws.FILTER(U1:U122, ISNUMBER(U1:U122)),U121)</f>
        <v>0.68</v>
      </c>
      <c r="V127" s="9" cm="1">
        <f t="array" ref="V127">_xlfn.PERCENTRANK.EXC(_xlfn._xlws.FILTER(V1:V122, ISNUMBER(V1:V122)),V121)</f>
        <v>0.85099999999999998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41740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14.0178499664221</v>
      </c>
      <c r="D2" s="3" cm="1">
        <f t="array" ref="D2:D122">_xll.FDS(D1,"FMA_PE(NTMA,-10AY,0,AM,""PORTAGG"",""MEANR"")")</f>
        <v>14.288869925027599</v>
      </c>
      <c r="E2" s="3" cm="1">
        <f t="array" ref="E2:E122">_xll.FDS(E1,"FMA_PE(NTMA,-10AY,0,AM,""PORTAGG"",""MEANR"")")</f>
        <v>17.477025464700802</v>
      </c>
      <c r="F2" s="3" cm="1">
        <f t="array" ref="F2:F122">_xll.FDS(F1,"FMA_PE(NTMA,-10AY,0,AM,""PORTAGG"",""MEANR"")")</f>
        <v>14.1046672133201</v>
      </c>
      <c r="G2" s="3" cm="1">
        <f t="array" ref="G2:G122">_xll.FDS(G1,"FMA_PE(NTMA,-10AY,0,AM,""PORTAGG"",""MEANR"")")</f>
        <v>11.5800942914428</v>
      </c>
      <c r="H2" s="3" cm="1">
        <f t="array" ref="H2:H122">_xll.FDS(H1,"FMA_PE(NTMA,-10AY,0,AM,""PORTAGG"",""MEANR"")")</f>
        <v>15.6590803096597</v>
      </c>
      <c r="I2" s="3" cm="1">
        <f t="array" ref="I2:I122">_xll.FDS(I1,"FMA_PE(NTMA,-10AY,0,AM,""PORTAGG"",""MEANR"")")</f>
        <v>14.5847015585838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9.3514075635191798</v>
      </c>
      <c r="L2" s="3" cm="1">
        <f t="array" ref="L2:L122">_xll.FDS(L1,"FMA_PE(NTMA,-10AY,0,AM,""PORTAGG"",""MEANR"")")</f>
        <v>10.923854098070199</v>
      </c>
      <c r="M2" s="3" cm="1">
        <f t="array" ref="M2:M122">_xll.FDS(M1,"FMA_PE(NTMA,-10AY,0,AM,""PORTAGG"",""MEANR"")")</f>
        <v>14.081074140076501</v>
      </c>
      <c r="N2" s="3" cm="1">
        <f t="array" ref="N2:N122">_xll.FDS(N1,"FMA_PE(NTMA,-10AY,0,AM,""PORTAGG"",""MEANR"")")</f>
        <v>14.9541875881543</v>
      </c>
      <c r="O2" s="3" cm="1">
        <f t="array" ref="O2:O122">_xll.FDS(O1,"FMA_PE(NTMA,-10AY,0,AM,""PORTAGG"",""MEANR"")")</f>
        <v>15.1484576551925</v>
      </c>
      <c r="P2" s="3" cm="1">
        <f t="array" ref="P2:P122">_xll.FDS(P1,"FMA_PE(NTMA,-10AY,0,AM,""PORTAGG"",""MEANR"")")</f>
        <v>8.7155784298581995</v>
      </c>
      <c r="Q2" s="3" t="e" cm="1">
        <f t="array" ref="Q2:Q122">_xll.FDS(Q1,"FMA_PE(NTMA,-10AY,0,AM,""PORTAGG"",""MEANR"")")</f>
        <v>#N/A</v>
      </c>
      <c r="R2" s="3" cm="1">
        <f t="array" ref="R2:R122">_xll.FDS(R1,"FMA_PE(NTMA,-10AY,0,AM,""PORTAGG"",""MEANR"")")</f>
        <v>13.8374147747972</v>
      </c>
      <c r="S2" s="3" cm="1">
        <f t="array" ref="S2:S122">_xll.FDS(S1,"FMA_PE(NTMA,-10AY,0,AM,""PORTAGG"",""MEANR"")")</f>
        <v>10.3456715626016</v>
      </c>
      <c r="T2" s="3" t="e" cm="1">
        <f t="array" ref="T2:T122">_xll.FDS(T1,"FMA_PE(NTMA,-10AY,0,AM,""PORTAGG"",""MEANR"")")</f>
        <v>#N/A</v>
      </c>
      <c r="U2" s="3" cm="1">
        <f t="array" ref="U2:U122">_xll.FDS(U1,"FMA_PE(NTMA,-10AY,0,AM,""PORTAGG"",""MEANR"")")</f>
        <v>12.2421916672739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41768</v>
      </c>
      <c r="B3" s="3" t="e">
        <v>#N/A</v>
      </c>
      <c r="C3" s="3">
        <v>14.006930082737</v>
      </c>
      <c r="D3" s="3">
        <v>14.315085364534401</v>
      </c>
      <c r="E3" s="3">
        <v>17.666771050862401</v>
      </c>
      <c r="F3" s="3">
        <v>13.526441182285501</v>
      </c>
      <c r="G3" s="3">
        <v>12.261435161324499</v>
      </c>
      <c r="H3" s="3">
        <v>15.622581050992499</v>
      </c>
      <c r="I3" s="3">
        <v>13.9628940207265</v>
      </c>
      <c r="J3" s="3" t="e">
        <v>#N/A</v>
      </c>
      <c r="K3" s="3">
        <v>9.2300823901151201</v>
      </c>
      <c r="L3" s="3">
        <v>11.092125105186</v>
      </c>
      <c r="M3" s="3">
        <v>14.166303855456601</v>
      </c>
      <c r="N3" s="3">
        <v>16.858986332501999</v>
      </c>
      <c r="O3" s="3">
        <v>15.1547554054817</v>
      </c>
      <c r="P3" s="3">
        <v>8.2370162088829293</v>
      </c>
      <c r="Q3" s="3" t="e">
        <v>#N/A</v>
      </c>
      <c r="R3" s="3">
        <v>13.84130296917</v>
      </c>
      <c r="S3" s="3">
        <v>10.6312156461442</v>
      </c>
      <c r="T3" s="3" t="e">
        <v>#N/A</v>
      </c>
      <c r="U3" s="3">
        <v>11.8048349970022</v>
      </c>
      <c r="V3" s="3" t="e">
        <v>#N/A</v>
      </c>
    </row>
    <row r="4" spans="1:22" x14ac:dyDescent="0.35">
      <c r="A4" s="2">
        <v>41801</v>
      </c>
      <c r="B4" s="3" t="e">
        <v>#N/A</v>
      </c>
      <c r="C4" s="3">
        <v>14.3313347623978</v>
      </c>
      <c r="D4" s="3">
        <v>14.3692452574399</v>
      </c>
      <c r="E4" s="3">
        <v>17.696397291506301</v>
      </c>
      <c r="F4" s="3">
        <v>13.8792412280936</v>
      </c>
      <c r="G4" s="3">
        <v>13.6484585532494</v>
      </c>
      <c r="H4" s="3">
        <v>15.784068253851499</v>
      </c>
      <c r="I4" s="3">
        <v>14.3917895529263</v>
      </c>
      <c r="J4" s="3" t="e">
        <v>#N/A</v>
      </c>
      <c r="K4" s="3">
        <v>9.6419923937002103</v>
      </c>
      <c r="L4" s="3">
        <v>11.5317032432957</v>
      </c>
      <c r="M4" s="3">
        <v>14.737083264238899</v>
      </c>
      <c r="N4" s="3">
        <v>10.6831877932993</v>
      </c>
      <c r="O4" s="3">
        <v>16.631198979638601</v>
      </c>
      <c r="P4" s="3">
        <v>8.8551260759494301</v>
      </c>
      <c r="Q4" s="3">
        <v>15.599207479742301</v>
      </c>
      <c r="R4" s="3">
        <v>14.1199730137904</v>
      </c>
      <c r="S4" s="3">
        <v>10.696643825979599</v>
      </c>
      <c r="T4" s="3">
        <v>16.6740050537854</v>
      </c>
      <c r="U4" s="3">
        <v>12.379302241572701</v>
      </c>
      <c r="V4" s="3" t="e">
        <v>#N/A</v>
      </c>
    </row>
    <row r="5" spans="1:22" x14ac:dyDescent="0.35">
      <c r="A5" s="2">
        <v>41831</v>
      </c>
      <c r="B5" s="3" t="e">
        <v>#N/A</v>
      </c>
      <c r="C5" s="3">
        <v>14.7611069786116</v>
      </c>
      <c r="D5" s="3">
        <v>14.465004037980901</v>
      </c>
      <c r="E5" s="3">
        <v>17.436307794938799</v>
      </c>
      <c r="F5" s="3">
        <v>13.0122235858616</v>
      </c>
      <c r="G5" s="3">
        <v>14.6935180937566</v>
      </c>
      <c r="H5" s="3">
        <v>15.770762441263599</v>
      </c>
      <c r="I5" s="3">
        <v>14.7045888114638</v>
      </c>
      <c r="J5" s="3" t="e">
        <v>#N/A</v>
      </c>
      <c r="K5" s="3">
        <v>9.6853607221041802</v>
      </c>
      <c r="L5" s="3">
        <v>11.366138658052501</v>
      </c>
      <c r="M5" s="3">
        <v>14.9791590734983</v>
      </c>
      <c r="N5" s="3">
        <v>8.8803927389914801</v>
      </c>
      <c r="O5" s="3">
        <v>16.2247217360135</v>
      </c>
      <c r="P5" s="3">
        <v>8.8720171027287495</v>
      </c>
      <c r="Q5" s="3">
        <v>15.5427119078283</v>
      </c>
      <c r="R5" s="3">
        <v>14.451265409131199</v>
      </c>
      <c r="S5" s="3">
        <v>10.5501988005353</v>
      </c>
      <c r="T5" s="3">
        <v>14.3947746186738</v>
      </c>
      <c r="U5" s="3">
        <v>12.552793873337199</v>
      </c>
      <c r="V5" s="3" t="e">
        <v>#N/A</v>
      </c>
    </row>
    <row r="6" spans="1:22" x14ac:dyDescent="0.35">
      <c r="A6" s="2">
        <v>41862</v>
      </c>
      <c r="B6" s="3" t="e">
        <v>#N/A</v>
      </c>
      <c r="C6" s="3">
        <v>14.5185313409381</v>
      </c>
      <c r="D6" s="3">
        <v>14.763688592297701</v>
      </c>
      <c r="E6" s="3">
        <v>17.387691959670899</v>
      </c>
      <c r="F6" s="3">
        <v>12.907443326836001</v>
      </c>
      <c r="G6" s="3">
        <v>13.975928480025001</v>
      </c>
      <c r="H6" s="3">
        <v>15.505217514579799</v>
      </c>
      <c r="I6" s="3">
        <v>13.5609990521026</v>
      </c>
      <c r="J6" s="3" t="e">
        <v>#N/A</v>
      </c>
      <c r="K6" s="3">
        <v>10.202944772375901</v>
      </c>
      <c r="L6" s="3">
        <v>11.7569043728121</v>
      </c>
      <c r="M6" s="3">
        <v>15.239025962291199</v>
      </c>
      <c r="N6" s="3">
        <v>7.6521603930606199</v>
      </c>
      <c r="O6" s="3">
        <v>16.279487893350399</v>
      </c>
      <c r="P6" s="3">
        <v>9.3018452805891396</v>
      </c>
      <c r="Q6" s="3">
        <v>15.539323311762001</v>
      </c>
      <c r="R6" s="3">
        <v>14.3592716914844</v>
      </c>
      <c r="S6" s="3">
        <v>10.053268590603</v>
      </c>
      <c r="T6" s="3">
        <v>14.668871967986201</v>
      </c>
      <c r="U6" s="3">
        <v>12.737330450316</v>
      </c>
      <c r="V6" s="3" t="e">
        <v>#N/A</v>
      </c>
    </row>
    <row r="7" spans="1:22" x14ac:dyDescent="0.35">
      <c r="A7" s="2">
        <v>41893</v>
      </c>
      <c r="B7" s="3" t="e">
        <v>#N/A</v>
      </c>
      <c r="C7" s="3">
        <v>14.685267636327801</v>
      </c>
      <c r="D7" s="3">
        <v>14.6441959873355</v>
      </c>
      <c r="E7" s="3">
        <v>17.648572352831401</v>
      </c>
      <c r="F7" s="3">
        <v>13.557164476751799</v>
      </c>
      <c r="G7" s="3">
        <v>13.558077762666001</v>
      </c>
      <c r="H7" s="3">
        <v>15.848964410331099</v>
      </c>
      <c r="I7" s="3">
        <v>13.630629773613199</v>
      </c>
      <c r="J7" s="3" t="e">
        <v>#N/A</v>
      </c>
      <c r="K7" s="3">
        <v>10.0910666733313</v>
      </c>
      <c r="L7" s="3">
        <v>12.090543203048099</v>
      </c>
      <c r="M7" s="3">
        <v>15.0720940458214</v>
      </c>
      <c r="N7" s="3">
        <v>8.0033412720742803</v>
      </c>
      <c r="O7" s="3">
        <v>16.898663715026601</v>
      </c>
      <c r="P7" s="3">
        <v>9.16818180874799</v>
      </c>
      <c r="Q7" s="3">
        <v>15.845118747514499</v>
      </c>
      <c r="R7" s="3">
        <v>16.012201493405399</v>
      </c>
      <c r="S7" s="3">
        <v>10.005714507507999</v>
      </c>
      <c r="T7" s="3">
        <v>15.110188035717499</v>
      </c>
      <c r="U7" s="3">
        <v>13.5783739661033</v>
      </c>
      <c r="V7" s="3" t="e">
        <v>#N/A</v>
      </c>
    </row>
    <row r="8" spans="1:22" x14ac:dyDescent="0.35">
      <c r="A8" s="2">
        <v>41922</v>
      </c>
      <c r="B8" s="3" t="e">
        <v>#N/A</v>
      </c>
      <c r="C8" s="3">
        <v>13.695403164939201</v>
      </c>
      <c r="D8" s="3">
        <v>13.997687183308599</v>
      </c>
      <c r="E8" s="3">
        <v>17.353574496242199</v>
      </c>
      <c r="F8" s="3">
        <v>13.1725567313288</v>
      </c>
      <c r="G8" s="3">
        <v>11.9983990029049</v>
      </c>
      <c r="H8" s="3">
        <v>15.3235222599883</v>
      </c>
      <c r="I8" s="3">
        <v>13.0549382596566</v>
      </c>
      <c r="J8" s="3" t="e">
        <v>#N/A</v>
      </c>
      <c r="K8" s="3">
        <v>9.4150390152007297</v>
      </c>
      <c r="L8" s="3">
        <v>11.564338889389401</v>
      </c>
      <c r="M8" s="3">
        <v>13.991931652263901</v>
      </c>
      <c r="N8" s="3">
        <v>6.6081092386401004</v>
      </c>
      <c r="O8" s="3">
        <v>16.357947117528301</v>
      </c>
      <c r="P8" s="3">
        <v>8.5120880917990895</v>
      </c>
      <c r="Q8" s="3">
        <v>15.5310202312606</v>
      </c>
      <c r="R8" s="3">
        <v>15.3911044261688</v>
      </c>
      <c r="S8" s="3">
        <v>9.2577292040825103</v>
      </c>
      <c r="T8" s="3">
        <v>14.636912680199099</v>
      </c>
      <c r="U8" s="3">
        <v>12.1747152967076</v>
      </c>
      <c r="V8" s="3" t="e">
        <v>#N/A</v>
      </c>
    </row>
    <row r="9" spans="1:22" x14ac:dyDescent="0.35">
      <c r="A9" s="2">
        <v>41954</v>
      </c>
      <c r="B9" s="3" t="e">
        <v>#N/A</v>
      </c>
      <c r="C9" s="3">
        <v>13.932285522076199</v>
      </c>
      <c r="D9" s="3">
        <v>14.2851924220091</v>
      </c>
      <c r="E9" s="3">
        <v>17.5220172616594</v>
      </c>
      <c r="F9" s="3">
        <v>13.283898196330799</v>
      </c>
      <c r="G9" s="3">
        <v>12.2699021601907</v>
      </c>
      <c r="H9" s="3">
        <v>15.3132051532923</v>
      </c>
      <c r="I9" s="3">
        <v>13.1090975482785</v>
      </c>
      <c r="J9" s="3" t="e">
        <v>#N/A</v>
      </c>
      <c r="K9" s="3">
        <v>9.8079678853446506</v>
      </c>
      <c r="L9" s="3">
        <v>11.2233288088172</v>
      </c>
      <c r="M9" s="3">
        <v>15.063104621889501</v>
      </c>
      <c r="N9" s="3">
        <v>6.4805155565321497</v>
      </c>
      <c r="O9" s="3">
        <v>17.150303536029899</v>
      </c>
      <c r="P9" s="3">
        <v>8.8026632820523805</v>
      </c>
      <c r="Q9" s="3">
        <v>15.113793183163599</v>
      </c>
      <c r="R9" s="3">
        <v>15.5911603416603</v>
      </c>
      <c r="S9" s="3">
        <v>9.8014874055527006</v>
      </c>
      <c r="T9" s="3">
        <v>14.2769613683971</v>
      </c>
      <c r="U9" s="3">
        <v>12.030229768586199</v>
      </c>
      <c r="V9" s="3" t="e">
        <v>#N/A</v>
      </c>
    </row>
    <row r="10" spans="1:22" x14ac:dyDescent="0.35">
      <c r="A10" s="2">
        <v>41984</v>
      </c>
      <c r="B10" s="3" t="e">
        <v>#N/A</v>
      </c>
      <c r="C10" s="3">
        <v>13.5969206436232</v>
      </c>
      <c r="D10" s="3">
        <v>14.9374498287774</v>
      </c>
      <c r="E10" s="3">
        <v>16.9272794984565</v>
      </c>
      <c r="F10" s="3">
        <v>13.640806247001001</v>
      </c>
      <c r="G10" s="3">
        <v>12.392429028197601</v>
      </c>
      <c r="H10" s="3">
        <v>14.9983679995541</v>
      </c>
      <c r="I10" s="3">
        <v>12.806463443363</v>
      </c>
      <c r="J10" s="3" t="e">
        <v>#N/A</v>
      </c>
      <c r="K10" s="3">
        <v>9.5877920019198193</v>
      </c>
      <c r="L10" s="3">
        <v>10.780259629724499</v>
      </c>
      <c r="M10" s="3">
        <v>14.7180806432327</v>
      </c>
      <c r="N10" s="3">
        <v>5.3934621124423296</v>
      </c>
      <c r="O10" s="3">
        <v>16.8914559938687</v>
      </c>
      <c r="P10" s="3">
        <v>9.0851294472224193</v>
      </c>
      <c r="Q10" s="3">
        <v>12.9248747081978</v>
      </c>
      <c r="R10" s="3">
        <v>15.0161338703367</v>
      </c>
      <c r="S10" s="3">
        <v>10.4018375929714</v>
      </c>
      <c r="T10" s="3">
        <v>11.6295309600862</v>
      </c>
      <c r="U10" s="3">
        <v>11.9040640616182</v>
      </c>
      <c r="V10" s="3" t="e">
        <v>#N/A</v>
      </c>
    </row>
    <row r="11" spans="1:22" x14ac:dyDescent="0.35">
      <c r="A11" s="2">
        <v>42013</v>
      </c>
      <c r="B11" s="3" t="e">
        <v>#N/A</v>
      </c>
      <c r="C11" s="3">
        <v>13.2316103650282</v>
      </c>
      <c r="D11" s="3">
        <v>14.984575094228999</v>
      </c>
      <c r="E11" s="3">
        <v>17.5864872290839</v>
      </c>
      <c r="F11" s="3">
        <v>13.5842028419166</v>
      </c>
      <c r="G11" s="3">
        <v>12.1995038820312</v>
      </c>
      <c r="H11" s="3">
        <v>14.898751200094599</v>
      </c>
      <c r="I11" s="3">
        <v>12.880226157620999</v>
      </c>
      <c r="J11" s="3" t="e">
        <v>#N/A</v>
      </c>
      <c r="K11" s="3">
        <v>9.4886558541620207</v>
      </c>
      <c r="L11" s="3">
        <v>10.964519104560701</v>
      </c>
      <c r="M11" s="3">
        <v>15.766600836033399</v>
      </c>
      <c r="N11" s="3">
        <v>4.2072331548676596</v>
      </c>
      <c r="O11" s="3">
        <v>16.840273774247201</v>
      </c>
      <c r="P11" s="3">
        <v>9.7564554995978003</v>
      </c>
      <c r="Q11" s="3">
        <v>13.4264940705225</v>
      </c>
      <c r="R11" s="3">
        <v>15.086798904397501</v>
      </c>
      <c r="S11" s="3">
        <v>10.7346640027314</v>
      </c>
      <c r="T11" s="3">
        <v>11.602649736734699</v>
      </c>
      <c r="U11" s="3">
        <v>12.0814293136982</v>
      </c>
      <c r="V11" s="3" t="e">
        <v>#N/A</v>
      </c>
    </row>
    <row r="12" spans="1:22" x14ac:dyDescent="0.35">
      <c r="A12" s="2">
        <v>42046</v>
      </c>
      <c r="B12" s="3" t="e">
        <v>#N/A</v>
      </c>
      <c r="C12" s="3">
        <v>13.1942537770159</v>
      </c>
      <c r="D12" s="3">
        <v>15.7147002363685</v>
      </c>
      <c r="E12" s="3">
        <v>17.918231161877799</v>
      </c>
      <c r="F12" s="3">
        <v>13.2137904909179</v>
      </c>
      <c r="G12" s="3">
        <v>13.075451400581199</v>
      </c>
      <c r="H12" s="3">
        <v>15.4323754671567</v>
      </c>
      <c r="I12" s="3">
        <v>12.702290781468101</v>
      </c>
      <c r="J12" s="3" t="e">
        <v>#N/A</v>
      </c>
      <c r="K12" s="3">
        <v>9.7468774632401107</v>
      </c>
      <c r="L12" s="3">
        <v>11.2880600218681</v>
      </c>
      <c r="M12" s="3">
        <v>16.7742379533811</v>
      </c>
      <c r="N12" s="3">
        <v>4.4819771537624398</v>
      </c>
      <c r="O12" s="3">
        <v>17.876565494507101</v>
      </c>
      <c r="P12" s="3">
        <v>9.9574099763474599</v>
      </c>
      <c r="Q12" s="3">
        <v>14.1510996873038</v>
      </c>
      <c r="R12" s="3">
        <v>16.316077529366702</v>
      </c>
      <c r="S12" s="3">
        <v>10.1981616017547</v>
      </c>
      <c r="T12" s="3">
        <v>12.676410291728899</v>
      </c>
      <c r="U12" s="3">
        <v>12.6512528571924</v>
      </c>
      <c r="V12" s="3" t="e">
        <v>#N/A</v>
      </c>
    </row>
    <row r="13" spans="1:22" x14ac:dyDescent="0.35">
      <c r="A13" s="2">
        <v>42074</v>
      </c>
      <c r="B13" s="3" t="e">
        <v>#N/A</v>
      </c>
      <c r="C13" s="3">
        <v>13.1104101210279</v>
      </c>
      <c r="D13" s="3">
        <v>15.8500396280653</v>
      </c>
      <c r="E13" s="3">
        <v>18.204792785651499</v>
      </c>
      <c r="F13" s="3">
        <v>13.4642131690564</v>
      </c>
      <c r="G13" s="3">
        <v>12.354811398985101</v>
      </c>
      <c r="H13" s="3">
        <v>15.478412781756001</v>
      </c>
      <c r="I13" s="3">
        <v>12.633615171873</v>
      </c>
      <c r="J13" s="3" t="e">
        <v>#N/A</v>
      </c>
      <c r="K13" s="3">
        <v>9.7759287663549195</v>
      </c>
      <c r="L13" s="3">
        <v>11.9361724225553</v>
      </c>
      <c r="M13" s="3">
        <v>16.523694613378002</v>
      </c>
      <c r="N13" s="3">
        <v>4.8569154529251799</v>
      </c>
      <c r="O13" s="3">
        <v>18.115857429254199</v>
      </c>
      <c r="P13" s="3">
        <v>9.8391225262831998</v>
      </c>
      <c r="Q13" s="3">
        <v>13.576451251722199</v>
      </c>
      <c r="R13" s="3">
        <v>15.2642094377014</v>
      </c>
      <c r="S13" s="3">
        <v>9.59854502611336</v>
      </c>
      <c r="T13" s="3">
        <v>12.3236177564439</v>
      </c>
      <c r="U13" s="3">
        <v>12.081363142395899</v>
      </c>
      <c r="V13" s="3" t="e">
        <v>#N/A</v>
      </c>
    </row>
    <row r="14" spans="1:22" x14ac:dyDescent="0.35">
      <c r="A14" s="2">
        <v>42104</v>
      </c>
      <c r="B14" s="3" t="e">
        <v>#N/A</v>
      </c>
      <c r="C14" s="3">
        <v>13.797031341529401</v>
      </c>
      <c r="D14" s="3">
        <v>16.162874026752799</v>
      </c>
      <c r="E14" s="3">
        <v>18.787055617224901</v>
      </c>
      <c r="F14" s="3">
        <v>14.4663452555519</v>
      </c>
      <c r="G14" s="3">
        <v>12.889923755457</v>
      </c>
      <c r="H14" s="3">
        <v>16.059732461727801</v>
      </c>
      <c r="I14" s="3">
        <v>12.631279671210001</v>
      </c>
      <c r="J14" s="3" t="e">
        <v>#N/A</v>
      </c>
      <c r="K14" s="3">
        <v>10.0978816592371</v>
      </c>
      <c r="L14" s="3">
        <v>13.623999190512899</v>
      </c>
      <c r="M14" s="3">
        <v>17.645850693186201</v>
      </c>
      <c r="N14" s="3">
        <v>5.19763675639732</v>
      </c>
      <c r="O14" s="3">
        <v>18.324601154380701</v>
      </c>
      <c r="P14" s="3">
        <v>11.962097317655401</v>
      </c>
      <c r="Q14" s="3">
        <v>13.3203988467145</v>
      </c>
      <c r="R14" s="3">
        <v>15.2990998843432</v>
      </c>
      <c r="S14" s="3">
        <v>10.0369986262866</v>
      </c>
      <c r="T14" s="3">
        <v>12.691366647372</v>
      </c>
      <c r="U14" s="3">
        <v>12.802761154214901</v>
      </c>
      <c r="V14" s="3" t="e">
        <v>#N/A</v>
      </c>
    </row>
    <row r="15" spans="1:22" x14ac:dyDescent="0.35">
      <c r="A15" s="2">
        <v>42135</v>
      </c>
      <c r="B15" s="3" t="e">
        <v>#N/A</v>
      </c>
      <c r="C15" s="3">
        <v>14.4235161390624</v>
      </c>
      <c r="D15" s="3">
        <v>15.0523990522241</v>
      </c>
      <c r="E15" s="3">
        <v>18.0425800733864</v>
      </c>
      <c r="F15" s="3">
        <v>14.8137886648649</v>
      </c>
      <c r="G15" s="3">
        <v>13.3539331731285</v>
      </c>
      <c r="H15" s="3">
        <v>15.7203512177212</v>
      </c>
      <c r="I15" s="3">
        <v>12.815145582704799</v>
      </c>
      <c r="J15" s="3" t="e">
        <v>#N/A</v>
      </c>
      <c r="K15" s="3">
        <v>9.9388001403794295</v>
      </c>
      <c r="L15" s="3">
        <v>14.634159411734901</v>
      </c>
      <c r="M15" s="3">
        <v>17.038863508845399</v>
      </c>
      <c r="N15" s="3">
        <v>5.1778297683679204</v>
      </c>
      <c r="O15" s="3">
        <v>17.362749221604599</v>
      </c>
      <c r="P15" s="3">
        <v>12.031196083410199</v>
      </c>
      <c r="Q15" s="3">
        <v>13.880598744478901</v>
      </c>
      <c r="R15" s="3">
        <v>15.5285686516985</v>
      </c>
      <c r="S15" s="3">
        <v>10.3891348644907</v>
      </c>
      <c r="T15" s="3">
        <v>13.808421801629599</v>
      </c>
      <c r="U15" s="3">
        <v>13.578505438559301</v>
      </c>
      <c r="V15" s="3" t="e">
        <v>#N/A</v>
      </c>
    </row>
    <row r="16" spans="1:22" x14ac:dyDescent="0.35">
      <c r="A16" s="2">
        <v>42166</v>
      </c>
      <c r="B16" s="3" t="e">
        <v>#N/A</v>
      </c>
      <c r="C16" s="3">
        <v>13.751036303734001</v>
      </c>
      <c r="D16" s="3">
        <v>14.339679575328701</v>
      </c>
      <c r="E16" s="3">
        <v>17.291138719798699</v>
      </c>
      <c r="F16" s="3">
        <v>13.6360181951218</v>
      </c>
      <c r="G16" s="3">
        <v>13.8956821580373</v>
      </c>
      <c r="H16" s="3">
        <v>15.4160212186155</v>
      </c>
      <c r="I16" s="3">
        <v>12.526455321656201</v>
      </c>
      <c r="J16" s="3" t="e">
        <v>#N/A</v>
      </c>
      <c r="K16" s="3">
        <v>9.5174221449356597</v>
      </c>
      <c r="L16" s="3">
        <v>13.509600362842599</v>
      </c>
      <c r="M16" s="3">
        <v>16.087157964421198</v>
      </c>
      <c r="N16" s="3">
        <v>5.3701135032133998</v>
      </c>
      <c r="O16" s="3">
        <v>16.829011984246002</v>
      </c>
      <c r="P16" s="3">
        <v>11.316245290425099</v>
      </c>
      <c r="Q16" s="3">
        <v>13.121383617728</v>
      </c>
      <c r="R16" s="3">
        <v>15.412497304713</v>
      </c>
      <c r="S16" s="3">
        <v>9.8469599418278797</v>
      </c>
      <c r="T16" s="3">
        <v>12.978796896598601</v>
      </c>
      <c r="U16" s="3">
        <v>13.826019130042299</v>
      </c>
      <c r="V16" s="3" t="e">
        <v>#N/A</v>
      </c>
    </row>
    <row r="17" spans="1:22" x14ac:dyDescent="0.35">
      <c r="A17" s="2">
        <v>42195</v>
      </c>
      <c r="B17" s="3" t="e">
        <v>#N/A</v>
      </c>
      <c r="C17" s="3">
        <v>12.9447764430776</v>
      </c>
      <c r="D17" s="3">
        <v>14.320575910074901</v>
      </c>
      <c r="E17" s="3">
        <v>17.1181963503115</v>
      </c>
      <c r="F17" s="3">
        <v>13.0129550738602</v>
      </c>
      <c r="G17" s="3">
        <v>12.8993003405316</v>
      </c>
      <c r="H17" s="3">
        <v>15.196309421572</v>
      </c>
      <c r="I17" s="3">
        <v>11.957168327559099</v>
      </c>
      <c r="J17" s="3" t="e">
        <v>#N/A</v>
      </c>
      <c r="K17" s="3">
        <v>9.4138432603762094</v>
      </c>
      <c r="L17" s="3">
        <v>12.777943561121401</v>
      </c>
      <c r="M17" s="3">
        <v>16.094740435875298</v>
      </c>
      <c r="N17" s="3">
        <v>4.9265027504610197</v>
      </c>
      <c r="O17" s="3">
        <v>18.140850752603001</v>
      </c>
      <c r="P17" s="3">
        <v>9.9016066635427293</v>
      </c>
      <c r="Q17" s="3">
        <v>13.136301635214201</v>
      </c>
      <c r="R17" s="3">
        <v>15.179391005589901</v>
      </c>
      <c r="S17" s="3">
        <v>10.0412616213313</v>
      </c>
      <c r="T17" s="3">
        <v>12.6386191957512</v>
      </c>
      <c r="U17" s="3">
        <v>14.862569318447299</v>
      </c>
      <c r="V17" s="3" t="e">
        <v>#N/A</v>
      </c>
    </row>
    <row r="18" spans="1:22" x14ac:dyDescent="0.35">
      <c r="A18" s="2">
        <v>42227</v>
      </c>
      <c r="B18" s="3" t="e">
        <v>#N/A</v>
      </c>
      <c r="C18" s="3">
        <v>12.4018859916834</v>
      </c>
      <c r="D18" s="3">
        <v>13.9096056477718</v>
      </c>
      <c r="E18" s="3">
        <v>17.7511123406514</v>
      </c>
      <c r="F18" s="3">
        <v>12.830557002512901</v>
      </c>
      <c r="G18" s="3">
        <v>12.4183360788579</v>
      </c>
      <c r="H18" s="3">
        <v>14.4440748279736</v>
      </c>
      <c r="I18" s="3">
        <v>11.7386516742589</v>
      </c>
      <c r="J18" s="3" t="e">
        <v>#N/A</v>
      </c>
      <c r="K18" s="3">
        <v>9.4759495818468604</v>
      </c>
      <c r="L18" s="3">
        <v>11.725261398376499</v>
      </c>
      <c r="M18" s="3">
        <v>15.811707664385001</v>
      </c>
      <c r="N18" s="3">
        <v>4.6462947195057103</v>
      </c>
      <c r="O18" s="3">
        <v>18.676914514814101</v>
      </c>
      <c r="P18" s="3">
        <v>9.7045699756541595</v>
      </c>
      <c r="Q18" s="3">
        <v>13.1006723355828</v>
      </c>
      <c r="R18" s="3">
        <v>14.337012057387</v>
      </c>
      <c r="S18" s="3">
        <v>9.53557833411441</v>
      </c>
      <c r="T18" s="3">
        <v>12.5567665180061</v>
      </c>
      <c r="U18" s="3">
        <v>14.282479550185201</v>
      </c>
      <c r="V18" s="3" t="e">
        <v>#N/A</v>
      </c>
    </row>
    <row r="19" spans="1:22" x14ac:dyDescent="0.35">
      <c r="A19" s="2">
        <v>42258</v>
      </c>
      <c r="B19" s="3" t="e">
        <v>#N/A</v>
      </c>
      <c r="C19" s="3">
        <v>12.558063848043</v>
      </c>
      <c r="D19" s="3">
        <v>13.2838308644198</v>
      </c>
      <c r="E19" s="3">
        <v>16.150797545548599</v>
      </c>
      <c r="F19" s="3">
        <v>12.6021715957606</v>
      </c>
      <c r="G19" s="3">
        <v>11.2968842046307</v>
      </c>
      <c r="H19" s="3">
        <v>14.483117741367501</v>
      </c>
      <c r="I19" s="3">
        <v>11.7003752908869</v>
      </c>
      <c r="J19" s="3" t="e">
        <v>#N/A</v>
      </c>
      <c r="K19" s="3">
        <v>9.4020690016140804</v>
      </c>
      <c r="L19" s="3">
        <v>11.022602923793899</v>
      </c>
      <c r="M19" s="3">
        <v>14.802027542107901</v>
      </c>
      <c r="N19" s="3">
        <v>3.9398296908058401</v>
      </c>
      <c r="O19" s="3">
        <v>17.375920017420501</v>
      </c>
      <c r="P19" s="3">
        <v>8.8069807186865692</v>
      </c>
      <c r="Q19" s="3">
        <v>13.202807286620899</v>
      </c>
      <c r="R19" s="3">
        <v>14.170404330862</v>
      </c>
      <c r="S19" s="3">
        <v>8.4270004852614804</v>
      </c>
      <c r="T19" s="3">
        <v>11.896202399115101</v>
      </c>
      <c r="U19" s="3">
        <v>13.689150055594</v>
      </c>
      <c r="V19" s="3" t="e">
        <v>#N/A</v>
      </c>
    </row>
    <row r="20" spans="1:22" x14ac:dyDescent="0.35">
      <c r="A20" s="2">
        <v>42286</v>
      </c>
      <c r="B20" s="3" t="e">
        <v>#N/A</v>
      </c>
      <c r="C20" s="3">
        <v>12.825784910487799</v>
      </c>
      <c r="D20" s="3">
        <v>14.376782180730499</v>
      </c>
      <c r="E20" s="3">
        <v>16.7856266708772</v>
      </c>
      <c r="F20" s="3">
        <v>12.418998202288099</v>
      </c>
      <c r="G20" s="3">
        <v>12.223906545043</v>
      </c>
      <c r="H20" s="3">
        <v>15.509161865621101</v>
      </c>
      <c r="I20" s="3">
        <v>11.9920590101648</v>
      </c>
      <c r="J20" s="3" t="e">
        <v>#N/A</v>
      </c>
      <c r="K20" s="3">
        <v>10.037444502069601</v>
      </c>
      <c r="L20" s="3">
        <v>11.706264175667901</v>
      </c>
      <c r="M20" s="3">
        <v>16.1709369639381</v>
      </c>
      <c r="N20" s="3">
        <v>4.3253708715856201</v>
      </c>
      <c r="O20" s="3">
        <v>17.961230448849999</v>
      </c>
      <c r="P20" s="3">
        <v>9.3676467820409197</v>
      </c>
      <c r="Q20" s="3">
        <v>12.807820076520899</v>
      </c>
      <c r="R20" s="3">
        <v>14.409191065637099</v>
      </c>
      <c r="S20" s="3">
        <v>9.3419982688611096</v>
      </c>
      <c r="T20" s="3">
        <v>12.275477505113001</v>
      </c>
      <c r="U20" s="3">
        <v>14.0999281647033</v>
      </c>
      <c r="V20" s="3">
        <v>12.659895555620301</v>
      </c>
    </row>
    <row r="21" spans="1:22" x14ac:dyDescent="0.35">
      <c r="A21" s="2">
        <v>42319</v>
      </c>
      <c r="B21" s="3" t="e">
        <v>#N/A</v>
      </c>
      <c r="C21" s="3">
        <v>13.327240833951</v>
      </c>
      <c r="D21" s="3">
        <v>13.899975078920001</v>
      </c>
      <c r="E21" s="3">
        <v>16.326496611136299</v>
      </c>
      <c r="F21" s="3">
        <v>11.974953311193801</v>
      </c>
      <c r="G21" s="3">
        <v>7.8842819994742301</v>
      </c>
      <c r="H21" s="3">
        <v>15.127802058625001</v>
      </c>
      <c r="I21" s="3">
        <v>11.9810557233016</v>
      </c>
      <c r="J21" s="3" t="e">
        <v>#N/A</v>
      </c>
      <c r="K21" s="3">
        <v>10.2263951456586</v>
      </c>
      <c r="L21" s="3">
        <v>11.0581750472354</v>
      </c>
      <c r="M21" s="3">
        <v>15.435466157384599</v>
      </c>
      <c r="N21" s="3">
        <v>4.2175467885131797</v>
      </c>
      <c r="O21" s="3">
        <v>17.228796613235101</v>
      </c>
      <c r="P21" s="3">
        <v>9.4601546910407794</v>
      </c>
      <c r="Q21" s="3">
        <v>11.763269165654901</v>
      </c>
      <c r="R21" s="3">
        <v>13.7348084053232</v>
      </c>
      <c r="S21" s="3">
        <v>9.5648768921720198</v>
      </c>
      <c r="T21" s="3">
        <v>10.7814192562735</v>
      </c>
      <c r="U21" s="3">
        <v>14.7451586537317</v>
      </c>
      <c r="V21" s="3">
        <v>12.3948381179066</v>
      </c>
    </row>
    <row r="22" spans="1:22" x14ac:dyDescent="0.35">
      <c r="A22" s="2">
        <v>42349</v>
      </c>
      <c r="B22" s="3" t="e">
        <v>#N/A</v>
      </c>
      <c r="C22" s="3">
        <v>12.321077198309499</v>
      </c>
      <c r="D22" s="3">
        <v>13.8069981746787</v>
      </c>
      <c r="E22" s="3">
        <v>15.8996955627803</v>
      </c>
      <c r="F22" s="3">
        <v>11.228403304208101</v>
      </c>
      <c r="G22" s="3">
        <v>7.38953393132571</v>
      </c>
      <c r="H22" s="3">
        <v>15.089009101920899</v>
      </c>
      <c r="I22" s="3">
        <v>11.530128610987701</v>
      </c>
      <c r="J22" s="3" t="e">
        <v>#N/A</v>
      </c>
      <c r="K22" s="3">
        <v>9.9028291525099394</v>
      </c>
      <c r="L22" s="3">
        <v>10.8961933933995</v>
      </c>
      <c r="M22" s="3">
        <v>13.201179022977101</v>
      </c>
      <c r="N22" s="3">
        <v>3.7010016363759202</v>
      </c>
      <c r="O22" s="3">
        <v>16.697806053575501</v>
      </c>
      <c r="P22" s="3">
        <v>9.0523695739070007</v>
      </c>
      <c r="Q22" s="3">
        <v>11.0183577616934</v>
      </c>
      <c r="R22" s="3">
        <v>12.496900290314301</v>
      </c>
      <c r="S22" s="3">
        <v>8.0444896657930407</v>
      </c>
      <c r="T22" s="3">
        <v>9.4211325744680394</v>
      </c>
      <c r="U22" s="3">
        <v>12.226370205927999</v>
      </c>
      <c r="V22" s="3">
        <v>12.659659229837301</v>
      </c>
    </row>
    <row r="23" spans="1:22" x14ac:dyDescent="0.35">
      <c r="A23" s="2">
        <v>42380</v>
      </c>
      <c r="B23" s="3" t="e">
        <v>#N/A</v>
      </c>
      <c r="C23" s="3">
        <v>11.788561415744701</v>
      </c>
      <c r="D23" s="3">
        <v>14.030066015588</v>
      </c>
      <c r="E23" s="3">
        <v>14.5653970523248</v>
      </c>
      <c r="F23" s="3">
        <v>11.694971546056101</v>
      </c>
      <c r="G23" s="3">
        <v>11.1898422823775</v>
      </c>
      <c r="H23" s="3">
        <v>15.0429667025179</v>
      </c>
      <c r="I23" s="3">
        <v>11.016036832262801</v>
      </c>
      <c r="J23" s="3">
        <v>16.175185923912402</v>
      </c>
      <c r="K23" s="3">
        <v>9.7681575081758698</v>
      </c>
      <c r="L23" s="3">
        <v>9.6195533673166</v>
      </c>
      <c r="M23" s="3">
        <v>13.240688135409901</v>
      </c>
      <c r="N23" s="3">
        <v>9.5177411949968693</v>
      </c>
      <c r="O23" s="3">
        <v>16.5270616288276</v>
      </c>
      <c r="P23" s="3">
        <v>9.1405066131167594</v>
      </c>
      <c r="Q23" s="3">
        <v>10.736761231989901</v>
      </c>
      <c r="R23" s="3">
        <v>12.1955980492256</v>
      </c>
      <c r="S23" s="3">
        <v>8.0081357074379795</v>
      </c>
      <c r="T23" s="3">
        <v>11.045551758922199</v>
      </c>
      <c r="U23" s="3">
        <v>12.5580758364761</v>
      </c>
      <c r="V23" s="3">
        <v>11.3411581912617</v>
      </c>
    </row>
    <row r="24" spans="1:22" x14ac:dyDescent="0.35">
      <c r="A24" s="2">
        <v>42411</v>
      </c>
      <c r="B24" s="3" t="e">
        <v>#N/A</v>
      </c>
      <c r="C24" s="3">
        <v>12.0184371344818</v>
      </c>
      <c r="D24" s="3">
        <v>15.1643742709081</v>
      </c>
      <c r="E24" s="3">
        <v>15.4188172396962</v>
      </c>
      <c r="F24" s="3">
        <v>12.3905390815898</v>
      </c>
      <c r="G24" s="3">
        <v>13.2777656514751</v>
      </c>
      <c r="H24" s="3">
        <v>15.2154959909158</v>
      </c>
      <c r="I24" s="3">
        <v>11.765564929431701</v>
      </c>
      <c r="J24" s="3">
        <v>16.971673625492802</v>
      </c>
      <c r="K24" s="3">
        <v>9.9914797837536007</v>
      </c>
      <c r="L24" s="3">
        <v>10.0420390386461</v>
      </c>
      <c r="M24" s="3">
        <v>13.4527528144011</v>
      </c>
      <c r="N24" s="3">
        <v>7.5003380389179704</v>
      </c>
      <c r="O24" s="3">
        <v>15.9851148218209</v>
      </c>
      <c r="P24" s="3">
        <v>8.5228995147565403</v>
      </c>
      <c r="Q24" s="3">
        <v>11.0208235395075</v>
      </c>
      <c r="R24" s="3">
        <v>13.126502006430099</v>
      </c>
      <c r="S24" s="3">
        <v>8.0134379470814299</v>
      </c>
      <c r="T24" s="3">
        <v>10.492832844521301</v>
      </c>
      <c r="U24" s="3">
        <v>14.167321441682001</v>
      </c>
      <c r="V24" s="3">
        <v>11.045010710743901</v>
      </c>
    </row>
    <row r="25" spans="1:22" x14ac:dyDescent="0.35">
      <c r="A25" s="2">
        <v>42440</v>
      </c>
      <c r="B25" s="3" t="e">
        <v>#N/A</v>
      </c>
      <c r="C25" s="3">
        <v>12.794938237302601</v>
      </c>
      <c r="D25" s="3">
        <v>15.223097727209</v>
      </c>
      <c r="E25" s="3">
        <v>16.100967757056399</v>
      </c>
      <c r="F25" s="3">
        <v>13.361327570087401</v>
      </c>
      <c r="G25" s="3">
        <v>14.816736192986699</v>
      </c>
      <c r="H25" s="3">
        <v>15.935219623688599</v>
      </c>
      <c r="I25" s="3">
        <v>12.667880017884899</v>
      </c>
      <c r="J25" s="3">
        <v>18.160875187726099</v>
      </c>
      <c r="K25" s="3">
        <v>10.4861246752233</v>
      </c>
      <c r="L25" s="3">
        <v>12.8002382761743</v>
      </c>
      <c r="M25" s="3">
        <v>14.424003528296399</v>
      </c>
      <c r="N25" s="3">
        <v>8.9719340375485395</v>
      </c>
      <c r="O25" s="3">
        <v>17.0764914356707</v>
      </c>
      <c r="P25" s="3">
        <v>9.6425697935056007</v>
      </c>
      <c r="Q25" s="3">
        <v>12.152541658521001</v>
      </c>
      <c r="R25" s="3">
        <v>14.590105645726901</v>
      </c>
      <c r="S25" s="3">
        <v>8.8639031866283204</v>
      </c>
      <c r="T25" s="3">
        <v>12.584445476577301</v>
      </c>
      <c r="U25" s="3">
        <v>15.7133127761966</v>
      </c>
      <c r="V25" s="3">
        <v>12.9422836137723</v>
      </c>
    </row>
    <row r="26" spans="1:22" x14ac:dyDescent="0.35">
      <c r="A26" s="2">
        <v>42471</v>
      </c>
      <c r="B26" s="3" t="e">
        <v>#N/A</v>
      </c>
      <c r="C26" s="3">
        <v>13.2086677274318</v>
      </c>
      <c r="D26" s="3">
        <v>14.8215159299485</v>
      </c>
      <c r="E26" s="3">
        <v>16.934497302028198</v>
      </c>
      <c r="F26" s="3">
        <v>13.093074232529499</v>
      </c>
      <c r="G26" s="3">
        <v>15.740877511957899</v>
      </c>
      <c r="H26" s="3">
        <v>16.166431352826301</v>
      </c>
      <c r="I26" s="3">
        <v>12.5529915523664</v>
      </c>
      <c r="J26" s="3">
        <v>19.260447005526299</v>
      </c>
      <c r="K26" s="3">
        <v>10.4104803419491</v>
      </c>
      <c r="L26" s="3">
        <v>13.286403574005901</v>
      </c>
      <c r="M26" s="3">
        <v>14.7579841351524</v>
      </c>
      <c r="N26" s="3">
        <v>8.6914862402586301</v>
      </c>
      <c r="O26" s="3">
        <v>17.060324131067901</v>
      </c>
      <c r="P26" s="3">
        <v>10.016831101946799</v>
      </c>
      <c r="Q26" s="3">
        <v>12.060515112576701</v>
      </c>
      <c r="R26" s="3">
        <v>14.096146680468699</v>
      </c>
      <c r="S26" s="3">
        <v>9.1640972545115904</v>
      </c>
      <c r="T26" s="3">
        <v>12.447489941624999</v>
      </c>
      <c r="U26" s="3">
        <v>12.7604771549898</v>
      </c>
      <c r="V26" s="3">
        <v>12.7022186078243</v>
      </c>
    </row>
    <row r="27" spans="1:22" x14ac:dyDescent="0.35">
      <c r="A27" s="2">
        <v>42501</v>
      </c>
      <c r="B27" s="3" t="e">
        <v>#N/A</v>
      </c>
      <c r="C27" s="3">
        <v>13.762118488184701</v>
      </c>
      <c r="D27" s="3">
        <v>14.580779601665901</v>
      </c>
      <c r="E27" s="3">
        <v>16.516031719019999</v>
      </c>
      <c r="F27" s="3">
        <v>12.0703359123995</v>
      </c>
      <c r="G27" s="3">
        <v>15.5585910974785</v>
      </c>
      <c r="H27" s="3">
        <v>15.5148333485253</v>
      </c>
      <c r="I27" s="3">
        <v>11.996061325218699</v>
      </c>
      <c r="J27" s="3">
        <v>19.512082349788901</v>
      </c>
      <c r="K27" s="3">
        <v>10.0603999218719</v>
      </c>
      <c r="L27" s="3">
        <v>12.849867660481801</v>
      </c>
      <c r="M27" s="3">
        <v>14.345027555301099</v>
      </c>
      <c r="N27" s="3">
        <v>10.5280124127324</v>
      </c>
      <c r="O27" s="3">
        <v>17.384273173033499</v>
      </c>
      <c r="P27" s="3">
        <v>9.6314713862292791</v>
      </c>
      <c r="Q27" s="3">
        <v>11.7935659874517</v>
      </c>
      <c r="R27" s="3">
        <v>14.103140465488501</v>
      </c>
      <c r="S27" s="3">
        <v>8.6116297875892407</v>
      </c>
      <c r="T27" s="3">
        <v>12.6363734318537</v>
      </c>
      <c r="U27" s="3">
        <v>12.574855173475299</v>
      </c>
      <c r="V27" s="3">
        <v>13.4744493674757</v>
      </c>
    </row>
    <row r="28" spans="1:22" x14ac:dyDescent="0.35">
      <c r="A28" s="2">
        <v>42531</v>
      </c>
      <c r="B28" s="3" t="e">
        <v>#N/A</v>
      </c>
      <c r="C28" s="3">
        <v>13.5810468847357</v>
      </c>
      <c r="D28" s="3">
        <v>14.880426538834399</v>
      </c>
      <c r="E28" s="3">
        <v>16.953539321468401</v>
      </c>
      <c r="F28" s="3">
        <v>11.7654530178985</v>
      </c>
      <c r="G28" s="3">
        <v>14.4065036681528</v>
      </c>
      <c r="H28" s="3">
        <v>16.094333297965299</v>
      </c>
      <c r="I28" s="3">
        <v>13.1935139651877</v>
      </c>
      <c r="J28" s="3">
        <v>18.4368623976547</v>
      </c>
      <c r="K28" s="3">
        <v>10.1963562146098</v>
      </c>
      <c r="L28" s="3">
        <v>12.0731146474506</v>
      </c>
      <c r="M28" s="3">
        <v>14.8789805079684</v>
      </c>
      <c r="N28" s="3">
        <v>9.8331194628607701</v>
      </c>
      <c r="O28" s="3">
        <v>17.587636334260299</v>
      </c>
      <c r="P28" s="3">
        <v>10.8337884131191</v>
      </c>
      <c r="Q28" s="3">
        <v>11.8594901186387</v>
      </c>
      <c r="R28" s="3">
        <v>14.5771875680236</v>
      </c>
      <c r="S28" s="3">
        <v>8.3630144731321998</v>
      </c>
      <c r="T28" s="3">
        <v>12.5075656872189</v>
      </c>
      <c r="U28" s="3">
        <v>12.660320037373101</v>
      </c>
      <c r="V28" s="3">
        <v>13.880843685782001</v>
      </c>
    </row>
    <row r="29" spans="1:22" x14ac:dyDescent="0.35">
      <c r="A29" s="2">
        <v>42562</v>
      </c>
      <c r="B29" s="3">
        <v>13.6199257498828</v>
      </c>
      <c r="C29" s="3">
        <v>14.8346033785188</v>
      </c>
      <c r="D29" s="3">
        <v>15.777728682548</v>
      </c>
      <c r="E29" s="3">
        <v>17.644104102862901</v>
      </c>
      <c r="F29" s="3">
        <v>11.3190295562676</v>
      </c>
      <c r="G29" s="3">
        <v>14.6873823396216</v>
      </c>
      <c r="H29" s="3">
        <v>16.301535485152701</v>
      </c>
      <c r="I29" s="3">
        <v>13.304986511685801</v>
      </c>
      <c r="J29" s="3">
        <v>18.451276334916699</v>
      </c>
      <c r="K29" s="3">
        <v>9.9605042402184605</v>
      </c>
      <c r="L29" s="3">
        <v>13.0962675579257</v>
      </c>
      <c r="M29" s="3">
        <v>14.927689214296199</v>
      </c>
      <c r="N29" s="3">
        <v>8.6250006636384295</v>
      </c>
      <c r="O29" s="3">
        <v>18.021847298561401</v>
      </c>
      <c r="P29" s="3">
        <v>11.0189637001567</v>
      </c>
      <c r="Q29" s="3">
        <v>12.0729049178954</v>
      </c>
      <c r="R29" s="3">
        <v>14.9641304187265</v>
      </c>
      <c r="S29" s="3">
        <v>8.5282197904082704</v>
      </c>
      <c r="T29" s="3">
        <v>12.752114947880999</v>
      </c>
      <c r="U29" s="3">
        <v>12.2804540862133</v>
      </c>
      <c r="V29" s="3">
        <v>13.4503973572498</v>
      </c>
    </row>
    <row r="30" spans="1:22" x14ac:dyDescent="0.35">
      <c r="A30" s="2">
        <v>42593</v>
      </c>
      <c r="B30" s="3">
        <v>13.5532304734291</v>
      </c>
      <c r="C30" s="3">
        <v>15.6735632258062</v>
      </c>
      <c r="D30" s="3">
        <v>16.905341672881001</v>
      </c>
      <c r="E30" s="3">
        <v>18.361022399141099</v>
      </c>
      <c r="F30" s="3">
        <v>12.496231087333101</v>
      </c>
      <c r="G30" s="3">
        <v>14.6661674316515</v>
      </c>
      <c r="H30" s="3">
        <v>16.575025829718701</v>
      </c>
      <c r="I30" s="3">
        <v>13.821283619386801</v>
      </c>
      <c r="J30" s="3">
        <v>18.937415223031799</v>
      </c>
      <c r="K30" s="3">
        <v>10.0965765356863</v>
      </c>
      <c r="L30" s="3">
        <v>14.0906087367994</v>
      </c>
      <c r="M30" s="3">
        <v>15.930053923635899</v>
      </c>
      <c r="N30" s="3">
        <v>8.8051257426020708</v>
      </c>
      <c r="O30" s="3">
        <v>18.1401690826155</v>
      </c>
      <c r="P30" s="3">
        <v>11.8669678541459</v>
      </c>
      <c r="Q30" s="3">
        <v>13.1621206182579</v>
      </c>
      <c r="R30" s="3">
        <v>15.531813993202499</v>
      </c>
      <c r="S30" s="3">
        <v>8.5060761592894494</v>
      </c>
      <c r="T30" s="3">
        <v>12.579519279725201</v>
      </c>
      <c r="U30" s="3">
        <v>11.7473148937503</v>
      </c>
      <c r="V30" s="3">
        <v>12.931400337982</v>
      </c>
    </row>
    <row r="31" spans="1:22" x14ac:dyDescent="0.35">
      <c r="A31" s="2">
        <v>42622</v>
      </c>
      <c r="B31" s="3">
        <v>13.961436619234901</v>
      </c>
      <c r="C31" s="3">
        <v>15.434523285087799</v>
      </c>
      <c r="D31" s="3">
        <v>16.031229149594498</v>
      </c>
      <c r="E31" s="3">
        <v>17.7072530363182</v>
      </c>
      <c r="F31" s="3">
        <v>11.694586138035801</v>
      </c>
      <c r="G31" s="3">
        <v>13.8410657166422</v>
      </c>
      <c r="H31" s="3">
        <v>16.892022265377499</v>
      </c>
      <c r="I31" s="3">
        <v>13.6180953215695</v>
      </c>
      <c r="J31" s="3">
        <v>17.7598438609247</v>
      </c>
      <c r="K31" s="3">
        <v>10.1661879927761</v>
      </c>
      <c r="L31" s="3">
        <v>13.8487872477164</v>
      </c>
      <c r="M31" s="3">
        <v>15.2113808733332</v>
      </c>
      <c r="N31" s="3">
        <v>8.6253546822782603</v>
      </c>
      <c r="O31" s="3">
        <v>18.1990712486189</v>
      </c>
      <c r="P31" s="3">
        <v>12.6287044484672</v>
      </c>
      <c r="Q31" s="3">
        <v>12.7684147418198</v>
      </c>
      <c r="R31" s="3">
        <v>14.2043694234945</v>
      </c>
      <c r="S31" s="3">
        <v>8.4077098686511391</v>
      </c>
      <c r="T31" s="3">
        <v>12.0576207129953</v>
      </c>
      <c r="U31" s="3">
        <v>11.685587922897099</v>
      </c>
      <c r="V31" s="3">
        <v>12.582294084446801</v>
      </c>
    </row>
    <row r="32" spans="1:22" x14ac:dyDescent="0.35">
      <c r="A32" s="2">
        <v>42654</v>
      </c>
      <c r="B32" s="3">
        <v>13.7187180556675</v>
      </c>
      <c r="C32" s="3">
        <v>15.736449907635601</v>
      </c>
      <c r="D32" s="3">
        <v>16.356454398215099</v>
      </c>
      <c r="E32" s="3">
        <v>16.7258871138181</v>
      </c>
      <c r="F32" s="3">
        <v>11.6740102176758</v>
      </c>
      <c r="G32" s="3">
        <v>12.769820866952999</v>
      </c>
      <c r="H32" s="3">
        <v>16.8085040903002</v>
      </c>
      <c r="I32" s="3">
        <v>13.6866718844086</v>
      </c>
      <c r="J32" s="3">
        <v>18.066745694891001</v>
      </c>
      <c r="K32" s="3">
        <v>9.9034938217308994</v>
      </c>
      <c r="L32" s="3">
        <v>14.1764937012794</v>
      </c>
      <c r="M32" s="3">
        <v>14.598399267099101</v>
      </c>
      <c r="N32" s="3">
        <v>9.1209460040437609</v>
      </c>
      <c r="O32" s="3">
        <v>17.802690455374801</v>
      </c>
      <c r="P32" s="3">
        <v>12.4363208757972</v>
      </c>
      <c r="Q32" s="3">
        <v>12.8415243712523</v>
      </c>
      <c r="R32" s="3">
        <v>14.046255348088099</v>
      </c>
      <c r="S32" s="3">
        <v>8.3191911896020692</v>
      </c>
      <c r="T32" s="3">
        <v>12.357153065180601</v>
      </c>
      <c r="U32" s="3">
        <v>13.531620932602101</v>
      </c>
      <c r="V32" s="3">
        <v>11.7335927793306</v>
      </c>
    </row>
    <row r="33" spans="1:22" x14ac:dyDescent="0.35">
      <c r="A33" s="2">
        <v>42685</v>
      </c>
      <c r="B33" s="3">
        <v>14.057601040738801</v>
      </c>
      <c r="C33" s="3">
        <v>16.082910691820501</v>
      </c>
      <c r="D33" s="3">
        <v>15.259749382061701</v>
      </c>
      <c r="E33" s="3">
        <v>15.4549258385304</v>
      </c>
      <c r="F33" s="3">
        <v>11.685706564193399</v>
      </c>
      <c r="G33" s="3">
        <v>11.782634541983199</v>
      </c>
      <c r="H33" s="3">
        <v>16.325959874228399</v>
      </c>
      <c r="I33" s="3">
        <v>12.909574003786201</v>
      </c>
      <c r="J33" s="3">
        <v>16.578473916235701</v>
      </c>
      <c r="K33" s="3">
        <v>9.6762894103443298</v>
      </c>
      <c r="L33" s="3">
        <v>13.4215784199108</v>
      </c>
      <c r="M33" s="3">
        <v>13.7633264079708</v>
      </c>
      <c r="N33" s="3">
        <v>8.5795707587211005</v>
      </c>
      <c r="O33" s="3">
        <v>16.456858951520001</v>
      </c>
      <c r="P33" s="3">
        <v>11.697831066872601</v>
      </c>
      <c r="Q33" s="3">
        <v>12.4269194338013</v>
      </c>
      <c r="R33" s="3">
        <v>14.589730302959699</v>
      </c>
      <c r="S33" s="3">
        <v>7.6649751872766601</v>
      </c>
      <c r="T33" s="3">
        <v>11.528469743179</v>
      </c>
      <c r="U33" s="3">
        <v>12.697592025458899</v>
      </c>
      <c r="V33" s="3">
        <v>13.235258023468701</v>
      </c>
    </row>
    <row r="34" spans="1:22" x14ac:dyDescent="0.35">
      <c r="A34" s="2">
        <v>42713</v>
      </c>
      <c r="B34" s="3">
        <v>14.077812651665999</v>
      </c>
      <c r="C34" s="3">
        <v>16.145329547040198</v>
      </c>
      <c r="D34" s="3">
        <v>15.3427617614703</v>
      </c>
      <c r="E34" s="3">
        <v>15.763649960674501</v>
      </c>
      <c r="F34" s="3">
        <v>12.011336908529399</v>
      </c>
      <c r="G34" s="3">
        <v>11.7459168099893</v>
      </c>
      <c r="H34" s="3">
        <v>16.4350333925981</v>
      </c>
      <c r="I34" s="3">
        <v>13.260325693559899</v>
      </c>
      <c r="J34" s="3">
        <v>16.825948224949499</v>
      </c>
      <c r="K34" s="3">
        <v>9.9346674258419299</v>
      </c>
      <c r="L34" s="3">
        <v>12.9747502587271</v>
      </c>
      <c r="M34" s="3">
        <v>14.330106314441201</v>
      </c>
      <c r="N34" s="3">
        <v>9.8435712630941694</v>
      </c>
      <c r="O34" s="3">
        <v>16.521318763310301</v>
      </c>
      <c r="P34" s="3">
        <v>11.827294823403101</v>
      </c>
      <c r="Q34" s="3">
        <v>12.415729991923399</v>
      </c>
      <c r="R34" s="3">
        <v>14.808745722884501</v>
      </c>
      <c r="S34" s="3">
        <v>7.5077896097885599</v>
      </c>
      <c r="T34" s="3">
        <v>11.7785506056165</v>
      </c>
      <c r="U34" s="3">
        <v>12.3862602666697</v>
      </c>
      <c r="V34" s="3">
        <v>14.280733247771</v>
      </c>
    </row>
    <row r="35" spans="1:22" x14ac:dyDescent="0.35">
      <c r="A35" s="2">
        <v>42746</v>
      </c>
      <c r="B35" s="3">
        <v>13.1478104469972</v>
      </c>
      <c r="C35" s="3">
        <v>15.535274437829999</v>
      </c>
      <c r="D35" s="3">
        <v>15.266595333212599</v>
      </c>
      <c r="E35" s="3">
        <v>16.737896931515301</v>
      </c>
      <c r="F35" s="3">
        <v>12.3232698380494</v>
      </c>
      <c r="G35" s="3">
        <v>11.976876791643701</v>
      </c>
      <c r="H35" s="3">
        <v>16.679310116845201</v>
      </c>
      <c r="I35" s="3">
        <v>13.013515330975499</v>
      </c>
      <c r="J35" s="3">
        <v>16.041459677205701</v>
      </c>
      <c r="K35" s="3">
        <v>9.8428128631816705</v>
      </c>
      <c r="L35" s="3">
        <v>12.961012165480399</v>
      </c>
      <c r="M35" s="3">
        <v>14.947868146145099</v>
      </c>
      <c r="N35" s="3">
        <v>9.2519961817424203</v>
      </c>
      <c r="O35" s="3">
        <v>16.605529704361299</v>
      </c>
      <c r="P35" s="3">
        <v>11.807720873931601</v>
      </c>
      <c r="Q35" s="3">
        <v>13.6403517017221</v>
      </c>
      <c r="R35" s="3">
        <v>15.168014668206499</v>
      </c>
      <c r="S35" s="3">
        <v>7.5984658395770301</v>
      </c>
      <c r="T35" s="3">
        <v>12.257867902274</v>
      </c>
      <c r="U35" s="3">
        <v>12.7450016224113</v>
      </c>
      <c r="V35" s="3">
        <v>14.088579460379901</v>
      </c>
    </row>
    <row r="36" spans="1:22" x14ac:dyDescent="0.35">
      <c r="A36" s="2">
        <v>42776</v>
      </c>
      <c r="B36" s="3">
        <v>13.1438069035952</v>
      </c>
      <c r="C36" s="3">
        <v>15.936193230542701</v>
      </c>
      <c r="D36" s="3">
        <v>15.2839238448763</v>
      </c>
      <c r="E36" s="3">
        <v>16.597279330398901</v>
      </c>
      <c r="F36" s="3">
        <v>12.813098047551399</v>
      </c>
      <c r="G36" s="3">
        <v>13.680164753412001</v>
      </c>
      <c r="H36" s="3">
        <v>16.752725631964399</v>
      </c>
      <c r="I36" s="3">
        <v>13.125974325959801</v>
      </c>
      <c r="J36" s="3">
        <v>16.637918175647599</v>
      </c>
      <c r="K36" s="3">
        <v>9.4608384907482108</v>
      </c>
      <c r="L36" s="3">
        <v>13.3937134890203</v>
      </c>
      <c r="M36" s="3">
        <v>15.157141189482999</v>
      </c>
      <c r="N36" s="3">
        <v>8.4648802659025293</v>
      </c>
      <c r="O36" s="3">
        <v>17.4097070080187</v>
      </c>
      <c r="P36" s="3">
        <v>12.247290630614801</v>
      </c>
      <c r="Q36" s="3">
        <v>13.1931692517595</v>
      </c>
      <c r="R36" s="3">
        <v>15.1806637463492</v>
      </c>
      <c r="S36" s="3">
        <v>8.4994092302270197</v>
      </c>
      <c r="T36" s="3">
        <v>12.266839763515099</v>
      </c>
      <c r="U36" s="3">
        <v>13.228684743705699</v>
      </c>
      <c r="V36" s="3">
        <v>14.1425416037294</v>
      </c>
    </row>
    <row r="37" spans="1:22" x14ac:dyDescent="0.35">
      <c r="A37" s="2">
        <v>42804</v>
      </c>
      <c r="B37" s="3">
        <v>13.159814537347501</v>
      </c>
      <c r="C37" s="3">
        <v>16.0809480711577</v>
      </c>
      <c r="D37" s="3">
        <v>14.979951078592</v>
      </c>
      <c r="E37" s="3">
        <v>16.636546346482302</v>
      </c>
      <c r="F37" s="3">
        <v>12.526794672618299</v>
      </c>
      <c r="G37" s="3">
        <v>12.9191561255992</v>
      </c>
      <c r="H37" s="3">
        <v>16.7421626241055</v>
      </c>
      <c r="I37" s="3">
        <v>12.8858113550724</v>
      </c>
      <c r="J37" s="3">
        <v>16.408734815350002</v>
      </c>
      <c r="K37" s="3">
        <v>9.4971827443665298</v>
      </c>
      <c r="L37" s="3">
        <v>12.965335346464601</v>
      </c>
      <c r="M37" s="3">
        <v>15.596646633146699</v>
      </c>
      <c r="N37" s="3">
        <v>9.1608291126751595</v>
      </c>
      <c r="O37" s="3">
        <v>17.563327803255898</v>
      </c>
      <c r="P37" s="3">
        <v>12.2454998134194</v>
      </c>
      <c r="Q37" s="3">
        <v>12.896185805924301</v>
      </c>
      <c r="R37" s="3">
        <v>14.6924455121093</v>
      </c>
      <c r="S37" s="3">
        <v>8.4994111618472896</v>
      </c>
      <c r="T37" s="3">
        <v>11.816618326850101</v>
      </c>
      <c r="U37" s="3">
        <v>13.0884608030298</v>
      </c>
      <c r="V37" s="3">
        <v>13.8687063659017</v>
      </c>
    </row>
    <row r="38" spans="1:22" x14ac:dyDescent="0.35">
      <c r="A38" s="2">
        <v>42836</v>
      </c>
      <c r="B38" s="3">
        <v>13.609030924148</v>
      </c>
      <c r="C38" s="3">
        <v>17.227182620621701</v>
      </c>
      <c r="D38" s="3">
        <v>15.421723775937901</v>
      </c>
      <c r="E38" s="3">
        <v>17.471967467395501</v>
      </c>
      <c r="F38" s="3">
        <v>12.2603743259408</v>
      </c>
      <c r="G38" s="3">
        <v>12.256359990976801</v>
      </c>
      <c r="H38" s="3">
        <v>16.791947914145801</v>
      </c>
      <c r="I38" s="3">
        <v>13.0717669944113</v>
      </c>
      <c r="J38" s="3">
        <v>17.054887241301401</v>
      </c>
      <c r="K38" s="3">
        <v>9.1721506119259502</v>
      </c>
      <c r="L38" s="3">
        <v>12.527006130115501</v>
      </c>
      <c r="M38" s="3">
        <v>15.7081050592449</v>
      </c>
      <c r="N38" s="3">
        <v>10.892300765437</v>
      </c>
      <c r="O38" s="3">
        <v>18.049915541428401</v>
      </c>
      <c r="P38" s="3">
        <v>12.0814030082578</v>
      </c>
      <c r="Q38" s="3">
        <v>13.1238352161403</v>
      </c>
      <c r="R38" s="3">
        <v>15.020091032377501</v>
      </c>
      <c r="S38" s="3">
        <v>8.4483951748514201</v>
      </c>
      <c r="T38" s="3">
        <v>12.078466715999101</v>
      </c>
      <c r="U38" s="3">
        <v>14.267080214665601</v>
      </c>
      <c r="V38" s="3">
        <v>13.9122723602663</v>
      </c>
    </row>
    <row r="39" spans="1:22" x14ac:dyDescent="0.35">
      <c r="A39" s="2">
        <v>42866</v>
      </c>
      <c r="B39" s="3">
        <v>13.0860457319378</v>
      </c>
      <c r="C39" s="3">
        <v>17.307796086310599</v>
      </c>
      <c r="D39" s="3">
        <v>15.6537867187605</v>
      </c>
      <c r="E39" s="3">
        <v>17.666012823179301</v>
      </c>
      <c r="F39" s="3">
        <v>12.7302663036838</v>
      </c>
      <c r="G39" s="3">
        <v>11.2083171105562</v>
      </c>
      <c r="H39" s="3">
        <v>17.111334698243699</v>
      </c>
      <c r="I39" s="3">
        <v>13.3456353448569</v>
      </c>
      <c r="J39" s="3">
        <v>16.685814106574099</v>
      </c>
      <c r="K39" s="3">
        <v>9.4823122162456297</v>
      </c>
      <c r="L39" s="3">
        <v>13.0962980385127</v>
      </c>
      <c r="M39" s="3">
        <v>16.136418317536499</v>
      </c>
      <c r="N39" s="3">
        <v>13.528129680594001</v>
      </c>
      <c r="O39" s="3">
        <v>18.347595236583999</v>
      </c>
      <c r="P39" s="3">
        <v>12.8007994431957</v>
      </c>
      <c r="Q39" s="3">
        <v>12.991505830934001</v>
      </c>
      <c r="R39" s="3">
        <v>14.560302595190301</v>
      </c>
      <c r="S39" s="3">
        <v>8.6142139906447301</v>
      </c>
      <c r="T39" s="3">
        <v>12.005081369195899</v>
      </c>
      <c r="U39" s="3">
        <v>15.029104573897699</v>
      </c>
      <c r="V39" s="3">
        <v>13.258739180318001</v>
      </c>
    </row>
    <row r="40" spans="1:22" x14ac:dyDescent="0.35">
      <c r="A40" s="2">
        <v>42895</v>
      </c>
      <c r="B40" s="3">
        <v>14.0065740728599</v>
      </c>
      <c r="C40" s="3">
        <v>16.821825386707602</v>
      </c>
      <c r="D40" s="3">
        <v>15.351596559288</v>
      </c>
      <c r="E40" s="3">
        <v>17.920894555125098</v>
      </c>
      <c r="F40" s="3">
        <v>12.5707671426575</v>
      </c>
      <c r="G40" s="3">
        <v>12.100138126064</v>
      </c>
      <c r="H40" s="3">
        <v>16.773694745058702</v>
      </c>
      <c r="I40" s="3">
        <v>13.615728012026301</v>
      </c>
      <c r="J40" s="3">
        <v>16.4716122628809</v>
      </c>
      <c r="K40" s="3">
        <v>9.6275806667318502</v>
      </c>
      <c r="L40" s="3">
        <v>11.862085749557201</v>
      </c>
      <c r="M40" s="3">
        <v>15.2066800246751</v>
      </c>
      <c r="N40" s="3">
        <v>13.392052671186001</v>
      </c>
      <c r="O40" s="3">
        <v>18.310308147448399</v>
      </c>
      <c r="P40" s="3">
        <v>13.130127931663999</v>
      </c>
      <c r="Q40" s="3">
        <v>12.18882665396</v>
      </c>
      <c r="R40" s="3">
        <v>14.690881542170301</v>
      </c>
      <c r="S40" s="3">
        <v>8.6710942292326791</v>
      </c>
      <c r="T40" s="3">
        <v>11.2477127249637</v>
      </c>
      <c r="U40" s="3">
        <v>14.583272870038099</v>
      </c>
      <c r="V40" s="3">
        <v>13.719624218577</v>
      </c>
    </row>
    <row r="41" spans="1:22" x14ac:dyDescent="0.35">
      <c r="A41" s="2">
        <v>42927</v>
      </c>
      <c r="B41" s="3">
        <v>14.123548787072</v>
      </c>
      <c r="C41" s="3">
        <v>17.210948654645801</v>
      </c>
      <c r="D41" s="3">
        <v>15.520859675432799</v>
      </c>
      <c r="E41" s="3">
        <v>16.754390027606402</v>
      </c>
      <c r="F41" s="3">
        <v>12.4319689605195</v>
      </c>
      <c r="G41" s="3">
        <v>12.002242303811601</v>
      </c>
      <c r="H41" s="3">
        <v>16.343080688788401</v>
      </c>
      <c r="I41" s="3">
        <v>14.0045499532616</v>
      </c>
      <c r="J41" s="3">
        <v>16.835415241130701</v>
      </c>
      <c r="K41" s="3">
        <v>9.4841707428852509</v>
      </c>
      <c r="L41" s="3">
        <v>12.1013923830159</v>
      </c>
      <c r="M41" s="3">
        <v>14.899863929167701</v>
      </c>
      <c r="N41" s="3">
        <v>13.0799747859965</v>
      </c>
      <c r="O41" s="3">
        <v>18.430752820314801</v>
      </c>
      <c r="P41" s="3">
        <v>12.9634076472286</v>
      </c>
      <c r="Q41" s="3">
        <v>11.7843293279187</v>
      </c>
      <c r="R41" s="3">
        <v>14.5881678817001</v>
      </c>
      <c r="S41" s="3">
        <v>8.7602805582657304</v>
      </c>
      <c r="T41" s="3">
        <v>11.271570908592</v>
      </c>
      <c r="U41" s="3">
        <v>15.670959988222601</v>
      </c>
      <c r="V41" s="3">
        <v>14.4773597656897</v>
      </c>
    </row>
    <row r="42" spans="1:22" x14ac:dyDescent="0.35">
      <c r="A42" s="2">
        <v>42958</v>
      </c>
      <c r="B42" s="3">
        <v>13.674201635686201</v>
      </c>
      <c r="C42" s="3">
        <v>17.424568539759399</v>
      </c>
      <c r="D42" s="3">
        <v>15.461913983189</v>
      </c>
      <c r="E42" s="3">
        <v>16.427168748497699</v>
      </c>
      <c r="F42" s="3">
        <v>12.5795717556363</v>
      </c>
      <c r="G42" s="3">
        <v>12.6989099183047</v>
      </c>
      <c r="H42" s="3">
        <v>16.298799920162999</v>
      </c>
      <c r="I42" s="3">
        <v>13.880895464432101</v>
      </c>
      <c r="J42" s="3">
        <v>16.9965516383423</v>
      </c>
      <c r="K42" s="3">
        <v>8.9973173589434801</v>
      </c>
      <c r="L42" s="3">
        <v>12.8392602592979</v>
      </c>
      <c r="M42" s="3">
        <v>15.629448081633599</v>
      </c>
      <c r="N42" s="3">
        <v>12.4646004562117</v>
      </c>
      <c r="O42" s="3">
        <v>18.430890961322699</v>
      </c>
      <c r="P42" s="3">
        <v>13.234040921326001</v>
      </c>
      <c r="Q42" s="3">
        <v>12.348012957861499</v>
      </c>
      <c r="R42" s="3">
        <v>14.610917206148001</v>
      </c>
      <c r="S42" s="3">
        <v>8.5655212106534595</v>
      </c>
      <c r="T42" s="3">
        <v>11.813528363616401</v>
      </c>
      <c r="U42" s="3">
        <v>16.016797191935598</v>
      </c>
      <c r="V42" s="3">
        <v>14.161095191822699</v>
      </c>
    </row>
    <row r="43" spans="1:22" x14ac:dyDescent="0.35">
      <c r="A43" s="2">
        <v>42989</v>
      </c>
      <c r="B43" s="3">
        <v>14.360271673580501</v>
      </c>
      <c r="C43" s="3">
        <v>18.8096771502195</v>
      </c>
      <c r="D43" s="3">
        <v>15.4494420652318</v>
      </c>
      <c r="E43" s="3">
        <v>16.877001018472999</v>
      </c>
      <c r="F43" s="3">
        <v>12.604083475993299</v>
      </c>
      <c r="G43" s="3">
        <v>12.589171926254799</v>
      </c>
      <c r="H43" s="3">
        <v>16.525565629140299</v>
      </c>
      <c r="I43" s="3">
        <v>13.8269121265624</v>
      </c>
      <c r="J43" s="3">
        <v>16.8939483402634</v>
      </c>
      <c r="K43" s="3">
        <v>9.0809988596854208</v>
      </c>
      <c r="L43" s="3">
        <v>13.8253689433731</v>
      </c>
      <c r="M43" s="3">
        <v>15.3311759787737</v>
      </c>
      <c r="N43" s="3">
        <v>11.351599383048001</v>
      </c>
      <c r="O43" s="3">
        <v>18.7830963269056</v>
      </c>
      <c r="P43" s="3">
        <v>13.3852414646898</v>
      </c>
      <c r="Q43" s="3">
        <v>10.9484134096364</v>
      </c>
      <c r="R43" s="3">
        <v>15.207520039861601</v>
      </c>
      <c r="S43" s="3">
        <v>8.5980351973555607</v>
      </c>
      <c r="T43" s="3">
        <v>11.319361099407701</v>
      </c>
      <c r="U43" s="3">
        <v>16.005063801002201</v>
      </c>
      <c r="V43" s="3">
        <v>14.1233228217933</v>
      </c>
    </row>
    <row r="44" spans="1:22" x14ac:dyDescent="0.35">
      <c r="A44" s="2">
        <v>43019</v>
      </c>
      <c r="B44" s="3">
        <v>14.4034613880325</v>
      </c>
      <c r="C44" s="3">
        <v>15.465036276308</v>
      </c>
      <c r="D44" s="3">
        <v>15.4938838668005</v>
      </c>
      <c r="E44" s="3">
        <v>17.682254725103601</v>
      </c>
      <c r="F44" s="3">
        <v>12.482274678575401</v>
      </c>
      <c r="G44" s="3">
        <v>12.980617861078599</v>
      </c>
      <c r="H44" s="3">
        <v>16.141396295183402</v>
      </c>
      <c r="I44" s="3">
        <v>13.624727449111599</v>
      </c>
      <c r="J44" s="3">
        <v>16.503023624893899</v>
      </c>
      <c r="K44" s="3">
        <v>9.4320866401831491</v>
      </c>
      <c r="L44" s="3">
        <v>14.0929860271845</v>
      </c>
      <c r="M44" s="3">
        <v>15.5148461613705</v>
      </c>
      <c r="N44" s="3">
        <v>11.798732453591001</v>
      </c>
      <c r="O44" s="3">
        <v>18.540021182702301</v>
      </c>
      <c r="P44" s="3">
        <v>13.8156029171487</v>
      </c>
      <c r="Q44" s="3">
        <v>10.860000651809299</v>
      </c>
      <c r="R44" s="3">
        <v>15.792708261332301</v>
      </c>
      <c r="S44" s="3">
        <v>8.0039050964317706</v>
      </c>
      <c r="T44" s="3">
        <v>11.381279619320001</v>
      </c>
      <c r="U44" s="3">
        <v>16.073963369440701</v>
      </c>
      <c r="V44" s="3">
        <v>12.9258361307971</v>
      </c>
    </row>
    <row r="45" spans="1:22" x14ac:dyDescent="0.35">
      <c r="A45" s="2">
        <v>43049</v>
      </c>
      <c r="B45" s="3">
        <v>14.817012496010699</v>
      </c>
      <c r="C45" s="3">
        <v>14.536714114944701</v>
      </c>
      <c r="D45" s="3">
        <v>15.409821059489399</v>
      </c>
      <c r="E45" s="3">
        <v>17.968607669941001</v>
      </c>
      <c r="F45" s="3">
        <v>11.9019149464258</v>
      </c>
      <c r="G45" s="3">
        <v>13.078545522816899</v>
      </c>
      <c r="H45" s="3">
        <v>15.820654230795</v>
      </c>
      <c r="I45" s="3">
        <v>13.774848886914199</v>
      </c>
      <c r="J45" s="3">
        <v>15.7616053352883</v>
      </c>
      <c r="K45" s="3">
        <v>9.4058704426617297</v>
      </c>
      <c r="L45" s="3">
        <v>12.9165489959071</v>
      </c>
      <c r="M45" s="3">
        <v>15.5218494584122</v>
      </c>
      <c r="N45" s="3">
        <v>11.8837365859588</v>
      </c>
      <c r="O45" s="3">
        <v>18.853388310957701</v>
      </c>
      <c r="P45" s="3">
        <v>13.9979139675736</v>
      </c>
      <c r="Q45" s="3">
        <v>10.8426013308344</v>
      </c>
      <c r="R45" s="3">
        <v>15.494241054476699</v>
      </c>
      <c r="S45" s="3">
        <v>8.2220484395599094</v>
      </c>
      <c r="T45" s="3">
        <v>10.865196048923099</v>
      </c>
      <c r="U45" s="3">
        <v>16.355064462693001</v>
      </c>
      <c r="V45" s="3">
        <v>13.0821735736309</v>
      </c>
    </row>
    <row r="46" spans="1:22" x14ac:dyDescent="0.35">
      <c r="A46" s="2">
        <v>43080</v>
      </c>
      <c r="B46" s="3">
        <v>13.9795066622546</v>
      </c>
      <c r="C46" s="3">
        <v>12.8987453798673</v>
      </c>
      <c r="D46" s="3">
        <v>15.155897052580899</v>
      </c>
      <c r="E46" s="3">
        <v>17.1737358045687</v>
      </c>
      <c r="F46" s="3">
        <v>11.5136285235576</v>
      </c>
      <c r="G46" s="3">
        <v>12.2042386765283</v>
      </c>
      <c r="H46" s="3">
        <v>15.8240199662877</v>
      </c>
      <c r="I46" s="3">
        <v>13.1800493633736</v>
      </c>
      <c r="J46" s="3">
        <v>15.521479669764901</v>
      </c>
      <c r="K46" s="3">
        <v>9.1167334021710307</v>
      </c>
      <c r="L46" s="3">
        <v>12.8620707042319</v>
      </c>
      <c r="M46" s="3">
        <v>14.2878998706848</v>
      </c>
      <c r="N46" s="3">
        <v>12.706187235917399</v>
      </c>
      <c r="O46" s="3">
        <v>18.7478016263596</v>
      </c>
      <c r="P46" s="3">
        <v>13.405820998376299</v>
      </c>
      <c r="Q46" s="3">
        <v>11.021731457366799</v>
      </c>
      <c r="R46" s="3">
        <v>15.564910449113199</v>
      </c>
      <c r="S46" s="3">
        <v>7.97844332615146</v>
      </c>
      <c r="T46" s="3">
        <v>10.8779130260823</v>
      </c>
      <c r="U46" s="3">
        <v>17.813584335878399</v>
      </c>
      <c r="V46" s="3">
        <v>13.1922746244782</v>
      </c>
    </row>
    <row r="47" spans="1:22" x14ac:dyDescent="0.35">
      <c r="A47" s="2">
        <v>43111</v>
      </c>
      <c r="B47" s="3">
        <v>14.2809382854178</v>
      </c>
      <c r="C47" s="3">
        <v>14.4161662210941</v>
      </c>
      <c r="D47" s="3">
        <v>15.8974979501589</v>
      </c>
      <c r="E47" s="3">
        <v>18.011671541233198</v>
      </c>
      <c r="F47" s="3">
        <v>12.193081179710701</v>
      </c>
      <c r="G47" s="3">
        <v>13.7687911175415</v>
      </c>
      <c r="H47" s="3">
        <v>16.601596643302301</v>
      </c>
      <c r="I47" s="3">
        <v>13.409342793480301</v>
      </c>
      <c r="J47" s="3">
        <v>15.686402826840901</v>
      </c>
      <c r="K47" s="3">
        <v>9.1990157348925994</v>
      </c>
      <c r="L47" s="3">
        <v>13.718745503558299</v>
      </c>
      <c r="M47" s="3">
        <v>14.8440300963581</v>
      </c>
      <c r="N47" s="3">
        <v>14.399057658490401</v>
      </c>
      <c r="O47" s="3">
        <v>19.225917206839899</v>
      </c>
      <c r="P47" s="3">
        <v>13.994499712310599</v>
      </c>
      <c r="Q47" s="3">
        <v>12.410953287419799</v>
      </c>
      <c r="R47" s="3">
        <v>16.298227362614899</v>
      </c>
      <c r="S47" s="3">
        <v>8.0982529928567697</v>
      </c>
      <c r="T47" s="3">
        <v>11.469904085076299</v>
      </c>
      <c r="U47" s="3">
        <v>20.368178994560498</v>
      </c>
      <c r="V47" s="3">
        <v>13.6082931745511</v>
      </c>
    </row>
    <row r="48" spans="1:22" x14ac:dyDescent="0.35">
      <c r="A48" s="2">
        <v>43140</v>
      </c>
      <c r="B48" s="3">
        <v>12.736600656458601</v>
      </c>
      <c r="C48" s="3">
        <v>14.014830363394699</v>
      </c>
      <c r="D48" s="3">
        <v>15.3782153882724</v>
      </c>
      <c r="E48" s="3">
        <v>17.019629739812402</v>
      </c>
      <c r="F48" s="3">
        <v>11.580779540241901</v>
      </c>
      <c r="G48" s="3">
        <v>12.839889349912699</v>
      </c>
      <c r="H48" s="3">
        <v>16.5197852005975</v>
      </c>
      <c r="I48" s="3">
        <v>12.9131056418128</v>
      </c>
      <c r="J48" s="3">
        <v>15.290315944770599</v>
      </c>
      <c r="K48" s="3">
        <v>8.6946243009474102</v>
      </c>
      <c r="L48" s="3">
        <v>13.2597571582226</v>
      </c>
      <c r="M48" s="3">
        <v>14.178961477447899</v>
      </c>
      <c r="N48" s="3">
        <v>14.1345746316748</v>
      </c>
      <c r="O48" s="3">
        <v>18.4812762931262</v>
      </c>
      <c r="P48" s="3">
        <v>12.498551699696099</v>
      </c>
      <c r="Q48" s="3">
        <v>11.486845767270999</v>
      </c>
      <c r="R48" s="3">
        <v>15.912134856811599</v>
      </c>
      <c r="S48" s="3">
        <v>7.8358370985705097</v>
      </c>
      <c r="T48" s="3">
        <v>11.2640769597506</v>
      </c>
      <c r="U48" s="3">
        <v>19.154049145310001</v>
      </c>
      <c r="V48" s="3">
        <v>13.5541507451612</v>
      </c>
    </row>
    <row r="49" spans="1:22" x14ac:dyDescent="0.35">
      <c r="A49" s="2">
        <v>43168</v>
      </c>
      <c r="B49" s="3">
        <v>13.4586478616494</v>
      </c>
      <c r="C49" s="3">
        <v>14.314504241856399</v>
      </c>
      <c r="D49" s="3">
        <v>14.9681836153253</v>
      </c>
      <c r="E49" s="3">
        <v>16.952530861463199</v>
      </c>
      <c r="F49" s="3">
        <v>11.423863710175601</v>
      </c>
      <c r="G49" s="3">
        <v>13.867328273885599</v>
      </c>
      <c r="H49" s="3">
        <v>16.280031378044399</v>
      </c>
      <c r="I49" s="3">
        <v>13.512188948138601</v>
      </c>
      <c r="J49" s="3">
        <v>15.6695632291325</v>
      </c>
      <c r="K49" s="3">
        <v>9.0394048526485893</v>
      </c>
      <c r="L49" s="3">
        <v>13.2363577937301</v>
      </c>
      <c r="M49" s="3">
        <v>15.455019454650101</v>
      </c>
      <c r="N49" s="3">
        <v>14.1137913616649</v>
      </c>
      <c r="O49" s="3">
        <v>17.9564508649568</v>
      </c>
      <c r="P49" s="3">
        <v>13.3948717793764</v>
      </c>
      <c r="Q49" s="3">
        <v>10.4226705099094</v>
      </c>
      <c r="R49" s="3">
        <v>15.400592344523799</v>
      </c>
      <c r="S49" s="3">
        <v>7.9658721466278903</v>
      </c>
      <c r="T49" s="3">
        <v>11.1967117106629</v>
      </c>
      <c r="U49" s="3">
        <v>20.8035889016322</v>
      </c>
      <c r="V49" s="3">
        <v>13.8908146363295</v>
      </c>
    </row>
    <row r="50" spans="1:22" x14ac:dyDescent="0.35">
      <c r="A50" s="2">
        <v>43201</v>
      </c>
      <c r="B50" s="3">
        <v>12.867605508672201</v>
      </c>
      <c r="C50" s="3">
        <v>13.7946490168091</v>
      </c>
      <c r="D50" s="3">
        <v>15.0425801335619</v>
      </c>
      <c r="E50" s="3">
        <v>15.9076174697085</v>
      </c>
      <c r="F50" s="3">
        <v>11.243682872076199</v>
      </c>
      <c r="G50" s="3">
        <v>13.9474576193583</v>
      </c>
      <c r="H50" s="3">
        <v>16.525256649570299</v>
      </c>
      <c r="I50" s="3">
        <v>13.527969890360399</v>
      </c>
      <c r="J50" s="3">
        <v>15.672998962823799</v>
      </c>
      <c r="K50" s="3">
        <v>8.8671845078513893</v>
      </c>
      <c r="L50" s="3">
        <v>12.8292312800991</v>
      </c>
      <c r="M50" s="3">
        <v>15.0131555016929</v>
      </c>
      <c r="N50" s="3">
        <v>13.765086786335299</v>
      </c>
      <c r="O50" s="3">
        <v>18.177159282166599</v>
      </c>
      <c r="P50" s="3">
        <v>12.6822066160997</v>
      </c>
      <c r="Q50" s="3">
        <v>11.489742334690099</v>
      </c>
      <c r="R50" s="3">
        <v>15.1156132361582</v>
      </c>
      <c r="S50" s="3">
        <v>7.2983160607561199</v>
      </c>
      <c r="T50" s="3">
        <v>11.464107752883001</v>
      </c>
      <c r="U50" s="3">
        <v>21.297901144733199</v>
      </c>
      <c r="V50" s="3">
        <v>14.50079244252</v>
      </c>
    </row>
    <row r="51" spans="1:22" x14ac:dyDescent="0.35">
      <c r="A51" s="2">
        <v>43231</v>
      </c>
      <c r="B51" s="3">
        <v>11.9149884278276</v>
      </c>
      <c r="C51" s="3">
        <v>13.400443436114401</v>
      </c>
      <c r="D51" s="3">
        <v>13.741956531426499</v>
      </c>
      <c r="E51" s="3">
        <v>16.110559794955101</v>
      </c>
      <c r="F51" s="3">
        <v>11.547204697779801</v>
      </c>
      <c r="G51" s="3">
        <v>13.658615163395099</v>
      </c>
      <c r="H51" s="3">
        <v>16.1826122559495</v>
      </c>
      <c r="I51" s="3">
        <v>13.5284563780185</v>
      </c>
      <c r="J51" s="3">
        <v>14.9511459460889</v>
      </c>
      <c r="K51" s="3">
        <v>8.8889281776706106</v>
      </c>
      <c r="L51" s="3">
        <v>12.4202778420297</v>
      </c>
      <c r="M51" s="3">
        <v>15.307911884501999</v>
      </c>
      <c r="N51" s="3">
        <v>14.7902839707537</v>
      </c>
      <c r="O51" s="3">
        <v>18.5218179325813</v>
      </c>
      <c r="P51" s="3">
        <v>12.660196885181399</v>
      </c>
      <c r="Q51" s="3">
        <v>11.0109838943394</v>
      </c>
      <c r="R51" s="3">
        <v>15.0898053215207</v>
      </c>
      <c r="S51" s="3">
        <v>6.6928872527753498</v>
      </c>
      <c r="T51" s="3">
        <v>10.5967542569534</v>
      </c>
      <c r="U51" s="3">
        <v>20.209577927513799</v>
      </c>
      <c r="V51" s="3">
        <v>14.484347161674499</v>
      </c>
    </row>
    <row r="52" spans="1:22" x14ac:dyDescent="0.35">
      <c r="A52" s="2">
        <v>43262</v>
      </c>
      <c r="B52" s="3">
        <v>11.699965738084201</v>
      </c>
      <c r="C52" s="3">
        <v>12.3053124985528</v>
      </c>
      <c r="D52" s="3">
        <v>13.3680889914839</v>
      </c>
      <c r="E52" s="3">
        <v>16.2337017371967</v>
      </c>
      <c r="F52" s="3">
        <v>10.930168167880501</v>
      </c>
      <c r="G52" s="3">
        <v>13.133217461549</v>
      </c>
      <c r="H52" s="3">
        <v>16.225844400609301</v>
      </c>
      <c r="I52" s="3">
        <v>13.7337414963323</v>
      </c>
      <c r="J52" s="3">
        <v>14.5864742786877</v>
      </c>
      <c r="K52" s="3">
        <v>8.9343110846669394</v>
      </c>
      <c r="L52" s="3">
        <v>10.6547096684761</v>
      </c>
      <c r="M52" s="3">
        <v>14.3821642809633</v>
      </c>
      <c r="N52" s="3">
        <v>14.301233187805</v>
      </c>
      <c r="O52" s="3">
        <v>18.7211635890765</v>
      </c>
      <c r="P52" s="3">
        <v>12.7477030618304</v>
      </c>
      <c r="Q52" s="3">
        <v>11.5729444971878</v>
      </c>
      <c r="R52" s="3">
        <v>15.014800718453101</v>
      </c>
      <c r="S52" s="3">
        <v>6.3177186326997399</v>
      </c>
      <c r="T52" s="3">
        <v>11.253570334781701</v>
      </c>
      <c r="U52" s="3">
        <v>20.308327024132101</v>
      </c>
      <c r="V52" s="3">
        <v>15.0709900430746</v>
      </c>
    </row>
    <row r="53" spans="1:22" x14ac:dyDescent="0.35">
      <c r="A53" s="2">
        <v>43292</v>
      </c>
      <c r="B53" s="3">
        <v>10.464012924237201</v>
      </c>
      <c r="C53" s="3">
        <v>11.534448548260499</v>
      </c>
      <c r="D53" s="3">
        <v>12.8578634180781</v>
      </c>
      <c r="E53" s="3">
        <v>14.9470672028206</v>
      </c>
      <c r="F53" s="3">
        <v>10.391265813156799</v>
      </c>
      <c r="G53" s="3">
        <v>13.185173181730599</v>
      </c>
      <c r="H53" s="3">
        <v>15.3698459922163</v>
      </c>
      <c r="I53" s="3">
        <v>13.0840102630858</v>
      </c>
      <c r="J53" s="3">
        <v>15.5036508370655</v>
      </c>
      <c r="K53" s="3">
        <v>8.2747468794329695</v>
      </c>
      <c r="L53" s="3">
        <v>10.6346591483977</v>
      </c>
      <c r="M53" s="3">
        <v>14.109752160612301</v>
      </c>
      <c r="N53" s="3">
        <v>14.480912940049301</v>
      </c>
      <c r="O53" s="3">
        <v>18.652725024181201</v>
      </c>
      <c r="P53" s="3">
        <v>11.6804085378816</v>
      </c>
      <c r="Q53" s="3">
        <v>11.4865176572384</v>
      </c>
      <c r="R53" s="3">
        <v>14.186368828633301</v>
      </c>
      <c r="S53" s="3">
        <v>5.9505747104656601</v>
      </c>
      <c r="T53" s="3">
        <v>11.00097158939</v>
      </c>
      <c r="U53" s="3">
        <v>16.241349939219301</v>
      </c>
      <c r="V53" s="3">
        <v>15.0119960901818</v>
      </c>
    </row>
    <row r="54" spans="1:22" x14ac:dyDescent="0.35">
      <c r="A54" s="2">
        <v>43322</v>
      </c>
      <c r="B54" s="3">
        <v>10.245437002065801</v>
      </c>
      <c r="C54" s="3">
        <v>11.7260934978313</v>
      </c>
      <c r="D54" s="3">
        <v>13.9944468153982</v>
      </c>
      <c r="E54" s="3">
        <v>15.8902821043236</v>
      </c>
      <c r="F54" s="3">
        <v>10.8342605649138</v>
      </c>
      <c r="G54" s="3">
        <v>14.043328928324801</v>
      </c>
      <c r="H54" s="3">
        <v>16.5038169333639</v>
      </c>
      <c r="I54" s="3">
        <v>13.5450140796288</v>
      </c>
      <c r="J54" s="3">
        <v>14.9249159549307</v>
      </c>
      <c r="K54" s="3">
        <v>8.2221451667098009</v>
      </c>
      <c r="L54" s="3">
        <v>10.779088899750001</v>
      </c>
      <c r="M54" s="3">
        <v>13.6774057733164</v>
      </c>
      <c r="N54" s="3">
        <v>15.134182901905699</v>
      </c>
      <c r="O54" s="3">
        <v>19.6108023954956</v>
      </c>
      <c r="P54" s="3">
        <v>11.6534042330526</v>
      </c>
      <c r="Q54" s="3">
        <v>12.4910697624926</v>
      </c>
      <c r="R54" s="3">
        <v>14.7854511924201</v>
      </c>
      <c r="S54" s="3">
        <v>6.0886247762773404</v>
      </c>
      <c r="T54" s="3">
        <v>11.142660166472</v>
      </c>
      <c r="U54" s="3">
        <v>17.7730805053864</v>
      </c>
      <c r="V54" s="3">
        <v>14.461019373730499</v>
      </c>
    </row>
    <row r="55" spans="1:22" x14ac:dyDescent="0.35">
      <c r="A55" s="2">
        <v>43354</v>
      </c>
      <c r="B55" s="3">
        <v>9.9294912825854897</v>
      </c>
      <c r="C55" s="3">
        <v>11.512036909019599</v>
      </c>
      <c r="D55" s="3">
        <v>13.1559260044165</v>
      </c>
      <c r="E55" s="3">
        <v>14.4584572132276</v>
      </c>
      <c r="F55" s="3">
        <v>10.5774293536839</v>
      </c>
      <c r="G55" s="3">
        <v>12.239594894339399</v>
      </c>
      <c r="H55" s="3">
        <v>16.5031397380396</v>
      </c>
      <c r="I55" s="3">
        <v>13.0213189978458</v>
      </c>
      <c r="J55" s="3">
        <v>14.9342656378673</v>
      </c>
      <c r="K55" s="3">
        <v>8.1747059807708702</v>
      </c>
      <c r="L55" s="3">
        <v>10.3122688338151</v>
      </c>
      <c r="M55" s="3">
        <v>13.0105976720854</v>
      </c>
      <c r="N55" s="3">
        <v>14.128082767387101</v>
      </c>
      <c r="O55" s="3">
        <v>19.436425517215898</v>
      </c>
      <c r="P55" s="3">
        <v>10.614866958435</v>
      </c>
      <c r="Q55" s="3">
        <v>12.649563946536899</v>
      </c>
      <c r="R55" s="3">
        <v>14.3331259803803</v>
      </c>
      <c r="S55" s="3">
        <v>5.8684078750219202</v>
      </c>
      <c r="T55" s="3">
        <v>12.2642057035847</v>
      </c>
      <c r="U55" s="3">
        <v>17.694969705831099</v>
      </c>
      <c r="V55" s="3">
        <v>13.5900270313925</v>
      </c>
    </row>
    <row r="56" spans="1:22" x14ac:dyDescent="0.35">
      <c r="A56" s="2">
        <v>43384</v>
      </c>
      <c r="B56" s="3">
        <v>9.5327740697394692</v>
      </c>
      <c r="C56" s="3">
        <v>15.584970765643201</v>
      </c>
      <c r="D56" s="3">
        <v>12.912436930222</v>
      </c>
      <c r="E56" s="3">
        <v>13.380905952853199</v>
      </c>
      <c r="F56" s="3">
        <v>10.286285820254699</v>
      </c>
      <c r="G56" s="3">
        <v>13.1563362562256</v>
      </c>
      <c r="H56" s="3">
        <v>15.558227630299699</v>
      </c>
      <c r="I56" s="3">
        <v>11.8113781821981</v>
      </c>
      <c r="J56" s="3">
        <v>14.435792017424401</v>
      </c>
      <c r="K56" s="3">
        <v>7.7540277878421602</v>
      </c>
      <c r="L56" s="3">
        <v>10.7719058604645</v>
      </c>
      <c r="M56" s="3">
        <v>11.906070204959001</v>
      </c>
      <c r="N56" s="3">
        <v>12.557988837508001</v>
      </c>
      <c r="O56" s="3">
        <v>17.1078288627516</v>
      </c>
      <c r="P56" s="3">
        <v>9.9200268913067795</v>
      </c>
      <c r="Q56" s="3">
        <v>12.4026383760977</v>
      </c>
      <c r="R56" s="3">
        <v>14.357211031412399</v>
      </c>
      <c r="S56" s="3">
        <v>5.93535466143409</v>
      </c>
      <c r="T56" s="3">
        <v>11.656572851276501</v>
      </c>
      <c r="U56" s="3">
        <v>14.996048095900299</v>
      </c>
      <c r="V56" s="3">
        <v>13.2599869431505</v>
      </c>
    </row>
    <row r="57" spans="1:22" x14ac:dyDescent="0.35">
      <c r="A57" s="2">
        <v>43413</v>
      </c>
      <c r="B57" s="3">
        <v>9.77769415651691</v>
      </c>
      <c r="C57" s="3">
        <v>15.0969721224767</v>
      </c>
      <c r="D57" s="3">
        <v>13.391879741511399</v>
      </c>
      <c r="E57" s="3">
        <v>13.4480659458884</v>
      </c>
      <c r="F57" s="3">
        <v>10.5070537184593</v>
      </c>
      <c r="G57" s="3">
        <v>13.0883556163768</v>
      </c>
      <c r="H57" s="3">
        <v>15.7269475937354</v>
      </c>
      <c r="I57" s="3">
        <v>12.2221251370238</v>
      </c>
      <c r="J57" s="3">
        <v>13.1675445324019</v>
      </c>
      <c r="K57" s="3">
        <v>7.9234991862595203</v>
      </c>
      <c r="L57" s="3">
        <v>11.2970466473152</v>
      </c>
      <c r="M57" s="3">
        <v>12.4650728526041</v>
      </c>
      <c r="N57" s="3">
        <v>12.329926210765199</v>
      </c>
      <c r="O57" s="3">
        <v>17.966154594451801</v>
      </c>
      <c r="P57" s="3">
        <v>10.2732478278699</v>
      </c>
      <c r="Q57" s="3">
        <v>12.8954170756591</v>
      </c>
      <c r="R57" s="3">
        <v>14.308988451354701</v>
      </c>
      <c r="S57" s="3">
        <v>5.6822704595117504</v>
      </c>
      <c r="T57" s="3">
        <v>12.1149891117176</v>
      </c>
      <c r="U57" s="3">
        <v>15.420581925912201</v>
      </c>
      <c r="V57" s="3">
        <v>13.630671985311601</v>
      </c>
    </row>
    <row r="58" spans="1:22" x14ac:dyDescent="0.35">
      <c r="A58" s="2">
        <v>43445</v>
      </c>
      <c r="B58" s="3">
        <v>9.8535860193778699</v>
      </c>
      <c r="C58" s="3">
        <v>14.5199468978218</v>
      </c>
      <c r="D58" s="3">
        <v>13.7833399666501</v>
      </c>
      <c r="E58" s="3">
        <v>14.527562204255901</v>
      </c>
      <c r="F58" s="3">
        <v>10.3983311501289</v>
      </c>
      <c r="G58" s="3">
        <v>13.2141856521192</v>
      </c>
      <c r="H58" s="3">
        <v>15.623642523399999</v>
      </c>
      <c r="I58" s="3">
        <v>12.244495536942299</v>
      </c>
      <c r="J58" s="3">
        <v>12.2930584557343</v>
      </c>
      <c r="K58" s="3">
        <v>7.9556904534791899</v>
      </c>
      <c r="L58" s="3">
        <v>11.581671217854099</v>
      </c>
      <c r="M58" s="3">
        <v>12.3131661865681</v>
      </c>
      <c r="N58" s="3">
        <v>12.274810450565401</v>
      </c>
      <c r="O58" s="3">
        <v>17.655651529421402</v>
      </c>
      <c r="P58" s="3">
        <v>10.456162905433301</v>
      </c>
      <c r="Q58" s="3">
        <v>13.000731945313399</v>
      </c>
      <c r="R58" s="3">
        <v>14.0604145388699</v>
      </c>
      <c r="S58" s="3">
        <v>5.9522797724181604</v>
      </c>
      <c r="T58" s="3">
        <v>10.967932470598999</v>
      </c>
      <c r="U58" s="3">
        <v>15.7715187812113</v>
      </c>
      <c r="V58" s="3">
        <v>14.147469811743401</v>
      </c>
    </row>
    <row r="59" spans="1:22" x14ac:dyDescent="0.35">
      <c r="A59" s="2">
        <v>43476</v>
      </c>
      <c r="B59" s="3">
        <v>9.6967721758412804</v>
      </c>
      <c r="C59" s="3">
        <v>15.4526614618091</v>
      </c>
      <c r="D59" s="3">
        <v>14.534816147422401</v>
      </c>
      <c r="E59" s="3">
        <v>15.6055456894583</v>
      </c>
      <c r="F59" s="3">
        <v>10.7704840759814</v>
      </c>
      <c r="G59" s="3">
        <v>13.8022394890502</v>
      </c>
      <c r="H59" s="3">
        <v>16.089429614131198</v>
      </c>
      <c r="I59" s="3">
        <v>12.846289967126999</v>
      </c>
      <c r="J59" s="3">
        <v>13.055148237798599</v>
      </c>
      <c r="K59" s="3">
        <v>8.7762607988916805</v>
      </c>
      <c r="L59" s="3">
        <v>12.6760149109806</v>
      </c>
      <c r="M59" s="3">
        <v>12.988521562739599</v>
      </c>
      <c r="N59" s="3">
        <v>11.521459201506699</v>
      </c>
      <c r="O59" s="3">
        <v>17.768172205605399</v>
      </c>
      <c r="P59" s="3">
        <v>10.4437142185187</v>
      </c>
      <c r="Q59" s="3">
        <v>13.3064411672616</v>
      </c>
      <c r="R59" s="3">
        <v>13.8799466285341</v>
      </c>
      <c r="S59" s="3">
        <v>6.0733434260323396</v>
      </c>
      <c r="T59" s="3">
        <v>10.9898014050063</v>
      </c>
      <c r="U59" s="3">
        <v>14.977666536935899</v>
      </c>
      <c r="V59" s="3">
        <v>15.176110588315501</v>
      </c>
    </row>
    <row r="60" spans="1:22" x14ac:dyDescent="0.35">
      <c r="A60" s="2">
        <v>43507</v>
      </c>
      <c r="B60" s="3">
        <v>10.387003573749899</v>
      </c>
      <c r="C60" s="3">
        <v>15.6868584888852</v>
      </c>
      <c r="D60" s="3">
        <v>14.666885455697001</v>
      </c>
      <c r="E60" s="3">
        <v>15.6348707828113</v>
      </c>
      <c r="F60" s="3">
        <v>10.7565877016394</v>
      </c>
      <c r="G60" s="3">
        <v>15.529912489900401</v>
      </c>
      <c r="H60" s="3">
        <v>16.23762055673</v>
      </c>
      <c r="I60" s="3">
        <v>13.647780165715499</v>
      </c>
      <c r="J60" s="3">
        <v>13.0384013643244</v>
      </c>
      <c r="K60" s="3">
        <v>10.0956542097836</v>
      </c>
      <c r="L60" s="3">
        <v>12.5129450969168</v>
      </c>
      <c r="M60" s="3">
        <v>12.7702959331895</v>
      </c>
      <c r="N60" s="3">
        <v>11.566840356743</v>
      </c>
      <c r="O60" s="3">
        <v>18.2210829082454</v>
      </c>
      <c r="P60" s="3">
        <v>11.2361556420539</v>
      </c>
      <c r="Q60" s="3">
        <v>12.8473261057934</v>
      </c>
      <c r="R60" s="3">
        <v>14.518310519705899</v>
      </c>
      <c r="S60" s="3">
        <v>7.1810066647170698</v>
      </c>
      <c r="T60" s="3">
        <v>10.7935824410104</v>
      </c>
      <c r="U60" s="3">
        <v>15.665204445685299</v>
      </c>
      <c r="V60" s="3">
        <v>16.000280079375401</v>
      </c>
    </row>
    <row r="61" spans="1:22" x14ac:dyDescent="0.35">
      <c r="A61" s="2">
        <v>43535</v>
      </c>
      <c r="B61" s="3">
        <v>11.390214885321599</v>
      </c>
      <c r="C61" s="3">
        <v>15.2641747411518</v>
      </c>
      <c r="D61" s="3">
        <v>14.2536646339739</v>
      </c>
      <c r="E61" s="3">
        <v>14.976824594684301</v>
      </c>
      <c r="F61" s="3">
        <v>10.521007499988899</v>
      </c>
      <c r="G61" s="3">
        <v>15.466866688353001</v>
      </c>
      <c r="H61" s="3">
        <v>16.269718862218301</v>
      </c>
      <c r="I61" s="3">
        <v>14.1039161924287</v>
      </c>
      <c r="J61" s="3">
        <v>12.563912802645101</v>
      </c>
      <c r="K61" s="3">
        <v>10.1374726919321</v>
      </c>
      <c r="L61" s="3">
        <v>12.496879314823801</v>
      </c>
      <c r="M61" s="3">
        <v>12.8202510294827</v>
      </c>
      <c r="N61" s="3">
        <v>12.5893903188074</v>
      </c>
      <c r="O61" s="3">
        <v>18.722585487482899</v>
      </c>
      <c r="P61" s="3">
        <v>11.565160188733399</v>
      </c>
      <c r="Q61" s="3">
        <v>12.122141911539</v>
      </c>
      <c r="R61" s="3">
        <v>14.7662176654165</v>
      </c>
      <c r="S61" s="3">
        <v>7.1318397518029499</v>
      </c>
      <c r="T61" s="3">
        <v>11.564805221639</v>
      </c>
      <c r="U61" s="3">
        <v>17.002676910214401</v>
      </c>
      <c r="V61" s="3">
        <v>15.8821090184663</v>
      </c>
    </row>
    <row r="62" spans="1:22" x14ac:dyDescent="0.35">
      <c r="A62" s="2">
        <v>43566</v>
      </c>
      <c r="B62" s="3">
        <v>12.078716156342299</v>
      </c>
      <c r="C62" s="3">
        <v>14.9854567372922</v>
      </c>
      <c r="D62" s="3">
        <v>14.0573723541152</v>
      </c>
      <c r="E62" s="3">
        <v>15.3160944019052</v>
      </c>
      <c r="F62" s="3">
        <v>11.263050172512999</v>
      </c>
      <c r="G62" s="3">
        <v>15.336270584909901</v>
      </c>
      <c r="H62" s="3">
        <v>15.963525152687801</v>
      </c>
      <c r="I62" s="3">
        <v>14.9496428597165</v>
      </c>
      <c r="J62" s="3">
        <v>13.449917452524</v>
      </c>
      <c r="K62" s="3">
        <v>11.235883393896501</v>
      </c>
      <c r="L62" s="3">
        <v>11.642085054347399</v>
      </c>
      <c r="M62" s="3">
        <v>13.497778528268601</v>
      </c>
      <c r="N62" s="3">
        <v>13.972016435514901</v>
      </c>
      <c r="O62" s="3">
        <v>18.866930897063501</v>
      </c>
      <c r="P62" s="3">
        <v>12.190737440660101</v>
      </c>
      <c r="Q62" s="3">
        <v>12.888297918738401</v>
      </c>
      <c r="R62" s="3">
        <v>14.9669759317899</v>
      </c>
      <c r="S62" s="3">
        <v>6.2655483105770902</v>
      </c>
      <c r="T62" s="3">
        <v>11.7752728626972</v>
      </c>
      <c r="U62" s="3">
        <v>18.011502305610399</v>
      </c>
      <c r="V62" s="3">
        <v>17.115181141552899</v>
      </c>
    </row>
    <row r="63" spans="1:22" x14ac:dyDescent="0.35">
      <c r="A63" s="2">
        <v>43595</v>
      </c>
      <c r="B63" s="3">
        <v>11.218985461214499</v>
      </c>
      <c r="C63" s="3">
        <v>14.586703163208499</v>
      </c>
      <c r="D63" s="3">
        <v>13.360140437001</v>
      </c>
      <c r="E63" s="3">
        <v>14.984675473754701</v>
      </c>
      <c r="F63" s="3">
        <v>10.317554654254099</v>
      </c>
      <c r="G63" s="3">
        <v>13.4642005692872</v>
      </c>
      <c r="H63" s="3">
        <v>15.736739071184401</v>
      </c>
      <c r="I63" s="3">
        <v>14.9186225893336</v>
      </c>
      <c r="J63" s="3">
        <v>13.0776909821447</v>
      </c>
      <c r="K63" s="3">
        <v>10.789548747504501</v>
      </c>
      <c r="L63" s="3">
        <v>11.5356318696264</v>
      </c>
      <c r="M63" s="3">
        <v>13.356881847404001</v>
      </c>
      <c r="N63" s="3">
        <v>12.9353551844085</v>
      </c>
      <c r="O63" s="3">
        <v>18.231551672389401</v>
      </c>
      <c r="P63" s="3">
        <v>11.5335494855689</v>
      </c>
      <c r="Q63" s="3">
        <v>12.648260228696101</v>
      </c>
      <c r="R63" s="3">
        <v>14.902628560734801</v>
      </c>
      <c r="S63" s="3">
        <v>5.7361757291652102</v>
      </c>
      <c r="T63" s="3">
        <v>11.2955849705479</v>
      </c>
      <c r="U63" s="3">
        <v>17.399313796549698</v>
      </c>
      <c r="V63" s="3">
        <v>16.534799601243702</v>
      </c>
    </row>
    <row r="64" spans="1:22" x14ac:dyDescent="0.35">
      <c r="A64" s="2">
        <v>43627</v>
      </c>
      <c r="B64" s="3">
        <v>11.550541559758599</v>
      </c>
      <c r="C64" s="3">
        <v>14.820643677139801</v>
      </c>
      <c r="D64" s="3">
        <v>13.887310650362499</v>
      </c>
      <c r="E64" s="3">
        <v>15.5462880651422</v>
      </c>
      <c r="F64" s="3">
        <v>10.6610247315626</v>
      </c>
      <c r="G64" s="3">
        <v>13.362159217264001</v>
      </c>
      <c r="H64" s="3">
        <v>16.546534641915901</v>
      </c>
      <c r="I64" s="3">
        <v>14.6953244293453</v>
      </c>
      <c r="J64" s="3">
        <v>13.1410695200689</v>
      </c>
      <c r="K64" s="3">
        <v>10.9881164701542</v>
      </c>
      <c r="L64" s="3">
        <v>12.3040118546808</v>
      </c>
      <c r="M64" s="3">
        <v>13.3664826948966</v>
      </c>
      <c r="N64" s="3">
        <v>14.1030633484355</v>
      </c>
      <c r="O64" s="3">
        <v>19.294312123869101</v>
      </c>
      <c r="P64" s="3">
        <v>11.2581822731253</v>
      </c>
      <c r="Q64" s="3">
        <v>13.3039708856441</v>
      </c>
      <c r="R64" s="3">
        <v>15.2358957943436</v>
      </c>
      <c r="S64" s="3">
        <v>6.0682745840420704</v>
      </c>
      <c r="T64" s="3">
        <v>11.8043051826224</v>
      </c>
      <c r="U64" s="3">
        <v>16.889680944092799</v>
      </c>
      <c r="V64" s="3">
        <v>16.9431700915109</v>
      </c>
    </row>
    <row r="65" spans="1:22" x14ac:dyDescent="0.35">
      <c r="A65" s="2">
        <v>43657</v>
      </c>
      <c r="B65" s="3">
        <v>11.556124393181401</v>
      </c>
      <c r="C65" s="3">
        <v>15.010373808374601</v>
      </c>
      <c r="D65" s="3">
        <v>14.352863857905</v>
      </c>
      <c r="E65" s="3">
        <v>15.633223676218501</v>
      </c>
      <c r="F65" s="3">
        <v>10.863291919913401</v>
      </c>
      <c r="G65" s="3">
        <v>13.723292131338299</v>
      </c>
      <c r="H65" s="3">
        <v>16.7392311633098</v>
      </c>
      <c r="I65" s="3">
        <v>15.128135996496701</v>
      </c>
      <c r="J65" s="3">
        <v>12.9220144959745</v>
      </c>
      <c r="K65" s="3">
        <v>11.1911622201177</v>
      </c>
      <c r="L65" s="3">
        <v>12.8058496862322</v>
      </c>
      <c r="M65" s="3">
        <v>13.0368678366059</v>
      </c>
      <c r="N65" s="3">
        <v>14.108574498379101</v>
      </c>
      <c r="O65" s="3">
        <v>18.442310644032101</v>
      </c>
      <c r="P65" s="3">
        <v>11.362095056179299</v>
      </c>
      <c r="Q65" s="3">
        <v>13.3449857780667</v>
      </c>
      <c r="R65" s="3">
        <v>15.9102177643797</v>
      </c>
      <c r="S65" s="3">
        <v>6.4509802261839599</v>
      </c>
      <c r="T65" s="3">
        <v>12.3553340491173</v>
      </c>
      <c r="U65" s="3">
        <v>16.763521345192199</v>
      </c>
      <c r="V65" s="3">
        <v>17.056568287298401</v>
      </c>
    </row>
    <row r="66" spans="1:22" x14ac:dyDescent="0.35">
      <c r="A66" s="2">
        <v>43686</v>
      </c>
      <c r="B66" s="3">
        <v>11.006016248700501</v>
      </c>
      <c r="C66" s="3">
        <v>14.3042666120301</v>
      </c>
      <c r="D66" s="3">
        <v>14.663200487727501</v>
      </c>
      <c r="E66" s="3">
        <v>14.8488851638411</v>
      </c>
      <c r="F66" s="3">
        <v>9.78955048198908</v>
      </c>
      <c r="G66" s="3">
        <v>14.459485386825801</v>
      </c>
      <c r="H66" s="3">
        <v>16.085921746780102</v>
      </c>
      <c r="I66" s="3">
        <v>14.5395004737699</v>
      </c>
      <c r="J66" s="3">
        <v>12.4403833727613</v>
      </c>
      <c r="K66" s="3">
        <v>10.524116060011901</v>
      </c>
      <c r="L66" s="3">
        <v>12.9309182437205</v>
      </c>
      <c r="M66" s="3">
        <v>12.2224873029873</v>
      </c>
      <c r="N66" s="3">
        <v>12.752148648039499</v>
      </c>
      <c r="O66" s="3">
        <v>18.2187949785679</v>
      </c>
      <c r="P66" s="3">
        <v>10.790324303982599</v>
      </c>
      <c r="Q66" s="3">
        <v>12.529476639360899</v>
      </c>
      <c r="R66" s="3">
        <v>15.146410464507801</v>
      </c>
      <c r="S66" s="3">
        <v>6.4229320253628197</v>
      </c>
      <c r="T66" s="3">
        <v>12.2894191849346</v>
      </c>
      <c r="U66" s="3">
        <v>15.2664027554146</v>
      </c>
      <c r="V66" s="3">
        <v>16.666718619663001</v>
      </c>
    </row>
    <row r="67" spans="1:22" x14ac:dyDescent="0.35">
      <c r="A67" s="2">
        <v>43719</v>
      </c>
      <c r="B67" s="3">
        <v>11.936352434863201</v>
      </c>
      <c r="C67" s="3">
        <v>14.733046716662001</v>
      </c>
      <c r="D67" s="3">
        <v>14.910228566401701</v>
      </c>
      <c r="E67" s="3">
        <v>14.158362851627</v>
      </c>
      <c r="F67" s="3">
        <v>9.9898257776604105</v>
      </c>
      <c r="G67" s="3">
        <v>14.036569162314899</v>
      </c>
      <c r="H67" s="3">
        <v>16.137643939886001</v>
      </c>
      <c r="I67" s="3">
        <v>15.0845088978659</v>
      </c>
      <c r="J67" s="3">
        <v>13.2626648126384</v>
      </c>
      <c r="K67" s="3">
        <v>11.0342589505526</v>
      </c>
      <c r="L67" s="3">
        <v>12.835877114203599</v>
      </c>
      <c r="M67" s="3">
        <v>11.8091636141923</v>
      </c>
      <c r="N67" s="3">
        <v>13.6543022243693</v>
      </c>
      <c r="O67" s="3">
        <v>18.2206266388167</v>
      </c>
      <c r="P67" s="3">
        <v>11.5360549409463</v>
      </c>
      <c r="Q67" s="3">
        <v>13.4117006606487</v>
      </c>
      <c r="R67" s="3">
        <v>15.719140031991</v>
      </c>
      <c r="S67" s="3">
        <v>6.42027615490895</v>
      </c>
      <c r="T67" s="3">
        <v>12.832962932113301</v>
      </c>
      <c r="U67" s="3">
        <v>13.9021721179147</v>
      </c>
      <c r="V67" s="3">
        <v>16.480328984796401</v>
      </c>
    </row>
    <row r="68" spans="1:22" x14ac:dyDescent="0.35">
      <c r="A68" s="2">
        <v>43749</v>
      </c>
      <c r="B68" s="3">
        <v>11.774954135727899</v>
      </c>
      <c r="C68" s="3">
        <v>15.489301433512599</v>
      </c>
      <c r="D68" s="3">
        <v>14.115059022742599</v>
      </c>
      <c r="E68" s="3">
        <v>13.851163571613901</v>
      </c>
      <c r="F68" s="3">
        <v>9.8330149648836507</v>
      </c>
      <c r="G68" s="3">
        <v>13.6940020969004</v>
      </c>
      <c r="H68" s="3">
        <v>15.6281688061258</v>
      </c>
      <c r="I68" s="3">
        <v>15.0905066187629</v>
      </c>
      <c r="J68" s="3">
        <v>13.5805733378731</v>
      </c>
      <c r="K68" s="3">
        <v>10.890118164313</v>
      </c>
      <c r="L68" s="3">
        <v>12.824601004289899</v>
      </c>
      <c r="M68" s="3">
        <v>11.833741737331099</v>
      </c>
      <c r="N68" s="3">
        <v>12.100728619002901</v>
      </c>
      <c r="O68" s="3">
        <v>18.0986373595941</v>
      </c>
      <c r="P68" s="3">
        <v>11.1770628058251</v>
      </c>
      <c r="Q68" s="3">
        <v>13.406534561632</v>
      </c>
      <c r="R68" s="3">
        <v>15.4115534263348</v>
      </c>
      <c r="S68" s="3">
        <v>6.1126943337365498</v>
      </c>
      <c r="T68" s="3">
        <v>13.2535635395413</v>
      </c>
      <c r="U68" s="3">
        <v>14.2746729558853</v>
      </c>
      <c r="V68" s="3">
        <v>16.260275756139599</v>
      </c>
    </row>
    <row r="69" spans="1:22" x14ac:dyDescent="0.35">
      <c r="A69" s="2">
        <v>43780</v>
      </c>
      <c r="B69" s="3">
        <v>11.605083586279401</v>
      </c>
      <c r="C69" s="3">
        <v>13.5466345745014</v>
      </c>
      <c r="D69" s="3">
        <v>14.559217027634901</v>
      </c>
      <c r="E69" s="3">
        <v>14.0556396699562</v>
      </c>
      <c r="F69" s="3">
        <v>10.3964251707934</v>
      </c>
      <c r="G69" s="3">
        <v>13.8691796550373</v>
      </c>
      <c r="H69" s="3">
        <v>16.1042824484127</v>
      </c>
      <c r="I69" s="3">
        <v>15.601435629439701</v>
      </c>
      <c r="J69" s="3">
        <v>13.7536159447451</v>
      </c>
      <c r="K69" s="3">
        <v>11.3258036325416</v>
      </c>
      <c r="L69" s="3">
        <v>13.559102379371099</v>
      </c>
      <c r="M69" s="3">
        <v>11.796524337942</v>
      </c>
      <c r="N69" s="3">
        <v>11.400710312128799</v>
      </c>
      <c r="O69" s="3">
        <v>19.157317266641201</v>
      </c>
      <c r="P69" s="3">
        <v>11.315038124998701</v>
      </c>
      <c r="Q69" s="3">
        <v>13.3074259556548</v>
      </c>
      <c r="R69" s="3">
        <v>15.7071298331559</v>
      </c>
      <c r="S69" s="3">
        <v>6.2658266929485</v>
      </c>
      <c r="T69" s="3">
        <v>13.0895349394397</v>
      </c>
      <c r="U69" s="3">
        <v>14.5991379924206</v>
      </c>
      <c r="V69" s="3">
        <v>16.658080844187701</v>
      </c>
    </row>
    <row r="70" spans="1:22" x14ac:dyDescent="0.35">
      <c r="A70" s="2">
        <v>43810</v>
      </c>
      <c r="B70" s="3">
        <v>12.248125083431001</v>
      </c>
      <c r="C70" s="3">
        <v>13.664022819135401</v>
      </c>
      <c r="D70" s="3">
        <v>14.7732939215574</v>
      </c>
      <c r="E70" s="3">
        <v>14.096975761998101</v>
      </c>
      <c r="F70" s="3">
        <v>9.7659436388146101</v>
      </c>
      <c r="G70" s="3">
        <v>13.737090229649199</v>
      </c>
      <c r="H70" s="3">
        <v>15.7959532444585</v>
      </c>
      <c r="I70" s="3">
        <v>15.487860021861399</v>
      </c>
      <c r="J70" s="3">
        <v>13.705682738750699</v>
      </c>
      <c r="K70" s="3">
        <v>11.0534884567403</v>
      </c>
      <c r="L70" s="3">
        <v>13.6771035219766</v>
      </c>
      <c r="M70" s="3">
        <v>11.860097286171399</v>
      </c>
      <c r="N70" s="3">
        <v>11.2394698094618</v>
      </c>
      <c r="O70" s="3">
        <v>18.929633030467201</v>
      </c>
      <c r="P70" s="3">
        <v>11.771241250443399</v>
      </c>
      <c r="Q70" s="3">
        <v>13.301288383578299</v>
      </c>
      <c r="R70" s="3">
        <v>15.1136072725623</v>
      </c>
      <c r="S70" s="3">
        <v>6.2108530976845104</v>
      </c>
      <c r="T70" s="3">
        <v>12.751241729223</v>
      </c>
      <c r="U70" s="3">
        <v>14.5543493267546</v>
      </c>
      <c r="V70" s="3">
        <v>16.571403227692599</v>
      </c>
    </row>
    <row r="71" spans="1:22" x14ac:dyDescent="0.35">
      <c r="A71" s="2">
        <v>43840</v>
      </c>
      <c r="B71" s="3">
        <v>12.9231978876714</v>
      </c>
      <c r="C71" s="3">
        <v>14.228599995532999</v>
      </c>
      <c r="D71" s="3">
        <v>15.382528758067201</v>
      </c>
      <c r="E71" s="3">
        <v>13.844308804925401</v>
      </c>
      <c r="F71" s="3">
        <v>10.5466020373273</v>
      </c>
      <c r="G71" s="3">
        <v>14.5193769985431</v>
      </c>
      <c r="H71" s="3">
        <v>16.017466648727702</v>
      </c>
      <c r="I71" s="3">
        <v>15.559615368708901</v>
      </c>
      <c r="J71" s="3">
        <v>14.139264357163199</v>
      </c>
      <c r="K71" s="3">
        <v>11.415179937400501</v>
      </c>
      <c r="L71" s="3">
        <v>14.379666100392599</v>
      </c>
      <c r="M71" s="3">
        <v>12.378708142579599</v>
      </c>
      <c r="N71" s="3">
        <v>11.1049888405262</v>
      </c>
      <c r="O71" s="3">
        <v>19.189061326444701</v>
      </c>
      <c r="P71" s="3">
        <v>12.5741125411471</v>
      </c>
      <c r="Q71" s="3">
        <v>13.8007644969581</v>
      </c>
      <c r="R71" s="3">
        <v>15.5527950607457</v>
      </c>
      <c r="S71" s="3">
        <v>6.63338536790899</v>
      </c>
      <c r="T71" s="3">
        <v>13.5364292781855</v>
      </c>
      <c r="U71" s="3">
        <v>14.0689425183367</v>
      </c>
      <c r="V71" s="3">
        <v>16.8330418069988</v>
      </c>
    </row>
    <row r="72" spans="1:22" x14ac:dyDescent="0.35">
      <c r="A72" s="2">
        <v>43872</v>
      </c>
      <c r="B72" s="3">
        <v>12.353605085606199</v>
      </c>
      <c r="C72" s="3">
        <v>13.254663513640001</v>
      </c>
      <c r="D72" s="3">
        <v>14.7542586856363</v>
      </c>
      <c r="E72" s="3">
        <v>13.3385058959571</v>
      </c>
      <c r="F72" s="3">
        <v>10.671066800674</v>
      </c>
      <c r="G72" s="3">
        <v>14.4519671713677</v>
      </c>
      <c r="H72" s="3">
        <v>15.579984747689</v>
      </c>
      <c r="I72" s="3">
        <v>15.0106804239037</v>
      </c>
      <c r="J72" s="3">
        <v>14.308805976751801</v>
      </c>
      <c r="K72" s="3">
        <v>11.4388925240237</v>
      </c>
      <c r="L72" s="3">
        <v>14.19079709201</v>
      </c>
      <c r="M72" s="3">
        <v>11.829034347795499</v>
      </c>
      <c r="N72" s="3">
        <v>11.007720873413399</v>
      </c>
      <c r="O72" s="3">
        <v>19.196668420929601</v>
      </c>
      <c r="P72" s="3">
        <v>12.2454096925059</v>
      </c>
      <c r="Q72" s="3">
        <v>13.327433068628901</v>
      </c>
      <c r="R72" s="3">
        <v>15.272942314974401</v>
      </c>
      <c r="S72" s="3">
        <v>6.6056296657663296</v>
      </c>
      <c r="T72" s="3">
        <v>12.7072482163149</v>
      </c>
      <c r="U72" s="3">
        <v>13.133841971377599</v>
      </c>
      <c r="V72" s="3">
        <v>15.9204031135972</v>
      </c>
    </row>
    <row r="73" spans="1:22" x14ac:dyDescent="0.35">
      <c r="A73" s="2">
        <v>43901</v>
      </c>
      <c r="B73" s="3">
        <v>12.6714040654697</v>
      </c>
      <c r="C73" s="3">
        <v>11.1923448712782</v>
      </c>
      <c r="D73" s="3">
        <v>12.506605432860701</v>
      </c>
      <c r="E73" s="3">
        <v>11.476069542327201</v>
      </c>
      <c r="F73" s="3">
        <v>7.9616418738373103</v>
      </c>
      <c r="G73" s="3">
        <v>12.224828820346801</v>
      </c>
      <c r="H73" s="3">
        <v>15.2488434690095</v>
      </c>
      <c r="I73" s="3">
        <v>14.074912760809701</v>
      </c>
      <c r="J73" s="3">
        <v>12.225537402334</v>
      </c>
      <c r="K73" s="3">
        <v>9.7368384907364707</v>
      </c>
      <c r="L73" s="3">
        <v>10.7425250312572</v>
      </c>
      <c r="M73" s="3">
        <v>9.7749155428678502</v>
      </c>
      <c r="N73" s="3">
        <v>7.1638964909873897</v>
      </c>
      <c r="O73" s="3">
        <v>16.528603899352699</v>
      </c>
      <c r="P73" s="3">
        <v>11.657361347415501</v>
      </c>
      <c r="Q73" s="3">
        <v>11.595373281308801</v>
      </c>
      <c r="R73" s="3">
        <v>13.3237326950198</v>
      </c>
      <c r="S73" s="3">
        <v>5.68718713668531</v>
      </c>
      <c r="T73" s="3">
        <v>10.6437155365408</v>
      </c>
      <c r="U73" s="3">
        <v>12.421119647857401</v>
      </c>
      <c r="V73" s="3">
        <v>13.770307522033301</v>
      </c>
    </row>
    <row r="74" spans="1:22" x14ac:dyDescent="0.35">
      <c r="A74" s="2">
        <v>43930</v>
      </c>
      <c r="B74" s="3">
        <v>12.2436042219339</v>
      </c>
      <c r="C74" s="3">
        <v>11.067578005447601</v>
      </c>
      <c r="D74" s="3">
        <v>11.0514865297918</v>
      </c>
      <c r="E74" s="3">
        <v>10.579574592069701</v>
      </c>
      <c r="F74" s="3">
        <v>9.7723868149372493</v>
      </c>
      <c r="G74" s="3">
        <v>10.3993834344913</v>
      </c>
      <c r="H74" s="3">
        <v>15.205248969401501</v>
      </c>
      <c r="I74" s="3">
        <v>14.0582079859192</v>
      </c>
      <c r="J74" s="3">
        <v>11.0799082846007</v>
      </c>
      <c r="K74" s="3">
        <v>10.2101027478368</v>
      </c>
      <c r="L74" s="3">
        <v>11.722239671607101</v>
      </c>
      <c r="M74" s="3">
        <v>9.2789384242156991</v>
      </c>
      <c r="N74" s="3">
        <v>7.7583998499757696</v>
      </c>
      <c r="O74" s="3">
        <v>15.6608068956583</v>
      </c>
      <c r="P74" s="3">
        <v>12.041452310995099</v>
      </c>
      <c r="Q74" s="3">
        <v>12.534639505020801</v>
      </c>
      <c r="R74" s="3">
        <v>14.6409335293248</v>
      </c>
      <c r="S74" s="3">
        <v>5.5882431793779697</v>
      </c>
      <c r="T74" s="3">
        <v>11.1516190307954</v>
      </c>
      <c r="U74" s="3">
        <v>13.249973109053901</v>
      </c>
      <c r="V74" s="3">
        <v>15.908837951137601</v>
      </c>
    </row>
    <row r="75" spans="1:22" x14ac:dyDescent="0.35">
      <c r="A75" s="2">
        <v>43962</v>
      </c>
      <c r="B75" s="3">
        <v>13.2642469969428</v>
      </c>
      <c r="C75" s="3">
        <v>11.918548351795099</v>
      </c>
      <c r="D75" s="3">
        <v>12.1038082987733</v>
      </c>
      <c r="E75" s="3">
        <v>12.596561459319</v>
      </c>
      <c r="F75" s="3">
        <v>11.533143048577401</v>
      </c>
      <c r="G75" s="3">
        <v>14.357423855612801</v>
      </c>
      <c r="H75" s="3">
        <v>16.078590674365401</v>
      </c>
      <c r="I75" s="3">
        <v>15.4424730299702</v>
      </c>
      <c r="J75" s="3">
        <v>15.497442276809601</v>
      </c>
      <c r="K75" s="3">
        <v>11.521661518322601</v>
      </c>
      <c r="L75" s="3">
        <v>14.062907966716599</v>
      </c>
      <c r="M75" s="3">
        <v>10.5547691482579</v>
      </c>
      <c r="N75" s="3">
        <v>9.71359002512445</v>
      </c>
      <c r="O75" s="3">
        <v>18.468277142293498</v>
      </c>
      <c r="P75" s="3">
        <v>12.7690266996843</v>
      </c>
      <c r="Q75" s="3">
        <v>13.5115504843507</v>
      </c>
      <c r="R75" s="3">
        <v>17.078799627297101</v>
      </c>
      <c r="S75" s="3">
        <v>6.5400035046121596</v>
      </c>
      <c r="T75" s="3">
        <v>15.3105764888256</v>
      </c>
      <c r="U75" s="3">
        <v>14.6897376967977</v>
      </c>
      <c r="V75" s="3">
        <v>17.153334927099699</v>
      </c>
    </row>
    <row r="76" spans="1:22" x14ac:dyDescent="0.35">
      <c r="A76" s="2">
        <v>43993</v>
      </c>
      <c r="B76" s="3">
        <v>13.6937361123604</v>
      </c>
      <c r="C76" s="3">
        <v>14.034457789697001</v>
      </c>
      <c r="D76" s="3">
        <v>15.125481667989099</v>
      </c>
      <c r="E76" s="3">
        <v>16.112710561613302</v>
      </c>
      <c r="F76" s="3">
        <v>13.4562824569183</v>
      </c>
      <c r="G76" s="3">
        <v>17.673617362097101</v>
      </c>
      <c r="H76" s="3">
        <v>19.697314334885998</v>
      </c>
      <c r="I76" s="3">
        <v>16.2779205056979</v>
      </c>
      <c r="J76" s="3">
        <v>16.353310045417601</v>
      </c>
      <c r="K76" s="3">
        <v>12.927113314559501</v>
      </c>
      <c r="L76" s="3">
        <v>18.0601738551693</v>
      </c>
      <c r="M76" s="3">
        <v>11.182667053770601</v>
      </c>
      <c r="N76" s="3">
        <v>12.8713416797655</v>
      </c>
      <c r="O76" s="3">
        <v>20.878120941811598</v>
      </c>
      <c r="P76" s="3">
        <v>13.6022145372065</v>
      </c>
      <c r="Q76" s="3">
        <v>14.6026781703018</v>
      </c>
      <c r="R76" s="3">
        <v>19.727539542994901</v>
      </c>
      <c r="S76" s="3">
        <v>8.1992495611962397</v>
      </c>
      <c r="T76" s="3">
        <v>14.6859177417511</v>
      </c>
      <c r="U76" s="3">
        <v>15.742067881794201</v>
      </c>
      <c r="V76" s="3">
        <v>19.690465658166801</v>
      </c>
    </row>
    <row r="77" spans="1:22" x14ac:dyDescent="0.35">
      <c r="A77" s="2">
        <v>44022</v>
      </c>
      <c r="B77" s="3">
        <v>16.282862567109898</v>
      </c>
      <c r="C77" s="3">
        <v>15.030248336864201</v>
      </c>
      <c r="D77" s="3">
        <v>16.380870997539098</v>
      </c>
      <c r="E77" s="3">
        <v>15.6267860949163</v>
      </c>
      <c r="F77" s="3">
        <v>12.5039405067348</v>
      </c>
      <c r="G77" s="3">
        <v>19.7876829837777</v>
      </c>
      <c r="H77" s="3">
        <v>19.955147682288899</v>
      </c>
      <c r="I77" s="3">
        <v>16.862506750414902</v>
      </c>
      <c r="J77" s="3">
        <v>16.305792943166601</v>
      </c>
      <c r="K77" s="3">
        <v>12.577453561632</v>
      </c>
      <c r="L77" s="3">
        <v>26.783324290647499</v>
      </c>
      <c r="M77" s="3">
        <v>11.709364521847</v>
      </c>
      <c r="N77" s="3">
        <v>13.2572266707589</v>
      </c>
      <c r="O77" s="3">
        <v>23.177923849196599</v>
      </c>
      <c r="P77" s="3">
        <v>15.630158567889501</v>
      </c>
      <c r="Q77" s="3">
        <v>14.9075694179968</v>
      </c>
      <c r="R77" s="3">
        <v>19.411208155963699</v>
      </c>
      <c r="S77" s="3">
        <v>8.2933515036871093</v>
      </c>
      <c r="T77" s="3">
        <v>16.527664523007999</v>
      </c>
      <c r="U77" s="3">
        <v>14.994849592468199</v>
      </c>
      <c r="V77" s="3">
        <v>19.495906074324299</v>
      </c>
    </row>
    <row r="78" spans="1:22" x14ac:dyDescent="0.35">
      <c r="A78" s="2">
        <v>44054</v>
      </c>
      <c r="B78" s="3">
        <v>15.866464499201999</v>
      </c>
      <c r="C78" s="3">
        <v>15.7514052831432</v>
      </c>
      <c r="D78" s="3">
        <v>16.647124403702801</v>
      </c>
      <c r="E78" s="3">
        <v>15.435857963643199</v>
      </c>
      <c r="F78" s="3">
        <v>12.442721796636199</v>
      </c>
      <c r="G78" s="3">
        <v>20.728302677269401</v>
      </c>
      <c r="H78" s="3">
        <v>18.827422117296301</v>
      </c>
      <c r="I78" s="3">
        <v>16.909231599165</v>
      </c>
      <c r="J78" s="3">
        <v>17.437378340049701</v>
      </c>
      <c r="K78" s="3">
        <v>13.5961032450648</v>
      </c>
      <c r="L78" s="3">
        <v>25.264675193445701</v>
      </c>
      <c r="M78" s="3">
        <v>11.3401947520095</v>
      </c>
      <c r="N78" s="3">
        <v>12.0492922965707</v>
      </c>
      <c r="O78" s="3">
        <v>23.877762770355002</v>
      </c>
      <c r="P78" s="3">
        <v>14.79419882244</v>
      </c>
      <c r="Q78" s="3">
        <v>15.2036820787909</v>
      </c>
      <c r="R78" s="3">
        <v>19.435980498943898</v>
      </c>
      <c r="S78" s="3">
        <v>7.6755607050970802</v>
      </c>
      <c r="T78" s="3">
        <v>12.9165148619416</v>
      </c>
      <c r="U78" s="3">
        <v>14.743494206560101</v>
      </c>
      <c r="V78" s="3">
        <v>19.831771596181898</v>
      </c>
    </row>
    <row r="79" spans="1:22" x14ac:dyDescent="0.35">
      <c r="A79" s="2">
        <v>44085</v>
      </c>
      <c r="B79" s="3">
        <v>15.896796190694101</v>
      </c>
      <c r="C79" s="3">
        <v>14.4596529241414</v>
      </c>
      <c r="D79" s="3">
        <v>15.773346537276</v>
      </c>
      <c r="E79" s="3">
        <v>16.007551188989002</v>
      </c>
      <c r="F79" s="3">
        <v>12.0160682978153</v>
      </c>
      <c r="G79" s="3">
        <v>21.344249874590201</v>
      </c>
      <c r="H79" s="3">
        <v>18.108936798089299</v>
      </c>
      <c r="I79" s="3">
        <v>15.635328202210999</v>
      </c>
      <c r="J79" s="3">
        <v>15.4006306864386</v>
      </c>
      <c r="K79" s="3">
        <v>12.823886593400299</v>
      </c>
      <c r="L79" s="3">
        <v>20.878053794496999</v>
      </c>
      <c r="M79" s="3">
        <v>11.073191164146699</v>
      </c>
      <c r="N79" s="3">
        <v>12.1028007287735</v>
      </c>
      <c r="O79" s="3">
        <v>23.1768044679316</v>
      </c>
      <c r="P79" s="3">
        <v>14.8332876988141</v>
      </c>
      <c r="Q79" s="3">
        <v>14.9309994323068</v>
      </c>
      <c r="R79" s="3">
        <v>18.653749650340099</v>
      </c>
      <c r="S79" s="3">
        <v>7.5677621991500104</v>
      </c>
      <c r="T79" s="3">
        <v>13.2037572854545</v>
      </c>
      <c r="U79" s="3">
        <v>15.505845223793299</v>
      </c>
      <c r="V79" s="3">
        <v>21.4598173054017</v>
      </c>
    </row>
    <row r="80" spans="1:22" x14ac:dyDescent="0.35">
      <c r="A80" s="2">
        <v>44113</v>
      </c>
      <c r="B80" s="3">
        <v>15.949499349364</v>
      </c>
      <c r="C80" s="3">
        <v>13.935939047577399</v>
      </c>
      <c r="D80" s="3">
        <v>15.583738497312</v>
      </c>
      <c r="E80" s="3">
        <v>15.779824255447201</v>
      </c>
      <c r="F80" s="3">
        <v>11.8916800614896</v>
      </c>
      <c r="G80" s="3">
        <v>20.618522179807002</v>
      </c>
      <c r="H80" s="3">
        <v>17.541538550608301</v>
      </c>
      <c r="I80" s="3">
        <v>15.434628129484301</v>
      </c>
      <c r="J80" s="3">
        <v>15.5973720806477</v>
      </c>
      <c r="K80" s="3">
        <v>12.454694003888701</v>
      </c>
      <c r="L80" s="3">
        <v>16.953562407230301</v>
      </c>
      <c r="M80" s="3">
        <v>10.4183008719525</v>
      </c>
      <c r="N80" s="3">
        <v>11.485409486473801</v>
      </c>
      <c r="O80" s="3">
        <v>23.3617856178323</v>
      </c>
      <c r="P80" s="3">
        <v>15.1982019977918</v>
      </c>
      <c r="Q80" s="3">
        <v>15.541593384009399</v>
      </c>
      <c r="R80" s="3">
        <v>18.439596272726</v>
      </c>
      <c r="S80" s="3">
        <v>7.6353726634562502</v>
      </c>
      <c r="T80" s="3">
        <v>12.40235000014</v>
      </c>
      <c r="U80" s="3">
        <v>15.7369727932667</v>
      </c>
      <c r="V80" s="3">
        <v>21.5455683573046</v>
      </c>
    </row>
    <row r="81" spans="1:22" x14ac:dyDescent="0.35">
      <c r="A81" s="2">
        <v>44146</v>
      </c>
      <c r="B81" s="3">
        <v>16.1729187341396</v>
      </c>
      <c r="C81" s="3">
        <v>14.8013114800872</v>
      </c>
      <c r="D81" s="3">
        <v>17.263771790937</v>
      </c>
      <c r="E81" s="3">
        <v>18.033785784779798</v>
      </c>
      <c r="F81" s="3">
        <v>13.5102900386642</v>
      </c>
      <c r="G81" s="3">
        <v>17.550043719442801</v>
      </c>
      <c r="H81" s="3">
        <v>16.5114332799625</v>
      </c>
      <c r="I81" s="3">
        <v>15.178279704683201</v>
      </c>
      <c r="J81" s="3">
        <v>15.3874259738493</v>
      </c>
      <c r="K81" s="3">
        <v>12.333193919872199</v>
      </c>
      <c r="L81" s="3">
        <v>14.8741192214038</v>
      </c>
      <c r="M81" s="3">
        <v>10.7320626231856</v>
      </c>
      <c r="N81" s="3">
        <v>10.343595659031701</v>
      </c>
      <c r="O81" s="3">
        <v>22.898143532248401</v>
      </c>
      <c r="P81" s="3">
        <v>15.199491645829699</v>
      </c>
      <c r="Q81" s="3">
        <v>15.1084951910725</v>
      </c>
      <c r="R81" s="3">
        <v>18.451779255212301</v>
      </c>
      <c r="S81" s="3">
        <v>8.0880069073307297</v>
      </c>
      <c r="T81" s="3">
        <v>15.491374939575699</v>
      </c>
      <c r="U81" s="3">
        <v>15.2135825956048</v>
      </c>
      <c r="V81" s="3">
        <v>21.052780957863799</v>
      </c>
    </row>
    <row r="82" spans="1:22" x14ac:dyDescent="0.35">
      <c r="A82" s="2">
        <v>44176</v>
      </c>
      <c r="B82" s="3">
        <v>16.2264891423766</v>
      </c>
      <c r="C82" s="3">
        <v>14.0928345556922</v>
      </c>
      <c r="D82" s="3">
        <v>18.0675302968796</v>
      </c>
      <c r="E82" s="3">
        <v>17.142494149857701</v>
      </c>
      <c r="F82" s="3">
        <v>13.753985891452899</v>
      </c>
      <c r="G82" s="3">
        <v>16.0001252163134</v>
      </c>
      <c r="H82" s="3">
        <v>15.952174353921301</v>
      </c>
      <c r="I82" s="3">
        <v>15.681141923172</v>
      </c>
      <c r="J82" s="3">
        <v>15.4185820732498</v>
      </c>
      <c r="K82" s="3">
        <v>13.4141434527962</v>
      </c>
      <c r="L82" s="3">
        <v>13.6558657341002</v>
      </c>
      <c r="M82" s="3">
        <v>9.8705926300611093</v>
      </c>
      <c r="N82" s="3">
        <v>11.928458527513</v>
      </c>
      <c r="O82" s="3">
        <v>24.067313471188999</v>
      </c>
      <c r="P82" s="3">
        <v>15.252106256775599</v>
      </c>
      <c r="Q82" s="3">
        <v>14.686440933551699</v>
      </c>
      <c r="R82" s="3">
        <v>19.764867178423302</v>
      </c>
      <c r="S82" s="3">
        <v>7.7599438634710696</v>
      </c>
      <c r="T82" s="3">
        <v>15.6458525173359</v>
      </c>
      <c r="U82" s="3">
        <v>15.758294464469399</v>
      </c>
      <c r="V82" s="3">
        <v>19.6155289274203</v>
      </c>
    </row>
    <row r="83" spans="1:22" x14ac:dyDescent="0.35">
      <c r="A83" s="2">
        <v>44207</v>
      </c>
      <c r="B83" s="3">
        <v>18.0233348018252</v>
      </c>
      <c r="C83" s="3">
        <v>14.8995065557557</v>
      </c>
      <c r="D83" s="3">
        <v>18.328163699844399</v>
      </c>
      <c r="E83" s="3">
        <v>16.9380799981483</v>
      </c>
      <c r="F83" s="3">
        <v>13.6779781636707</v>
      </c>
      <c r="G83" s="3">
        <v>14.5091902429364</v>
      </c>
      <c r="H83" s="3">
        <v>14.7402449408021</v>
      </c>
      <c r="I83" s="3">
        <v>16.67795424066</v>
      </c>
      <c r="J83" s="3">
        <v>15.532345727037599</v>
      </c>
      <c r="K83" s="3">
        <v>14.8068674587325</v>
      </c>
      <c r="L83" s="3">
        <v>12.8851652478888</v>
      </c>
      <c r="M83" s="3">
        <v>9.9528272090696195</v>
      </c>
      <c r="N83" s="3">
        <v>11.4703450952897</v>
      </c>
      <c r="O83" s="3">
        <v>24.850352900430298</v>
      </c>
      <c r="P83" s="3">
        <v>16.410162900695699</v>
      </c>
      <c r="Q83" s="3">
        <v>14.5634444583083</v>
      </c>
      <c r="R83" s="3">
        <v>20.393742316381999</v>
      </c>
      <c r="S83" s="3">
        <v>7.9887016775959996</v>
      </c>
      <c r="T83" s="3">
        <v>15.658900565466199</v>
      </c>
      <c r="U83" s="3">
        <v>17.657831589260599</v>
      </c>
      <c r="V83" s="3">
        <v>19.380279087453701</v>
      </c>
    </row>
    <row r="84" spans="1:22" x14ac:dyDescent="0.35">
      <c r="A84" s="2">
        <v>44238</v>
      </c>
      <c r="B84" s="3">
        <v>19.0356883190695</v>
      </c>
      <c r="C84" s="3">
        <v>14.471255732508199</v>
      </c>
      <c r="D84" s="3">
        <v>17.430230299265901</v>
      </c>
      <c r="E84" s="3">
        <v>16.160292624078402</v>
      </c>
      <c r="F84" s="3">
        <v>11.149425003701699</v>
      </c>
      <c r="G84" s="3">
        <v>15.0927664701595</v>
      </c>
      <c r="H84" s="3">
        <v>14.3725922069092</v>
      </c>
      <c r="I84" s="3">
        <v>15.832549960265199</v>
      </c>
      <c r="J84" s="3">
        <v>14.350189675285399</v>
      </c>
      <c r="K84" s="3">
        <v>13.9333719373303</v>
      </c>
      <c r="L84" s="3">
        <v>11.0295789878921</v>
      </c>
      <c r="M84" s="3">
        <v>10.464544339712299</v>
      </c>
      <c r="N84" s="3">
        <v>11.3444404175183</v>
      </c>
      <c r="O84" s="3">
        <v>23.905454334326301</v>
      </c>
      <c r="P84" s="3">
        <v>18.734029206402202</v>
      </c>
      <c r="Q84" s="3">
        <v>13.8381591175515</v>
      </c>
      <c r="R84" s="3">
        <v>19.407888614276299</v>
      </c>
      <c r="S84" s="3">
        <v>7.5457138983919796</v>
      </c>
      <c r="T84" s="3">
        <v>15.550381437622701</v>
      </c>
      <c r="U84" s="3">
        <v>16.5621087065228</v>
      </c>
      <c r="V84" s="3">
        <v>18.7929175270692</v>
      </c>
    </row>
    <row r="85" spans="1:22" x14ac:dyDescent="0.35">
      <c r="A85" s="2">
        <v>44266</v>
      </c>
      <c r="B85" s="3">
        <v>16.396849719020398</v>
      </c>
      <c r="C85" s="3">
        <v>15.1280281346806</v>
      </c>
      <c r="D85" s="3">
        <v>16.758911119650499</v>
      </c>
      <c r="E85" s="3">
        <v>15.484825295095501</v>
      </c>
      <c r="F85" s="3">
        <v>11.716931320485999</v>
      </c>
      <c r="G85" s="3">
        <v>14.8461866006049</v>
      </c>
      <c r="H85" s="3">
        <v>14.496887629478501</v>
      </c>
      <c r="I85" s="3">
        <v>15.525852717171301</v>
      </c>
      <c r="J85" s="3">
        <v>14.949062280804799</v>
      </c>
      <c r="K85" s="3">
        <v>13.2986013986469</v>
      </c>
      <c r="L85" s="3">
        <v>9.9825486408187807</v>
      </c>
      <c r="M85" s="3">
        <v>10.4795391671167</v>
      </c>
      <c r="N85" s="3">
        <v>12.264981442027</v>
      </c>
      <c r="O85" s="3">
        <v>23.8053437564779</v>
      </c>
      <c r="P85" s="3">
        <v>17.057016350397799</v>
      </c>
      <c r="Q85" s="3">
        <v>13.3912142101708</v>
      </c>
      <c r="R85" s="3">
        <v>19.825951170519101</v>
      </c>
      <c r="S85" s="3">
        <v>7.2828849908418603</v>
      </c>
      <c r="T85" s="3">
        <v>14.5946733787111</v>
      </c>
      <c r="U85" s="3">
        <v>16.971495644587101</v>
      </c>
      <c r="V85" s="3">
        <v>19.1557562039742</v>
      </c>
    </row>
    <row r="86" spans="1:22" x14ac:dyDescent="0.35">
      <c r="A86" s="2">
        <v>44295</v>
      </c>
      <c r="B86" s="3">
        <v>16.054532499581502</v>
      </c>
      <c r="C86" s="3">
        <v>14.136308612151501</v>
      </c>
      <c r="D86" s="3">
        <v>16.119797641824299</v>
      </c>
      <c r="E86" s="3">
        <v>14.934183271497099</v>
      </c>
      <c r="F86" s="3">
        <v>12.0294331458872</v>
      </c>
      <c r="G86" s="3">
        <v>12.4018389374131</v>
      </c>
      <c r="H86" s="3">
        <v>14.348965220282899</v>
      </c>
      <c r="I86" s="3">
        <v>15.256687177955399</v>
      </c>
      <c r="J86" s="3">
        <v>14.8906361171351</v>
      </c>
      <c r="K86" s="3">
        <v>13.0263690262924</v>
      </c>
      <c r="L86" s="3">
        <v>9.1858933628720401</v>
      </c>
      <c r="M86" s="3">
        <v>9.9300211043596001</v>
      </c>
      <c r="N86" s="3">
        <v>12.282511023925499</v>
      </c>
      <c r="O86" s="3">
        <v>22.9200881644928</v>
      </c>
      <c r="P86" s="3">
        <v>16.015428584295702</v>
      </c>
      <c r="Q86" s="3">
        <v>13.818119493585</v>
      </c>
      <c r="R86" s="3">
        <v>19.091596949159999</v>
      </c>
      <c r="S86" s="3">
        <v>6.3479919263440596</v>
      </c>
      <c r="T86" s="3">
        <v>14.071327958630199</v>
      </c>
      <c r="U86" s="3">
        <v>16.603985006935499</v>
      </c>
      <c r="V86" s="3">
        <v>19.3503015196993</v>
      </c>
    </row>
    <row r="87" spans="1:22" x14ac:dyDescent="0.35">
      <c r="A87" s="2">
        <v>44327</v>
      </c>
      <c r="B87" s="3">
        <v>15.823184925711599</v>
      </c>
      <c r="C87" s="3">
        <v>12.5309810567472</v>
      </c>
      <c r="D87" s="3">
        <v>15.6680701616497</v>
      </c>
      <c r="E87" s="3">
        <v>14.652671420155199</v>
      </c>
      <c r="F87" s="3">
        <v>12.778746193180501</v>
      </c>
      <c r="G87" s="3">
        <v>11.783986048165801</v>
      </c>
      <c r="H87" s="3">
        <v>13.9350698083565</v>
      </c>
      <c r="I87" s="3">
        <v>13.637341869792101</v>
      </c>
      <c r="J87" s="3">
        <v>14.893326219424599</v>
      </c>
      <c r="K87" s="3">
        <v>11.3039652998817</v>
      </c>
      <c r="L87" s="3">
        <v>9.0448462250416792</v>
      </c>
      <c r="M87" s="3">
        <v>9.5813986763754304</v>
      </c>
      <c r="N87" s="3">
        <v>6.6707425647962797</v>
      </c>
      <c r="O87" s="3">
        <v>22.493436343505198</v>
      </c>
      <c r="P87" s="3">
        <v>15.1227569907422</v>
      </c>
      <c r="Q87" s="3">
        <v>13.9398195663171</v>
      </c>
      <c r="R87" s="3">
        <v>18.48613704073</v>
      </c>
      <c r="S87" s="3">
        <v>6.3308329264670897</v>
      </c>
      <c r="T87" s="3">
        <v>13.794897061594799</v>
      </c>
      <c r="U87" s="3">
        <v>16.364176883825198</v>
      </c>
      <c r="V87" s="3">
        <v>19.099359095261299</v>
      </c>
    </row>
    <row r="88" spans="1:22" x14ac:dyDescent="0.35">
      <c r="A88" s="2">
        <v>44358</v>
      </c>
      <c r="B88" s="3">
        <v>16.6404517134619</v>
      </c>
      <c r="C88" s="3">
        <v>11.47000863065</v>
      </c>
      <c r="D88" s="3">
        <v>15.9642814551478</v>
      </c>
      <c r="E88" s="3">
        <v>16.580663365335202</v>
      </c>
      <c r="F88" s="3">
        <v>12.633881591717699</v>
      </c>
      <c r="G88" s="3">
        <v>9.4173069215100593</v>
      </c>
      <c r="H88" s="3">
        <v>13.958643157137301</v>
      </c>
      <c r="I88" s="3">
        <v>13.835721182679899</v>
      </c>
      <c r="J88" s="3">
        <v>15.402574112382901</v>
      </c>
      <c r="K88" s="3">
        <v>11.260836025538801</v>
      </c>
      <c r="L88" s="3">
        <v>9.4864803005836507</v>
      </c>
      <c r="M88" s="3">
        <v>9.7849620161920807</v>
      </c>
      <c r="N88" s="3">
        <v>13.3467133523457</v>
      </c>
      <c r="O88" s="3">
        <v>23.590565802234501</v>
      </c>
      <c r="P88" s="3">
        <v>15.9471748950596</v>
      </c>
      <c r="Q88" s="3">
        <v>13.4804050841324</v>
      </c>
      <c r="R88" s="3">
        <v>18.167552108350101</v>
      </c>
      <c r="S88" s="3">
        <v>6.1596701090174397</v>
      </c>
      <c r="T88" s="3">
        <v>15.2234991809491</v>
      </c>
      <c r="U88" s="3">
        <v>17.713097656428399</v>
      </c>
      <c r="V88" s="3">
        <v>19.3591077039815</v>
      </c>
    </row>
    <row r="89" spans="1:22" x14ac:dyDescent="0.35">
      <c r="A89" s="2">
        <v>44386</v>
      </c>
      <c r="B89" s="3">
        <v>16.112343736981099</v>
      </c>
      <c r="C89" s="3">
        <v>10.866553823111699</v>
      </c>
      <c r="D89" s="3">
        <v>14.6896969526069</v>
      </c>
      <c r="E89" s="3">
        <v>15.930388284949</v>
      </c>
      <c r="F89" s="3">
        <v>12.1315533394631</v>
      </c>
      <c r="G89" s="3">
        <v>8.8079997518937194</v>
      </c>
      <c r="H89" s="3">
        <v>13.442027378570399</v>
      </c>
      <c r="I89" s="3">
        <v>13.7583736284982</v>
      </c>
      <c r="J89" s="3">
        <v>14.6310553304534</v>
      </c>
      <c r="K89" s="3">
        <v>10.9069718784665</v>
      </c>
      <c r="L89" s="3">
        <v>8.7788980062137405</v>
      </c>
      <c r="M89" s="3">
        <v>9.3484897729299199</v>
      </c>
      <c r="N89" s="3">
        <v>11.858798560535201</v>
      </c>
      <c r="O89" s="3">
        <v>22.9876138926202</v>
      </c>
      <c r="P89" s="3">
        <v>15.0120922028485</v>
      </c>
      <c r="Q89" s="3">
        <v>13.3351650802477</v>
      </c>
      <c r="R89" s="3">
        <v>16.9052699074545</v>
      </c>
      <c r="S89" s="3">
        <v>5.6661096368253103</v>
      </c>
      <c r="T89" s="3">
        <v>14.396202730221001</v>
      </c>
      <c r="U89" s="3">
        <v>16.983708736558601</v>
      </c>
      <c r="V89" s="3">
        <v>19.104181222339498</v>
      </c>
    </row>
    <row r="90" spans="1:22" x14ac:dyDescent="0.35">
      <c r="A90" s="2">
        <v>44419</v>
      </c>
      <c r="B90" s="3">
        <v>15.7290910119948</v>
      </c>
      <c r="C90" s="3">
        <v>10.255385616775101</v>
      </c>
      <c r="D90" s="3">
        <v>14.648453094463999</v>
      </c>
      <c r="E90" s="3">
        <v>15.2333322282872</v>
      </c>
      <c r="F90" s="3">
        <v>11.979415167275899</v>
      </c>
      <c r="G90" s="3">
        <v>8.5141401909964305</v>
      </c>
      <c r="H90" s="3">
        <v>13.4381860391833</v>
      </c>
      <c r="I90" s="3">
        <v>13.142591443157199</v>
      </c>
      <c r="J90" s="3">
        <v>14.4045338483682</v>
      </c>
      <c r="K90" s="3">
        <v>10.529502032580799</v>
      </c>
      <c r="L90" s="3">
        <v>8.0954187593502507</v>
      </c>
      <c r="M90" s="3">
        <v>9.5972480180586803</v>
      </c>
      <c r="N90" s="3">
        <v>11.133819422472801</v>
      </c>
      <c r="O90" s="3">
        <v>23.514162568238699</v>
      </c>
      <c r="P90" s="3">
        <v>14.2705711318964</v>
      </c>
      <c r="Q90" s="3">
        <v>13.2220538697624</v>
      </c>
      <c r="R90" s="3">
        <v>16.584509357014699</v>
      </c>
      <c r="S90" s="3">
        <v>5.5004540539856404</v>
      </c>
      <c r="T90" s="3">
        <v>14.3070899545966</v>
      </c>
      <c r="U90" s="3">
        <v>16.899802637574499</v>
      </c>
      <c r="V90" s="3">
        <v>19.208615717411</v>
      </c>
    </row>
    <row r="91" spans="1:22" x14ac:dyDescent="0.35">
      <c r="A91" s="2">
        <v>44449</v>
      </c>
      <c r="B91" s="3">
        <v>15.814746602449601</v>
      </c>
      <c r="C91" s="3">
        <v>10.259412856464699</v>
      </c>
      <c r="D91" s="3">
        <v>15.0478145162693</v>
      </c>
      <c r="E91" s="3">
        <v>16.082410346883002</v>
      </c>
      <c r="F91" s="3">
        <v>11.668573421751301</v>
      </c>
      <c r="G91" s="3">
        <v>8.9691859117639599</v>
      </c>
      <c r="H91" s="3">
        <v>14.054750046588101</v>
      </c>
      <c r="I91" s="3">
        <v>13.2687487004141</v>
      </c>
      <c r="J91" s="3">
        <v>14.1262913016363</v>
      </c>
      <c r="K91" s="3">
        <v>10.244760244220201</v>
      </c>
      <c r="L91" s="3">
        <v>7.65575230840314</v>
      </c>
      <c r="M91" s="3">
        <v>8.8244469281488698</v>
      </c>
      <c r="N91" s="3">
        <v>10.477824840604301</v>
      </c>
      <c r="O91" s="3">
        <v>24.665494891411299</v>
      </c>
      <c r="P91" s="3">
        <v>14.097845597816301</v>
      </c>
      <c r="Q91" s="3">
        <v>13.261053388306999</v>
      </c>
      <c r="R91" s="3">
        <v>17.713201058404302</v>
      </c>
      <c r="S91" s="3">
        <v>5.3313866594677997</v>
      </c>
      <c r="T91" s="3">
        <v>14.5703290461606</v>
      </c>
      <c r="U91" s="3">
        <v>16.279268730211001</v>
      </c>
      <c r="V91" s="3">
        <v>19.0795226100566</v>
      </c>
    </row>
    <row r="92" spans="1:22" x14ac:dyDescent="0.35">
      <c r="A92" s="2">
        <v>44480</v>
      </c>
      <c r="B92" s="3">
        <v>15.3576503540505</v>
      </c>
      <c r="C92" s="3">
        <v>9.4466173552022497</v>
      </c>
      <c r="D92" s="3">
        <v>15.3075094616242</v>
      </c>
      <c r="E92" s="3">
        <v>16.337152054122001</v>
      </c>
      <c r="F92" s="3">
        <v>12.2825280598984</v>
      </c>
      <c r="G92" s="3">
        <v>9.7292769252693105</v>
      </c>
      <c r="H92" s="3">
        <v>14.4130152954181</v>
      </c>
      <c r="I92" s="3">
        <v>12.619212011934</v>
      </c>
      <c r="J92" s="3">
        <v>13.8466668531133</v>
      </c>
      <c r="K92" s="3">
        <v>9.8202978763486097</v>
      </c>
      <c r="L92" s="3">
        <v>7.9448748798623798</v>
      </c>
      <c r="M92" s="3">
        <v>9.5436032392740202</v>
      </c>
      <c r="N92" s="3">
        <v>10.475740272242</v>
      </c>
      <c r="O92" s="3">
        <v>24.5814444272816</v>
      </c>
      <c r="P92" s="3">
        <v>13.556214994820399</v>
      </c>
      <c r="Q92" s="3">
        <v>13.348960880319201</v>
      </c>
      <c r="R92" s="3">
        <v>17.4001764257278</v>
      </c>
      <c r="S92" s="3">
        <v>5.1606342150350999</v>
      </c>
      <c r="T92" s="3">
        <v>14.5842874041802</v>
      </c>
      <c r="U92" s="3">
        <v>16.2647144342282</v>
      </c>
      <c r="V92" s="3">
        <v>18.958815393657201</v>
      </c>
    </row>
    <row r="93" spans="1:22" x14ac:dyDescent="0.35">
      <c r="A93" s="2">
        <v>44511</v>
      </c>
      <c r="B93" s="3">
        <v>15.307991658034901</v>
      </c>
      <c r="C93" s="3">
        <v>10.0162309050465</v>
      </c>
      <c r="D93" s="3">
        <v>15.3377423798702</v>
      </c>
      <c r="E93" s="3">
        <v>16.539388608565801</v>
      </c>
      <c r="F93" s="3">
        <v>11.861758341154101</v>
      </c>
      <c r="G93" s="3">
        <v>10.0466320679433</v>
      </c>
      <c r="H93" s="3">
        <v>14.182083351491499</v>
      </c>
      <c r="I93" s="3">
        <v>13.089571715918099</v>
      </c>
      <c r="J93" s="3">
        <v>13.716090452209</v>
      </c>
      <c r="K93" s="3">
        <v>9.8415292877390499</v>
      </c>
      <c r="L93" s="3">
        <v>7.5448612331518996</v>
      </c>
      <c r="M93" s="3">
        <v>9.6962512311380902</v>
      </c>
      <c r="N93" s="3">
        <v>11.227489071506501</v>
      </c>
      <c r="O93" s="3">
        <v>24.0191724415828</v>
      </c>
      <c r="P93" s="3">
        <v>13.4464291421461</v>
      </c>
      <c r="Q93" s="3">
        <v>13.7176726608929</v>
      </c>
      <c r="R93" s="3">
        <v>17.3728641469183</v>
      </c>
      <c r="S93" s="3">
        <v>5.5910370041793804</v>
      </c>
      <c r="T93" s="3">
        <v>15.626938990418299</v>
      </c>
      <c r="U93" s="3">
        <v>16.015844133374099</v>
      </c>
      <c r="V93" s="3">
        <v>19.025005080383501</v>
      </c>
    </row>
    <row r="94" spans="1:22" x14ac:dyDescent="0.35">
      <c r="A94" s="2">
        <v>44540</v>
      </c>
      <c r="B94" s="3">
        <v>15.8632754810414</v>
      </c>
      <c r="C94" s="3">
        <v>9.6877613219972805</v>
      </c>
      <c r="D94" s="3">
        <v>14.848594037977399</v>
      </c>
      <c r="E94" s="3">
        <v>15.540002836054301</v>
      </c>
      <c r="F94" s="3">
        <v>10.246359186851</v>
      </c>
      <c r="G94" s="3">
        <v>9.8098565923393792</v>
      </c>
      <c r="H94" s="3">
        <v>14.9444630544281</v>
      </c>
      <c r="I94" s="3">
        <v>13.390989774055599</v>
      </c>
      <c r="J94" s="3">
        <v>13.3737652631839</v>
      </c>
      <c r="K94" s="3">
        <v>10.3288768022438</v>
      </c>
      <c r="L94" s="3">
        <v>7.9822889209171599</v>
      </c>
      <c r="M94" s="3">
        <v>9.4932253687339792</v>
      </c>
      <c r="N94" s="3">
        <v>9.9266941101293806</v>
      </c>
      <c r="O94" s="3">
        <v>23.536302311720899</v>
      </c>
      <c r="P94" s="3">
        <v>12.871340033317299</v>
      </c>
      <c r="Q94" s="3">
        <v>13.1150051253125</v>
      </c>
      <c r="R94" s="3">
        <v>16.9336677269993</v>
      </c>
      <c r="S94" s="3">
        <v>6.4560418602037304</v>
      </c>
      <c r="T94" s="3">
        <v>16.502996079985699</v>
      </c>
      <c r="U94" s="3">
        <v>16.634041120041001</v>
      </c>
      <c r="V94" s="3">
        <v>17.192377392260699</v>
      </c>
    </row>
    <row r="95" spans="1:22" x14ac:dyDescent="0.35">
      <c r="A95" s="2">
        <v>44572</v>
      </c>
      <c r="B95" s="3">
        <v>14.731054911800101</v>
      </c>
      <c r="C95" s="3">
        <v>9.4828083237564993</v>
      </c>
      <c r="D95" s="3">
        <v>14.6367218493541</v>
      </c>
      <c r="E95" s="3">
        <v>14.942634663547899</v>
      </c>
      <c r="F95" s="3">
        <v>10.9978393382787</v>
      </c>
      <c r="G95" s="3">
        <v>10.9060421026357</v>
      </c>
      <c r="H95" s="3">
        <v>15.7179735579917</v>
      </c>
      <c r="I95" s="3">
        <v>13.615370552444199</v>
      </c>
      <c r="J95" s="3">
        <v>13.7769526214915</v>
      </c>
      <c r="K95" s="3">
        <v>9.9245668429433298</v>
      </c>
      <c r="L95" s="3">
        <v>7.6001073538684203</v>
      </c>
      <c r="M95" s="3">
        <v>9.8033959843294092</v>
      </c>
      <c r="N95" s="3">
        <v>10.0308730900369</v>
      </c>
      <c r="O95" s="3">
        <v>23.761504953904598</v>
      </c>
      <c r="P95" s="3">
        <v>12.495642724597401</v>
      </c>
      <c r="Q95" s="3">
        <v>13.3860471566668</v>
      </c>
      <c r="R95" s="3">
        <v>17.380559146869601</v>
      </c>
      <c r="S95" s="3">
        <v>5.8555583750919196</v>
      </c>
      <c r="T95" s="3">
        <v>15.314914403155001</v>
      </c>
      <c r="U95" s="3">
        <v>15.766589781692501</v>
      </c>
      <c r="V95" s="3">
        <v>18.523227877098002</v>
      </c>
    </row>
    <row r="96" spans="1:22" x14ac:dyDescent="0.35">
      <c r="A96" s="2">
        <v>44603</v>
      </c>
      <c r="B96" s="3">
        <v>13.7750464410869</v>
      </c>
      <c r="C96" s="3">
        <v>10.1867212411721</v>
      </c>
      <c r="D96" s="3">
        <v>15.1939669875219</v>
      </c>
      <c r="E96" s="3">
        <v>15.078441094361899</v>
      </c>
      <c r="F96" s="3">
        <v>10.0949779212315</v>
      </c>
      <c r="G96" s="3">
        <v>10.976006323875399</v>
      </c>
      <c r="H96" s="3">
        <v>15.6402284999737</v>
      </c>
      <c r="I96" s="3">
        <v>12.9706259360267</v>
      </c>
      <c r="J96" s="3">
        <v>13.697352495749</v>
      </c>
      <c r="K96" s="3">
        <v>9.4281544566848492</v>
      </c>
      <c r="L96" s="3">
        <v>8.1618927851266108</v>
      </c>
      <c r="M96" s="3">
        <v>10.0321240460414</v>
      </c>
      <c r="N96" s="3">
        <v>10.410443339699</v>
      </c>
      <c r="O96" s="3">
        <v>22.249784520914002</v>
      </c>
      <c r="P96" s="3">
        <v>12.347534340417599</v>
      </c>
      <c r="Q96" s="3">
        <v>13.7040384251651</v>
      </c>
      <c r="R96" s="3">
        <v>17.382920528031899</v>
      </c>
      <c r="S96" s="3">
        <v>4.6863291690851998</v>
      </c>
      <c r="T96" s="3">
        <v>15.9146496709792</v>
      </c>
      <c r="U96" s="3">
        <v>15.0378831757866</v>
      </c>
      <c r="V96" s="3">
        <v>18.8709210260917</v>
      </c>
    </row>
    <row r="97" spans="1:22" x14ac:dyDescent="0.35">
      <c r="A97" s="2">
        <v>44631</v>
      </c>
      <c r="B97" s="3">
        <v>12.997229312396</v>
      </c>
      <c r="C97" s="3">
        <v>9.3807605126383695</v>
      </c>
      <c r="D97" s="3">
        <v>14.992924833765301</v>
      </c>
      <c r="E97" s="3">
        <v>14.4684818372493</v>
      </c>
      <c r="F97" s="3">
        <v>9.2694589796704392</v>
      </c>
      <c r="G97" s="3">
        <v>11.545981346604901</v>
      </c>
      <c r="H97" s="3">
        <v>15.125729990655101</v>
      </c>
      <c r="I97" s="3">
        <v>12.232250601491399</v>
      </c>
      <c r="J97" s="3">
        <v>13.596917764410801</v>
      </c>
      <c r="K97" s="3">
        <v>9.1677467429527209</v>
      </c>
      <c r="L97" s="3">
        <v>7.6071662874872903</v>
      </c>
      <c r="M97" s="3">
        <v>9.8796838042350696</v>
      </c>
      <c r="N97" s="3">
        <v>9.1335009586969402</v>
      </c>
      <c r="O97" s="3">
        <v>21.238682694424</v>
      </c>
      <c r="P97" s="3">
        <v>9.8511234140704804</v>
      </c>
      <c r="Q97" s="3">
        <v>14.3509009326874</v>
      </c>
      <c r="R97" s="3">
        <v>16.889981985580398</v>
      </c>
      <c r="S97" s="3">
        <v>4.4233742143421901</v>
      </c>
      <c r="T97" s="3">
        <v>16.343307164163601</v>
      </c>
      <c r="U97" s="3">
        <v>14.3016970628019</v>
      </c>
      <c r="V97" s="3">
        <v>19.188492356066</v>
      </c>
    </row>
    <row r="98" spans="1:22" x14ac:dyDescent="0.35">
      <c r="A98" s="2">
        <v>44662</v>
      </c>
      <c r="B98" s="3">
        <v>12.404978024628999</v>
      </c>
      <c r="C98" s="3">
        <v>9.3798531159823106</v>
      </c>
      <c r="D98" s="3">
        <v>14.720008315604201</v>
      </c>
      <c r="E98" s="3">
        <v>14.2917994959223</v>
      </c>
      <c r="F98" s="3">
        <v>9.0731181081660104</v>
      </c>
      <c r="G98" s="3">
        <v>10.219346364299801</v>
      </c>
      <c r="H98" s="3">
        <v>15.252473308054</v>
      </c>
      <c r="I98" s="3">
        <v>11.925513282334199</v>
      </c>
      <c r="J98" s="3">
        <v>13.7574762626713</v>
      </c>
      <c r="K98" s="3">
        <v>9.1015731296552094</v>
      </c>
      <c r="L98" s="3">
        <v>7.5981353840540304</v>
      </c>
      <c r="M98" s="3">
        <v>9.7298960385145499</v>
      </c>
      <c r="N98" s="3">
        <v>10.344739062774201</v>
      </c>
      <c r="O98" s="3">
        <v>22.439702263711599</v>
      </c>
      <c r="P98" s="3">
        <v>10.404555122196101</v>
      </c>
      <c r="Q98" s="3">
        <v>14.7488436860818</v>
      </c>
      <c r="R98" s="3">
        <v>16.773011780633698</v>
      </c>
      <c r="S98" s="3">
        <v>5.0631739312695396</v>
      </c>
      <c r="T98" s="3">
        <v>16.8917910817296</v>
      </c>
      <c r="U98" s="3">
        <v>14.2430642191358</v>
      </c>
      <c r="V98" s="3">
        <v>19.471395329560199</v>
      </c>
    </row>
    <row r="99" spans="1:22" x14ac:dyDescent="0.35">
      <c r="A99" s="2">
        <v>44692</v>
      </c>
      <c r="B99" s="3">
        <v>12.398676455700301</v>
      </c>
      <c r="C99" s="3">
        <v>8.3095699252775699</v>
      </c>
      <c r="D99" s="3">
        <v>13.631163510825999</v>
      </c>
      <c r="E99" s="3">
        <v>13.3846950465416</v>
      </c>
      <c r="F99" s="3">
        <v>6.6870652771438603</v>
      </c>
      <c r="G99" s="3">
        <v>7.84500377133954</v>
      </c>
      <c r="H99" s="3">
        <v>14.5870002702065</v>
      </c>
      <c r="I99" s="3">
        <v>11.233760686855099</v>
      </c>
      <c r="J99" s="3">
        <v>12.3136958996486</v>
      </c>
      <c r="K99" s="3">
        <v>8.5794146831565499</v>
      </c>
      <c r="L99" s="3">
        <v>6.4077389213093996</v>
      </c>
      <c r="M99" s="3">
        <v>8.7497648380033404</v>
      </c>
      <c r="N99" s="3">
        <v>9.1103831971605391</v>
      </c>
      <c r="O99" s="3">
        <v>20.271889392421901</v>
      </c>
      <c r="P99" s="3">
        <v>10.094898553097901</v>
      </c>
      <c r="Q99" s="3">
        <v>13.621444220840299</v>
      </c>
      <c r="R99" s="3">
        <v>15.9830075402246</v>
      </c>
      <c r="S99" s="3">
        <v>4.4740983952233302</v>
      </c>
      <c r="T99" s="3">
        <v>15.109680594448699</v>
      </c>
      <c r="U99" s="3">
        <v>12.710604537011401</v>
      </c>
      <c r="V99" s="3">
        <v>18.514848688193499</v>
      </c>
    </row>
    <row r="100" spans="1:22" x14ac:dyDescent="0.35">
      <c r="A100" s="2">
        <v>44722</v>
      </c>
      <c r="B100" s="3">
        <v>13.1387597572954</v>
      </c>
      <c r="C100" s="3">
        <v>7.1470172588943903</v>
      </c>
      <c r="D100" s="3">
        <v>13.0526131049282</v>
      </c>
      <c r="E100" s="3">
        <v>13.2207516058486</v>
      </c>
      <c r="F100" s="3">
        <v>6.6418073832710602</v>
      </c>
      <c r="G100" s="3">
        <v>8.0599442875954903</v>
      </c>
      <c r="H100" s="3">
        <v>13.9646427324566</v>
      </c>
      <c r="I100" s="3">
        <v>11.5437752043981</v>
      </c>
      <c r="J100" s="3">
        <v>11.8425569018482</v>
      </c>
      <c r="K100" s="3">
        <v>8.7284391356768793</v>
      </c>
      <c r="L100" s="3">
        <v>6.3453746811450999</v>
      </c>
      <c r="M100" s="3">
        <v>8.4958076811011196</v>
      </c>
      <c r="N100" s="3">
        <v>8.9337791264152493</v>
      </c>
      <c r="O100" s="3">
        <v>20.512631278930101</v>
      </c>
      <c r="P100" s="3">
        <v>11.781120301873701</v>
      </c>
      <c r="Q100" s="3">
        <v>12.6051366137615</v>
      </c>
      <c r="R100" s="3">
        <v>15.8191162261625</v>
      </c>
      <c r="S100" s="3">
        <v>4.7519673321217901</v>
      </c>
      <c r="T100" s="3">
        <v>13.9844840142359</v>
      </c>
      <c r="U100" s="3">
        <v>12.698403485915399</v>
      </c>
      <c r="V100" s="3">
        <v>16.977052748700199</v>
      </c>
    </row>
    <row r="101" spans="1:22" x14ac:dyDescent="0.35">
      <c r="A101" s="2">
        <v>44753</v>
      </c>
      <c r="B101" s="3">
        <v>13.3513504952689</v>
      </c>
      <c r="C101" s="3">
        <v>6.3176239106688499</v>
      </c>
      <c r="D101" s="3">
        <v>12.1938743817008</v>
      </c>
      <c r="E101" s="3">
        <v>12.8171244145841</v>
      </c>
      <c r="F101" s="3">
        <v>6.7159313054290601</v>
      </c>
      <c r="G101" s="3">
        <v>6.91740042779682</v>
      </c>
      <c r="H101" s="3">
        <v>13.291099104865101</v>
      </c>
      <c r="I101" s="3">
        <v>10.1122838743052</v>
      </c>
      <c r="J101" s="3">
        <v>11.466802811616301</v>
      </c>
      <c r="K101" s="3">
        <v>8.2177054741088895</v>
      </c>
      <c r="L101" s="3">
        <v>5.9416212487194597</v>
      </c>
      <c r="M101" s="3">
        <v>8.7391878636177704</v>
      </c>
      <c r="N101" s="3">
        <v>7.6054752379283599</v>
      </c>
      <c r="O101" s="3">
        <v>20.5145009595891</v>
      </c>
      <c r="P101" s="3">
        <v>11.528165280489</v>
      </c>
      <c r="Q101" s="3">
        <v>12.1637198455222</v>
      </c>
      <c r="R101" s="3">
        <v>15.107545409904001</v>
      </c>
      <c r="S101" s="3">
        <v>4.2367662125075496</v>
      </c>
      <c r="T101" s="3">
        <v>12.5389339675557</v>
      </c>
      <c r="U101" s="3">
        <v>10.6935926197722</v>
      </c>
      <c r="V101" s="3">
        <v>15.6568718893037</v>
      </c>
    </row>
    <row r="102" spans="1:22" x14ac:dyDescent="0.35">
      <c r="A102" s="2">
        <v>44784</v>
      </c>
      <c r="B102" s="3">
        <v>12.8422549525405</v>
      </c>
      <c r="C102" s="3">
        <v>6.7191949420333001</v>
      </c>
      <c r="D102" s="3">
        <v>12.949540998622499</v>
      </c>
      <c r="E102" s="3">
        <v>13.315232253734701</v>
      </c>
      <c r="F102" s="3">
        <v>6.3877195785259104</v>
      </c>
      <c r="G102" s="3">
        <v>7.7389644364132097</v>
      </c>
      <c r="H102" s="3">
        <v>13.9967865029477</v>
      </c>
      <c r="I102" s="3">
        <v>11.0218552410299</v>
      </c>
      <c r="J102" s="3">
        <v>11.8409337299159</v>
      </c>
      <c r="K102" s="3">
        <v>8.8709671945560906</v>
      </c>
      <c r="L102" s="3">
        <v>6.5060299090110298</v>
      </c>
      <c r="M102" s="3">
        <v>9.1871060760655006</v>
      </c>
      <c r="N102" s="3">
        <v>8.2870385378126894</v>
      </c>
      <c r="O102" s="3">
        <v>22.602208942503001</v>
      </c>
      <c r="P102" s="3">
        <v>10.8067738552171</v>
      </c>
      <c r="Q102" s="3">
        <v>13.9635761467883</v>
      </c>
      <c r="R102" s="3">
        <v>15.4607989019767</v>
      </c>
      <c r="S102" s="3">
        <v>4.47527551187732</v>
      </c>
      <c r="T102" s="3">
        <v>13.6535025052466</v>
      </c>
      <c r="U102" s="3">
        <v>11.4211329087012</v>
      </c>
      <c r="V102" s="3">
        <v>16.554887470126499</v>
      </c>
    </row>
    <row r="103" spans="1:22" x14ac:dyDescent="0.35">
      <c r="A103" s="2">
        <v>44813</v>
      </c>
      <c r="B103" s="3">
        <v>12.6142395075917</v>
      </c>
      <c r="C103" s="3">
        <v>6.9454832084663902</v>
      </c>
      <c r="D103" s="3">
        <v>13.0470554609344</v>
      </c>
      <c r="E103" s="3">
        <v>12.882852765641299</v>
      </c>
      <c r="F103" s="3">
        <v>6.1454203839297303</v>
      </c>
      <c r="G103" s="3">
        <v>8.0221772449897895</v>
      </c>
      <c r="H103" s="3">
        <v>13.8158868274616</v>
      </c>
      <c r="I103" s="3">
        <v>10.7792927469839</v>
      </c>
      <c r="J103" s="3">
        <v>11.3016899622253</v>
      </c>
      <c r="K103" s="3">
        <v>8.5137726669807599</v>
      </c>
      <c r="L103" s="3">
        <v>6.49099995235522</v>
      </c>
      <c r="M103" s="3">
        <v>8.54621303586325</v>
      </c>
      <c r="N103" s="3">
        <v>6.9668025514714502</v>
      </c>
      <c r="O103" s="3">
        <v>22.659603219775001</v>
      </c>
      <c r="P103" s="3">
        <v>10.8445351365626</v>
      </c>
      <c r="Q103" s="3">
        <v>12.762594282999499</v>
      </c>
      <c r="R103" s="3">
        <v>15.673877374879099</v>
      </c>
      <c r="S103" s="3">
        <v>4.9671554972918903</v>
      </c>
      <c r="T103" s="3">
        <v>12.736293419190201</v>
      </c>
      <c r="U103" s="3">
        <v>11.1852900458835</v>
      </c>
      <c r="V103" s="3">
        <v>15.462672058735199</v>
      </c>
    </row>
    <row r="104" spans="1:22" x14ac:dyDescent="0.35">
      <c r="A104" s="2">
        <v>44845</v>
      </c>
      <c r="B104" s="3">
        <v>11.3617766698805</v>
      </c>
      <c r="C104" s="3">
        <v>7.0386999167602404</v>
      </c>
      <c r="D104" s="3">
        <v>12.420658607701601</v>
      </c>
      <c r="E104" s="3">
        <v>11.260843577784</v>
      </c>
      <c r="F104" s="3">
        <v>6.1002459168056298</v>
      </c>
      <c r="G104" s="3">
        <v>8.2880798627765593</v>
      </c>
      <c r="H104" s="3">
        <v>12.6844841619238</v>
      </c>
      <c r="I104" s="3">
        <v>10.168379217355699</v>
      </c>
      <c r="J104" s="3">
        <v>11.362889117801</v>
      </c>
      <c r="K104" s="3">
        <v>8.5416669899803708</v>
      </c>
      <c r="L104" s="3">
        <v>6.9090535766125303</v>
      </c>
      <c r="M104" s="3">
        <v>8.1489764972231509</v>
      </c>
      <c r="N104" s="3">
        <v>6.5560066510395103</v>
      </c>
      <c r="O104" s="3">
        <v>21.263617566529799</v>
      </c>
      <c r="P104" s="3">
        <v>9.3231619737251297</v>
      </c>
      <c r="Q104" s="3">
        <v>12.7460942534283</v>
      </c>
      <c r="R104" s="3">
        <v>14.8448520299108</v>
      </c>
      <c r="S104" s="3">
        <v>4.67779157809463</v>
      </c>
      <c r="T104" s="3">
        <v>12.318148671887601</v>
      </c>
      <c r="U104" s="3">
        <v>10.1974839346989</v>
      </c>
      <c r="V104" s="3">
        <v>14.9311438044047</v>
      </c>
    </row>
    <row r="105" spans="1:22" x14ac:dyDescent="0.35">
      <c r="A105" s="2">
        <v>44876</v>
      </c>
      <c r="B105" s="3">
        <v>11.808543980501</v>
      </c>
      <c r="C105" s="3">
        <v>7.8402232129499101</v>
      </c>
      <c r="D105" s="3">
        <v>12.759570025927299</v>
      </c>
      <c r="E105" s="3">
        <v>11.8752293667917</v>
      </c>
      <c r="F105" s="3">
        <v>7.3491928158809197</v>
      </c>
      <c r="G105" s="3">
        <v>9.8754082613090208</v>
      </c>
      <c r="H105" s="3">
        <v>13.292907438518</v>
      </c>
      <c r="I105" s="3">
        <v>11.8600742021704</v>
      </c>
      <c r="J105" s="3">
        <v>12.775994764345301</v>
      </c>
      <c r="K105" s="3">
        <v>10.7926604218313</v>
      </c>
      <c r="L105" s="3">
        <v>6.9007173494715497</v>
      </c>
      <c r="M105" s="3">
        <v>9.0427159009330804</v>
      </c>
      <c r="N105" s="3">
        <v>6.8744636581176701</v>
      </c>
      <c r="O105" s="3">
        <v>22.627687569572</v>
      </c>
      <c r="P105" s="3">
        <v>9.6948958521189503</v>
      </c>
      <c r="Q105" s="3">
        <v>12.926313796147699</v>
      </c>
      <c r="R105" s="3">
        <v>15.7252986476046</v>
      </c>
      <c r="S105" s="3">
        <v>5.3015255225226001</v>
      </c>
      <c r="T105" s="3">
        <v>12.7975822748196</v>
      </c>
      <c r="U105" s="3">
        <v>9.7532816718541007</v>
      </c>
      <c r="V105" s="3">
        <v>14.792720546220099</v>
      </c>
    </row>
    <row r="106" spans="1:22" x14ac:dyDescent="0.35">
      <c r="A106" s="2">
        <v>44904</v>
      </c>
      <c r="B106" s="3">
        <v>12.3452349073367</v>
      </c>
      <c r="C106" s="3">
        <v>7.2150001216597497</v>
      </c>
      <c r="D106" s="3">
        <v>12.183976027591999</v>
      </c>
      <c r="E106" s="3">
        <v>12.524538057945101</v>
      </c>
      <c r="F106" s="3">
        <v>7.4863290060336798</v>
      </c>
      <c r="G106" s="3">
        <v>9.6654709142637305</v>
      </c>
      <c r="H106" s="3">
        <v>13.4465862184732</v>
      </c>
      <c r="I106" s="3">
        <v>12.8217508850808</v>
      </c>
      <c r="J106" s="3">
        <v>12.191474781609401</v>
      </c>
      <c r="K106" s="3">
        <v>10.786228052145299</v>
      </c>
      <c r="L106" s="3">
        <v>6.7482687349509902</v>
      </c>
      <c r="M106" s="3">
        <v>9.1344505321650793</v>
      </c>
      <c r="N106" s="3">
        <v>6.6724427516623201</v>
      </c>
      <c r="O106" s="3">
        <v>22.7211703300643</v>
      </c>
      <c r="P106" s="3">
        <v>11.015661359391199</v>
      </c>
      <c r="Q106" s="3">
        <v>11.911632361605699</v>
      </c>
      <c r="R106" s="3">
        <v>15.5378839039293</v>
      </c>
      <c r="S106" s="3">
        <v>5.4410226313561303</v>
      </c>
      <c r="T106" s="3">
        <v>11.748961372532399</v>
      </c>
      <c r="U106" s="3">
        <v>11.7333672341982</v>
      </c>
      <c r="V106" s="3">
        <v>13.918086755808099</v>
      </c>
    </row>
    <row r="107" spans="1:22" x14ac:dyDescent="0.35">
      <c r="A107" s="2">
        <v>44937</v>
      </c>
      <c r="B107" s="3">
        <v>12.1628813110986</v>
      </c>
      <c r="C107" s="3">
        <v>7.3351447219728296</v>
      </c>
      <c r="D107" s="3">
        <v>11.6824377616334</v>
      </c>
      <c r="E107" s="3">
        <v>12.7924379898576</v>
      </c>
      <c r="F107" s="3">
        <v>8.0170667067611205</v>
      </c>
      <c r="G107" s="3">
        <v>9.7876175031686401</v>
      </c>
      <c r="H107" s="3">
        <v>13.516281114241499</v>
      </c>
      <c r="I107" s="3">
        <v>13.284866136418501</v>
      </c>
      <c r="J107" s="3">
        <v>12.728585053193401</v>
      </c>
      <c r="K107" s="3">
        <v>11.2389970921709</v>
      </c>
      <c r="L107" s="3">
        <v>7.1426880383977798</v>
      </c>
      <c r="M107" s="3">
        <v>9.4221626604643092</v>
      </c>
      <c r="N107" s="3">
        <v>6.4825057587357104</v>
      </c>
      <c r="O107" s="3">
        <v>21.6449692496418</v>
      </c>
      <c r="P107" s="3">
        <v>11.713681977425701</v>
      </c>
      <c r="Q107" s="3">
        <v>11.629704952935301</v>
      </c>
      <c r="R107" s="3">
        <v>16.143035629115499</v>
      </c>
      <c r="S107" s="3">
        <v>4.9496203852073402</v>
      </c>
      <c r="T107" s="3">
        <v>11.9217403062203</v>
      </c>
      <c r="U107" s="3">
        <v>11.240968976612701</v>
      </c>
      <c r="V107" s="3">
        <v>14.6263394946587</v>
      </c>
    </row>
    <row r="108" spans="1:22" x14ac:dyDescent="0.35">
      <c r="A108" s="2">
        <v>44967</v>
      </c>
      <c r="B108" s="3">
        <v>12.4063510020341</v>
      </c>
      <c r="C108" s="3">
        <v>7.9134375319136803</v>
      </c>
      <c r="D108" s="3">
        <v>12.353729043359101</v>
      </c>
      <c r="E108" s="3">
        <v>12.898756628968</v>
      </c>
      <c r="F108" s="3">
        <v>7.6806644315522696</v>
      </c>
      <c r="G108" s="3">
        <v>9.6967563623178208</v>
      </c>
      <c r="H108" s="3">
        <v>13.3423502514371</v>
      </c>
      <c r="I108" s="3">
        <v>14.421031567637399</v>
      </c>
      <c r="J108" s="3">
        <v>12.501378159528199</v>
      </c>
      <c r="K108" s="3">
        <v>12.753525560010999</v>
      </c>
      <c r="L108" s="3">
        <v>7.0442996096475898</v>
      </c>
      <c r="M108" s="3">
        <v>9.1297297512323503</v>
      </c>
      <c r="N108" s="3">
        <v>7.7366182805458399</v>
      </c>
      <c r="O108" s="3">
        <v>21.108879973434501</v>
      </c>
      <c r="P108" s="3">
        <v>11.369323036510901</v>
      </c>
      <c r="Q108" s="3">
        <v>11.076941748175001</v>
      </c>
      <c r="R108" s="3">
        <v>15.9234128545683</v>
      </c>
      <c r="S108" s="3">
        <v>4.5235940173506597</v>
      </c>
      <c r="T108" s="3">
        <v>12.273893202952101</v>
      </c>
      <c r="U108" s="3">
        <v>11.051036064814101</v>
      </c>
      <c r="V108" s="3">
        <v>14.4521646186487</v>
      </c>
    </row>
    <row r="109" spans="1:22" x14ac:dyDescent="0.35">
      <c r="A109" s="2">
        <v>44995</v>
      </c>
      <c r="B109" s="3">
        <v>11.879870037268899</v>
      </c>
      <c r="C109" s="3">
        <v>7.8050415137225402</v>
      </c>
      <c r="D109" s="3">
        <v>11.706387213285</v>
      </c>
      <c r="E109" s="3">
        <v>11.8375880538975</v>
      </c>
      <c r="F109" s="3">
        <v>7.21745178982792</v>
      </c>
      <c r="G109" s="3">
        <v>9.4221616832376807</v>
      </c>
      <c r="H109" s="3">
        <v>13.0576525263847</v>
      </c>
      <c r="I109" s="3">
        <v>14.4740141178979</v>
      </c>
      <c r="J109" s="3">
        <v>12.5731204825679</v>
      </c>
      <c r="K109" s="3">
        <v>12.672514932537201</v>
      </c>
      <c r="L109" s="3">
        <v>6.6489760258717201</v>
      </c>
      <c r="M109" s="3">
        <v>8.7770949749625409</v>
      </c>
      <c r="N109" s="3">
        <v>7.3423269795600001</v>
      </c>
      <c r="O109" s="3">
        <v>20.173448600196402</v>
      </c>
      <c r="P109" s="3">
        <v>10.410622250825799</v>
      </c>
      <c r="Q109" s="3">
        <v>11.284221393579299</v>
      </c>
      <c r="R109" s="3">
        <v>15.6857760187974</v>
      </c>
      <c r="S109" s="3">
        <v>5.20396664713771</v>
      </c>
      <c r="T109" s="3">
        <v>11.326431577536599</v>
      </c>
      <c r="U109" s="3">
        <v>12.5383171045611</v>
      </c>
      <c r="V109" s="3">
        <v>15.0502159002643</v>
      </c>
    </row>
    <row r="110" spans="1:22" x14ac:dyDescent="0.35">
      <c r="A110" s="2">
        <v>45027</v>
      </c>
      <c r="B110" s="3">
        <v>12.381571015114</v>
      </c>
      <c r="C110" s="3">
        <v>7.38626964051298</v>
      </c>
      <c r="D110" s="3">
        <v>12.04823737786</v>
      </c>
      <c r="E110" s="3">
        <v>11.686282536748401</v>
      </c>
      <c r="F110" s="3">
        <v>6.9380065342273403</v>
      </c>
      <c r="G110" s="3">
        <v>9.7892489248102805</v>
      </c>
      <c r="H110" s="3">
        <v>13.171569949393399</v>
      </c>
      <c r="I110" s="3">
        <v>15.1148841367819</v>
      </c>
      <c r="J110" s="3">
        <v>12.6521836932053</v>
      </c>
      <c r="K110" s="3">
        <v>14.029660815758501</v>
      </c>
      <c r="L110" s="3">
        <v>6.8328702277638103</v>
      </c>
      <c r="M110" s="3">
        <v>9.1028128710504905</v>
      </c>
      <c r="N110" s="3">
        <v>7.2246554634588103</v>
      </c>
      <c r="O110" s="3">
        <v>20.192396521386399</v>
      </c>
      <c r="P110" s="3">
        <v>11.0281454425654</v>
      </c>
      <c r="Q110" s="3">
        <v>10.984173039511701</v>
      </c>
      <c r="R110" s="3">
        <v>15.8318239901353</v>
      </c>
      <c r="S110" s="3">
        <v>4.8441024396974504</v>
      </c>
      <c r="T110" s="3">
        <v>11.0034081040454</v>
      </c>
      <c r="U110" s="3">
        <v>13.9083243636746</v>
      </c>
      <c r="V110" s="3">
        <v>15.6767694750316</v>
      </c>
    </row>
    <row r="111" spans="1:22" x14ac:dyDescent="0.35">
      <c r="A111" s="2">
        <v>45057</v>
      </c>
      <c r="B111" s="3">
        <v>12.150383217954399</v>
      </c>
      <c r="C111" s="3">
        <v>8.4928390547434809</v>
      </c>
      <c r="D111" s="3">
        <v>11.969728208930199</v>
      </c>
      <c r="E111" s="3">
        <v>11.5107182321154</v>
      </c>
      <c r="F111" s="3">
        <v>7.1799947009808402</v>
      </c>
      <c r="G111" s="3">
        <v>9.7445281460112199</v>
      </c>
      <c r="H111" s="3">
        <v>13.0788781373882</v>
      </c>
      <c r="I111" s="3">
        <v>15.241481687483599</v>
      </c>
      <c r="J111" s="3">
        <v>12.3772036073054</v>
      </c>
      <c r="K111" s="3">
        <v>13.116983014733901</v>
      </c>
      <c r="L111" s="3">
        <v>7.0061090990570998</v>
      </c>
      <c r="M111" s="3">
        <v>8.8192244245651299</v>
      </c>
      <c r="N111" s="3">
        <v>6.9795045143657202</v>
      </c>
      <c r="O111" s="3">
        <v>21.048963243997701</v>
      </c>
      <c r="P111" s="3">
        <v>10.4458229668677</v>
      </c>
      <c r="Q111" s="3">
        <v>11.4493361328219</v>
      </c>
      <c r="R111" s="3">
        <v>15.7139379583069</v>
      </c>
      <c r="S111" s="3">
        <v>4.4962969574827003</v>
      </c>
      <c r="T111" s="3">
        <v>11.2508415863122</v>
      </c>
      <c r="U111" s="3">
        <v>13.8174020388601</v>
      </c>
      <c r="V111" s="3">
        <v>16.6778247080406</v>
      </c>
    </row>
    <row r="112" spans="1:22" x14ac:dyDescent="0.35">
      <c r="A112" s="2">
        <v>45086</v>
      </c>
      <c r="B112" s="3">
        <v>11.8271846031384</v>
      </c>
      <c r="C112" s="3">
        <v>8.2905053553360606</v>
      </c>
      <c r="D112" s="3">
        <v>13.6546949920701</v>
      </c>
      <c r="E112" s="3">
        <v>10.2532035018014</v>
      </c>
      <c r="F112" s="3">
        <v>7.8442159240256704</v>
      </c>
      <c r="G112" s="3">
        <v>9.8436903751505405</v>
      </c>
      <c r="H112" s="3">
        <v>13.200146824369501</v>
      </c>
      <c r="I112" s="3">
        <v>16.363062658773298</v>
      </c>
      <c r="J112" s="3">
        <v>11.9896821748682</v>
      </c>
      <c r="K112" s="3">
        <v>13.0327571196232</v>
      </c>
      <c r="L112" s="3">
        <v>7.77761656285809</v>
      </c>
      <c r="M112" s="3">
        <v>9.1366868399855896</v>
      </c>
      <c r="N112" s="3">
        <v>7.7513395879571698</v>
      </c>
      <c r="O112" s="3">
        <v>21.344143296866498</v>
      </c>
      <c r="P112" s="3">
        <v>10.3633442828678</v>
      </c>
      <c r="Q112" s="3">
        <v>11.1779722572231</v>
      </c>
      <c r="R112" s="3">
        <v>15.804471035556899</v>
      </c>
      <c r="S112" s="3">
        <v>5.0102362003060996</v>
      </c>
      <c r="T112" s="3">
        <v>10.9815718511384</v>
      </c>
      <c r="U112" s="3">
        <v>13.9021884563097</v>
      </c>
      <c r="V112" s="3">
        <v>16.960217007233101</v>
      </c>
    </row>
    <row r="113" spans="1:37" x14ac:dyDescent="0.35">
      <c r="A113" s="2">
        <v>45118</v>
      </c>
      <c r="B113" s="3">
        <v>11.8369645468432</v>
      </c>
      <c r="C113" s="3">
        <v>8.9352793232873893</v>
      </c>
      <c r="D113" s="3">
        <v>13.3903834912846</v>
      </c>
      <c r="E113" s="3">
        <v>10.0626005818716</v>
      </c>
      <c r="F113" s="3">
        <v>8.4223744826164904</v>
      </c>
      <c r="G113" s="3">
        <v>10.102517760820101</v>
      </c>
      <c r="H113" s="3">
        <v>13.306988467989401</v>
      </c>
      <c r="I113" s="3">
        <v>16.204027611761902</v>
      </c>
      <c r="J113" s="3">
        <v>11.927600315428601</v>
      </c>
      <c r="K113" s="3">
        <v>11.8594229775788</v>
      </c>
      <c r="L113" s="3">
        <v>7.85835773214054</v>
      </c>
      <c r="M113" s="3">
        <v>9.4272211078188004</v>
      </c>
      <c r="N113" s="3">
        <v>8.0455931040897894</v>
      </c>
      <c r="O113" s="3">
        <v>22.0889404176672</v>
      </c>
      <c r="P113" s="3">
        <v>10.211183651139899</v>
      </c>
      <c r="Q113" s="3">
        <v>11.008237311820199</v>
      </c>
      <c r="R113" s="3">
        <v>15.3776804712369</v>
      </c>
      <c r="S113" s="3">
        <v>5.5221274947397196</v>
      </c>
      <c r="T113" s="3">
        <v>11.237113865214299</v>
      </c>
      <c r="U113" s="3">
        <v>13.3342559847839</v>
      </c>
      <c r="V113" s="3">
        <v>17.382716702839801</v>
      </c>
    </row>
    <row r="114" spans="1:37" x14ac:dyDescent="0.35">
      <c r="A114" s="2">
        <v>45149</v>
      </c>
      <c r="B114" s="3">
        <v>11.9051886396634</v>
      </c>
      <c r="C114" s="3">
        <v>9.2640496592288795</v>
      </c>
      <c r="D114" s="3">
        <v>13.6546952946929</v>
      </c>
      <c r="E114" s="3">
        <v>9.8248763628849591</v>
      </c>
      <c r="F114" s="3">
        <v>8.3380333242490696</v>
      </c>
      <c r="G114" s="3">
        <v>10.794380782595001</v>
      </c>
      <c r="H114" s="3">
        <v>13.8127715044924</v>
      </c>
      <c r="I114" s="3">
        <v>16.101055294772198</v>
      </c>
      <c r="J114" s="3">
        <v>11.7812801916536</v>
      </c>
      <c r="K114" s="3">
        <v>11.5156376449383</v>
      </c>
      <c r="L114" s="3">
        <v>8.0328187830131608</v>
      </c>
      <c r="M114" s="3">
        <v>9.9018008242152309</v>
      </c>
      <c r="N114" s="3">
        <v>7.4176789665264096</v>
      </c>
      <c r="O114" s="3">
        <v>20.864655632681</v>
      </c>
      <c r="P114" s="3">
        <v>10.532143110618399</v>
      </c>
      <c r="Q114" s="3">
        <v>11.6181227101318</v>
      </c>
      <c r="R114" s="3">
        <v>15.839229041910899</v>
      </c>
      <c r="S114" s="3">
        <v>6.1689699591012204</v>
      </c>
      <c r="T114" s="3">
        <v>11.4623712598711</v>
      </c>
      <c r="U114" s="3">
        <v>14.7412103670673</v>
      </c>
      <c r="V114" s="3">
        <v>17.233141828627002</v>
      </c>
    </row>
    <row r="115" spans="1:37" x14ac:dyDescent="0.35">
      <c r="A115" s="2">
        <v>45180</v>
      </c>
      <c r="B115" s="3">
        <v>11.9667488852474</v>
      </c>
      <c r="C115" s="3">
        <v>8.7229607143429995</v>
      </c>
      <c r="D115" s="3">
        <v>13.5046635344936</v>
      </c>
      <c r="E115" s="3">
        <v>9.7779328408586696</v>
      </c>
      <c r="F115" s="3">
        <v>7.9231602129221503</v>
      </c>
      <c r="G115" s="3">
        <v>9.9996143566974496</v>
      </c>
      <c r="H115" s="3">
        <v>13.8069504510394</v>
      </c>
      <c r="I115" s="3">
        <v>15.4417768021189</v>
      </c>
      <c r="J115" s="3">
        <v>11.63319567434</v>
      </c>
      <c r="K115" s="3">
        <v>11.176028744861499</v>
      </c>
      <c r="L115" s="3">
        <v>7.8930280932452597</v>
      </c>
      <c r="M115" s="3">
        <v>9.6988397638715895</v>
      </c>
      <c r="N115" s="3">
        <v>6.7920781515233504</v>
      </c>
      <c r="O115" s="3">
        <v>21.0600697219407</v>
      </c>
      <c r="P115" s="3">
        <v>10.303438348486599</v>
      </c>
      <c r="Q115" s="3">
        <v>11.0036185666031</v>
      </c>
      <c r="R115" s="3">
        <v>15.860548942953599</v>
      </c>
      <c r="S115" s="3">
        <v>6.1067752093132297</v>
      </c>
      <c r="T115" s="3">
        <v>10.899834451129299</v>
      </c>
      <c r="U115" s="3">
        <v>14.7502239169559</v>
      </c>
      <c r="V115" s="3">
        <v>16.6917907255418</v>
      </c>
    </row>
    <row r="116" spans="1:37" x14ac:dyDescent="0.35">
      <c r="A116" s="2">
        <v>45210</v>
      </c>
      <c r="B116" s="3">
        <v>11.5254992029774</v>
      </c>
      <c r="C116" s="3">
        <v>8.6442126860856803</v>
      </c>
      <c r="D116" s="3">
        <v>12.975480782175</v>
      </c>
      <c r="E116" s="3">
        <v>9.8996730714402101</v>
      </c>
      <c r="F116" s="3">
        <v>8.0387996010153895</v>
      </c>
      <c r="G116" s="3">
        <v>9.4936232513302397</v>
      </c>
      <c r="H116" s="3">
        <v>13.6040465028653</v>
      </c>
      <c r="I116" s="3">
        <v>15.514317813586</v>
      </c>
      <c r="J116" s="3">
        <v>11.2460588531507</v>
      </c>
      <c r="K116" s="3">
        <v>10.3815014569866</v>
      </c>
      <c r="L116" s="3">
        <v>7.5919371074741102</v>
      </c>
      <c r="M116" s="3">
        <v>9.6143513961215508</v>
      </c>
      <c r="N116" s="3">
        <v>6.5096382170051301</v>
      </c>
      <c r="O116" s="3">
        <v>20.644787567652799</v>
      </c>
      <c r="P116" s="3">
        <v>9.9974569083441907</v>
      </c>
      <c r="Q116" s="3">
        <v>10.6055894165941</v>
      </c>
      <c r="R116" s="3">
        <v>14.907814684562799</v>
      </c>
      <c r="S116" s="3">
        <v>5.9397703589256503</v>
      </c>
      <c r="T116" s="3">
        <v>10.8247680692952</v>
      </c>
      <c r="U116" s="3">
        <v>13.958797198484801</v>
      </c>
      <c r="V116" s="3">
        <v>15.5700895837206</v>
      </c>
    </row>
    <row r="117" spans="1:37" x14ac:dyDescent="0.35">
      <c r="A117" s="2">
        <v>45240</v>
      </c>
      <c r="B117" s="3">
        <v>11.6500538663042</v>
      </c>
      <c r="C117" s="3">
        <v>8.2673747800045003</v>
      </c>
      <c r="D117" s="3">
        <v>12.339711192636599</v>
      </c>
      <c r="E117" s="3">
        <v>9.5627365360533698</v>
      </c>
      <c r="F117" s="3">
        <v>8.1713453131301197</v>
      </c>
      <c r="G117" s="3">
        <v>9.5997669042372191</v>
      </c>
      <c r="H117" s="3">
        <v>13.556010272851401</v>
      </c>
      <c r="I117" s="3">
        <v>15.2754535843927</v>
      </c>
      <c r="J117" s="3">
        <v>11.579554976099301</v>
      </c>
      <c r="K117" s="3">
        <v>9.9988288639728005</v>
      </c>
      <c r="L117" s="3">
        <v>7.6440172705727001</v>
      </c>
      <c r="M117" s="3">
        <v>9.3852405355314197</v>
      </c>
      <c r="N117" s="3">
        <v>6.5171128845631303</v>
      </c>
      <c r="O117" s="3">
        <v>20.030933675899401</v>
      </c>
      <c r="P117" s="3">
        <v>9.6915342336282002</v>
      </c>
      <c r="Q117" s="3">
        <v>10.568800766504101</v>
      </c>
      <c r="R117" s="3">
        <v>14.2551266125868</v>
      </c>
      <c r="S117" s="3">
        <v>4.8098195657619396</v>
      </c>
      <c r="T117" s="3">
        <v>10.3067487458259</v>
      </c>
      <c r="U117" s="3">
        <v>13.833724594160101</v>
      </c>
      <c r="V117" s="3">
        <v>16.062624427252299</v>
      </c>
    </row>
    <row r="118" spans="1:37" x14ac:dyDescent="0.35">
      <c r="A118" s="2">
        <v>45271</v>
      </c>
      <c r="B118" s="3">
        <v>11.407123857795201</v>
      </c>
      <c r="C118" s="3">
        <v>7.61916912357536</v>
      </c>
      <c r="D118" s="3">
        <v>12.273060429830901</v>
      </c>
      <c r="E118" s="3">
        <v>9.0917689321194004</v>
      </c>
      <c r="F118" s="3">
        <v>8.9178555701473297</v>
      </c>
      <c r="G118" s="3">
        <v>10.306086527373299</v>
      </c>
      <c r="H118" s="3">
        <v>13.5856931065138</v>
      </c>
      <c r="I118" s="3">
        <v>15.7477042043403</v>
      </c>
      <c r="J118" s="3">
        <v>12.372965606795599</v>
      </c>
      <c r="K118" s="3">
        <v>10.1251473912415</v>
      </c>
      <c r="L118" s="3">
        <v>7.6348495773702103</v>
      </c>
      <c r="M118" s="3">
        <v>9.6117411296679194</v>
      </c>
      <c r="N118" s="3">
        <v>6.5579165783246101</v>
      </c>
      <c r="O118" s="3">
        <v>21.4226015146536</v>
      </c>
      <c r="P118" s="3">
        <v>9.1446689595030506</v>
      </c>
      <c r="Q118" s="3">
        <v>10.1800220945518</v>
      </c>
      <c r="R118" s="3">
        <v>14.250715292570501</v>
      </c>
      <c r="S118" s="3">
        <v>4.6129828665329597</v>
      </c>
      <c r="T118" s="3">
        <v>10.1739431883955</v>
      </c>
      <c r="U118" s="3">
        <v>14.641930767595801</v>
      </c>
      <c r="V118" s="3">
        <v>16.976826681933499</v>
      </c>
    </row>
    <row r="119" spans="1:37" x14ac:dyDescent="0.35">
      <c r="A119" s="2">
        <v>45302</v>
      </c>
      <c r="B119" s="3">
        <v>10.853490105214201</v>
      </c>
      <c r="C119" s="3">
        <v>8.1516232381062093</v>
      </c>
      <c r="D119" s="3">
        <v>12.9052101076157</v>
      </c>
      <c r="E119" s="3">
        <v>9.5516512303430208</v>
      </c>
      <c r="F119" s="3">
        <v>8.1669856775443801</v>
      </c>
      <c r="G119" s="3">
        <v>11.3759510356142</v>
      </c>
      <c r="H119" s="3">
        <v>13.7174030525023</v>
      </c>
      <c r="I119" s="3">
        <v>15.762006624674701</v>
      </c>
      <c r="J119" s="3">
        <v>12.4980836666083</v>
      </c>
      <c r="K119" s="3">
        <v>9.8657547732352402</v>
      </c>
      <c r="L119" s="3">
        <v>7.7439067700814403</v>
      </c>
      <c r="M119" s="3">
        <v>9.4938891443046405</v>
      </c>
      <c r="N119" s="3">
        <v>6.8148150469145099</v>
      </c>
      <c r="O119" s="3">
        <v>21.977955702574501</v>
      </c>
      <c r="P119" s="3">
        <v>9.0280508919357505</v>
      </c>
      <c r="Q119" s="3">
        <v>10.8013454930772</v>
      </c>
      <c r="R119" s="3">
        <v>14.4899848285469</v>
      </c>
      <c r="S119" s="3">
        <v>4.6661301757222304</v>
      </c>
      <c r="T119" s="3">
        <v>10.8625722728256</v>
      </c>
      <c r="U119" s="3">
        <v>14.508446640492499</v>
      </c>
      <c r="V119" s="3">
        <v>18.442104505505299</v>
      </c>
    </row>
    <row r="120" spans="1:37" x14ac:dyDescent="0.35">
      <c r="A120" s="2">
        <v>45331</v>
      </c>
      <c r="B120" s="3">
        <v>11.0725890135847</v>
      </c>
      <c r="C120" s="3">
        <v>8.0109520269052705</v>
      </c>
      <c r="D120" s="3">
        <v>12.9342755216465</v>
      </c>
      <c r="E120" s="3">
        <v>9.8652877083918096</v>
      </c>
      <c r="F120" s="3">
        <v>8.8178350471809104</v>
      </c>
      <c r="G120" s="3">
        <v>11.4200371382429</v>
      </c>
      <c r="H120" s="3">
        <v>13.8430342947852</v>
      </c>
      <c r="I120" s="3">
        <v>16.026722022288101</v>
      </c>
      <c r="J120" s="3">
        <v>12.969646742797799</v>
      </c>
      <c r="K120" s="3">
        <v>10.4700928069631</v>
      </c>
      <c r="L120" s="3">
        <v>7.8397557763651404</v>
      </c>
      <c r="M120" s="3">
        <v>9.3516576733883294</v>
      </c>
      <c r="N120" s="3">
        <v>7.0595769857578903</v>
      </c>
      <c r="O120" s="3">
        <v>22.427737840983699</v>
      </c>
      <c r="P120" s="3">
        <v>8.7252534903543495</v>
      </c>
      <c r="Q120" s="3">
        <v>10.214226274693299</v>
      </c>
      <c r="R120" s="3">
        <v>14.355515285093301</v>
      </c>
      <c r="S120" s="3">
        <v>5.2635423674221498</v>
      </c>
      <c r="T120" s="3">
        <v>10.0579708371711</v>
      </c>
      <c r="U120" s="3">
        <v>14.6533150074932</v>
      </c>
      <c r="V120" s="3">
        <v>18.5690061750967</v>
      </c>
    </row>
    <row r="121" spans="1:37" x14ac:dyDescent="0.35">
      <c r="A121" s="2">
        <v>45362</v>
      </c>
      <c r="B121" s="3">
        <v>11.7700897066913</v>
      </c>
      <c r="C121" s="3">
        <v>7.56056939329219</v>
      </c>
      <c r="D121" s="3">
        <v>13.2121771838607</v>
      </c>
      <c r="E121" s="3">
        <v>9.8255778821097497</v>
      </c>
      <c r="F121" s="3">
        <v>9.2375389789463807</v>
      </c>
      <c r="G121" s="3">
        <v>12.328964385317899</v>
      </c>
      <c r="H121" s="3">
        <v>14.0318516845016</v>
      </c>
      <c r="I121" s="3">
        <v>17.2203805209558</v>
      </c>
      <c r="J121" s="3">
        <v>12.3616247131206</v>
      </c>
      <c r="K121" s="3">
        <v>10.4437451494631</v>
      </c>
      <c r="L121" s="3">
        <v>7.7388242558697202</v>
      </c>
      <c r="M121" s="3">
        <v>9.5022632249010996</v>
      </c>
      <c r="N121" s="3">
        <v>7.0164300107246502</v>
      </c>
      <c r="O121" s="3">
        <v>22.560515356317801</v>
      </c>
      <c r="P121" s="3">
        <v>9.1570448010199801</v>
      </c>
      <c r="Q121" s="3">
        <v>10.4976544874803</v>
      </c>
      <c r="R121" s="3">
        <v>14.3075146252721</v>
      </c>
      <c r="S121" s="3">
        <v>5.2037108022793603</v>
      </c>
      <c r="T121" s="3">
        <v>9.7074987327084692</v>
      </c>
      <c r="U121" s="3">
        <v>16.300026120804201</v>
      </c>
      <c r="V121" s="3">
        <v>18.332195115171199</v>
      </c>
    </row>
    <row r="122" spans="1:37" x14ac:dyDescent="0.35">
      <c r="A122" s="2">
        <v>45390</v>
      </c>
      <c r="B122" s="3">
        <v>12.1685169494032</v>
      </c>
      <c r="C122" s="3">
        <v>7.8669357888515297</v>
      </c>
      <c r="D122" s="3">
        <v>12.675220249863999</v>
      </c>
      <c r="E122" s="3">
        <v>9.2086587590098503</v>
      </c>
      <c r="F122" s="3">
        <v>8.8210449720237794</v>
      </c>
      <c r="G122" s="3">
        <v>12.9997818524397</v>
      </c>
      <c r="H122" s="3">
        <v>14.098954505489001</v>
      </c>
      <c r="I122" s="3">
        <v>17.5220696679695</v>
      </c>
      <c r="J122" s="3">
        <v>12.922186207306</v>
      </c>
      <c r="K122" s="3">
        <v>10.445899125084599</v>
      </c>
      <c r="L122" s="3">
        <v>7.7070187481687098</v>
      </c>
      <c r="M122" s="3">
        <v>9.5896853291941202</v>
      </c>
      <c r="N122" s="3">
        <v>7.0134136696659004</v>
      </c>
      <c r="O122" s="3">
        <v>22.731057730499401</v>
      </c>
      <c r="P122" s="3">
        <v>9.40383577932149</v>
      </c>
      <c r="Q122" s="3">
        <v>10.170482051769801</v>
      </c>
      <c r="R122" s="3">
        <v>14.6039754400104</v>
      </c>
      <c r="S122" s="3">
        <v>5.47118004165306</v>
      </c>
      <c r="T122" s="3">
        <v>9.5124134910383606</v>
      </c>
      <c r="U122" s="3">
        <v>16.2546965763053</v>
      </c>
      <c r="V122" s="3">
        <v>18.4036128391052</v>
      </c>
    </row>
    <row r="124" spans="1:37" x14ac:dyDescent="0.35">
      <c r="A124" s="2" t="s">
        <v>91</v>
      </c>
      <c r="B124" s="3" cm="1">
        <f t="array" ref="B124">MIN(_xlfn._xlws.FILTER(B1:B122, ISNUMBER(B1:B122)))</f>
        <v>9.5327740697394692</v>
      </c>
      <c r="C124" s="3" cm="1">
        <f t="array" ref="C124">MIN(_xlfn._xlws.FILTER(C1:C122, ISNUMBER(C1:C122)))</f>
        <v>6.3176239106688499</v>
      </c>
      <c r="D124" s="3" cm="1">
        <f t="array" ref="D124">MIN(_xlfn._xlws.FILTER(D1:D122, ISNUMBER(D1:D122)))</f>
        <v>11.0514865297918</v>
      </c>
      <c r="E124" s="3" cm="1">
        <f t="array" ref="E124">MIN(_xlfn._xlws.FILTER(E1:E122, ISNUMBER(E1:E122)))</f>
        <v>9.0917689321194004</v>
      </c>
      <c r="F124" s="3" cm="1">
        <f t="array" ref="F124">MIN(_xlfn._xlws.FILTER(F1:F122, ISNUMBER(F1:F122)))</f>
        <v>6.1002459168056298</v>
      </c>
      <c r="G124" s="3" cm="1">
        <f t="array" ref="G124">MIN(_xlfn._xlws.FILTER(G1:G122, ISNUMBER(G1:G122)))</f>
        <v>6.91740042779682</v>
      </c>
      <c r="H124" s="3" cm="1">
        <f t="array" ref="H124">MIN(_xlfn._xlws.FILTER(H1:H122, ISNUMBER(H1:H122)))</f>
        <v>12.6844841619238</v>
      </c>
      <c r="I124" s="3" cm="1">
        <f t="array" ref="I124">MIN(_xlfn._xlws.FILTER(I1:I122, ISNUMBER(I1:I122)))</f>
        <v>10.1122838743052</v>
      </c>
      <c r="J124" s="3" cm="1">
        <f t="array" ref="J124">MIN(_xlfn._xlws.FILTER(J1:J122, ISNUMBER(J1:J122)))</f>
        <v>11.0799082846007</v>
      </c>
      <c r="K124" s="3" cm="1">
        <f t="array" ref="K124">MIN(_xlfn._xlws.FILTER(K1:K122, ISNUMBER(K1:K122)))</f>
        <v>7.7540277878421602</v>
      </c>
      <c r="L124" s="3" cm="1">
        <f t="array" ref="L124">MIN(_xlfn._xlws.FILTER(L1:L122, ISNUMBER(L1:L122)))</f>
        <v>5.9416212487194597</v>
      </c>
      <c r="M124" s="3" cm="1">
        <f t="array" ref="M124">MIN(_xlfn._xlws.FILTER(M1:M122, ISNUMBER(M1:M122)))</f>
        <v>8.1489764972231509</v>
      </c>
      <c r="N124" s="3" cm="1">
        <f t="array" ref="N124">MIN(_xlfn._xlws.FILTER(N1:N122, ISNUMBER(N1:N122)))</f>
        <v>3.7010016363759202</v>
      </c>
      <c r="O124" s="3" cm="1">
        <f t="array" ref="O124">MIN(_xlfn._xlws.FILTER(O1:O122, ISNUMBER(O1:O122)))</f>
        <v>15.1484576551925</v>
      </c>
      <c r="P124" s="3" cm="1">
        <f t="array" ref="P124">MIN(_xlfn._xlws.FILTER(P1:P122, ISNUMBER(P1:P122)))</f>
        <v>8.2370162088829293</v>
      </c>
      <c r="Q124" s="3" cm="1">
        <f t="array" ref="Q124">MIN(_xlfn._xlws.FILTER(Q1:Q122, ISNUMBER(Q1:Q122)))</f>
        <v>10.170482051769801</v>
      </c>
      <c r="R124" s="3" cm="1">
        <f t="array" ref="R124">MIN(_xlfn._xlws.FILTER(R1:R122, ISNUMBER(R1:R122)))</f>
        <v>12.1955980492256</v>
      </c>
      <c r="S124" s="3" cm="1">
        <f t="array" ref="S124">MIN(_xlfn._xlws.FILTER(S1:S122, ISNUMBER(S1:S122)))</f>
        <v>4.2367662125075496</v>
      </c>
      <c r="T124" s="3" cm="1">
        <f t="array" ref="T124">MIN(_xlfn._xlws.FILTER(T1:T122, ISNUMBER(T1:T122)))</f>
        <v>9.4211325744680394</v>
      </c>
      <c r="U124" s="3" cm="1">
        <f t="array" ref="U124">MIN(_xlfn._xlws.FILTER(U1:U122, ISNUMBER(U1:U122)))</f>
        <v>9.7532816718541007</v>
      </c>
      <c r="V124" s="3" cm="1">
        <f t="array" ref="V124">MIN(_xlfn._xlws.FILTER(V1:V122, ISNUMBER(V1:V122)))</f>
        <v>11.045010710743901</v>
      </c>
    </row>
    <row r="125" spans="1:37" x14ac:dyDescent="0.35">
      <c r="A125" s="2" t="s">
        <v>92</v>
      </c>
      <c r="B125" s="3" cm="1">
        <f t="array" ref="B125">MAX(_xlfn._xlws.FILTER(B1:B122, ISNUMBER(B1:B122)))</f>
        <v>19.0356883190695</v>
      </c>
      <c r="C125" s="3" cm="1">
        <f t="array" ref="C125">MAX(_xlfn._xlws.FILTER(C1:C122, ISNUMBER(C1:C122)))</f>
        <v>18.8096771502195</v>
      </c>
      <c r="D125" s="3" cm="1">
        <f t="array" ref="D125">MAX(_xlfn._xlws.FILTER(D1:D122, ISNUMBER(D1:D122)))</f>
        <v>18.328163699844399</v>
      </c>
      <c r="E125" s="3" cm="1">
        <f t="array" ref="E125">MAX(_xlfn._xlws.FILTER(E1:E122, ISNUMBER(E1:E122)))</f>
        <v>18.787055617224901</v>
      </c>
      <c r="F125" s="3" cm="1">
        <f t="array" ref="F125">MAX(_xlfn._xlws.FILTER(F1:F122, ISNUMBER(F1:F122)))</f>
        <v>14.8137886648649</v>
      </c>
      <c r="G125" s="3" cm="1">
        <f t="array" ref="G125">MAX(_xlfn._xlws.FILTER(G1:G122, ISNUMBER(G1:G122)))</f>
        <v>21.344249874590201</v>
      </c>
      <c r="H125" s="3" cm="1">
        <f t="array" ref="H125">MAX(_xlfn._xlws.FILTER(H1:H122, ISNUMBER(H1:H122)))</f>
        <v>19.955147682288899</v>
      </c>
      <c r="I125" s="3" cm="1">
        <f t="array" ref="I125">MAX(_xlfn._xlws.FILTER(I1:I122, ISNUMBER(I1:I122)))</f>
        <v>17.5220696679695</v>
      </c>
      <c r="J125" s="3" cm="1">
        <f t="array" ref="J125">MAX(_xlfn._xlws.FILTER(J1:J122, ISNUMBER(J1:J122)))</f>
        <v>19.512082349788901</v>
      </c>
      <c r="K125" s="3" cm="1">
        <f t="array" ref="K125">MAX(_xlfn._xlws.FILTER(K1:K122, ISNUMBER(K1:K122)))</f>
        <v>14.8068674587325</v>
      </c>
      <c r="L125" s="3" cm="1">
        <f t="array" ref="L125">MAX(_xlfn._xlws.FILTER(L1:L122, ISNUMBER(L1:L122)))</f>
        <v>26.783324290647499</v>
      </c>
      <c r="M125" s="3" cm="1">
        <f t="array" ref="M125">MAX(_xlfn._xlws.FILTER(M1:M122, ISNUMBER(M1:M122)))</f>
        <v>17.645850693186201</v>
      </c>
      <c r="N125" s="3" cm="1">
        <f t="array" ref="N125">MAX(_xlfn._xlws.FILTER(N1:N122, ISNUMBER(N1:N122)))</f>
        <v>16.858986332501999</v>
      </c>
      <c r="O125" s="3" cm="1">
        <f t="array" ref="O125">MAX(_xlfn._xlws.FILTER(O1:O122, ISNUMBER(O1:O122)))</f>
        <v>24.850352900430298</v>
      </c>
      <c r="P125" s="3" cm="1">
        <f t="array" ref="P125">MAX(_xlfn._xlws.FILTER(P1:P122, ISNUMBER(P1:P122)))</f>
        <v>18.734029206402202</v>
      </c>
      <c r="Q125" s="3" cm="1">
        <f t="array" ref="Q125">MAX(_xlfn._xlws.FILTER(Q1:Q122, ISNUMBER(Q1:Q122)))</f>
        <v>15.845118747514499</v>
      </c>
      <c r="R125" s="3" cm="1">
        <f t="array" ref="R125">MAX(_xlfn._xlws.FILTER(R1:R122, ISNUMBER(R1:R122)))</f>
        <v>20.393742316381999</v>
      </c>
      <c r="S125" s="3" cm="1">
        <f t="array" ref="S125">MAX(_xlfn._xlws.FILTER(S1:S122, ISNUMBER(S1:S122)))</f>
        <v>10.7346640027314</v>
      </c>
      <c r="T125" s="3" cm="1">
        <f t="array" ref="T125">MAX(_xlfn._xlws.FILTER(T1:T122, ISNUMBER(T1:T122)))</f>
        <v>16.8917910817296</v>
      </c>
      <c r="U125" s="3" cm="1">
        <f t="array" ref="U125">MAX(_xlfn._xlws.FILTER(U1:U122, ISNUMBER(U1:U122)))</f>
        <v>21.297901144733199</v>
      </c>
      <c r="V125" s="3" cm="1">
        <f t="array" ref="V125">MAX(_xlfn._xlws.FILTER(V1:V122, ISNUMBER(V1:V122)))</f>
        <v>21.5455683573046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0.36799999999999999</v>
      </c>
      <c r="C127" s="9" cm="1">
        <f t="array" ref="C127">_xlfn.PERCENTRANK.EXC(_xlfn._xlws.FILTER(C1:C122, ISNUMBER(C1:C122)),C122)</f>
        <v>0.106</v>
      </c>
      <c r="D127" s="9" cm="1">
        <f t="array" ref="D127">_xlfn.PERCENTRANK.EXC(_xlfn._xlws.FILTER(D1:D122, ISNUMBER(D1:D122)),D122)</f>
        <v>0.114</v>
      </c>
      <c r="E127" s="9" cm="1">
        <f t="array" ref="E127">_xlfn.PERCENTRANK.EXC(_xlfn._xlws.FILTER(E1:E122, ISNUMBER(E1:E122)),E122)</f>
        <v>1.6E-2</v>
      </c>
      <c r="F127" s="9" cm="1">
        <f t="array" ref="F127">_xlfn.PERCENTRANK.EXC(_xlfn._xlws.FILTER(F1:F122, ISNUMBER(F1:F122)),F122)</f>
        <v>0.188</v>
      </c>
      <c r="G127" s="9" cm="1">
        <f t="array" ref="G127">_xlfn.PERCENTRANK.EXC(_xlfn._xlws.FILTER(G1:G122, ISNUMBER(G1:G122)),G122)</f>
        <v>0.56499999999999995</v>
      </c>
      <c r="H127" s="9" cm="1">
        <f t="array" ref="H127">_xlfn.PERCENTRANK.EXC(_xlfn._xlws.FILTER(H1:H122, ISNUMBER(H1:H122)),H122)</f>
        <v>0.22900000000000001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0.28699999999999998</v>
      </c>
      <c r="K127" s="9" cm="1">
        <f t="array" ref="K127">_xlfn.PERCENTRANK.EXC(_xlfn._xlws.FILTER(K1:K122, ISNUMBER(K1:K122)),K122)</f>
        <v>0.66300000000000003</v>
      </c>
      <c r="L127" s="9" cm="1">
        <f t="array" ref="L127">_xlfn.PERCENTRANK.EXC(_xlfn._xlws.FILTER(L1:L122, ISNUMBER(L1:L122)),L122)</f>
        <v>0.18</v>
      </c>
      <c r="M127" s="9" cm="1">
        <f t="array" ref="M127">_xlfn.PERCENTRANK.EXC(_xlfn._xlws.FILTER(M1:M122, ISNUMBER(M1:M122)),M122)</f>
        <v>0.21299999999999999</v>
      </c>
      <c r="N127" s="9" cm="1">
        <f t="array" ref="N127">_xlfn.PERCENTRANK.EXC(_xlfn._xlws.FILTER(N1:N122, ISNUMBER(N1:N122)),N122)</f>
        <v>0.22900000000000001</v>
      </c>
      <c r="O127" s="9" cm="1">
        <f t="array" ref="O127">_xlfn.PERCENTRANK.EXC(_xlfn._xlws.FILTER(O1:O122, ISNUMBER(O1:O122)),O122)</f>
        <v>0.84399999999999997</v>
      </c>
      <c r="P127" s="9" cm="1">
        <f t="array" ref="P127">_xlfn.PERCENTRANK.EXC(_xlfn._xlws.FILTER(P1:P122, ISNUMBER(P1:P122)),P122)</f>
        <v>0.16300000000000001</v>
      </c>
      <c r="Q127" s="9" cm="1">
        <f t="array" ref="Q127">_xlfn.PERCENTRANK.EXC(_xlfn._xlws.FILTER(Q1:Q122, ISNUMBER(Q1:Q122)),Q122)</f>
        <v>8.0000000000000002E-3</v>
      </c>
      <c r="R127" s="9" cm="1">
        <f t="array" ref="R127">_xlfn.PERCENTRANK.EXC(_xlfn._xlws.FILTER(R1:R122, ISNUMBER(R1:R122)),R122)</f>
        <v>0.28599999999999998</v>
      </c>
      <c r="S127" s="9" cm="1">
        <f t="array" ref="S127">_xlfn.PERCENTRANK.EXC(_xlfn._xlws.FILTER(S1:S122, ISNUMBER(S1:S122)),S122)</f>
        <v>0.20399999999999999</v>
      </c>
      <c r="T127" s="9" cm="1">
        <f t="array" ref="T127">_xlfn.PERCENTRANK.EXC(_xlfn._xlws.FILTER(T1:T122, ISNUMBER(T1:T122)),T122)</f>
        <v>1.6E-2</v>
      </c>
      <c r="U127" s="9" cm="1">
        <f t="array" ref="U127">_xlfn.PERCENTRANK.EXC(_xlfn._xlws.FILTER(U1:U122, ISNUMBER(U1:U122)),U122)</f>
        <v>0.77</v>
      </c>
      <c r="V127" s="9" cm="1">
        <f t="array" ref="V127">_xlfn.PERCENTRANK.EXC(_xlfn._xlws.FILTER(V1:V122, ISNUMBER(V1:V122)),V122)</f>
        <v>0.75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41740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3.0540833322298799</v>
      </c>
      <c r="D2" s="3" cm="1">
        <f t="array" ref="D2:D122">_xll.FDS(D1,"FMA_DIV_YLD(NTMA,-10AY,0,AM,""PORTAGG"",""MEANR"")")</f>
        <v>2.53242526730669</v>
      </c>
      <c r="E2" s="3" cm="1">
        <f t="array" ref="E2:E122">_xll.FDS(E1,"FMA_DIV_YLD(NTMA,-10AY,0,AM,""PORTAGG"",""MEANR"")")</f>
        <v>2.1449698644429298</v>
      </c>
      <c r="F2" s="3" cm="1">
        <f t="array" ref="F2:F122">_xll.FDS(F1,"FMA_DIV_YLD(NTMA,-10AY,0,AM,""PORTAGG"",""MEANR"")")</f>
        <v>3.79768352219947</v>
      </c>
      <c r="G2" s="3" cm="1">
        <f t="array" ref="G2:G122">_xll.FDS(G1,"FMA_DIV_YLD(NTMA,-10AY,0,AM,""PORTAGG"",""MEANR"")")</f>
        <v>2.6026836910389801</v>
      </c>
      <c r="H2" s="3" cm="1">
        <f t="array" ref="H2:H122">_xll.FDS(H1,"FMA_DIV_YLD(NTMA,-10AY,0,AM,""PORTAGG"",""MEANR"")")</f>
        <v>3.1214584874819198</v>
      </c>
      <c r="I2" s="3" cm="1">
        <f t="array" ref="I2:I122">_xll.FDS(I1,"FMA_DIV_YLD(NTMA,-10AY,0,AM,""PORTAGG"",""MEANR"")")</f>
        <v>3.2389113961347902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1.27583856076366</v>
      </c>
      <c r="L2" s="3" cm="1">
        <f t="array" ref="L2:L122">_xll.FDS(L1,"FMA_DIV_YLD(NTMA,-10AY,0,AM,""PORTAGG"",""MEANR"")")</f>
        <v>4.1388431838063902</v>
      </c>
      <c r="M2" s="3" cm="1">
        <f t="array" ref="M2:M122">_xll.FDS(M1,"FMA_DIV_YLD(NTMA,-10AY,0,AM,""PORTAGG"",""MEANR"")")</f>
        <v>3.4523407537305801</v>
      </c>
      <c r="N2" s="3" cm="1">
        <f t="array" ref="N2:N122">_xll.FDS(N1,"FMA_DIV_YLD(NTMA,-10AY,0,AM,""PORTAGG"",""MEANR"")")</f>
        <v>2.4278103988355499</v>
      </c>
      <c r="O2" s="3" cm="1">
        <f t="array" ref="O2:O122">_xll.FDS(O1,"FMA_DIV_YLD(NTMA,-10AY,0,AM,""PORTAGG"",""MEANR"")")</f>
        <v>1.60985777859732</v>
      </c>
      <c r="P2" s="3" cm="1">
        <f t="array" ref="P2:P122">_xll.FDS(P1,"FMA_DIV_YLD(NTMA,-10AY,0,AM,""PORTAGG"",""MEANR"")")</f>
        <v>3.6865808950190999</v>
      </c>
      <c r="Q2" s="3" t="e" cm="1">
        <f t="array" ref="Q2:Q122">_xll.FDS(Q1,"FMA_DIV_YLD(NTMA,-10AY,0,AM,""PORTAGG"",""MEANR"")")</f>
        <v>#N/A</v>
      </c>
      <c r="R2" s="3" cm="1">
        <f t="array" ref="R2:R122">_xll.FDS(R1,"FMA_DIV_YLD(NTMA,-10AY,0,AM,""PORTAGG"",""MEANR"")")</f>
        <v>3.81061573180506</v>
      </c>
      <c r="S2" s="3" cm="1">
        <f t="array" ref="S2:S122">_xll.FDS(S1,"FMA_DIV_YLD(NTMA,-10AY,0,AM,""PORTAGG"",""MEANR"")")</f>
        <v>2.98124569055725</v>
      </c>
      <c r="T2" s="3" t="e" cm="1">
        <f t="array" ref="T2:T122">_xll.FDS(T1,"FMA_DIV_YLD(NTMA,-10AY,0,AM,""PORTAGG"",""MEANR"")")</f>
        <v>#N/A</v>
      </c>
      <c r="U2" s="3" cm="1">
        <f t="array" ref="U2:U122">_xll.FDS(U1,"FMA_DIV_YLD(NTMA,-10AY,0,AM,""PORTAGG"",""MEANR"")")</f>
        <v>3.45627926842291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41768</v>
      </c>
      <c r="B3" s="3" t="e">
        <v>#N/A</v>
      </c>
      <c r="C3" s="3">
        <v>3.1060374966676498</v>
      </c>
      <c r="D3" s="3">
        <v>2.5308740681478801</v>
      </c>
      <c r="E3" s="3">
        <v>2.05026869053399</v>
      </c>
      <c r="F3" s="3">
        <v>3.93952436474054</v>
      </c>
      <c r="G3" s="3">
        <v>2.4494787091432002</v>
      </c>
      <c r="H3" s="3">
        <v>3.12092759695213</v>
      </c>
      <c r="I3" s="3">
        <v>3.27580463601215</v>
      </c>
      <c r="J3" s="3" t="e">
        <v>#N/A</v>
      </c>
      <c r="K3" s="3">
        <v>1.2949276446317299</v>
      </c>
      <c r="L3" s="3">
        <v>4.0591183238158601</v>
      </c>
      <c r="M3" s="3">
        <v>3.4214263174516399</v>
      </c>
      <c r="N3" s="3">
        <v>2.1427070578174598</v>
      </c>
      <c r="O3" s="3">
        <v>1.69367024797321</v>
      </c>
      <c r="P3" s="3">
        <v>3.91476629682349</v>
      </c>
      <c r="Q3" s="3" t="e">
        <v>#N/A</v>
      </c>
      <c r="R3" s="3">
        <v>3.8580035336120302</v>
      </c>
      <c r="S3" s="3">
        <v>2.8075612650200399</v>
      </c>
      <c r="T3" s="3" t="e">
        <v>#N/A</v>
      </c>
      <c r="U3" s="3">
        <v>3.5281091607492798</v>
      </c>
      <c r="V3" s="3" t="e">
        <v>#N/A</v>
      </c>
    </row>
    <row r="4" spans="1:22" x14ac:dyDescent="0.35">
      <c r="A4" s="2">
        <v>41801</v>
      </c>
      <c r="B4" s="3" t="e">
        <v>#N/A</v>
      </c>
      <c r="C4" s="3">
        <v>3.0612297578019199</v>
      </c>
      <c r="D4" s="3">
        <v>2.5314720555176899</v>
      </c>
      <c r="E4" s="3">
        <v>2.15359250794774</v>
      </c>
      <c r="F4" s="3">
        <v>3.8247240197869199</v>
      </c>
      <c r="G4" s="3">
        <v>2.1973936377139598</v>
      </c>
      <c r="H4" s="3">
        <v>3.1153484090991599</v>
      </c>
      <c r="I4" s="3">
        <v>3.1664591096792498</v>
      </c>
      <c r="J4" s="3" t="e">
        <v>#N/A</v>
      </c>
      <c r="K4" s="3">
        <v>1.2531364242063501</v>
      </c>
      <c r="L4" s="3">
        <v>3.9591810138516799</v>
      </c>
      <c r="M4" s="3">
        <v>3.3111425857937302</v>
      </c>
      <c r="N4" s="3">
        <v>1.7997790751431499</v>
      </c>
      <c r="O4" s="3">
        <v>1.54516612542557</v>
      </c>
      <c r="P4" s="3">
        <v>3.6468189934182198</v>
      </c>
      <c r="Q4" s="3">
        <v>3.9976052194378302</v>
      </c>
      <c r="R4" s="3">
        <v>5.3901510163739204</v>
      </c>
      <c r="S4" s="3">
        <v>2.9427184038025098</v>
      </c>
      <c r="T4" s="3">
        <v>2.4670027154356999</v>
      </c>
      <c r="U4" s="3">
        <v>3.2886270914567</v>
      </c>
      <c r="V4" s="3" t="e">
        <v>#N/A</v>
      </c>
    </row>
    <row r="5" spans="1:22" x14ac:dyDescent="0.35">
      <c r="A5" s="2">
        <v>41831</v>
      </c>
      <c r="B5" s="3" t="e">
        <v>#N/A</v>
      </c>
      <c r="C5" s="3">
        <v>2.9757891220850201</v>
      </c>
      <c r="D5" s="3">
        <v>2.5589250591376902</v>
      </c>
      <c r="E5" s="3">
        <v>2.0482851945640101</v>
      </c>
      <c r="F5" s="3">
        <v>4.22806955103096</v>
      </c>
      <c r="G5" s="3">
        <v>2.2192306933258998</v>
      </c>
      <c r="H5" s="3">
        <v>3.13461438099114</v>
      </c>
      <c r="I5" s="3">
        <v>3.0608368996003401</v>
      </c>
      <c r="J5" s="3" t="e">
        <v>#N/A</v>
      </c>
      <c r="K5" s="3">
        <v>1.30839696469137</v>
      </c>
      <c r="L5" s="3">
        <v>3.8759227040853799</v>
      </c>
      <c r="M5" s="3">
        <v>3.27594209919818</v>
      </c>
      <c r="N5" s="3">
        <v>2.0706931471584</v>
      </c>
      <c r="O5" s="3">
        <v>1.58215129281342</v>
      </c>
      <c r="P5" s="3">
        <v>3.65515054723268</v>
      </c>
      <c r="Q5" s="3">
        <v>4.0147120967260799</v>
      </c>
      <c r="R5" s="3">
        <v>5.5105070264001697</v>
      </c>
      <c r="S5" s="3">
        <v>2.8395003062704398</v>
      </c>
      <c r="T5" s="3">
        <v>2.6466366534521502</v>
      </c>
      <c r="U5" s="3">
        <v>3.3663429469014199</v>
      </c>
      <c r="V5" s="3" t="e">
        <v>#N/A</v>
      </c>
    </row>
    <row r="6" spans="1:22" x14ac:dyDescent="0.35">
      <c r="A6" s="2">
        <v>41862</v>
      </c>
      <c r="B6" s="3" t="e">
        <v>#N/A</v>
      </c>
      <c r="C6" s="3">
        <v>3.0391398247455199</v>
      </c>
      <c r="D6" s="3">
        <v>2.5289350212174</v>
      </c>
      <c r="E6" s="3">
        <v>2.0746040168982698</v>
      </c>
      <c r="F6" s="3">
        <v>4.2216794806524396</v>
      </c>
      <c r="G6" s="3">
        <v>2.1302189220757199</v>
      </c>
      <c r="H6" s="3">
        <v>3.19059168976244</v>
      </c>
      <c r="I6" s="3">
        <v>3.2842184271119801</v>
      </c>
      <c r="J6" s="3" t="e">
        <v>#N/A</v>
      </c>
      <c r="K6" s="3">
        <v>1.2832524706180799</v>
      </c>
      <c r="L6" s="3">
        <v>3.8647253591811501</v>
      </c>
      <c r="M6" s="3">
        <v>3.2342797941157801</v>
      </c>
      <c r="N6" s="3">
        <v>2.2418201990238402</v>
      </c>
      <c r="O6" s="3">
        <v>1.6316752199926501</v>
      </c>
      <c r="P6" s="3">
        <v>3.4819869282601799</v>
      </c>
      <c r="Q6" s="3">
        <v>3.9688636252682201</v>
      </c>
      <c r="R6" s="3">
        <v>5.7963506691448501</v>
      </c>
      <c r="S6" s="3">
        <v>3.1578103708057199</v>
      </c>
      <c r="T6" s="3">
        <v>2.59680866364902</v>
      </c>
      <c r="U6" s="3">
        <v>3.5063580128991498</v>
      </c>
      <c r="V6" s="3" t="e">
        <v>#N/A</v>
      </c>
    </row>
    <row r="7" spans="1:22" x14ac:dyDescent="0.35">
      <c r="A7" s="2">
        <v>41893</v>
      </c>
      <c r="B7" s="3" t="e">
        <v>#N/A</v>
      </c>
      <c r="C7" s="3">
        <v>3.04850445085185</v>
      </c>
      <c r="D7" s="3">
        <v>2.5340265239799402</v>
      </c>
      <c r="E7" s="3">
        <v>1.9649156804133201</v>
      </c>
      <c r="F7" s="3">
        <v>4.1424089364687298</v>
      </c>
      <c r="G7" s="3">
        <v>2.1429615002353799</v>
      </c>
      <c r="H7" s="3">
        <v>3.1684635705239099</v>
      </c>
      <c r="I7" s="3">
        <v>3.2755696139900299</v>
      </c>
      <c r="J7" s="3" t="e">
        <v>#N/A</v>
      </c>
      <c r="K7" s="3">
        <v>1.31667361242339</v>
      </c>
      <c r="L7" s="3">
        <v>3.6800776134746398</v>
      </c>
      <c r="M7" s="3">
        <v>3.2930148252231199</v>
      </c>
      <c r="N7" s="3">
        <v>2.1322528935733098</v>
      </c>
      <c r="O7" s="3">
        <v>1.54492350919965</v>
      </c>
      <c r="P7" s="3">
        <v>3.5183265659239602</v>
      </c>
      <c r="Q7" s="3">
        <v>3.94975381336649</v>
      </c>
      <c r="R7" s="3">
        <v>3.3467326370453399</v>
      </c>
      <c r="S7" s="3">
        <v>3.0616358550221299</v>
      </c>
      <c r="T7" s="3">
        <v>2.4963320512537601</v>
      </c>
      <c r="U7" s="3">
        <v>2.9854396625167401</v>
      </c>
      <c r="V7" s="3" t="e">
        <v>#N/A</v>
      </c>
    </row>
    <row r="8" spans="1:22" x14ac:dyDescent="0.35">
      <c r="A8" s="2">
        <v>41922</v>
      </c>
      <c r="B8" s="3" t="e">
        <v>#N/A</v>
      </c>
      <c r="C8" s="3">
        <v>3.2382166976492401</v>
      </c>
      <c r="D8" s="3">
        <v>2.6429101274679199</v>
      </c>
      <c r="E8" s="3">
        <v>2.2218241153284701</v>
      </c>
      <c r="F8" s="3">
        <v>4.1475315441532201</v>
      </c>
      <c r="G8" s="3">
        <v>2.3104767818339602</v>
      </c>
      <c r="H8" s="3">
        <v>3.2728968133438601</v>
      </c>
      <c r="I8" s="3">
        <v>3.47119326215793</v>
      </c>
      <c r="J8" s="3" t="e">
        <v>#N/A</v>
      </c>
      <c r="K8" s="3">
        <v>1.4478796914394501</v>
      </c>
      <c r="L8" s="3">
        <v>3.7905688459025901</v>
      </c>
      <c r="M8" s="3">
        <v>3.60799647731633</v>
      </c>
      <c r="N8" s="3">
        <v>2.45163517119081</v>
      </c>
      <c r="O8" s="3">
        <v>1.61273533440135</v>
      </c>
      <c r="P8" s="3">
        <v>3.76808597581336</v>
      </c>
      <c r="Q8" s="3">
        <v>4.0105317427848197</v>
      </c>
      <c r="R8" s="3">
        <v>3.4370700470597799</v>
      </c>
      <c r="S8" s="3">
        <v>3.2701121160720499</v>
      </c>
      <c r="T8" s="3">
        <v>2.6578896626019799</v>
      </c>
      <c r="U8" s="3">
        <v>2.9252130944437198</v>
      </c>
      <c r="V8" s="3" t="e">
        <v>#N/A</v>
      </c>
    </row>
    <row r="9" spans="1:22" x14ac:dyDescent="0.35">
      <c r="A9" s="2">
        <v>41954</v>
      </c>
      <c r="B9" s="3" t="e">
        <v>#N/A</v>
      </c>
      <c r="C9" s="3">
        <v>3.0491045614469998</v>
      </c>
      <c r="D9" s="3">
        <v>2.6055536956480401</v>
      </c>
      <c r="E9" s="3">
        <v>2.1304367811990002</v>
      </c>
      <c r="F9" s="3">
        <v>4.0310616315830501</v>
      </c>
      <c r="G9" s="3">
        <v>2.2717141421715001</v>
      </c>
      <c r="H9" s="3">
        <v>3.24335041984668</v>
      </c>
      <c r="I9" s="3">
        <v>3.4420154037702302</v>
      </c>
      <c r="J9" s="3" t="e">
        <v>#N/A</v>
      </c>
      <c r="K9" s="3">
        <v>1.3970143688107099</v>
      </c>
      <c r="L9" s="3">
        <v>3.84400151653294</v>
      </c>
      <c r="M9" s="3">
        <v>3.3322637228837499</v>
      </c>
      <c r="N9" s="3">
        <v>2.7531630014129198</v>
      </c>
      <c r="O9" s="3">
        <v>1.5476234309363801</v>
      </c>
      <c r="P9" s="3">
        <v>3.65503970840324</v>
      </c>
      <c r="Q9" s="3">
        <v>4.0226085026103799</v>
      </c>
      <c r="R9" s="3">
        <v>3.3622229773180399</v>
      </c>
      <c r="S9" s="3">
        <v>3.01470843564775</v>
      </c>
      <c r="T9" s="3">
        <v>2.8788711196021701</v>
      </c>
      <c r="U9" s="3">
        <v>2.9256915219249602</v>
      </c>
      <c r="V9" s="3" t="e">
        <v>#N/A</v>
      </c>
    </row>
    <row r="10" spans="1:22" x14ac:dyDescent="0.35">
      <c r="A10" s="2">
        <v>41984</v>
      </c>
      <c r="B10" s="3" t="e">
        <v>#N/A</v>
      </c>
      <c r="C10" s="3">
        <v>3.1764447335207899</v>
      </c>
      <c r="D10" s="3">
        <v>2.4846419598422802</v>
      </c>
      <c r="E10" s="3">
        <v>2.1978948558575002</v>
      </c>
      <c r="F10" s="3">
        <v>3.9562988362064</v>
      </c>
      <c r="G10" s="3">
        <v>2.0692264474092998</v>
      </c>
      <c r="H10" s="3">
        <v>3.3554769702973202</v>
      </c>
      <c r="I10" s="3">
        <v>3.4643385328905199</v>
      </c>
      <c r="J10" s="3" t="e">
        <v>#N/A</v>
      </c>
      <c r="K10" s="3">
        <v>1.4133315267536799</v>
      </c>
      <c r="L10" s="3">
        <v>4.28637371936283</v>
      </c>
      <c r="M10" s="3">
        <v>3.5135355533603598</v>
      </c>
      <c r="N10" s="3">
        <v>2.9096585800819299</v>
      </c>
      <c r="O10" s="3">
        <v>1.57911897509871</v>
      </c>
      <c r="P10" s="3">
        <v>3.5199278917287899</v>
      </c>
      <c r="Q10" s="3">
        <v>4.6498830372839999</v>
      </c>
      <c r="R10" s="3">
        <v>3.4638821775700799</v>
      </c>
      <c r="S10" s="3">
        <v>2.7494141658085902</v>
      </c>
      <c r="T10" s="3">
        <v>3.5351025161865999</v>
      </c>
      <c r="U10" s="3">
        <v>3.2256125953813299</v>
      </c>
      <c r="V10" s="3" t="e">
        <v>#N/A</v>
      </c>
    </row>
    <row r="11" spans="1:22" x14ac:dyDescent="0.35">
      <c r="A11" s="2">
        <v>42013</v>
      </c>
      <c r="B11" s="3" t="e">
        <v>#N/A</v>
      </c>
      <c r="C11" s="3">
        <v>3.2572935042955802</v>
      </c>
      <c r="D11" s="3">
        <v>2.5000926449783898</v>
      </c>
      <c r="E11" s="3">
        <v>2.1167793690947998</v>
      </c>
      <c r="F11" s="3">
        <v>3.9751463639067701</v>
      </c>
      <c r="G11" s="3">
        <v>2.16684507285022</v>
      </c>
      <c r="H11" s="3">
        <v>3.3523708591973098</v>
      </c>
      <c r="I11" s="3">
        <v>3.5073118070179099</v>
      </c>
      <c r="J11" s="3" t="e">
        <v>#N/A</v>
      </c>
      <c r="K11" s="3">
        <v>1.51055430724817</v>
      </c>
      <c r="L11" s="3">
        <v>4.1411892410267601</v>
      </c>
      <c r="M11" s="3">
        <v>3.3274511758692</v>
      </c>
      <c r="N11" s="3">
        <v>3.6526810747698599</v>
      </c>
      <c r="O11" s="3">
        <v>1.5853286833278299</v>
      </c>
      <c r="P11" s="3">
        <v>3.2513002170690801</v>
      </c>
      <c r="Q11" s="3">
        <v>4.5504099315411297</v>
      </c>
      <c r="R11" s="3">
        <v>3.4056196101682201</v>
      </c>
      <c r="S11" s="3">
        <v>2.6646470779851898</v>
      </c>
      <c r="T11" s="3">
        <v>3.4662611979092399</v>
      </c>
      <c r="U11" s="3">
        <v>3.0509186893893299</v>
      </c>
      <c r="V11" s="3" t="e">
        <v>#N/A</v>
      </c>
    </row>
    <row r="12" spans="1:22" x14ac:dyDescent="0.35">
      <c r="A12" s="2">
        <v>42046</v>
      </c>
      <c r="B12" s="3" t="e">
        <v>#N/A</v>
      </c>
      <c r="C12" s="3">
        <v>3.2040058566034602</v>
      </c>
      <c r="D12" s="3">
        <v>2.3603696909813801</v>
      </c>
      <c r="E12" s="3">
        <v>2.05763207676058</v>
      </c>
      <c r="F12" s="3">
        <v>3.8614231080885402</v>
      </c>
      <c r="G12" s="3">
        <v>2.1685238683618402</v>
      </c>
      <c r="H12" s="3">
        <v>3.2273342441089898</v>
      </c>
      <c r="I12" s="3">
        <v>3.4569517452978</v>
      </c>
      <c r="J12" s="3" t="e">
        <v>#N/A</v>
      </c>
      <c r="K12" s="3">
        <v>1.59733024920232</v>
      </c>
      <c r="L12" s="3">
        <v>4.1810945572333704</v>
      </c>
      <c r="M12" s="3">
        <v>3.1652114972659802</v>
      </c>
      <c r="N12" s="3">
        <v>3.5565388911650002</v>
      </c>
      <c r="O12" s="3">
        <v>1.5100102525554899</v>
      </c>
      <c r="P12" s="3">
        <v>3.1792658372899201</v>
      </c>
      <c r="Q12" s="3">
        <v>4.0834929437863901</v>
      </c>
      <c r="R12" s="3">
        <v>3.1576987053474399</v>
      </c>
      <c r="S12" s="3">
        <v>2.9460984637743999</v>
      </c>
      <c r="T12" s="3">
        <v>3.4120178706664701</v>
      </c>
      <c r="U12" s="3">
        <v>3.0794452091397999</v>
      </c>
      <c r="V12" s="3" t="e">
        <v>#N/A</v>
      </c>
    </row>
    <row r="13" spans="1:22" x14ac:dyDescent="0.35">
      <c r="A13" s="2">
        <v>42074</v>
      </c>
      <c r="B13" s="3" t="e">
        <v>#N/A</v>
      </c>
      <c r="C13" s="3">
        <v>3.3082953217713098</v>
      </c>
      <c r="D13" s="3">
        <v>2.3103003811813601</v>
      </c>
      <c r="E13" s="3">
        <v>1.9171850445422201</v>
      </c>
      <c r="F13" s="3">
        <v>3.7462450215100902</v>
      </c>
      <c r="G13" s="3">
        <v>2.3475326727369801</v>
      </c>
      <c r="H13" s="3">
        <v>3.24274390385263</v>
      </c>
      <c r="I13" s="3">
        <v>3.43552955776447</v>
      </c>
      <c r="J13" s="3" t="e">
        <v>#N/A</v>
      </c>
      <c r="K13" s="3">
        <v>1.58171590554619</v>
      </c>
      <c r="L13" s="3">
        <v>4.1596635672663202</v>
      </c>
      <c r="M13" s="3">
        <v>3.1105937214488302</v>
      </c>
      <c r="N13" s="3">
        <v>3.3350373612568101</v>
      </c>
      <c r="O13" s="3">
        <v>1.50221328769148</v>
      </c>
      <c r="P13" s="3">
        <v>3.2273532483049499</v>
      </c>
      <c r="Q13" s="3">
        <v>4.2889451888534902</v>
      </c>
      <c r="R13" s="3">
        <v>3.3728388444886002</v>
      </c>
      <c r="S13" s="3">
        <v>3.1027219516969402</v>
      </c>
      <c r="T13" s="3">
        <v>3.6574740863503599</v>
      </c>
      <c r="U13" s="3">
        <v>2.96178596601822</v>
      </c>
      <c r="V13" s="3" t="e">
        <v>#N/A</v>
      </c>
    </row>
    <row r="14" spans="1:22" x14ac:dyDescent="0.35">
      <c r="A14" s="2">
        <v>42104</v>
      </c>
      <c r="B14" s="3" t="e">
        <v>#N/A</v>
      </c>
      <c r="C14" s="3">
        <v>3.1579216158637902</v>
      </c>
      <c r="D14" s="3">
        <v>2.28931532162128</v>
      </c>
      <c r="E14" s="3">
        <v>1.8442796766565901</v>
      </c>
      <c r="F14" s="3">
        <v>3.4304257035093699</v>
      </c>
      <c r="G14" s="3">
        <v>2.37817416127278</v>
      </c>
      <c r="H14" s="3">
        <v>3.13386843335911</v>
      </c>
      <c r="I14" s="3">
        <v>3.5296204809444198</v>
      </c>
      <c r="J14" s="3" t="e">
        <v>#N/A</v>
      </c>
      <c r="K14" s="3">
        <v>1.5264154252541</v>
      </c>
      <c r="L14" s="3">
        <v>3.6152315074724499</v>
      </c>
      <c r="M14" s="3">
        <v>2.94591454273491</v>
      </c>
      <c r="N14" s="3">
        <v>3.3992465638443501</v>
      </c>
      <c r="O14" s="3">
        <v>1.5048580865557299</v>
      </c>
      <c r="P14" s="3">
        <v>2.5864354612009302</v>
      </c>
      <c r="Q14" s="3">
        <v>4.5541367983701102</v>
      </c>
      <c r="R14" s="3">
        <v>3.3682561261765902</v>
      </c>
      <c r="S14" s="3">
        <v>2.94192172638793</v>
      </c>
      <c r="T14" s="3">
        <v>3.3093315447406999</v>
      </c>
      <c r="U14" s="3">
        <v>2.92335874066594</v>
      </c>
      <c r="V14" s="3" t="e">
        <v>#N/A</v>
      </c>
    </row>
    <row r="15" spans="1:22" x14ac:dyDescent="0.35">
      <c r="A15" s="2">
        <v>42135</v>
      </c>
      <c r="B15" s="3" t="e">
        <v>#N/A</v>
      </c>
      <c r="C15" s="3">
        <v>3.1410326656618399</v>
      </c>
      <c r="D15" s="3">
        <v>2.3874004306019598</v>
      </c>
      <c r="E15" s="3">
        <v>1.9444998957736599</v>
      </c>
      <c r="F15" s="3">
        <v>3.2751954291220202</v>
      </c>
      <c r="G15" s="3">
        <v>1.9103267575851199</v>
      </c>
      <c r="H15" s="3">
        <v>3.1621090476234799</v>
      </c>
      <c r="I15" s="3">
        <v>3.5659484210071501</v>
      </c>
      <c r="J15" s="3" t="e">
        <v>#N/A</v>
      </c>
      <c r="K15" s="3">
        <v>1.5672030966264301</v>
      </c>
      <c r="L15" s="3">
        <v>3.5554627999625499</v>
      </c>
      <c r="M15" s="3">
        <v>3.0867226124318599</v>
      </c>
      <c r="N15" s="3">
        <v>3.1949283187447199</v>
      </c>
      <c r="O15" s="3">
        <v>1.64903610215295</v>
      </c>
      <c r="P15" s="3">
        <v>2.55759273691748</v>
      </c>
      <c r="Q15" s="3">
        <v>4.45463691966917</v>
      </c>
      <c r="R15" s="3">
        <v>3.4399601308547401</v>
      </c>
      <c r="S15" s="3">
        <v>2.8318334874437099</v>
      </c>
      <c r="T15" s="3">
        <v>3.2006477546269601</v>
      </c>
      <c r="U15" s="3">
        <v>3.0180492348929202</v>
      </c>
      <c r="V15" s="3" t="e">
        <v>#N/A</v>
      </c>
    </row>
    <row r="16" spans="1:22" x14ac:dyDescent="0.35">
      <c r="A16" s="2">
        <v>42166</v>
      </c>
      <c r="B16" s="3" t="e">
        <v>#N/A</v>
      </c>
      <c r="C16" s="3">
        <v>3.41508049360985</v>
      </c>
      <c r="D16" s="3">
        <v>2.5121382591822798</v>
      </c>
      <c r="E16" s="3">
        <v>1.994839156424</v>
      </c>
      <c r="F16" s="3">
        <v>3.5218828145678902</v>
      </c>
      <c r="G16" s="3">
        <v>2.0360933377786301</v>
      </c>
      <c r="H16" s="3">
        <v>3.2445199999268599</v>
      </c>
      <c r="I16" s="3">
        <v>3.8458075258118498</v>
      </c>
      <c r="J16" s="3" t="e">
        <v>#N/A</v>
      </c>
      <c r="K16" s="3">
        <v>1.6525308112541801</v>
      </c>
      <c r="L16" s="3">
        <v>3.8766038085451902</v>
      </c>
      <c r="M16" s="3">
        <v>3.2455357974512902</v>
      </c>
      <c r="N16" s="3">
        <v>3.2828016186750499</v>
      </c>
      <c r="O16" s="3">
        <v>1.7319191092374699</v>
      </c>
      <c r="P16" s="3">
        <v>2.7102825586997401</v>
      </c>
      <c r="Q16" s="3">
        <v>4.6734675108161303</v>
      </c>
      <c r="R16" s="3">
        <v>3.4022030603798998</v>
      </c>
      <c r="S16" s="3">
        <v>3.0428685442296901</v>
      </c>
      <c r="T16" s="3">
        <v>3.4564950060161701</v>
      </c>
      <c r="U16" s="3">
        <v>2.7453180683541101</v>
      </c>
      <c r="V16" s="3" t="e">
        <v>#N/A</v>
      </c>
    </row>
    <row r="17" spans="1:22" x14ac:dyDescent="0.35">
      <c r="A17" s="2">
        <v>42195</v>
      </c>
      <c r="B17" s="3" t="e">
        <v>#N/A</v>
      </c>
      <c r="C17" s="3">
        <v>3.5830871849974102</v>
      </c>
      <c r="D17" s="3">
        <v>2.4819997372168299</v>
      </c>
      <c r="E17" s="3">
        <v>1.9549325411906799</v>
      </c>
      <c r="F17" s="3">
        <v>3.6616139440970099</v>
      </c>
      <c r="G17" s="3">
        <v>1.96401313955226</v>
      </c>
      <c r="H17" s="3">
        <v>3.2976012307505602</v>
      </c>
      <c r="I17" s="3">
        <v>4.0805191345341401</v>
      </c>
      <c r="J17" s="3" t="e">
        <v>#N/A</v>
      </c>
      <c r="K17" s="3">
        <v>1.7024042288411401</v>
      </c>
      <c r="L17" s="3">
        <v>3.8501777447263099</v>
      </c>
      <c r="M17" s="3">
        <v>3.2024242604608499</v>
      </c>
      <c r="N17" s="3">
        <v>3.2574578252736499</v>
      </c>
      <c r="O17" s="3">
        <v>1.58725079262214</v>
      </c>
      <c r="P17" s="3">
        <v>3.0994041740387699</v>
      </c>
      <c r="Q17" s="3">
        <v>4.6993689272917001</v>
      </c>
      <c r="R17" s="3">
        <v>3.4524540859802402</v>
      </c>
      <c r="S17" s="3">
        <v>2.9994862455281299</v>
      </c>
      <c r="T17" s="3">
        <v>3.5954710015101399</v>
      </c>
      <c r="U17" s="3">
        <v>4.1050222147524096</v>
      </c>
      <c r="V17" s="3" t="e">
        <v>#N/A</v>
      </c>
    </row>
    <row r="18" spans="1:22" x14ac:dyDescent="0.35">
      <c r="A18" s="2">
        <v>42227</v>
      </c>
      <c r="B18" s="3" t="e">
        <v>#N/A</v>
      </c>
      <c r="C18" s="3">
        <v>3.5741741347258702</v>
      </c>
      <c r="D18" s="3">
        <v>2.5913077183937498</v>
      </c>
      <c r="E18" s="3">
        <v>1.9103001849807</v>
      </c>
      <c r="F18" s="3">
        <v>3.64639391600558</v>
      </c>
      <c r="G18" s="3">
        <v>2.14564273013203</v>
      </c>
      <c r="H18" s="3">
        <v>3.4501722185316401</v>
      </c>
      <c r="I18" s="3">
        <v>4.2412796045347498</v>
      </c>
      <c r="J18" s="3" t="e">
        <v>#N/A</v>
      </c>
      <c r="K18" s="3">
        <v>1.7974728148158099</v>
      </c>
      <c r="L18" s="3">
        <v>3.9033486383826799</v>
      </c>
      <c r="M18" s="3">
        <v>3.2256074894925701</v>
      </c>
      <c r="N18" s="3">
        <v>4.2058474095234404</v>
      </c>
      <c r="O18" s="3">
        <v>1.5573255591061801</v>
      </c>
      <c r="P18" s="3">
        <v>3.1689257084805198</v>
      </c>
      <c r="Q18" s="3">
        <v>4.7776269114618604</v>
      </c>
      <c r="R18" s="3">
        <v>3.6105645453103699</v>
      </c>
      <c r="S18" s="3">
        <v>3.1227135806792599</v>
      </c>
      <c r="T18" s="3">
        <v>3.52055778472924</v>
      </c>
      <c r="U18" s="3">
        <v>3.75121436230306</v>
      </c>
      <c r="V18" s="3" t="e">
        <v>#N/A</v>
      </c>
    </row>
    <row r="19" spans="1:22" x14ac:dyDescent="0.35">
      <c r="A19" s="2">
        <v>42258</v>
      </c>
      <c r="B19" s="3" t="e">
        <v>#N/A</v>
      </c>
      <c r="C19" s="3">
        <v>3.6449722977619299</v>
      </c>
      <c r="D19" s="3">
        <v>2.7482352976556901</v>
      </c>
      <c r="E19" s="3">
        <v>2.1024213971822001</v>
      </c>
      <c r="F19" s="3">
        <v>3.6409212522299299</v>
      </c>
      <c r="G19" s="3">
        <v>2.5336783998552401</v>
      </c>
      <c r="H19" s="3">
        <v>3.4773976734639298</v>
      </c>
      <c r="I19" s="3">
        <v>4.2801231406550597</v>
      </c>
      <c r="J19" s="3" t="e">
        <v>#N/A</v>
      </c>
      <c r="K19" s="3">
        <v>1.83961314890066</v>
      </c>
      <c r="L19" s="3">
        <v>4.3717161622715501</v>
      </c>
      <c r="M19" s="3">
        <v>3.50589062994765</v>
      </c>
      <c r="N19" s="3">
        <v>3.5698626563025702</v>
      </c>
      <c r="O19" s="3">
        <v>1.6932537442789299</v>
      </c>
      <c r="P19" s="3">
        <v>3.4825720043590098</v>
      </c>
      <c r="Q19" s="3">
        <v>4.7592820737722299</v>
      </c>
      <c r="R19" s="3">
        <v>3.6437164343878701</v>
      </c>
      <c r="S19" s="3">
        <v>3.5050930484074301</v>
      </c>
      <c r="T19" s="3">
        <v>4.0548025515031902</v>
      </c>
      <c r="U19" s="3">
        <v>3.5849528345092398</v>
      </c>
      <c r="V19" s="3" t="e">
        <v>#N/A</v>
      </c>
    </row>
    <row r="20" spans="1:22" x14ac:dyDescent="0.35">
      <c r="A20" s="2">
        <v>42286</v>
      </c>
      <c r="B20" s="3" t="e">
        <v>#N/A</v>
      </c>
      <c r="C20" s="3">
        <v>3.7189342272458599</v>
      </c>
      <c r="D20" s="3">
        <v>2.56291923319435</v>
      </c>
      <c r="E20" s="3">
        <v>1.98606970698635</v>
      </c>
      <c r="F20" s="3">
        <v>3.6681586712785199</v>
      </c>
      <c r="G20" s="3">
        <v>2.3336586932342702</v>
      </c>
      <c r="H20" s="3">
        <v>3.2481528532069501</v>
      </c>
      <c r="I20" s="3">
        <v>4.1901665111305997</v>
      </c>
      <c r="J20" s="3" t="e">
        <v>#N/A</v>
      </c>
      <c r="K20" s="3">
        <v>1.73435089087929</v>
      </c>
      <c r="L20" s="3">
        <v>3.8984273623699202</v>
      </c>
      <c r="M20" s="3">
        <v>3.2174141174534499</v>
      </c>
      <c r="N20" s="3">
        <v>2.9824500890689301</v>
      </c>
      <c r="O20" s="3">
        <v>1.63444208116162</v>
      </c>
      <c r="P20" s="3">
        <v>3.25679969270919</v>
      </c>
      <c r="Q20" s="3">
        <v>4.8436195250154199</v>
      </c>
      <c r="R20" s="3">
        <v>3.58145347706555</v>
      </c>
      <c r="S20" s="3">
        <v>3.1719648366133799</v>
      </c>
      <c r="T20" s="3">
        <v>3.83864612646838</v>
      </c>
      <c r="U20" s="3">
        <v>3.1881851429750601</v>
      </c>
      <c r="V20" s="3">
        <v>4.3257563118517597</v>
      </c>
    </row>
    <row r="21" spans="1:22" x14ac:dyDescent="0.35">
      <c r="A21" s="2">
        <v>42319</v>
      </c>
      <c r="B21" s="3" t="e">
        <v>#N/A</v>
      </c>
      <c r="C21" s="3">
        <v>3.7135843189762001</v>
      </c>
      <c r="D21" s="3">
        <v>2.6226586958951001</v>
      </c>
      <c r="E21" s="3">
        <v>2.0430086197079298</v>
      </c>
      <c r="F21" s="3">
        <v>3.78872540959257</v>
      </c>
      <c r="G21" s="3">
        <v>2.3491824906699201</v>
      </c>
      <c r="H21" s="3">
        <v>3.3165836316761199</v>
      </c>
      <c r="I21" s="3">
        <v>4.1618151893935202</v>
      </c>
      <c r="J21" s="3" t="e">
        <v>#N/A</v>
      </c>
      <c r="K21" s="3">
        <v>1.8586900679007401</v>
      </c>
      <c r="L21" s="3">
        <v>3.9713878785626799</v>
      </c>
      <c r="M21" s="3">
        <v>3.3147574005616498</v>
      </c>
      <c r="N21" s="3">
        <v>3.1525751461954599</v>
      </c>
      <c r="O21" s="3">
        <v>1.73211264225467</v>
      </c>
      <c r="P21" s="3">
        <v>3.23180360021483</v>
      </c>
      <c r="Q21" s="3">
        <v>5.2053275932680396</v>
      </c>
      <c r="R21" s="3">
        <v>3.63812545927065</v>
      </c>
      <c r="S21" s="3">
        <v>3.1279332396284998</v>
      </c>
      <c r="T21" s="3">
        <v>4.3673002450247402</v>
      </c>
      <c r="U21" s="3">
        <v>3.2824995922050402</v>
      </c>
      <c r="V21" s="3">
        <v>4.6628022729763101</v>
      </c>
    </row>
    <row r="22" spans="1:22" x14ac:dyDescent="0.35">
      <c r="A22" s="2">
        <v>42349</v>
      </c>
      <c r="B22" s="3" t="e">
        <v>#N/A</v>
      </c>
      <c r="C22" s="3">
        <v>3.8652683612674301</v>
      </c>
      <c r="D22" s="3">
        <v>2.6041468691598801</v>
      </c>
      <c r="E22" s="3">
        <v>2.0074843883458802</v>
      </c>
      <c r="F22" s="3">
        <v>4.3346019183042399</v>
      </c>
      <c r="G22" s="3">
        <v>2.6325055152824901</v>
      </c>
      <c r="H22" s="3">
        <v>3.3359292736520501</v>
      </c>
      <c r="I22" s="3">
        <v>4.2937168737840796</v>
      </c>
      <c r="J22" s="3" t="e">
        <v>#N/A</v>
      </c>
      <c r="K22" s="3">
        <v>1.9380925942411</v>
      </c>
      <c r="L22" s="3">
        <v>4.03294516141694</v>
      </c>
      <c r="M22" s="3">
        <v>3.8300745992866001</v>
      </c>
      <c r="N22" s="3">
        <v>3.3929422833807799</v>
      </c>
      <c r="O22" s="3">
        <v>1.7754395862707</v>
      </c>
      <c r="P22" s="3">
        <v>3.3572666286963999</v>
      </c>
      <c r="Q22" s="3">
        <v>5.6484547359843003</v>
      </c>
      <c r="R22" s="3">
        <v>3.95711631392598</v>
      </c>
      <c r="S22" s="3">
        <v>3.6688628393743001</v>
      </c>
      <c r="T22" s="3">
        <v>4.6722577904221199</v>
      </c>
      <c r="U22" s="3">
        <v>2.79285592179107</v>
      </c>
      <c r="V22" s="3">
        <v>4.6538184529278697</v>
      </c>
    </row>
    <row r="23" spans="1:22" x14ac:dyDescent="0.35">
      <c r="A23" s="2">
        <v>42380</v>
      </c>
      <c r="B23" s="3" t="e">
        <v>#N/A</v>
      </c>
      <c r="C23" s="3">
        <v>3.9975814444434299</v>
      </c>
      <c r="D23" s="3">
        <v>2.5803636904895999</v>
      </c>
      <c r="E23" s="3">
        <v>2.16632325780005</v>
      </c>
      <c r="F23" s="3">
        <v>4.4567099348496901</v>
      </c>
      <c r="G23" s="3">
        <v>2.75645660678564</v>
      </c>
      <c r="H23" s="3">
        <v>3.3421529853949701</v>
      </c>
      <c r="I23" s="3">
        <v>4.6382315698155496</v>
      </c>
      <c r="J23" s="3">
        <v>2.2012660369085899</v>
      </c>
      <c r="K23" s="3">
        <v>2.0439867899630499</v>
      </c>
      <c r="L23" s="3">
        <v>4.7061476221592002</v>
      </c>
      <c r="M23" s="3">
        <v>3.7619034043314898</v>
      </c>
      <c r="N23" s="3">
        <v>2.7157372484453401</v>
      </c>
      <c r="O23" s="3">
        <v>1.7609301359390299</v>
      </c>
      <c r="P23" s="3">
        <v>3.2055647057477001</v>
      </c>
      <c r="Q23" s="3">
        <v>5.7667124703591099</v>
      </c>
      <c r="R23" s="3">
        <v>3.9636524658139698</v>
      </c>
      <c r="S23" s="3">
        <v>3.63530750327936</v>
      </c>
      <c r="T23" s="3">
        <v>4.5880295328889096</v>
      </c>
      <c r="U23" s="3" t="e">
        <v>#N/A</v>
      </c>
      <c r="V23" s="3">
        <v>5.09059685826095</v>
      </c>
    </row>
    <row r="24" spans="1:22" x14ac:dyDescent="0.35">
      <c r="A24" s="2">
        <v>42411</v>
      </c>
      <c r="B24" s="3" t="e">
        <v>#N/A</v>
      </c>
      <c r="C24" s="3">
        <v>3.76170839877109</v>
      </c>
      <c r="D24" s="3">
        <v>2.3838925121601102</v>
      </c>
      <c r="E24" s="3">
        <v>2.03732277734338</v>
      </c>
      <c r="F24" s="3">
        <v>4.2104083856079804</v>
      </c>
      <c r="G24" s="3">
        <v>2.5728556813106098</v>
      </c>
      <c r="H24" s="3">
        <v>3.2533700447978098</v>
      </c>
      <c r="I24" s="3">
        <v>4.4131657190251801</v>
      </c>
      <c r="J24" s="3">
        <v>2.1798343818100601</v>
      </c>
      <c r="K24" s="3">
        <v>2.0187503316484601</v>
      </c>
      <c r="L24" s="3">
        <v>4.5012738345325403</v>
      </c>
      <c r="M24" s="3">
        <v>3.7219316991982199</v>
      </c>
      <c r="N24" s="3">
        <v>3.2090740420416499</v>
      </c>
      <c r="O24" s="3">
        <v>1.89296129104495</v>
      </c>
      <c r="P24" s="3">
        <v>3.4450153420217098</v>
      </c>
      <c r="Q24" s="3">
        <v>5.5853781685390196</v>
      </c>
      <c r="R24" s="3">
        <v>3.7150060742542799</v>
      </c>
      <c r="S24" s="3">
        <v>3.6860068077297199</v>
      </c>
      <c r="T24" s="3">
        <v>4.6666540379055403</v>
      </c>
      <c r="U24" s="3" t="e">
        <v>#N/A</v>
      </c>
      <c r="V24" s="3">
        <v>5.4021173691769002</v>
      </c>
    </row>
    <row r="25" spans="1:22" x14ac:dyDescent="0.35">
      <c r="A25" s="2">
        <v>42440</v>
      </c>
      <c r="B25" s="3" t="e">
        <v>#N/A</v>
      </c>
      <c r="C25" s="3">
        <v>3.4807355580561898</v>
      </c>
      <c r="D25" s="3">
        <v>2.38602637910647</v>
      </c>
      <c r="E25" s="3">
        <v>1.86043187974265</v>
      </c>
      <c r="F25" s="3">
        <v>3.8464284169338501</v>
      </c>
      <c r="G25" s="3">
        <v>2.1496581077561299</v>
      </c>
      <c r="H25" s="3">
        <v>3.1164480102021299</v>
      </c>
      <c r="I25" s="3">
        <v>4.1585655093730898</v>
      </c>
      <c r="J25" s="3">
        <v>2.1055465978778698</v>
      </c>
      <c r="K25" s="3">
        <v>1.9237045752161099</v>
      </c>
      <c r="L25" s="3">
        <v>3.3701340351417302</v>
      </c>
      <c r="M25" s="3">
        <v>3.3753495609141702</v>
      </c>
      <c r="N25" s="3">
        <v>3.3003402617192301</v>
      </c>
      <c r="O25" s="3">
        <v>1.75406113757325</v>
      </c>
      <c r="P25" s="3">
        <v>3.0957997267496302</v>
      </c>
      <c r="Q25" s="3">
        <v>4.4274359154886804</v>
      </c>
      <c r="R25" s="3">
        <v>3.3804601858830101</v>
      </c>
      <c r="S25" s="3">
        <v>3.2081966664546302</v>
      </c>
      <c r="T25" s="3">
        <v>3.9174582841998902</v>
      </c>
      <c r="U25" s="3">
        <v>2.7161764797519101</v>
      </c>
      <c r="V25" s="3">
        <v>4.6556116714907301</v>
      </c>
    </row>
    <row r="26" spans="1:22" x14ac:dyDescent="0.35">
      <c r="A26" s="2">
        <v>42471</v>
      </c>
      <c r="B26" s="3" t="e">
        <v>#N/A</v>
      </c>
      <c r="C26" s="3">
        <v>3.52613953921731</v>
      </c>
      <c r="D26" s="3">
        <v>2.4173003015230998</v>
      </c>
      <c r="E26" s="3">
        <v>1.77176259508277</v>
      </c>
      <c r="F26" s="3">
        <v>3.7180122886678899</v>
      </c>
      <c r="G26" s="3">
        <v>2.0110611660933801</v>
      </c>
      <c r="H26" s="3">
        <v>3.0572434879347501</v>
      </c>
      <c r="I26" s="3">
        <v>4.2669934988579303</v>
      </c>
      <c r="J26" s="3">
        <v>2.0750591048327802</v>
      </c>
      <c r="K26" s="3">
        <v>1.94394627040241</v>
      </c>
      <c r="L26" s="3">
        <v>3.24923325372015</v>
      </c>
      <c r="M26" s="3">
        <v>3.2868863928613101</v>
      </c>
      <c r="N26" s="3">
        <v>3.4299827122089601</v>
      </c>
      <c r="O26" s="3">
        <v>1.7604329554998499</v>
      </c>
      <c r="P26" s="3">
        <v>2.9346958300911599</v>
      </c>
      <c r="Q26" s="3">
        <v>4.2678901449122897</v>
      </c>
      <c r="R26" s="3">
        <v>3.4636122898703898</v>
      </c>
      <c r="S26" s="3">
        <v>3.2008767592110798</v>
      </c>
      <c r="T26" s="3">
        <v>3.9209281052751801</v>
      </c>
      <c r="U26" s="3">
        <v>3.0921351105031301</v>
      </c>
      <c r="V26" s="3">
        <v>4.62601835314016</v>
      </c>
    </row>
    <row r="27" spans="1:22" x14ac:dyDescent="0.35">
      <c r="A27" s="2">
        <v>42501</v>
      </c>
      <c r="B27" s="3" t="e">
        <v>#N/A</v>
      </c>
      <c r="C27" s="3">
        <v>3.2205028070235202</v>
      </c>
      <c r="D27" s="3">
        <v>2.4250195091690601</v>
      </c>
      <c r="E27" s="3">
        <v>1.7695620936485501</v>
      </c>
      <c r="F27" s="3">
        <v>3.87240886992174</v>
      </c>
      <c r="G27" s="3">
        <v>1.7160291397560501</v>
      </c>
      <c r="H27" s="3">
        <v>3.1948377548275899</v>
      </c>
      <c r="I27" s="3">
        <v>4.5499790734936303</v>
      </c>
      <c r="J27" s="3">
        <v>2.0762678928337399</v>
      </c>
      <c r="K27" s="3">
        <v>1.9672953134353599</v>
      </c>
      <c r="L27" s="3">
        <v>3.3247984427046302</v>
      </c>
      <c r="M27" s="3">
        <v>3.3821361793863902</v>
      </c>
      <c r="N27" s="3">
        <v>2.3337566352615702</v>
      </c>
      <c r="O27" s="3">
        <v>1.6995773978197</v>
      </c>
      <c r="P27" s="3">
        <v>3.0473185474180098</v>
      </c>
      <c r="Q27" s="3">
        <v>4.4020046146966099</v>
      </c>
      <c r="R27" s="3">
        <v>3.4547347202020702</v>
      </c>
      <c r="S27" s="3">
        <v>3.41714063527583</v>
      </c>
      <c r="T27" s="3">
        <v>4.1282807128311099</v>
      </c>
      <c r="U27" s="3">
        <v>3.15673178689728</v>
      </c>
      <c r="V27" s="3">
        <v>4.1905944286992902</v>
      </c>
    </row>
    <row r="28" spans="1:22" x14ac:dyDescent="0.35">
      <c r="A28" s="2">
        <v>42531</v>
      </c>
      <c r="B28" s="3" t="e">
        <v>#N/A</v>
      </c>
      <c r="C28" s="3">
        <v>3.21375935280511</v>
      </c>
      <c r="D28" s="3">
        <v>2.3855073223145302</v>
      </c>
      <c r="E28" s="3">
        <v>1.7057899059747399</v>
      </c>
      <c r="F28" s="3">
        <v>3.81694214409189</v>
      </c>
      <c r="G28" s="3">
        <v>1.7972498236121699</v>
      </c>
      <c r="H28" s="3">
        <v>3.07872245411719</v>
      </c>
      <c r="I28" s="3">
        <v>4.1535573800582304</v>
      </c>
      <c r="J28" s="3">
        <v>2.1225845964176102</v>
      </c>
      <c r="K28" s="3">
        <v>1.9315684594315501</v>
      </c>
      <c r="L28" s="3">
        <v>3.4643682682667301</v>
      </c>
      <c r="M28" s="3">
        <v>3.1513842225843698</v>
      </c>
      <c r="N28" s="3">
        <v>2.51687277239408</v>
      </c>
      <c r="O28" s="3">
        <v>1.61314686988943</v>
      </c>
      <c r="P28" s="3">
        <v>2.60943513156555</v>
      </c>
      <c r="Q28" s="3">
        <v>4.2161851365208198</v>
      </c>
      <c r="R28" s="3">
        <v>3.3312952009631398</v>
      </c>
      <c r="S28" s="3">
        <v>3.5603938336725598</v>
      </c>
      <c r="T28" s="3">
        <v>3.9554655643401802</v>
      </c>
      <c r="U28" s="3">
        <v>3.6376126798530599</v>
      </c>
      <c r="V28" s="3">
        <v>4.0405296659972496</v>
      </c>
    </row>
    <row r="29" spans="1:22" x14ac:dyDescent="0.35">
      <c r="A29" s="2">
        <v>42562</v>
      </c>
      <c r="B29" s="3">
        <v>2.2154722764028998</v>
      </c>
      <c r="C29" s="3">
        <v>2.9309235294198301</v>
      </c>
      <c r="D29" s="3">
        <v>2.2456773129238599</v>
      </c>
      <c r="E29" s="3">
        <v>1.6632337257188301</v>
      </c>
      <c r="F29" s="3">
        <v>3.7799472552442599</v>
      </c>
      <c r="G29" s="3">
        <v>1.8416689920628999</v>
      </c>
      <c r="H29" s="3">
        <v>3.0412143826763098</v>
      </c>
      <c r="I29" s="3">
        <v>4.1321134489990996</v>
      </c>
      <c r="J29" s="3">
        <v>2.08540691381915</v>
      </c>
      <c r="K29" s="3">
        <v>1.96023142248963</v>
      </c>
      <c r="L29" s="3">
        <v>3.1041940973163098</v>
      </c>
      <c r="M29" s="3">
        <v>3.0530130398499198</v>
      </c>
      <c r="N29" s="3">
        <v>3.0029249780507099</v>
      </c>
      <c r="O29" s="3">
        <v>1.5578638237935201</v>
      </c>
      <c r="P29" s="3">
        <v>2.5493702135726499</v>
      </c>
      <c r="Q29" s="3">
        <v>4.1802810057569397</v>
      </c>
      <c r="R29" s="3">
        <v>3.2518249197380098</v>
      </c>
      <c r="S29" s="3">
        <v>3.4877235729809599</v>
      </c>
      <c r="T29" s="3">
        <v>3.8846435805247301</v>
      </c>
      <c r="U29" s="3">
        <v>3.2488233670988298</v>
      </c>
      <c r="V29" s="3">
        <v>4.2390622730012</v>
      </c>
    </row>
    <row r="30" spans="1:22" x14ac:dyDescent="0.35">
      <c r="A30" s="2">
        <v>42593</v>
      </c>
      <c r="B30" s="3">
        <v>2.26085473234098</v>
      </c>
      <c r="C30" s="3">
        <v>2.8938196642930598</v>
      </c>
      <c r="D30" s="3">
        <v>2.13932952633622</v>
      </c>
      <c r="E30" s="3">
        <v>1.5890188428743099</v>
      </c>
      <c r="F30" s="3">
        <v>3.4496448343866302</v>
      </c>
      <c r="G30" s="3">
        <v>1.6108786017671299</v>
      </c>
      <c r="H30" s="3">
        <v>2.9688189542499699</v>
      </c>
      <c r="I30" s="3">
        <v>4.0023333364327103</v>
      </c>
      <c r="J30" s="3">
        <v>2.0120467752219602</v>
      </c>
      <c r="K30" s="3">
        <v>1.8908903203293199</v>
      </c>
      <c r="L30" s="3">
        <v>3.01138444487162</v>
      </c>
      <c r="M30" s="3">
        <v>2.9392831081732198</v>
      </c>
      <c r="N30" s="3">
        <v>2.9433096110107799</v>
      </c>
      <c r="O30" s="3">
        <v>1.5468542170456701</v>
      </c>
      <c r="P30" s="3">
        <v>2.3831973773580999</v>
      </c>
      <c r="Q30" s="3">
        <v>3.8136426841565201</v>
      </c>
      <c r="R30" s="3">
        <v>3.08936402581512</v>
      </c>
      <c r="S30" s="3">
        <v>3.4180643752706201</v>
      </c>
      <c r="T30" s="3">
        <v>3.7752141964720298</v>
      </c>
      <c r="U30" s="3">
        <v>3.0644769243325798</v>
      </c>
      <c r="V30" s="3">
        <v>4.4534244649374104</v>
      </c>
    </row>
    <row r="31" spans="1:22" x14ac:dyDescent="0.35">
      <c r="A31" s="2">
        <v>42622</v>
      </c>
      <c r="B31" s="3">
        <v>2.1982665173250302</v>
      </c>
      <c r="C31" s="3">
        <v>3.0058431108647801</v>
      </c>
      <c r="D31" s="3">
        <v>2.2417379464776901</v>
      </c>
      <c r="E31" s="3">
        <v>1.6963438274067399</v>
      </c>
      <c r="F31" s="3">
        <v>3.6124055705409499</v>
      </c>
      <c r="G31" s="3">
        <v>1.5136807093782401</v>
      </c>
      <c r="H31" s="3">
        <v>2.9218016614164299</v>
      </c>
      <c r="I31" s="3">
        <v>4.0602312048302398</v>
      </c>
      <c r="J31" s="3">
        <v>2.1042064633237998</v>
      </c>
      <c r="K31" s="3">
        <v>1.8739670014552201</v>
      </c>
      <c r="L31" s="3">
        <v>3.1275032129160798</v>
      </c>
      <c r="M31" s="3">
        <v>3.05441117812587</v>
      </c>
      <c r="N31" s="3">
        <v>3.20000184626101</v>
      </c>
      <c r="O31" s="3">
        <v>1.5080959386248101</v>
      </c>
      <c r="P31" s="3">
        <v>2.21589859380336</v>
      </c>
      <c r="Q31" s="3">
        <v>3.8499255662976801</v>
      </c>
      <c r="R31" s="3">
        <v>3.36633624538347</v>
      </c>
      <c r="S31" s="3">
        <v>3.53880021143009</v>
      </c>
      <c r="T31" s="3">
        <v>3.78179940254546</v>
      </c>
      <c r="U31" s="3">
        <v>3.1612378740921598</v>
      </c>
      <c r="V31" s="3">
        <v>4.6113798836116198</v>
      </c>
    </row>
    <row r="32" spans="1:22" x14ac:dyDescent="0.35">
      <c r="A32" s="2">
        <v>42654</v>
      </c>
      <c r="B32" s="3">
        <v>2.2691358008225699</v>
      </c>
      <c r="C32" s="3">
        <v>2.7760220501978101</v>
      </c>
      <c r="D32" s="3">
        <v>2.2553822235932501</v>
      </c>
      <c r="E32" s="3">
        <v>1.6627133511421699</v>
      </c>
      <c r="F32" s="3">
        <v>3.4442402639516199</v>
      </c>
      <c r="G32" s="3">
        <v>1.6080700817007501</v>
      </c>
      <c r="H32" s="3">
        <v>2.9445216395337601</v>
      </c>
      <c r="I32" s="3">
        <v>4.0083590561369196</v>
      </c>
      <c r="J32" s="3">
        <v>2.0723639691504898</v>
      </c>
      <c r="K32" s="3">
        <v>1.91754276599796</v>
      </c>
      <c r="L32" s="3">
        <v>3.0259574829280602</v>
      </c>
      <c r="M32" s="3">
        <v>3.2302942487369202</v>
      </c>
      <c r="N32" s="3">
        <v>2.9622672032147901</v>
      </c>
      <c r="O32" s="3">
        <v>1.5329424372764</v>
      </c>
      <c r="P32" s="3">
        <v>2.24377788673256</v>
      </c>
      <c r="Q32" s="3">
        <v>3.9528809225457802</v>
      </c>
      <c r="R32" s="3">
        <v>3.4090591539378998</v>
      </c>
      <c r="S32" s="3">
        <v>3.6026436791509999</v>
      </c>
      <c r="T32" s="3">
        <v>3.7358421573413598</v>
      </c>
      <c r="U32" s="3">
        <v>2.54629701527656</v>
      </c>
      <c r="V32" s="3">
        <v>4.9208974586368903</v>
      </c>
    </row>
    <row r="33" spans="1:22" x14ac:dyDescent="0.35">
      <c r="A33" s="2">
        <v>42685</v>
      </c>
      <c r="B33" s="3">
        <v>2.23142915142662</v>
      </c>
      <c r="C33" s="3">
        <v>2.75102474250034</v>
      </c>
      <c r="D33" s="3">
        <v>2.4057798663856</v>
      </c>
      <c r="E33" s="3">
        <v>1.7855667590231401</v>
      </c>
      <c r="F33" s="3">
        <v>3.4013078931226</v>
      </c>
      <c r="G33" s="3">
        <v>1.8832998175358899</v>
      </c>
      <c r="H33" s="3">
        <v>3.0331807791712202</v>
      </c>
      <c r="I33" s="3">
        <v>4.2189194021005001</v>
      </c>
      <c r="J33" s="3">
        <v>2.30689186349275</v>
      </c>
      <c r="K33" s="3">
        <v>1.98729949155246</v>
      </c>
      <c r="L33" s="3">
        <v>3.2071879926042501</v>
      </c>
      <c r="M33" s="3">
        <v>3.4203630228939099</v>
      </c>
      <c r="N33" s="3">
        <v>3.04702730579544</v>
      </c>
      <c r="O33" s="3">
        <v>1.6735978686578601</v>
      </c>
      <c r="P33" s="3">
        <v>2.3683267706592499</v>
      </c>
      <c r="Q33" s="3">
        <v>4.0803702189064301</v>
      </c>
      <c r="R33" s="3">
        <v>3.2765362238388001</v>
      </c>
      <c r="S33" s="3">
        <v>3.7103669680863902</v>
      </c>
      <c r="T33" s="3">
        <v>3.87497433264577</v>
      </c>
      <c r="U33" s="3">
        <v>2.6689966781214198</v>
      </c>
      <c r="V33" s="3">
        <v>4.3341973140911003</v>
      </c>
    </row>
    <row r="34" spans="1:22" x14ac:dyDescent="0.35">
      <c r="A34" s="2">
        <v>42713</v>
      </c>
      <c r="B34" s="3">
        <v>2.1857899890927901</v>
      </c>
      <c r="C34" s="3">
        <v>2.7917904902027999</v>
      </c>
      <c r="D34" s="3">
        <v>2.4073670468463599</v>
      </c>
      <c r="E34" s="3">
        <v>1.7002976813175601</v>
      </c>
      <c r="F34" s="3">
        <v>3.11195818208</v>
      </c>
      <c r="G34" s="3">
        <v>2.0973466311779601</v>
      </c>
      <c r="H34" s="3">
        <v>2.9906679757351</v>
      </c>
      <c r="I34" s="3">
        <v>4.1211409388676401</v>
      </c>
      <c r="J34" s="3">
        <v>2.2640250501720902</v>
      </c>
      <c r="K34" s="3">
        <v>1.9398879568858101</v>
      </c>
      <c r="L34" s="3">
        <v>3.4800774769957701</v>
      </c>
      <c r="M34" s="3">
        <v>3.2908899087999099</v>
      </c>
      <c r="N34" s="3">
        <v>2.68815139856701</v>
      </c>
      <c r="O34" s="3">
        <v>1.65768798392064</v>
      </c>
      <c r="P34" s="3">
        <v>2.32618711571808</v>
      </c>
      <c r="Q34" s="3">
        <v>4.1155143871904301</v>
      </c>
      <c r="R34" s="3">
        <v>3.2328987503605902</v>
      </c>
      <c r="S34" s="3">
        <v>3.8255264700945402</v>
      </c>
      <c r="T34" s="3">
        <v>4.0421336210762604</v>
      </c>
      <c r="U34" s="3">
        <v>2.98209066302514</v>
      </c>
      <c r="V34" s="3">
        <v>3.7936649169580701</v>
      </c>
    </row>
    <row r="35" spans="1:22" x14ac:dyDescent="0.35">
      <c r="A35" s="2">
        <v>42746</v>
      </c>
      <c r="B35" s="3">
        <v>2.30843096404532</v>
      </c>
      <c r="C35" s="3">
        <v>2.9526573058099101</v>
      </c>
      <c r="D35" s="3">
        <v>2.4348876896711098</v>
      </c>
      <c r="E35" s="3">
        <v>1.6358468820446901</v>
      </c>
      <c r="F35" s="3">
        <v>2.9181997684808101</v>
      </c>
      <c r="G35" s="3">
        <v>2.19990243407167</v>
      </c>
      <c r="H35" s="3">
        <v>2.9893483967824501</v>
      </c>
      <c r="I35" s="3">
        <v>4.1693102339722596</v>
      </c>
      <c r="J35" s="3">
        <v>2.3924226945258402</v>
      </c>
      <c r="K35" s="3">
        <v>1.9393079255202299</v>
      </c>
      <c r="L35" s="3">
        <v>3.4307791273381301</v>
      </c>
      <c r="M35" s="3">
        <v>3.1660510702431299</v>
      </c>
      <c r="N35" s="3">
        <v>2.8442910626099902</v>
      </c>
      <c r="O35" s="3">
        <v>1.65768060959988</v>
      </c>
      <c r="P35" s="3">
        <v>2.3288424917863999</v>
      </c>
      <c r="Q35" s="3">
        <v>3.74356261274459</v>
      </c>
      <c r="R35" s="3">
        <v>3.14108449386387</v>
      </c>
      <c r="S35" s="3">
        <v>3.87035642291755</v>
      </c>
      <c r="T35" s="3">
        <v>3.9493631053148999</v>
      </c>
      <c r="U35" s="3">
        <v>2.84538244962138</v>
      </c>
      <c r="V35" s="3">
        <v>3.9054109247957598</v>
      </c>
    </row>
    <row r="36" spans="1:22" x14ac:dyDescent="0.35">
      <c r="A36" s="2">
        <v>42776</v>
      </c>
      <c r="B36" s="3">
        <v>2.2969419834414899</v>
      </c>
      <c r="C36" s="3">
        <v>2.78082761197739</v>
      </c>
      <c r="D36" s="3">
        <v>2.4200026952499698</v>
      </c>
      <c r="E36" s="3">
        <v>1.6367578467320201</v>
      </c>
      <c r="F36" s="3">
        <v>2.6319741035295499</v>
      </c>
      <c r="G36" s="3">
        <v>1.9473535524738199</v>
      </c>
      <c r="H36" s="3">
        <v>2.9708605713262699</v>
      </c>
      <c r="I36" s="3">
        <v>4.0858528296436596</v>
      </c>
      <c r="J36" s="3">
        <v>2.3409810877131401</v>
      </c>
      <c r="K36" s="3">
        <v>1.9319865848551001</v>
      </c>
      <c r="L36" s="3">
        <v>3.3248412432930099</v>
      </c>
      <c r="M36" s="3">
        <v>3.1449511267566401</v>
      </c>
      <c r="N36" s="3">
        <v>3.06621088145359</v>
      </c>
      <c r="O36" s="3">
        <v>1.60039411522956</v>
      </c>
      <c r="P36" s="3">
        <v>2.2693088887070201</v>
      </c>
      <c r="Q36" s="3">
        <v>3.7885115979839901</v>
      </c>
      <c r="R36" s="3">
        <v>3.1073544696230302</v>
      </c>
      <c r="S36" s="3">
        <v>3.5419598362542799</v>
      </c>
      <c r="T36" s="3">
        <v>4.0637004139567301</v>
      </c>
      <c r="U36" s="3">
        <v>3.0326676389998801</v>
      </c>
      <c r="V36" s="3">
        <v>3.8472785933785199</v>
      </c>
    </row>
    <row r="37" spans="1:22" x14ac:dyDescent="0.35">
      <c r="A37" s="2">
        <v>42804</v>
      </c>
      <c r="B37" s="3">
        <v>2.3145377147387798</v>
      </c>
      <c r="C37" s="3">
        <v>2.7554814619831598</v>
      </c>
      <c r="D37" s="3">
        <v>2.4667655158294202</v>
      </c>
      <c r="E37" s="3">
        <v>1.67459289603591</v>
      </c>
      <c r="F37" s="3">
        <v>2.4673037760479102</v>
      </c>
      <c r="G37" s="3">
        <v>2.2135612448023299</v>
      </c>
      <c r="H37" s="3">
        <v>2.99639343088556</v>
      </c>
      <c r="I37" s="3">
        <v>4.1986532302689401</v>
      </c>
      <c r="J37" s="3">
        <v>2.4633282755189199</v>
      </c>
      <c r="K37" s="3">
        <v>1.92304211320381</v>
      </c>
      <c r="L37" s="3">
        <v>3.58711507754529</v>
      </c>
      <c r="M37" s="3">
        <v>3.1966178762918802</v>
      </c>
      <c r="N37" s="3">
        <v>2.95442851538614</v>
      </c>
      <c r="O37" s="3">
        <v>1.58406928884569</v>
      </c>
      <c r="P37" s="3">
        <v>2.27678892006502</v>
      </c>
      <c r="Q37" s="3">
        <v>3.8888061025316101</v>
      </c>
      <c r="R37" s="3">
        <v>3.2015427476342602</v>
      </c>
      <c r="S37" s="3">
        <v>3.5146782163438401</v>
      </c>
      <c r="T37" s="3">
        <v>4.1335171307739396</v>
      </c>
      <c r="U37" s="3">
        <v>3.1912677059180301</v>
      </c>
      <c r="V37" s="3">
        <v>3.8715464427777402</v>
      </c>
    </row>
    <row r="38" spans="1:22" x14ac:dyDescent="0.35">
      <c r="A38" s="2">
        <v>42836</v>
      </c>
      <c r="B38" s="3">
        <v>2.24482833770616</v>
      </c>
      <c r="C38" s="3">
        <v>2.42653683776894</v>
      </c>
      <c r="D38" s="3">
        <v>2.4213556600987798</v>
      </c>
      <c r="E38" s="3">
        <v>1.6008540506023401</v>
      </c>
      <c r="F38" s="3">
        <v>2.5644079643176299</v>
      </c>
      <c r="G38" s="3">
        <v>2.02420439360555</v>
      </c>
      <c r="H38" s="3">
        <v>2.99327251211426</v>
      </c>
      <c r="I38" s="3">
        <v>4.1430052559670596</v>
      </c>
      <c r="J38" s="3">
        <v>2.3555227449173199</v>
      </c>
      <c r="K38" s="3">
        <v>1.9473000467555199</v>
      </c>
      <c r="L38" s="3">
        <v>3.6461618509138201</v>
      </c>
      <c r="M38" s="3">
        <v>3.1836476469043098</v>
      </c>
      <c r="N38" s="3">
        <v>2.5991007715847898</v>
      </c>
      <c r="O38" s="3">
        <v>1.5540606929768901</v>
      </c>
      <c r="P38" s="3">
        <v>2.2995188819255001</v>
      </c>
      <c r="Q38" s="3">
        <v>3.8721356480684199</v>
      </c>
      <c r="R38" s="3">
        <v>3.1117237496727901</v>
      </c>
      <c r="S38" s="3">
        <v>3.6247993741200202</v>
      </c>
      <c r="T38" s="3">
        <v>4.0281178602689502</v>
      </c>
      <c r="U38" s="3">
        <v>2.6131363724836101</v>
      </c>
      <c r="V38" s="3">
        <v>3.9814197070301498</v>
      </c>
    </row>
    <row r="39" spans="1:22" x14ac:dyDescent="0.35">
      <c r="A39" s="2">
        <v>42866</v>
      </c>
      <c r="B39" s="3">
        <v>2.28621481023383</v>
      </c>
      <c r="C39" s="3">
        <v>2.52310070753057</v>
      </c>
      <c r="D39" s="3">
        <v>2.4958953017515602</v>
      </c>
      <c r="E39" s="3">
        <v>1.5501549931268599</v>
      </c>
      <c r="F39" s="3">
        <v>2.4520796652267398</v>
      </c>
      <c r="G39" s="3">
        <v>1.98947642041826</v>
      </c>
      <c r="H39" s="3">
        <v>2.9364750327431501</v>
      </c>
      <c r="I39" s="3">
        <v>4.0624456738472201</v>
      </c>
      <c r="J39" s="3">
        <v>2.4197740892644202</v>
      </c>
      <c r="K39" s="3">
        <v>1.8220783111438901</v>
      </c>
      <c r="L39" s="3">
        <v>3.5158976000553901</v>
      </c>
      <c r="M39" s="3">
        <v>3.0583189699810802</v>
      </c>
      <c r="N39" s="3">
        <v>2.3150204416072802</v>
      </c>
      <c r="O39" s="3">
        <v>1.5494862664758899</v>
      </c>
      <c r="P39" s="3">
        <v>2.22979203510448</v>
      </c>
      <c r="Q39" s="3">
        <v>3.9218681190907598</v>
      </c>
      <c r="R39" s="3">
        <v>3.2094236677074699</v>
      </c>
      <c r="S39" s="3">
        <v>3.70242313115169</v>
      </c>
      <c r="T39" s="3">
        <v>3.8884984522481698</v>
      </c>
      <c r="U39" s="3">
        <v>2.47040509848655</v>
      </c>
      <c r="V39" s="3">
        <v>4.1109884549200704</v>
      </c>
    </row>
    <row r="40" spans="1:22" x14ac:dyDescent="0.35">
      <c r="A40" s="2">
        <v>42895</v>
      </c>
      <c r="B40" s="3">
        <v>2.1159775658719102</v>
      </c>
      <c r="C40" s="3">
        <v>2.6377094954485201</v>
      </c>
      <c r="D40" s="3">
        <v>2.5543412790500102</v>
      </c>
      <c r="E40" s="3">
        <v>1.5205906844020001</v>
      </c>
      <c r="F40" s="3">
        <v>2.45810965725149</v>
      </c>
      <c r="G40" s="3">
        <v>2.2336037931149901</v>
      </c>
      <c r="H40" s="3">
        <v>2.9876881927655301</v>
      </c>
      <c r="I40" s="3">
        <v>4.0261469221593398</v>
      </c>
      <c r="J40" s="3">
        <v>2.4762458567449102</v>
      </c>
      <c r="K40" s="3">
        <v>1.7581054724388601</v>
      </c>
      <c r="L40" s="3">
        <v>3.6532378448576699</v>
      </c>
      <c r="M40" s="3">
        <v>3.3412070375350802</v>
      </c>
      <c r="N40" s="3">
        <v>2.7905827751476102</v>
      </c>
      <c r="O40" s="3">
        <v>1.5974742293594</v>
      </c>
      <c r="P40" s="3">
        <v>2.1491249292106702</v>
      </c>
      <c r="Q40" s="3">
        <v>4.3746297152235796</v>
      </c>
      <c r="R40" s="3">
        <v>3.2112946339777801</v>
      </c>
      <c r="S40" s="3">
        <v>3.5810904942035799</v>
      </c>
      <c r="T40" s="3">
        <v>4.0775837543296998</v>
      </c>
      <c r="U40" s="3">
        <v>2.0184801931679002</v>
      </c>
      <c r="V40" s="3">
        <v>3.98280611405161</v>
      </c>
    </row>
    <row r="41" spans="1:22" x14ac:dyDescent="0.35">
      <c r="A41" s="2">
        <v>42927</v>
      </c>
      <c r="B41" s="3">
        <v>2.12582214362032</v>
      </c>
      <c r="C41" s="3">
        <v>2.66015729444449</v>
      </c>
      <c r="D41" s="3">
        <v>2.5711453717055401</v>
      </c>
      <c r="E41" s="3">
        <v>1.5774135828926801</v>
      </c>
      <c r="F41" s="3">
        <v>2.4829216071492302</v>
      </c>
      <c r="G41" s="3">
        <v>2.2985565495398101</v>
      </c>
      <c r="H41" s="3">
        <v>3.06288211861485</v>
      </c>
      <c r="I41" s="3">
        <v>3.9644498596043798</v>
      </c>
      <c r="J41" s="3">
        <v>2.4183502014416201</v>
      </c>
      <c r="K41" s="3">
        <v>1.7658412608003</v>
      </c>
      <c r="L41" s="3">
        <v>3.6134229174265902</v>
      </c>
      <c r="M41" s="3">
        <v>3.3778638950572701</v>
      </c>
      <c r="N41" s="3">
        <v>2.4782331675210001</v>
      </c>
      <c r="O41" s="3">
        <v>1.58513860634632</v>
      </c>
      <c r="P41" s="3">
        <v>2.1866771456571601</v>
      </c>
      <c r="Q41" s="3">
        <v>4.4206498054121504</v>
      </c>
      <c r="R41" s="3">
        <v>3.2614292143438401</v>
      </c>
      <c r="S41" s="3">
        <v>3.5598029688274102</v>
      </c>
      <c r="T41" s="3">
        <v>4.0896805050761902</v>
      </c>
      <c r="U41" s="3">
        <v>1.7652791008734801</v>
      </c>
      <c r="V41" s="3">
        <v>3.7407859530491701</v>
      </c>
    </row>
    <row r="42" spans="1:22" x14ac:dyDescent="0.35">
      <c r="A42" s="2">
        <v>42958</v>
      </c>
      <c r="B42" s="3">
        <v>2.2301659395870899</v>
      </c>
      <c r="C42" s="3">
        <v>2.63215646928403</v>
      </c>
      <c r="D42" s="3">
        <v>2.5700259551502098</v>
      </c>
      <c r="E42" s="3">
        <v>1.5806074649331301</v>
      </c>
      <c r="F42" s="3">
        <v>2.4049295416976899</v>
      </c>
      <c r="G42" s="3">
        <v>2.3239134177512701</v>
      </c>
      <c r="H42" s="3">
        <v>3.04968664066925</v>
      </c>
      <c r="I42" s="3">
        <v>4.0299440856300102</v>
      </c>
      <c r="J42" s="3">
        <v>2.4189663710776199</v>
      </c>
      <c r="K42" s="3">
        <v>1.86536612077478</v>
      </c>
      <c r="L42" s="3">
        <v>3.4133443566914199</v>
      </c>
      <c r="M42" s="3">
        <v>3.2101853053241798</v>
      </c>
      <c r="N42" s="3">
        <v>2.5947821079278901</v>
      </c>
      <c r="O42" s="3">
        <v>1.5748030911087001</v>
      </c>
      <c r="P42" s="3">
        <v>2.1916283081999901</v>
      </c>
      <c r="Q42" s="3">
        <v>4.18082873402685</v>
      </c>
      <c r="R42" s="3">
        <v>3.2636332049495498</v>
      </c>
      <c r="S42" s="3">
        <v>3.77213119377245</v>
      </c>
      <c r="T42" s="3">
        <v>3.9387284519766901</v>
      </c>
      <c r="U42" s="3">
        <v>1.7563642532427199</v>
      </c>
      <c r="V42" s="3">
        <v>3.8066640783854</v>
      </c>
    </row>
    <row r="43" spans="1:22" x14ac:dyDescent="0.35">
      <c r="A43" s="2">
        <v>42989</v>
      </c>
      <c r="B43" s="3">
        <v>2.1407033257307599</v>
      </c>
      <c r="C43" s="3">
        <v>2.4898137096817301</v>
      </c>
      <c r="D43" s="3">
        <v>2.5829421906405101</v>
      </c>
      <c r="E43" s="3">
        <v>1.5444592350880799</v>
      </c>
      <c r="F43" s="3">
        <v>2.4958795207467599</v>
      </c>
      <c r="G43" s="3">
        <v>2.110133414666</v>
      </c>
      <c r="H43" s="3">
        <v>3.0041759849527598</v>
      </c>
      <c r="I43" s="3">
        <v>4.0531651807785698</v>
      </c>
      <c r="J43" s="3">
        <v>2.4572688712422801</v>
      </c>
      <c r="K43" s="3">
        <v>1.8381922662165699</v>
      </c>
      <c r="L43" s="3">
        <v>3.1665685909221599</v>
      </c>
      <c r="M43" s="3">
        <v>3.2927240541246201</v>
      </c>
      <c r="N43" s="3">
        <v>2.6348569024353798</v>
      </c>
      <c r="O43" s="3">
        <v>1.5298066645189099</v>
      </c>
      <c r="P43" s="3">
        <v>2.13988042090357</v>
      </c>
      <c r="Q43" s="3">
        <v>4.6800557220467196</v>
      </c>
      <c r="R43" s="3">
        <v>3.0907296448108901</v>
      </c>
      <c r="S43" s="3">
        <v>3.8741874817610298</v>
      </c>
      <c r="T43" s="3">
        <v>4.12811415214163</v>
      </c>
      <c r="U43" s="3">
        <v>1.7373383837421901</v>
      </c>
      <c r="V43" s="3">
        <v>4.1968198822452596</v>
      </c>
    </row>
    <row r="44" spans="1:22" x14ac:dyDescent="0.35">
      <c r="A44" s="2">
        <v>43019</v>
      </c>
      <c r="B44" s="3">
        <v>2.1341992806939101</v>
      </c>
      <c r="C44" s="3">
        <v>2.79416359363911</v>
      </c>
      <c r="D44" s="3">
        <v>2.5846159667608002</v>
      </c>
      <c r="E44" s="3">
        <v>1.4555548964168601</v>
      </c>
      <c r="F44" s="3">
        <v>2.4305861869304199</v>
      </c>
      <c r="G44" s="3">
        <v>2.23798534223423</v>
      </c>
      <c r="H44" s="3">
        <v>3.0950408077597502</v>
      </c>
      <c r="I44" s="3">
        <v>4.0429078181255802</v>
      </c>
      <c r="J44" s="3">
        <v>2.4933391761643402</v>
      </c>
      <c r="K44" s="3">
        <v>1.7422695302681801</v>
      </c>
      <c r="L44" s="3">
        <v>3.10326663012945</v>
      </c>
      <c r="M44" s="3">
        <v>3.24254277885903</v>
      </c>
      <c r="N44" s="3">
        <v>2.8392269438605102</v>
      </c>
      <c r="O44" s="3">
        <v>1.54947974318284</v>
      </c>
      <c r="P44" s="3">
        <v>2.06360054136305</v>
      </c>
      <c r="Q44" s="3">
        <v>4.6695003773871004</v>
      </c>
      <c r="R44" s="3">
        <v>2.9740660611533301</v>
      </c>
      <c r="S44" s="3">
        <v>4.2615859458662104</v>
      </c>
      <c r="T44" s="3">
        <v>4.1822410703217496</v>
      </c>
      <c r="U44" s="3">
        <v>1.8718300778146699</v>
      </c>
      <c r="V44" s="3">
        <v>4.4564339802839497</v>
      </c>
    </row>
    <row r="45" spans="1:22" x14ac:dyDescent="0.35">
      <c r="A45" s="2">
        <v>43049</v>
      </c>
      <c r="B45" s="3">
        <v>2.0668300394709598</v>
      </c>
      <c r="C45" s="3">
        <v>2.9110645470943601</v>
      </c>
      <c r="D45" s="3">
        <v>2.5944355145789801</v>
      </c>
      <c r="E45" s="3">
        <v>1.4596170337430201</v>
      </c>
      <c r="F45" s="3">
        <v>2.4154143011471101</v>
      </c>
      <c r="G45" s="3">
        <v>2.5571572228146602</v>
      </c>
      <c r="H45" s="3">
        <v>3.2262338780425601</v>
      </c>
      <c r="I45" s="3">
        <v>4.0804438673385102</v>
      </c>
      <c r="J45" s="3">
        <v>2.5546610360827402</v>
      </c>
      <c r="K45" s="3">
        <v>1.9558029629803699</v>
      </c>
      <c r="L45" s="3">
        <v>3.49406110306687</v>
      </c>
      <c r="M45" s="3">
        <v>3.2217104470807199</v>
      </c>
      <c r="N45" s="3">
        <v>3.0520287250851399</v>
      </c>
      <c r="O45" s="3">
        <v>1.52470188789031</v>
      </c>
      <c r="P45" s="3">
        <v>2.0094212159413898</v>
      </c>
      <c r="Q45" s="3">
        <v>4.6368940994620296</v>
      </c>
      <c r="R45" s="3">
        <v>3.0557690851983699</v>
      </c>
      <c r="S45" s="3">
        <v>4.1924075561903198</v>
      </c>
      <c r="T45" s="3">
        <v>4.4073529452330202</v>
      </c>
      <c r="U45" s="3">
        <v>2.02635798595169</v>
      </c>
      <c r="V45" s="3">
        <v>4.34702153978645</v>
      </c>
    </row>
    <row r="46" spans="1:22" x14ac:dyDescent="0.35">
      <c r="A46" s="2">
        <v>43080</v>
      </c>
      <c r="B46" s="3">
        <v>2.18616911774004</v>
      </c>
      <c r="C46" s="3">
        <v>3.2180886583297998</v>
      </c>
      <c r="D46" s="3">
        <v>2.6540668190577299</v>
      </c>
      <c r="E46" s="3">
        <v>1.5845130401682499</v>
      </c>
      <c r="F46" s="3">
        <v>2.8167704249867098</v>
      </c>
      <c r="G46" s="3">
        <v>2.8788141891841601</v>
      </c>
      <c r="H46" s="3">
        <v>3.29791483192641</v>
      </c>
      <c r="I46" s="3">
        <v>4.1849821966182796</v>
      </c>
      <c r="J46" s="3">
        <v>2.5774936546872</v>
      </c>
      <c r="K46" s="3">
        <v>2.0412966975014299</v>
      </c>
      <c r="L46" s="3">
        <v>3.62003939109053</v>
      </c>
      <c r="M46" s="3">
        <v>3.5230970155975299</v>
      </c>
      <c r="N46" s="3">
        <v>2.8759710651975698</v>
      </c>
      <c r="O46" s="3">
        <v>1.5221149543635999</v>
      </c>
      <c r="P46" s="3">
        <v>2.0734128431324601</v>
      </c>
      <c r="Q46" s="3">
        <v>4.6595578855050901</v>
      </c>
      <c r="R46" s="3">
        <v>3.0458267824753902</v>
      </c>
      <c r="S46" s="3">
        <v>4.1996867624471399</v>
      </c>
      <c r="T46" s="3">
        <v>4.48261122098668</v>
      </c>
      <c r="U46" s="3">
        <v>1.8046286381644201</v>
      </c>
      <c r="V46" s="3">
        <v>4.3399112043859596</v>
      </c>
    </row>
    <row r="47" spans="1:22" x14ac:dyDescent="0.35">
      <c r="A47" s="2">
        <v>43111</v>
      </c>
      <c r="B47" s="3">
        <v>2.1176440691936098</v>
      </c>
      <c r="C47" s="3">
        <v>2.8126084683822201</v>
      </c>
      <c r="D47" s="3">
        <v>2.50142487621086</v>
      </c>
      <c r="E47" s="3">
        <v>1.5336340991977999</v>
      </c>
      <c r="F47" s="3">
        <v>2.7723471438851002</v>
      </c>
      <c r="G47" s="3">
        <v>2.6287275453619801</v>
      </c>
      <c r="H47" s="3">
        <v>3.1198162377410701</v>
      </c>
      <c r="I47" s="3">
        <v>4.1694408270872501</v>
      </c>
      <c r="J47" s="3">
        <v>2.5229808008032202</v>
      </c>
      <c r="K47" s="3">
        <v>2.03434449916384</v>
      </c>
      <c r="L47" s="3">
        <v>3.34440320237435</v>
      </c>
      <c r="M47" s="3">
        <v>3.3889513940636</v>
      </c>
      <c r="N47" s="3">
        <v>2.50804411518377</v>
      </c>
      <c r="O47" s="3">
        <v>1.4842069223802701</v>
      </c>
      <c r="P47" s="3">
        <v>1.9835413735871501</v>
      </c>
      <c r="Q47" s="3">
        <v>4.0192372082449896</v>
      </c>
      <c r="R47" s="3">
        <v>2.9086853830014801</v>
      </c>
      <c r="S47" s="3">
        <v>4.1224165863371702</v>
      </c>
      <c r="T47" s="3">
        <v>4.33609450326618</v>
      </c>
      <c r="U47" s="3">
        <v>1.57925453058228</v>
      </c>
      <c r="V47" s="3">
        <v>4.2794391965795704</v>
      </c>
    </row>
    <row r="48" spans="1:22" x14ac:dyDescent="0.35">
      <c r="A48" s="2">
        <v>43140</v>
      </c>
      <c r="B48" s="3">
        <v>2.3921685868578502</v>
      </c>
      <c r="C48" s="3">
        <v>3.00374928224833</v>
      </c>
      <c r="D48" s="3">
        <v>2.4926689908560098</v>
      </c>
      <c r="E48" s="3">
        <v>1.5696629412630201</v>
      </c>
      <c r="F48" s="3">
        <v>3.0025435588667202</v>
      </c>
      <c r="G48" s="3">
        <v>2.6919951925107899</v>
      </c>
      <c r="H48" s="3">
        <v>3.15738312242101</v>
      </c>
      <c r="I48" s="3">
        <v>4.3504816772321799</v>
      </c>
      <c r="J48" s="3">
        <v>2.6219513391610199</v>
      </c>
      <c r="K48" s="3">
        <v>2.2105701273183098</v>
      </c>
      <c r="L48" s="3">
        <v>3.4281676319496701</v>
      </c>
      <c r="M48" s="3">
        <v>3.5333758196254998</v>
      </c>
      <c r="N48" s="3">
        <v>2.7607267445700399</v>
      </c>
      <c r="O48" s="3">
        <v>1.5559103820335101</v>
      </c>
      <c r="P48" s="3">
        <v>2.2325955517108098</v>
      </c>
      <c r="Q48" s="3">
        <v>4.5133734083736501</v>
      </c>
      <c r="R48" s="3">
        <v>2.9818872744891798</v>
      </c>
      <c r="S48" s="3">
        <v>4.26109236178735</v>
      </c>
      <c r="T48" s="3">
        <v>4.3723210007319899</v>
      </c>
      <c r="U48" s="3">
        <v>1.87555609042543</v>
      </c>
      <c r="V48" s="3">
        <v>4.2735764225440196</v>
      </c>
    </row>
    <row r="49" spans="1:22" x14ac:dyDescent="0.35">
      <c r="A49" s="2">
        <v>43168</v>
      </c>
      <c r="B49" s="3">
        <v>2.2592817185000298</v>
      </c>
      <c r="C49" s="3">
        <v>2.9643747454441298</v>
      </c>
      <c r="D49" s="3">
        <v>2.5704694884505002</v>
      </c>
      <c r="E49" s="3">
        <v>1.5831548627576999</v>
      </c>
      <c r="F49" s="3">
        <v>3.0571731316666502</v>
      </c>
      <c r="G49" s="3">
        <v>2.3254177581703601</v>
      </c>
      <c r="H49" s="3">
        <v>3.21790732853548</v>
      </c>
      <c r="I49" s="3">
        <v>4.1910228666531104</v>
      </c>
      <c r="J49" s="3">
        <v>2.5486124154540399</v>
      </c>
      <c r="K49" s="3">
        <v>2.1813355433933399</v>
      </c>
      <c r="L49" s="3">
        <v>3.3686282750797001</v>
      </c>
      <c r="M49" s="3">
        <v>3.1668248763961202</v>
      </c>
      <c r="N49" s="3">
        <v>3.0847659341524101</v>
      </c>
      <c r="O49" s="3">
        <v>1.5967276546140801</v>
      </c>
      <c r="P49" s="3">
        <v>2.0923986523251501</v>
      </c>
      <c r="Q49" s="3">
        <v>5.1517308659063801</v>
      </c>
      <c r="R49" s="3">
        <v>3.0788472365730102</v>
      </c>
      <c r="S49" s="3">
        <v>4.2862068144575298</v>
      </c>
      <c r="T49" s="3">
        <v>4.4501797596764998</v>
      </c>
      <c r="U49" s="3">
        <v>1.6794162375958901</v>
      </c>
      <c r="V49" s="3">
        <v>4.1656717469676501</v>
      </c>
    </row>
    <row r="50" spans="1:22" x14ac:dyDescent="0.35">
      <c r="A50" s="2">
        <v>43201</v>
      </c>
      <c r="B50" s="3">
        <v>2.4124369048031999</v>
      </c>
      <c r="C50" s="3">
        <v>3.0884366858720802</v>
      </c>
      <c r="D50" s="3">
        <v>2.6236707173777498</v>
      </c>
      <c r="E50" s="3">
        <v>1.7012507722308901</v>
      </c>
      <c r="F50" s="3">
        <v>3.1003463112026299</v>
      </c>
      <c r="G50" s="3">
        <v>2.08117552677672</v>
      </c>
      <c r="H50" s="3">
        <v>3.16466836013478</v>
      </c>
      <c r="I50" s="3">
        <v>4.1707477961343198</v>
      </c>
      <c r="J50" s="3">
        <v>2.6025583228482101</v>
      </c>
      <c r="K50" s="3">
        <v>2.2344871839581599</v>
      </c>
      <c r="L50" s="3">
        <v>3.5691204374673799</v>
      </c>
      <c r="M50" s="3">
        <v>3.3462044986625799</v>
      </c>
      <c r="N50" s="3">
        <v>3.1541094446853801</v>
      </c>
      <c r="O50" s="3">
        <v>1.5805095818546799</v>
      </c>
      <c r="P50" s="3">
        <v>2.2551604105218299</v>
      </c>
      <c r="Q50" s="3">
        <v>4.7495273207749404</v>
      </c>
      <c r="R50" s="3">
        <v>3.0801672386346701</v>
      </c>
      <c r="S50" s="3">
        <v>4.8049096243516196</v>
      </c>
      <c r="T50" s="3">
        <v>4.72960848064172</v>
      </c>
      <c r="U50" s="3">
        <v>1.8251207881284599</v>
      </c>
      <c r="V50" s="3">
        <v>3.9495982661554199</v>
      </c>
    </row>
    <row r="51" spans="1:22" x14ac:dyDescent="0.35">
      <c r="A51" s="2">
        <v>43231</v>
      </c>
      <c r="B51" s="3">
        <v>2.6532357694294499</v>
      </c>
      <c r="C51" s="3">
        <v>3.1522934564185401</v>
      </c>
      <c r="D51" s="3">
        <v>2.9565762905830399</v>
      </c>
      <c r="E51" s="3">
        <v>1.7291321006625</v>
      </c>
      <c r="F51" s="3">
        <v>2.96558547340305</v>
      </c>
      <c r="G51" s="3">
        <v>4.7755999310420503</v>
      </c>
      <c r="H51" s="3">
        <v>3.2161649426441001</v>
      </c>
      <c r="I51" s="3">
        <v>4.3227956438824204</v>
      </c>
      <c r="J51" s="3">
        <v>2.86447042092261</v>
      </c>
      <c r="K51" s="3">
        <v>2.2227234934848799</v>
      </c>
      <c r="L51" s="3">
        <v>3.71260941200793</v>
      </c>
      <c r="M51" s="3">
        <v>3.2844320434360799</v>
      </c>
      <c r="N51" s="3">
        <v>3.06600858923944</v>
      </c>
      <c r="O51" s="3">
        <v>1.59928585186767</v>
      </c>
      <c r="P51" s="3">
        <v>2.24588612143982</v>
      </c>
      <c r="Q51" s="3">
        <v>4.89094545010256</v>
      </c>
      <c r="R51" s="3">
        <v>3.0815740805964298</v>
      </c>
      <c r="S51" s="3">
        <v>5.2272500294696496</v>
      </c>
      <c r="T51" s="3">
        <v>5.0063924452224704</v>
      </c>
      <c r="U51" s="3" t="e">
        <v>#N/A</v>
      </c>
      <c r="V51" s="3">
        <v>3.92232315087751</v>
      </c>
    </row>
    <row r="52" spans="1:22" x14ac:dyDescent="0.35">
      <c r="A52" s="2">
        <v>43262</v>
      </c>
      <c r="B52" s="3">
        <v>2.73885178328405</v>
      </c>
      <c r="C52" s="3">
        <v>3.1951558009507002</v>
      </c>
      <c r="D52" s="3">
        <v>2.9791096462152402</v>
      </c>
      <c r="E52" s="3">
        <v>1.72290727721172</v>
      </c>
      <c r="F52" s="3">
        <v>3.1382760092750099</v>
      </c>
      <c r="G52" s="3">
        <v>1.8365414131906199</v>
      </c>
      <c r="H52" s="3">
        <v>3.21709513719586</v>
      </c>
      <c r="I52" s="3">
        <v>4.2697492331706304</v>
      </c>
      <c r="J52" s="3">
        <v>2.89884017705318</v>
      </c>
      <c r="K52" s="3">
        <v>2.2057207027418699</v>
      </c>
      <c r="L52" s="3">
        <v>4.3544288213974101</v>
      </c>
      <c r="M52" s="3">
        <v>3.4539824662112601</v>
      </c>
      <c r="N52" s="3">
        <v>3.4589622608870498</v>
      </c>
      <c r="O52" s="3">
        <v>1.5924617923400799</v>
      </c>
      <c r="P52" s="3">
        <v>2.2388681698255999</v>
      </c>
      <c r="Q52" s="3">
        <v>4.7738294884080998</v>
      </c>
      <c r="R52" s="3">
        <v>3.1941687339864999</v>
      </c>
      <c r="S52" s="3">
        <v>5.5127520834621597</v>
      </c>
      <c r="T52" s="3">
        <v>4.67909656812623</v>
      </c>
      <c r="U52" s="3">
        <v>1.5602528259636499</v>
      </c>
      <c r="V52" s="3">
        <v>3.7288228025281498</v>
      </c>
    </row>
    <row r="53" spans="1:22" x14ac:dyDescent="0.35">
      <c r="A53" s="2">
        <v>43292</v>
      </c>
      <c r="B53" s="3">
        <v>3.07383446889011</v>
      </c>
      <c r="C53" s="3">
        <v>3.4205264216486002</v>
      </c>
      <c r="D53" s="3">
        <v>3.09388613070398</v>
      </c>
      <c r="E53" s="3">
        <v>1.8157273910435501</v>
      </c>
      <c r="F53" s="3">
        <v>3.0881548050424699</v>
      </c>
      <c r="G53" s="3">
        <v>2.1084984697975302</v>
      </c>
      <c r="H53" s="3">
        <v>3.39573299227765</v>
      </c>
      <c r="I53" s="3">
        <v>4.5139134560799103</v>
      </c>
      <c r="J53" s="3">
        <v>2.6943179873338998</v>
      </c>
      <c r="K53" s="3">
        <v>2.396684854329</v>
      </c>
      <c r="L53" s="3">
        <v>4.4059133429121902</v>
      </c>
      <c r="M53" s="3">
        <v>3.5565540324990099</v>
      </c>
      <c r="N53" s="3">
        <v>3.4806904946579902</v>
      </c>
      <c r="O53" s="3">
        <v>1.5924971049752199</v>
      </c>
      <c r="P53" s="3">
        <v>2.4547299585433699</v>
      </c>
      <c r="Q53" s="3">
        <v>4.69844292585449</v>
      </c>
      <c r="R53" s="3">
        <v>3.3840378138069598</v>
      </c>
      <c r="S53" s="3">
        <v>5.7261101136017301</v>
      </c>
      <c r="T53" s="3">
        <v>4.8768482335014598</v>
      </c>
      <c r="U53" s="3">
        <v>1.8095502261040199</v>
      </c>
      <c r="V53" s="3">
        <v>3.7907859667864598</v>
      </c>
    </row>
    <row r="54" spans="1:22" x14ac:dyDescent="0.35">
      <c r="A54" s="2">
        <v>43322</v>
      </c>
      <c r="B54" s="3">
        <v>3.1490919728617301</v>
      </c>
      <c r="C54" s="3">
        <v>3.3745029390329102</v>
      </c>
      <c r="D54" s="3">
        <v>2.9282889939824099</v>
      </c>
      <c r="E54" s="3">
        <v>1.72434186921537</v>
      </c>
      <c r="F54" s="3">
        <v>2.88703600203536</v>
      </c>
      <c r="G54" s="3">
        <v>4.3480985628079996</v>
      </c>
      <c r="H54" s="3">
        <v>3.1695744031344399</v>
      </c>
      <c r="I54" s="3">
        <v>4.3614759695777696</v>
      </c>
      <c r="J54" s="3">
        <v>2.7709246127600999</v>
      </c>
      <c r="K54" s="3">
        <v>2.4034086137453499</v>
      </c>
      <c r="L54" s="3">
        <v>4.3849728821670801</v>
      </c>
      <c r="M54" s="3">
        <v>3.60410594688457</v>
      </c>
      <c r="N54" s="3">
        <v>3.5360847767050001</v>
      </c>
      <c r="O54" s="3">
        <v>1.51125576802699</v>
      </c>
      <c r="P54" s="3">
        <v>2.4605045038202999</v>
      </c>
      <c r="Q54" s="3">
        <v>4.3391043730875198</v>
      </c>
      <c r="R54" s="3">
        <v>3.2509399310158398</v>
      </c>
      <c r="S54" s="3">
        <v>5.4999602943095098</v>
      </c>
      <c r="T54" s="3">
        <v>4.7087635939812502</v>
      </c>
      <c r="U54" s="3">
        <v>1.7264906777531299</v>
      </c>
      <c r="V54" s="3">
        <v>3.9417481129125398</v>
      </c>
    </row>
    <row r="55" spans="1:22" x14ac:dyDescent="0.35">
      <c r="A55" s="2">
        <v>43354</v>
      </c>
      <c r="B55" s="3">
        <v>3.2701958451627</v>
      </c>
      <c r="C55" s="3">
        <v>3.56405376967844</v>
      </c>
      <c r="D55" s="3">
        <v>3.07749911826975</v>
      </c>
      <c r="E55" s="3">
        <v>1.7902315618531901</v>
      </c>
      <c r="F55" s="3">
        <v>2.9589986319902399</v>
      </c>
      <c r="G55" s="3">
        <v>2.5627459958979899</v>
      </c>
      <c r="H55" s="3">
        <v>3.1854826115012198</v>
      </c>
      <c r="I55" s="3">
        <v>4.4692494702214596</v>
      </c>
      <c r="J55" s="3">
        <v>2.8399300809010799</v>
      </c>
      <c r="K55" s="3">
        <v>2.4335497590133701</v>
      </c>
      <c r="L55" s="3">
        <v>4.57152859723303</v>
      </c>
      <c r="M55" s="3">
        <v>3.7133463758062502</v>
      </c>
      <c r="N55" s="3">
        <v>3.80604836803851</v>
      </c>
      <c r="O55" s="3">
        <v>1.5148531985195299</v>
      </c>
      <c r="P55" s="3">
        <v>2.7307746696435</v>
      </c>
      <c r="Q55" s="3">
        <v>4.1881098321814099</v>
      </c>
      <c r="R55" s="3">
        <v>3.3631261608799701</v>
      </c>
      <c r="S55" s="3">
        <v>5.8607508056007598</v>
      </c>
      <c r="T55" s="3">
        <v>4.7002358164344598</v>
      </c>
      <c r="U55" s="3">
        <v>1.65015664102274</v>
      </c>
      <c r="V55" s="3">
        <v>4.3369667395087896</v>
      </c>
    </row>
    <row r="56" spans="1:22" x14ac:dyDescent="0.35">
      <c r="A56" s="2">
        <v>43384</v>
      </c>
      <c r="B56" s="3">
        <v>3.39876067833911</v>
      </c>
      <c r="C56" s="3">
        <v>3.0405909262012698</v>
      </c>
      <c r="D56" s="3">
        <v>3.13863545960881</v>
      </c>
      <c r="E56" s="3">
        <v>1.9661606084737999</v>
      </c>
      <c r="F56" s="3">
        <v>3.1616396784361598</v>
      </c>
      <c r="G56" s="3">
        <v>2.3194876129734601</v>
      </c>
      <c r="H56" s="3">
        <v>3.4079215722116998</v>
      </c>
      <c r="I56" s="3">
        <v>4.9863205884980104</v>
      </c>
      <c r="J56" s="3">
        <v>2.8974581159616601</v>
      </c>
      <c r="K56" s="3">
        <v>2.5955026295314698</v>
      </c>
      <c r="L56" s="3">
        <v>4.1376542911433098</v>
      </c>
      <c r="M56" s="3">
        <v>4.1561604635917204</v>
      </c>
      <c r="N56" s="3">
        <v>4.1742445398690302</v>
      </c>
      <c r="O56" s="3">
        <v>1.7018873110920301</v>
      </c>
      <c r="P56" s="3">
        <v>2.92358003083775</v>
      </c>
      <c r="Q56" s="3">
        <v>4.3337929881680797</v>
      </c>
      <c r="R56" s="3">
        <v>3.3467756189783602</v>
      </c>
      <c r="S56" s="3">
        <v>5.5139506711289101</v>
      </c>
      <c r="T56" s="3">
        <v>4.8915640696250202</v>
      </c>
      <c r="U56" s="3">
        <v>1.7526475772847401</v>
      </c>
      <c r="V56" s="3">
        <v>4.4774058824869698</v>
      </c>
    </row>
    <row r="57" spans="1:22" x14ac:dyDescent="0.35">
      <c r="A57" s="2">
        <v>43413</v>
      </c>
      <c r="B57" s="3">
        <v>3.3121186436452899</v>
      </c>
      <c r="C57" s="3">
        <v>3.0459196287073702</v>
      </c>
      <c r="D57" s="3">
        <v>2.9953842748865398</v>
      </c>
      <c r="E57" s="3">
        <v>1.9282738711973699</v>
      </c>
      <c r="F57" s="3">
        <v>3.1359507999024001</v>
      </c>
      <c r="G57" s="3">
        <v>2.5598790905326001</v>
      </c>
      <c r="H57" s="3">
        <v>3.3685672832056901</v>
      </c>
      <c r="I57" s="3">
        <v>4.9217681174005801</v>
      </c>
      <c r="J57" s="3">
        <v>3.2912780221448701</v>
      </c>
      <c r="K57" s="3">
        <v>2.6040362491851901</v>
      </c>
      <c r="L57" s="3">
        <v>3.9672629068791299</v>
      </c>
      <c r="M57" s="3">
        <v>3.9639395574585001</v>
      </c>
      <c r="N57" s="3">
        <v>4.17210828750133</v>
      </c>
      <c r="O57" s="3">
        <v>1.6518296176170799</v>
      </c>
      <c r="P57" s="3">
        <v>2.83747540563692</v>
      </c>
      <c r="Q57" s="3">
        <v>4.3250429021286303</v>
      </c>
      <c r="R57" s="3">
        <v>3.3697055118161598</v>
      </c>
      <c r="S57" s="3">
        <v>5.3810517855928399</v>
      </c>
      <c r="T57" s="3">
        <v>4.7911622902549098</v>
      </c>
      <c r="U57" s="3">
        <v>1.8214516819823701</v>
      </c>
      <c r="V57" s="3">
        <v>4.3583117346021396</v>
      </c>
    </row>
    <row r="58" spans="1:22" x14ac:dyDescent="0.35">
      <c r="A58" s="2">
        <v>43445</v>
      </c>
      <c r="B58" s="3">
        <v>3.2490166502923099</v>
      </c>
      <c r="C58" s="3">
        <v>3.0903965896165202</v>
      </c>
      <c r="D58" s="3">
        <v>2.8795046172069099</v>
      </c>
      <c r="E58" s="3">
        <v>1.79792842573627</v>
      </c>
      <c r="F58" s="3">
        <v>3.2208535594080399</v>
      </c>
      <c r="G58" s="3">
        <v>2.35914863044921</v>
      </c>
      <c r="H58" s="3">
        <v>3.3693742147833801</v>
      </c>
      <c r="I58" s="3">
        <v>4.9836843110705598</v>
      </c>
      <c r="J58" s="3">
        <v>3.48243823387463</v>
      </c>
      <c r="K58" s="3">
        <v>2.6396953654851298</v>
      </c>
      <c r="L58" s="3">
        <v>3.99578148086976</v>
      </c>
      <c r="M58" s="3">
        <v>3.9671373050946999</v>
      </c>
      <c r="N58" s="3">
        <v>4.1981111525309398</v>
      </c>
      <c r="O58" s="3">
        <v>1.6836073035822201</v>
      </c>
      <c r="P58" s="3">
        <v>2.7704780949433401</v>
      </c>
      <c r="Q58" s="3">
        <v>4.3826576292082304</v>
      </c>
      <c r="R58" s="3">
        <v>3.4667562953798998</v>
      </c>
      <c r="S58" s="3">
        <v>5.4328703577764701</v>
      </c>
      <c r="T58" s="3">
        <v>5.3153849218351796</v>
      </c>
      <c r="U58" s="3">
        <v>1.6334154915811101</v>
      </c>
      <c r="V58" s="3">
        <v>4.2300388806858296</v>
      </c>
    </row>
    <row r="59" spans="1:22" x14ac:dyDescent="0.35">
      <c r="A59" s="2">
        <v>43476</v>
      </c>
      <c r="B59" s="3">
        <v>3.3036886443954701</v>
      </c>
      <c r="C59" s="3">
        <v>3.0415090446099899</v>
      </c>
      <c r="D59" s="3">
        <v>2.8020371203691798</v>
      </c>
      <c r="E59" s="3">
        <v>1.68335833293077</v>
      </c>
      <c r="F59" s="3">
        <v>3.0850465642309</v>
      </c>
      <c r="G59" s="3">
        <v>2.3207931976012399</v>
      </c>
      <c r="H59" s="3">
        <v>3.2821633740712799</v>
      </c>
      <c r="I59" s="3">
        <v>4.8271977040047496</v>
      </c>
      <c r="J59" s="3">
        <v>3.3009048062955699</v>
      </c>
      <c r="K59" s="3">
        <v>2.62521795884274</v>
      </c>
      <c r="L59" s="3">
        <v>3.7992294086200902</v>
      </c>
      <c r="M59" s="3">
        <v>3.7161531903312301</v>
      </c>
      <c r="N59" s="3">
        <v>4.1821930996055903</v>
      </c>
      <c r="O59" s="3">
        <v>1.6619055435747301</v>
      </c>
      <c r="P59" s="3">
        <v>2.7471401564831801</v>
      </c>
      <c r="Q59" s="3">
        <v>4.4039152800214296</v>
      </c>
      <c r="R59" s="3">
        <v>3.4755385273478501</v>
      </c>
      <c r="S59" s="3">
        <v>5.2503029992157897</v>
      </c>
      <c r="T59" s="3">
        <v>5.1367792683788904</v>
      </c>
      <c r="U59" s="3">
        <v>1.7931972693795299</v>
      </c>
      <c r="V59" s="3">
        <v>4.0493594611014503</v>
      </c>
    </row>
    <row r="60" spans="1:22" x14ac:dyDescent="0.35">
      <c r="A60" s="2">
        <v>43507</v>
      </c>
      <c r="B60" s="3">
        <v>3.08071824238346</v>
      </c>
      <c r="C60" s="3">
        <v>2.9689730574529398</v>
      </c>
      <c r="D60" s="3">
        <v>2.79377989506653</v>
      </c>
      <c r="E60" s="3">
        <v>1.6591962394764601</v>
      </c>
      <c r="F60" s="3">
        <v>3.0266018958540002</v>
      </c>
      <c r="G60" s="3">
        <v>2.1690205219743399</v>
      </c>
      <c r="H60" s="3">
        <v>3.2722291246128399</v>
      </c>
      <c r="I60" s="3">
        <v>4.5964244588644299</v>
      </c>
      <c r="J60" s="3">
        <v>3.3144366191490402</v>
      </c>
      <c r="K60" s="3">
        <v>2.4858464094712298</v>
      </c>
      <c r="L60" s="3">
        <v>3.5615375884999998</v>
      </c>
      <c r="M60" s="3">
        <v>3.8715799868402501</v>
      </c>
      <c r="N60" s="3">
        <v>4.3295187496607896</v>
      </c>
      <c r="O60" s="3">
        <v>1.63927085586307</v>
      </c>
      <c r="P60" s="3">
        <v>2.5425018413598601</v>
      </c>
      <c r="Q60" s="3">
        <v>4.5152152686557203</v>
      </c>
      <c r="R60" s="3">
        <v>3.3548757624898</v>
      </c>
      <c r="S60" s="3">
        <v>4.5269923060890598</v>
      </c>
      <c r="T60" s="3">
        <v>5.2839371052531199</v>
      </c>
      <c r="U60" s="3">
        <v>1.73881353495996</v>
      </c>
      <c r="V60" s="3">
        <v>3.9512852297432999</v>
      </c>
    </row>
    <row r="61" spans="1:22" x14ac:dyDescent="0.35">
      <c r="A61" s="2">
        <v>43535</v>
      </c>
      <c r="B61" s="3">
        <v>2.8210217664969002</v>
      </c>
      <c r="C61" s="3">
        <v>3.0584943702702301</v>
      </c>
      <c r="D61" s="3">
        <v>2.8605502531834199</v>
      </c>
      <c r="E61" s="3">
        <v>1.7747026061232001</v>
      </c>
      <c r="F61" s="3">
        <v>3.0708308753126201</v>
      </c>
      <c r="G61" s="3">
        <v>2.27503217885124</v>
      </c>
      <c r="H61" s="3">
        <v>3.3494067972766</v>
      </c>
      <c r="I61" s="3">
        <v>4.5001061869837402</v>
      </c>
      <c r="J61" s="3">
        <v>3.4897480870853999</v>
      </c>
      <c r="K61" s="3">
        <v>2.5453388999917199</v>
      </c>
      <c r="L61" s="3">
        <v>3.46229368057468</v>
      </c>
      <c r="M61" s="3">
        <v>3.95342023140973</v>
      </c>
      <c r="N61" s="3">
        <v>3.9253306612816101</v>
      </c>
      <c r="O61" s="3">
        <v>1.60682513687183</v>
      </c>
      <c r="P61" s="3">
        <v>2.4676863938592901</v>
      </c>
      <c r="Q61" s="3">
        <v>4.7467987439402002</v>
      </c>
      <c r="R61" s="3">
        <v>3.3232096560421098</v>
      </c>
      <c r="S61" s="3">
        <v>4.5769190122941001</v>
      </c>
      <c r="T61" s="3">
        <v>5.33623552084034</v>
      </c>
      <c r="U61" s="3">
        <v>1.6044539362155701</v>
      </c>
      <c r="V61" s="3">
        <v>3.9475991845131402</v>
      </c>
    </row>
    <row r="62" spans="1:22" x14ac:dyDescent="0.35">
      <c r="A62" s="2">
        <v>43566</v>
      </c>
      <c r="B62" s="3">
        <v>2.6553067955346599</v>
      </c>
      <c r="C62" s="3">
        <v>3.0185914258237698</v>
      </c>
      <c r="D62" s="3">
        <v>2.83617307242675</v>
      </c>
      <c r="E62" s="3">
        <v>1.72077105373504</v>
      </c>
      <c r="F62" s="3">
        <v>3.0541202340196301</v>
      </c>
      <c r="G62" s="3">
        <v>2.2373403647308399</v>
      </c>
      <c r="H62" s="3">
        <v>3.4185390554125998</v>
      </c>
      <c r="I62" s="3">
        <v>4.18588481484562</v>
      </c>
      <c r="J62" s="3">
        <v>3.3295320048030499</v>
      </c>
      <c r="K62" s="3">
        <v>2.4433189738279202</v>
      </c>
      <c r="L62" s="3">
        <v>3.4541061989894799</v>
      </c>
      <c r="M62" s="3">
        <v>3.7133282373654799</v>
      </c>
      <c r="N62" s="3">
        <v>3.5092263365316598</v>
      </c>
      <c r="O62" s="3">
        <v>1.5827743013184301</v>
      </c>
      <c r="P62" s="3">
        <v>2.34730545137695</v>
      </c>
      <c r="Q62" s="3">
        <v>4.3438137855740004</v>
      </c>
      <c r="R62" s="3">
        <v>3.27661872110186</v>
      </c>
      <c r="S62" s="3">
        <v>5.0385803736451003</v>
      </c>
      <c r="T62" s="3">
        <v>4.9716616789819597</v>
      </c>
      <c r="U62" s="3">
        <v>1.57870413917562</v>
      </c>
      <c r="V62" s="3">
        <v>3.6937583303535999</v>
      </c>
    </row>
    <row r="63" spans="1:22" x14ac:dyDescent="0.35">
      <c r="A63" s="2">
        <v>43595</v>
      </c>
      <c r="B63" s="3">
        <v>2.8293862044837699</v>
      </c>
      <c r="C63" s="3">
        <v>3.1211224325027298</v>
      </c>
      <c r="D63" s="3">
        <v>2.9741385528753601</v>
      </c>
      <c r="E63" s="3">
        <v>1.8030457673428</v>
      </c>
      <c r="F63" s="3">
        <v>3.37815255783589</v>
      </c>
      <c r="G63" s="3">
        <v>2.5969627601386498</v>
      </c>
      <c r="H63" s="3">
        <v>3.4626868057903901</v>
      </c>
      <c r="I63" s="3">
        <v>4.3088827283497704</v>
      </c>
      <c r="J63" s="3">
        <v>3.4696846814593898</v>
      </c>
      <c r="K63" s="3">
        <v>2.5512151203509501</v>
      </c>
      <c r="L63" s="3">
        <v>3.4815382360670299</v>
      </c>
      <c r="M63" s="3">
        <v>3.8017089447211698</v>
      </c>
      <c r="N63" s="3">
        <v>3.79304901409802</v>
      </c>
      <c r="O63" s="3">
        <v>1.7134839579430201</v>
      </c>
      <c r="P63" s="3">
        <v>2.4746936887175801</v>
      </c>
      <c r="Q63" s="3">
        <v>4.3465766436633597</v>
      </c>
      <c r="R63" s="3">
        <v>3.2981667000725898</v>
      </c>
      <c r="S63" s="3">
        <v>5.4523796319539102</v>
      </c>
      <c r="T63" s="3">
        <v>5.1429428211595303</v>
      </c>
      <c r="U63" s="3">
        <v>1.5241446516158099</v>
      </c>
      <c r="V63" s="3">
        <v>3.8060684113786598</v>
      </c>
    </row>
    <row r="64" spans="1:22" x14ac:dyDescent="0.35">
      <c r="A64" s="2">
        <v>43627</v>
      </c>
      <c r="B64" s="3">
        <v>2.75300768618962</v>
      </c>
      <c r="C64" s="3">
        <v>3.2806768368498198</v>
      </c>
      <c r="D64" s="3">
        <v>2.82038138712648</v>
      </c>
      <c r="E64" s="3">
        <v>1.75007266859933</v>
      </c>
      <c r="F64" s="3">
        <v>3.23469193343686</v>
      </c>
      <c r="G64" s="3">
        <v>2.6719276833302401</v>
      </c>
      <c r="H64" s="3">
        <v>3.32401392527365</v>
      </c>
      <c r="I64" s="3">
        <v>4.4359575633595902</v>
      </c>
      <c r="J64" s="3">
        <v>3.4832127079409601</v>
      </c>
      <c r="K64" s="3">
        <v>2.5280813976431098</v>
      </c>
      <c r="L64" s="3">
        <v>3.13706036681379</v>
      </c>
      <c r="M64" s="3">
        <v>3.7139324449862801</v>
      </c>
      <c r="N64" s="3">
        <v>3.2853296580994402</v>
      </c>
      <c r="O64" s="3">
        <v>1.6563629364777901</v>
      </c>
      <c r="P64" s="3">
        <v>2.5443494467130701</v>
      </c>
      <c r="Q64" s="3">
        <v>4.0910328864064898</v>
      </c>
      <c r="R64" s="3">
        <v>3.2213741408893299</v>
      </c>
      <c r="S64" s="3">
        <v>4.9723483808973796</v>
      </c>
      <c r="T64" s="3">
        <v>5.1343534213516504</v>
      </c>
      <c r="U64" s="3">
        <v>1.5797980337108699</v>
      </c>
      <c r="V64" s="3">
        <v>3.7560409691741001</v>
      </c>
    </row>
    <row r="65" spans="1:22" x14ac:dyDescent="0.35">
      <c r="A65" s="2">
        <v>43657</v>
      </c>
      <c r="B65" s="3">
        <v>2.7196860898381199</v>
      </c>
      <c r="C65" s="3">
        <v>3.1605301487719499</v>
      </c>
      <c r="D65" s="3">
        <v>2.6965617610061798</v>
      </c>
      <c r="E65" s="3">
        <v>1.70715386566669</v>
      </c>
      <c r="F65" s="3">
        <v>3.2769402930484701</v>
      </c>
      <c r="G65" s="3">
        <v>2.7489012083834301</v>
      </c>
      <c r="H65" s="3">
        <v>3.40672640076134</v>
      </c>
      <c r="I65" s="3">
        <v>4.2958714985994604</v>
      </c>
      <c r="J65" s="3">
        <v>3.5736683360322101</v>
      </c>
      <c r="K65" s="3">
        <v>2.54213504978576</v>
      </c>
      <c r="L65" s="3">
        <v>3.0545798501163399</v>
      </c>
      <c r="M65" s="3">
        <v>3.8105541620688901</v>
      </c>
      <c r="N65" s="3">
        <v>3.33884524244238</v>
      </c>
      <c r="O65" s="3">
        <v>1.7439419479698599</v>
      </c>
      <c r="P65" s="3">
        <v>2.5040513630063401</v>
      </c>
      <c r="Q65" s="3">
        <v>4.12055223997071</v>
      </c>
      <c r="R65" s="3">
        <v>3.0953433141984301</v>
      </c>
      <c r="S65" s="3">
        <v>4.4956777001116404</v>
      </c>
      <c r="T65" s="3">
        <v>5.1003600581289996</v>
      </c>
      <c r="U65" s="3">
        <v>1.7515140461965999</v>
      </c>
      <c r="V65" s="3">
        <v>3.8088897010815601</v>
      </c>
    </row>
    <row r="66" spans="1:22" x14ac:dyDescent="0.35">
      <c r="A66" s="2">
        <v>43686</v>
      </c>
      <c r="B66" s="3">
        <v>2.8529098116001999</v>
      </c>
      <c r="C66" s="3">
        <v>3.31247424465192</v>
      </c>
      <c r="D66" s="3">
        <v>2.8076475395347198</v>
      </c>
      <c r="E66" s="3">
        <v>1.8160744189178299</v>
      </c>
      <c r="F66" s="3">
        <v>3.6512728603053799</v>
      </c>
      <c r="G66" s="3">
        <v>2.9723936969006899</v>
      </c>
      <c r="H66" s="3">
        <v>3.4938695812122602</v>
      </c>
      <c r="I66" s="3">
        <v>4.45131126168378</v>
      </c>
      <c r="J66" s="3">
        <v>3.8311634861249599</v>
      </c>
      <c r="K66" s="3">
        <v>2.7022913204829</v>
      </c>
      <c r="L66" s="3">
        <v>3.2150571211110801</v>
      </c>
      <c r="M66" s="3">
        <v>3.9902591385381601</v>
      </c>
      <c r="N66" s="3">
        <v>3.3435175679579001</v>
      </c>
      <c r="O66" s="3">
        <v>1.8080252211013801</v>
      </c>
      <c r="P66" s="3">
        <v>2.6423409927495398</v>
      </c>
      <c r="Q66" s="3">
        <v>4.38067564449734</v>
      </c>
      <c r="R66" s="3">
        <v>3.27977989929227</v>
      </c>
      <c r="S66" s="3">
        <v>4.6891134510039496</v>
      </c>
      <c r="T66" s="3">
        <v>5.0459063384993499</v>
      </c>
      <c r="U66" s="3">
        <v>1.84893930081216</v>
      </c>
      <c r="V66" s="3">
        <v>3.9884355079615301</v>
      </c>
    </row>
    <row r="67" spans="1:22" x14ac:dyDescent="0.35">
      <c r="A67" s="2">
        <v>43719</v>
      </c>
      <c r="B67" s="3">
        <v>2.6395234936923102</v>
      </c>
      <c r="C67" s="3">
        <v>3.3514152430092299</v>
      </c>
      <c r="D67" s="3">
        <v>2.75891375396907</v>
      </c>
      <c r="E67" s="3">
        <v>1.83597489428039</v>
      </c>
      <c r="F67" s="3">
        <v>3.6340707577494298</v>
      </c>
      <c r="G67" s="3">
        <v>2.9041448543547901</v>
      </c>
      <c r="H67" s="3">
        <v>3.4937587334674101</v>
      </c>
      <c r="I67" s="3">
        <v>4.2611587383250296</v>
      </c>
      <c r="J67" s="3">
        <v>3.6155947640799599</v>
      </c>
      <c r="K67" s="3">
        <v>2.5291962276850102</v>
      </c>
      <c r="L67" s="3">
        <v>3.2888198871540801</v>
      </c>
      <c r="M67" s="3">
        <v>4.2761360874328496</v>
      </c>
      <c r="N67" s="3">
        <v>3.45360442774138</v>
      </c>
      <c r="O67" s="3">
        <v>1.8050532875873699</v>
      </c>
      <c r="P67" s="3">
        <v>2.4543677995636699</v>
      </c>
      <c r="Q67" s="3">
        <v>4.1281359679017404</v>
      </c>
      <c r="R67" s="3">
        <v>3.1932672056121998</v>
      </c>
      <c r="S67" s="3">
        <v>4.9408609588639303</v>
      </c>
      <c r="T67" s="3">
        <v>4.7855924776203702</v>
      </c>
      <c r="U67" s="3">
        <v>1.93094809173218</v>
      </c>
      <c r="V67" s="3">
        <v>4.2867572103091698</v>
      </c>
    </row>
    <row r="68" spans="1:22" x14ac:dyDescent="0.35">
      <c r="A68" s="2">
        <v>43749</v>
      </c>
      <c r="B68" s="3">
        <v>2.6803369160100199</v>
      </c>
      <c r="C68" s="3">
        <v>3.1960633000635301</v>
      </c>
      <c r="D68" s="3">
        <v>2.86195187379453</v>
      </c>
      <c r="E68" s="3">
        <v>1.8631303493979401</v>
      </c>
      <c r="F68" s="3">
        <v>3.5470526218318401</v>
      </c>
      <c r="G68" s="3">
        <v>3.06827035461931</v>
      </c>
      <c r="H68" s="3">
        <v>3.5973139231867401</v>
      </c>
      <c r="I68" s="3">
        <v>4.2713410105841296</v>
      </c>
      <c r="J68" s="3">
        <v>3.5426926018220999</v>
      </c>
      <c r="K68" s="3">
        <v>2.5293229758069899</v>
      </c>
      <c r="L68" s="3">
        <v>3.26601531092849</v>
      </c>
      <c r="M68" s="3">
        <v>4.2178978665318496</v>
      </c>
      <c r="N68" s="3">
        <v>3.1802420018170401</v>
      </c>
      <c r="O68" s="3">
        <v>1.8369444121984899</v>
      </c>
      <c r="P68" s="3">
        <v>2.5129368902765901</v>
      </c>
      <c r="Q68" s="3">
        <v>4.1785806643883596</v>
      </c>
      <c r="R68" s="3">
        <v>3.2682899884314098</v>
      </c>
      <c r="S68" s="3">
        <v>5.2050896278527503</v>
      </c>
      <c r="T68" s="3">
        <v>4.7072425311685597</v>
      </c>
      <c r="U68" s="3">
        <v>1.6402827636358499</v>
      </c>
      <c r="V68" s="3">
        <v>4.3603314026267403</v>
      </c>
    </row>
    <row r="69" spans="1:22" x14ac:dyDescent="0.35">
      <c r="A69" s="2">
        <v>43780</v>
      </c>
      <c r="B69" s="3">
        <v>2.7515042195675199</v>
      </c>
      <c r="C69" s="3">
        <v>3.69438282753879</v>
      </c>
      <c r="D69" s="3">
        <v>2.7883203429850698</v>
      </c>
      <c r="E69" s="3">
        <v>1.82699832573083</v>
      </c>
      <c r="F69" s="3">
        <v>3.3423600080720801</v>
      </c>
      <c r="G69" s="3">
        <v>2.92214543366741</v>
      </c>
      <c r="H69" s="3">
        <v>3.4729260593920599</v>
      </c>
      <c r="I69" s="3">
        <v>4.0885344309558</v>
      </c>
      <c r="J69" s="3">
        <v>3.50093727930832</v>
      </c>
      <c r="K69" s="3">
        <v>2.4273720609743301</v>
      </c>
      <c r="L69" s="3">
        <v>3.27357298108724</v>
      </c>
      <c r="M69" s="3">
        <v>4.1598864556803701</v>
      </c>
      <c r="N69" s="3">
        <v>3.3605302536446802</v>
      </c>
      <c r="O69" s="3">
        <v>1.7610341724829199</v>
      </c>
      <c r="P69" s="3">
        <v>2.4708190235600802</v>
      </c>
      <c r="Q69" s="3">
        <v>4.0929562032164899</v>
      </c>
      <c r="R69" s="3">
        <v>3.2066410415983602</v>
      </c>
      <c r="S69" s="3">
        <v>4.5151233586110999</v>
      </c>
      <c r="T69" s="3">
        <v>4.77311181541209</v>
      </c>
      <c r="U69" s="3">
        <v>1.6702653352136001</v>
      </c>
      <c r="V69" s="3">
        <v>4.1685601706412401</v>
      </c>
    </row>
    <row r="70" spans="1:22" x14ac:dyDescent="0.35">
      <c r="A70" s="2">
        <v>43810</v>
      </c>
      <c r="B70" s="3">
        <v>2.5449891612634801</v>
      </c>
      <c r="C70" s="3">
        <v>3.6830417739415999</v>
      </c>
      <c r="D70" s="3">
        <v>2.8487681377514402</v>
      </c>
      <c r="E70" s="3">
        <v>1.8747155673084901</v>
      </c>
      <c r="F70" s="3">
        <v>3.6379440831594301</v>
      </c>
      <c r="G70" s="3">
        <v>2.7934310146637502</v>
      </c>
      <c r="H70" s="3">
        <v>3.5367018313396201</v>
      </c>
      <c r="I70" s="3">
        <v>4.0841714316686799</v>
      </c>
      <c r="J70" s="3">
        <v>3.5306794931579701</v>
      </c>
      <c r="K70" s="3">
        <v>2.42435848049757</v>
      </c>
      <c r="L70" s="3">
        <v>3.1884944717699701</v>
      </c>
      <c r="M70" s="3">
        <v>3.8637902831123201</v>
      </c>
      <c r="N70" s="3">
        <v>2.9904702120534701</v>
      </c>
      <c r="O70" s="3">
        <v>1.69526541639897</v>
      </c>
      <c r="P70" s="3">
        <v>2.3638953471956698</v>
      </c>
      <c r="Q70" s="3">
        <v>4.0589428955184603</v>
      </c>
      <c r="R70" s="3">
        <v>3.3199369495361601</v>
      </c>
      <c r="S70" s="3">
        <v>4.5986930743095504</v>
      </c>
      <c r="T70" s="3">
        <v>4.9411174798537196</v>
      </c>
      <c r="U70" s="3">
        <v>1.61046149934745</v>
      </c>
      <c r="V70" s="3">
        <v>4.0706574782072797</v>
      </c>
    </row>
    <row r="71" spans="1:22" x14ac:dyDescent="0.35">
      <c r="A71" s="2">
        <v>43840</v>
      </c>
      <c r="B71" s="3">
        <v>2.4087772744215799</v>
      </c>
      <c r="C71" s="3">
        <v>3.4983715568962599</v>
      </c>
      <c r="D71" s="3">
        <v>2.7417166638967601</v>
      </c>
      <c r="E71" s="3">
        <v>1.83995695544964</v>
      </c>
      <c r="F71" s="3">
        <v>3.5957442340345001</v>
      </c>
      <c r="G71" s="3">
        <v>2.62102861380371</v>
      </c>
      <c r="H71" s="3">
        <v>3.4776693527339599</v>
      </c>
      <c r="I71" s="3">
        <v>3.9881821206691299</v>
      </c>
      <c r="J71" s="3">
        <v>3.4501552752262401</v>
      </c>
      <c r="K71" s="3">
        <v>2.32323057283504</v>
      </c>
      <c r="L71" s="3">
        <v>3.1436559704409102</v>
      </c>
      <c r="M71" s="3">
        <v>3.7141326591867299</v>
      </c>
      <c r="N71" s="3">
        <v>3.0392872780618898</v>
      </c>
      <c r="O71" s="3">
        <v>1.6620508383297601</v>
      </c>
      <c r="P71" s="3">
        <v>2.2037419486748102</v>
      </c>
      <c r="Q71" s="3">
        <v>4.02567416496764</v>
      </c>
      <c r="R71" s="3">
        <v>3.2297795485516199</v>
      </c>
      <c r="S71" s="3">
        <v>4.4296809555774503</v>
      </c>
      <c r="T71" s="3">
        <v>5.3014696454027996</v>
      </c>
      <c r="U71" s="3">
        <v>1.49257227201487</v>
      </c>
      <c r="V71" s="3">
        <v>4.0409710799542298</v>
      </c>
    </row>
    <row r="72" spans="1:22" x14ac:dyDescent="0.35">
      <c r="A72" s="2">
        <v>43872</v>
      </c>
      <c r="B72" s="3">
        <v>2.51049018424172</v>
      </c>
      <c r="C72" s="3">
        <v>3.7778085692031</v>
      </c>
      <c r="D72" s="3">
        <v>2.8723890441383402</v>
      </c>
      <c r="E72" s="3">
        <v>1.87503140654164</v>
      </c>
      <c r="F72" s="3">
        <v>3.6773398981818901</v>
      </c>
      <c r="G72" s="3">
        <v>3.00584521558444</v>
      </c>
      <c r="H72" s="3">
        <v>3.5948790478286301</v>
      </c>
      <c r="I72" s="3">
        <v>4.0909224031317599</v>
      </c>
      <c r="J72" s="3">
        <v>3.4119812812977099</v>
      </c>
      <c r="K72" s="3">
        <v>2.25245615367901</v>
      </c>
      <c r="L72" s="3">
        <v>3.06691601323325</v>
      </c>
      <c r="M72" s="3">
        <v>3.7409781980866899</v>
      </c>
      <c r="N72" s="3">
        <v>2.8272248763577101</v>
      </c>
      <c r="O72" s="3">
        <v>1.6589861379741599</v>
      </c>
      <c r="P72" s="3">
        <v>2.25569512511824</v>
      </c>
      <c r="Q72" s="3">
        <v>4.3208794254553604</v>
      </c>
      <c r="R72" s="3">
        <v>3.35144623506921</v>
      </c>
      <c r="S72" s="3">
        <v>4.3624213589330498</v>
      </c>
      <c r="T72" s="3">
        <v>5.3470051308023097</v>
      </c>
      <c r="U72" s="3">
        <v>1.66258118676858</v>
      </c>
      <c r="V72" s="3">
        <v>4.3996174283952501</v>
      </c>
    </row>
    <row r="73" spans="1:22" x14ac:dyDescent="0.35">
      <c r="A73" s="2">
        <v>43901</v>
      </c>
      <c r="B73" s="3">
        <v>2.4392691991883102</v>
      </c>
      <c r="C73" s="3">
        <v>4.4459721008851796</v>
      </c>
      <c r="D73" s="3">
        <v>3.5084772071598702</v>
      </c>
      <c r="E73" s="3">
        <v>2.2158497307393499</v>
      </c>
      <c r="F73" s="3">
        <v>4.7710414055884698</v>
      </c>
      <c r="G73" s="3">
        <v>3.7503440051854802</v>
      </c>
      <c r="H73" s="3">
        <v>3.8434167040923102</v>
      </c>
      <c r="I73" s="3">
        <v>4.3537299105939402</v>
      </c>
      <c r="J73" s="3">
        <v>3.8598760191294499</v>
      </c>
      <c r="K73" s="3">
        <v>2.6330084348138598</v>
      </c>
      <c r="L73" s="3">
        <v>4.2725276182356602</v>
      </c>
      <c r="M73" s="3">
        <v>4.4837619829799999</v>
      </c>
      <c r="N73" s="3">
        <v>4.6859716350298699</v>
      </c>
      <c r="O73" s="3">
        <v>1.93492820943077</v>
      </c>
      <c r="P73" s="3">
        <v>2.3591941423254799</v>
      </c>
      <c r="Q73" s="3">
        <v>4.7093759877105299</v>
      </c>
      <c r="R73" s="3">
        <v>3.88995151450874</v>
      </c>
      <c r="S73" s="3">
        <v>5.0860458153691903</v>
      </c>
      <c r="T73" s="3">
        <v>6.32164893618903</v>
      </c>
      <c r="U73" s="3">
        <v>1.7397791770983499</v>
      </c>
      <c r="V73" s="3">
        <v>5.3428456593976099</v>
      </c>
    </row>
    <row r="74" spans="1:22" x14ac:dyDescent="0.35">
      <c r="A74" s="2">
        <v>43930</v>
      </c>
      <c r="B74" s="3">
        <v>2.51122073690235</v>
      </c>
      <c r="C74" s="3">
        <v>4.2242208806159702</v>
      </c>
      <c r="D74" s="3">
        <v>3.8380768406215302</v>
      </c>
      <c r="E74" s="3">
        <v>2.5784232750312199</v>
      </c>
      <c r="F74" s="3">
        <v>3.85495608645512</v>
      </c>
      <c r="G74" s="3">
        <v>4.3963937402737399</v>
      </c>
      <c r="H74" s="3">
        <v>3.9399040122729998</v>
      </c>
      <c r="I74" s="3">
        <v>4.4922907457678702</v>
      </c>
      <c r="J74" s="3">
        <v>4.4256292059307603</v>
      </c>
      <c r="K74" s="3">
        <v>2.6863008516465201</v>
      </c>
      <c r="L74" s="3">
        <v>4.2011331872504503</v>
      </c>
      <c r="M74" s="3">
        <v>4.59969498263363</v>
      </c>
      <c r="N74" s="3">
        <v>4.5927383637302501</v>
      </c>
      <c r="O74" s="3">
        <v>2.1348254439702399</v>
      </c>
      <c r="P74" s="3">
        <v>2.2723020606853601</v>
      </c>
      <c r="Q74" s="3">
        <v>4.2911824372707903</v>
      </c>
      <c r="R74" s="3">
        <v>3.6423098122597999</v>
      </c>
      <c r="S74" s="3">
        <v>5.39922497576383</v>
      </c>
      <c r="T74" s="3">
        <v>6.1399679661225903</v>
      </c>
      <c r="U74" s="3">
        <v>1.91392715812939</v>
      </c>
      <c r="V74" s="3">
        <v>4.6945680790339104</v>
      </c>
    </row>
    <row r="75" spans="1:22" x14ac:dyDescent="0.35">
      <c r="A75" s="2">
        <v>43962</v>
      </c>
      <c r="B75" s="3">
        <v>2.3084412437946402</v>
      </c>
      <c r="C75" s="3">
        <v>3.96268912376692</v>
      </c>
      <c r="D75" s="3">
        <v>3.7520734648155298</v>
      </c>
      <c r="E75" s="3">
        <v>2.3836805392064</v>
      </c>
      <c r="F75" s="3">
        <v>3.3667528207653499</v>
      </c>
      <c r="G75" s="3">
        <v>3.2608563801936898</v>
      </c>
      <c r="H75" s="3">
        <v>3.7196171640282398</v>
      </c>
      <c r="I75" s="3">
        <v>4.0608717360645299</v>
      </c>
      <c r="J75" s="3">
        <v>3.5603808297616801</v>
      </c>
      <c r="K75" s="3">
        <v>2.4759937845510001</v>
      </c>
      <c r="L75" s="3">
        <v>3.75402299424238</v>
      </c>
      <c r="M75" s="3">
        <v>3.5138040678045099</v>
      </c>
      <c r="N75" s="3">
        <v>4.6076558338437099</v>
      </c>
      <c r="O75" s="3">
        <v>1.93195129167456</v>
      </c>
      <c r="P75" s="3">
        <v>2.1468145977641901</v>
      </c>
      <c r="Q75" s="3">
        <v>4.2139371813892001</v>
      </c>
      <c r="R75" s="3">
        <v>3.2605351981015902</v>
      </c>
      <c r="S75" s="3">
        <v>4.1386420178517698</v>
      </c>
      <c r="T75" s="3">
        <v>4.6791522398965899</v>
      </c>
      <c r="U75" s="3">
        <v>1.55762837759408</v>
      </c>
      <c r="V75" s="3">
        <v>4.6732349347190496</v>
      </c>
    </row>
    <row r="76" spans="1:22" x14ac:dyDescent="0.35">
      <c r="A76" s="2">
        <v>43993</v>
      </c>
      <c r="B76" s="3">
        <v>2.2244646064501299</v>
      </c>
      <c r="C76" s="3">
        <v>3.3108624886784801</v>
      </c>
      <c r="D76" s="3">
        <v>3.2932517830074999</v>
      </c>
      <c r="E76" s="3">
        <v>2.0345495276380698</v>
      </c>
      <c r="F76" s="3">
        <v>2.3912673532790398</v>
      </c>
      <c r="G76" s="3">
        <v>3.1822768593772799</v>
      </c>
      <c r="H76" s="3">
        <v>3.0207774208890301</v>
      </c>
      <c r="I76" s="3">
        <v>3.9164729178994202</v>
      </c>
      <c r="J76" s="3">
        <v>3.1427126336231801</v>
      </c>
      <c r="K76" s="3">
        <v>2.2177859995202298</v>
      </c>
      <c r="L76" s="3">
        <v>2.91594872549839</v>
      </c>
      <c r="M76" s="3">
        <v>3.4136951042881201</v>
      </c>
      <c r="N76" s="3">
        <v>3.8030726204916401</v>
      </c>
      <c r="O76" s="3">
        <v>1.7321884772213201</v>
      </c>
      <c r="P76" s="3">
        <v>1.9810315495299999</v>
      </c>
      <c r="Q76" s="3">
        <v>3.9362464776110402</v>
      </c>
      <c r="R76" s="3">
        <v>2.9738815248614499</v>
      </c>
      <c r="S76" s="3">
        <v>3.2914187101540802</v>
      </c>
      <c r="T76" s="3">
        <v>4.3550064062076599</v>
      </c>
      <c r="U76" s="3">
        <v>1.35625854076619</v>
      </c>
      <c r="V76" s="3">
        <v>3.9796720213314001</v>
      </c>
    </row>
    <row r="77" spans="1:22" x14ac:dyDescent="0.35">
      <c r="A77" s="2">
        <v>44022</v>
      </c>
      <c r="B77" s="3">
        <v>1.8861364690197799</v>
      </c>
      <c r="C77" s="3">
        <v>3.3198800413271301</v>
      </c>
      <c r="D77" s="3">
        <v>2.8903528789427599</v>
      </c>
      <c r="E77" s="3">
        <v>2.07682479088859</v>
      </c>
      <c r="F77" s="3">
        <v>2.4690398732382901</v>
      </c>
      <c r="G77" s="3">
        <v>3.10347900759818</v>
      </c>
      <c r="H77" s="3">
        <v>2.9717277478124999</v>
      </c>
      <c r="I77" s="3">
        <v>3.7591315716263201</v>
      </c>
      <c r="J77" s="3">
        <v>3.1764387107832501</v>
      </c>
      <c r="K77" s="3">
        <v>2.2522322585070902</v>
      </c>
      <c r="L77" s="3">
        <v>2.7164484529123301</v>
      </c>
      <c r="M77" s="3">
        <v>3.4140988747801</v>
      </c>
      <c r="N77" s="3">
        <v>3.7021062053408</v>
      </c>
      <c r="O77" s="3">
        <v>1.5814062368702699</v>
      </c>
      <c r="P77" s="3">
        <v>1.7283096893952901</v>
      </c>
      <c r="Q77" s="3">
        <v>3.8350109952965301</v>
      </c>
      <c r="R77" s="3">
        <v>3.0235137857088201</v>
      </c>
      <c r="S77" s="3">
        <v>3.4639496066145701</v>
      </c>
      <c r="T77" s="3">
        <v>4.6403829238675502</v>
      </c>
      <c r="U77" s="3">
        <v>1.3872251161751401</v>
      </c>
      <c r="V77" s="3">
        <v>3.8199398115158201</v>
      </c>
    </row>
    <row r="78" spans="1:22" x14ac:dyDescent="0.35">
      <c r="A78" s="2">
        <v>44054</v>
      </c>
      <c r="B78" s="3">
        <v>1.9794078206187999</v>
      </c>
      <c r="C78" s="3">
        <v>3.3870655177630602</v>
      </c>
      <c r="D78" s="3">
        <v>2.8180826362201401</v>
      </c>
      <c r="E78" s="3">
        <v>2.1134276574948601</v>
      </c>
      <c r="F78" s="3">
        <v>2.6307405167034199</v>
      </c>
      <c r="G78" s="3">
        <v>2.7503479737122598</v>
      </c>
      <c r="H78" s="3">
        <v>3.1351023706703298</v>
      </c>
      <c r="I78" s="3">
        <v>3.6315687735208999</v>
      </c>
      <c r="J78" s="3">
        <v>2.95155731011962</v>
      </c>
      <c r="K78" s="3">
        <v>2.0321842393985601</v>
      </c>
      <c r="L78" s="3">
        <v>2.7936075039840098</v>
      </c>
      <c r="M78" s="3">
        <v>3.4056909880004702</v>
      </c>
      <c r="N78" s="3">
        <v>3.63320738858387</v>
      </c>
      <c r="O78" s="3">
        <v>1.5151756477029901</v>
      </c>
      <c r="P78" s="3">
        <v>1.81126782775036</v>
      </c>
      <c r="Q78" s="3">
        <v>3.6592752273203999</v>
      </c>
      <c r="R78" s="3">
        <v>3.05873183232326</v>
      </c>
      <c r="S78" s="3">
        <v>4.0052556264813504</v>
      </c>
      <c r="T78" s="3">
        <v>4.6682608463933697</v>
      </c>
      <c r="U78" s="3">
        <v>1.36938367505744</v>
      </c>
      <c r="V78" s="3">
        <v>3.6863525147629201</v>
      </c>
    </row>
    <row r="79" spans="1:22" x14ac:dyDescent="0.35">
      <c r="A79" s="2">
        <v>44085</v>
      </c>
      <c r="B79" s="3">
        <v>1.9580732817356301</v>
      </c>
      <c r="C79" s="3">
        <v>3.8459139855910101</v>
      </c>
      <c r="D79" s="3">
        <v>2.9099333867758901</v>
      </c>
      <c r="E79" s="3">
        <v>2.08195208098752</v>
      </c>
      <c r="F79" s="3">
        <v>2.8903236862198498</v>
      </c>
      <c r="G79" s="3">
        <v>2.5728250046041601</v>
      </c>
      <c r="H79" s="3">
        <v>3.21521747181295</v>
      </c>
      <c r="I79" s="3">
        <v>3.8402047775284101</v>
      </c>
      <c r="J79" s="3">
        <v>3.2663877532772401</v>
      </c>
      <c r="K79" s="3">
        <v>2.1182502146865199</v>
      </c>
      <c r="L79" s="3">
        <v>3.25127304123804</v>
      </c>
      <c r="M79" s="3">
        <v>3.3331252706231398</v>
      </c>
      <c r="N79" s="3">
        <v>3.6687589121644901</v>
      </c>
      <c r="O79" s="3">
        <v>1.5238952830480099</v>
      </c>
      <c r="P79" s="3">
        <v>1.7881487265398699</v>
      </c>
      <c r="Q79" s="3">
        <v>3.5566935922744198</v>
      </c>
      <c r="R79" s="3">
        <v>3.17609884958557</v>
      </c>
      <c r="S79" s="3">
        <v>4.4578052665408503</v>
      </c>
      <c r="T79" s="3">
        <v>4.4081998455744298</v>
      </c>
      <c r="U79" s="3">
        <v>1.30730606509935</v>
      </c>
      <c r="V79" s="3">
        <v>3.4418701783233598</v>
      </c>
    </row>
    <row r="80" spans="1:22" x14ac:dyDescent="0.35">
      <c r="A80" s="2">
        <v>44113</v>
      </c>
      <c r="B80" s="3">
        <v>1.95657106580377</v>
      </c>
      <c r="C80" s="3">
        <v>3.8154456070160898</v>
      </c>
      <c r="D80" s="3">
        <v>2.9071485023128201</v>
      </c>
      <c r="E80" s="3">
        <v>2.0084752018829799</v>
      </c>
      <c r="F80" s="3">
        <v>3.16105378230773</v>
      </c>
      <c r="G80" s="3">
        <v>2.58932677532921</v>
      </c>
      <c r="H80" s="3">
        <v>3.2451713475920001</v>
      </c>
      <c r="I80" s="3">
        <v>3.8237828227869199</v>
      </c>
      <c r="J80" s="3">
        <v>3.2208290773255701</v>
      </c>
      <c r="K80" s="3">
        <v>2.0945710735474798</v>
      </c>
      <c r="L80" s="3">
        <v>3.4677087283970498</v>
      </c>
      <c r="M80" s="3">
        <v>3.5223404312346598</v>
      </c>
      <c r="N80" s="3">
        <v>3.5963693300770601</v>
      </c>
      <c r="O80" s="3">
        <v>1.4837500330119699</v>
      </c>
      <c r="P80" s="3">
        <v>1.74233798351519</v>
      </c>
      <c r="Q80" s="3">
        <v>3.46472303666294</v>
      </c>
      <c r="R80" s="3">
        <v>3.1045039918975998</v>
      </c>
      <c r="S80" s="3">
        <v>4.4349727105915502</v>
      </c>
      <c r="T80" s="3">
        <v>4.4095247259077999</v>
      </c>
      <c r="U80" s="3">
        <v>1.33898687380717</v>
      </c>
      <c r="V80" s="3">
        <v>3.3165876712735698</v>
      </c>
    </row>
    <row r="81" spans="1:22" x14ac:dyDescent="0.35">
      <c r="A81" s="2">
        <v>44146</v>
      </c>
      <c r="B81" s="3">
        <v>1.9327751151160599</v>
      </c>
      <c r="C81" s="3">
        <v>3.3934497601659501</v>
      </c>
      <c r="D81" s="3">
        <v>2.5270773995351199</v>
      </c>
      <c r="E81" s="3">
        <v>1.6423013483857001</v>
      </c>
      <c r="F81" s="3">
        <v>2.66256738120906</v>
      </c>
      <c r="G81" s="3">
        <v>2.29715204654243</v>
      </c>
      <c r="H81" s="3">
        <v>3.4009005698020802</v>
      </c>
      <c r="I81" s="3">
        <v>3.8280887224428799</v>
      </c>
      <c r="J81" s="3">
        <v>3.30017476380702</v>
      </c>
      <c r="K81" s="3">
        <v>2.0463351278505901</v>
      </c>
      <c r="L81" s="3">
        <v>3.4266319274452601</v>
      </c>
      <c r="M81" s="3">
        <v>3.4298372702798501</v>
      </c>
      <c r="N81" s="3">
        <v>3.8403367088189602</v>
      </c>
      <c r="O81" s="3">
        <v>1.4711034940948999</v>
      </c>
      <c r="P81" s="3">
        <v>1.72974550156143</v>
      </c>
      <c r="Q81" s="3">
        <v>3.68990083340905</v>
      </c>
      <c r="R81" s="3">
        <v>2.9046208717545099</v>
      </c>
      <c r="S81" s="3">
        <v>4.0322685209589402</v>
      </c>
      <c r="T81" s="3">
        <v>4.7724101068372002</v>
      </c>
      <c r="U81" s="3">
        <v>1.32406368646966</v>
      </c>
      <c r="V81" s="3">
        <v>3.4076164500764099</v>
      </c>
    </row>
    <row r="82" spans="1:22" x14ac:dyDescent="0.35">
      <c r="A82" s="2">
        <v>44176</v>
      </c>
      <c r="B82" s="3">
        <v>1.8944091444592901</v>
      </c>
      <c r="C82" s="3">
        <v>3.26172411830155</v>
      </c>
      <c r="D82" s="3">
        <v>2.31528297730708</v>
      </c>
      <c r="E82" s="3">
        <v>1.6663804618936899</v>
      </c>
      <c r="F82" s="3">
        <v>2.7887789746835701</v>
      </c>
      <c r="G82" s="3">
        <v>1.80914566748609</v>
      </c>
      <c r="H82" s="3">
        <v>3.4197451437611099</v>
      </c>
      <c r="I82" s="3">
        <v>3.6836106027388298</v>
      </c>
      <c r="J82" s="3">
        <v>3.41790353386879</v>
      </c>
      <c r="K82" s="3">
        <v>1.8261342504929901</v>
      </c>
      <c r="L82" s="3">
        <v>3.3832721745632499</v>
      </c>
      <c r="M82" s="3">
        <v>3.8689766474651499</v>
      </c>
      <c r="N82" s="3">
        <v>3.36168008812299</v>
      </c>
      <c r="O82" s="3">
        <v>1.3600900307091199</v>
      </c>
      <c r="P82" s="3">
        <v>1.6978470429079799</v>
      </c>
      <c r="Q82" s="3">
        <v>3.61221843157823</v>
      </c>
      <c r="R82" s="3">
        <v>2.7116294521522901</v>
      </c>
      <c r="S82" s="3">
        <v>3.75412639780598</v>
      </c>
      <c r="T82" s="3">
        <v>4.3878859387318299</v>
      </c>
      <c r="U82" s="3">
        <v>1.1784920671264301</v>
      </c>
      <c r="V82" s="3">
        <v>3.4833910849350098</v>
      </c>
    </row>
    <row r="83" spans="1:22" x14ac:dyDescent="0.35">
      <c r="A83" s="2">
        <v>44207</v>
      </c>
      <c r="B83" s="3">
        <v>1.6882028436768199</v>
      </c>
      <c r="C83" s="3">
        <v>3.0696435773006101</v>
      </c>
      <c r="D83" s="3">
        <v>2.20119644882584</v>
      </c>
      <c r="E83" s="3">
        <v>1.6593949405924999</v>
      </c>
      <c r="F83" s="3">
        <v>2.6394421089910902</v>
      </c>
      <c r="G83" s="3">
        <v>1.6216485185582901</v>
      </c>
      <c r="H83" s="3">
        <v>3.6591148369947502</v>
      </c>
      <c r="I83" s="3">
        <v>3.4497761964705398</v>
      </c>
      <c r="J83" s="3">
        <v>3.31477136190987</v>
      </c>
      <c r="K83" s="3">
        <v>1.6175277343668699</v>
      </c>
      <c r="L83" s="3">
        <v>3.3006007738331</v>
      </c>
      <c r="M83" s="3">
        <v>3.7584909917277298</v>
      </c>
      <c r="N83" s="3">
        <v>3.14326007820807</v>
      </c>
      <c r="O83" s="3">
        <v>1.2876598270389601</v>
      </c>
      <c r="P83" s="3">
        <v>1.5208615930140199</v>
      </c>
      <c r="Q83" s="3">
        <v>3.6986790671793699</v>
      </c>
      <c r="R83" s="3">
        <v>2.65667092976661</v>
      </c>
      <c r="S83" s="3">
        <v>3.6813941572141302</v>
      </c>
      <c r="T83" s="3">
        <v>4.2989142425359699</v>
      </c>
      <c r="U83" s="3">
        <v>1.1323664155181601</v>
      </c>
      <c r="V83" s="3">
        <v>3.48313263587261</v>
      </c>
    </row>
    <row r="84" spans="1:22" x14ac:dyDescent="0.35">
      <c r="A84" s="2">
        <v>44238</v>
      </c>
      <c r="B84" s="3">
        <v>1.5916813150670801</v>
      </c>
      <c r="C84" s="3">
        <v>3.1103749452081102</v>
      </c>
      <c r="D84" s="3">
        <v>2.4353517397163</v>
      </c>
      <c r="E84" s="3">
        <v>1.7665595064792701</v>
      </c>
      <c r="F84" s="3">
        <v>2.8368522047312701</v>
      </c>
      <c r="G84" s="3">
        <v>1.7235320318804901</v>
      </c>
      <c r="H84" s="3">
        <v>3.79417161807585</v>
      </c>
      <c r="I84" s="3">
        <v>3.5479492469894098</v>
      </c>
      <c r="J84" s="3">
        <v>3.48824978574237</v>
      </c>
      <c r="K84" s="3">
        <v>1.6420831095708199</v>
      </c>
      <c r="L84" s="3">
        <v>3.7330928468170601</v>
      </c>
      <c r="M84" s="3">
        <v>3.77463909534415</v>
      </c>
      <c r="N84" s="3">
        <v>3.3676655528335502</v>
      </c>
      <c r="O84" s="3">
        <v>1.31343599096268</v>
      </c>
      <c r="P84" s="3">
        <v>1.31771967284086</v>
      </c>
      <c r="Q84" s="3">
        <v>3.6900509397882701</v>
      </c>
      <c r="R84" s="3">
        <v>2.7458343237252398</v>
      </c>
      <c r="S84" s="3">
        <v>4.2064307570235098</v>
      </c>
      <c r="T84" s="3">
        <v>4.4284417540242504</v>
      </c>
      <c r="U84" s="3">
        <v>1.2503838071361699</v>
      </c>
      <c r="V84" s="3">
        <v>3.52028293401376</v>
      </c>
    </row>
    <row r="85" spans="1:22" x14ac:dyDescent="0.35">
      <c r="A85" s="2">
        <v>44266</v>
      </c>
      <c r="B85" s="3">
        <v>1.85620827088754</v>
      </c>
      <c r="C85" s="3">
        <v>2.77326747529627</v>
      </c>
      <c r="D85" s="3">
        <v>2.5391452662662299</v>
      </c>
      <c r="E85" s="3">
        <v>1.8384373277761501</v>
      </c>
      <c r="F85" s="3">
        <v>2.9208289808427899</v>
      </c>
      <c r="G85" s="3">
        <v>1.8920481625901799</v>
      </c>
      <c r="H85" s="3">
        <v>3.9542586915103399</v>
      </c>
      <c r="I85" s="3">
        <v>3.5906689003090499</v>
      </c>
      <c r="J85" s="3">
        <v>3.3358774899000001</v>
      </c>
      <c r="K85" s="3">
        <v>1.6919145638492099</v>
      </c>
      <c r="L85" s="3">
        <v>4.1578291124283497</v>
      </c>
      <c r="M85" s="3">
        <v>3.7733916697519199</v>
      </c>
      <c r="N85" s="3">
        <v>3.2111280524069601</v>
      </c>
      <c r="O85" s="3">
        <v>1.3280842753187301</v>
      </c>
      <c r="P85" s="3">
        <v>1.45986832351066</v>
      </c>
      <c r="Q85" s="3">
        <v>3.8896987843233499</v>
      </c>
      <c r="R85" s="3">
        <v>2.7283978225061301</v>
      </c>
      <c r="S85" s="3">
        <v>4.5114795204120499</v>
      </c>
      <c r="T85" s="3">
        <v>4.6831831771946897</v>
      </c>
      <c r="U85" s="3">
        <v>1.2386439848578901</v>
      </c>
      <c r="V85" s="3">
        <v>3.4162788621344702</v>
      </c>
    </row>
    <row r="86" spans="1:22" x14ac:dyDescent="0.35">
      <c r="A86" s="2">
        <v>44295</v>
      </c>
      <c r="B86" s="3">
        <v>1.91817215389735</v>
      </c>
      <c r="C86" s="3">
        <v>2.9379239950570502</v>
      </c>
      <c r="D86" s="3">
        <v>2.7001527070151998</v>
      </c>
      <c r="E86" s="3">
        <v>1.93162849716082</v>
      </c>
      <c r="F86" s="3">
        <v>2.8475423606583701</v>
      </c>
      <c r="G86" s="3">
        <v>2.0896825348296999</v>
      </c>
      <c r="H86" s="3">
        <v>3.9671533352892898</v>
      </c>
      <c r="I86" s="3">
        <v>3.6922335117451999</v>
      </c>
      <c r="J86" s="3">
        <v>3.32708510580047</v>
      </c>
      <c r="K86" s="3">
        <v>1.68307237229513</v>
      </c>
      <c r="L86" s="3">
        <v>4.4538934726072004</v>
      </c>
      <c r="M86" s="3">
        <v>4.0637329121078203</v>
      </c>
      <c r="N86" s="3">
        <v>3.3715629056988901</v>
      </c>
      <c r="O86" s="3">
        <v>1.36433351942246</v>
      </c>
      <c r="P86" s="3">
        <v>1.6027999457829201</v>
      </c>
      <c r="Q86" s="3">
        <v>3.78506048884883</v>
      </c>
      <c r="R86" s="3">
        <v>2.82371721311047</v>
      </c>
      <c r="S86" s="3">
        <v>5.2561909392189001</v>
      </c>
      <c r="T86" s="3">
        <v>4.4440790299052502</v>
      </c>
      <c r="U86" s="3">
        <v>1.1548841764341899</v>
      </c>
      <c r="V86" s="3">
        <v>3.3123935334561199</v>
      </c>
    </row>
    <row r="87" spans="1:22" x14ac:dyDescent="0.35">
      <c r="A87" s="2">
        <v>44327</v>
      </c>
      <c r="B87" s="3">
        <v>1.92720750743792</v>
      </c>
      <c r="C87" s="3">
        <v>3.59973608289731</v>
      </c>
      <c r="D87" s="3">
        <v>2.7999126287449099</v>
      </c>
      <c r="E87" s="3">
        <v>2.0250747776341398</v>
      </c>
      <c r="F87" s="3">
        <v>2.8294170918319801</v>
      </c>
      <c r="G87" s="3">
        <v>2.2502240211769902</v>
      </c>
      <c r="H87" s="3">
        <v>4.0586619244240696</v>
      </c>
      <c r="I87" s="3">
        <v>4.0646907379744102</v>
      </c>
      <c r="J87" s="3">
        <v>3.1246196040515199</v>
      </c>
      <c r="K87" s="3">
        <v>1.7221627517738101</v>
      </c>
      <c r="L87" s="3">
        <v>4.7115405426450998</v>
      </c>
      <c r="M87" s="3">
        <v>4.3475629523092296</v>
      </c>
      <c r="N87" s="3">
        <v>3.1194347703607201</v>
      </c>
      <c r="O87" s="3">
        <v>1.4065511373402499</v>
      </c>
      <c r="P87" s="3">
        <v>1.7068413121849</v>
      </c>
      <c r="Q87" s="3">
        <v>3.7513524207647602</v>
      </c>
      <c r="R87" s="3">
        <v>2.8755723463815501</v>
      </c>
      <c r="S87" s="3">
        <v>5.3081970740558804</v>
      </c>
      <c r="T87" s="3">
        <v>4.49713479558058</v>
      </c>
      <c r="U87" s="3">
        <v>1.19377161034394</v>
      </c>
      <c r="V87" s="3">
        <v>3.30835957758954</v>
      </c>
    </row>
    <row r="88" spans="1:22" x14ac:dyDescent="0.35">
      <c r="A88" s="2">
        <v>44358</v>
      </c>
      <c r="B88" s="3">
        <v>1.8318309668350501</v>
      </c>
      <c r="C88" s="3">
        <v>3.8125468852939801</v>
      </c>
      <c r="D88" s="3">
        <v>2.8058023326369601</v>
      </c>
      <c r="E88" s="3">
        <v>1.8673973396217101</v>
      </c>
      <c r="F88" s="3">
        <v>3.0034590018537002</v>
      </c>
      <c r="G88" s="3">
        <v>2.70481094394398</v>
      </c>
      <c r="H88" s="3">
        <v>4.1212060773545298</v>
      </c>
      <c r="I88" s="3">
        <v>4.0217522600795803</v>
      </c>
      <c r="J88" s="3">
        <v>3.08681044227365</v>
      </c>
      <c r="K88" s="3">
        <v>1.6807690724095501</v>
      </c>
      <c r="L88" s="3">
        <v>4.6457030269320203</v>
      </c>
      <c r="M88" s="3">
        <v>4.1482008311389302</v>
      </c>
      <c r="N88" s="3">
        <v>2.9800746279042101</v>
      </c>
      <c r="O88" s="3">
        <v>1.3815362452562501</v>
      </c>
      <c r="P88" s="3">
        <v>1.62577594923372</v>
      </c>
      <c r="Q88" s="3">
        <v>3.8459934976611998</v>
      </c>
      <c r="R88" s="3">
        <v>2.7852825905327898</v>
      </c>
      <c r="S88" s="3">
        <v>5.5183131655980002</v>
      </c>
      <c r="T88" s="3">
        <v>4.3325300863782896</v>
      </c>
      <c r="U88" s="3">
        <v>1.16849768693738</v>
      </c>
      <c r="V88" s="3">
        <v>3.2266351512526801</v>
      </c>
    </row>
    <row r="89" spans="1:22" x14ac:dyDescent="0.35">
      <c r="A89" s="2">
        <v>44386</v>
      </c>
      <c r="B89" s="3">
        <v>1.8532642056133399</v>
      </c>
      <c r="C89" s="3">
        <v>4.1137329198891903</v>
      </c>
      <c r="D89" s="3">
        <v>3.0412491081171602</v>
      </c>
      <c r="E89" s="3">
        <v>1.9438180254819699</v>
      </c>
      <c r="F89" s="3">
        <v>3.0458427201133098</v>
      </c>
      <c r="G89" s="3">
        <v>2.8324300436450001</v>
      </c>
      <c r="H89" s="3">
        <v>4.24782039688343</v>
      </c>
      <c r="I89" s="3">
        <v>4.0562665532012296</v>
      </c>
      <c r="J89" s="3">
        <v>3.1574371599832598</v>
      </c>
      <c r="K89" s="3">
        <v>1.7116079355234499</v>
      </c>
      <c r="L89" s="3">
        <v>5.2273885048355098</v>
      </c>
      <c r="M89" s="3">
        <v>4.5034638817161703</v>
      </c>
      <c r="N89" s="3">
        <v>3.16530472892453</v>
      </c>
      <c r="O89" s="3">
        <v>1.40144960262142</v>
      </c>
      <c r="P89" s="3">
        <v>1.6975309559592699</v>
      </c>
      <c r="Q89" s="3">
        <v>3.7834555061699899</v>
      </c>
      <c r="R89" s="3">
        <v>2.9770143925053301</v>
      </c>
      <c r="S89" s="3">
        <v>5.7935439854956501</v>
      </c>
      <c r="T89" s="3">
        <v>4.6646114887948098</v>
      </c>
      <c r="U89" s="3">
        <v>1.40333464016354</v>
      </c>
      <c r="V89" s="3">
        <v>3.2614033353068801</v>
      </c>
    </row>
    <row r="90" spans="1:22" x14ac:dyDescent="0.35">
      <c r="A90" s="2">
        <v>44419</v>
      </c>
      <c r="B90" s="3">
        <v>1.92931895606964</v>
      </c>
      <c r="C90" s="3">
        <v>4.6476141473050996</v>
      </c>
      <c r="D90" s="3">
        <v>3.1023702974834602</v>
      </c>
      <c r="E90" s="3">
        <v>2.00530677287815</v>
      </c>
      <c r="F90" s="3">
        <v>2.9615389712002802</v>
      </c>
      <c r="G90" s="3">
        <v>3.4162076077411299</v>
      </c>
      <c r="H90" s="3">
        <v>4.2514862988105202</v>
      </c>
      <c r="I90" s="3">
        <v>4.2252384492662101</v>
      </c>
      <c r="J90" s="3">
        <v>3.1649035874075202</v>
      </c>
      <c r="K90" s="3">
        <v>1.76582561322122</v>
      </c>
      <c r="L90" s="3">
        <v>5.7388436115511796</v>
      </c>
      <c r="M90" s="3">
        <v>4.4805307209225997</v>
      </c>
      <c r="N90" s="3">
        <v>3.0351468540162401</v>
      </c>
      <c r="O90" s="3">
        <v>1.3642683833423399</v>
      </c>
      <c r="P90" s="3">
        <v>1.81983478304955</v>
      </c>
      <c r="Q90" s="3">
        <v>3.8994590565109601</v>
      </c>
      <c r="R90" s="3">
        <v>3.01968837395746</v>
      </c>
      <c r="S90" s="3">
        <v>6.2439382862099704</v>
      </c>
      <c r="T90" s="3">
        <v>4.5448499150009596</v>
      </c>
      <c r="U90" s="3">
        <v>1.3600601309421001</v>
      </c>
      <c r="V90" s="3">
        <v>3.1039236394560801</v>
      </c>
    </row>
    <row r="91" spans="1:22" x14ac:dyDescent="0.35">
      <c r="A91" s="2">
        <v>44449</v>
      </c>
      <c r="B91" s="3">
        <v>1.93031107598579</v>
      </c>
      <c r="C91" s="3">
        <v>4.5687743708026396</v>
      </c>
      <c r="D91" s="3">
        <v>3.0813649055056498</v>
      </c>
      <c r="E91" s="3">
        <v>1.85585087963906</v>
      </c>
      <c r="F91" s="3">
        <v>2.9396427530126399</v>
      </c>
      <c r="G91" s="3">
        <v>3.57323799796134</v>
      </c>
      <c r="H91" s="3">
        <v>4.0541693295450703</v>
      </c>
      <c r="I91" s="3">
        <v>4.1902618151485802</v>
      </c>
      <c r="J91" s="3">
        <v>3.1393930702885702</v>
      </c>
      <c r="K91" s="3">
        <v>1.84365056349117</v>
      </c>
      <c r="L91" s="3">
        <v>6.3325485188179904</v>
      </c>
      <c r="M91" s="3">
        <v>5.1421350872035996</v>
      </c>
      <c r="N91" s="3">
        <v>3.0203375323127202</v>
      </c>
      <c r="O91" s="3">
        <v>1.2835135932394199</v>
      </c>
      <c r="P91" s="3">
        <v>1.84170398757258</v>
      </c>
      <c r="Q91" s="3">
        <v>4.0831455955509997</v>
      </c>
      <c r="R91" s="3">
        <v>2.82410197357021</v>
      </c>
      <c r="S91" s="3">
        <v>6.0465600618319302</v>
      </c>
      <c r="T91" s="3">
        <v>4.2323665609035102</v>
      </c>
      <c r="U91" s="3">
        <v>1.3930725948920799</v>
      </c>
      <c r="V91" s="3">
        <v>3.0665347803364198</v>
      </c>
    </row>
    <row r="92" spans="1:22" x14ac:dyDescent="0.35">
      <c r="A92" s="2">
        <v>44480</v>
      </c>
      <c r="B92" s="3">
        <v>1.98490592160754</v>
      </c>
      <c r="C92" s="3">
        <v>4.9959282310561797</v>
      </c>
      <c r="D92" s="3">
        <v>2.9814734290042999</v>
      </c>
      <c r="E92" s="3">
        <v>1.8350449907214701</v>
      </c>
      <c r="F92" s="3">
        <v>2.9659581589278301</v>
      </c>
      <c r="G92" s="3">
        <v>3.5407075550805498</v>
      </c>
      <c r="H92" s="3">
        <v>3.9599703505980601</v>
      </c>
      <c r="I92" s="3">
        <v>4.47220451180889</v>
      </c>
      <c r="J92" s="3">
        <v>3.3163213200832899</v>
      </c>
      <c r="K92" s="3">
        <v>1.96703061548233</v>
      </c>
      <c r="L92" s="3">
        <v>6.5285787876456203</v>
      </c>
      <c r="M92" s="3">
        <v>4.6775188390036497</v>
      </c>
      <c r="N92" s="3">
        <v>3.0754879048903798</v>
      </c>
      <c r="O92" s="3">
        <v>1.27510209810349</v>
      </c>
      <c r="P92" s="3">
        <v>1.9323311386752799</v>
      </c>
      <c r="Q92" s="3">
        <v>3.8518396257890299</v>
      </c>
      <c r="R92" s="3">
        <v>2.8285978508506902</v>
      </c>
      <c r="S92" s="3">
        <v>6.1001804901026304</v>
      </c>
      <c r="T92" s="3">
        <v>4.1967932623416297</v>
      </c>
      <c r="U92" s="3">
        <v>1.4218600149543399</v>
      </c>
      <c r="V92" s="3">
        <v>2.9282109449106901</v>
      </c>
    </row>
    <row r="93" spans="1:22" x14ac:dyDescent="0.35">
      <c r="A93" s="2">
        <v>44511</v>
      </c>
      <c r="B93" s="3">
        <v>1.98199078379465</v>
      </c>
      <c r="C93" s="3">
        <v>4.5385366918086101</v>
      </c>
      <c r="D93" s="3">
        <v>2.9875959617249199</v>
      </c>
      <c r="E93" s="3">
        <v>1.76236317811663</v>
      </c>
      <c r="F93" s="3">
        <v>3.0695441461342998</v>
      </c>
      <c r="G93" s="3">
        <v>3.6275457531444002</v>
      </c>
      <c r="H93" s="3">
        <v>4.0023002537696701</v>
      </c>
      <c r="I93" s="3">
        <v>4.3196791473369203</v>
      </c>
      <c r="J93" s="3">
        <v>3.47429740408257</v>
      </c>
      <c r="K93" s="3">
        <v>2.0074993170419799</v>
      </c>
      <c r="L93" s="3">
        <v>7.4194406718852299</v>
      </c>
      <c r="M93" s="3">
        <v>4.5419531474691999</v>
      </c>
      <c r="N93" s="3">
        <v>2.9383544641753998</v>
      </c>
      <c r="O93" s="3">
        <v>1.33486915385875</v>
      </c>
      <c r="P93" s="3">
        <v>1.9328174021661999</v>
      </c>
      <c r="Q93" s="3">
        <v>3.7711465275565699</v>
      </c>
      <c r="R93" s="3">
        <v>2.8127860171073098</v>
      </c>
      <c r="S93" s="3">
        <v>5.5010543558840297</v>
      </c>
      <c r="T93" s="3">
        <v>3.83083953047558</v>
      </c>
      <c r="U93" s="3">
        <v>1.3229598884004099</v>
      </c>
      <c r="V93" s="3">
        <v>2.9722111204135699</v>
      </c>
    </row>
    <row r="94" spans="1:22" x14ac:dyDescent="0.35">
      <c r="A94" s="2">
        <v>44540</v>
      </c>
      <c r="B94" s="3">
        <v>1.92186776536779</v>
      </c>
      <c r="C94" s="3">
        <v>5.0485819883028196</v>
      </c>
      <c r="D94" s="3">
        <v>3.1128483513846699</v>
      </c>
      <c r="E94" s="3">
        <v>1.78017078624423</v>
      </c>
      <c r="F94" s="3">
        <v>3.39584851658811</v>
      </c>
      <c r="G94" s="3">
        <v>4.21185441088969</v>
      </c>
      <c r="H94" s="3">
        <v>3.9327851699039602</v>
      </c>
      <c r="I94" s="3">
        <v>4.2325537375880096</v>
      </c>
      <c r="J94" s="3">
        <v>3.48232574007534</v>
      </c>
      <c r="K94" s="3">
        <v>1.9254875809743801</v>
      </c>
      <c r="L94" s="3">
        <v>7.5339794152975204</v>
      </c>
      <c r="M94" s="3">
        <v>4.6844233853767996</v>
      </c>
      <c r="N94" s="3">
        <v>3.1775877891955102</v>
      </c>
      <c r="O94" s="3">
        <v>1.3494277007153599</v>
      </c>
      <c r="P94" s="3">
        <v>2.0654907042985302</v>
      </c>
      <c r="Q94" s="3">
        <v>3.9642511958612801</v>
      </c>
      <c r="R94" s="3">
        <v>2.9110991306642</v>
      </c>
      <c r="S94" s="3">
        <v>4.6736815484183003</v>
      </c>
      <c r="T94" s="3">
        <v>4.14190141705076</v>
      </c>
      <c r="U94" s="3">
        <v>1.5229098354083299</v>
      </c>
      <c r="V94" s="3">
        <v>3.2923193541875801</v>
      </c>
    </row>
    <row r="95" spans="1:22" x14ac:dyDescent="0.35">
      <c r="A95" s="2">
        <v>44572</v>
      </c>
      <c r="B95" s="3">
        <v>2.0473241010582002</v>
      </c>
      <c r="C95" s="3">
        <v>4.86143376480703</v>
      </c>
      <c r="D95" s="3">
        <v>3.1621502108014199</v>
      </c>
      <c r="E95" s="3">
        <v>1.8259941011909799</v>
      </c>
      <c r="F95" s="3">
        <v>3.19918693510524</v>
      </c>
      <c r="G95" s="3">
        <v>3.8178311554268798</v>
      </c>
      <c r="H95" s="3">
        <v>3.72576644315907</v>
      </c>
      <c r="I95" s="3">
        <v>4.1748311416219996</v>
      </c>
      <c r="J95" s="3">
        <v>3.4069234354534998</v>
      </c>
      <c r="K95" s="3">
        <v>1.98616808652331</v>
      </c>
      <c r="L95" s="3">
        <v>7.5355512357442098</v>
      </c>
      <c r="M95" s="3">
        <v>4.4870898983851104</v>
      </c>
      <c r="N95" s="3">
        <v>3.14877327665066</v>
      </c>
      <c r="O95" s="3">
        <v>1.3280690498027099</v>
      </c>
      <c r="P95" s="3">
        <v>2.1388515125625598</v>
      </c>
      <c r="Q95" s="3">
        <v>3.9416167959217199</v>
      </c>
      <c r="R95" s="3">
        <v>2.8426643784037302</v>
      </c>
      <c r="S95" s="3">
        <v>5.1230533633119997</v>
      </c>
      <c r="T95" s="3">
        <v>4.4322502724597701</v>
      </c>
      <c r="U95" s="3">
        <v>1.54062002352058</v>
      </c>
      <c r="V95" s="3">
        <v>3.0805632189954402</v>
      </c>
    </row>
    <row r="96" spans="1:22" x14ac:dyDescent="0.35">
      <c r="A96" s="2">
        <v>44603</v>
      </c>
      <c r="B96" s="3">
        <v>2.2127240936924202</v>
      </c>
      <c r="C96" s="3">
        <v>4.67652942031651</v>
      </c>
      <c r="D96" s="3">
        <v>3.1050100107265202</v>
      </c>
      <c r="E96" s="3">
        <v>1.8384060161490801</v>
      </c>
      <c r="F96" s="3">
        <v>3.33362935454466</v>
      </c>
      <c r="G96" s="3">
        <v>3.53744142352783</v>
      </c>
      <c r="H96" s="3">
        <v>3.74897494818322</v>
      </c>
      <c r="I96" s="3">
        <v>4.2611244222957403</v>
      </c>
      <c r="J96" s="3">
        <v>3.6000350795954801</v>
      </c>
      <c r="K96" s="3">
        <v>2.2083618424595599</v>
      </c>
      <c r="L96" s="3">
        <v>6.7835451812229302</v>
      </c>
      <c r="M96" s="3">
        <v>4.3288097386668296</v>
      </c>
      <c r="N96" s="3">
        <v>2.8398278690771401</v>
      </c>
      <c r="O96" s="3">
        <v>1.42950481812143</v>
      </c>
      <c r="P96" s="3">
        <v>2.17553026136419</v>
      </c>
      <c r="Q96" s="3">
        <v>3.7853784328871698</v>
      </c>
      <c r="R96" s="3">
        <v>2.8385539976735799</v>
      </c>
      <c r="S96" s="3">
        <v>5.8629191788909596</v>
      </c>
      <c r="T96" s="3">
        <v>4.1740196831593002</v>
      </c>
      <c r="U96" s="3">
        <v>1.6807100315397601</v>
      </c>
      <c r="V96" s="3">
        <v>3.0411658893935498</v>
      </c>
    </row>
    <row r="97" spans="1:22" x14ac:dyDescent="0.35">
      <c r="A97" s="2">
        <v>44631</v>
      </c>
      <c r="B97" s="3">
        <v>2.3483999660720798</v>
      </c>
      <c r="C97" s="3">
        <v>4.8668047990780297</v>
      </c>
      <c r="D97" s="3">
        <v>3.16682652369742</v>
      </c>
      <c r="E97" s="3">
        <v>1.9496503509068701</v>
      </c>
      <c r="F97" s="3">
        <v>3.6077399783757098</v>
      </c>
      <c r="G97" s="3">
        <v>3.4351932116010002</v>
      </c>
      <c r="H97" s="3">
        <v>3.8518666964367698</v>
      </c>
      <c r="I97" s="3">
        <v>4.5430751960804896</v>
      </c>
      <c r="J97" s="3">
        <v>3.60770862024573</v>
      </c>
      <c r="K97" s="3">
        <v>2.28111530239347</v>
      </c>
      <c r="L97" s="3">
        <v>8.8373245206704105</v>
      </c>
      <c r="M97" s="3">
        <v>4.4362066295963301</v>
      </c>
      <c r="N97" s="3">
        <v>3.3478911351771101</v>
      </c>
      <c r="O97" s="3">
        <v>1.5114109740761099</v>
      </c>
      <c r="P97" s="3">
        <v>2.7453065553748299</v>
      </c>
      <c r="Q97" s="3">
        <v>3.67674879508716</v>
      </c>
      <c r="R97" s="3">
        <v>2.9502417830593899</v>
      </c>
      <c r="S97" s="3">
        <v>6.3099493555447204</v>
      </c>
      <c r="T97" s="3">
        <v>3.6722785308357402</v>
      </c>
      <c r="U97" s="3">
        <v>1.8599203350870299</v>
      </c>
      <c r="V97" s="3">
        <v>2.8957966632840102</v>
      </c>
    </row>
    <row r="98" spans="1:22" x14ac:dyDescent="0.35">
      <c r="A98" s="2">
        <v>44662</v>
      </c>
      <c r="B98" s="3">
        <v>2.4749051047329602</v>
      </c>
      <c r="C98" s="3">
        <v>4.7846429705231399</v>
      </c>
      <c r="D98" s="3">
        <v>3.33244469888279</v>
      </c>
      <c r="E98" s="3">
        <v>2.0811103080227</v>
      </c>
      <c r="F98" s="3">
        <v>3.4023297537208501</v>
      </c>
      <c r="G98" s="3">
        <v>3.7761854577907501</v>
      </c>
      <c r="H98" s="3">
        <v>3.7799558864198701</v>
      </c>
      <c r="I98" s="3">
        <v>4.6190139743215797</v>
      </c>
      <c r="J98" s="3">
        <v>3.5237191593813</v>
      </c>
      <c r="K98" s="3">
        <v>2.2675569078943298</v>
      </c>
      <c r="L98" s="3">
        <v>8.4178613254904704</v>
      </c>
      <c r="M98" s="3">
        <v>4.4637463317472497</v>
      </c>
      <c r="N98" s="3">
        <v>3.1383360364074799</v>
      </c>
      <c r="O98" s="3">
        <v>1.43966757319743</v>
      </c>
      <c r="P98" s="3">
        <v>2.6251871170928198</v>
      </c>
      <c r="Q98" s="3">
        <v>3.5435531893354302</v>
      </c>
      <c r="R98" s="3">
        <v>2.9688777167289802</v>
      </c>
      <c r="S98" s="3">
        <v>5.34009551673934</v>
      </c>
      <c r="T98" s="3">
        <v>3.3523472501668299</v>
      </c>
      <c r="U98" s="3">
        <v>1.58773192133675</v>
      </c>
      <c r="V98" s="3">
        <v>2.7716369619656702</v>
      </c>
    </row>
    <row r="99" spans="1:22" x14ac:dyDescent="0.35">
      <c r="A99" s="2">
        <v>44692</v>
      </c>
      <c r="B99" s="3">
        <v>2.50087753099278</v>
      </c>
      <c r="C99" s="3">
        <v>5.7890242321030998</v>
      </c>
      <c r="D99" s="3">
        <v>3.4595114887302101</v>
      </c>
      <c r="E99" s="3">
        <v>2.3299522192891899</v>
      </c>
      <c r="F99" s="3">
        <v>4.06864742069176</v>
      </c>
      <c r="G99" s="3">
        <v>4.4785880119761297</v>
      </c>
      <c r="H99" s="3">
        <v>3.9457846255922702</v>
      </c>
      <c r="I99" s="3">
        <v>4.9158918379197303</v>
      </c>
      <c r="J99" s="3">
        <v>3.8904279417702798</v>
      </c>
      <c r="K99" s="3">
        <v>2.3969618275519302</v>
      </c>
      <c r="L99" s="3">
        <v>9.3295274058981992</v>
      </c>
      <c r="M99" s="3">
        <v>5.0274995668735603</v>
      </c>
      <c r="N99" s="3">
        <v>3.5872224759697802</v>
      </c>
      <c r="O99" s="3">
        <v>1.65504219438161</v>
      </c>
      <c r="P99" s="3">
        <v>2.7413498672354</v>
      </c>
      <c r="Q99" s="3">
        <v>3.8740660991023201</v>
      </c>
      <c r="R99" s="3">
        <v>3.0887957851724899</v>
      </c>
      <c r="S99" s="3">
        <v>5.4808034358695101</v>
      </c>
      <c r="T99" s="3">
        <v>3.80382053024957</v>
      </c>
      <c r="U99" s="3">
        <v>1.76407769746508</v>
      </c>
      <c r="V99" s="3">
        <v>2.7287213325636199</v>
      </c>
    </row>
    <row r="100" spans="1:22" x14ac:dyDescent="0.35">
      <c r="A100" s="2">
        <v>44722</v>
      </c>
      <c r="B100" s="3">
        <v>2.3432987440603901</v>
      </c>
      <c r="C100" s="3">
        <v>6.5065661799280496</v>
      </c>
      <c r="D100" s="3">
        <v>3.5147352851232498</v>
      </c>
      <c r="E100" s="3">
        <v>2.24817940336838</v>
      </c>
      <c r="F100" s="3">
        <v>4.2641989279912096</v>
      </c>
      <c r="G100" s="3">
        <v>4.6954942450743999</v>
      </c>
      <c r="H100" s="3">
        <v>4.0757558762059896</v>
      </c>
      <c r="I100" s="3">
        <v>4.6998472494361403</v>
      </c>
      <c r="J100" s="3">
        <v>4.0681295678171203</v>
      </c>
      <c r="K100" s="3">
        <v>2.3835358220312699</v>
      </c>
      <c r="L100" s="3">
        <v>10.4125569792443</v>
      </c>
      <c r="M100" s="3">
        <v>5.1581377807316304</v>
      </c>
      <c r="N100" s="3">
        <v>3.9736254224124901</v>
      </c>
      <c r="O100" s="3">
        <v>1.63894464377013</v>
      </c>
      <c r="P100" s="3">
        <v>2.3814828941916599</v>
      </c>
      <c r="Q100" s="3">
        <v>4.2525868066131496</v>
      </c>
      <c r="R100" s="3">
        <v>3.0569052831527701</v>
      </c>
      <c r="S100" s="3">
        <v>5.4716719377893801</v>
      </c>
      <c r="T100" s="3">
        <v>4.1018365548751001</v>
      </c>
      <c r="U100" s="3">
        <v>1.7806817566128901</v>
      </c>
      <c r="V100" s="3">
        <v>2.9597872737037698</v>
      </c>
    </row>
    <row r="101" spans="1:22" x14ac:dyDescent="0.35">
      <c r="A101" s="2">
        <v>44753</v>
      </c>
      <c r="B101" s="3">
        <v>2.3437002949013999</v>
      </c>
      <c r="C101" s="3">
        <v>7.7158219373369299</v>
      </c>
      <c r="D101" s="3">
        <v>3.7187782460815799</v>
      </c>
      <c r="E101" s="3">
        <v>2.4126209630162401</v>
      </c>
      <c r="F101" s="3">
        <v>4.0226632443484602</v>
      </c>
      <c r="G101" s="3">
        <v>5.3099914943238797</v>
      </c>
      <c r="H101" s="3">
        <v>4.2348020665865604</v>
      </c>
      <c r="I101" s="3">
        <v>5.3854589949125602</v>
      </c>
      <c r="J101" s="3">
        <v>4.0939306583322299</v>
      </c>
      <c r="K101" s="3">
        <v>2.66005998329417</v>
      </c>
      <c r="L101" s="3">
        <v>11.4552869051844</v>
      </c>
      <c r="M101" s="3">
        <v>4.8942664771248898</v>
      </c>
      <c r="N101" s="3">
        <v>4.4549888956513604</v>
      </c>
      <c r="O101" s="3">
        <v>1.6431860981630799</v>
      </c>
      <c r="P101" s="3">
        <v>2.44171643587823</v>
      </c>
      <c r="Q101" s="3">
        <v>4.3574196376681904</v>
      </c>
      <c r="R101" s="3">
        <v>3.1720255114126599</v>
      </c>
      <c r="S101" s="3">
        <v>6.13948842274805</v>
      </c>
      <c r="T101" s="3">
        <v>4.5024062592333802</v>
      </c>
      <c r="U101" s="3">
        <v>1.9707434690160099</v>
      </c>
      <c r="V101" s="3">
        <v>3.36137364953073</v>
      </c>
    </row>
    <row r="102" spans="1:22" x14ac:dyDescent="0.35">
      <c r="A102" s="2">
        <v>44784</v>
      </c>
      <c r="B102" s="3">
        <v>2.37231498257513</v>
      </c>
      <c r="C102" s="3">
        <v>7.0963623361454502</v>
      </c>
      <c r="D102" s="3">
        <v>3.61666667490507</v>
      </c>
      <c r="E102" s="3">
        <v>2.2829679621546402</v>
      </c>
      <c r="F102" s="3">
        <v>4.1733407242438201</v>
      </c>
      <c r="G102" s="3">
        <v>5.0534225693567203</v>
      </c>
      <c r="H102" s="3">
        <v>4.0290830583198103</v>
      </c>
      <c r="I102" s="3">
        <v>4.9777691954125904</v>
      </c>
      <c r="J102" s="3">
        <v>3.9950269747403802</v>
      </c>
      <c r="K102" s="3">
        <v>2.4810469314010501</v>
      </c>
      <c r="L102" s="3">
        <v>10.475024516560399</v>
      </c>
      <c r="M102" s="3">
        <v>4.7875871256925597</v>
      </c>
      <c r="N102" s="3">
        <v>3.9558479864208902</v>
      </c>
      <c r="O102" s="3">
        <v>1.4713092853349401</v>
      </c>
      <c r="P102" s="3">
        <v>2.5560960679616</v>
      </c>
      <c r="Q102" s="3">
        <v>3.7684808762689102</v>
      </c>
      <c r="R102" s="3">
        <v>3.1079791433105499</v>
      </c>
      <c r="S102" s="3">
        <v>5.1978383231226601</v>
      </c>
      <c r="T102" s="3">
        <v>3.9850105516975001</v>
      </c>
      <c r="U102" s="3">
        <v>1.8774175993181199</v>
      </c>
      <c r="V102" s="3">
        <v>3.0767909318042599</v>
      </c>
    </row>
    <row r="103" spans="1:22" x14ac:dyDescent="0.35">
      <c r="A103" s="2">
        <v>44813</v>
      </c>
      <c r="B103" s="3">
        <v>2.4738684218228002</v>
      </c>
      <c r="C103" s="3">
        <v>7.2646580525912299</v>
      </c>
      <c r="D103" s="3">
        <v>3.5752025720052001</v>
      </c>
      <c r="E103" s="3">
        <v>2.3125961342692398</v>
      </c>
      <c r="F103" s="3">
        <v>4.5790729821125904</v>
      </c>
      <c r="G103" s="3">
        <v>4.9241168834427702</v>
      </c>
      <c r="H103" s="3">
        <v>4.1097167523026297</v>
      </c>
      <c r="I103" s="3">
        <v>5.1036748693248004</v>
      </c>
      <c r="J103" s="3">
        <v>4.1038674520714498</v>
      </c>
      <c r="K103" s="3">
        <v>2.65281340426275</v>
      </c>
      <c r="L103" s="3">
        <v>10.298813217154599</v>
      </c>
      <c r="M103" s="3">
        <v>5.1381702101679299</v>
      </c>
      <c r="N103" s="3">
        <v>4.0956575442567296</v>
      </c>
      <c r="O103" s="3">
        <v>1.47653842702024</v>
      </c>
      <c r="P103" s="3">
        <v>2.53475580088331</v>
      </c>
      <c r="Q103" s="3">
        <v>3.9872519987357098</v>
      </c>
      <c r="R103" s="3">
        <v>3.0497539325896001</v>
      </c>
      <c r="S103" s="3">
        <v>4.43710185825051</v>
      </c>
      <c r="T103" s="3">
        <v>4.30865146801451</v>
      </c>
      <c r="U103" s="3">
        <v>1.97210144844371</v>
      </c>
      <c r="V103" s="3">
        <v>3.29525877785892</v>
      </c>
    </row>
    <row r="104" spans="1:22" x14ac:dyDescent="0.35">
      <c r="A104" s="2">
        <v>44845</v>
      </c>
      <c r="B104" s="3">
        <v>2.7352761482460801</v>
      </c>
      <c r="C104" s="3">
        <v>7.3413215743675098</v>
      </c>
      <c r="D104" s="3">
        <v>3.8402895969389301</v>
      </c>
      <c r="E104" s="3">
        <v>2.74105293576602</v>
      </c>
      <c r="F104" s="3">
        <v>5.32407697604277</v>
      </c>
      <c r="G104" s="3">
        <v>5.0325518251133996</v>
      </c>
      <c r="H104" s="3">
        <v>4.4567999461394896</v>
      </c>
      <c r="I104" s="3">
        <v>5.4443486388410598</v>
      </c>
      <c r="J104" s="3">
        <v>4.1879271885380502</v>
      </c>
      <c r="K104" s="3">
        <v>2.8197434351930499</v>
      </c>
      <c r="L104" s="3">
        <v>9.5585322253510494</v>
      </c>
      <c r="M104" s="3">
        <v>5.5071041558594702</v>
      </c>
      <c r="N104" s="3">
        <v>4.6124508149915</v>
      </c>
      <c r="O104" s="3">
        <v>1.5779866337492201</v>
      </c>
      <c r="P104" s="3">
        <v>2.9090277266865501</v>
      </c>
      <c r="Q104" s="3">
        <v>3.9998201855686002</v>
      </c>
      <c r="R104" s="3">
        <v>3.2251026269118901</v>
      </c>
      <c r="S104" s="3">
        <v>5.1665172582040304</v>
      </c>
      <c r="T104" s="3">
        <v>4.4275235629164298</v>
      </c>
      <c r="U104" s="3">
        <v>2.5388143363995499</v>
      </c>
      <c r="V104" s="3">
        <v>3.4357437164341702</v>
      </c>
    </row>
    <row r="105" spans="1:22" x14ac:dyDescent="0.35">
      <c r="A105" s="2">
        <v>44876</v>
      </c>
      <c r="B105" s="3">
        <v>2.6057769110723599</v>
      </c>
      <c r="C105" s="3">
        <v>6.8502170203664203</v>
      </c>
      <c r="D105" s="3">
        <v>3.8850662274201899</v>
      </c>
      <c r="E105" s="3">
        <v>2.5499583440137998</v>
      </c>
      <c r="F105" s="3">
        <v>4.2513954766089999</v>
      </c>
      <c r="G105" s="3">
        <v>3.6894604943720699</v>
      </c>
      <c r="H105" s="3">
        <v>4.2130418990859004</v>
      </c>
      <c r="I105" s="3">
        <v>4.6631578704156098</v>
      </c>
      <c r="J105" s="3">
        <v>3.6249551820638999</v>
      </c>
      <c r="K105" s="3">
        <v>2.4661754209628</v>
      </c>
      <c r="L105" s="3">
        <v>8.37093831305625</v>
      </c>
      <c r="M105" s="3">
        <v>4.9368101700446196</v>
      </c>
      <c r="N105" s="3">
        <v>4.4326022773418199</v>
      </c>
      <c r="O105" s="3">
        <v>1.4848368818464901</v>
      </c>
      <c r="P105" s="3">
        <v>2.7793872758862901</v>
      </c>
      <c r="Q105" s="3">
        <v>4.0042412351520102</v>
      </c>
      <c r="R105" s="3">
        <v>3.0359820460557501</v>
      </c>
      <c r="S105" s="3">
        <v>5.0037837696808296</v>
      </c>
      <c r="T105" s="3">
        <v>4.2818855956528203</v>
      </c>
      <c r="U105" s="3">
        <v>2.64671507791765</v>
      </c>
      <c r="V105" s="3">
        <v>3.4822785331867601</v>
      </c>
    </row>
    <row r="106" spans="1:22" x14ac:dyDescent="0.35">
      <c r="A106" s="2">
        <v>44904</v>
      </c>
      <c r="B106" s="3">
        <v>2.47091283998301</v>
      </c>
      <c r="C106" s="3">
        <v>8.5870388112613405</v>
      </c>
      <c r="D106" s="3">
        <v>4.0771555373582498</v>
      </c>
      <c r="E106" s="3">
        <v>2.37263663904855</v>
      </c>
      <c r="F106" s="3">
        <v>4.1502013916218798</v>
      </c>
      <c r="G106" s="3">
        <v>3.7667074069085098</v>
      </c>
      <c r="H106" s="3">
        <v>4.2026740189388203</v>
      </c>
      <c r="I106" s="3">
        <v>4.37870761876915</v>
      </c>
      <c r="J106" s="3">
        <v>3.8696831097934901</v>
      </c>
      <c r="K106" s="3">
        <v>2.51712597309667</v>
      </c>
      <c r="L106" s="3">
        <v>7.1678246632333202</v>
      </c>
      <c r="M106" s="3">
        <v>4.8592388498428596</v>
      </c>
      <c r="N106" s="3">
        <v>4.4271894109891798</v>
      </c>
      <c r="O106" s="3">
        <v>1.4487670982858001</v>
      </c>
      <c r="P106" s="3">
        <v>2.4314545631659099</v>
      </c>
      <c r="Q106" s="3">
        <v>4.4728731163823401</v>
      </c>
      <c r="R106" s="3">
        <v>3.0526803687948298</v>
      </c>
      <c r="S106" s="3">
        <v>4.9209959631822402</v>
      </c>
      <c r="T106" s="3">
        <v>4.5230279606451003</v>
      </c>
      <c r="U106" s="3">
        <v>2.55851018574065</v>
      </c>
      <c r="V106" s="3">
        <v>3.8221701292337702</v>
      </c>
    </row>
    <row r="107" spans="1:22" x14ac:dyDescent="0.35">
      <c r="A107" s="2">
        <v>44937</v>
      </c>
      <c r="B107" s="3">
        <v>2.4718375109505901</v>
      </c>
      <c r="C107" s="3">
        <v>7.9341034484238397</v>
      </c>
      <c r="D107" s="3">
        <v>4.31174846318675</v>
      </c>
      <c r="E107" s="3">
        <v>2.3143245023522598</v>
      </c>
      <c r="F107" s="3">
        <v>3.9429512825976398</v>
      </c>
      <c r="G107" s="3">
        <v>3.7281295074454999</v>
      </c>
      <c r="H107" s="3">
        <v>4.20504503541913</v>
      </c>
      <c r="I107" s="3">
        <v>4.3268816560236303</v>
      </c>
      <c r="J107" s="3">
        <v>3.6576700591093001</v>
      </c>
      <c r="K107" s="3">
        <v>2.5349456602434799</v>
      </c>
      <c r="L107" s="3">
        <v>6.5570696377147204</v>
      </c>
      <c r="M107" s="3">
        <v>4.5933332476078998</v>
      </c>
      <c r="N107" s="3">
        <v>4.5075285830874101</v>
      </c>
      <c r="O107" s="3">
        <v>1.50349527410006</v>
      </c>
      <c r="P107" s="3">
        <v>2.2458097917261099</v>
      </c>
      <c r="Q107" s="3">
        <v>4.5735076786453002</v>
      </c>
      <c r="R107" s="3">
        <v>2.9336501001179101</v>
      </c>
      <c r="S107" s="3">
        <v>4.7847419191232499</v>
      </c>
      <c r="T107" s="3">
        <v>4.8131267820346997</v>
      </c>
      <c r="U107" s="3">
        <v>2.65201573930928</v>
      </c>
      <c r="V107" s="3">
        <v>3.69313646885995</v>
      </c>
    </row>
    <row r="108" spans="1:22" x14ac:dyDescent="0.35">
      <c r="A108" s="2">
        <v>44967</v>
      </c>
      <c r="B108" s="3">
        <v>2.4086803911635299</v>
      </c>
      <c r="C108" s="3">
        <v>7.7984257040972098</v>
      </c>
      <c r="D108" s="3">
        <v>4.1256801661498397</v>
      </c>
      <c r="E108" s="3">
        <v>2.3084071149365601</v>
      </c>
      <c r="F108" s="3">
        <v>4.2440650899382497</v>
      </c>
      <c r="G108" s="3">
        <v>4.0934657775209802</v>
      </c>
      <c r="H108" s="3">
        <v>4.2733173529919899</v>
      </c>
      <c r="I108" s="3">
        <v>4.0402869328952704</v>
      </c>
      <c r="J108" s="3">
        <v>3.6601961645810999</v>
      </c>
      <c r="K108" s="3">
        <v>2.4486340088204201</v>
      </c>
      <c r="L108" s="3">
        <v>6.5959934169574002</v>
      </c>
      <c r="M108" s="3">
        <v>4.6749027109899099</v>
      </c>
      <c r="N108" s="3">
        <v>3.9924605078305802</v>
      </c>
      <c r="O108" s="3">
        <v>1.53867866607202</v>
      </c>
      <c r="P108" s="3">
        <v>2.3049867036779199</v>
      </c>
      <c r="Q108" s="3">
        <v>4.7320417683595304</v>
      </c>
      <c r="R108" s="3">
        <v>3.0253537069530498</v>
      </c>
      <c r="S108" s="3">
        <v>5.7647563046883201</v>
      </c>
      <c r="T108" s="3">
        <v>4.6048046013616597</v>
      </c>
      <c r="U108" s="3">
        <v>2.4967005193189</v>
      </c>
      <c r="V108" s="3">
        <v>3.7520195654711399</v>
      </c>
    </row>
    <row r="109" spans="1:22" x14ac:dyDescent="0.35">
      <c r="A109" s="2">
        <v>44995</v>
      </c>
      <c r="B109" s="3">
        <v>2.50956232511713</v>
      </c>
      <c r="C109" s="3">
        <v>8.1108571252613597</v>
      </c>
      <c r="D109" s="3">
        <v>4.3098915944818597</v>
      </c>
      <c r="E109" s="3">
        <v>2.6656264757075099</v>
      </c>
      <c r="F109" s="3">
        <v>4.47833610210236</v>
      </c>
      <c r="G109" s="3">
        <v>4.7004747031496503</v>
      </c>
      <c r="H109" s="3">
        <v>4.4460155454453201</v>
      </c>
      <c r="I109" s="3">
        <v>3.9826092081719602</v>
      </c>
      <c r="J109" s="3">
        <v>3.7527936755216298</v>
      </c>
      <c r="K109" s="3">
        <v>2.5048828125223399</v>
      </c>
      <c r="L109" s="3">
        <v>6.9790069021736398</v>
      </c>
      <c r="M109" s="3">
        <v>4.7815888860789899</v>
      </c>
      <c r="N109" s="3">
        <v>4.2564747981296502</v>
      </c>
      <c r="O109" s="3">
        <v>1.59983092706659</v>
      </c>
      <c r="P109" s="3">
        <v>2.51236711498251</v>
      </c>
      <c r="Q109" s="3">
        <v>4.6945841776602997</v>
      </c>
      <c r="R109" s="3">
        <v>3.1223505189457499</v>
      </c>
      <c r="S109" s="3">
        <v>4.8699653038498898</v>
      </c>
      <c r="T109" s="3">
        <v>4.6872360128609696</v>
      </c>
      <c r="U109" s="3">
        <v>2.47581819210781</v>
      </c>
      <c r="V109" s="3">
        <v>3.76315736138501</v>
      </c>
    </row>
    <row r="110" spans="1:22" x14ac:dyDescent="0.35">
      <c r="A110" s="2">
        <v>45027</v>
      </c>
      <c r="B110" s="3">
        <v>2.4498600650845099</v>
      </c>
      <c r="C110" s="3">
        <v>8.8260405447198202</v>
      </c>
      <c r="D110" s="3">
        <v>4.4214922852078704</v>
      </c>
      <c r="E110" s="3">
        <v>2.7881924262848301</v>
      </c>
      <c r="F110" s="3">
        <v>4.6650992263224298</v>
      </c>
      <c r="G110" s="3">
        <v>4.7997756397298597</v>
      </c>
      <c r="H110" s="3">
        <v>4.3834981502085997</v>
      </c>
      <c r="I110" s="3">
        <v>3.8605677020939302</v>
      </c>
      <c r="J110" s="3">
        <v>3.64946505808626</v>
      </c>
      <c r="K110" s="3">
        <v>2.3190054895208201</v>
      </c>
      <c r="L110" s="3">
        <v>6.4831675590092503</v>
      </c>
      <c r="M110" s="3">
        <v>4.5509113100188996</v>
      </c>
      <c r="N110" s="3">
        <v>4.2660955026410097</v>
      </c>
      <c r="O110" s="3">
        <v>1.59502927888228</v>
      </c>
      <c r="P110" s="3">
        <v>2.4070800499991098</v>
      </c>
      <c r="Q110" s="3">
        <v>4.8593650420752699</v>
      </c>
      <c r="R110" s="3">
        <v>3.09419523334924</v>
      </c>
      <c r="S110" s="3">
        <v>5.06838488173155</v>
      </c>
      <c r="T110" s="3">
        <v>4.5865338764610799</v>
      </c>
      <c r="U110" s="3">
        <v>2.4889912501130098</v>
      </c>
      <c r="V110" s="3">
        <v>3.5714790938047001</v>
      </c>
    </row>
    <row r="111" spans="1:22" x14ac:dyDescent="0.35">
      <c r="A111" s="2">
        <v>45057</v>
      </c>
      <c r="B111" s="3">
        <v>2.5122020930775402</v>
      </c>
      <c r="C111" s="3">
        <v>7.5086439781775098</v>
      </c>
      <c r="D111" s="3">
        <v>4.5843323477104798</v>
      </c>
      <c r="E111" s="3">
        <v>2.7307236766899501</v>
      </c>
      <c r="F111" s="3">
        <v>4.3598600896510096</v>
      </c>
      <c r="G111" s="3">
        <v>4.82556180936799</v>
      </c>
      <c r="H111" s="3">
        <v>4.4086541896971596</v>
      </c>
      <c r="I111" s="3">
        <v>3.7968158171106601</v>
      </c>
      <c r="J111" s="3">
        <v>3.5682369656297399</v>
      </c>
      <c r="K111" s="3">
        <v>2.4423873136283101</v>
      </c>
      <c r="L111" s="3">
        <v>6.6714821334400201</v>
      </c>
      <c r="M111" s="3">
        <v>4.6971299602757099</v>
      </c>
      <c r="N111" s="3">
        <v>4.2562099092775796</v>
      </c>
      <c r="O111" s="3">
        <v>1.58576767936471</v>
      </c>
      <c r="P111" s="3">
        <v>2.5236514935593699</v>
      </c>
      <c r="Q111" s="3">
        <v>4.6720322834980399</v>
      </c>
      <c r="R111" s="3">
        <v>3.13598477673214</v>
      </c>
      <c r="S111" s="3">
        <v>5.0552584676968602</v>
      </c>
      <c r="T111" s="3">
        <v>4.4328082121264698</v>
      </c>
      <c r="U111" s="3">
        <v>2.5893771005158799</v>
      </c>
      <c r="V111" s="3">
        <v>3.43459823338784</v>
      </c>
    </row>
    <row r="112" spans="1:22" x14ac:dyDescent="0.35">
      <c r="A112" s="2">
        <v>45086</v>
      </c>
      <c r="B112" s="3">
        <v>2.5809748148227101</v>
      </c>
      <c r="C112" s="3">
        <v>7.0556760843597202</v>
      </c>
      <c r="D112" s="3">
        <v>4.2057123757311103</v>
      </c>
      <c r="E112" s="3">
        <v>2.93153548288694</v>
      </c>
      <c r="F112" s="3">
        <v>3.8473399741425398</v>
      </c>
      <c r="G112" s="3">
        <v>5.0446033983955498</v>
      </c>
      <c r="H112" s="3">
        <v>4.4683619059361899</v>
      </c>
      <c r="I112" s="3">
        <v>3.50001050706119</v>
      </c>
      <c r="J112" s="3">
        <v>3.6942551193238602</v>
      </c>
      <c r="K112" s="3">
        <v>2.2709371731467298</v>
      </c>
      <c r="L112" s="3">
        <v>6.1282251844677402</v>
      </c>
      <c r="M112" s="3">
        <v>4.59951008727203</v>
      </c>
      <c r="N112" s="3">
        <v>3.8931364267574602</v>
      </c>
      <c r="O112" s="3">
        <v>1.5540605105457199</v>
      </c>
      <c r="P112" s="3">
        <v>2.50675551363129</v>
      </c>
      <c r="Q112" s="3">
        <v>4.6811812361929599</v>
      </c>
      <c r="R112" s="3">
        <v>3.1101623047109999</v>
      </c>
      <c r="S112" s="3">
        <v>4.6869675845421401</v>
      </c>
      <c r="T112" s="3">
        <v>4.4660686507816703</v>
      </c>
      <c r="U112" s="3">
        <v>2.5746856131460398</v>
      </c>
      <c r="V112" s="3">
        <v>3.46147538856999</v>
      </c>
    </row>
    <row r="113" spans="1:37" x14ac:dyDescent="0.35">
      <c r="A113" s="2">
        <v>45118</v>
      </c>
      <c r="B113" s="3">
        <v>2.5932174574485298</v>
      </c>
      <c r="C113" s="3">
        <v>6.5557508839248104</v>
      </c>
      <c r="D113" s="3">
        <v>4.2269287861834197</v>
      </c>
      <c r="E113" s="3">
        <v>3.0376956090252598</v>
      </c>
      <c r="F113" s="3">
        <v>4.2314526712202003</v>
      </c>
      <c r="G113" s="3">
        <v>4.7785903275037498</v>
      </c>
      <c r="H113" s="3">
        <v>4.4439359124686302</v>
      </c>
      <c r="I113" s="3">
        <v>3.4829467159608201</v>
      </c>
      <c r="J113" s="3">
        <v>3.8530018771799401</v>
      </c>
      <c r="K113" s="3">
        <v>2.3826674579673299</v>
      </c>
      <c r="L113" s="3">
        <v>6.1247137863783996</v>
      </c>
      <c r="M113" s="3">
        <v>4.4322884391627699</v>
      </c>
      <c r="N113" s="3">
        <v>3.88437312064561</v>
      </c>
      <c r="O113" s="3">
        <v>1.4930125292540899</v>
      </c>
      <c r="P113" s="3">
        <v>2.5204124384020199</v>
      </c>
      <c r="Q113" s="3">
        <v>4.7897261440996202</v>
      </c>
      <c r="R113" s="3">
        <v>3.19676896600535</v>
      </c>
      <c r="S113" s="3">
        <v>4.23276205762473</v>
      </c>
      <c r="T113" s="3">
        <v>4.3260203743715104</v>
      </c>
      <c r="U113" s="3">
        <v>2.7103872338711001</v>
      </c>
      <c r="V113" s="3">
        <v>3.3985226458995998</v>
      </c>
    </row>
    <row r="114" spans="1:37" x14ac:dyDescent="0.35">
      <c r="A114" s="2">
        <v>45149</v>
      </c>
      <c r="B114" s="3">
        <v>2.57359492236567</v>
      </c>
      <c r="C114" s="3">
        <v>6.2815222202280401</v>
      </c>
      <c r="D114" s="3">
        <v>4.0806290380242602</v>
      </c>
      <c r="E114" s="3">
        <v>3.0248311873581302</v>
      </c>
      <c r="F114" s="3">
        <v>3.85924683859976</v>
      </c>
      <c r="G114" s="3">
        <v>4.3008165621669399</v>
      </c>
      <c r="H114" s="3">
        <v>4.2423475978841498</v>
      </c>
      <c r="I114" s="3">
        <v>3.5584976736425702</v>
      </c>
      <c r="J114" s="3">
        <v>4.0014447559540001</v>
      </c>
      <c r="K114" s="3">
        <v>2.3792195923742301</v>
      </c>
      <c r="L114" s="3">
        <v>5.8972905299457397</v>
      </c>
      <c r="M114" s="3">
        <v>4.2543147563183501</v>
      </c>
      <c r="N114" s="3">
        <v>4.4016693620788097</v>
      </c>
      <c r="O114" s="3">
        <v>1.50164137667733</v>
      </c>
      <c r="P114" s="3">
        <v>2.43830534899914</v>
      </c>
      <c r="Q114" s="3">
        <v>4.5085133386436498</v>
      </c>
      <c r="R114" s="3">
        <v>3.1094732311629998</v>
      </c>
      <c r="S114" s="3">
        <v>3.66132279470636</v>
      </c>
      <c r="T114" s="3">
        <v>4.1410919096174004</v>
      </c>
      <c r="U114" s="3">
        <v>2.4695849607830098</v>
      </c>
      <c r="V114" s="3">
        <v>3.5738381538436301</v>
      </c>
    </row>
    <row r="115" spans="1:37" x14ac:dyDescent="0.35">
      <c r="A115" s="2">
        <v>45180</v>
      </c>
      <c r="B115" s="3">
        <v>2.5829041108127799</v>
      </c>
      <c r="C115" s="3">
        <v>6.6975163928917798</v>
      </c>
      <c r="D115" s="3">
        <v>4.1364684342708102</v>
      </c>
      <c r="E115" s="3">
        <v>2.84557339816133</v>
      </c>
      <c r="F115" s="3">
        <v>4.2944781175775004</v>
      </c>
      <c r="G115" s="3">
        <v>4.8130941791357804</v>
      </c>
      <c r="H115" s="3">
        <v>4.2783938356503404</v>
      </c>
      <c r="I115" s="3">
        <v>3.6674557934740601</v>
      </c>
      <c r="J115" s="3">
        <v>4.1080405913511697</v>
      </c>
      <c r="K115" s="3">
        <v>2.3878417350501802</v>
      </c>
      <c r="L115" s="3">
        <v>5.9341934841521597</v>
      </c>
      <c r="M115" s="3">
        <v>4.3755870882358598</v>
      </c>
      <c r="N115" s="3">
        <v>4.59083146988241</v>
      </c>
      <c r="O115" s="3">
        <v>1.48716624520735</v>
      </c>
      <c r="P115" s="3">
        <v>2.4884905897599299</v>
      </c>
      <c r="Q115" s="3">
        <v>4.6594047555956202</v>
      </c>
      <c r="R115" s="3">
        <v>3.11000092571701</v>
      </c>
      <c r="S115" s="3">
        <v>3.59538001137902</v>
      </c>
      <c r="T115" s="3">
        <v>4.4093947374767399</v>
      </c>
      <c r="U115" s="3">
        <v>2.5975084226443399</v>
      </c>
      <c r="V115" s="3">
        <v>3.6447184938133002</v>
      </c>
    </row>
    <row r="116" spans="1:37" x14ac:dyDescent="0.35">
      <c r="A116" s="2">
        <v>45210</v>
      </c>
      <c r="B116" s="3">
        <v>2.66901757445719</v>
      </c>
      <c r="C116" s="3">
        <v>6.9979950221195804</v>
      </c>
      <c r="D116" s="3">
        <v>4.2013777315079803</v>
      </c>
      <c r="E116" s="3">
        <v>2.8927497133174098</v>
      </c>
      <c r="F116" s="3">
        <v>4.2863703915769404</v>
      </c>
      <c r="G116" s="3">
        <v>5.1289135703990398</v>
      </c>
      <c r="H116" s="3">
        <v>4.31850772268879</v>
      </c>
      <c r="I116" s="3">
        <v>3.5640564101946599</v>
      </c>
      <c r="J116" s="3">
        <v>4.2589220784471999</v>
      </c>
      <c r="K116" s="3">
        <v>2.5082520698864199</v>
      </c>
      <c r="L116" s="3">
        <v>6.1169748429509001</v>
      </c>
      <c r="M116" s="3">
        <v>4.3992493208032997</v>
      </c>
      <c r="N116" s="3">
        <v>5.1013024510710503</v>
      </c>
      <c r="O116" s="3">
        <v>1.5012053198319599</v>
      </c>
      <c r="P116" s="3">
        <v>2.5372631326468702</v>
      </c>
      <c r="Q116" s="3">
        <v>4.7965063056852397</v>
      </c>
      <c r="R116" s="3">
        <v>3.2990256857405802</v>
      </c>
      <c r="S116" s="3">
        <v>3.78806601534172</v>
      </c>
      <c r="T116" s="3">
        <v>4.4145583107619197</v>
      </c>
      <c r="U116" s="3">
        <v>2.9516075234670001</v>
      </c>
      <c r="V116" s="3">
        <v>3.9172813468713099</v>
      </c>
    </row>
    <row r="117" spans="1:37" x14ac:dyDescent="0.35">
      <c r="A117" s="2">
        <v>45240</v>
      </c>
      <c r="B117" s="3">
        <v>2.6930149237824699</v>
      </c>
      <c r="C117" s="3">
        <v>6.94133635256805</v>
      </c>
      <c r="D117" s="3">
        <v>4.2658289650530303</v>
      </c>
      <c r="E117" s="3">
        <v>3.02773835444783</v>
      </c>
      <c r="F117" s="3">
        <v>4.4384024088404797</v>
      </c>
      <c r="G117" s="3">
        <v>4.7617391329352099</v>
      </c>
      <c r="H117" s="3">
        <v>4.3255134941781499</v>
      </c>
      <c r="I117" s="3">
        <v>3.5517045761697301</v>
      </c>
      <c r="J117" s="3">
        <v>4.2131748850125899</v>
      </c>
      <c r="K117" s="3">
        <v>2.53260729152408</v>
      </c>
      <c r="L117" s="3">
        <v>6.3253058460267502</v>
      </c>
      <c r="M117" s="3">
        <v>4.5313250557406102</v>
      </c>
      <c r="N117" s="3">
        <v>4.7509002647224001</v>
      </c>
      <c r="O117" s="3">
        <v>1.5342159781635401</v>
      </c>
      <c r="P117" s="3">
        <v>2.6271691195108899</v>
      </c>
      <c r="Q117" s="3">
        <v>4.9129535015235799</v>
      </c>
      <c r="R117" s="3">
        <v>3.4424175318704799</v>
      </c>
      <c r="S117" s="3">
        <v>4.4211385558882998</v>
      </c>
      <c r="T117" s="3">
        <v>4.6319789505217699</v>
      </c>
      <c r="U117" s="3">
        <v>2.91607842753089</v>
      </c>
      <c r="V117" s="3">
        <v>3.8355889693573202</v>
      </c>
    </row>
    <row r="118" spans="1:37" x14ac:dyDescent="0.35">
      <c r="A118" s="2">
        <v>45271</v>
      </c>
      <c r="B118" s="3">
        <v>2.7712527502990798</v>
      </c>
      <c r="C118" s="3">
        <v>6.7175565447696597</v>
      </c>
      <c r="D118" s="3">
        <v>4.2915219785034502</v>
      </c>
      <c r="E118" s="3">
        <v>3.2908678639470299</v>
      </c>
      <c r="F118" s="3">
        <v>4.9598758748007103</v>
      </c>
      <c r="G118" s="3">
        <v>4.0095197666864397</v>
      </c>
      <c r="H118" s="3">
        <v>4.3351466109250598</v>
      </c>
      <c r="I118" s="3">
        <v>3.40790388678499</v>
      </c>
      <c r="J118" s="3">
        <v>3.9681077632797099</v>
      </c>
      <c r="K118" s="3">
        <v>2.3509268914808601</v>
      </c>
      <c r="L118" s="3">
        <v>6.0786810285640502</v>
      </c>
      <c r="M118" s="3">
        <v>4.2837896367147899</v>
      </c>
      <c r="N118" s="3">
        <v>4.4991631979896898</v>
      </c>
      <c r="O118" s="3">
        <v>1.4132139110430999</v>
      </c>
      <c r="P118" s="3">
        <v>2.7601502345687901</v>
      </c>
      <c r="Q118" s="3">
        <v>5.0733226340276598</v>
      </c>
      <c r="R118" s="3">
        <v>3.4393538062001499</v>
      </c>
      <c r="S118" s="3">
        <v>4.8526253247894404</v>
      </c>
      <c r="T118" s="3">
        <v>4.7911726559874603</v>
      </c>
      <c r="U118" s="3">
        <v>2.8129489514343202</v>
      </c>
      <c r="V118" s="3">
        <v>3.6695003343537498</v>
      </c>
    </row>
    <row r="119" spans="1:37" x14ac:dyDescent="0.35">
      <c r="A119" s="2">
        <v>45302</v>
      </c>
      <c r="B119" s="3">
        <v>2.8805792565036898</v>
      </c>
      <c r="C119" s="3">
        <v>6.9393201812752396</v>
      </c>
      <c r="D119" s="3">
        <v>4.0573103535969803</v>
      </c>
      <c r="E119" s="3">
        <v>3.1029355059741</v>
      </c>
      <c r="F119" s="3">
        <v>4.9577838732566697</v>
      </c>
      <c r="G119" s="3">
        <v>3.5925138907588599</v>
      </c>
      <c r="H119" s="3">
        <v>4.2805510724352001</v>
      </c>
      <c r="I119" s="3">
        <v>3.40009903482864</v>
      </c>
      <c r="J119" s="3">
        <v>3.9376376892187199</v>
      </c>
      <c r="K119" s="3">
        <v>2.3522149929272</v>
      </c>
      <c r="L119" s="3">
        <v>5.7309755689958299</v>
      </c>
      <c r="M119" s="3">
        <v>4.3172855530123897</v>
      </c>
      <c r="N119" s="3">
        <v>4.5690937888597798</v>
      </c>
      <c r="O119" s="3">
        <v>1.3747437148033299</v>
      </c>
      <c r="P119" s="3">
        <v>2.7945582570313001</v>
      </c>
      <c r="Q119" s="3">
        <v>4.7722606066645197</v>
      </c>
      <c r="R119" s="3">
        <v>3.4190994102006198</v>
      </c>
      <c r="S119" s="3">
        <v>4.3455411693327299</v>
      </c>
      <c r="T119" s="3">
        <v>4.4589055110172202</v>
      </c>
      <c r="U119" s="3">
        <v>2.7567306579494302</v>
      </c>
      <c r="V119" s="3">
        <v>3.4218532506735002</v>
      </c>
    </row>
    <row r="120" spans="1:37" x14ac:dyDescent="0.35">
      <c r="A120" s="2">
        <v>45331</v>
      </c>
      <c r="B120" s="3">
        <v>2.8286432062631102</v>
      </c>
      <c r="C120" s="3">
        <v>6.9588791616958003</v>
      </c>
      <c r="D120" s="3">
        <v>4.1104666619763401</v>
      </c>
      <c r="E120" s="3">
        <v>2.79651859353645</v>
      </c>
      <c r="F120" s="3">
        <v>4.9038713349219503</v>
      </c>
      <c r="G120" s="3">
        <v>3.5828900875076699</v>
      </c>
      <c r="H120" s="3">
        <v>4.2418068544557697</v>
      </c>
      <c r="I120" s="3">
        <v>3.3527514593590402</v>
      </c>
      <c r="J120" s="3">
        <v>3.7643628412546999</v>
      </c>
      <c r="K120" s="3">
        <v>2.2359430366879498</v>
      </c>
      <c r="L120" s="3">
        <v>5.8990034130328501</v>
      </c>
      <c r="M120" s="3">
        <v>4.33569019291415</v>
      </c>
      <c r="N120" s="3">
        <v>4.4572635083140701</v>
      </c>
      <c r="O120" s="3">
        <v>1.3678220388317901</v>
      </c>
      <c r="P120" s="3">
        <v>3.00974128267036</v>
      </c>
      <c r="Q120" s="3">
        <v>4.8857291593172301</v>
      </c>
      <c r="R120" s="3">
        <v>3.4901313894689401</v>
      </c>
      <c r="S120" s="3">
        <v>4.1408544961393803</v>
      </c>
      <c r="T120" s="3">
        <v>4.9338510142127303</v>
      </c>
      <c r="U120" s="3">
        <v>2.7201430553094799</v>
      </c>
      <c r="V120" s="3">
        <v>3.3756071043162899</v>
      </c>
    </row>
    <row r="121" spans="1:37" x14ac:dyDescent="0.35">
      <c r="A121" s="2">
        <v>45362</v>
      </c>
      <c r="B121" s="3">
        <v>2.6932729852034201</v>
      </c>
      <c r="C121" s="3">
        <v>7.1038855651974</v>
      </c>
      <c r="D121" s="3">
        <v>4.0336745896956199</v>
      </c>
      <c r="E121" s="3">
        <v>2.82297783966475</v>
      </c>
      <c r="F121" s="3">
        <v>4.9664715078081896</v>
      </c>
      <c r="G121" s="3">
        <v>3.5244792621607601</v>
      </c>
      <c r="H121" s="3">
        <v>4.1413491769009996</v>
      </c>
      <c r="I121" s="3">
        <v>3.1285042754000099</v>
      </c>
      <c r="J121" s="3">
        <v>4.1370665228459504</v>
      </c>
      <c r="K121" s="3">
        <v>2.2430790497148201</v>
      </c>
      <c r="L121" s="3">
        <v>6.3138810158597902</v>
      </c>
      <c r="M121" s="3">
        <v>4.2198294519782102</v>
      </c>
      <c r="N121" s="3">
        <v>4.8762490288262299</v>
      </c>
      <c r="O121" s="3">
        <v>1.33990510003881</v>
      </c>
      <c r="P121" s="3">
        <v>2.9266036256839798</v>
      </c>
      <c r="Q121" s="3">
        <v>4.8238515961807096</v>
      </c>
      <c r="R121" s="3">
        <v>3.48065394436304</v>
      </c>
      <c r="S121" s="3">
        <v>4.1835129519267902</v>
      </c>
      <c r="T121" s="3">
        <v>5.1233091131142299</v>
      </c>
      <c r="U121" s="3">
        <v>2.4441462761474901</v>
      </c>
      <c r="V121" s="3">
        <v>3.3350820984087099</v>
      </c>
    </row>
    <row r="122" spans="1:37" x14ac:dyDescent="0.35">
      <c r="A122" s="2">
        <v>45390</v>
      </c>
      <c r="B122" s="3">
        <v>2.7921740945745501</v>
      </c>
      <c r="C122" s="3">
        <v>6.7336820432880398</v>
      </c>
      <c r="D122" s="3">
        <v>4.1585526510250501</v>
      </c>
      <c r="E122" s="3">
        <v>2.8094695646724301</v>
      </c>
      <c r="F122" s="3">
        <v>4.7992052958184699</v>
      </c>
      <c r="G122" s="3">
        <v>3.31262303842471</v>
      </c>
      <c r="H122" s="3">
        <v>4.1251078865759103</v>
      </c>
      <c r="I122" s="3">
        <v>3.0724656249625202</v>
      </c>
      <c r="J122" s="3">
        <v>3.9884975749578202</v>
      </c>
      <c r="K122" s="3">
        <v>2.1674358485774698</v>
      </c>
      <c r="L122" s="3">
        <v>6.1806402352348604</v>
      </c>
      <c r="M122" s="3">
        <v>4.0909315714434502</v>
      </c>
      <c r="N122" s="3">
        <v>5.1085261804446596</v>
      </c>
      <c r="O122" s="3">
        <v>1.3192487475513699</v>
      </c>
      <c r="P122" s="3">
        <v>3.01623217482177</v>
      </c>
      <c r="Q122" s="3">
        <v>5.6506772380826096</v>
      </c>
      <c r="R122" s="3">
        <v>3.4418472019156101</v>
      </c>
      <c r="S122" s="3">
        <v>3.9013367983008398</v>
      </c>
      <c r="T122" s="3">
        <v>5.4084030397739298</v>
      </c>
      <c r="U122" s="3">
        <v>2.2401273103274102</v>
      </c>
      <c r="V122" s="3">
        <v>3.3355976656689501</v>
      </c>
    </row>
    <row r="125" spans="1:37" x14ac:dyDescent="0.35">
      <c r="A125" s="2" t="s">
        <v>91</v>
      </c>
      <c r="B125" s="3" cm="1">
        <f t="array" ref="B125">MIN(_xlfn._xlws.FILTER(B1:B122, ISNUMBER(B1:B122)))</f>
        <v>1.5916813150670801</v>
      </c>
      <c r="C125" s="3" cm="1">
        <f t="array" ref="C125">MIN(_xlfn._xlws.FILTER(C1:C122, ISNUMBER(C1:C122)))</f>
        <v>2.42653683776894</v>
      </c>
      <c r="D125" s="3" cm="1">
        <f t="array" ref="D125">MIN(_xlfn._xlws.FILTER(D1:D122, ISNUMBER(D1:D122)))</f>
        <v>2.13932952633622</v>
      </c>
      <c r="E125" s="3" cm="1">
        <f t="array" ref="E125">MIN(_xlfn._xlws.FILTER(E1:E122, ISNUMBER(E1:E122)))</f>
        <v>1.4555548964168601</v>
      </c>
      <c r="F125" s="3" cm="1">
        <f t="array" ref="F125">MIN(_xlfn._xlws.FILTER(F1:F122, ISNUMBER(F1:F122)))</f>
        <v>2.3912673532790398</v>
      </c>
      <c r="G125" s="3" cm="1">
        <f t="array" ref="G125">MIN(_xlfn._xlws.FILTER(G1:G122, ISNUMBER(G1:G122)))</f>
        <v>1.5136807093782401</v>
      </c>
      <c r="H125" s="3" cm="1">
        <f t="array" ref="H125">MIN(_xlfn._xlws.FILTER(H1:H122, ISNUMBER(H1:H122)))</f>
        <v>2.9218016614164299</v>
      </c>
      <c r="I125" s="3" cm="1">
        <f t="array" ref="I125">MIN(_xlfn._xlws.FILTER(I1:I122, ISNUMBER(I1:I122)))</f>
        <v>3.0608368996003401</v>
      </c>
      <c r="J125" s="3" cm="1">
        <f t="array" ref="J125">MIN(_xlfn._xlws.FILTER(J1:J122, ISNUMBER(J1:J122)))</f>
        <v>2.0120467752219602</v>
      </c>
      <c r="K125" s="3" cm="1">
        <f t="array" ref="K125">MIN(_xlfn._xlws.FILTER(K1:K122, ISNUMBER(K1:K122)))</f>
        <v>1.2531364242063501</v>
      </c>
      <c r="L125" s="3" cm="1">
        <f t="array" ref="L125">MIN(_xlfn._xlws.FILTER(L1:L122, ISNUMBER(L1:L122)))</f>
        <v>2.7164484529123301</v>
      </c>
      <c r="M125" s="3" cm="1">
        <f t="array" ref="M125">MIN(_xlfn._xlws.FILTER(M1:M122, ISNUMBER(M1:M122)))</f>
        <v>2.9392831081732198</v>
      </c>
      <c r="N125" s="3" cm="1">
        <f t="array" ref="N125">MIN(_xlfn._xlws.FILTER(N1:N122, ISNUMBER(N1:N122)))</f>
        <v>1.7997790751431499</v>
      </c>
      <c r="O125" s="3" cm="1">
        <f t="array" ref="O125">MIN(_xlfn._xlws.FILTER(O1:O122, ISNUMBER(O1:O122)))</f>
        <v>1.27510209810349</v>
      </c>
      <c r="P125" s="3" cm="1">
        <f t="array" ref="P125">MIN(_xlfn._xlws.FILTER(P1:P122, ISNUMBER(P1:P122)))</f>
        <v>1.31771967284086</v>
      </c>
      <c r="Q125" s="3" cm="1">
        <f t="array" ref="Q125">MIN(_xlfn._xlws.FILTER(Q1:Q122, ISNUMBER(Q1:Q122)))</f>
        <v>3.46472303666294</v>
      </c>
      <c r="R125" s="3" cm="1">
        <f t="array" ref="R125">MIN(_xlfn._xlws.FILTER(R1:R122, ISNUMBER(R1:R122)))</f>
        <v>2.65667092976661</v>
      </c>
      <c r="S125" s="3" cm="1">
        <f t="array" ref="S125">MIN(_xlfn._xlws.FILTER(S1:S122, ISNUMBER(S1:S122)))</f>
        <v>2.6646470779851898</v>
      </c>
      <c r="T125" s="3" cm="1">
        <f t="array" ref="T125">MIN(_xlfn._xlws.FILTER(T1:T122, ISNUMBER(T1:T122)))</f>
        <v>2.4670027154356999</v>
      </c>
      <c r="U125" s="3" cm="1">
        <f t="array" ref="U125">MIN(_xlfn._xlws.FILTER(U1:U122, ISNUMBER(U1:U122)))</f>
        <v>1.1323664155181601</v>
      </c>
      <c r="V125" s="3" cm="1">
        <f t="array" ref="V125">MIN(_xlfn._xlws.FILTER(V1:V122, ISNUMBER(V1:V122)))</f>
        <v>2.7287213325636199</v>
      </c>
    </row>
    <row r="126" spans="1:37" x14ac:dyDescent="0.35">
      <c r="A126" s="2" t="s">
        <v>92</v>
      </c>
      <c r="B126" s="3" cm="1">
        <f t="array" ref="B126">MAX(_xlfn._xlws.FILTER(B1:B122, ISNUMBER(B1:B122)))</f>
        <v>3.39876067833911</v>
      </c>
      <c r="C126" s="3" cm="1">
        <f t="array" ref="C126">MAX(_xlfn._xlws.FILTER(C1:C122, ISNUMBER(C1:C122)))</f>
        <v>8.8260405447198202</v>
      </c>
      <c r="D126" s="3" cm="1">
        <f t="array" ref="D126">MAX(_xlfn._xlws.FILTER(D1:D122, ISNUMBER(D1:D122)))</f>
        <v>4.5843323477104798</v>
      </c>
      <c r="E126" s="3" cm="1">
        <f t="array" ref="E126">MAX(_xlfn._xlws.FILTER(E1:E122, ISNUMBER(E1:E122)))</f>
        <v>3.2908678639470299</v>
      </c>
      <c r="F126" s="3" cm="1">
        <f t="array" ref="F126">MAX(_xlfn._xlws.FILTER(F1:F122, ISNUMBER(F1:F122)))</f>
        <v>5.32407697604277</v>
      </c>
      <c r="G126" s="3" cm="1">
        <f t="array" ref="G126">MAX(_xlfn._xlws.FILTER(G1:G122, ISNUMBER(G1:G122)))</f>
        <v>5.3099914943238797</v>
      </c>
      <c r="H126" s="3" cm="1">
        <f t="array" ref="H126">MAX(_xlfn._xlws.FILTER(H1:H122, ISNUMBER(H1:H122)))</f>
        <v>4.4683619059361899</v>
      </c>
      <c r="I126" s="3" cm="1">
        <f t="array" ref="I126">MAX(_xlfn._xlws.FILTER(I1:I122, ISNUMBER(I1:I122)))</f>
        <v>5.4443486388410598</v>
      </c>
      <c r="J126" s="3" cm="1">
        <f t="array" ref="J126">MAX(_xlfn._xlws.FILTER(J1:J122, ISNUMBER(J1:J122)))</f>
        <v>4.4256292059307603</v>
      </c>
      <c r="K126" s="3" cm="1">
        <f t="array" ref="K126">MAX(_xlfn._xlws.FILTER(K1:K122, ISNUMBER(K1:K122)))</f>
        <v>2.8197434351930499</v>
      </c>
      <c r="L126" s="3" cm="1">
        <f t="array" ref="L126">MAX(_xlfn._xlws.FILTER(L1:L122, ISNUMBER(L1:L122)))</f>
        <v>11.4552869051844</v>
      </c>
      <c r="M126" s="3" cm="1">
        <f t="array" ref="M126">MAX(_xlfn._xlws.FILTER(M1:M122, ISNUMBER(M1:M122)))</f>
        <v>5.5071041558594702</v>
      </c>
      <c r="N126" s="3" cm="1">
        <f t="array" ref="N126">MAX(_xlfn._xlws.FILTER(N1:N122, ISNUMBER(N1:N122)))</f>
        <v>5.1085261804446596</v>
      </c>
      <c r="O126" s="3" cm="1">
        <f t="array" ref="O126">MAX(_xlfn._xlws.FILTER(O1:O122, ISNUMBER(O1:O122)))</f>
        <v>2.1348254439702399</v>
      </c>
      <c r="P126" s="3" cm="1">
        <f t="array" ref="P126">MAX(_xlfn._xlws.FILTER(P1:P122, ISNUMBER(P1:P122)))</f>
        <v>3.91476629682349</v>
      </c>
      <c r="Q126" s="3" cm="1">
        <f t="array" ref="Q126">MAX(_xlfn._xlws.FILTER(Q1:Q122, ISNUMBER(Q1:Q122)))</f>
        <v>5.7667124703591099</v>
      </c>
      <c r="R126" s="3" cm="1">
        <f t="array" ref="R126">MAX(_xlfn._xlws.FILTER(R1:R122, ISNUMBER(R1:R122)))</f>
        <v>5.7963506691448501</v>
      </c>
      <c r="S126" s="3" cm="1">
        <f t="array" ref="S126">MAX(_xlfn._xlws.FILTER(S1:S122, ISNUMBER(S1:S122)))</f>
        <v>6.3099493555447204</v>
      </c>
      <c r="T126" s="3" cm="1">
        <f t="array" ref="T126">MAX(_xlfn._xlws.FILTER(T1:T122, ISNUMBER(T1:T122)))</f>
        <v>6.32164893618903</v>
      </c>
      <c r="U126" s="3" cm="1">
        <f t="array" ref="U126">MAX(_xlfn._xlws.FILTER(U1:U122, ISNUMBER(U1:U122)))</f>
        <v>4.1050222147524096</v>
      </c>
      <c r="V126" s="3" cm="1">
        <f t="array" ref="V126">MAX(_xlfn._xlws.FILTER(V1:V122, ISNUMBER(V1:V122)))</f>
        <v>5.4021173691769002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0.85199999999999998</v>
      </c>
      <c r="C128" s="9" cm="1">
        <f t="array" ref="C128">_xlfn.PERCENTRANK.EXC(_xlfn._xlws.FILTER(C1:C122, ISNUMBER(C1:C122)),C122)</f>
        <v>0.85199999999999998</v>
      </c>
      <c r="D128" s="9" cm="1">
        <f t="array" ref="D128">_xlfn.PERCENTRANK.EXC(_xlfn._xlws.FILTER(D1:D122, ISNUMBER(D1:D122)),D122)</f>
        <v>0.91800000000000004</v>
      </c>
      <c r="E128" s="9" cm="1">
        <f t="array" ref="E128">_xlfn.PERCENTRANK.EXC(_xlfn._xlws.FILTER(E1:E122, ISNUMBER(E1:E122)),E122)</f>
        <v>0.91800000000000004</v>
      </c>
      <c r="F128" s="9" cm="1">
        <f t="array" ref="F128">_xlfn.PERCENTRANK.EXC(_xlfn._xlws.FILTER(F1:F122, ISNUMBER(F1:F122)),F122)</f>
        <v>0.95</v>
      </c>
      <c r="G128" s="9" cm="1">
        <f t="array" ref="G128">_xlfn.PERCENTRANK.EXC(_xlfn._xlws.FILTER(G1:G122, ISNUMBER(G1:G122)),G122)</f>
        <v>0.69599999999999995</v>
      </c>
      <c r="H128" s="9" cm="1">
        <f t="array" ref="H128">_xlfn.PERCENTRANK.EXC(_xlfn._xlws.FILTER(H1:H122, ISNUMBER(H1:H122)),H122)</f>
        <v>0.81899999999999995</v>
      </c>
      <c r="I128" s="9" cm="1">
        <f t="array" ref="I128">_xlfn.PERCENTRANK.EXC(_xlfn._xlws.FILTER(I1:I122, ISNUMBER(I1:I122)),I122)</f>
        <v>1.6E-2</v>
      </c>
      <c r="J128" s="9" cm="1">
        <f t="array" ref="J128">_xlfn.PERCENTRANK.EXC(_xlfn._xlws.FILTER(J1:J122, ISNUMBER(J1:J122)),J122)</f>
        <v>0.88100000000000001</v>
      </c>
      <c r="K128" s="9" cm="1">
        <f t="array" ref="K128">_xlfn.PERCENTRANK.EXC(_xlfn._xlws.FILTER(K1:K122, ISNUMBER(K1:K122)),K122)</f>
        <v>0.53200000000000003</v>
      </c>
      <c r="L128" s="9" cm="1">
        <f t="array" ref="L128">_xlfn.PERCENTRANK.EXC(_xlfn._xlws.FILTER(L1:L122, ISNUMBER(L1:L122)),L122)</f>
        <v>0.80300000000000005</v>
      </c>
      <c r="M128" s="9" cm="1">
        <f t="array" ref="M128">_xlfn.PERCENTRANK.EXC(_xlfn._xlws.FILTER(M1:M122, ISNUMBER(M1:M122)),M122)</f>
        <v>0.65500000000000003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0.04</v>
      </c>
      <c r="P128" s="9" cm="1">
        <f t="array" ref="P128">_xlfn.PERCENTRANK.EXC(_xlfn._xlws.FILTER(P1:P122, ISNUMBER(P1:P122)),P122)</f>
        <v>0.81100000000000005</v>
      </c>
      <c r="Q128" s="9" cm="1">
        <f t="array" ref="Q128">_xlfn.PERCENTRANK.EXC(_xlfn._xlws.FILTER(Q1:Q122, ISNUMBER(Q1:Q122)),Q122)</f>
        <v>0.98299999999999998</v>
      </c>
      <c r="R128" s="9" cm="1">
        <f t="array" ref="R128">_xlfn.PERCENTRANK.EXC(_xlfn._xlws.FILTER(R1:R122, ISNUMBER(R1:R122)),R122)</f>
        <v>0.80300000000000005</v>
      </c>
      <c r="S128" s="9" cm="1">
        <f t="array" ref="S128">_xlfn.PERCENTRANK.EXC(_xlfn._xlws.FILTER(S1:S122, ISNUMBER(S1:S122)),S122)</f>
        <v>0.40899999999999997</v>
      </c>
      <c r="T128" s="9" cm="1">
        <f t="array" ref="T128">_xlfn.PERCENTRANK.EXC(_xlfn._xlws.FILTER(T1:T122, ISNUMBER(T1:T122)),T122)</f>
        <v>0.97499999999999998</v>
      </c>
      <c r="U128" s="9" cm="1">
        <f t="array" ref="U128">_xlfn.PERCENTRANK.EXC(_xlfn._xlws.FILTER(U1:U122, ISNUMBER(U1:U122)),U122)</f>
        <v>0.53700000000000003</v>
      </c>
      <c r="V128" s="9" cm="1">
        <f t="array" ref="V128">_xlfn.PERCENTRANK.EXC(_xlfn._xlws.FILTER(V1:V122, ISNUMBER(V1:V122)),V122)</f>
        <v>0.192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41740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0.11456585000000001</v>
      </c>
      <c r="D2" s="24" cm="1">
        <f t="array" ref="D2:D122">_xll.FDS(D1,"FG_TOTAL_RETURNC(-10AY,0,AM)")/100</f>
        <v>4.0121079999999996E-2</v>
      </c>
      <c r="E2" s="24" cm="1">
        <f t="array" ref="E2:E122">_xll.FDS(E1,"FG_TOTAL_RETURNC(-10AY,0,AM)")/100</f>
        <v>2.2733808000000001E-2</v>
      </c>
      <c r="F2" s="24" cm="1">
        <f t="array" ref="F2:F122">_xll.FDS(F1,"FG_TOTAL_RETURNC(-10AY,0,AM)")/100</f>
        <v>4.245782E-2</v>
      </c>
      <c r="G2" s="24" cm="1">
        <f t="array" ref="G2:G122">_xll.FDS(G1,"FG_TOTAL_RETURNC(-10AY,0,AM)")/100</f>
        <v>2.7320742999999998E-2</v>
      </c>
      <c r="H2" s="24" cm="1">
        <f t="array" ref="H2:H122">_xll.FDS(H1,"FG_TOTAL_RETURNC(-10AY,0,AM)")/100</f>
        <v>3.9735079999999999E-2</v>
      </c>
      <c r="I2" s="24" cm="1">
        <f t="array" ref="I2:I122">_xll.FDS(I1,"FG_TOTAL_RETURNC(-10AY,0,AM)")/100</f>
        <v>4.3323873999999998E-2</v>
      </c>
      <c r="J2" s="24" cm="1">
        <f t="array" ref="J2:J122">_xll.FDS(J1,"FG_TOTAL_RETURNC(-10AY,0,AM)")/100</f>
        <v>5.9850335000000005E-2</v>
      </c>
      <c r="K2" s="24" cm="1">
        <f t="array" ref="K2:K122">_xll.FDS(K1,"FG_TOTAL_RETURNC(-10AY,0,AM)")/100</f>
        <v>5.5361510000000003E-2</v>
      </c>
      <c r="L2" s="24" cm="1">
        <f t="array" ref="L2:L122">_xll.FDS(L1,"FG_TOTAL_RETURNC(-10AY,0,AM)")/100</f>
        <v>0.20340263</v>
      </c>
      <c r="M2" s="24" cm="1">
        <f t="array" ref="M2:M122">_xll.FDS(M1,"FG_TOTAL_RETURNC(-10AY,0,AM)")/100</f>
        <v>5.9611080000000004E-2</v>
      </c>
      <c r="N2" s="24" cm="1">
        <f t="array" ref="N2:N122">_xll.FDS(N1,"FG_TOTAL_RETURNC(-10AY,0,AM)")/100</f>
        <v>-7.7075959999999999E-2</v>
      </c>
      <c r="O2" s="24" cm="1">
        <f t="array" ref="O2:O122">_xll.FDS(O1,"FG_TOTAL_RETURNC(-10AY,0,AM)")/100</f>
        <v>6.0039759999999998E-2</v>
      </c>
      <c r="P2" s="24" cm="1">
        <f t="array" ref="P2:P122">_xll.FDS(P1,"FG_TOTAL_RETURNC(-10AY,0,AM)")/100</f>
        <v>5.2523017000000005E-2</v>
      </c>
      <c r="Q2" s="24" t="e" cm="1">
        <f t="array" ref="Q2:Q122">_xll.FDS(Q1,"FG_TOTAL_RETURNC(-10AY,0,AM)")/100</f>
        <v>#N/A</v>
      </c>
      <c r="R2" s="24" cm="1">
        <f t="array" ref="R2:R122">_xll.FDS(R1,"FG_TOTAL_RETURNC(-10AY,0,AM)")/100</f>
        <v>1.8236756E-2</v>
      </c>
      <c r="S2" s="24" cm="1">
        <f t="array" ref="S2:S122">_xll.FDS(S1,"FG_TOTAL_RETURNC(-10AY,0,AM)")/100</f>
        <v>0.23976194000000001</v>
      </c>
      <c r="T2" s="24" t="e" cm="1">
        <f t="array" ref="T2:T122">_xll.FDS(T1,"FG_TOTAL_RETURNC(-10AY,0,AM)")/100</f>
        <v>#N/A</v>
      </c>
      <c r="U2" s="24" cm="1">
        <f t="array" ref="U2:U122">_xll.FDS(U1,"FG_TOTAL_RETURNC(-10AY,0,AM)")/100</f>
        <v>-2.5641023999999998E-2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41768</v>
      </c>
      <c r="B3" s="24" t="e">
        <v>#N/A</v>
      </c>
      <c r="C3" s="24">
        <v>-1.0729431999999999E-3</v>
      </c>
      <c r="D3" s="24">
        <v>1.7467259999999998E-2</v>
      </c>
      <c r="E3" s="24">
        <v>5.2436589999999998E-2</v>
      </c>
      <c r="F3" s="24">
        <v>-3.2450378000000002E-2</v>
      </c>
      <c r="G3" s="24">
        <v>4.7535420000000002E-2</v>
      </c>
      <c r="H3" s="24">
        <v>1.2738823999999999E-2</v>
      </c>
      <c r="I3" s="24">
        <v>1.3614893000000001E-3</v>
      </c>
      <c r="J3" s="24">
        <v>3.3254980000000003E-2</v>
      </c>
      <c r="K3" s="24">
        <v>-1.3390005E-2</v>
      </c>
      <c r="L3" s="24">
        <v>2.4266719999999999E-2</v>
      </c>
      <c r="M3" s="24">
        <v>2.9181599999999999E-2</v>
      </c>
      <c r="N3" s="24">
        <v>-4.6061160000000004E-2</v>
      </c>
      <c r="O3" s="24">
        <v>1.4628649000000001E-2</v>
      </c>
      <c r="P3" s="24">
        <v>-5.6657195E-2</v>
      </c>
      <c r="Q3" s="24" t="e">
        <v>#N/A</v>
      </c>
      <c r="R3" s="24">
        <v>-8.4871649999999996E-3</v>
      </c>
      <c r="S3" s="24">
        <v>5.9919356999999999E-2</v>
      </c>
      <c r="T3" s="24" t="e">
        <v>#N/A</v>
      </c>
      <c r="U3" s="24">
        <v>-0.12049865999999999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41801</v>
      </c>
      <c r="B4" s="24" t="e">
        <v>#N/A</v>
      </c>
      <c r="C4" s="24">
        <v>-1.9333959E-3</v>
      </c>
      <c r="D4" s="24">
        <v>-1.5736699E-2</v>
      </c>
      <c r="E4" s="24">
        <v>1.3538599000000001E-3</v>
      </c>
      <c r="F4" s="24">
        <v>5.3388119999999997E-2</v>
      </c>
      <c r="G4" s="24">
        <v>2.0154715000000002E-3</v>
      </c>
      <c r="H4" s="24">
        <v>1.7610073E-2</v>
      </c>
      <c r="I4" s="24">
        <v>4.5547247000000006E-2</v>
      </c>
      <c r="J4" s="24">
        <v>2.7933716999999997E-2</v>
      </c>
      <c r="K4" s="24">
        <v>4.4387700000000002E-2</v>
      </c>
      <c r="L4" s="24">
        <v>2.4515867E-2</v>
      </c>
      <c r="M4" s="24">
        <v>5.9924126000000001E-3</v>
      </c>
      <c r="N4" s="24">
        <v>8.3935019999999999E-2</v>
      </c>
      <c r="O4" s="24">
        <v>0.11460257</v>
      </c>
      <c r="P4" s="24">
        <v>8.1312064999999989E-2</v>
      </c>
      <c r="Q4" s="24">
        <v>-5.9665440000000007E-3</v>
      </c>
      <c r="R4" s="24">
        <v>6.2684654999999992E-2</v>
      </c>
      <c r="S4" s="24">
        <v>3.0621529000000001E-2</v>
      </c>
      <c r="T4" s="24">
        <v>-6.4815044000000002E-2</v>
      </c>
      <c r="U4" s="24">
        <v>8.7664010000000001E-2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41831</v>
      </c>
      <c r="B5" s="24" t="e">
        <v>#N/A</v>
      </c>
      <c r="C5" s="24">
        <v>1.8470526000000001E-2</v>
      </c>
      <c r="D5" s="24">
        <v>5.1432249999999999E-2</v>
      </c>
      <c r="E5" s="24">
        <v>1.6201734999999998E-2</v>
      </c>
      <c r="F5" s="24">
        <v>-4.5355319999999998E-2</v>
      </c>
      <c r="G5" s="24">
        <v>6.5421579999999993E-2</v>
      </c>
      <c r="H5" s="24">
        <v>1.0885954E-2</v>
      </c>
      <c r="I5" s="24">
        <v>6.0468080000000007E-2</v>
      </c>
      <c r="J5" s="24">
        <v>2.3555160000000002E-2</v>
      </c>
      <c r="K5" s="24">
        <v>-2.2167919999999997E-2</v>
      </c>
      <c r="L5" s="24">
        <v>9.0527534000000003E-4</v>
      </c>
      <c r="M5" s="24">
        <v>1.4480113999999999E-2</v>
      </c>
      <c r="N5" s="24">
        <v>-9.7002450000000004E-2</v>
      </c>
      <c r="O5" s="24">
        <v>-2.2718430000000001E-2</v>
      </c>
      <c r="P5" s="24">
        <v>2.912259E-2</v>
      </c>
      <c r="Q5" s="24">
        <v>-3.5973787000000003E-3</v>
      </c>
      <c r="R5" s="24">
        <v>3.7097573000000002E-2</v>
      </c>
      <c r="S5" s="24">
        <v>6.1852929999999997E-3</v>
      </c>
      <c r="T5" s="24">
        <v>-3.9834082E-2</v>
      </c>
      <c r="U5" s="24">
        <v>2.3166060000000002E-2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41862</v>
      </c>
      <c r="B6" s="24" t="e">
        <v>#N/A</v>
      </c>
      <c r="C6" s="24">
        <v>-5.6138810000000004E-2</v>
      </c>
      <c r="D6" s="24">
        <v>1.5024424000000002E-2</v>
      </c>
      <c r="E6" s="24">
        <v>1.1525034999999999E-2</v>
      </c>
      <c r="F6" s="24">
        <v>-3.6032914999999999E-2</v>
      </c>
      <c r="G6" s="24">
        <v>-4.9139856999999999E-3</v>
      </c>
      <c r="H6" s="24">
        <v>-1.4916062000000001E-2</v>
      </c>
      <c r="I6" s="24">
        <v>-3.0042887000000001E-2</v>
      </c>
      <c r="J6" s="24">
        <v>1.4910221E-2</v>
      </c>
      <c r="K6" s="24">
        <v>2.1888733E-2</v>
      </c>
      <c r="L6" s="24">
        <v>4.5082569999999999E-3</v>
      </c>
      <c r="M6" s="24">
        <v>3.612721E-2</v>
      </c>
      <c r="N6" s="24">
        <v>-9.5896659999999995E-2</v>
      </c>
      <c r="O6" s="24">
        <v>1.8373608999999999E-2</v>
      </c>
      <c r="P6" s="24">
        <v>7.1277976000000007E-2</v>
      </c>
      <c r="Q6" s="24">
        <v>3.0116320000000002E-2</v>
      </c>
      <c r="R6" s="24">
        <v>1.51515E-3</v>
      </c>
      <c r="S6" s="24">
        <v>-4.1533527000000001E-2</v>
      </c>
      <c r="T6" s="24">
        <v>3.5436510000000004E-2</v>
      </c>
      <c r="U6" s="24">
        <v>2.8301477000000001E-3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41893</v>
      </c>
      <c r="B7" s="24" t="e">
        <v>#N/A</v>
      </c>
      <c r="C7" s="24">
        <v>-8.8535549999999991E-3</v>
      </c>
      <c r="D7" s="24">
        <v>-3.7177265000000001E-2</v>
      </c>
      <c r="E7" s="24">
        <v>2.4377227000000001E-2</v>
      </c>
      <c r="F7" s="24">
        <v>2.171588E-2</v>
      </c>
      <c r="G7" s="24">
        <v>-1.1859893999999999E-2</v>
      </c>
      <c r="H7" s="24">
        <v>4.4163465000000004E-3</v>
      </c>
      <c r="I7" s="24">
        <v>2.6548624E-2</v>
      </c>
      <c r="J7" s="24">
        <v>1.0412097E-2</v>
      </c>
      <c r="K7" s="24">
        <v>-2.6927829E-2</v>
      </c>
      <c r="L7" s="24">
        <v>1.9175767999999999E-2</v>
      </c>
      <c r="M7" s="24">
        <v>-4.0167330000000001E-2</v>
      </c>
      <c r="N7" s="24">
        <v>6.1703204999999997E-2</v>
      </c>
      <c r="O7" s="24">
        <v>4.343462E-2</v>
      </c>
      <c r="P7" s="24">
        <v>3.9374830000000002E-4</v>
      </c>
      <c r="Q7" s="24">
        <v>2.8849840000000002E-2</v>
      </c>
      <c r="R7" s="24">
        <v>3.9833902999999997E-2</v>
      </c>
      <c r="S7" s="24">
        <v>-8.5185169999999998E-3</v>
      </c>
      <c r="T7" s="24">
        <v>3.1719564999999998E-2</v>
      </c>
      <c r="U7" s="24">
        <v>7.2906849999999995E-2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41922</v>
      </c>
      <c r="B8" s="24" t="e">
        <v>#N/A</v>
      </c>
      <c r="C8" s="24">
        <v>-5.6115445999999999E-2</v>
      </c>
      <c r="D8" s="24">
        <v>-8.2588490000000001E-2</v>
      </c>
      <c r="E8" s="24">
        <v>-4.4490457000000004E-2</v>
      </c>
      <c r="F8" s="24">
        <v>-5.9930380000000005E-2</v>
      </c>
      <c r="G8" s="24">
        <v>-8.1689415000000001E-2</v>
      </c>
      <c r="H8" s="24">
        <v>-5.5904570000000001E-2</v>
      </c>
      <c r="I8" s="24">
        <v>-8.1896540000000004E-2</v>
      </c>
      <c r="J8" s="24">
        <v>-6.3805699999999993E-2</v>
      </c>
      <c r="K8" s="24">
        <v>-0.11210686</v>
      </c>
      <c r="L8" s="24">
        <v>-0.10408329999999999</v>
      </c>
      <c r="M8" s="24">
        <v>-9.1979030000000003E-2</v>
      </c>
      <c r="N8" s="24">
        <v>-0.16858791000000001</v>
      </c>
      <c r="O8" s="24">
        <v>-4.3227672999999994E-2</v>
      </c>
      <c r="P8" s="24">
        <v>-7.8118859999999998E-2</v>
      </c>
      <c r="Q8" s="24">
        <v>9.0943575000000006E-3</v>
      </c>
      <c r="R8" s="24">
        <v>-1.7806649000000001E-2</v>
      </c>
      <c r="S8" s="24">
        <v>-0.10646248</v>
      </c>
      <c r="T8" s="24">
        <v>-4.6116469999999993E-2</v>
      </c>
      <c r="U8" s="24">
        <v>-6.0061336E-2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41954</v>
      </c>
      <c r="B9" s="24" t="e">
        <v>#N/A</v>
      </c>
      <c r="C9" s="24">
        <v>1.5530229E-2</v>
      </c>
      <c r="D9" s="24">
        <v>5.1831602999999997E-2</v>
      </c>
      <c r="E9" s="24">
        <v>3.4650803000000001E-2</v>
      </c>
      <c r="F9" s="24">
        <v>-1.3713837E-2</v>
      </c>
      <c r="G9" s="24">
        <v>4.8410891999999999E-3</v>
      </c>
      <c r="H9" s="24">
        <v>-4.6573279999999996E-3</v>
      </c>
      <c r="I9" s="24">
        <v>5.5667280000000006E-2</v>
      </c>
      <c r="J9" s="24">
        <v>4.6743154999999998E-3</v>
      </c>
      <c r="K9" s="24">
        <v>1.0447979000000001E-2</v>
      </c>
      <c r="L9" s="24">
        <v>-9.4727400000000003E-2</v>
      </c>
      <c r="M9" s="24">
        <v>8.6093790000000003E-2</v>
      </c>
      <c r="N9" s="24">
        <v>-0.11727322</v>
      </c>
      <c r="O9" s="24">
        <v>6.4257025999999995E-2</v>
      </c>
      <c r="P9" s="24">
        <v>4.0981889999999993E-2</v>
      </c>
      <c r="Q9" s="24">
        <v>-1.4645099999999999E-2</v>
      </c>
      <c r="R9" s="24">
        <v>1.1901736000000001E-2</v>
      </c>
      <c r="S9" s="24">
        <v>8.0058459999999998E-2</v>
      </c>
      <c r="T9" s="24">
        <v>-3.4355402E-2</v>
      </c>
      <c r="U9" s="24">
        <v>-1.7257511999999999E-2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41984</v>
      </c>
      <c r="B10" s="24" t="e">
        <v>#N/A</v>
      </c>
      <c r="C10" s="24">
        <v>-5.9976043999999999E-2</v>
      </c>
      <c r="D10" s="24">
        <v>-1.4820099000000002E-3</v>
      </c>
      <c r="E10" s="24">
        <v>-1.4128745E-2</v>
      </c>
      <c r="F10" s="24">
        <v>-4.1338204999999996E-3</v>
      </c>
      <c r="G10" s="24">
        <v>-1.8863916000000001E-2</v>
      </c>
      <c r="H10" s="24">
        <v>-9.4251340000000003E-2</v>
      </c>
      <c r="I10" s="24">
        <v>-3.5578131999999998E-2</v>
      </c>
      <c r="J10" s="24">
        <v>-0.13282305</v>
      </c>
      <c r="K10" s="24">
        <v>-2.4710834000000001E-2</v>
      </c>
      <c r="L10" s="24">
        <v>-9.5755210000000007E-2</v>
      </c>
      <c r="M10" s="24">
        <v>-9.5182000000000003E-2</v>
      </c>
      <c r="N10" s="24">
        <v>-0.11060214</v>
      </c>
      <c r="O10" s="24">
        <v>-4.3710649999999997E-2</v>
      </c>
      <c r="P10" s="24">
        <v>1.0251998999999999E-3</v>
      </c>
      <c r="Q10" s="24">
        <v>-0.12652438999999999</v>
      </c>
      <c r="R10" s="24">
        <v>-2.8252244000000003E-2</v>
      </c>
      <c r="S10" s="24">
        <v>6.2318562999999993E-2</v>
      </c>
      <c r="T10" s="24">
        <v>-0.16293001000000001</v>
      </c>
      <c r="U10" s="24">
        <v>-6.9292783999999996E-2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42013</v>
      </c>
      <c r="B11" s="24" t="e">
        <v>#N/A</v>
      </c>
      <c r="C11" s="24">
        <v>-1.1272728000000001E-2</v>
      </c>
      <c r="D11" s="24">
        <v>-8.9716315000000005E-3</v>
      </c>
      <c r="E11" s="24">
        <v>3.6255121000000001E-2</v>
      </c>
      <c r="F11" s="24">
        <v>-7.0343436999999995E-2</v>
      </c>
      <c r="G11" s="24">
        <v>-1.7666339999999999E-2</v>
      </c>
      <c r="H11" s="24">
        <v>-2.1829425999999999E-2</v>
      </c>
      <c r="I11" s="24">
        <v>-2.3726821000000001E-3</v>
      </c>
      <c r="J11" s="24">
        <v>3.3968448999999998E-2</v>
      </c>
      <c r="K11" s="24">
        <v>1.9826054999999999E-2</v>
      </c>
      <c r="L11" s="24">
        <v>-1.0353326999999999E-3</v>
      </c>
      <c r="M11" s="24">
        <v>8.0367090000000002E-2</v>
      </c>
      <c r="N11" s="24">
        <v>-6.4842405000000006E-2</v>
      </c>
      <c r="O11" s="24">
        <v>6.8206789999999996E-3</v>
      </c>
      <c r="P11" s="24">
        <v>6.0967684000000001E-2</v>
      </c>
      <c r="Q11" s="24">
        <v>5.4537535000000005E-2</v>
      </c>
      <c r="R11" s="24">
        <v>1.7094612000000001E-3</v>
      </c>
      <c r="S11" s="24">
        <v>3.4068108E-2</v>
      </c>
      <c r="T11" s="24">
        <v>7.9780819999999992E-3</v>
      </c>
      <c r="U11" s="24">
        <v>-4.9205422E-3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42046</v>
      </c>
      <c r="B12" s="24" t="e">
        <v>#N/A</v>
      </c>
      <c r="C12" s="24">
        <v>1.5447974E-2</v>
      </c>
      <c r="D12" s="24">
        <v>1.0138988E-2</v>
      </c>
      <c r="E12" s="24">
        <v>4.5711399999999999E-2</v>
      </c>
      <c r="F12" s="24">
        <v>-4.4850469999999996E-2</v>
      </c>
      <c r="G12" s="24">
        <v>-5.900818E-2</v>
      </c>
      <c r="H12" s="24">
        <v>2.0801305999999999E-2</v>
      </c>
      <c r="I12" s="24">
        <v>4.9831630000000002E-2</v>
      </c>
      <c r="J12" s="24">
        <v>-4.3404817999999998E-2</v>
      </c>
      <c r="K12" s="24">
        <v>-1.8544972E-2</v>
      </c>
      <c r="L12" s="24">
        <v>-8.2665150000000007E-2</v>
      </c>
      <c r="M12" s="24">
        <v>2.4431229000000002E-2</v>
      </c>
      <c r="N12" s="24">
        <v>-5.1628230000000004E-2</v>
      </c>
      <c r="O12" s="24">
        <v>5.1803350000000005E-2</v>
      </c>
      <c r="P12" s="24">
        <v>-5.2611229999999995E-3</v>
      </c>
      <c r="Q12" s="24">
        <v>4.9648284999999999E-3</v>
      </c>
      <c r="R12" s="24">
        <v>4.948926E-2</v>
      </c>
      <c r="S12" s="24">
        <v>-0.12808311</v>
      </c>
      <c r="T12" s="24">
        <v>1.2786387999999999E-2</v>
      </c>
      <c r="U12" s="24">
        <v>1.1584997E-2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42074</v>
      </c>
      <c r="B13" s="24" t="e">
        <v>#N/A</v>
      </c>
      <c r="C13" s="24">
        <v>-2.1551669000000002E-2</v>
      </c>
      <c r="D13" s="24">
        <v>-1.3011158E-2</v>
      </c>
      <c r="E13" s="24">
        <v>1.8418430999999999E-2</v>
      </c>
      <c r="F13" s="24">
        <v>-3.5652160000000002E-2</v>
      </c>
      <c r="G13" s="24">
        <v>-5.9372899999999999E-2</v>
      </c>
      <c r="H13" s="24">
        <v>-2.9433965999999999E-2</v>
      </c>
      <c r="I13" s="24">
        <v>-3.2072067E-3</v>
      </c>
      <c r="J13" s="24">
        <v>-2.8248430000000001E-3</v>
      </c>
      <c r="K13" s="24">
        <v>1.4533997000000002E-3</v>
      </c>
      <c r="L13" s="24">
        <v>-7.7456292999999996E-2</v>
      </c>
      <c r="M13" s="24">
        <v>-4.7249913000000004E-2</v>
      </c>
      <c r="N13" s="24">
        <v>-6.532657E-2</v>
      </c>
      <c r="O13" s="24">
        <v>6.8577529999999994E-3</v>
      </c>
      <c r="P13" s="24">
        <v>-1.5083253000000001E-2</v>
      </c>
      <c r="Q13" s="24">
        <v>-1.3945162000000001E-2</v>
      </c>
      <c r="R13" s="24">
        <v>-3.8171827999999998E-2</v>
      </c>
      <c r="S13" s="24">
        <v>-0.10426349</v>
      </c>
      <c r="T13" s="24">
        <v>-9.8895429999999989E-3</v>
      </c>
      <c r="U13" s="24">
        <v>-3.4357069999999997E-2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42104</v>
      </c>
      <c r="B14" s="24" t="e">
        <v>#N/A</v>
      </c>
      <c r="C14" s="24">
        <v>8.0072519999999994E-2</v>
      </c>
      <c r="D14" s="24">
        <v>4.9340963000000002E-2</v>
      </c>
      <c r="E14" s="24">
        <v>3.5206199000000001E-2</v>
      </c>
      <c r="F14" s="24">
        <v>8.0252409999999996E-2</v>
      </c>
      <c r="G14" s="24">
        <v>3.7943244000000001E-2</v>
      </c>
      <c r="H14" s="24">
        <v>5.4432390000000004E-2</v>
      </c>
      <c r="I14" s="24">
        <v>2.9600977999999997E-2</v>
      </c>
      <c r="J14" s="24">
        <v>5.7896613999999999E-2</v>
      </c>
      <c r="K14" s="24">
        <v>8.127725999999999E-2</v>
      </c>
      <c r="L14" s="24">
        <v>0.12544917999999999</v>
      </c>
      <c r="M14" s="24">
        <v>0.10309768</v>
      </c>
      <c r="N14" s="24">
        <v>-8.0645083999999999E-3</v>
      </c>
      <c r="O14" s="24">
        <v>3.1888604000000001E-2</v>
      </c>
      <c r="P14" s="24">
        <v>0.2380669</v>
      </c>
      <c r="Q14" s="24">
        <v>-1.2952327999999999E-2</v>
      </c>
      <c r="R14" s="24">
        <v>2.5844573999999998E-3</v>
      </c>
      <c r="S14" s="24">
        <v>7.2185755000000004E-2</v>
      </c>
      <c r="T14" s="24">
        <v>4.8780919999999998E-2</v>
      </c>
      <c r="U14" s="24">
        <v>-6.4689994000000001E-2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42135</v>
      </c>
      <c r="B15" s="24" t="e">
        <v>#N/A</v>
      </c>
      <c r="C15" s="24">
        <v>4.9424169999999996E-2</v>
      </c>
      <c r="D15" s="24">
        <v>-8.901655E-2</v>
      </c>
      <c r="E15" s="24">
        <v>-5.8933140000000002E-2</v>
      </c>
      <c r="F15" s="24">
        <v>7.0534230000000003E-2</v>
      </c>
      <c r="G15" s="24">
        <v>5.4321884999999993E-2</v>
      </c>
      <c r="H15" s="24">
        <v>-7.3746440000000005E-3</v>
      </c>
      <c r="I15" s="24">
        <v>1.8125057E-2</v>
      </c>
      <c r="J15" s="24">
        <v>-6.1924460000000008E-3</v>
      </c>
      <c r="K15" s="24">
        <v>-5.7047009999999995E-3</v>
      </c>
      <c r="L15" s="24">
        <v>5.5732846000000003E-2</v>
      </c>
      <c r="M15" s="24">
        <v>-3.6165118000000003E-2</v>
      </c>
      <c r="N15" s="24">
        <v>9.6657750000000001E-2</v>
      </c>
      <c r="O15" s="24">
        <v>-9.2409315000000006E-2</v>
      </c>
      <c r="P15" s="24">
        <v>-1.7188728E-2</v>
      </c>
      <c r="Q15" s="24">
        <v>2.1870135999999998E-2</v>
      </c>
      <c r="R15" s="24">
        <v>-3.0061364E-2</v>
      </c>
      <c r="S15" s="24">
        <v>-6.1013700000000001E-3</v>
      </c>
      <c r="T15" s="24">
        <v>3.3917546E-2</v>
      </c>
      <c r="U15" s="24">
        <v>-1.8443762999999998E-2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42166</v>
      </c>
      <c r="B16" s="24" t="e">
        <v>#N/A</v>
      </c>
      <c r="C16" s="24">
        <v>-8.5276720000000014E-2</v>
      </c>
      <c r="D16" s="24">
        <v>-6.3041686999999999E-2</v>
      </c>
      <c r="E16" s="24">
        <v>-4.2574285999999996E-2</v>
      </c>
      <c r="F16" s="24">
        <v>-6.0428800000000005E-2</v>
      </c>
      <c r="G16" s="24">
        <v>-4.0193024000000001E-2</v>
      </c>
      <c r="H16" s="24">
        <v>-6.9093647000000008E-2</v>
      </c>
      <c r="I16" s="24">
        <v>-3.9287983999999998E-2</v>
      </c>
      <c r="J16" s="24">
        <v>-1.6840695999999999E-2</v>
      </c>
      <c r="K16" s="24">
        <v>-5.5349293000000001E-2</v>
      </c>
      <c r="L16" s="24">
        <v>-7.4786843999999991E-2</v>
      </c>
      <c r="M16" s="24">
        <v>-6.4596834000000006E-2</v>
      </c>
      <c r="N16" s="24">
        <v>8.2361700000000001E-4</v>
      </c>
      <c r="O16" s="24">
        <v>-5.5041369999999999E-2</v>
      </c>
      <c r="P16" s="24">
        <v>-3.3344269000000003E-2</v>
      </c>
      <c r="Q16" s="24">
        <v>-3.9931296999999998E-2</v>
      </c>
      <c r="R16" s="24">
        <v>8.9988710000000003E-3</v>
      </c>
      <c r="S16" s="24">
        <v>-4.2760369999999999E-2</v>
      </c>
      <c r="T16" s="24">
        <v>7.6007842999999999E-3</v>
      </c>
      <c r="U16" s="24">
        <v>5.9894203999999999E-2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42195</v>
      </c>
      <c r="B17" s="24" t="e">
        <v>#N/A</v>
      </c>
      <c r="C17" s="24">
        <v>-5.0194797999999999E-2</v>
      </c>
      <c r="D17" s="24">
        <v>-1.3141036E-3</v>
      </c>
      <c r="E17" s="24">
        <v>-8.0314280000000002E-3</v>
      </c>
      <c r="F17" s="24">
        <v>-4.9328029999999995E-2</v>
      </c>
      <c r="G17" s="24">
        <v>-2.4821460000000004E-2</v>
      </c>
      <c r="H17" s="24">
        <v>-1.6021609000000003E-2</v>
      </c>
      <c r="I17" s="24">
        <v>-2.3642181999999998E-2</v>
      </c>
      <c r="J17" s="24">
        <v>-9.6052884999999998E-3</v>
      </c>
      <c r="K17" s="24">
        <v>-4.2872430000000003E-2</v>
      </c>
      <c r="L17" s="24">
        <v>-2.9391527000000001E-2</v>
      </c>
      <c r="M17" s="24">
        <v>1.1410236000000001E-2</v>
      </c>
      <c r="N17" s="24">
        <v>-7.3250949999999995E-2</v>
      </c>
      <c r="O17" s="24">
        <v>7.0414542999999996E-2</v>
      </c>
      <c r="P17" s="24">
        <v>-0.10681766500000001</v>
      </c>
      <c r="Q17" s="24">
        <v>-1.2075126E-2</v>
      </c>
      <c r="R17" s="24">
        <v>-1.9745051999999999E-2</v>
      </c>
      <c r="S17" s="24">
        <v>3.953421E-2</v>
      </c>
      <c r="T17" s="24">
        <v>-7.4962379999999997E-3</v>
      </c>
      <c r="U17" s="24">
        <v>5.4847716999999997E-2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42227</v>
      </c>
      <c r="B18" s="24" t="e">
        <v>#N/A</v>
      </c>
      <c r="C18" s="24">
        <v>-5.6875887E-2</v>
      </c>
      <c r="D18" s="24">
        <v>-9.0870380000000001E-2</v>
      </c>
      <c r="E18" s="24">
        <v>-9.4364284999999999E-3</v>
      </c>
      <c r="F18" s="24">
        <v>-2.3337661999999999E-2</v>
      </c>
      <c r="G18" s="24">
        <v>-9.5540470000000002E-2</v>
      </c>
      <c r="H18" s="24">
        <v>-0.11092854000000001</v>
      </c>
      <c r="I18" s="24">
        <v>-9.1623009999999991E-2</v>
      </c>
      <c r="J18" s="24">
        <v>-3.5011291999999999E-2</v>
      </c>
      <c r="K18" s="24">
        <v>-8.7159394999999987E-2</v>
      </c>
      <c r="L18" s="24">
        <v>-0.15814101999999999</v>
      </c>
      <c r="M18" s="24">
        <v>-3.1058788E-2</v>
      </c>
      <c r="N18" s="24">
        <v>-8.4369479999999997E-2</v>
      </c>
      <c r="O18" s="24">
        <v>2.9537678000000002E-3</v>
      </c>
      <c r="P18" s="24">
        <v>-3.7490427E-2</v>
      </c>
      <c r="Q18" s="24">
        <v>-1.0411917999999999E-2</v>
      </c>
      <c r="R18" s="24">
        <v>-5.1572560000000003E-2</v>
      </c>
      <c r="S18" s="24">
        <v>-7.8179360000000003E-2</v>
      </c>
      <c r="T18" s="24">
        <v>2.4169206999999998E-2</v>
      </c>
      <c r="U18" s="24">
        <v>-5.8823585999999997E-2</v>
      </c>
      <c r="V18" s="24" t="e">
        <v>#N/A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42258</v>
      </c>
      <c r="B19" s="24" t="e">
        <v>#N/A</v>
      </c>
      <c r="C19" s="24">
        <v>-3.057754E-2</v>
      </c>
      <c r="D19" s="24">
        <v>-0.10464567000000001</v>
      </c>
      <c r="E19" s="24">
        <v>-8.1767670000000001E-2</v>
      </c>
      <c r="F19" s="24">
        <v>4.5086144999999999E-3</v>
      </c>
      <c r="G19" s="24">
        <v>-0.11217851</v>
      </c>
      <c r="H19" s="24">
        <v>-8.410353000000001E-2</v>
      </c>
      <c r="I19" s="24">
        <v>-1.7291068999999999E-2</v>
      </c>
      <c r="J19" s="24">
        <v>-6.3176869999999996E-2</v>
      </c>
      <c r="K19" s="24">
        <v>-6.7470669999999998E-3</v>
      </c>
      <c r="L19" s="24">
        <v>-0.15153759999999999</v>
      </c>
      <c r="M19" s="24">
        <v>-0.12060874999999999</v>
      </c>
      <c r="N19" s="24">
        <v>-1.3579011E-2</v>
      </c>
      <c r="O19" s="24">
        <v>-9.3913554999999996E-2</v>
      </c>
      <c r="P19" s="24">
        <v>-0.1077106</v>
      </c>
      <c r="Q19" s="24">
        <v>2.0128012000000001E-2</v>
      </c>
      <c r="R19" s="24">
        <v>-1.8887757999999998E-2</v>
      </c>
      <c r="S19" s="24">
        <v>-0.17363579000000001</v>
      </c>
      <c r="T19" s="24">
        <v>-0.13225174000000001</v>
      </c>
      <c r="U19" s="24">
        <v>-0.11160713</v>
      </c>
      <c r="V19" s="24" t="e">
        <v>#N/A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42286</v>
      </c>
      <c r="B20" s="24" t="e">
        <v>#N/A</v>
      </c>
      <c r="C20" s="24">
        <v>4.2640209999999998E-2</v>
      </c>
      <c r="D20" s="24">
        <v>0.15408801999999999</v>
      </c>
      <c r="E20" s="24">
        <v>5.9077739999999997E-2</v>
      </c>
      <c r="F20" s="24">
        <v>-1.1669695000000001E-2</v>
      </c>
      <c r="G20" s="24">
        <v>5.0803304000000001E-2</v>
      </c>
      <c r="H20" s="24">
        <v>0.12916242999999999</v>
      </c>
      <c r="I20" s="24">
        <v>3.8856267999999999E-2</v>
      </c>
      <c r="J20" s="24">
        <v>5.9344890000000004E-2</v>
      </c>
      <c r="K20" s="24">
        <v>9.90119E-2</v>
      </c>
      <c r="L20" s="24">
        <v>0.10262012500000001</v>
      </c>
      <c r="M20" s="24">
        <v>9.7938174999999988E-2</v>
      </c>
      <c r="N20" s="24">
        <v>1.3765931E-2</v>
      </c>
      <c r="O20" s="24">
        <v>6.8616866999999998E-2</v>
      </c>
      <c r="P20" s="24">
        <v>5.879736E-2</v>
      </c>
      <c r="Q20" s="24">
        <v>-1.8385649E-2</v>
      </c>
      <c r="R20" s="24">
        <v>2.1429776999999997E-2</v>
      </c>
      <c r="S20" s="24">
        <v>0.15580332</v>
      </c>
      <c r="T20" s="24">
        <v>3.2135962999999997E-2</v>
      </c>
      <c r="U20" s="24">
        <v>0.11934673</v>
      </c>
      <c r="V20" s="24" t="e">
        <v>#N/A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42319</v>
      </c>
      <c r="B21" s="24" t="e">
        <v>#N/A</v>
      </c>
      <c r="C21" s="24">
        <v>-4.7619046999999998E-2</v>
      </c>
      <c r="D21" s="24">
        <v>-7.4023666000000002E-2</v>
      </c>
      <c r="E21" s="24">
        <v>-6.9387730000000009E-2</v>
      </c>
      <c r="F21" s="24">
        <v>-9.4005399999999989E-2</v>
      </c>
      <c r="G21" s="24">
        <v>-6.0006676000000002E-2</v>
      </c>
      <c r="H21" s="24">
        <v>-9.2046440000000007E-2</v>
      </c>
      <c r="I21" s="24">
        <v>-3.7402928000000002E-2</v>
      </c>
      <c r="J21" s="24">
        <v>-1.9643485999999998E-2</v>
      </c>
      <c r="K21" s="24">
        <v>-9.5522999999999997E-3</v>
      </c>
      <c r="L21" s="24">
        <v>-3.8415789999999998E-2</v>
      </c>
      <c r="M21" s="24">
        <v>-7.8973826999999996E-2</v>
      </c>
      <c r="N21" s="24">
        <v>-8.0504300000000001E-2</v>
      </c>
      <c r="O21" s="24">
        <v>-8.550191E-2</v>
      </c>
      <c r="P21" s="24">
        <v>-1.0517478E-2</v>
      </c>
      <c r="Q21" s="24">
        <v>-6.8067610000000001E-2</v>
      </c>
      <c r="R21" s="24">
        <v>-1.5007079000000001E-2</v>
      </c>
      <c r="S21" s="24">
        <v>4.4026731999999999E-2</v>
      </c>
      <c r="T21" s="24">
        <v>-0.12994307499999999</v>
      </c>
      <c r="U21" s="24">
        <v>-7.4635267000000005E-2</v>
      </c>
      <c r="V21" s="24">
        <v>-6.4881144000000002E-2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42349</v>
      </c>
      <c r="B22" s="24" t="e">
        <v>#N/A</v>
      </c>
      <c r="C22" s="24">
        <v>-8.7647019999999992E-2</v>
      </c>
      <c r="D22" s="24">
        <v>-5.2967129999999994E-2</v>
      </c>
      <c r="E22" s="24">
        <v>-4.9415292999999999E-2</v>
      </c>
      <c r="F22" s="24">
        <v>-0.13734346</v>
      </c>
      <c r="G22" s="24">
        <v>-8.6563169999999995E-2</v>
      </c>
      <c r="H22" s="24">
        <v>-7.8740119999999997E-3</v>
      </c>
      <c r="I22" s="24">
        <v>-5.9384164999999996E-2</v>
      </c>
      <c r="J22" s="24">
        <v>-8.571434E-2</v>
      </c>
      <c r="K22" s="24">
        <v>-6.1081705E-2</v>
      </c>
      <c r="L22" s="24">
        <v>-7.4546995000000005E-2</v>
      </c>
      <c r="M22" s="24">
        <v>-0.22355723999999999</v>
      </c>
      <c r="N22" s="24">
        <v>-0.14556955999999999</v>
      </c>
      <c r="O22" s="24">
        <v>-4.3237266999999996E-2</v>
      </c>
      <c r="P22" s="24">
        <v>-7.1853757000000004E-2</v>
      </c>
      <c r="Q22" s="24">
        <v>-0.10955876000000001</v>
      </c>
      <c r="R22" s="24">
        <v>-7.8574240000000004E-2</v>
      </c>
      <c r="S22" s="24">
        <v>-0.17626153999999999</v>
      </c>
      <c r="T22" s="24">
        <v>-8.201891E-2</v>
      </c>
      <c r="U22" s="24">
        <v>-9.8241330000000002E-2</v>
      </c>
      <c r="V22" s="24">
        <v>-3.2275140000000001E-2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42380</v>
      </c>
      <c r="B23" s="24" t="e">
        <v>#N/A</v>
      </c>
      <c r="C23" s="24">
        <v>-2.8466523000000001E-2</v>
      </c>
      <c r="D23" s="24">
        <v>4.7559259999999999E-2</v>
      </c>
      <c r="E23" s="24">
        <v>-5.2871759999999997E-2</v>
      </c>
      <c r="F23" s="24">
        <v>-3.0008316E-2</v>
      </c>
      <c r="G23" s="24">
        <v>-8.3888420000000005E-2</v>
      </c>
      <c r="H23" s="24">
        <v>-1.6383946E-2</v>
      </c>
      <c r="I23" s="24">
        <v>-5.428177E-2</v>
      </c>
      <c r="J23" s="24">
        <v>-5.2546443999999998E-2</v>
      </c>
      <c r="K23" s="24">
        <v>-2.5761126999999998E-2</v>
      </c>
      <c r="L23" s="24">
        <v>-0.14809275</v>
      </c>
      <c r="M23" s="24">
        <v>-3.9259492999999999E-2</v>
      </c>
      <c r="N23" s="24">
        <v>-7.6582966000000002E-2</v>
      </c>
      <c r="O23" s="24">
        <v>1.5108228E-2</v>
      </c>
      <c r="P23" s="24">
        <v>-7.5437665000000001E-2</v>
      </c>
      <c r="Q23" s="24">
        <v>-3.2691240000000003E-2</v>
      </c>
      <c r="R23" s="24">
        <v>-3.6239623999999998E-2</v>
      </c>
      <c r="S23" s="24">
        <v>-4.0273069999999999E-3</v>
      </c>
      <c r="T23" s="24">
        <v>6.7167279999999999E-3</v>
      </c>
      <c r="U23" s="24">
        <v>-2.0496309000000001E-2</v>
      </c>
      <c r="V23" s="24">
        <v>-9.5118469999999997E-2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42411</v>
      </c>
      <c r="B24" s="24" t="e">
        <v>#N/A</v>
      </c>
      <c r="C24" s="24">
        <v>6.6599964999999997E-2</v>
      </c>
      <c r="D24" s="24">
        <v>0.12085188000000001</v>
      </c>
      <c r="E24" s="24">
        <v>4.7587989999999997E-2</v>
      </c>
      <c r="F24" s="24">
        <v>5.0394654000000004E-2</v>
      </c>
      <c r="G24" s="24">
        <v>7.7860235999999999E-2</v>
      </c>
      <c r="H24" s="24">
        <v>7.9779863000000006E-2</v>
      </c>
      <c r="I24" s="24">
        <v>1.9541144E-2</v>
      </c>
      <c r="J24" s="24">
        <v>-4.0425896999999995E-2</v>
      </c>
      <c r="K24" s="24">
        <v>-2.6455045E-2</v>
      </c>
      <c r="L24" s="24">
        <v>-1.5848279000000001E-3</v>
      </c>
      <c r="M24" s="24">
        <v>7.1286680000000005E-2</v>
      </c>
      <c r="N24" s="24">
        <v>-0.22930807</v>
      </c>
      <c r="O24" s="24">
        <v>-9.1989280000000007E-2</v>
      </c>
      <c r="P24" s="24">
        <v>-0.10324042999999999</v>
      </c>
      <c r="Q24" s="24">
        <v>1.13892555E-3</v>
      </c>
      <c r="R24" s="24">
        <v>3.7456393000000004E-2</v>
      </c>
      <c r="S24" s="24">
        <v>3.1484722999999999E-2</v>
      </c>
      <c r="T24" s="24">
        <v>7.9506635999999995E-3</v>
      </c>
      <c r="U24" s="24">
        <v>-6.7712009999999989E-2</v>
      </c>
      <c r="V24" s="24">
        <v>-7.9262733000000002E-2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42440</v>
      </c>
      <c r="B25" s="24" t="e">
        <v>#N/A</v>
      </c>
      <c r="C25" s="24">
        <v>0.11052142999999999</v>
      </c>
      <c r="D25" s="24">
        <v>5.3027034000000001E-2</v>
      </c>
      <c r="E25" s="24">
        <v>0.10485374</v>
      </c>
      <c r="F25" s="24">
        <v>9.8844049999999989E-2</v>
      </c>
      <c r="G25" s="24">
        <v>0.22358715000000001</v>
      </c>
      <c r="H25" s="24">
        <v>6.6241979999999992E-2</v>
      </c>
      <c r="I25" s="24">
        <v>0.13999998</v>
      </c>
      <c r="J25" s="24">
        <v>0.16126835</v>
      </c>
      <c r="K25" s="24">
        <v>0.10108698000000001</v>
      </c>
      <c r="L25" s="24">
        <v>0.384127</v>
      </c>
      <c r="M25" s="24">
        <v>0.15348948000000001</v>
      </c>
      <c r="N25" s="24">
        <v>0.30809843000000003</v>
      </c>
      <c r="O25" s="24">
        <v>0.11186147</v>
      </c>
      <c r="P25" s="24">
        <v>0.15714287999999998</v>
      </c>
      <c r="Q25" s="24">
        <v>0.10784984</v>
      </c>
      <c r="R25" s="24">
        <v>8.7972640000000005E-2</v>
      </c>
      <c r="S25" s="24">
        <v>0.15989912000000001</v>
      </c>
      <c r="T25" s="24">
        <v>0.16619061999999998</v>
      </c>
      <c r="U25" s="24">
        <v>0.107033615</v>
      </c>
      <c r="V25" s="24">
        <v>0.13188195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42471</v>
      </c>
      <c r="B26" s="24" t="e">
        <v>#N/A</v>
      </c>
      <c r="C26" s="24">
        <v>9.5586777000000005E-3</v>
      </c>
      <c r="D26" s="24">
        <v>-2.4339080000000003E-2</v>
      </c>
      <c r="E26" s="24">
        <v>3.2948494000000002E-2</v>
      </c>
      <c r="F26" s="24">
        <v>1.7885326999999999E-2</v>
      </c>
      <c r="G26" s="24">
        <v>0.11084342</v>
      </c>
      <c r="H26" s="24">
        <v>5.8542370000000003E-2</v>
      </c>
      <c r="I26" s="24">
        <v>-1.7543911999999998E-2</v>
      </c>
      <c r="J26" s="24">
        <v>5.0711630000000001E-3</v>
      </c>
      <c r="K26" s="24">
        <v>2.6061177000000001E-2</v>
      </c>
      <c r="L26" s="24">
        <v>3.9373159999999997E-2</v>
      </c>
      <c r="M26" s="24">
        <v>5.105531E-2</v>
      </c>
      <c r="N26" s="24">
        <v>-2.1534263999999997E-2</v>
      </c>
      <c r="O26" s="24">
        <v>1.2148856999999999E-2</v>
      </c>
      <c r="P26" s="24">
        <v>1.7429113E-2</v>
      </c>
      <c r="Q26" s="24">
        <v>1.7457007999999998E-3</v>
      </c>
      <c r="R26" s="24">
        <v>-1.6915381E-2</v>
      </c>
      <c r="S26" s="24">
        <v>7.2187424E-2</v>
      </c>
      <c r="T26" s="24">
        <v>8.163333E-3</v>
      </c>
      <c r="U26" s="24">
        <v>-2.7624309999999999E-2</v>
      </c>
      <c r="V26" s="24">
        <v>-8.180380000000001E-3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42501</v>
      </c>
      <c r="B27" s="24" t="e">
        <v>#N/A</v>
      </c>
      <c r="C27" s="24">
        <v>1.8936276000000002E-2</v>
      </c>
      <c r="D27" s="24">
        <v>-1.6774178000000001E-2</v>
      </c>
      <c r="E27" s="24">
        <v>5.7251452999999997E-3</v>
      </c>
      <c r="F27" s="24">
        <v>-8.1653710000000004E-2</v>
      </c>
      <c r="G27" s="24">
        <v>8.3875659999999991E-2</v>
      </c>
      <c r="H27" s="24">
        <v>-7.5620770000000004E-2</v>
      </c>
      <c r="I27" s="24">
        <v>-6.6220226000000007E-2</v>
      </c>
      <c r="J27" s="24">
        <v>-4.269302E-3</v>
      </c>
      <c r="K27" s="24">
        <v>-2.3282707E-2</v>
      </c>
      <c r="L27" s="24">
        <v>6.7671894999999996E-2</v>
      </c>
      <c r="M27" s="24">
        <v>-3.2319783999999997E-2</v>
      </c>
      <c r="N27" s="24">
        <v>0.16231083000000002</v>
      </c>
      <c r="O27" s="24">
        <v>1.2378096999999999E-2</v>
      </c>
      <c r="P27" s="24">
        <v>-4.3540296999999999E-2</v>
      </c>
      <c r="Q27" s="24">
        <v>-3.1563342000000001E-2</v>
      </c>
      <c r="R27" s="24">
        <v>9.176254E-3</v>
      </c>
      <c r="S27" s="24">
        <v>-0.10065306</v>
      </c>
      <c r="T27" s="24">
        <v>-3.5280526E-2</v>
      </c>
      <c r="U27" s="24">
        <v>7.1022510000000004E-3</v>
      </c>
      <c r="V27" s="24">
        <v>7.2492123000000006E-2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42531</v>
      </c>
      <c r="B28" s="24" t="e">
        <v>#N/A</v>
      </c>
      <c r="C28" s="24">
        <v>-1.5031397E-2</v>
      </c>
      <c r="D28" s="24">
        <v>2.1872520000000002E-3</v>
      </c>
      <c r="E28" s="24">
        <v>2.9005169999999997E-2</v>
      </c>
      <c r="F28" s="24">
        <v>-2.4198114999999999E-2</v>
      </c>
      <c r="G28" s="24">
        <v>6.670952E-4</v>
      </c>
      <c r="H28" s="24">
        <v>-2.1977959999999998E-2</v>
      </c>
      <c r="I28" s="24">
        <v>8.4462170000000003E-2</v>
      </c>
      <c r="J28" s="24">
        <v>-4.2876662999999995E-2</v>
      </c>
      <c r="K28" s="24">
        <v>1.9503593E-2</v>
      </c>
      <c r="L28" s="24">
        <v>-6.2693834000000004E-2</v>
      </c>
      <c r="M28" s="24">
        <v>3.0434847000000001E-2</v>
      </c>
      <c r="N28" s="24">
        <v>-4.7928930000000002E-2</v>
      </c>
      <c r="O28" s="24">
        <v>2.3712515999999999E-2</v>
      </c>
      <c r="P28" s="24">
        <v>3.4079551999999999E-2</v>
      </c>
      <c r="Q28" s="24">
        <v>-1.398313E-2</v>
      </c>
      <c r="R28" s="24">
        <v>3.3853888999999998E-2</v>
      </c>
      <c r="S28" s="24">
        <v>-1.1016488E-2</v>
      </c>
      <c r="T28" s="24">
        <v>1.0791421000000001E-2</v>
      </c>
      <c r="U28" s="24">
        <v>4.5133949999999999E-2</v>
      </c>
      <c r="V28" s="24">
        <v>-2.5399090000000003E-2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42562</v>
      </c>
      <c r="B29" s="24" t="e">
        <v>#N/A</v>
      </c>
      <c r="C29" s="24">
        <v>4.7778250000000001E-2</v>
      </c>
      <c r="D29" s="24">
        <v>9.772169E-2</v>
      </c>
      <c r="E29" s="24">
        <v>3.5049677000000001E-2</v>
      </c>
      <c r="F29" s="24">
        <v>-3.9816855999999998E-2</v>
      </c>
      <c r="G29" s="24">
        <v>9.3121770000000006E-2</v>
      </c>
      <c r="H29" s="24">
        <v>4.3316245000000003E-2</v>
      </c>
      <c r="I29" s="24">
        <v>5.2902339999999999E-2</v>
      </c>
      <c r="J29" s="24">
        <v>3.1253814999999997E-2</v>
      </c>
      <c r="K29" s="24">
        <v>1.7971039000000001E-2</v>
      </c>
      <c r="L29" s="24">
        <v>0.13593472000000001</v>
      </c>
      <c r="M29" s="24">
        <v>5.4662943000000006E-2</v>
      </c>
      <c r="N29" s="24">
        <v>-0.12865125999999999</v>
      </c>
      <c r="O29" s="24">
        <v>4.4740200000000001E-2</v>
      </c>
      <c r="P29" s="24">
        <v>4.0114759999999999E-2</v>
      </c>
      <c r="Q29" s="24">
        <v>2.0878792E-2</v>
      </c>
      <c r="R29" s="24">
        <v>2.7413725999999999E-2</v>
      </c>
      <c r="S29" s="24">
        <v>4.8051120000000003E-2</v>
      </c>
      <c r="T29" s="24">
        <v>3.4110903999999997E-2</v>
      </c>
      <c r="U29" s="24">
        <v>0</v>
      </c>
      <c r="V29" s="24">
        <v>-8.8264940000000007E-3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42593</v>
      </c>
      <c r="B30" s="24">
        <v>1.7087339999999999E-2</v>
      </c>
      <c r="C30" s="24">
        <v>6.2044740000000001E-2</v>
      </c>
      <c r="D30" s="24">
        <v>7.4758886999999996E-2</v>
      </c>
      <c r="E30" s="24">
        <v>2.7841687E-2</v>
      </c>
      <c r="F30" s="24">
        <v>0.14509332999999999</v>
      </c>
      <c r="G30" s="24">
        <v>8.5148810000000005E-2</v>
      </c>
      <c r="H30" s="24">
        <v>2.4242400000000001E-2</v>
      </c>
      <c r="I30" s="24">
        <v>9.211445E-2</v>
      </c>
      <c r="J30" s="24">
        <v>5.8329940000000004E-2</v>
      </c>
      <c r="K30" s="24">
        <v>9.6036430000000006E-2</v>
      </c>
      <c r="L30" s="24">
        <v>0.13689697000000001</v>
      </c>
      <c r="M30" s="24">
        <v>0.12160396999999999</v>
      </c>
      <c r="N30" s="24">
        <v>4.4222473999999998E-2</v>
      </c>
      <c r="O30" s="24">
        <v>3.1369805000000001E-2</v>
      </c>
      <c r="P30" s="24">
        <v>7.5829983000000004E-2</v>
      </c>
      <c r="Q30" s="24">
        <v>0.10218107</v>
      </c>
      <c r="R30" s="24">
        <v>5.7375790000000003E-2</v>
      </c>
      <c r="S30" s="24">
        <v>-1.3830602000000001E-2</v>
      </c>
      <c r="T30" s="24">
        <v>4.1666746000000005E-2</v>
      </c>
      <c r="U30" s="24">
        <v>3.2388686999999999E-2</v>
      </c>
      <c r="V30" s="24">
        <v>-1.5216470000000001E-3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42622</v>
      </c>
      <c r="B31" s="24">
        <v>5.7274103000000002E-3</v>
      </c>
      <c r="C31" s="24">
        <v>-7.0104119999999992E-2</v>
      </c>
      <c r="D31" s="24">
        <v>-7.2176513999999997E-2</v>
      </c>
      <c r="E31" s="24">
        <v>-9.3190849999999992E-2</v>
      </c>
      <c r="F31" s="24">
        <v>-5.9411230000000002E-2</v>
      </c>
      <c r="G31" s="24">
        <v>-5.6128980000000002E-2</v>
      </c>
      <c r="H31" s="24">
        <v>-4.0236710000000002E-2</v>
      </c>
      <c r="I31" s="24">
        <v>-3.8977623000000003E-2</v>
      </c>
      <c r="J31" s="24">
        <v>-7.1536419999999989E-2</v>
      </c>
      <c r="K31" s="24">
        <v>-2.388674E-2</v>
      </c>
      <c r="L31" s="24">
        <v>-5.1605462999999997E-2</v>
      </c>
      <c r="M31" s="24">
        <v>-9.9231609999999998E-2</v>
      </c>
      <c r="N31" s="24">
        <v>-1.7759621E-2</v>
      </c>
      <c r="O31" s="24">
        <v>-5.0692559999999994E-3</v>
      </c>
      <c r="P31" s="24">
        <v>4.0060640000000002E-2</v>
      </c>
      <c r="Q31" s="24">
        <v>-4.32325E-2</v>
      </c>
      <c r="R31" s="24">
        <v>-6.9146749999999993E-2</v>
      </c>
      <c r="S31" s="24">
        <v>-4.5329330000000001E-2</v>
      </c>
      <c r="T31" s="24">
        <v>-2.2394239999999999E-2</v>
      </c>
      <c r="U31" s="24">
        <v>-4.8366012999999999E-2</v>
      </c>
      <c r="V31" s="24">
        <v>-4.5286299999999995E-2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42654</v>
      </c>
      <c r="B32" s="24">
        <v>0</v>
      </c>
      <c r="C32" s="24">
        <v>1.9120455000000001E-2</v>
      </c>
      <c r="D32" s="24">
        <v>4.9173713000000001E-2</v>
      </c>
      <c r="E32" s="24">
        <v>-1.6168833000000001E-2</v>
      </c>
      <c r="F32" s="24">
        <v>2.2358894000000001E-2</v>
      </c>
      <c r="G32" s="24">
        <v>-4.7333774999999995E-2</v>
      </c>
      <c r="H32" s="24">
        <v>-1.3563453999999999E-2</v>
      </c>
      <c r="I32" s="24">
        <v>3.4574509000000003E-2</v>
      </c>
      <c r="J32" s="24">
        <v>2.9274344000000001E-2</v>
      </c>
      <c r="K32" s="24">
        <v>-5.855262E-3</v>
      </c>
      <c r="L32" s="24">
        <v>7.55744E-2</v>
      </c>
      <c r="M32" s="24">
        <v>-2.5593400000000002E-2</v>
      </c>
      <c r="N32" s="24">
        <v>1.8080710999999999E-2</v>
      </c>
      <c r="O32" s="24">
        <v>5.4347515000000004E-3</v>
      </c>
      <c r="P32" s="24">
        <v>6.8707465999999998E-3</v>
      </c>
      <c r="Q32" s="24">
        <v>3.6143064000000004E-3</v>
      </c>
      <c r="R32" s="24">
        <v>-2.1241903000000003E-3</v>
      </c>
      <c r="S32" s="24">
        <v>-1.9674718000000001E-2</v>
      </c>
      <c r="T32" s="24">
        <v>-4.7235009999999994E-2</v>
      </c>
      <c r="U32" s="24">
        <v>1.5796661E-2</v>
      </c>
      <c r="V32" s="24">
        <v>-4.5450806999999996E-2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42685</v>
      </c>
      <c r="B33" s="24">
        <v>1.708436E-2</v>
      </c>
      <c r="C33" s="24">
        <v>4.0203333000000006E-3</v>
      </c>
      <c r="D33" s="24">
        <v>-0.10218977999999999</v>
      </c>
      <c r="E33" s="24">
        <v>-9.3593300000000004E-2</v>
      </c>
      <c r="F33" s="24">
        <v>-4.4833301999999998E-2</v>
      </c>
      <c r="G33" s="24">
        <v>3.6792516999999997E-2</v>
      </c>
      <c r="H33" s="24">
        <v>-0.10718750999999999</v>
      </c>
      <c r="I33" s="24">
        <v>-4.4023155999999994E-2</v>
      </c>
      <c r="J33" s="24">
        <v>-0.14398580999999999</v>
      </c>
      <c r="K33" s="24">
        <v>-5.6755304000000006E-2</v>
      </c>
      <c r="L33" s="24">
        <v>-8.6565550000000005E-2</v>
      </c>
      <c r="M33" s="24">
        <v>-6.2428655999999999E-2</v>
      </c>
      <c r="N33" s="24">
        <v>-1.2295008000000001E-2</v>
      </c>
      <c r="O33" s="24">
        <v>-0.10337835000000001</v>
      </c>
      <c r="P33" s="24">
        <v>-6.3689049999999997E-2</v>
      </c>
      <c r="Q33" s="24">
        <v>-7.3158145000000008E-2</v>
      </c>
      <c r="R33" s="24">
        <v>3.6277652000000001E-2</v>
      </c>
      <c r="S33" s="24">
        <v>-8.9376510000000006E-2</v>
      </c>
      <c r="T33" s="24">
        <v>-5.4907919999999999E-2</v>
      </c>
      <c r="U33" s="24">
        <v>-7.5050710000000007E-2</v>
      </c>
      <c r="V33" s="24">
        <v>0.11352766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42713</v>
      </c>
      <c r="B34" s="24">
        <v>-4.1060447999999999E-3</v>
      </c>
      <c r="C34" s="24">
        <v>5.926323E-2</v>
      </c>
      <c r="D34" s="24">
        <v>5.0064206E-2</v>
      </c>
      <c r="E34" s="24">
        <v>2.1204589999999999E-2</v>
      </c>
      <c r="F34" s="24">
        <v>3.033781E-2</v>
      </c>
      <c r="G34" s="24">
        <v>0</v>
      </c>
      <c r="H34" s="24">
        <v>5.1452637000000002E-2</v>
      </c>
      <c r="I34" s="24">
        <v>5.4117680000000001E-2</v>
      </c>
      <c r="J34" s="24">
        <v>5.7683470000000001E-2</v>
      </c>
      <c r="K34" s="24">
        <v>4.0681242999999999E-2</v>
      </c>
      <c r="L34" s="24">
        <v>9.8460909999999995E-3</v>
      </c>
      <c r="M34" s="24">
        <v>7.1863650000000001E-2</v>
      </c>
      <c r="N34" s="24">
        <v>0.13969564000000001</v>
      </c>
      <c r="O34" s="24">
        <v>3.4287810000000002E-2</v>
      </c>
      <c r="P34" s="24">
        <v>2.0538926000000002E-2</v>
      </c>
      <c r="Q34" s="24">
        <v>2.4458049999999999E-2</v>
      </c>
      <c r="R34" s="24">
        <v>2.1270870000000001E-2</v>
      </c>
      <c r="S34" s="24">
        <v>-5.9653225000000004E-2</v>
      </c>
      <c r="T34" s="24">
        <v>0.10873091</v>
      </c>
      <c r="U34" s="24">
        <v>-1.3888955000000001E-2</v>
      </c>
      <c r="V34" s="24">
        <v>0.10156679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42746</v>
      </c>
      <c r="B35" s="24">
        <v>-3.5321056999999996E-2</v>
      </c>
      <c r="C35" s="24">
        <v>-4.5989329999999995E-2</v>
      </c>
      <c r="D35" s="24">
        <v>6.0008764000000006E-3</v>
      </c>
      <c r="E35" s="24">
        <v>5.1744940000000003E-2</v>
      </c>
      <c r="F35" s="24">
        <v>9.1986890000000002E-2</v>
      </c>
      <c r="G35" s="24">
        <v>3.1699776999999998E-2</v>
      </c>
      <c r="H35" s="24">
        <v>8.0326796000000002E-3</v>
      </c>
      <c r="I35" s="24">
        <v>-1.4141798000000001E-3</v>
      </c>
      <c r="J35" s="24">
        <v>-8.3311849999999993E-2</v>
      </c>
      <c r="K35" s="24">
        <v>3.0315279999999997E-2</v>
      </c>
      <c r="L35" s="24">
        <v>0.11167502000000001</v>
      </c>
      <c r="M35" s="24">
        <v>4.2424320000000001E-2</v>
      </c>
      <c r="N35" s="24">
        <v>8.5961820000000008E-3</v>
      </c>
      <c r="O35" s="24">
        <v>8.262396E-3</v>
      </c>
      <c r="P35" s="24">
        <v>1.3203025E-2</v>
      </c>
      <c r="Q35" s="24">
        <v>7.4877860000000004E-2</v>
      </c>
      <c r="R35" s="24">
        <v>3.0537605000000002E-2</v>
      </c>
      <c r="S35" s="24">
        <v>-6.2270823000000003E-2</v>
      </c>
      <c r="T35" s="24">
        <v>3.7201999999999999E-2</v>
      </c>
      <c r="U35" s="24">
        <v>2.7670264000000003E-2</v>
      </c>
      <c r="V35" s="24">
        <v>-1.9343018999999999E-2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42776</v>
      </c>
      <c r="B36" s="24">
        <v>2.5984286999999998E-2</v>
      </c>
      <c r="C36" s="24">
        <v>8.4830879999999997E-2</v>
      </c>
      <c r="D36" s="24">
        <v>1.5409589E-2</v>
      </c>
      <c r="E36" s="24">
        <v>-1.9799113E-2</v>
      </c>
      <c r="F36" s="24">
        <v>9.2842220000000003E-2</v>
      </c>
      <c r="G36" s="24">
        <v>7.2818400000000005E-2</v>
      </c>
      <c r="H36" s="24">
        <v>2.1049023E-2</v>
      </c>
      <c r="I36" s="24">
        <v>5.5246709999999997E-2</v>
      </c>
      <c r="J36" s="24">
        <v>0.11451101</v>
      </c>
      <c r="K36" s="24">
        <v>3.8042425999999997E-2</v>
      </c>
      <c r="L36" s="24">
        <v>6.2170506E-2</v>
      </c>
      <c r="M36" s="24">
        <v>2.4977087999999998E-2</v>
      </c>
      <c r="N36" s="24">
        <v>-6.3803672999999991E-2</v>
      </c>
      <c r="O36" s="24">
        <v>6.7572473999999993E-2</v>
      </c>
      <c r="P36" s="24">
        <v>4.6581864000000001E-2</v>
      </c>
      <c r="Q36" s="24">
        <v>-3.5335421999999998E-3</v>
      </c>
      <c r="R36" s="24">
        <v>7.8260900000000008E-3</v>
      </c>
      <c r="S36" s="24">
        <v>0.16722310000000001</v>
      </c>
      <c r="T36" s="24">
        <v>3.9050580000000003E-3</v>
      </c>
      <c r="U36" s="24">
        <v>1.4042854E-2</v>
      </c>
      <c r="V36" s="24">
        <v>1.2728452999999999E-2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42804</v>
      </c>
      <c r="B37" s="24">
        <v>3.7989615999999998E-3</v>
      </c>
      <c r="C37" s="24">
        <v>-1.2180268999999999E-2</v>
      </c>
      <c r="D37" s="24">
        <v>-1.5974522000000001E-2</v>
      </c>
      <c r="E37" s="24">
        <v>-1.170963E-2</v>
      </c>
      <c r="F37" s="24">
        <v>7.5937509999999993E-3</v>
      </c>
      <c r="G37" s="24">
        <v>-0.10140144</v>
      </c>
      <c r="H37" s="24">
        <v>1.2166262000000001E-2</v>
      </c>
      <c r="I37" s="24">
        <v>-8.0544950000000001E-3</v>
      </c>
      <c r="J37" s="24">
        <v>1.9948482999999999E-2</v>
      </c>
      <c r="K37" s="24">
        <v>4.1294098E-3</v>
      </c>
      <c r="L37" s="24">
        <v>-3.0049682000000001E-2</v>
      </c>
      <c r="M37" s="24">
        <v>5.3751470000000003E-4</v>
      </c>
      <c r="N37" s="24">
        <v>3.5386682000000003E-2</v>
      </c>
      <c r="O37" s="24">
        <v>1.9854069000000002E-2</v>
      </c>
      <c r="P37" s="24">
        <v>1.4424323999999999E-3</v>
      </c>
      <c r="Q37" s="24">
        <v>-1.0891616E-2</v>
      </c>
      <c r="R37" s="24">
        <v>-2.859503E-2</v>
      </c>
      <c r="S37" s="24">
        <v>6.8629980000000004E-3</v>
      </c>
      <c r="T37" s="24">
        <v>-4.9965916000000006E-2</v>
      </c>
      <c r="U37" s="24">
        <v>-1.8221556999999999E-2</v>
      </c>
      <c r="V37" s="24">
        <v>-1.6377032E-2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42836</v>
      </c>
      <c r="B38" s="24">
        <v>3.5590052999999996E-2</v>
      </c>
      <c r="C38" s="24">
        <v>0.10628855</v>
      </c>
      <c r="D38" s="24">
        <v>5.8847427000000001E-2</v>
      </c>
      <c r="E38" s="24">
        <v>6.6350819999999991E-2</v>
      </c>
      <c r="F38" s="24">
        <v>1.9312263E-2</v>
      </c>
      <c r="G38" s="24">
        <v>4.8012256999999996E-2</v>
      </c>
      <c r="H38" s="24">
        <v>2.003336E-2</v>
      </c>
      <c r="I38" s="24">
        <v>3.1542778E-2</v>
      </c>
      <c r="J38" s="24">
        <v>9.1482750000000002E-2</v>
      </c>
      <c r="K38" s="24">
        <v>1.2851238000000001E-2</v>
      </c>
      <c r="L38" s="24">
        <v>-3.2327175000000001E-3</v>
      </c>
      <c r="M38" s="24">
        <v>-9.6704959999999989E-3</v>
      </c>
      <c r="N38" s="24">
        <v>3.0379771999999999E-2</v>
      </c>
      <c r="O38" s="24">
        <v>5.8569073999999999E-2</v>
      </c>
      <c r="P38" s="24">
        <v>2.8806566999999998E-2</v>
      </c>
      <c r="Q38" s="24">
        <v>-5.3726434999999996E-3</v>
      </c>
      <c r="R38" s="24">
        <v>2.7839303000000003E-2</v>
      </c>
      <c r="S38" s="24">
        <v>4.2885660000000006E-2</v>
      </c>
      <c r="T38" s="24">
        <v>2.689159E-2</v>
      </c>
      <c r="U38" s="24">
        <v>5.1967263E-2</v>
      </c>
      <c r="V38" s="24">
        <v>2.3945332E-2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42866</v>
      </c>
      <c r="B39" s="24">
        <v>-5.5370990000000002E-2</v>
      </c>
      <c r="C39" s="24">
        <v>-4.6812353000000001E-2</v>
      </c>
      <c r="D39" s="24">
        <v>2.2230743999999997E-2</v>
      </c>
      <c r="E39" s="24">
        <v>1.6388893000000002E-2</v>
      </c>
      <c r="F39" s="24">
        <v>9.5656160000000004E-2</v>
      </c>
      <c r="G39" s="24">
        <v>2.3343563000000002E-3</v>
      </c>
      <c r="H39" s="24">
        <v>4.5171856999999996E-2</v>
      </c>
      <c r="I39" s="24">
        <v>4.2385816999999999E-2</v>
      </c>
      <c r="J39" s="24">
        <v>2.3120642E-3</v>
      </c>
      <c r="K39" s="24">
        <v>0.11639309</v>
      </c>
      <c r="L39" s="24">
        <v>5.2972913000000003E-2</v>
      </c>
      <c r="M39" s="24">
        <v>6.9258569999999992E-2</v>
      </c>
      <c r="N39" s="24">
        <v>0.19041765000000002</v>
      </c>
      <c r="O39" s="24">
        <v>2.2005677000000001E-2</v>
      </c>
      <c r="P39" s="24">
        <v>3.9600015000000002E-2</v>
      </c>
      <c r="Q39" s="24">
        <v>-3.0386030000000001E-2</v>
      </c>
      <c r="R39" s="24">
        <v>-2.053982E-2</v>
      </c>
      <c r="S39" s="24">
        <v>7.9792976000000002E-2</v>
      </c>
      <c r="T39" s="24">
        <v>7.5203180000000007E-3</v>
      </c>
      <c r="U39" s="24">
        <v>-1.2702942E-2</v>
      </c>
      <c r="V39" s="24">
        <v>-9.6527339999999996E-3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42895</v>
      </c>
      <c r="B40" s="24">
        <v>7.6592326000000002E-2</v>
      </c>
      <c r="C40" s="24">
        <v>2.0112275999999998E-2</v>
      </c>
      <c r="D40" s="24">
        <v>-3.7497281999999998E-4</v>
      </c>
      <c r="E40" s="24">
        <v>2.0224093999999998E-2</v>
      </c>
      <c r="F40" s="24">
        <v>1.8557549E-2</v>
      </c>
      <c r="G40" s="24">
        <v>1.7758370000000002E-2</v>
      </c>
      <c r="H40" s="24">
        <v>2.5368094000000001E-2</v>
      </c>
      <c r="I40" s="24">
        <v>1.0165453E-2</v>
      </c>
      <c r="J40" s="24">
        <v>2.5759340000000002E-2</v>
      </c>
      <c r="K40" s="24">
        <v>2.9549956000000002E-2</v>
      </c>
      <c r="L40" s="24">
        <v>-0.12114983999999999</v>
      </c>
      <c r="M40" s="24">
        <v>-6.426513E-3</v>
      </c>
      <c r="N40" s="24">
        <v>-2.1671832000000002E-2</v>
      </c>
      <c r="O40" s="24">
        <v>6.4595939999999999E-3</v>
      </c>
      <c r="P40" s="24">
        <v>5.9061170000000003E-2</v>
      </c>
      <c r="Q40" s="24">
        <v>-6.9569826000000001E-2</v>
      </c>
      <c r="R40" s="24">
        <v>1.0565877E-2</v>
      </c>
      <c r="S40" s="24">
        <v>4.5397161999999998E-2</v>
      </c>
      <c r="T40" s="24">
        <v>1.0445237000000001E-2</v>
      </c>
      <c r="U40" s="24">
        <v>3.7884235000000002E-2</v>
      </c>
      <c r="V40" s="24">
        <v>-8.4406140000000004E-4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42927</v>
      </c>
      <c r="B41" s="24">
        <v>3.1115650000000002E-2</v>
      </c>
      <c r="C41" s="24">
        <v>5.0714015999999999E-3</v>
      </c>
      <c r="D41" s="24">
        <v>1.7554997999999999E-2</v>
      </c>
      <c r="E41" s="24">
        <v>-3.8731992E-2</v>
      </c>
      <c r="F41" s="24">
        <v>7.5443983000000004E-3</v>
      </c>
      <c r="G41" s="24">
        <v>-9.6843840000000007E-3</v>
      </c>
      <c r="H41" s="24">
        <v>-2.7601062999999999E-2</v>
      </c>
      <c r="I41" s="24">
        <v>3.7377833999999999E-2</v>
      </c>
      <c r="J41" s="24">
        <v>4.4202924000000005E-2</v>
      </c>
      <c r="K41" s="24">
        <v>-6.3291189999999994E-3</v>
      </c>
      <c r="L41" s="24">
        <v>3.7883399999999998E-2</v>
      </c>
      <c r="M41" s="24">
        <v>-5.2447319999999999E-2</v>
      </c>
      <c r="N41" s="24">
        <v>0.11181426</v>
      </c>
      <c r="O41" s="24">
        <v>1.6750096999999999E-2</v>
      </c>
      <c r="P41" s="24">
        <v>1.4470815999999999E-2</v>
      </c>
      <c r="Q41" s="24">
        <v>-4.7588348000000003E-3</v>
      </c>
      <c r="R41" s="24">
        <v>1.6531944000000001E-3</v>
      </c>
      <c r="S41" s="24">
        <v>3.0211209999999999E-2</v>
      </c>
      <c r="T41" s="24">
        <v>-5.5777429999999996E-3</v>
      </c>
      <c r="U41" s="24">
        <v>1.0330558E-2</v>
      </c>
      <c r="V41" s="24">
        <v>6.5245866999999999E-2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42958</v>
      </c>
      <c r="B42" s="24">
        <v>1.8027544E-2</v>
      </c>
      <c r="C42" s="24">
        <v>4.7994374999999999E-2</v>
      </c>
      <c r="D42" s="24">
        <v>-5.5969953999999997E-3</v>
      </c>
      <c r="E42" s="24">
        <v>-1.0623454999999999E-2</v>
      </c>
      <c r="F42" s="24">
        <v>5.1958799999999999E-2</v>
      </c>
      <c r="G42" s="24">
        <v>5.4117680000000001E-2</v>
      </c>
      <c r="H42" s="24">
        <v>6.6688060000000002E-3</v>
      </c>
      <c r="I42" s="24">
        <v>7.7605250000000008E-3</v>
      </c>
      <c r="J42" s="24">
        <v>1.6330957E-2</v>
      </c>
      <c r="K42" s="24">
        <v>-2.2070884999999998E-2</v>
      </c>
      <c r="L42" s="24">
        <v>7.8320026000000001E-2</v>
      </c>
      <c r="M42" s="24">
        <v>6.4481140000000006E-2</v>
      </c>
      <c r="N42" s="24">
        <v>-2.1821617999999997E-2</v>
      </c>
      <c r="O42" s="24">
        <v>9.0515609999999999E-4</v>
      </c>
      <c r="P42" s="24">
        <v>5.3009870000000001E-2</v>
      </c>
      <c r="Q42" s="24">
        <v>2.5059700000000001E-2</v>
      </c>
      <c r="R42" s="24">
        <v>-5.0533413999999995E-3</v>
      </c>
      <c r="S42" s="24">
        <v>5.0180078000000003E-2</v>
      </c>
      <c r="T42" s="24">
        <v>3.9881825000000003E-2</v>
      </c>
      <c r="U42" s="24">
        <v>-2.3858250000000001E-2</v>
      </c>
      <c r="V42" s="24">
        <v>-2.6742875999999999E-2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42989</v>
      </c>
      <c r="B43" s="24">
        <v>7.9166650000000005E-2</v>
      </c>
      <c r="C43" s="24">
        <v>7.2123884999999999E-2</v>
      </c>
      <c r="D43" s="24">
        <v>2.5140761999999997E-2</v>
      </c>
      <c r="E43" s="24">
        <v>3.6168337000000002E-2</v>
      </c>
      <c r="F43" s="24">
        <v>8.2712649999999999E-2</v>
      </c>
      <c r="G43" s="24">
        <v>7.6450943999999993E-2</v>
      </c>
      <c r="H43" s="24">
        <v>3.9747596000000003E-2</v>
      </c>
      <c r="I43" s="24">
        <v>3.6578655000000002E-2</v>
      </c>
      <c r="J43" s="24">
        <v>7.4987409999999997E-3</v>
      </c>
      <c r="K43" s="24">
        <v>3.6958575E-2</v>
      </c>
      <c r="L43" s="24">
        <v>0.11973679000000001</v>
      </c>
      <c r="M43" s="24">
        <v>5.4449560000000001E-2</v>
      </c>
      <c r="N43" s="24">
        <v>-1.4548897999999999E-2</v>
      </c>
      <c r="O43" s="24">
        <v>3.7383198999999999E-2</v>
      </c>
      <c r="P43" s="24">
        <v>7.2355030000000001E-2</v>
      </c>
      <c r="Q43" s="24">
        <v>-7.9749703000000005E-2</v>
      </c>
      <c r="R43" s="24">
        <v>4.8824430000000002E-2</v>
      </c>
      <c r="S43" s="24">
        <v>6.1728360000000003E-2</v>
      </c>
      <c r="T43" s="24">
        <v>1.8449067999999999E-2</v>
      </c>
      <c r="U43" s="24">
        <v>3.0726314000000001E-2</v>
      </c>
      <c r="V43" s="24">
        <v>4.5883656000000002E-2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43019</v>
      </c>
      <c r="B44" s="24">
        <v>6.0811040000000004E-3</v>
      </c>
      <c r="C44" s="24">
        <v>5.2208066000000004E-2</v>
      </c>
      <c r="D44" s="24">
        <v>-2.7818440999999999E-2</v>
      </c>
      <c r="E44" s="24">
        <v>1.8271089000000001E-2</v>
      </c>
      <c r="F44" s="24">
        <v>5.7928559999999999E-3</v>
      </c>
      <c r="G44" s="24">
        <v>5.3913830000000003E-2</v>
      </c>
      <c r="H44" s="24">
        <v>-1.4563083999999999E-2</v>
      </c>
      <c r="I44" s="24">
        <v>-8.2249044999999996E-3</v>
      </c>
      <c r="J44" s="24">
        <v>-6.2023760000000004E-2</v>
      </c>
      <c r="K44" s="24">
        <v>4.8495410000000003E-2</v>
      </c>
      <c r="L44" s="24">
        <v>9.1656445999999999E-3</v>
      </c>
      <c r="M44" s="24">
        <v>-1.4361799E-2</v>
      </c>
      <c r="N44" s="24">
        <v>-7.7755930000000001E-2</v>
      </c>
      <c r="O44" s="24">
        <v>-1.9761681999999999E-2</v>
      </c>
      <c r="P44" s="24">
        <v>4.6308040000000002E-2</v>
      </c>
      <c r="Q44" s="24">
        <v>-1.7704128999999999E-2</v>
      </c>
      <c r="R44" s="24">
        <v>4.6777487000000006E-2</v>
      </c>
      <c r="S44" s="24">
        <v>-0.11477173</v>
      </c>
      <c r="T44" s="24">
        <v>-5.577266E-3</v>
      </c>
      <c r="U44" s="24">
        <v>2.8455257000000001E-2</v>
      </c>
      <c r="V44" s="24">
        <v>-4.9043416999999999E-2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43049</v>
      </c>
      <c r="B45" s="24">
        <v>3.4251212999999996E-2</v>
      </c>
      <c r="C45" s="24">
        <v>-2.8633117999999999E-2</v>
      </c>
      <c r="D45" s="24">
        <v>9.0361833999999999E-3</v>
      </c>
      <c r="E45" s="24">
        <v>-1.6068815999999999E-3</v>
      </c>
      <c r="F45" s="24">
        <v>-3.7437022E-2</v>
      </c>
      <c r="G45" s="24">
        <v>1.7461895999999998E-2</v>
      </c>
      <c r="H45" s="24">
        <v>-8.9285969999999999E-3</v>
      </c>
      <c r="I45" s="24">
        <v>4.8154592999999999E-3</v>
      </c>
      <c r="J45" s="24">
        <v>-6.0079336000000004E-2</v>
      </c>
      <c r="K45" s="24">
        <v>3.6639810000000002E-2</v>
      </c>
      <c r="L45" s="24">
        <v>-9.5714859999999999E-2</v>
      </c>
      <c r="M45" s="24">
        <v>-3.3398807000000003E-2</v>
      </c>
      <c r="N45" s="24">
        <v>-4.3756539999999997E-2</v>
      </c>
      <c r="O45" s="24">
        <v>2.8164864000000001E-2</v>
      </c>
      <c r="P45" s="24">
        <v>2.4942994E-2</v>
      </c>
      <c r="Q45" s="24">
        <v>-7.8879537999999999E-2</v>
      </c>
      <c r="R45" s="24">
        <v>-1.4502882999999999E-2</v>
      </c>
      <c r="S45" s="24">
        <v>-1.5324770999999999E-2</v>
      </c>
      <c r="T45" s="24">
        <v>-5.8889446000000005E-2</v>
      </c>
      <c r="U45" s="24">
        <v>6.3241005000000003E-2</v>
      </c>
      <c r="V45" s="24">
        <v>-1.3795853E-2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43080</v>
      </c>
      <c r="B46" s="24">
        <v>-1.4842272E-2</v>
      </c>
      <c r="C46" s="24">
        <v>-0.10357356</v>
      </c>
      <c r="D46" s="24">
        <v>1.1567235E-2</v>
      </c>
      <c r="E46" s="24">
        <v>5.9013367000000008E-3</v>
      </c>
      <c r="F46" s="24">
        <v>-2.1316350000000001E-2</v>
      </c>
      <c r="G46" s="24">
        <v>-4.3268022999999996E-2</v>
      </c>
      <c r="H46" s="24">
        <v>2.4231194999999997E-2</v>
      </c>
      <c r="I46" s="24">
        <v>-2.7422844999999998E-2</v>
      </c>
      <c r="J46" s="24">
        <v>-1.0049938999999999E-3</v>
      </c>
      <c r="K46" s="24">
        <v>3.2253264999999999E-3</v>
      </c>
      <c r="L46" s="24">
        <v>6.6958666000000002E-3</v>
      </c>
      <c r="M46" s="24">
        <v>3.5907865000000004E-2</v>
      </c>
      <c r="N46" s="24">
        <v>4.3526769999999999E-2</v>
      </c>
      <c r="O46" s="24">
        <v>1.9607902E-2</v>
      </c>
      <c r="P46" s="24">
        <v>-1.6322850999999999E-2</v>
      </c>
      <c r="Q46" s="24">
        <v>2.202022E-2</v>
      </c>
      <c r="R46" s="24">
        <v>1.0205507000000001E-2</v>
      </c>
      <c r="S46" s="24">
        <v>9.140253000000001E-3</v>
      </c>
      <c r="T46" s="24">
        <v>-3.0994414999999998E-4</v>
      </c>
      <c r="U46" s="24">
        <v>2.2304892999999999E-2</v>
      </c>
      <c r="V46" s="24">
        <v>2.2382019999999999E-2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43111</v>
      </c>
      <c r="B47" s="24">
        <v>5.9097289999999997E-2</v>
      </c>
      <c r="C47" s="24">
        <v>0.23360168000000001</v>
      </c>
      <c r="D47" s="24">
        <v>7.6424599999999995E-2</v>
      </c>
      <c r="E47" s="24">
        <v>5.5371284E-2</v>
      </c>
      <c r="F47" s="24">
        <v>9.0287799999999988E-2</v>
      </c>
      <c r="G47" s="24">
        <v>9.690559E-2</v>
      </c>
      <c r="H47" s="24">
        <v>9.2621690000000007E-2</v>
      </c>
      <c r="I47" s="24">
        <v>4.7179820000000004E-2</v>
      </c>
      <c r="J47" s="24">
        <v>1.0277867000000001E-2</v>
      </c>
      <c r="K47" s="24">
        <v>6.3811064000000001E-2</v>
      </c>
      <c r="L47" s="24">
        <v>0.11435985999999999</v>
      </c>
      <c r="M47" s="24">
        <v>0.13396525000000001</v>
      </c>
      <c r="N47" s="24">
        <v>0.18306625000000001</v>
      </c>
      <c r="O47" s="24">
        <v>5.6268333999999996E-2</v>
      </c>
      <c r="P47" s="24">
        <v>8.3432560000000003E-2</v>
      </c>
      <c r="Q47" s="24">
        <v>0.17209983999999998</v>
      </c>
      <c r="R47" s="24">
        <v>5.6418895999999996E-2</v>
      </c>
      <c r="S47" s="24">
        <v>7.7250003999999997E-2</v>
      </c>
      <c r="T47" s="24">
        <v>6.8187949999999997E-2</v>
      </c>
      <c r="U47" s="24">
        <v>0.16233004000000001</v>
      </c>
      <c r="V47" s="24">
        <v>5.8676123999999996E-2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43140</v>
      </c>
      <c r="B48" s="24">
        <v>-7.8437210000000007E-2</v>
      </c>
      <c r="C48" s="24">
        <v>-3.6366999999999997E-2</v>
      </c>
      <c r="D48" s="24">
        <v>-1.9897102999999999E-2</v>
      </c>
      <c r="E48" s="24">
        <v>-7.4841976000000004E-2</v>
      </c>
      <c r="F48" s="24">
        <v>-4.2022823999999993E-2</v>
      </c>
      <c r="G48" s="24">
        <v>-5.5412054000000002E-2</v>
      </c>
      <c r="H48" s="24">
        <v>-1.1333882999999999E-2</v>
      </c>
      <c r="I48" s="24">
        <v>-3.3889233999999997E-2</v>
      </c>
      <c r="J48" s="24">
        <v>1.2877225999999999E-2</v>
      </c>
      <c r="K48" s="24">
        <v>-8.4813890000000003E-2</v>
      </c>
      <c r="L48" s="24">
        <v>1.3921260999999999E-3</v>
      </c>
      <c r="M48" s="24">
        <v>-3.4929453999999999E-2</v>
      </c>
      <c r="N48" s="24">
        <v>-3.6934256999999998E-2</v>
      </c>
      <c r="O48" s="24">
        <v>-4.6128929999999999E-2</v>
      </c>
      <c r="P48" s="24">
        <v>-7.1509180000000006E-2</v>
      </c>
      <c r="Q48" s="24">
        <v>-7.0918380000000003E-2</v>
      </c>
      <c r="R48" s="24">
        <v>-9.0692640000000005E-3</v>
      </c>
      <c r="S48" s="24">
        <v>-2.9170512999999999E-2</v>
      </c>
      <c r="T48" s="24">
        <v>-3.9865195999999999E-2</v>
      </c>
      <c r="U48" s="24">
        <v>-8.9567899999999992E-2</v>
      </c>
      <c r="V48" s="24">
        <v>-4.4909716000000001E-3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43168</v>
      </c>
      <c r="B49" s="24">
        <v>8.996760999999999E-2</v>
      </c>
      <c r="C49" s="24">
        <v>2.7688265E-2</v>
      </c>
      <c r="D49" s="24">
        <v>-3.8502216000000002E-3</v>
      </c>
      <c r="E49" s="24">
        <v>-2.7329325999999998E-3</v>
      </c>
      <c r="F49" s="24">
        <v>-4.4609307999999995E-3</v>
      </c>
      <c r="G49" s="24">
        <v>4.6234130000000005E-2</v>
      </c>
      <c r="H49" s="24">
        <v>4.0858270000000002E-2</v>
      </c>
      <c r="I49" s="24">
        <v>6.3196062999999997E-2</v>
      </c>
      <c r="J49" s="24">
        <v>3.0393243E-2</v>
      </c>
      <c r="K49" s="24">
        <v>7.9778909999999995E-2</v>
      </c>
      <c r="L49" s="24">
        <v>6.5569997000000005E-2</v>
      </c>
      <c r="M49" s="24">
        <v>0.12185192</v>
      </c>
      <c r="N49" s="24">
        <v>-4.7940611999999997E-3</v>
      </c>
      <c r="O49" s="24">
        <v>-2.4321258000000002E-2</v>
      </c>
      <c r="P49" s="24">
        <v>9.5245250000000004E-2</v>
      </c>
      <c r="Q49" s="24">
        <v>-2.2613049E-2</v>
      </c>
      <c r="R49" s="24">
        <v>-6.2022209999999999E-3</v>
      </c>
      <c r="S49" s="24">
        <v>4.3427230000000004E-2</v>
      </c>
      <c r="T49" s="24">
        <v>-1.2865543E-2</v>
      </c>
      <c r="U49" s="24">
        <v>9.9537010000000009E-2</v>
      </c>
      <c r="V49" s="24">
        <v>6.1654090000000002E-2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43201</v>
      </c>
      <c r="B50" s="24">
        <v>-3.4738779999999997E-2</v>
      </c>
      <c r="C50" s="24">
        <v>2.9525757000000001E-3</v>
      </c>
      <c r="D50" s="24">
        <v>-1.8622577000000001E-2</v>
      </c>
      <c r="E50" s="24">
        <v>-5.6727942999999996E-2</v>
      </c>
      <c r="F50" s="24">
        <v>-3.5474239999999997E-2</v>
      </c>
      <c r="G50" s="24">
        <v>4.0864825E-2</v>
      </c>
      <c r="H50" s="24">
        <v>2.9935122000000002E-2</v>
      </c>
      <c r="I50" s="24">
        <v>-7.8552960000000008E-4</v>
      </c>
      <c r="J50" s="24">
        <v>2.2170782E-2</v>
      </c>
      <c r="K50" s="24">
        <v>-2.6509166000000001E-2</v>
      </c>
      <c r="L50" s="24">
        <v>-5.6099176000000001E-2</v>
      </c>
      <c r="M50" s="24">
        <v>-8.6167449999999993E-2</v>
      </c>
      <c r="N50" s="24">
        <v>-3.7572265000000001E-2</v>
      </c>
      <c r="O50" s="24">
        <v>7.8260900000000008E-3</v>
      </c>
      <c r="P50" s="24">
        <v>-4.2857113000000002E-2</v>
      </c>
      <c r="Q50" s="24">
        <v>8.5475560000000006E-2</v>
      </c>
      <c r="R50" s="24">
        <v>-6.8436859999999999E-3</v>
      </c>
      <c r="S50" s="24">
        <v>-0.132958355</v>
      </c>
      <c r="T50" s="24">
        <v>-1.5402734E-2</v>
      </c>
      <c r="U50" s="24">
        <v>2.8421044000000003E-2</v>
      </c>
      <c r="V50" s="24">
        <v>3.222382E-2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43231</v>
      </c>
      <c r="B51" s="24">
        <v>-2.1839379999999999E-2</v>
      </c>
      <c r="C51" s="24">
        <v>-2.1527112000000001E-2</v>
      </c>
      <c r="D51" s="24">
        <v>-9.2373790000000011E-2</v>
      </c>
      <c r="E51" s="24">
        <v>-1.8303216000000001E-2</v>
      </c>
      <c r="F51" s="24">
        <v>-3.5230338999999999E-2</v>
      </c>
      <c r="G51" s="24">
        <v>-6.8477989999999999E-3</v>
      </c>
      <c r="H51" s="24">
        <v>-0.10282421</v>
      </c>
      <c r="I51" s="24">
        <v>-2.2798717000000003E-2</v>
      </c>
      <c r="J51" s="24">
        <v>-9.3361020000000003E-2</v>
      </c>
      <c r="K51" s="24">
        <v>1.0649800000000001E-2</v>
      </c>
      <c r="L51" s="24">
        <v>-5.6899366E-2</v>
      </c>
      <c r="M51" s="24">
        <v>-1.4711022000000002E-3</v>
      </c>
      <c r="N51" s="24">
        <v>2.702713E-2</v>
      </c>
      <c r="O51" s="24">
        <v>-1.7543851999999999E-2</v>
      </c>
      <c r="P51" s="24">
        <v>1.0578156E-2</v>
      </c>
      <c r="Q51" s="24">
        <v>-1.657778E-2</v>
      </c>
      <c r="R51" s="24">
        <v>1.5369653999999999E-3</v>
      </c>
      <c r="S51" s="24">
        <v>-0.10197199</v>
      </c>
      <c r="T51" s="24">
        <v>-3.5499393999999997E-2</v>
      </c>
      <c r="U51" s="24">
        <v>-8.6489259999999998E-2</v>
      </c>
      <c r="V51" s="24">
        <v>2.0240187999999999E-2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43262</v>
      </c>
      <c r="B52" s="24">
        <v>-2.6880503E-2</v>
      </c>
      <c r="C52" s="24">
        <v>-5.7352360000000005E-2</v>
      </c>
      <c r="D52" s="24">
        <v>9.8619459999999999E-3</v>
      </c>
      <c r="E52" s="24">
        <v>-3.1074286E-2</v>
      </c>
      <c r="F52" s="24">
        <v>-5.2166880000000006E-2</v>
      </c>
      <c r="G52" s="24">
        <v>-1.7467201000000002E-2</v>
      </c>
      <c r="H52" s="24">
        <v>2.3838640000000001E-2</v>
      </c>
      <c r="I52" s="24">
        <v>1.2603879E-2</v>
      </c>
      <c r="J52" s="24">
        <v>-7.1562290000000001E-2</v>
      </c>
      <c r="K52" s="24">
        <v>-1.5606225E-2</v>
      </c>
      <c r="L52" s="24">
        <v>-0.17440159000000002</v>
      </c>
      <c r="M52" s="24">
        <v>-9.8556279999999996E-2</v>
      </c>
      <c r="N52" s="24">
        <v>-9.3567259999999999E-2</v>
      </c>
      <c r="O52" s="24">
        <v>-7.3184970000000002E-3</v>
      </c>
      <c r="P52" s="24">
        <v>1.9787908E-2</v>
      </c>
      <c r="Q52" s="24">
        <v>6.2305809999999996E-2</v>
      </c>
      <c r="R52" s="24">
        <v>-2.4247885E-2</v>
      </c>
      <c r="S52" s="24">
        <v>-8.176826999999999E-2</v>
      </c>
      <c r="T52" s="24">
        <v>6.6444160000000002E-2</v>
      </c>
      <c r="U52" s="24">
        <v>-2.072835E-2</v>
      </c>
      <c r="V52" s="24">
        <v>4.1358470000000001E-2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43292</v>
      </c>
      <c r="B53" s="24">
        <v>-0.13768637</v>
      </c>
      <c r="C53" s="24">
        <v>-6.3645420000000008E-2</v>
      </c>
      <c r="D53" s="24">
        <v>-7.0000590000000001E-2</v>
      </c>
      <c r="E53" s="24">
        <v>-6.2879560000000001E-2</v>
      </c>
      <c r="F53" s="24">
        <v>-5.6174334999999999E-2</v>
      </c>
      <c r="G53" s="24">
        <v>-9.2973230000000004E-2</v>
      </c>
      <c r="H53" s="24">
        <v>-5.7627020000000001E-2</v>
      </c>
      <c r="I53" s="24">
        <v>-5.6673710000000002E-2</v>
      </c>
      <c r="J53" s="24">
        <v>0.14388275</v>
      </c>
      <c r="K53" s="24">
        <v>-0.1102981</v>
      </c>
      <c r="L53" s="24">
        <v>-1.564312E-2</v>
      </c>
      <c r="M53" s="24">
        <v>-3.0384003999999999E-2</v>
      </c>
      <c r="N53" s="24">
        <v>-1.7204285E-2</v>
      </c>
      <c r="O53" s="24">
        <v>-3.0434132000000001E-3</v>
      </c>
      <c r="P53" s="24">
        <v>-0.10384202000000001</v>
      </c>
      <c r="Q53" s="24">
        <v>-1.8119216E-3</v>
      </c>
      <c r="R53" s="24">
        <v>-5.0188303000000004E-2</v>
      </c>
      <c r="S53" s="24">
        <v>-0.11607779000000001</v>
      </c>
      <c r="T53" s="24">
        <v>-6.3903450000000001E-2</v>
      </c>
      <c r="U53" s="24">
        <v>-0.12643014999999999</v>
      </c>
      <c r="V53" s="24">
        <v>4.3944119999999995E-3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43322</v>
      </c>
      <c r="B54" s="24">
        <v>-2.0838975999999999E-2</v>
      </c>
      <c r="C54" s="24">
        <v>-1.8675387000000002E-2</v>
      </c>
      <c r="D54" s="24">
        <v>2.695763E-2</v>
      </c>
      <c r="E54" s="24">
        <v>7.1007849999999997E-2</v>
      </c>
      <c r="F54" s="24">
        <v>3.1200885999999997E-2</v>
      </c>
      <c r="G54" s="24">
        <v>9.893298E-3</v>
      </c>
      <c r="H54" s="24">
        <v>5.492735E-2</v>
      </c>
      <c r="I54" s="24">
        <v>4.7726035E-2</v>
      </c>
      <c r="J54" s="24">
        <v>-1.5476227E-2</v>
      </c>
      <c r="K54" s="24">
        <v>-1.4468551000000001E-2</v>
      </c>
      <c r="L54" s="24">
        <v>3.3597945999999997E-2</v>
      </c>
      <c r="M54" s="24">
        <v>-4.1417120000000002E-2</v>
      </c>
      <c r="N54" s="24">
        <v>-2.9540419999999998E-2</v>
      </c>
      <c r="O54" s="24">
        <v>4.5320033999999995E-2</v>
      </c>
      <c r="P54" s="24">
        <v>-2.0176530000000002E-2</v>
      </c>
      <c r="Q54" s="24">
        <v>5.6379795000000003E-2</v>
      </c>
      <c r="R54" s="24">
        <v>4.2361380000000004E-2</v>
      </c>
      <c r="S54" s="24">
        <v>-0.21307861</v>
      </c>
      <c r="T54" s="24">
        <v>2.6744962000000001E-2</v>
      </c>
      <c r="U54" s="24">
        <v>5.7629229999999997E-2</v>
      </c>
      <c r="V54" s="24">
        <v>-1.3952017000000001E-2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43354</v>
      </c>
      <c r="B55" s="24">
        <v>-4.9800040000000004E-2</v>
      </c>
      <c r="C55" s="24">
        <v>-7.059079E-2</v>
      </c>
      <c r="D55" s="24">
        <v>-6.7500057000000002E-2</v>
      </c>
      <c r="E55" s="24">
        <v>-4.7357139999999999E-2</v>
      </c>
      <c r="F55" s="24">
        <v>1.3495922E-2</v>
      </c>
      <c r="G55" s="24">
        <v>-9.9252460000000001E-2</v>
      </c>
      <c r="H55" s="24">
        <v>-2.0520746999999999E-2</v>
      </c>
      <c r="I55" s="24">
        <v>-1.4469503999999999E-2</v>
      </c>
      <c r="J55" s="24">
        <v>-3.0229092000000003E-3</v>
      </c>
      <c r="K55" s="24">
        <v>1.0663032999999999E-2</v>
      </c>
      <c r="L55" s="24">
        <v>-8.3924350000000009E-2</v>
      </c>
      <c r="M55" s="24">
        <v>-8.6234569999999997E-2</v>
      </c>
      <c r="N55" s="24">
        <v>-6.8771124000000003E-2</v>
      </c>
      <c r="O55" s="24">
        <v>-4.2221664999999999E-2</v>
      </c>
      <c r="P55" s="24">
        <v>-8.6229089999999994E-2</v>
      </c>
      <c r="Q55" s="24">
        <v>1.1241436000000001E-4</v>
      </c>
      <c r="R55" s="24">
        <v>-1.9660413000000002E-2</v>
      </c>
      <c r="S55" s="24">
        <v>-3.4080267000000004E-2</v>
      </c>
      <c r="T55" s="24">
        <v>-6.3531995000000001E-3</v>
      </c>
      <c r="U55" s="24">
        <v>2.5386929999999999E-2</v>
      </c>
      <c r="V55" s="24">
        <v>-5.8571872999999997E-2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43384</v>
      </c>
      <c r="B56" s="24">
        <v>-1.8196464000000002E-2</v>
      </c>
      <c r="C56" s="24">
        <v>1.5714288E-2</v>
      </c>
      <c r="D56" s="24">
        <v>-5.7193874999999998E-2</v>
      </c>
      <c r="E56" s="24">
        <v>-9.5574080000000006E-2</v>
      </c>
      <c r="F56" s="24">
        <v>-4.6391726000000001E-2</v>
      </c>
      <c r="G56" s="24">
        <v>4.5506596999999996E-2</v>
      </c>
      <c r="H56" s="24">
        <v>-4.502809E-2</v>
      </c>
      <c r="I56" s="24">
        <v>-0.10277319</v>
      </c>
      <c r="J56" s="24">
        <v>-1.9203543999999999E-2</v>
      </c>
      <c r="K56" s="24">
        <v>-7.171255E-2</v>
      </c>
      <c r="L56" s="24">
        <v>0.20999991999999998</v>
      </c>
      <c r="M56" s="24">
        <v>-6.9167670000000001E-2</v>
      </c>
      <c r="N56" s="24">
        <v>-9.2009729999999998E-2</v>
      </c>
      <c r="O56" s="24">
        <v>-0.11952662</v>
      </c>
      <c r="P56" s="24">
        <v>-6.25E-2</v>
      </c>
      <c r="Q56" s="24">
        <v>-1.3526617999999999E-2</v>
      </c>
      <c r="R56" s="24">
        <v>6.2603949999999993E-3</v>
      </c>
      <c r="S56" s="24">
        <v>0.12276458999999999</v>
      </c>
      <c r="T56" s="24">
        <v>-5.4347872999999998E-2</v>
      </c>
      <c r="U56" s="24">
        <v>-9.2391310000000004E-2</v>
      </c>
      <c r="V56" s="24">
        <v>-1.0835409000000001E-2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43413</v>
      </c>
      <c r="B57" s="24">
        <v>-3.4308434E-3</v>
      </c>
      <c r="C57" s="24">
        <v>9.6108913000000004E-3</v>
      </c>
      <c r="D57" s="24">
        <v>8.9099520000000001E-2</v>
      </c>
      <c r="E57" s="24">
        <v>2.517724E-2</v>
      </c>
      <c r="F57" s="24">
        <v>1.6216159000000001E-2</v>
      </c>
      <c r="G57" s="24">
        <v>-3.2302200000000003E-2</v>
      </c>
      <c r="H57" s="24">
        <v>-1.0478138999999999E-2</v>
      </c>
      <c r="I57" s="24">
        <v>3.6363602E-3</v>
      </c>
      <c r="J57" s="24">
        <v>-0.11912608000000001</v>
      </c>
      <c r="K57" s="24">
        <v>-2.1742701999999999E-2</v>
      </c>
      <c r="L57" s="24">
        <v>5.1986217000000001E-2</v>
      </c>
      <c r="M57" s="24">
        <v>8.9000819999999994E-2</v>
      </c>
      <c r="N57" s="24">
        <v>2.6666522000000002E-2</v>
      </c>
      <c r="O57" s="24">
        <v>5.1747319999999999E-2</v>
      </c>
      <c r="P57" s="24">
        <v>1.2957692E-2</v>
      </c>
      <c r="Q57" s="24">
        <v>6.3708662999999999E-2</v>
      </c>
      <c r="R57" s="24">
        <v>-8.538902000000001E-3</v>
      </c>
      <c r="S57" s="24">
        <v>4.5630693000000007E-2</v>
      </c>
      <c r="T57" s="24">
        <v>2.0960092999999999E-2</v>
      </c>
      <c r="U57" s="24">
        <v>1.7298697999999998E-2</v>
      </c>
      <c r="V57" s="24">
        <v>5.3004026000000003E-3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43445</v>
      </c>
      <c r="B58" s="24">
        <v>1.3113379999999999E-2</v>
      </c>
      <c r="C58" s="24">
        <v>-2.3450136E-2</v>
      </c>
      <c r="D58" s="24">
        <v>6.1357736999999996E-2</v>
      </c>
      <c r="E58" s="24">
        <v>9.8235969999999992E-2</v>
      </c>
      <c r="F58" s="24">
        <v>4.4326781999999999E-3</v>
      </c>
      <c r="G58" s="24">
        <v>2.5459527999999996E-3</v>
      </c>
      <c r="H58" s="24">
        <v>-3.2428859999999997E-2</v>
      </c>
      <c r="I58" s="24">
        <v>-1.8719791999999999E-2</v>
      </c>
      <c r="J58" s="24">
        <v>-6.2236786000000002E-2</v>
      </c>
      <c r="K58" s="24">
        <v>-7.408619E-3</v>
      </c>
      <c r="L58" s="24">
        <v>-3.5732387999999997E-2</v>
      </c>
      <c r="M58" s="24">
        <v>-2.7949153999999997E-2</v>
      </c>
      <c r="N58" s="24">
        <v>-2.3376583999999999E-2</v>
      </c>
      <c r="O58" s="24">
        <v>9.5844269999999991E-4</v>
      </c>
      <c r="P58" s="24">
        <v>2.7994156000000003E-2</v>
      </c>
      <c r="Q58" s="24">
        <v>4.1220546000000004E-2</v>
      </c>
      <c r="R58" s="24">
        <v>-2.091676E-2</v>
      </c>
      <c r="S58" s="24">
        <v>1.2762427E-2</v>
      </c>
      <c r="T58" s="24">
        <v>-8.4768240000000009E-2</v>
      </c>
      <c r="U58" s="24">
        <v>1.8966674999999999E-2</v>
      </c>
      <c r="V58" s="24">
        <v>1.9332169999999999E-2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43476</v>
      </c>
      <c r="B59" s="24">
        <v>1.0921836000000001E-2</v>
      </c>
      <c r="C59" s="24">
        <v>6.0275080000000002E-2</v>
      </c>
      <c r="D59" s="24">
        <v>8.7360740000000006E-2</v>
      </c>
      <c r="E59" s="24">
        <v>7.9132556999999992E-2</v>
      </c>
      <c r="F59" s="24">
        <v>6.2996387000000001E-2</v>
      </c>
      <c r="G59" s="24">
        <v>3.3097267E-2</v>
      </c>
      <c r="H59" s="24">
        <v>5.2492499999999997E-2</v>
      </c>
      <c r="I59" s="24">
        <v>1.0246873E-2</v>
      </c>
      <c r="J59" s="24">
        <v>0.11455786</v>
      </c>
      <c r="K59" s="24">
        <v>2.8997182999999999E-2</v>
      </c>
      <c r="L59" s="24">
        <v>0.14145887000000001</v>
      </c>
      <c r="M59" s="24">
        <v>0.10324156000000001</v>
      </c>
      <c r="N59" s="24">
        <v>-8.1892609999999998E-3</v>
      </c>
      <c r="O59" s="24">
        <v>5.3451896000000006E-2</v>
      </c>
      <c r="P59" s="24">
        <v>6.6949130000000003E-3</v>
      </c>
      <c r="Q59" s="24">
        <v>7.942915E-3</v>
      </c>
      <c r="R59" s="24">
        <v>-2.2391974999999998E-2</v>
      </c>
      <c r="S59" s="24">
        <v>-6.6847800000000004E-3</v>
      </c>
      <c r="T59" s="24">
        <v>2.9317737E-2</v>
      </c>
      <c r="U59" s="24">
        <v>-9.9578500000000007E-3</v>
      </c>
      <c r="V59" s="24">
        <v>6.4540029999999998E-2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43507</v>
      </c>
      <c r="B60" s="24">
        <v>5.9608220000000003E-2</v>
      </c>
      <c r="C60" s="24">
        <v>2.5825262000000002E-2</v>
      </c>
      <c r="D60" s="24">
        <v>1.2089252E-2</v>
      </c>
      <c r="E60" s="24">
        <v>2.0443797E-2</v>
      </c>
      <c r="F60" s="24">
        <v>-1.7669319999999999E-2</v>
      </c>
      <c r="G60" s="24">
        <v>3.0178308000000001E-2</v>
      </c>
      <c r="H60" s="24">
        <v>9.9207160000000013E-3</v>
      </c>
      <c r="I60" s="24">
        <v>2.2934437000000002E-2</v>
      </c>
      <c r="J60" s="24">
        <v>-7.4558853999999999E-3</v>
      </c>
      <c r="K60" s="24">
        <v>4.8454522999999999E-2</v>
      </c>
      <c r="L60" s="24">
        <v>-6.7787766000000005E-3</v>
      </c>
      <c r="M60" s="24">
        <v>-2.0381927000000001E-2</v>
      </c>
      <c r="N60" s="24">
        <v>5.4945946000000004E-3</v>
      </c>
      <c r="O60" s="24">
        <v>-9.1632009999999993E-3</v>
      </c>
      <c r="P60" s="24">
        <v>6.6389320000000002E-2</v>
      </c>
      <c r="Q60" s="24">
        <v>-4.6663283999999999E-2</v>
      </c>
      <c r="R60" s="24">
        <v>2.5647402E-2</v>
      </c>
      <c r="S60" s="24">
        <v>0.16256153000000001</v>
      </c>
      <c r="T60" s="24">
        <v>-2.1908104000000001E-2</v>
      </c>
      <c r="U60" s="24">
        <v>2.3529410000000001E-2</v>
      </c>
      <c r="V60" s="24">
        <v>5.2285432999999999E-2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43535</v>
      </c>
      <c r="B61" s="24">
        <v>0.13020849000000001</v>
      </c>
      <c r="C61" s="24">
        <v>-2.8239964999999999E-2</v>
      </c>
      <c r="D61" s="24">
        <v>-5.4497957E-2</v>
      </c>
      <c r="E61" s="24">
        <v>-3.7206589999999998E-2</v>
      </c>
      <c r="F61" s="24">
        <v>-2.0985007000000003E-2</v>
      </c>
      <c r="G61" s="24">
        <v>3.0625819999999998E-2</v>
      </c>
      <c r="H61" s="24">
        <v>-8.1859830000000008E-3</v>
      </c>
      <c r="I61" s="24">
        <v>2.1805881999999999E-2</v>
      </c>
      <c r="J61" s="24">
        <v>-3.3689976000000003E-2</v>
      </c>
      <c r="K61" s="24">
        <v>-2.3266912000000001E-2</v>
      </c>
      <c r="L61" s="24">
        <v>1.3650179E-2</v>
      </c>
      <c r="M61" s="24">
        <v>-1.7244577000000001E-2</v>
      </c>
      <c r="N61" s="24">
        <v>6.0109260000000005E-2</v>
      </c>
      <c r="O61" s="24">
        <v>6.0111046000000001E-2</v>
      </c>
      <c r="P61" s="24">
        <v>3.7150145000000002E-2</v>
      </c>
      <c r="Q61" s="24">
        <v>-3.613156E-2</v>
      </c>
      <c r="R61" s="24">
        <v>-6.4529777000000002E-3</v>
      </c>
      <c r="S61" s="24">
        <v>-6.709039E-2</v>
      </c>
      <c r="T61" s="24">
        <v>3.9017320000000001E-2</v>
      </c>
      <c r="U61" s="24">
        <v>5.9386970000000004E-2</v>
      </c>
      <c r="V61" s="24">
        <v>-9.9999905E-3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43566</v>
      </c>
      <c r="B62" s="24">
        <v>5.9871435000000001E-2</v>
      </c>
      <c r="C62" s="24">
        <v>-3.8296580000000001E-3</v>
      </c>
      <c r="D62" s="24">
        <v>1.6975880000000002E-2</v>
      </c>
      <c r="E62" s="24">
        <v>3.5671830000000002E-2</v>
      </c>
      <c r="F62" s="24">
        <v>3.4995555999999997E-2</v>
      </c>
      <c r="G62" s="24">
        <v>6.2015056999999993E-3</v>
      </c>
      <c r="H62" s="24">
        <v>-3.2023786999999998E-2</v>
      </c>
      <c r="I62" s="24">
        <v>5.891192E-2</v>
      </c>
      <c r="J62" s="24">
        <v>9.163724999999999E-2</v>
      </c>
      <c r="K62" s="24">
        <v>2.9042243999999998E-2</v>
      </c>
      <c r="L62" s="24">
        <v>-3.7148774000000002E-2</v>
      </c>
      <c r="M62" s="24">
        <v>8.1251139999999999E-2</v>
      </c>
      <c r="N62" s="24">
        <v>0.10438145</v>
      </c>
      <c r="O62" s="24">
        <v>2.9659748E-2</v>
      </c>
      <c r="P62" s="24">
        <v>4.8413514999999997E-2</v>
      </c>
      <c r="Q62" s="24">
        <v>4.4692755000000001E-2</v>
      </c>
      <c r="R62" s="24">
        <v>1.9453883000000002E-2</v>
      </c>
      <c r="S62" s="24">
        <v>-8.5919799999999991E-2</v>
      </c>
      <c r="T62" s="24">
        <v>3.2176613999999999E-2</v>
      </c>
      <c r="U62" s="24">
        <v>2.2302507999999999E-2</v>
      </c>
      <c r="V62" s="24">
        <v>8.6174250000000008E-2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43595</v>
      </c>
      <c r="B63" s="24">
        <v>-8.8998375000000005E-2</v>
      </c>
      <c r="C63" s="24">
        <v>-7.1460842999999996E-2</v>
      </c>
      <c r="D63" s="24">
        <v>-5.7065190000000002E-2</v>
      </c>
      <c r="E63" s="24">
        <v>-4.1044770000000001E-2</v>
      </c>
      <c r="F63" s="24">
        <v>-7.3964477000000001E-2</v>
      </c>
      <c r="G63" s="24">
        <v>-6.0862837000000003E-2</v>
      </c>
      <c r="H63" s="24">
        <v>-1.9781709000000001E-2</v>
      </c>
      <c r="I63" s="24">
        <v>-5.3930880000000007E-3</v>
      </c>
      <c r="J63" s="24">
        <v>-3.7764369999999998E-2</v>
      </c>
      <c r="K63" s="24">
        <v>-8.4350700000000001E-2</v>
      </c>
      <c r="L63" s="24">
        <v>-2.9418885999999998E-2</v>
      </c>
      <c r="M63" s="24">
        <v>-7.2323084000000008E-3</v>
      </c>
      <c r="N63" s="24">
        <v>-5.8343115000000001E-2</v>
      </c>
      <c r="O63" s="24">
        <v>-5.1962732999999997E-2</v>
      </c>
      <c r="P63" s="24">
        <v>-6.1934414E-2</v>
      </c>
      <c r="Q63" s="24">
        <v>-3.2620369999999996E-2</v>
      </c>
      <c r="R63" s="24">
        <v>-6.2685009999999992E-3</v>
      </c>
      <c r="S63" s="24">
        <v>-9.5238089999999997E-2</v>
      </c>
      <c r="T63" s="24">
        <v>-1.9046365999999999E-2</v>
      </c>
      <c r="U63" s="24">
        <v>-3.9504588E-2</v>
      </c>
      <c r="V63" s="24">
        <v>-2.324903E-2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43627</v>
      </c>
      <c r="B64" s="24">
        <v>-1.0814667E-2</v>
      </c>
      <c r="C64" s="24">
        <v>-6.3322780000000002E-3</v>
      </c>
      <c r="D64" s="24">
        <v>6.2577129999999995E-2</v>
      </c>
      <c r="E64" s="24">
        <v>5.7467936999999997E-2</v>
      </c>
      <c r="F64" s="24">
        <v>5.7051540000000005E-2</v>
      </c>
      <c r="G64" s="24">
        <v>1.3672113E-3</v>
      </c>
      <c r="H64" s="24">
        <v>3.4446716000000002E-2</v>
      </c>
      <c r="I64" s="24">
        <v>-3.5673499999999997E-2</v>
      </c>
      <c r="J64" s="24">
        <v>1.1437535E-2</v>
      </c>
      <c r="K64" s="24">
        <v>3.6363602E-3</v>
      </c>
      <c r="L64" s="24">
        <v>7.7018619999999996E-2</v>
      </c>
      <c r="M64" s="24">
        <v>-3.1094550000000002E-2</v>
      </c>
      <c r="N64" s="24">
        <v>0.15489483000000001</v>
      </c>
      <c r="O64" s="24">
        <v>6.9109320000000002E-2</v>
      </c>
      <c r="P64" s="24">
        <v>-4.1909219999999997E-2</v>
      </c>
      <c r="Q64" s="24">
        <v>2.5428414E-2</v>
      </c>
      <c r="R64" s="24">
        <v>1.3174175999999999E-2</v>
      </c>
      <c r="S64" s="24">
        <v>7.3684095999999991E-2</v>
      </c>
      <c r="T64" s="24">
        <v>-2.8846145E-2</v>
      </c>
      <c r="U64" s="24">
        <v>4.9109460000000002E-3</v>
      </c>
      <c r="V64" s="24">
        <v>2.4694919999999999E-2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43657</v>
      </c>
      <c r="B65" s="24">
        <v>2.2895335999999999E-2</v>
      </c>
      <c r="C65" s="24">
        <v>1.7162442E-2</v>
      </c>
      <c r="D65" s="24">
        <v>3.6414146000000001E-2</v>
      </c>
      <c r="E65" s="24">
        <v>2.8581737999999999E-2</v>
      </c>
      <c r="F65" s="24">
        <v>8.2529782999999999E-3</v>
      </c>
      <c r="G65" s="24">
        <v>3.8732767000000001E-2</v>
      </c>
      <c r="H65" s="24">
        <v>2.5839806E-2</v>
      </c>
      <c r="I65" s="24">
        <v>5.2086353000000002E-2</v>
      </c>
      <c r="J65" s="24">
        <v>-1.4460504000000001E-2</v>
      </c>
      <c r="K65" s="24">
        <v>-8.6266399999999997E-3</v>
      </c>
      <c r="L65" s="24">
        <v>8.7959530000000008E-2</v>
      </c>
      <c r="M65" s="24">
        <v>1.771462E-2</v>
      </c>
      <c r="N65" s="24">
        <v>3.5705686E-2</v>
      </c>
      <c r="O65" s="24">
        <v>-2.4321853999999997E-2</v>
      </c>
      <c r="P65" s="24">
        <v>2.4353742999999997E-2</v>
      </c>
      <c r="Q65" s="24">
        <v>1.0234951999999999E-2</v>
      </c>
      <c r="R65" s="24">
        <v>4.1929720000000004E-2</v>
      </c>
      <c r="S65" s="24">
        <v>9.2273949999999993E-2</v>
      </c>
      <c r="T65" s="24">
        <v>-8.5859895000000002E-3</v>
      </c>
      <c r="U65" s="24">
        <v>-8.5523130000000006E-3</v>
      </c>
      <c r="V65" s="24">
        <v>-1.7198265000000001E-2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43686</v>
      </c>
      <c r="B66" s="24">
        <v>-5.1881732999999999E-2</v>
      </c>
      <c r="C66" s="24">
        <v>-8.1532420000000008E-2</v>
      </c>
      <c r="D66" s="24">
        <v>-5.0171020000000004E-2</v>
      </c>
      <c r="E66" s="24">
        <v>-6.3452479999999992E-2</v>
      </c>
      <c r="F66" s="24">
        <v>-9.4809059999999987E-2</v>
      </c>
      <c r="G66" s="24">
        <v>-8.3556469999999994E-2</v>
      </c>
      <c r="H66" s="24">
        <v>-5.9412537000000001E-2</v>
      </c>
      <c r="I66" s="24">
        <v>-4.0787639999999993E-2</v>
      </c>
      <c r="J66" s="24">
        <v>-7.0018410000000003E-2</v>
      </c>
      <c r="K66" s="24">
        <v>-9.2586154999999989E-2</v>
      </c>
      <c r="L66" s="24">
        <v>-5.5400430000000001E-2</v>
      </c>
      <c r="M66" s="24">
        <v>-0.12285244000000001</v>
      </c>
      <c r="N66" s="24">
        <v>-5.8272600000000001E-2</v>
      </c>
      <c r="O66" s="24">
        <v>-6.7435145000000002E-2</v>
      </c>
      <c r="P66" s="24">
        <v>-6.8724394000000008E-2</v>
      </c>
      <c r="Q66" s="24">
        <v>-6.5229415999999998E-2</v>
      </c>
      <c r="R66" s="24">
        <v>-5.1601590000000003E-2</v>
      </c>
      <c r="S66" s="24">
        <v>4.4853806000000003E-2</v>
      </c>
      <c r="T66" s="24">
        <v>3.1148790999999999E-2</v>
      </c>
      <c r="U66" s="24">
        <v>-3.5736262999999997E-2</v>
      </c>
      <c r="V66" s="24">
        <v>-4.5007409999999998E-2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43719</v>
      </c>
      <c r="B67" s="24">
        <v>8.1886769999999998E-2</v>
      </c>
      <c r="C67" s="24">
        <v>-5.6150555999999992E-3</v>
      </c>
      <c r="D67" s="24">
        <v>3.4013629999999996E-2</v>
      </c>
      <c r="E67" s="24">
        <v>1.9526600999999998E-2</v>
      </c>
      <c r="F67" s="24">
        <v>1.1374354E-2</v>
      </c>
      <c r="G67" s="24">
        <v>8.1822869999999999E-3</v>
      </c>
      <c r="H67" s="24">
        <v>-1.0645985600000001E-3</v>
      </c>
      <c r="I67" s="24">
        <v>5.6598306000000001E-2</v>
      </c>
      <c r="J67" s="24">
        <v>5.3813934000000001E-2</v>
      </c>
      <c r="K67" s="24">
        <v>8.9374780000000001E-2</v>
      </c>
      <c r="L67" s="24">
        <v>-3.1370819000000001E-2</v>
      </c>
      <c r="M67" s="24">
        <v>6.9502949999999994E-2</v>
      </c>
      <c r="N67" s="24">
        <v>2.2099495E-2</v>
      </c>
      <c r="O67" s="24">
        <v>1.2360811E-3</v>
      </c>
      <c r="P67" s="24">
        <v>7.9289436000000005E-2</v>
      </c>
      <c r="Q67" s="24">
        <v>5.1448939999999999E-2</v>
      </c>
      <c r="R67" s="24">
        <v>1.4170289000000001E-2</v>
      </c>
      <c r="S67" s="24">
        <v>-1.8014550000000001E-2</v>
      </c>
      <c r="T67" s="24">
        <v>2.1505356E-2</v>
      </c>
      <c r="U67" s="24">
        <v>6.3896180000000001E-4</v>
      </c>
      <c r="V67" s="24">
        <v>-7.5842675999999998E-2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43749</v>
      </c>
      <c r="B68" s="24">
        <v>3.1391382000000002E-3</v>
      </c>
      <c r="C68" s="24">
        <v>4.4098020000000002E-2</v>
      </c>
      <c r="D68" s="24">
        <v>-6.0758533000000003E-2</v>
      </c>
      <c r="E68" s="24">
        <v>-6.3841340000000005E-3</v>
      </c>
      <c r="F68" s="24">
        <v>-1.2183725999999999E-2</v>
      </c>
      <c r="G68" s="24">
        <v>4.9275159999999998E-3</v>
      </c>
      <c r="H68" s="24">
        <v>-1.9893407999999998E-2</v>
      </c>
      <c r="I68" s="24">
        <v>4.3297290000000002E-2</v>
      </c>
      <c r="J68" s="24">
        <v>3.3497333999999997E-2</v>
      </c>
      <c r="K68" s="24">
        <v>1.7957806999999999E-2</v>
      </c>
      <c r="L68" s="24">
        <v>-8.9181065999999996E-3</v>
      </c>
      <c r="M68" s="24">
        <v>-7.8770520000000007E-3</v>
      </c>
      <c r="N68" s="24">
        <v>2.3783683999999999E-2</v>
      </c>
      <c r="O68" s="24">
        <v>1.6358018000000002E-2</v>
      </c>
      <c r="P68" s="24">
        <v>-1.5778779999999999E-2</v>
      </c>
      <c r="Q68" s="24">
        <v>3.9876699999999996E-3</v>
      </c>
      <c r="R68" s="24">
        <v>-2.8691232000000001E-2</v>
      </c>
      <c r="S68" s="24">
        <v>-6.7915735000000005E-2</v>
      </c>
      <c r="T68" s="24">
        <v>-9.1227889999999992E-3</v>
      </c>
      <c r="U68" s="24">
        <v>3.2567024E-2</v>
      </c>
      <c r="V68" s="24">
        <v>-2.2965252000000002E-2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43780</v>
      </c>
      <c r="B69" s="24">
        <v>1.1735081999999999E-2</v>
      </c>
      <c r="C69" s="24">
        <v>-0.15889782</v>
      </c>
      <c r="D69" s="24">
        <v>2.8018116999999999E-2</v>
      </c>
      <c r="E69" s="24">
        <v>3.4462569999999998E-2</v>
      </c>
      <c r="F69" s="24">
        <v>4.9810169999999994E-2</v>
      </c>
      <c r="G69" s="24">
        <v>1.7306805E-3</v>
      </c>
      <c r="H69" s="24">
        <v>4.1319250000000002E-2</v>
      </c>
      <c r="I69" s="24">
        <v>5.5067779999999997E-2</v>
      </c>
      <c r="J69" s="24">
        <v>1.9492269E-2</v>
      </c>
      <c r="K69" s="24">
        <v>4.2545795000000004E-2</v>
      </c>
      <c r="L69" s="24">
        <v>3.2914996000000002E-2</v>
      </c>
      <c r="M69" s="24">
        <v>9.7260474999999996E-3</v>
      </c>
      <c r="N69" s="24">
        <v>0</v>
      </c>
      <c r="O69" s="24">
        <v>4.281807E-2</v>
      </c>
      <c r="P69" s="24">
        <v>4.1027427000000005E-2</v>
      </c>
      <c r="Q69" s="24">
        <v>2.1903515000000003E-3</v>
      </c>
      <c r="R69" s="24">
        <v>-2.3862123000000001E-3</v>
      </c>
      <c r="S69" s="24">
        <v>7.9983354000000007E-2</v>
      </c>
      <c r="T69" s="24">
        <v>-2.8328598E-2</v>
      </c>
      <c r="U69" s="24">
        <v>2.2881985000000001E-2</v>
      </c>
      <c r="V69" s="24">
        <v>3.6640167000000001E-2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43810</v>
      </c>
      <c r="B70" s="24">
        <v>-1.6324520000000002E-3</v>
      </c>
      <c r="C70" s="24">
        <v>1.5309215000000001E-2</v>
      </c>
      <c r="D70" s="24">
        <v>6.4128640000000008E-3</v>
      </c>
      <c r="E70" s="24">
        <v>-3.0208886000000001E-2</v>
      </c>
      <c r="F70" s="24">
        <v>-6.9136860000000008E-2</v>
      </c>
      <c r="G70" s="24">
        <v>1.1518001599999999E-3</v>
      </c>
      <c r="H70" s="24">
        <v>-3.2718360000000002E-2</v>
      </c>
      <c r="I70" s="24">
        <v>2.6475072000000002E-2</v>
      </c>
      <c r="J70" s="24">
        <v>-8.0035925000000001E-3</v>
      </c>
      <c r="K70" s="24">
        <v>-2.2229611999999999E-2</v>
      </c>
      <c r="L70" s="24">
        <v>2.9802800000000001E-2</v>
      </c>
      <c r="M70" s="24">
        <v>-2.2999762999999999E-2</v>
      </c>
      <c r="N70" s="24">
        <v>3.6958814E-2</v>
      </c>
      <c r="O70" s="24">
        <v>1.4269114000000001E-2</v>
      </c>
      <c r="P70" s="24">
        <v>1.5565515E-2</v>
      </c>
      <c r="Q70" s="24">
        <v>1.9564033000000002E-2</v>
      </c>
      <c r="R70" s="24">
        <v>-4.3338355999999995E-2</v>
      </c>
      <c r="S70" s="24">
        <v>3.2183049999999998E-2</v>
      </c>
      <c r="T70" s="24">
        <v>9.4752309999999989E-3</v>
      </c>
      <c r="U70" s="24">
        <v>-3.8089514000000005E-2</v>
      </c>
      <c r="V70" s="24">
        <v>2.700901E-2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43840</v>
      </c>
      <c r="B71" s="24">
        <v>7.8790425999999997E-2</v>
      </c>
      <c r="C71" s="24">
        <v>4.2683720000000001E-2</v>
      </c>
      <c r="D71" s="24">
        <v>4.0116430000000002E-2</v>
      </c>
      <c r="E71" s="24">
        <v>-3.7524699999999999E-3</v>
      </c>
      <c r="F71" s="24">
        <v>6.4849377E-2</v>
      </c>
      <c r="G71" s="24">
        <v>6.2454460000000003E-2</v>
      </c>
      <c r="H71" s="24">
        <v>4.2171836000000004E-2</v>
      </c>
      <c r="I71" s="24">
        <v>3.4856199999999997E-2</v>
      </c>
      <c r="J71" s="24">
        <v>4.9545407E-2</v>
      </c>
      <c r="K71" s="24">
        <v>8.6685294999999996E-2</v>
      </c>
      <c r="L71" s="24">
        <v>4.5257449999999998E-2</v>
      </c>
      <c r="M71" s="24">
        <v>6.5241336999999996E-2</v>
      </c>
      <c r="N71" s="24">
        <v>3.3039449999999998E-2</v>
      </c>
      <c r="O71" s="24">
        <v>2.3348927000000002E-2</v>
      </c>
      <c r="P71" s="24">
        <v>9.4109300000000007E-2</v>
      </c>
      <c r="Q71" s="24">
        <v>-2.2478044000000003E-2</v>
      </c>
      <c r="R71" s="24">
        <v>1.8565297000000001E-2</v>
      </c>
      <c r="S71" s="24">
        <v>8.2221509999999998E-2</v>
      </c>
      <c r="T71" s="24">
        <v>-5.3790690000000002E-2</v>
      </c>
      <c r="U71" s="24">
        <v>7.6558590000000001E-3</v>
      </c>
      <c r="V71" s="24">
        <v>1.355803E-2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43872</v>
      </c>
      <c r="B72" s="24">
        <v>-4.6025095000000002E-2</v>
      </c>
      <c r="C72" s="24">
        <v>-9.0144929999999998E-2</v>
      </c>
      <c r="D72" s="24">
        <v>-5.5619420000000003E-2</v>
      </c>
      <c r="E72" s="24">
        <v>-3.5097896999999996E-2</v>
      </c>
      <c r="F72" s="24">
        <v>-5.1329909999999999E-2</v>
      </c>
      <c r="G72" s="24">
        <v>-5.6010904E-2</v>
      </c>
      <c r="H72" s="24">
        <v>-4.8533497000000002E-2</v>
      </c>
      <c r="I72" s="24">
        <v>-2.4574159999999998E-2</v>
      </c>
      <c r="J72" s="24">
        <v>1.7245053999999999E-2</v>
      </c>
      <c r="K72" s="24">
        <v>-1.2282670000000001E-2</v>
      </c>
      <c r="L72" s="24">
        <v>-5.1005005999999999E-2</v>
      </c>
      <c r="M72" s="24">
        <v>-3.9675950000000001E-2</v>
      </c>
      <c r="N72" s="24">
        <v>-6.2248945000000007E-2</v>
      </c>
      <c r="O72" s="24">
        <v>-3.9314628000000004E-3</v>
      </c>
      <c r="P72" s="24">
        <v>-2.9478133E-2</v>
      </c>
      <c r="Q72" s="24">
        <v>-2.3555815000000001E-2</v>
      </c>
      <c r="R72" s="24">
        <v>-3.5871743999999997E-2</v>
      </c>
      <c r="S72" s="24">
        <v>-2.6325047000000001E-2</v>
      </c>
      <c r="T72" s="24">
        <v>-2.3532926999999999E-2</v>
      </c>
      <c r="U72" s="24">
        <v>-4.6511592999999997E-2</v>
      </c>
      <c r="V72" s="24">
        <v>-6.1932564000000002E-2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43901</v>
      </c>
      <c r="B73" s="24">
        <v>2.0242930000000003E-2</v>
      </c>
      <c r="C73" s="24">
        <v>-0.20197517000000001</v>
      </c>
      <c r="D73" s="24">
        <v>-0.21405363000000002</v>
      </c>
      <c r="E73" s="24">
        <v>-0.17429531000000001</v>
      </c>
      <c r="F73" s="24">
        <v>-0.27348745000000002</v>
      </c>
      <c r="G73" s="24">
        <v>-0.18408101999999998</v>
      </c>
      <c r="H73" s="24">
        <v>-0.10862379999999999</v>
      </c>
      <c r="I73" s="24">
        <v>-8.4559739999999994E-2</v>
      </c>
      <c r="J73" s="24">
        <v>-0.24094088</v>
      </c>
      <c r="K73" s="24">
        <v>-0.15956068000000001</v>
      </c>
      <c r="L73" s="24">
        <v>-0.32407195999999999</v>
      </c>
      <c r="M73" s="24">
        <v>-0.21198357000000001</v>
      </c>
      <c r="N73" s="24">
        <v>-0.35117775000000001</v>
      </c>
      <c r="O73" s="24">
        <v>-0.19283909000000002</v>
      </c>
      <c r="P73" s="24">
        <v>-7.2679340000000009E-2</v>
      </c>
      <c r="Q73" s="24">
        <v>-0.14876509000000002</v>
      </c>
      <c r="R73" s="24">
        <v>-0.17982451999999999</v>
      </c>
      <c r="S73" s="24">
        <v>-0.17700070000000001</v>
      </c>
      <c r="T73" s="24">
        <v>-0.18493974999999999</v>
      </c>
      <c r="U73" s="24">
        <v>-0.18127882000000001</v>
      </c>
      <c r="V73" s="24">
        <v>-0.19391638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43930</v>
      </c>
      <c r="B74" s="24">
        <v>-5.6878270000000002E-2</v>
      </c>
      <c r="C74" s="24">
        <v>-3.6327362000000002E-2</v>
      </c>
      <c r="D74" s="24">
        <v>-0.20516794000000002</v>
      </c>
      <c r="E74" s="24">
        <v>-0.13289279000000001</v>
      </c>
      <c r="F74" s="24">
        <v>-2.7759016000000001E-2</v>
      </c>
      <c r="G74" s="24">
        <v>-0.14402276</v>
      </c>
      <c r="H74" s="24">
        <v>-4.981476E-2</v>
      </c>
      <c r="I74" s="24">
        <v>-6.648511E-2</v>
      </c>
      <c r="J74" s="24">
        <v>-0.21105527999999998</v>
      </c>
      <c r="K74" s="24">
        <v>-5.9569596999999995E-2</v>
      </c>
      <c r="L74" s="24">
        <v>-0.13578171</v>
      </c>
      <c r="M74" s="24">
        <v>-0.16387594</v>
      </c>
      <c r="N74" s="24">
        <v>-1.4851510000000002E-2</v>
      </c>
      <c r="O74" s="24">
        <v>-0.11072302000000001</v>
      </c>
      <c r="P74" s="24">
        <v>-2.4231315000000003E-2</v>
      </c>
      <c r="Q74" s="24">
        <v>8.9068775000000003E-2</v>
      </c>
      <c r="R74" s="24">
        <v>-1.7489551999999998E-2</v>
      </c>
      <c r="S74" s="24">
        <v>-0.12571180000000001</v>
      </c>
      <c r="T74" s="24">
        <v>-4.5062360000000003E-2</v>
      </c>
      <c r="U74" s="24">
        <v>-3.6634445000000002E-2</v>
      </c>
      <c r="V74" s="24">
        <v>5.8319089999999997E-2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43962</v>
      </c>
      <c r="B75" s="24">
        <v>3.0823946000000001E-2</v>
      </c>
      <c r="C75" s="24">
        <v>1.7191410000000001E-2</v>
      </c>
      <c r="D75" s="24">
        <v>7.0871234000000005E-2</v>
      </c>
      <c r="E75" s="24">
        <v>4.9957633000000001E-2</v>
      </c>
      <c r="F75" s="24">
        <v>4.8747063E-3</v>
      </c>
      <c r="G75" s="24">
        <v>9.4069719999999996E-2</v>
      </c>
      <c r="H75" s="24">
        <v>1.9930719999999999E-2</v>
      </c>
      <c r="I75" s="24">
        <v>8.7857610000000003E-2</v>
      </c>
      <c r="J75" s="24">
        <v>7.8910109999999992E-2</v>
      </c>
      <c r="K75" s="24">
        <v>3.8823127999999998E-2</v>
      </c>
      <c r="L75" s="24">
        <v>-0.11617934999999999</v>
      </c>
      <c r="M75" s="24">
        <v>5.6795834999999996E-2</v>
      </c>
      <c r="N75" s="24">
        <v>-1.2282550000000001E-2</v>
      </c>
      <c r="O75" s="24">
        <v>3.063631E-2</v>
      </c>
      <c r="P75" s="24">
        <v>4.8638462999999993E-2</v>
      </c>
      <c r="Q75" s="24">
        <v>-3.0978322000000001E-3</v>
      </c>
      <c r="R75" s="24">
        <v>4.8264265000000001E-2</v>
      </c>
      <c r="S75" s="24">
        <v>-3.1062066999999999E-2</v>
      </c>
      <c r="T75" s="24">
        <v>1.0039806E-3</v>
      </c>
      <c r="U75" s="24">
        <v>7.5637220000000005E-2</v>
      </c>
      <c r="V75" s="24">
        <v>-1.7017840999999999E-2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43993</v>
      </c>
      <c r="B76" s="24">
        <v>1.635766E-2</v>
      </c>
      <c r="C76" s="24">
        <v>6.3734529999999998E-2</v>
      </c>
      <c r="D76" s="24">
        <v>8.3788760000000004E-2</v>
      </c>
      <c r="E76" s="24">
        <v>0.10362911000000001</v>
      </c>
      <c r="F76" s="24">
        <v>0.17879414000000002</v>
      </c>
      <c r="G76" s="24">
        <v>7.8791976E-2</v>
      </c>
      <c r="H76" s="24">
        <v>0.12659300000000001</v>
      </c>
      <c r="I76" s="24">
        <v>4.0246843999999997E-2</v>
      </c>
      <c r="J76" s="24">
        <v>3.1157732E-2</v>
      </c>
      <c r="K76" s="24">
        <v>0.11565697</v>
      </c>
      <c r="L76" s="24">
        <v>0.29201590999999999</v>
      </c>
      <c r="M76" s="24">
        <v>9.7235200000000008E-2</v>
      </c>
      <c r="N76" s="24">
        <v>7.8010080000000009E-2</v>
      </c>
      <c r="O76" s="24">
        <v>2.0198226E-2</v>
      </c>
      <c r="P76" s="24">
        <v>2.5804399999999998E-2</v>
      </c>
      <c r="Q76" s="24">
        <v>2.8589129999999997E-2</v>
      </c>
      <c r="R76" s="24">
        <v>8.5038420000000003E-2</v>
      </c>
      <c r="S76" s="24">
        <v>0.12564635000000002</v>
      </c>
      <c r="T76" s="24">
        <v>4.4132350000000001E-2</v>
      </c>
      <c r="U76" s="24">
        <v>6.1383010000000002E-2</v>
      </c>
      <c r="V76" s="24">
        <v>0.10346246000000001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44022</v>
      </c>
      <c r="B77" s="24">
        <v>0.23398517999999999</v>
      </c>
      <c r="C77" s="24">
        <v>3.2390952000000001E-2</v>
      </c>
      <c r="D77" s="24">
        <v>7.5572730000000005E-2</v>
      </c>
      <c r="E77" s="24">
        <v>6.3508750000000006E-3</v>
      </c>
      <c r="F77" s="24">
        <v>7.3280334000000004E-3</v>
      </c>
      <c r="G77" s="24">
        <v>2.5668144E-2</v>
      </c>
      <c r="H77" s="24">
        <v>4.7846913000000005E-2</v>
      </c>
      <c r="I77" s="24">
        <v>8.8728309999999991E-2</v>
      </c>
      <c r="J77" s="24">
        <v>7.6203346000000005E-3</v>
      </c>
      <c r="K77" s="24">
        <v>3.0148030000000003E-2</v>
      </c>
      <c r="L77" s="24">
        <v>6.3934445000000006E-2</v>
      </c>
      <c r="M77" s="24">
        <v>8.9258669999999998E-2</v>
      </c>
      <c r="N77" s="24">
        <v>4.0000439999999998E-2</v>
      </c>
      <c r="O77" s="24">
        <v>0.15271305999999998</v>
      </c>
      <c r="P77" s="24">
        <v>0.18846094000000002</v>
      </c>
      <c r="Q77" s="24">
        <v>3.7443876000000001E-2</v>
      </c>
      <c r="R77" s="24">
        <v>-3.3126414E-2</v>
      </c>
      <c r="S77" s="24">
        <v>6.0377717000000004E-2</v>
      </c>
      <c r="T77" s="24">
        <v>1.7348051E-2</v>
      </c>
      <c r="U77" s="24">
        <v>4.172766E-2</v>
      </c>
      <c r="V77" s="24">
        <v>2.5844931999999998E-2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44054</v>
      </c>
      <c r="B78" s="24">
        <v>-8.3170533000000001E-3</v>
      </c>
      <c r="C78" s="24">
        <v>-4.9149989999999998E-3</v>
      </c>
      <c r="D78" s="24">
        <v>-2.6302337999999999E-3</v>
      </c>
      <c r="E78" s="24">
        <v>-2.9583632999999998E-2</v>
      </c>
      <c r="F78" s="24">
        <v>6.7217109999999997E-2</v>
      </c>
      <c r="G78" s="24">
        <v>4.7511340000000006E-2</v>
      </c>
      <c r="H78" s="24">
        <v>-8.4527730000000002E-3</v>
      </c>
      <c r="I78" s="24">
        <v>6.5150379999999994E-2</v>
      </c>
      <c r="J78" s="24">
        <v>7.1609616000000001E-2</v>
      </c>
      <c r="K78" s="24">
        <v>0.12630499000000001</v>
      </c>
      <c r="L78" s="24">
        <v>6.4955949999999998E-3</v>
      </c>
      <c r="M78" s="24">
        <v>-3.5468519000000004E-2</v>
      </c>
      <c r="N78" s="24">
        <v>1.3197898999999999E-2</v>
      </c>
      <c r="O78" s="24">
        <v>6.8074703E-2</v>
      </c>
      <c r="P78" s="24">
        <v>-3.4422576000000003E-2</v>
      </c>
      <c r="Q78" s="24">
        <v>2.6439548E-2</v>
      </c>
      <c r="R78" s="24">
        <v>-1.0114788999999999E-2</v>
      </c>
      <c r="S78" s="24">
        <v>-8.6785849999999998E-2</v>
      </c>
      <c r="T78" s="24">
        <v>3.8346648000000004E-2</v>
      </c>
      <c r="U78" s="24">
        <v>2.1714687E-2</v>
      </c>
      <c r="V78" s="24">
        <v>1.6108154999999999E-2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44085</v>
      </c>
      <c r="B79" s="24">
        <v>-4.3895840000000002E-3</v>
      </c>
      <c r="C79" s="24">
        <v>-4.5972586000000003E-2</v>
      </c>
      <c r="D79" s="24">
        <v>-6.0653980000000003E-2</v>
      </c>
      <c r="E79" s="24">
        <v>7.1508883999999995E-3</v>
      </c>
      <c r="F79" s="24">
        <v>-3.9226591999999998E-2</v>
      </c>
      <c r="G79" s="24">
        <v>-1.1630058E-3</v>
      </c>
      <c r="H79" s="24">
        <v>-5.1519630000000004E-2</v>
      </c>
      <c r="I79" s="24">
        <v>-1.3567625999999999E-2</v>
      </c>
      <c r="J79" s="24">
        <v>-7.6876880000000007E-3</v>
      </c>
      <c r="K79" s="24">
        <v>-1.9905745999999998E-2</v>
      </c>
      <c r="L79" s="24">
        <v>-2.9041587999999997E-2</v>
      </c>
      <c r="M79" s="24">
        <v>5.0219535999999995E-2</v>
      </c>
      <c r="N79" s="24">
        <v>3.4569144000000003E-2</v>
      </c>
      <c r="O79" s="24">
        <v>3.1031369999999999E-2</v>
      </c>
      <c r="P79" s="24">
        <v>1.2811661E-2</v>
      </c>
      <c r="Q79" s="24">
        <v>1.8772244E-2</v>
      </c>
      <c r="R79" s="24">
        <v>-4.2548122000000001E-2</v>
      </c>
      <c r="S79" s="24">
        <v>-3.7726879999999997E-2</v>
      </c>
      <c r="T79" s="24">
        <v>3.9808153999999998E-2</v>
      </c>
      <c r="U79" s="24">
        <v>1.7263888999999998E-2</v>
      </c>
      <c r="V79" s="24">
        <v>5.6122419999999999E-2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44113</v>
      </c>
      <c r="B80" s="24">
        <v>4.8079369999999996E-2</v>
      </c>
      <c r="C80" s="24">
        <v>-4.2612495E-2</v>
      </c>
      <c r="D80" s="24">
        <v>3.0881643E-2</v>
      </c>
      <c r="E80" s="24">
        <v>-3.7372111999999999E-4</v>
      </c>
      <c r="F80" s="24">
        <v>-3.6802709999999995E-2</v>
      </c>
      <c r="G80" s="24">
        <v>-1.9959806999999999E-3</v>
      </c>
      <c r="H80" s="24">
        <v>5.4318070000000003E-2</v>
      </c>
      <c r="I80" s="24">
        <v>5.4566026000000004E-2</v>
      </c>
      <c r="J80" s="24">
        <v>6.7342043000000004E-2</v>
      </c>
      <c r="K80" s="24">
        <v>5.9534789999999997E-2</v>
      </c>
      <c r="L80" s="24">
        <v>-3.7554025999999997E-2</v>
      </c>
      <c r="M80" s="24">
        <v>1.8291473E-3</v>
      </c>
      <c r="N80" s="24">
        <v>8.5617304000000002E-3</v>
      </c>
      <c r="O80" s="24">
        <v>5.0014733999999998E-2</v>
      </c>
      <c r="P80" s="24">
        <v>5.5547833000000005E-2</v>
      </c>
      <c r="Q80" s="24">
        <v>4.3073416000000003E-2</v>
      </c>
      <c r="R80" s="24">
        <v>-1.0015905E-2</v>
      </c>
      <c r="S80" s="24">
        <v>-1.2406945000000001E-2</v>
      </c>
      <c r="T80" s="24">
        <v>-2.0295203000000001E-2</v>
      </c>
      <c r="U80" s="24">
        <v>2.4340749000000002E-2</v>
      </c>
      <c r="V80" s="24">
        <v>4.7273993E-2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44146</v>
      </c>
      <c r="B81" s="24">
        <v>4.3780922999999999E-2</v>
      </c>
      <c r="C81" s="24">
        <v>0.14059901</v>
      </c>
      <c r="D81" s="24">
        <v>0.17755997000000001</v>
      </c>
      <c r="E81" s="24">
        <v>0.18803740000000002</v>
      </c>
      <c r="F81" s="24">
        <v>2.2686481000000001E-2</v>
      </c>
      <c r="G81" s="24">
        <v>1.0666609000000001E-2</v>
      </c>
      <c r="H81" s="24">
        <v>9.6367599999999994E-3</v>
      </c>
      <c r="I81" s="24">
        <v>2.7795553000000001E-2</v>
      </c>
      <c r="J81" s="24">
        <v>9.1010685000000008E-2</v>
      </c>
      <c r="K81" s="24">
        <v>6.1018467E-2</v>
      </c>
      <c r="L81" s="24">
        <v>9.7030400000000003E-2</v>
      </c>
      <c r="M81" s="24">
        <v>0.11554515999999999</v>
      </c>
      <c r="N81" s="24">
        <v>-1.4730989999999999E-2</v>
      </c>
      <c r="O81" s="24">
        <v>1.7563580999999998E-2</v>
      </c>
      <c r="P81" s="24">
        <v>3.7905454999999998E-2</v>
      </c>
      <c r="Q81" s="24">
        <v>-1.027143E-2</v>
      </c>
      <c r="R81" s="24">
        <v>6.1713696000000005E-2</v>
      </c>
      <c r="S81" s="24">
        <v>0.12010061</v>
      </c>
      <c r="T81" s="24">
        <v>2.6365280000000001E-2</v>
      </c>
      <c r="U81" s="24">
        <v>3.0363082999999999E-2</v>
      </c>
      <c r="V81" s="24">
        <v>8.8962316999999999E-3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44176</v>
      </c>
      <c r="B82" s="24">
        <v>1.1335014999999999E-2</v>
      </c>
      <c r="C82" s="24">
        <v>4.5222400000000003E-2</v>
      </c>
      <c r="D82" s="24">
        <v>7.0305229999999996E-2</v>
      </c>
      <c r="E82" s="24">
        <v>3.5871506000000004E-2</v>
      </c>
      <c r="F82" s="24">
        <v>0.11967314</v>
      </c>
      <c r="G82" s="24">
        <v>0.11510563</v>
      </c>
      <c r="H82" s="24">
        <v>8.4434749999999989E-2</v>
      </c>
      <c r="I82" s="24">
        <v>8.6540459999999986E-2</v>
      </c>
      <c r="J82" s="24">
        <v>8.2394960000000003E-2</v>
      </c>
      <c r="K82" s="24">
        <v>0.13680863000000001</v>
      </c>
      <c r="L82" s="24">
        <v>0.16902733</v>
      </c>
      <c r="M82" s="24">
        <v>2.6186584999999998E-2</v>
      </c>
      <c r="N82" s="24">
        <v>0.23196877000000002</v>
      </c>
      <c r="O82" s="24">
        <v>6.4070699999999994E-2</v>
      </c>
      <c r="P82" s="24">
        <v>-1.00404024E-3</v>
      </c>
      <c r="Q82" s="24">
        <v>3.0555843999999999E-2</v>
      </c>
      <c r="R82" s="24">
        <v>0.10207832</v>
      </c>
      <c r="S82" s="24">
        <v>7.4024199999999998E-2</v>
      </c>
      <c r="T82" s="24">
        <v>0.11923861499999999</v>
      </c>
      <c r="U82" s="24">
        <v>7.4311375999999998E-2</v>
      </c>
      <c r="V82" s="24">
        <v>1.9268394000000001E-2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44207</v>
      </c>
      <c r="B83" s="24">
        <v>0.12536371000000002</v>
      </c>
      <c r="C83" s="24">
        <v>0.12303924999999999</v>
      </c>
      <c r="D83" s="24">
        <v>6.1419009999999996E-2</v>
      </c>
      <c r="E83" s="24">
        <v>1.7101884000000001E-2</v>
      </c>
      <c r="F83" s="24">
        <v>5.4205300000000005E-2</v>
      </c>
      <c r="G83" s="24">
        <v>6.9118499999999999E-2</v>
      </c>
      <c r="H83" s="24">
        <v>-4.5362234000000001E-2</v>
      </c>
      <c r="I83" s="24">
        <v>0.10266387999999999</v>
      </c>
      <c r="J83" s="24">
        <v>6.495964500000001E-2</v>
      </c>
      <c r="K83" s="24">
        <v>0.16631233000000001</v>
      </c>
      <c r="L83" s="24">
        <v>-1.2179911000000002E-2</v>
      </c>
      <c r="M83" s="24">
        <v>2.0541667999999999E-2</v>
      </c>
      <c r="N83" s="24">
        <v>2.458012E-2</v>
      </c>
      <c r="O83" s="24">
        <v>7.6669454999999997E-2</v>
      </c>
      <c r="P83" s="24">
        <v>5.8705210000000001E-2</v>
      </c>
      <c r="Q83" s="24">
        <v>3.0761123000000001E-2</v>
      </c>
      <c r="R83" s="24">
        <v>3.6299348000000002E-2</v>
      </c>
      <c r="S83" s="24">
        <v>0.1553998</v>
      </c>
      <c r="T83" s="24">
        <v>4.4118879999999999E-2</v>
      </c>
      <c r="U83" s="24">
        <v>0.10834753</v>
      </c>
      <c r="V83" s="24">
        <v>2.2657156000000001E-2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44238</v>
      </c>
      <c r="B84" s="24">
        <v>8.6626419999999996E-2</v>
      </c>
      <c r="C84" s="24">
        <v>6.2465668000000001E-4</v>
      </c>
      <c r="D84" s="24">
        <v>-2.0508587000000002E-2</v>
      </c>
      <c r="E84" s="24">
        <v>-5.2678823E-2</v>
      </c>
      <c r="F84" s="24">
        <v>-4.3002724999999999E-2</v>
      </c>
      <c r="G84" s="24">
        <v>3.5326837999999999E-2</v>
      </c>
      <c r="H84" s="24">
        <v>-6.3830019999999996E-3</v>
      </c>
      <c r="I84" s="24">
        <v>5.0778509999999999E-2</v>
      </c>
      <c r="J84" s="24">
        <v>-5.1650580000000001E-2</v>
      </c>
      <c r="K84" s="24">
        <v>-1.4884651E-2</v>
      </c>
      <c r="L84" s="24">
        <v>-1.2359261999999999E-2</v>
      </c>
      <c r="M84" s="24">
        <v>0.13162792000000001</v>
      </c>
      <c r="N84" s="24">
        <v>-5.1034509999999998E-2</v>
      </c>
      <c r="O84" s="24">
        <v>3.7394403999999999E-2</v>
      </c>
      <c r="P84" s="24">
        <v>0.15401173000000001</v>
      </c>
      <c r="Q84" s="24">
        <v>-2.6687622000000001E-2</v>
      </c>
      <c r="R84" s="24">
        <v>-1.8314481000000001E-2</v>
      </c>
      <c r="S84" s="24">
        <v>6.7101955000000005E-2</v>
      </c>
      <c r="T84" s="24">
        <v>3.3778547999999999E-2</v>
      </c>
      <c r="U84" s="24">
        <v>-3.1334399999999998E-2</v>
      </c>
      <c r="V84" s="24">
        <v>7.2281359999999996E-3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44266</v>
      </c>
      <c r="B85" s="24">
        <v>-0.13396335000000001</v>
      </c>
      <c r="C85" s="24">
        <v>7.6466919999999994E-2</v>
      </c>
      <c r="D85" s="24">
        <v>-2.8475641999999999E-2</v>
      </c>
      <c r="E85" s="24">
        <v>-4.4865727000000001E-2</v>
      </c>
      <c r="F85" s="24">
        <v>-9.3506574999999998E-3</v>
      </c>
      <c r="G85" s="24">
        <v>-9.940982000000001E-3</v>
      </c>
      <c r="H85" s="24">
        <v>2.4981498999999997E-3</v>
      </c>
      <c r="I85" s="24">
        <v>-5.5564639999999997E-3</v>
      </c>
      <c r="J85" s="24">
        <v>4.2623759999999997E-2</v>
      </c>
      <c r="K85" s="24">
        <v>-5.5650177000000002E-2</v>
      </c>
      <c r="L85" s="24">
        <v>-6.36819E-2</v>
      </c>
      <c r="M85" s="24">
        <v>3.6580324000000004E-2</v>
      </c>
      <c r="N85" s="24">
        <v>0.10382056000000001</v>
      </c>
      <c r="O85" s="24">
        <v>1.8372059E-2</v>
      </c>
      <c r="P85" s="24">
        <v>-9.9160730000000002E-2</v>
      </c>
      <c r="Q85" s="24">
        <v>-3.49468E-3</v>
      </c>
      <c r="R85" s="24">
        <v>4.4273615000000002E-2</v>
      </c>
      <c r="S85" s="24">
        <v>-5.0645829999999996E-2</v>
      </c>
      <c r="T85" s="24">
        <v>3.0394793E-3</v>
      </c>
      <c r="U85" s="24">
        <v>3.3463239999999999E-3</v>
      </c>
      <c r="V85" s="24">
        <v>7.3634980000000003E-2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44295</v>
      </c>
      <c r="B86" s="24">
        <v>-2.5148331999999999E-2</v>
      </c>
      <c r="C86" s="24">
        <v>1.5656589999999998E-2</v>
      </c>
      <c r="D86" s="24">
        <v>-6.5948304999999999E-2</v>
      </c>
      <c r="E86" s="24">
        <v>-2.2494196999999997E-2</v>
      </c>
      <c r="F86" s="24">
        <v>6.2927010000000004E-3</v>
      </c>
      <c r="G86" s="24">
        <v>-1.6485691E-2</v>
      </c>
      <c r="H86" s="24">
        <v>-1.6731917999999998E-2</v>
      </c>
      <c r="I86" s="24">
        <v>3.1154752000000001E-2</v>
      </c>
      <c r="J86" s="24">
        <v>2.4983048000000001E-2</v>
      </c>
      <c r="K86" s="24">
        <v>2.8845071999999999E-2</v>
      </c>
      <c r="L86" s="24">
        <v>-3.2669305999999997E-3</v>
      </c>
      <c r="M86" s="24">
        <v>-1.4076113999999999E-2</v>
      </c>
      <c r="N86" s="24">
        <v>5.1918745000000002E-2</v>
      </c>
      <c r="O86" s="24">
        <v>-4.7956230000000002E-2</v>
      </c>
      <c r="P86" s="24">
        <v>-6.3952207999999997E-2</v>
      </c>
      <c r="Q86" s="24">
        <v>2.3469090000000001E-2</v>
      </c>
      <c r="R86" s="24">
        <v>-5.5805444999999995E-3</v>
      </c>
      <c r="S86" s="24">
        <v>-0.16577159999999999</v>
      </c>
      <c r="T86" s="24">
        <v>3.7878752000000001E-3</v>
      </c>
      <c r="U86" s="24">
        <v>3.3907769999999997E-2</v>
      </c>
      <c r="V86" s="24">
        <v>5.6669593000000004E-2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44327</v>
      </c>
      <c r="B87" s="24">
        <v>1.5332222E-2</v>
      </c>
      <c r="C87" s="24">
        <v>-8.3071649999999997E-2</v>
      </c>
      <c r="D87" s="24">
        <v>7.8449250000000009E-3</v>
      </c>
      <c r="E87" s="24">
        <v>-1.5228390999999999E-2</v>
      </c>
      <c r="F87" s="24">
        <v>9.2756629999999993E-2</v>
      </c>
      <c r="G87" s="24">
        <v>-3.7042140000000001E-2</v>
      </c>
      <c r="H87" s="24">
        <v>-1.2672007000000001E-2</v>
      </c>
      <c r="I87" s="24">
        <v>-5.5829287000000007E-3</v>
      </c>
      <c r="J87" s="24">
        <v>4.2543770000000002E-2</v>
      </c>
      <c r="K87" s="24">
        <v>9.089947000000001E-3</v>
      </c>
      <c r="L87" s="24">
        <v>0.14153755000000001</v>
      </c>
      <c r="M87" s="24">
        <v>3.9010644000000004E-2</v>
      </c>
      <c r="N87" s="24">
        <v>2.6108742000000001E-2</v>
      </c>
      <c r="O87" s="24">
        <v>1.7270327000000002E-2</v>
      </c>
      <c r="P87" s="24">
        <v>-2.9859900000000002E-2</v>
      </c>
      <c r="Q87" s="24">
        <v>3.4001112E-2</v>
      </c>
      <c r="R87" s="24">
        <v>8.0379249999999996E-3</v>
      </c>
      <c r="S87" s="24">
        <v>2.6609419999999998E-2</v>
      </c>
      <c r="T87" s="24">
        <v>3.4716963999999996E-2</v>
      </c>
      <c r="U87" s="24">
        <v>2.2580624000000001E-2</v>
      </c>
      <c r="V87" s="24">
        <v>2.7227640000000001E-2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44358</v>
      </c>
      <c r="B88" s="24">
        <v>6.0697317000000001E-2</v>
      </c>
      <c r="C88" s="24">
        <v>-6.7227960000000003E-2</v>
      </c>
      <c r="D88" s="24">
        <v>2.5240301999999999E-2</v>
      </c>
      <c r="E88" s="24">
        <v>9.5716839999999997E-2</v>
      </c>
      <c r="F88" s="24">
        <v>5.5301547E-2</v>
      </c>
      <c r="G88" s="24">
        <v>-0.10714029999999999</v>
      </c>
      <c r="H88" s="24">
        <v>1.9937753999999999E-3</v>
      </c>
      <c r="I88" s="24">
        <v>4.8877119999999996E-2</v>
      </c>
      <c r="J88" s="24">
        <v>5.6888699999999993E-2</v>
      </c>
      <c r="K88" s="24">
        <v>5.4265260000000001E-3</v>
      </c>
      <c r="L88" s="24">
        <v>6.8050860000000005E-2</v>
      </c>
      <c r="M88" s="24">
        <v>2.1316886E-2</v>
      </c>
      <c r="N88" s="24">
        <v>4.5660496000000002E-2</v>
      </c>
      <c r="O88" s="24">
        <v>6.7006110000000008E-2</v>
      </c>
      <c r="P88" s="24">
        <v>3.4284950000000002E-2</v>
      </c>
      <c r="Q88" s="24">
        <v>-7.8633430000000001E-3</v>
      </c>
      <c r="R88" s="24">
        <v>3.6499379999999998E-2</v>
      </c>
      <c r="S88" s="24">
        <v>1.1660218E-2</v>
      </c>
      <c r="T88" s="24">
        <v>9.6259479999999994E-2</v>
      </c>
      <c r="U88" s="24">
        <v>5.1524640000000003E-2</v>
      </c>
      <c r="V88" s="24">
        <v>4.7265649999999999E-2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44386</v>
      </c>
      <c r="B89" s="24">
        <v>-1.3580798999999999E-2</v>
      </c>
      <c r="C89" s="24">
        <v>-5.5329204E-2</v>
      </c>
      <c r="D89" s="24">
        <v>-8.6292149999999998E-2</v>
      </c>
      <c r="E89" s="24">
        <v>-5.3836465E-2</v>
      </c>
      <c r="F89" s="24">
        <v>-1.0874509999999999E-2</v>
      </c>
      <c r="G89" s="24">
        <v>-5.8252390000000001E-2</v>
      </c>
      <c r="H89" s="24">
        <v>-5.3227605999999997E-2</v>
      </c>
      <c r="I89" s="24">
        <v>1.4798522000000001E-2</v>
      </c>
      <c r="J89" s="24">
        <v>-3.0198634000000002E-2</v>
      </c>
      <c r="K89" s="24">
        <v>-2.6230574E-2</v>
      </c>
      <c r="L89" s="24">
        <v>-4.1687370000000001E-2</v>
      </c>
      <c r="M89" s="24">
        <v>-6.5404534E-2</v>
      </c>
      <c r="N89" s="24">
        <v>-7.9000053000000001E-2</v>
      </c>
      <c r="O89" s="24">
        <v>-1.9464672000000002E-2</v>
      </c>
      <c r="P89" s="24">
        <v>-4.6023550000000003E-2</v>
      </c>
      <c r="Q89" s="24">
        <v>1.1209964999999999E-2</v>
      </c>
      <c r="R89" s="24">
        <v>-5.1614404000000003E-2</v>
      </c>
      <c r="S89" s="24">
        <v>-8.4680850000000002E-2</v>
      </c>
      <c r="T89" s="24">
        <v>-3.030306E-2</v>
      </c>
      <c r="U89" s="24">
        <v>-3.4999847000000001E-3</v>
      </c>
      <c r="V89" s="24">
        <v>8.5161924000000007E-3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44419</v>
      </c>
      <c r="B90" s="24">
        <v>-3.212571E-3</v>
      </c>
      <c r="C90" s="24">
        <v>-5.749166E-3</v>
      </c>
      <c r="D90" s="24">
        <v>2.4594068999999998E-3</v>
      </c>
      <c r="E90" s="24">
        <v>-3.4206569999999999E-2</v>
      </c>
      <c r="F90" s="24">
        <v>3.2066106999999997E-3</v>
      </c>
      <c r="G90" s="24">
        <v>-9.5189039999999989E-2</v>
      </c>
      <c r="H90" s="24">
        <v>-1.4752805000000001E-2</v>
      </c>
      <c r="I90" s="24">
        <v>-1.0394037E-2</v>
      </c>
      <c r="J90" s="24">
        <v>3.0512094E-2</v>
      </c>
      <c r="K90" s="24">
        <v>-2.0175160000000001E-2</v>
      </c>
      <c r="L90" s="24">
        <v>-2.8482615999999999E-2</v>
      </c>
      <c r="M90" s="24">
        <v>-3.6832690000000003E-3</v>
      </c>
      <c r="N90" s="24">
        <v>9.7720623000000003E-3</v>
      </c>
      <c r="O90" s="24">
        <v>3.2934785000000001E-2</v>
      </c>
      <c r="P90" s="24">
        <v>-6.4067959999999993E-2</v>
      </c>
      <c r="Q90" s="24">
        <v>8.3116290000000009E-3</v>
      </c>
      <c r="R90" s="24">
        <v>-1.2486398000000001E-2</v>
      </c>
      <c r="S90" s="24">
        <v>2.6499271000000001E-2</v>
      </c>
      <c r="T90" s="24">
        <v>2.5568127999999999E-2</v>
      </c>
      <c r="U90" s="24">
        <v>1.0035038E-3</v>
      </c>
      <c r="V90" s="24">
        <v>5.7574152999999996E-2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44449</v>
      </c>
      <c r="B91" s="24">
        <v>7.5967309999999998E-3</v>
      </c>
      <c r="C91" s="24">
        <v>1.8069744E-3</v>
      </c>
      <c r="D91" s="24">
        <v>4.8577070000000007E-2</v>
      </c>
      <c r="E91" s="24">
        <v>6.2543154000000004E-2</v>
      </c>
      <c r="F91" s="24">
        <v>5.0228357000000001E-2</v>
      </c>
      <c r="G91" s="24">
        <v>3.9878488000000004E-2</v>
      </c>
      <c r="H91" s="24">
        <v>6.1918259999999996E-2</v>
      </c>
      <c r="I91" s="24">
        <v>2.1476746000000001E-2</v>
      </c>
      <c r="J91" s="24">
        <v>1.4195800000000001E-2</v>
      </c>
      <c r="K91" s="24">
        <v>-5.4078519999999998E-2</v>
      </c>
      <c r="L91" s="24">
        <v>-7.7825190000000002E-2</v>
      </c>
      <c r="M91" s="24">
        <v>-2.8137146999999998E-2</v>
      </c>
      <c r="N91" s="24">
        <v>2.0788549999999999E-2</v>
      </c>
      <c r="O91" s="24">
        <v>7.6435924000000002E-2</v>
      </c>
      <c r="P91" s="24">
        <v>-1.1821330000000001E-2</v>
      </c>
      <c r="Q91" s="24">
        <v>1.4940858E-2</v>
      </c>
      <c r="R91" s="24">
        <v>6.6966414000000002E-2</v>
      </c>
      <c r="S91" s="24">
        <v>3.3514499999999996E-2</v>
      </c>
      <c r="T91" s="24">
        <v>5.2631617000000006E-2</v>
      </c>
      <c r="U91" s="24">
        <v>4.0099620000000006E-3</v>
      </c>
      <c r="V91" s="24">
        <v>7.9845190000000007E-3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44480</v>
      </c>
      <c r="B92" s="24">
        <v>-2.3989022000000002E-2</v>
      </c>
      <c r="C92" s="24">
        <v>-0.11291486000000001</v>
      </c>
      <c r="D92" s="24">
        <v>0.10060835000000001</v>
      </c>
      <c r="E92" s="24">
        <v>2.3089409999999998E-2</v>
      </c>
      <c r="F92" s="24">
        <v>1.7391324E-2</v>
      </c>
      <c r="G92" s="24">
        <v>2.1913767000000001E-2</v>
      </c>
      <c r="H92" s="24">
        <v>3.811121E-4</v>
      </c>
      <c r="I92" s="24">
        <v>-6.2001286000000003E-2</v>
      </c>
      <c r="J92" s="24">
        <v>-4.1991589999999995E-2</v>
      </c>
      <c r="K92" s="24">
        <v>-6.9608869999999989E-2</v>
      </c>
      <c r="L92" s="24">
        <v>-7.1387233999999994E-2</v>
      </c>
      <c r="M92" s="24">
        <v>9.9323989999999997E-3</v>
      </c>
      <c r="N92" s="24">
        <v>-3.1601129999999998E-2</v>
      </c>
      <c r="O92" s="24">
        <v>-3.4490228000000002E-3</v>
      </c>
      <c r="P92" s="24">
        <v>-3.9782999999999999E-2</v>
      </c>
      <c r="Q92" s="24">
        <v>5.0045609999999997E-2</v>
      </c>
      <c r="R92" s="24">
        <v>-1.167953E-3</v>
      </c>
      <c r="S92" s="24">
        <v>-7.0990323999999994E-2</v>
      </c>
      <c r="T92" s="24">
        <v>-4.2763113999999998E-2</v>
      </c>
      <c r="U92" s="24">
        <v>-1.9470870000000001E-2</v>
      </c>
      <c r="V92" s="24">
        <v>1.7042755999999999E-2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44511</v>
      </c>
      <c r="B93" s="24">
        <v>1.9896984E-2</v>
      </c>
      <c r="C93" s="24">
        <v>0.11956082999999999</v>
      </c>
      <c r="D93" s="24">
        <v>2.0833373000000002E-2</v>
      </c>
      <c r="E93" s="24">
        <v>5.2447556999999999E-2</v>
      </c>
      <c r="F93" s="24">
        <v>-2.8632461999999997E-2</v>
      </c>
      <c r="G93" s="24">
        <v>7.8984975999999998E-2</v>
      </c>
      <c r="H93" s="24">
        <v>-3.1619071999999998E-2</v>
      </c>
      <c r="I93" s="24">
        <v>6.1027526999999998E-2</v>
      </c>
      <c r="J93" s="24">
        <v>1.5863061000000001E-2</v>
      </c>
      <c r="K93" s="24">
        <v>1.1055470000000001E-2</v>
      </c>
      <c r="L93" s="24">
        <v>-2.0852864000000002E-2</v>
      </c>
      <c r="M93" s="24">
        <v>8.1607103000000004E-3</v>
      </c>
      <c r="N93" s="24">
        <v>2.3205159999999999E-2</v>
      </c>
      <c r="O93" s="24">
        <v>2.1376251999999998E-2</v>
      </c>
      <c r="P93" s="24">
        <v>2.3468136999999997E-2</v>
      </c>
      <c r="Q93" s="24">
        <v>2.5336026999999997E-2</v>
      </c>
      <c r="R93" s="24">
        <v>-6.1219930000000001E-4</v>
      </c>
      <c r="S93" s="24">
        <v>5.3773519999999998E-2</v>
      </c>
      <c r="T93" s="24">
        <v>0.10137451</v>
      </c>
      <c r="U93" s="24">
        <v>4.8879859999999997E-2</v>
      </c>
      <c r="V93" s="24">
        <v>3.7762641999999999E-2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44540</v>
      </c>
      <c r="B94" s="24">
        <v>3.1673193000000002E-2</v>
      </c>
      <c r="C94" s="24">
        <v>-8.1002600000000008E-2</v>
      </c>
      <c r="D94" s="24">
        <v>-2.1657646000000003E-2</v>
      </c>
      <c r="E94" s="24">
        <v>-1.9329487999999999E-2</v>
      </c>
      <c r="F94" s="24">
        <v>-8.1830139999999996E-2</v>
      </c>
      <c r="G94" s="24">
        <v>-4.9685297000000003E-2</v>
      </c>
      <c r="H94" s="24">
        <v>-3.0684529999999998E-2</v>
      </c>
      <c r="I94" s="24">
        <v>3.1148910000000002E-2</v>
      </c>
      <c r="J94" s="24">
        <v>-1.2122393E-2</v>
      </c>
      <c r="K94" s="24">
        <v>2.657342E-2</v>
      </c>
      <c r="L94" s="24">
        <v>-2.4793327E-2</v>
      </c>
      <c r="M94" s="24">
        <v>-5.6662499999999998E-2</v>
      </c>
      <c r="N94" s="24">
        <v>-3.2600999999999998E-2</v>
      </c>
      <c r="O94" s="24">
        <v>-3.2888114000000003E-2</v>
      </c>
      <c r="P94" s="24">
        <v>-6.7232846999999998E-2</v>
      </c>
      <c r="Q94" s="24">
        <v>-3.5360693999999998E-2</v>
      </c>
      <c r="R94" s="24">
        <v>-8.7047219999999998E-3</v>
      </c>
      <c r="S94" s="24">
        <v>-0.10966879</v>
      </c>
      <c r="T94" s="24">
        <v>7.9563140000000004E-2</v>
      </c>
      <c r="U94" s="24">
        <v>3.8834809999999998E-3</v>
      </c>
      <c r="V94" s="24">
        <v>-9.5747175000000004E-2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44572</v>
      </c>
      <c r="B95" s="24">
        <v>-5.5450679999999995E-2</v>
      </c>
      <c r="C95" s="24">
        <v>-5.0922036000000002E-3</v>
      </c>
      <c r="D95" s="24">
        <v>5.3513049999999998E-3</v>
      </c>
      <c r="E95" s="24">
        <v>-3.2642959999999999E-2</v>
      </c>
      <c r="F95" s="24">
        <v>8.871627E-2</v>
      </c>
      <c r="G95" s="24">
        <v>0.15897750999999999</v>
      </c>
      <c r="H95" s="24">
        <v>6.1793090000000002E-2</v>
      </c>
      <c r="I95" s="24">
        <v>3.0756711999999999E-2</v>
      </c>
      <c r="J95" s="24">
        <v>6.5632700000000002E-2</v>
      </c>
      <c r="K95" s="24">
        <v>-1.0371447000000001E-2</v>
      </c>
      <c r="L95" s="24">
        <v>-1.8338442E-2</v>
      </c>
      <c r="M95" s="24">
        <v>8.8129039999999992E-2</v>
      </c>
      <c r="N95" s="24">
        <v>5.5166006000000004E-2</v>
      </c>
      <c r="O95" s="24">
        <v>5.7098627000000006E-2</v>
      </c>
      <c r="P95" s="24">
        <v>-2.468294E-2</v>
      </c>
      <c r="Q95" s="24">
        <v>2.7965187999999998E-2</v>
      </c>
      <c r="R95" s="24">
        <v>3.0212045E-2</v>
      </c>
      <c r="S95" s="24">
        <v>1.4565824999999999E-2</v>
      </c>
      <c r="T95" s="24">
        <v>-4.6367350000000002E-2</v>
      </c>
      <c r="U95" s="24">
        <v>2.3472070000000001E-2</v>
      </c>
      <c r="V95" s="24">
        <v>0.10234557999999999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44603</v>
      </c>
      <c r="B96" s="24">
        <v>-5.7047844E-2</v>
      </c>
      <c r="C96" s="24">
        <v>8.7402460000000015E-2</v>
      </c>
      <c r="D96" s="24">
        <v>1.3219594999999999E-2</v>
      </c>
      <c r="E96" s="24">
        <v>2.1249413000000002E-2</v>
      </c>
      <c r="F96" s="24">
        <v>-9.6530260000000007E-2</v>
      </c>
      <c r="G96" s="24">
        <v>4.279554E-2</v>
      </c>
      <c r="H96" s="24">
        <v>-7.8958269999999994E-3</v>
      </c>
      <c r="I96" s="24">
        <v>-2.7131796E-2</v>
      </c>
      <c r="J96" s="24">
        <v>-3.9588213000000001E-3</v>
      </c>
      <c r="K96" s="24">
        <v>-6.8013310000000007E-2</v>
      </c>
      <c r="L96" s="24">
        <v>0.16184353000000001</v>
      </c>
      <c r="M96" s="24">
        <v>4.5556663999999997E-2</v>
      </c>
      <c r="N96" s="24">
        <v>4.0439844000000003E-2</v>
      </c>
      <c r="O96" s="24">
        <v>-8.2848839999999993E-2</v>
      </c>
      <c r="P96" s="24">
        <v>-2.4764835999999998E-2</v>
      </c>
      <c r="Q96" s="24">
        <v>0.10912430000000001</v>
      </c>
      <c r="R96" s="24">
        <v>1.9242764000000002E-2</v>
      </c>
      <c r="S96" s="24">
        <v>4.4798850000000003E-3</v>
      </c>
      <c r="T96" s="24">
        <v>4.9907684000000001E-2</v>
      </c>
      <c r="U96" s="24">
        <v>-6.8376007000000003E-2</v>
      </c>
      <c r="V96" s="24">
        <v>3.1709552000000002E-2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44631</v>
      </c>
      <c r="B97" s="24">
        <v>-5.2684545999999999E-2</v>
      </c>
      <c r="C97" s="24">
        <v>-7.9244970000000008E-3</v>
      </c>
      <c r="D97" s="24">
        <v>2.525258E-2</v>
      </c>
      <c r="E97" s="24">
        <v>-5.7884810000000002E-2</v>
      </c>
      <c r="F97" s="24">
        <v>-0.15706545</v>
      </c>
      <c r="G97" s="24">
        <v>8.7097759999999996E-2</v>
      </c>
      <c r="H97" s="24">
        <v>-3.1834245E-3</v>
      </c>
      <c r="I97" s="24">
        <v>-7.447135399999999E-2</v>
      </c>
      <c r="J97" s="24">
        <v>-2.3251175999999998E-2</v>
      </c>
      <c r="K97" s="24">
        <v>-7.9423904000000004E-2</v>
      </c>
      <c r="L97" s="24">
        <v>2.6137709999999998E-2</v>
      </c>
      <c r="M97" s="24">
        <v>2.3642063000000001E-2</v>
      </c>
      <c r="N97" s="24">
        <v>-0.16808731000000002</v>
      </c>
      <c r="O97" s="24">
        <v>-4.7090769999999997E-2</v>
      </c>
      <c r="P97" s="24">
        <v>-0.21086472000000001</v>
      </c>
      <c r="Q97" s="24">
        <v>2.1496176999999998E-2</v>
      </c>
      <c r="R97" s="24">
        <v>-2.4240792000000001E-2</v>
      </c>
      <c r="S97" s="24">
        <v>-9.018826499999999E-2</v>
      </c>
      <c r="T97" s="24">
        <v>6.4553856999999992E-2</v>
      </c>
      <c r="U97" s="24">
        <v>-5.5555580000000007E-2</v>
      </c>
      <c r="V97" s="24">
        <v>3.8307310000000004E-2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44662</v>
      </c>
      <c r="B98" s="24">
        <v>-5.0292788000000005E-2</v>
      </c>
      <c r="C98" s="24">
        <v>5.1730632999999998E-2</v>
      </c>
      <c r="D98" s="24">
        <v>3.2840967E-3</v>
      </c>
      <c r="E98" s="24">
        <v>3.3210516E-3</v>
      </c>
      <c r="F98" s="24">
        <v>8.0607410000000004E-2</v>
      </c>
      <c r="G98" s="24">
        <v>-2.3628414E-2</v>
      </c>
      <c r="H98" s="24">
        <v>2.9940128E-2</v>
      </c>
      <c r="I98" s="24">
        <v>-2.8642416E-2</v>
      </c>
      <c r="J98" s="24">
        <v>8.3214650000000001E-2</v>
      </c>
      <c r="K98" s="24">
        <v>1.8924117000000001E-2</v>
      </c>
      <c r="L98" s="24">
        <v>0.1267606</v>
      </c>
      <c r="M98" s="24">
        <v>4.7146439999999998E-2</v>
      </c>
      <c r="N98" s="24">
        <v>0.1147542</v>
      </c>
      <c r="O98" s="24">
        <v>8.1492059999999991E-2</v>
      </c>
      <c r="P98" s="24">
        <v>5.7841180000000006E-2</v>
      </c>
      <c r="Q98" s="24">
        <v>7.9545379999999999E-2</v>
      </c>
      <c r="R98" s="24">
        <v>1.2333989E-2</v>
      </c>
      <c r="S98" s="24">
        <v>0.23692799</v>
      </c>
      <c r="T98" s="24">
        <v>6.6703440000000003E-2</v>
      </c>
      <c r="U98" s="24">
        <v>8.6346864999999988E-3</v>
      </c>
      <c r="V98" s="24">
        <v>7.1428656999999993E-2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44692</v>
      </c>
      <c r="B99" s="24">
        <v>-8.65789E-2</v>
      </c>
      <c r="C99" s="24">
        <v>-9.3309219999999998E-2</v>
      </c>
      <c r="D99" s="24">
        <v>-2.7823270000000001E-2</v>
      </c>
      <c r="E99" s="24">
        <v>-6.2231006999999998E-2</v>
      </c>
      <c r="F99" s="24">
        <v>-0.21135134</v>
      </c>
      <c r="G99" s="24">
        <v>-0.21168291</v>
      </c>
      <c r="H99" s="24">
        <v>-7.9844949999999998E-2</v>
      </c>
      <c r="I99" s="24">
        <v>-9.4426389999999999E-2</v>
      </c>
      <c r="J99" s="24">
        <v>-9.9361420000000006E-2</v>
      </c>
      <c r="K99" s="24">
        <v>-6.9903492999999997E-2</v>
      </c>
      <c r="L99" s="24">
        <v>-0.18430847</v>
      </c>
      <c r="M99" s="24">
        <v>-0.19795847</v>
      </c>
      <c r="N99" s="24">
        <v>-8.2720579999999988E-2</v>
      </c>
      <c r="O99" s="24">
        <v>-0.10786467999999999</v>
      </c>
      <c r="P99" s="24">
        <v>-0.10666150000000001</v>
      </c>
      <c r="Q99" s="24">
        <v>-7.9142274999999998E-2</v>
      </c>
      <c r="R99" s="24">
        <v>-3.8797437999999997E-2</v>
      </c>
      <c r="S99" s="24">
        <v>-4.6675443999999996E-2</v>
      </c>
      <c r="T99" s="24">
        <v>-9.2506520000000009E-2</v>
      </c>
      <c r="U99" s="24">
        <v>-0.13911181</v>
      </c>
      <c r="V99" s="24">
        <v>-2.982986E-2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44722</v>
      </c>
      <c r="B100" s="24">
        <v>8.3313939999999989E-2</v>
      </c>
      <c r="C100" s="24">
        <v>0.14923143</v>
      </c>
      <c r="D100" s="24">
        <v>-7.2359439999999994E-3</v>
      </c>
      <c r="E100" s="24">
        <v>-2.6436150000000002E-2</v>
      </c>
      <c r="F100" s="24">
        <v>4.1607139999999994E-2</v>
      </c>
      <c r="G100" s="24">
        <v>7.0196033000000005E-2</v>
      </c>
      <c r="H100" s="24">
        <v>-3.3283770000000004E-2</v>
      </c>
      <c r="I100" s="24">
        <v>3.2749771999999996E-2</v>
      </c>
      <c r="J100" s="24">
        <v>3.9045809999999999E-3</v>
      </c>
      <c r="K100" s="24">
        <v>-7.3899029999999997E-3</v>
      </c>
      <c r="L100" s="24">
        <v>4.2839289999999995E-2</v>
      </c>
      <c r="M100" s="24">
        <v>1.5188574999999999E-2</v>
      </c>
      <c r="N100" s="24">
        <v>7.214308E-3</v>
      </c>
      <c r="O100" s="24">
        <v>-8.8648200000000007E-3</v>
      </c>
      <c r="P100" s="24">
        <v>0.15867996000000001</v>
      </c>
      <c r="Q100" s="24">
        <v>-4.6902600000000003E-2</v>
      </c>
      <c r="R100" s="24">
        <v>1.1950374E-2</v>
      </c>
      <c r="S100" s="24">
        <v>-7.9920649999999996E-2</v>
      </c>
      <c r="T100" s="24">
        <v>-5.4202199999999999E-2</v>
      </c>
      <c r="U100" s="24">
        <v>-2.7346194000000001E-2</v>
      </c>
      <c r="V100" s="24">
        <v>-7.4943839999999998E-2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44753</v>
      </c>
      <c r="B101" s="24">
        <v>3.5744667000000001E-2</v>
      </c>
      <c r="C101" s="24">
        <v>-0.16353791999999998</v>
      </c>
      <c r="D101" s="24">
        <v>-6.8357706000000004E-2</v>
      </c>
      <c r="E101" s="24">
        <v>-6.4563455999999991E-2</v>
      </c>
      <c r="F101" s="24">
        <v>-8.9641459999999992E-2</v>
      </c>
      <c r="G101" s="24">
        <v>-0.15589744</v>
      </c>
      <c r="H101" s="24">
        <v>-4.4019579999999996E-2</v>
      </c>
      <c r="I101" s="24">
        <v>-0.11773282</v>
      </c>
      <c r="J101" s="24">
        <v>-4.682559E-2</v>
      </c>
      <c r="K101" s="24">
        <v>-0.10296213</v>
      </c>
      <c r="L101" s="24">
        <v>-0.13363903999999999</v>
      </c>
      <c r="M101" s="24">
        <v>-5.4016886E-2</v>
      </c>
      <c r="N101" s="24">
        <v>-0.13388728999999999</v>
      </c>
      <c r="O101" s="24">
        <v>-4.2235850000000002E-3</v>
      </c>
      <c r="P101" s="24">
        <v>-7.483661E-3</v>
      </c>
      <c r="Q101" s="24">
        <v>-5.2389680000000001E-2</v>
      </c>
      <c r="R101" s="24">
        <v>-4.6073139999999999E-2</v>
      </c>
      <c r="S101" s="24">
        <v>-6.2467756000000006E-2</v>
      </c>
      <c r="T101" s="24">
        <v>-6.2192144000000005E-2</v>
      </c>
      <c r="U101" s="24">
        <v>-9.3929650000000003E-2</v>
      </c>
      <c r="V101" s="24">
        <v>-7.5730324000000002E-2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44784</v>
      </c>
      <c r="B102" s="24">
        <v>-2.1911800000000002E-2</v>
      </c>
      <c r="C102" s="24">
        <v>0.18040572999999999</v>
      </c>
      <c r="D102" s="24">
        <v>0.1121366</v>
      </c>
      <c r="E102" s="24">
        <v>6.9019675000000003E-2</v>
      </c>
      <c r="F102" s="24">
        <v>6.7833660000000004E-2</v>
      </c>
      <c r="G102" s="24">
        <v>9.8420380000000002E-2</v>
      </c>
      <c r="H102" s="24">
        <v>5.4883719999999997E-2</v>
      </c>
      <c r="I102" s="24">
        <v>8.1181530000000002E-2</v>
      </c>
      <c r="J102" s="24">
        <v>5.7756185999999994E-2</v>
      </c>
      <c r="K102" s="24">
        <v>8.2818269999999999E-2</v>
      </c>
      <c r="L102" s="24">
        <v>0.16635155000000001</v>
      </c>
      <c r="M102" s="24">
        <v>9.0733169999999988E-2</v>
      </c>
      <c r="N102" s="24">
        <v>0.15318298</v>
      </c>
      <c r="O102" s="24">
        <v>7.9341173000000001E-2</v>
      </c>
      <c r="P102" s="24">
        <v>-6.0508965999999997E-2</v>
      </c>
      <c r="Q102" s="24">
        <v>0.12706099999999998</v>
      </c>
      <c r="R102" s="24">
        <v>4.164636E-2</v>
      </c>
      <c r="S102" s="24">
        <v>0.14647578999999999</v>
      </c>
      <c r="T102" s="24">
        <v>0.10702562</v>
      </c>
      <c r="U102" s="24">
        <v>8.8152290000000008E-2</v>
      </c>
      <c r="V102" s="24">
        <v>0.10162902000000001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44813</v>
      </c>
      <c r="B103" s="24">
        <v>-4.9845933999999995E-2</v>
      </c>
      <c r="C103" s="24">
        <v>3.8391231999999997E-2</v>
      </c>
      <c r="D103" s="24">
        <v>1.1203289E-2</v>
      </c>
      <c r="E103" s="24">
        <v>-4.1452703E-2</v>
      </c>
      <c r="F103" s="24">
        <v>-0.125</v>
      </c>
      <c r="G103" s="24">
        <v>-3.7241876E-2</v>
      </c>
      <c r="H103" s="24">
        <v>-1.7195761E-2</v>
      </c>
      <c r="I103" s="24">
        <v>-5.4260610000000001E-2</v>
      </c>
      <c r="J103" s="24">
        <v>-2.3849368000000003E-2</v>
      </c>
      <c r="K103" s="24">
        <v>-8.9204199999999997E-2</v>
      </c>
      <c r="L103" s="24">
        <v>2.0745515999999999E-2</v>
      </c>
      <c r="M103" s="24">
        <v>-9.0505779999999994E-2</v>
      </c>
      <c r="N103" s="24">
        <v>-5.734235E-2</v>
      </c>
      <c r="O103" s="24">
        <v>1.1789203E-2</v>
      </c>
      <c r="P103" s="24">
        <v>-2.9695033999999999E-2</v>
      </c>
      <c r="Q103" s="24">
        <v>-5.5185020000000001E-2</v>
      </c>
      <c r="R103" s="24">
        <v>1.9947528999999999E-2</v>
      </c>
      <c r="S103" s="24">
        <v>0.20365036</v>
      </c>
      <c r="T103" s="24">
        <v>-8.3629969999999998E-2</v>
      </c>
      <c r="U103" s="24">
        <v>-2.4627328E-2</v>
      </c>
      <c r="V103" s="24">
        <v>-4.8112990000000001E-2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44845</v>
      </c>
      <c r="B104" s="24">
        <v>-0.11759501</v>
      </c>
      <c r="C104" s="24">
        <v>-0.14929575</v>
      </c>
      <c r="D104" s="24">
        <v>-5.5806339999999996E-2</v>
      </c>
      <c r="E104" s="24">
        <v>-0.14657479000000001</v>
      </c>
      <c r="F104" s="24">
        <v>-0.16237317999999998</v>
      </c>
      <c r="G104" s="24">
        <v>-2.5660693999999998E-2</v>
      </c>
      <c r="H104" s="24">
        <v>-0.10049355</v>
      </c>
      <c r="I104" s="24">
        <v>-0.14929295000000001</v>
      </c>
      <c r="J104" s="24">
        <v>-2.4432063E-2</v>
      </c>
      <c r="K104" s="24">
        <v>-0.12945390000000001</v>
      </c>
      <c r="L104" s="24">
        <v>5.3985119999999994E-3</v>
      </c>
      <c r="M104" s="24">
        <v>-9.6829300000000007E-2</v>
      </c>
      <c r="N104" s="24">
        <v>-7.8813610000000006E-2</v>
      </c>
      <c r="O104" s="24">
        <v>-7.7450274999999999E-2</v>
      </c>
      <c r="P104" s="24">
        <v>-0.15963608000000001</v>
      </c>
      <c r="Q104" s="24">
        <v>-2.493453E-2</v>
      </c>
      <c r="R104" s="24">
        <v>-5.5565596000000002E-2</v>
      </c>
      <c r="S104" s="24">
        <v>-1.7557799999999998E-2</v>
      </c>
      <c r="T104" s="24">
        <v>-2.5242686E-2</v>
      </c>
      <c r="U104" s="24">
        <v>-0.20066445999999999</v>
      </c>
      <c r="V104" s="24">
        <v>-2.6431680000000003E-2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44876</v>
      </c>
      <c r="B105" s="24">
        <v>4.308617E-2</v>
      </c>
      <c r="C105" s="24">
        <v>0.13824498999999998</v>
      </c>
      <c r="D105" s="24">
        <v>3.2159924999999999E-2</v>
      </c>
      <c r="E105" s="24">
        <v>0.12511216999999999</v>
      </c>
      <c r="F105" s="24">
        <v>0.36626289999999995</v>
      </c>
      <c r="G105" s="24">
        <v>0.16194963000000001</v>
      </c>
      <c r="H105" s="24">
        <v>8.1795580000000007E-2</v>
      </c>
      <c r="I105" s="24">
        <v>0.14200901999999999</v>
      </c>
      <c r="J105" s="24">
        <v>0.17772411000000002</v>
      </c>
      <c r="K105" s="24">
        <v>0.24907446</v>
      </c>
      <c r="L105" s="24">
        <v>-3.2217323999999999E-2</v>
      </c>
      <c r="M105" s="24">
        <v>0.18417501000000003</v>
      </c>
      <c r="N105" s="24">
        <v>0.19457222000000002</v>
      </c>
      <c r="O105" s="24">
        <v>9.039127000000001E-2</v>
      </c>
      <c r="P105" s="24">
        <v>5.4872035999999999E-2</v>
      </c>
      <c r="Q105" s="24">
        <v>3.6730527999999998E-2</v>
      </c>
      <c r="R105" s="24">
        <v>4.7744869999999995E-2</v>
      </c>
      <c r="S105" s="24">
        <v>0.22014618</v>
      </c>
      <c r="T105" s="24">
        <v>6.7728996E-2</v>
      </c>
      <c r="U105" s="24">
        <v>-6.8162920000000002E-2</v>
      </c>
      <c r="V105" s="24">
        <v>-2.3815632000000002E-3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44904</v>
      </c>
      <c r="B106" s="24">
        <v>4.2907476000000007E-2</v>
      </c>
      <c r="C106" s="24">
        <v>-1.1272728000000001E-2</v>
      </c>
      <c r="D106" s="24">
        <v>-5.3473710000000001E-2</v>
      </c>
      <c r="E106" s="24">
        <v>5.1016329999999999E-2</v>
      </c>
      <c r="F106" s="24">
        <v>1.7053246000000001E-2</v>
      </c>
      <c r="G106" s="24">
        <v>2.7064084999999997E-3</v>
      </c>
      <c r="H106" s="24">
        <v>4.7026156999999999E-2</v>
      </c>
      <c r="I106" s="24">
        <v>2.9112100000000002E-2</v>
      </c>
      <c r="J106" s="24">
        <v>-3.8985251999999998E-2</v>
      </c>
      <c r="K106" s="24">
        <v>-4.4294415000000004E-2</v>
      </c>
      <c r="L106" s="24">
        <v>-2.2845924000000004E-2</v>
      </c>
      <c r="M106" s="24">
        <v>-1.6647637E-2</v>
      </c>
      <c r="N106" s="24">
        <v>2.1563409999999998E-2</v>
      </c>
      <c r="O106" s="24">
        <v>-2.8389752000000001E-2</v>
      </c>
      <c r="P106" s="24">
        <v>0.13692570000000001</v>
      </c>
      <c r="Q106" s="24">
        <v>-0.11156768</v>
      </c>
      <c r="R106" s="24">
        <v>-8.6484550000000011E-3</v>
      </c>
      <c r="S106" s="24">
        <v>0.12849532999999999</v>
      </c>
      <c r="T106" s="24">
        <v>-6.0945272000000002E-2</v>
      </c>
      <c r="U106" s="24">
        <v>0.14629792999999999</v>
      </c>
      <c r="V106" s="24">
        <v>-0.10408210999999999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44937</v>
      </c>
      <c r="B107" s="24">
        <v>4.7980546999999998E-2</v>
      </c>
      <c r="C107" s="24">
        <v>5.5913449999999996E-2</v>
      </c>
      <c r="D107" s="24">
        <v>-2.4053037000000003E-2</v>
      </c>
      <c r="E107" s="24">
        <v>5.5701612999999997E-2</v>
      </c>
      <c r="F107" s="24">
        <v>0.14516389999999998</v>
      </c>
      <c r="G107" s="24">
        <v>7.1140530000000007E-2</v>
      </c>
      <c r="H107" s="24">
        <v>2.7019620000000001E-2</v>
      </c>
      <c r="I107" s="24">
        <v>2.4955273E-2</v>
      </c>
      <c r="J107" s="24">
        <v>0.10307825</v>
      </c>
      <c r="K107" s="24">
        <v>7.2474837E-2</v>
      </c>
      <c r="L107" s="24">
        <v>5.9755086999999998E-2</v>
      </c>
      <c r="M107" s="24">
        <v>9.085965E-2</v>
      </c>
      <c r="N107" s="24">
        <v>8.7471010000000002E-2</v>
      </c>
      <c r="O107" s="24">
        <v>-1.3791502000000001E-2</v>
      </c>
      <c r="P107" s="24">
        <v>0.11205125000000001</v>
      </c>
      <c r="Q107" s="24">
        <v>-1.2514233999999999E-2</v>
      </c>
      <c r="R107" s="24">
        <v>3.8579822E-2</v>
      </c>
      <c r="S107" s="24">
        <v>-3.9183200000000001E-2</v>
      </c>
      <c r="T107" s="24">
        <v>-1.6401528999999998E-2</v>
      </c>
      <c r="U107" s="24">
        <v>-9.4600915999999997E-3</v>
      </c>
      <c r="V107" s="24">
        <v>3.4704803999999999E-2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44967</v>
      </c>
      <c r="B108" s="24">
        <v>6.0024259999999999E-3</v>
      </c>
      <c r="C108" s="24">
        <v>4.6087980000000001E-2</v>
      </c>
      <c r="D108" s="24">
        <v>7.7348112999999996E-2</v>
      </c>
      <c r="E108" s="24">
        <v>2.7787804999999999E-2</v>
      </c>
      <c r="F108" s="24">
        <v>-6.2574569999999996E-2</v>
      </c>
      <c r="G108" s="24">
        <v>-4.5833350000000002E-2</v>
      </c>
      <c r="H108" s="24">
        <v>-4.7619342999999995E-3</v>
      </c>
      <c r="I108" s="24">
        <v>4.4672010000000005E-2</v>
      </c>
      <c r="J108" s="24">
        <v>1.1133074999999999E-2</v>
      </c>
      <c r="K108" s="24">
        <v>1.5769839000000001E-2</v>
      </c>
      <c r="L108" s="24">
        <v>-4.681134E-2</v>
      </c>
      <c r="M108" s="24">
        <v>-6.8422259999999999E-2</v>
      </c>
      <c r="N108" s="24">
        <v>0.11059737</v>
      </c>
      <c r="O108" s="24">
        <v>-4.3849229999999996E-2</v>
      </c>
      <c r="P108" s="24">
        <v>-3.9505720000000001E-2</v>
      </c>
      <c r="Q108" s="24">
        <v>-7.9116343999999991E-2</v>
      </c>
      <c r="R108" s="24">
        <v>-1.2564182E-2</v>
      </c>
      <c r="S108" s="24">
        <v>-9.4415300000000008E-2</v>
      </c>
      <c r="T108" s="24">
        <v>1.9399523999999998E-2</v>
      </c>
      <c r="U108" s="24">
        <v>-5.2339373000000002E-2</v>
      </c>
      <c r="V108" s="24">
        <v>-2.8630911999999998E-2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44995</v>
      </c>
      <c r="B109" s="24">
        <v>-4.6539425999999995E-2</v>
      </c>
      <c r="C109" s="24">
        <v>-1.5027344E-2</v>
      </c>
      <c r="D109" s="24">
        <v>-5.5128155000000005E-2</v>
      </c>
      <c r="E109" s="24">
        <v>-7.5140419999999999E-2</v>
      </c>
      <c r="F109" s="24">
        <v>-1.7164648000000001E-2</v>
      </c>
      <c r="G109" s="24">
        <v>-2.0826340000000002E-2</v>
      </c>
      <c r="H109" s="24">
        <v>-7.0465384000000006E-2</v>
      </c>
      <c r="I109" s="24">
        <v>-3.1403123999999998E-2</v>
      </c>
      <c r="J109" s="24">
        <v>1.1898397999999999E-2</v>
      </c>
      <c r="K109" s="24">
        <v>-7.5384083000000005E-2</v>
      </c>
      <c r="L109" s="24">
        <v>-3.8434148000000001E-2</v>
      </c>
      <c r="M109" s="24">
        <v>-6.0472669999999999E-2</v>
      </c>
      <c r="N109" s="24">
        <v>-3.7143767000000001E-2</v>
      </c>
      <c r="O109" s="24">
        <v>-2.4789274E-2</v>
      </c>
      <c r="P109" s="24">
        <v>-8.9083789999999996E-2</v>
      </c>
      <c r="Q109" s="24">
        <v>3.7650585E-2</v>
      </c>
      <c r="R109" s="24">
        <v>-3.9000988E-2</v>
      </c>
      <c r="S109" s="24">
        <v>0.24872229999999998</v>
      </c>
      <c r="T109" s="24">
        <v>-4.4183372999999998E-2</v>
      </c>
      <c r="U109" s="24">
        <v>-2.4267793000000003E-2</v>
      </c>
      <c r="V109" s="24">
        <v>2.1436214000000002E-3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45027</v>
      </c>
      <c r="B110" s="24">
        <v>3.0976295000000001E-2</v>
      </c>
      <c r="C110" s="24">
        <v>-2.6699066E-2</v>
      </c>
      <c r="D110" s="24">
        <v>7.1913122999999995E-2</v>
      </c>
      <c r="E110" s="24">
        <v>7.2133539999999999E-3</v>
      </c>
      <c r="F110" s="24">
        <v>3.0401109999999999E-2</v>
      </c>
      <c r="G110" s="24">
        <v>6.620931599999999E-2</v>
      </c>
      <c r="H110" s="24">
        <v>4.7262430000000001E-2</v>
      </c>
      <c r="I110" s="24">
        <v>3.9549232000000004E-2</v>
      </c>
      <c r="J110" s="24">
        <v>4.3699620000000002E-2</v>
      </c>
      <c r="K110" s="24">
        <v>7.3567629999999995E-2</v>
      </c>
      <c r="L110" s="24">
        <v>6.5877080000000005E-2</v>
      </c>
      <c r="M110" s="24">
        <v>4.1430353999999996E-2</v>
      </c>
      <c r="N110" s="24">
        <v>4.5892954E-2</v>
      </c>
      <c r="O110" s="24">
        <v>1.8556118E-2</v>
      </c>
      <c r="P110" s="24">
        <v>6.0560703E-2</v>
      </c>
      <c r="Q110" s="24">
        <v>-1.2439131999999999E-2</v>
      </c>
      <c r="R110" s="24">
        <v>-1.5941262E-3</v>
      </c>
      <c r="S110" s="24">
        <v>-5.6753099999999994E-2</v>
      </c>
      <c r="T110" s="24">
        <v>-3.4625529999999997E-3</v>
      </c>
      <c r="U110" s="24">
        <v>5.4030895000000002E-2</v>
      </c>
      <c r="V110" s="24">
        <v>6.1497330000000003E-2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45057</v>
      </c>
      <c r="B111" s="24">
        <v>-3.7025809999999999E-2</v>
      </c>
      <c r="C111" s="24">
        <v>7.3744180000000006E-2</v>
      </c>
      <c r="D111" s="24">
        <v>4.2192936E-3</v>
      </c>
      <c r="E111" s="24">
        <v>9.8001957000000001E-3</v>
      </c>
      <c r="F111" s="24">
        <v>0.10671687000000001</v>
      </c>
      <c r="G111" s="24">
        <v>-1.2548268E-2</v>
      </c>
      <c r="H111" s="24">
        <v>-2.3681819999999999E-2</v>
      </c>
      <c r="I111" s="24">
        <v>-3.7602305000000003E-2</v>
      </c>
      <c r="J111" s="24">
        <v>4.6073556000000002E-2</v>
      </c>
      <c r="K111" s="24">
        <v>-3.1602680000000001E-2</v>
      </c>
      <c r="L111" s="24">
        <v>2.6388883999999998E-2</v>
      </c>
      <c r="M111" s="24">
        <v>-7.3644342000000002E-2</v>
      </c>
      <c r="N111" s="24">
        <v>2.5437235999999998E-2</v>
      </c>
      <c r="O111" s="24">
        <v>3.4689307000000003E-2</v>
      </c>
      <c r="P111" s="24">
        <v>-4.3180046E-2</v>
      </c>
      <c r="Q111" s="24">
        <v>5.9145690000000001E-2</v>
      </c>
      <c r="R111" s="24">
        <v>-1.8596172000000001E-2</v>
      </c>
      <c r="S111" s="24">
        <v>-3.2976567999999998E-2</v>
      </c>
      <c r="T111" s="24">
        <v>3.5441279999999999E-2</v>
      </c>
      <c r="U111" s="24">
        <v>6.9161653999999994E-3</v>
      </c>
      <c r="V111" s="24">
        <v>3.3249377999999996E-2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45086</v>
      </c>
      <c r="B112" s="24">
        <v>-6.7723694000000001E-2</v>
      </c>
      <c r="C112" s="24">
        <v>1.0885239E-2</v>
      </c>
      <c r="D112" s="24">
        <v>6.151676E-3</v>
      </c>
      <c r="E112" s="24">
        <v>-3.1732976000000003E-2</v>
      </c>
      <c r="F112" s="24">
        <v>5.9557675999999997E-2</v>
      </c>
      <c r="G112" s="24">
        <v>1.4361382000000001E-2</v>
      </c>
      <c r="H112" s="24">
        <v>-6.0655000000000001E-2</v>
      </c>
      <c r="I112" s="24">
        <v>9.4001409999999994E-2</v>
      </c>
      <c r="J112" s="24">
        <v>1.8899440999999999E-2</v>
      </c>
      <c r="K112" s="24">
        <v>0.110223055</v>
      </c>
      <c r="L112" s="24">
        <v>9.5250719999999997E-2</v>
      </c>
      <c r="M112" s="24">
        <v>5.4281116000000004E-2</v>
      </c>
      <c r="N112" s="24">
        <v>0.10759698999999999</v>
      </c>
      <c r="O112" s="24">
        <v>1.7599106E-2</v>
      </c>
      <c r="P112" s="24">
        <v>-3.1554700000000005E-2</v>
      </c>
      <c r="Q112" s="24">
        <v>-2.7903437999999999E-2</v>
      </c>
      <c r="R112" s="24">
        <v>-7.8410505999999998E-3</v>
      </c>
      <c r="S112" s="24">
        <v>-6.1024546999999998E-2</v>
      </c>
      <c r="T112" s="24">
        <v>-1.5527666000000001E-2</v>
      </c>
      <c r="U112" s="24">
        <v>6.2626242999999998E-2</v>
      </c>
      <c r="V112" s="24">
        <v>1.8781304000000002E-2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45118</v>
      </c>
      <c r="B113" s="24">
        <v>3.7262440000000001E-3</v>
      </c>
      <c r="C113" s="24">
        <v>2.5256037999999998E-2</v>
      </c>
      <c r="D113" s="24">
        <v>-1.7902731999999998E-2</v>
      </c>
      <c r="E113" s="24">
        <v>4.6820640000000005E-3</v>
      </c>
      <c r="F113" s="24">
        <v>3.9614558000000001E-2</v>
      </c>
      <c r="G113" s="24">
        <v>3.086245E-2</v>
      </c>
      <c r="H113" s="24">
        <v>2.9761789999999998E-3</v>
      </c>
      <c r="I113" s="24">
        <v>-1.449579E-2</v>
      </c>
      <c r="J113" s="24">
        <v>4.4500827999999996E-3</v>
      </c>
      <c r="K113" s="24">
        <v>-3.4943043999999999E-2</v>
      </c>
      <c r="L113" s="24">
        <v>3.1645298E-3</v>
      </c>
      <c r="M113" s="24">
        <v>-1.5786886E-2</v>
      </c>
      <c r="N113" s="24">
        <v>8.5284119999999991E-2</v>
      </c>
      <c r="O113" s="24">
        <v>4.4170020000000004E-2</v>
      </c>
      <c r="P113" s="24">
        <v>-3.9569140000000006E-3</v>
      </c>
      <c r="Q113" s="24">
        <v>-2.1558820999999999E-2</v>
      </c>
      <c r="R113" s="24">
        <v>-3.7392854999999996E-2</v>
      </c>
      <c r="S113" s="24">
        <v>1.6501665000000002E-2</v>
      </c>
      <c r="T113" s="24">
        <v>3.9215684000000001E-2</v>
      </c>
      <c r="U113" s="24">
        <v>4.2585610000000003E-2</v>
      </c>
      <c r="V113" s="24">
        <v>1.8886209000000001E-2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45149</v>
      </c>
      <c r="B114" s="24">
        <v>-6.3753130000000005E-3</v>
      </c>
      <c r="C114" s="24">
        <v>-1.8475353999999999E-2</v>
      </c>
      <c r="D114" s="24">
        <v>-5.2083729999999996E-3</v>
      </c>
      <c r="E114" s="24">
        <v>-2.1747530000000001E-2</v>
      </c>
      <c r="F114" s="24">
        <v>4.0164829999999999E-2</v>
      </c>
      <c r="G114" s="24">
        <v>4.5804142999999999E-2</v>
      </c>
      <c r="H114" s="24">
        <v>5.5885315000000005E-2</v>
      </c>
      <c r="I114" s="24">
        <v>-2.3875475E-2</v>
      </c>
      <c r="J114" s="24">
        <v>-1.8196225E-2</v>
      </c>
      <c r="K114" s="24">
        <v>-1.9114196E-2</v>
      </c>
      <c r="L114" s="24">
        <v>-4.1009784000000001E-3</v>
      </c>
      <c r="M114" s="24">
        <v>1.9799470999999999E-2</v>
      </c>
      <c r="N114" s="24">
        <v>-2.4649740000000003E-2</v>
      </c>
      <c r="O114" s="24">
        <v>-7.9600214999999992E-3</v>
      </c>
      <c r="P114" s="24">
        <v>1.1697173E-2</v>
      </c>
      <c r="Q114" s="24">
        <v>4.2372823000000004E-2</v>
      </c>
      <c r="R114" s="24">
        <v>2.5518417000000002E-2</v>
      </c>
      <c r="S114" s="24">
        <v>0.16850662</v>
      </c>
      <c r="T114" s="24">
        <v>2.7628064000000001E-2</v>
      </c>
      <c r="U114" s="24">
        <v>0.10685634999999999</v>
      </c>
      <c r="V114" s="24">
        <v>-3.5408795E-2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45180</v>
      </c>
      <c r="B115" s="24">
        <v>-2.7549921999999998E-2</v>
      </c>
      <c r="C115" s="24">
        <v>-9.8524685000000001E-2</v>
      </c>
      <c r="D115" s="24">
        <v>1.3089180000000001E-3</v>
      </c>
      <c r="E115" s="24">
        <v>-1.4489889000000001E-2</v>
      </c>
      <c r="F115" s="24">
        <v>-0.12623768999999999</v>
      </c>
      <c r="G115" s="24">
        <v>-4.1793766000000003E-2</v>
      </c>
      <c r="H115" s="24">
        <v>-1.0304509999999999E-2</v>
      </c>
      <c r="I115" s="24">
        <v>-1.0482609E-2</v>
      </c>
      <c r="J115" s="24">
        <v>-2.9492318999999999E-2</v>
      </c>
      <c r="K115" s="24">
        <v>-5.3865909999999996E-3</v>
      </c>
      <c r="L115" s="24">
        <v>-7.6021550000000002E-3</v>
      </c>
      <c r="M115" s="24">
        <v>-3.5881042000000002E-2</v>
      </c>
      <c r="N115" s="24">
        <v>-6.8635345E-2</v>
      </c>
      <c r="O115" s="24">
        <v>4.2182446000000005E-2</v>
      </c>
      <c r="P115" s="24">
        <v>-2.6832460999999998E-2</v>
      </c>
      <c r="Q115" s="24">
        <v>-2.0596266000000002E-2</v>
      </c>
      <c r="R115" s="24">
        <v>3.764987E-3</v>
      </c>
      <c r="S115" s="24">
        <v>6.751871000000001E-2</v>
      </c>
      <c r="T115" s="24">
        <v>-1.5081941999999999E-2</v>
      </c>
      <c r="U115" s="24">
        <v>5.6012869999999999E-3</v>
      </c>
      <c r="V115" s="24">
        <v>-7.8837275999999994E-3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45210</v>
      </c>
      <c r="B116" s="24">
        <v>-1.9214034000000001E-2</v>
      </c>
      <c r="C116" s="24">
        <v>-4.7027826000000002E-2</v>
      </c>
      <c r="D116" s="24">
        <v>-4.5315924E-2</v>
      </c>
      <c r="E116" s="24">
        <v>-6.2437059999999999E-3</v>
      </c>
      <c r="F116" s="24">
        <v>2.7762055000000001E-2</v>
      </c>
      <c r="G116" s="24">
        <v>-6.0105029999999997E-2</v>
      </c>
      <c r="H116" s="24">
        <v>-1.2777983999999999E-2</v>
      </c>
      <c r="I116" s="24">
        <v>1.2580036999999999E-2</v>
      </c>
      <c r="J116" s="24">
        <v>-6.2437772999999995E-2</v>
      </c>
      <c r="K116" s="24">
        <v>-5.1290154000000004E-2</v>
      </c>
      <c r="L116" s="24">
        <v>-1.8831790000000001E-2</v>
      </c>
      <c r="M116" s="24">
        <v>5.0985812999999999E-4</v>
      </c>
      <c r="N116" s="24">
        <v>-5.7412147999999996E-2</v>
      </c>
      <c r="O116" s="24">
        <v>-1.7157912000000001E-2</v>
      </c>
      <c r="P116" s="24">
        <v>-8.0699324999999999E-3</v>
      </c>
      <c r="Q116" s="24">
        <v>-4.7592759999999998E-2</v>
      </c>
      <c r="R116" s="24">
        <v>-5.5128630000000005E-2</v>
      </c>
      <c r="S116" s="24">
        <v>-1.0410547E-3</v>
      </c>
      <c r="T116" s="24">
        <v>-1.0652542000000001E-2</v>
      </c>
      <c r="U116" s="24">
        <v>-0.10550463</v>
      </c>
      <c r="V116" s="24">
        <v>-7.6732040000000001E-2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45240</v>
      </c>
      <c r="B117" s="24">
        <v>-2.9198824999999998E-2</v>
      </c>
      <c r="C117" s="24">
        <v>-2.566123E-2</v>
      </c>
      <c r="D117" s="24">
        <v>-4.2902826999999998E-2</v>
      </c>
      <c r="E117" s="24">
        <v>0</v>
      </c>
      <c r="F117" s="24">
        <v>0.11466372</v>
      </c>
      <c r="G117" s="24">
        <v>-9.2168449999999996E-3</v>
      </c>
      <c r="H117" s="24">
        <v>8.1496239999999994E-3</v>
      </c>
      <c r="I117" s="24">
        <v>7.8465940000000001E-3</v>
      </c>
      <c r="J117" s="24">
        <v>4.5164704E-2</v>
      </c>
      <c r="K117" s="24">
        <v>1.2424469E-2</v>
      </c>
      <c r="L117" s="24">
        <v>5.400133E-2</v>
      </c>
      <c r="M117" s="24">
        <v>-1.4267564E-2</v>
      </c>
      <c r="N117" s="24">
        <v>5.9393883000000001E-2</v>
      </c>
      <c r="O117" s="24">
        <v>-4.2524338000000002E-3</v>
      </c>
      <c r="P117" s="24">
        <v>-3.954804E-2</v>
      </c>
      <c r="Q117" s="24">
        <v>-5.8096647E-4</v>
      </c>
      <c r="R117" s="24">
        <v>-4.5618477000000004E-2</v>
      </c>
      <c r="S117" s="24">
        <v>-9.7186029999999993E-2</v>
      </c>
      <c r="T117" s="24">
        <v>-6.0564876000000004E-3</v>
      </c>
      <c r="U117" s="24">
        <v>-3.4432173000000003E-2</v>
      </c>
      <c r="V117" s="24">
        <v>4.2495966000000003E-2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45271</v>
      </c>
      <c r="B118" s="24">
        <v>-1.5957414999999999E-2</v>
      </c>
      <c r="C118" s="24">
        <v>8.2252740000000005E-2</v>
      </c>
      <c r="D118" s="24">
        <v>1.7644285999999999E-2</v>
      </c>
      <c r="E118" s="24">
        <v>1.824081E-2</v>
      </c>
      <c r="F118" s="24">
        <v>0.11424339</v>
      </c>
      <c r="G118" s="24">
        <v>4.8232555000000003E-2</v>
      </c>
      <c r="H118" s="24">
        <v>2.8530359999999998E-3</v>
      </c>
      <c r="I118" s="24">
        <v>5.6444526000000002E-2</v>
      </c>
      <c r="J118" s="24">
        <v>8.3545209999999995E-2</v>
      </c>
      <c r="K118" s="24">
        <v>3.9966821999999999E-2</v>
      </c>
      <c r="L118" s="24">
        <v>4.197526E-2</v>
      </c>
      <c r="M118" s="24">
        <v>1.6800284000000002E-2</v>
      </c>
      <c r="N118" s="24">
        <v>3.6899327999999995E-2</v>
      </c>
      <c r="O118" s="24">
        <v>6.9004297000000006E-2</v>
      </c>
      <c r="P118" s="24">
        <v>-4.0470600000000002E-2</v>
      </c>
      <c r="Q118" s="24">
        <v>-2.2093058000000002E-2</v>
      </c>
      <c r="R118" s="24">
        <v>-6.1745643999999997E-3</v>
      </c>
      <c r="S118" s="24">
        <v>-1.5007197999999999E-2</v>
      </c>
      <c r="T118" s="24">
        <v>-2.6404917E-2</v>
      </c>
      <c r="U118" s="24">
        <v>3.4142613000000002E-2</v>
      </c>
      <c r="V118" s="24">
        <v>5.1083683999999997E-2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45302</v>
      </c>
      <c r="B119" s="24">
        <v>-4.6669902999999999E-2</v>
      </c>
      <c r="C119" s="24">
        <v>-1.2783289E-2</v>
      </c>
      <c r="D119" s="24">
        <v>5.7685374999999997E-2</v>
      </c>
      <c r="E119" s="24">
        <v>5.3565145000000002E-2</v>
      </c>
      <c r="F119" s="24">
        <v>-1.2796282999999999E-2</v>
      </c>
      <c r="G119" s="24">
        <v>0.12096251000000001</v>
      </c>
      <c r="H119" s="24">
        <v>3.0221105000000002E-2</v>
      </c>
      <c r="I119" s="24">
        <v>1.5343189E-2</v>
      </c>
      <c r="J119" s="24">
        <v>4.8624872999999999E-2</v>
      </c>
      <c r="K119" s="24">
        <v>6.8478584000000002E-3</v>
      </c>
      <c r="L119" s="24">
        <v>4.8421499999999999E-2</v>
      </c>
      <c r="M119" s="24">
        <v>1.1966228000000001E-2</v>
      </c>
      <c r="N119" s="24">
        <v>9.1751340000000001E-2</v>
      </c>
      <c r="O119" s="24">
        <v>3.4272431999999999E-2</v>
      </c>
      <c r="P119" s="24">
        <v>-2.1958947000000003E-2</v>
      </c>
      <c r="Q119" s="24">
        <v>5.7075024000000002E-2</v>
      </c>
      <c r="R119" s="24">
        <v>1.9732237E-2</v>
      </c>
      <c r="S119" s="24">
        <v>-4.7976375000000002E-3</v>
      </c>
      <c r="T119" s="24">
        <v>6.6026806999999993E-2</v>
      </c>
      <c r="U119" s="24">
        <v>-1.2976526999999999E-3</v>
      </c>
      <c r="V119" s="24">
        <v>6.0779094999999998E-2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45331</v>
      </c>
      <c r="B120" s="24">
        <v>8.9205502999999998E-3</v>
      </c>
      <c r="C120" s="24">
        <v>-5.6870279999999995E-2</v>
      </c>
      <c r="D120" s="24">
        <v>8.932352E-4</v>
      </c>
      <c r="E120" s="24">
        <v>4.6095249999999997E-2</v>
      </c>
      <c r="F120" s="24">
        <v>3.1004190000000001E-2</v>
      </c>
      <c r="G120" s="24">
        <v>-4.0191411999999996E-3</v>
      </c>
      <c r="H120" s="24">
        <v>-1.3114809999999999E-2</v>
      </c>
      <c r="I120" s="24">
        <v>6.1136364999999998E-2</v>
      </c>
      <c r="J120" s="24">
        <v>2.1051050000000002E-2</v>
      </c>
      <c r="K120" s="24">
        <v>3.4779787E-2</v>
      </c>
      <c r="L120" s="24">
        <v>-3.6006987000000004E-2</v>
      </c>
      <c r="M120" s="24">
        <v>-2.4669409E-2</v>
      </c>
      <c r="N120" s="24">
        <v>4.1505574999999996E-2</v>
      </c>
      <c r="O120" s="24">
        <v>3.1103968999999999E-2</v>
      </c>
      <c r="P120" s="24">
        <v>-3.2390772999999998E-2</v>
      </c>
      <c r="Q120" s="24">
        <v>-3.7120342000000001E-2</v>
      </c>
      <c r="R120" s="24">
        <v>-1.4109790000000001E-2</v>
      </c>
      <c r="S120" s="24">
        <v>0.12079727</v>
      </c>
      <c r="T120" s="24">
        <v>-4.4629040000000002E-2</v>
      </c>
      <c r="U120" s="24">
        <v>1.2006164E-2</v>
      </c>
      <c r="V120" s="24">
        <v>1.4302373E-2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45362</v>
      </c>
      <c r="B121" s="24">
        <v>8.3612680000000009E-2</v>
      </c>
      <c r="C121" s="24">
        <v>5.8680773000000006E-2</v>
      </c>
      <c r="D121" s="24">
        <v>2.2757649999999997E-2</v>
      </c>
      <c r="E121" s="24">
        <v>1.2381672999999999E-2</v>
      </c>
      <c r="F121" s="24">
        <v>4.488325E-2</v>
      </c>
      <c r="G121" s="24">
        <v>0.11426926</v>
      </c>
      <c r="H121" s="24">
        <v>4.0341734999999997E-2</v>
      </c>
      <c r="I121" s="24">
        <v>3.5339475000000002E-2</v>
      </c>
      <c r="J121" s="24">
        <v>-2.3435234999999999E-2</v>
      </c>
      <c r="K121" s="24">
        <v>4.0207385999999998E-2</v>
      </c>
      <c r="L121" s="24">
        <v>-2.4597644999999998E-2</v>
      </c>
      <c r="M121" s="24">
        <v>2.1381974000000002E-2</v>
      </c>
      <c r="N121" s="24">
        <v>-1.5841662999999999E-2</v>
      </c>
      <c r="O121" s="24">
        <v>2.3265003999999999E-2</v>
      </c>
      <c r="P121" s="24">
        <v>5.7651519999999998E-2</v>
      </c>
      <c r="Q121" s="24">
        <v>4.6144842999999998E-2</v>
      </c>
      <c r="R121" s="24">
        <v>-5.8630110000000004E-3</v>
      </c>
      <c r="S121" s="24">
        <v>-3.7164807000000001E-2</v>
      </c>
      <c r="T121" s="24">
        <v>-6.8933370000000002E-3</v>
      </c>
      <c r="U121" s="24">
        <v>1.7987013E-2</v>
      </c>
      <c r="V121" s="24">
        <v>2.2884965E-2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45393</v>
      </c>
      <c r="B122" s="24">
        <v>-3.464979E-2</v>
      </c>
      <c r="C122" s="24">
        <v>5.8486222999999997E-2</v>
      </c>
      <c r="D122" s="24">
        <v>-5.0174475000000003E-2</v>
      </c>
      <c r="E122" s="24">
        <v>-5.0359726E-2</v>
      </c>
      <c r="F122" s="24">
        <v>3.5223365E-2</v>
      </c>
      <c r="G122" s="24">
        <v>9.0082880000000004E-2</v>
      </c>
      <c r="H122" s="24">
        <v>-5.4745080000000003E-3</v>
      </c>
      <c r="I122" s="24">
        <v>2.0273089999999997E-2</v>
      </c>
      <c r="J122" s="24">
        <v>4.2983054999999999E-2</v>
      </c>
      <c r="K122" s="24">
        <v>-1.9779623E-2</v>
      </c>
      <c r="L122" s="24">
        <v>-9.3399286000000002E-3</v>
      </c>
      <c r="M122" s="24">
        <v>3.9060592999999998E-2</v>
      </c>
      <c r="N122" s="24">
        <v>1.15695E-2</v>
      </c>
      <c r="O122" s="24">
        <v>8.6704490000000002E-3</v>
      </c>
      <c r="P122" s="24">
        <v>1.833713E-2</v>
      </c>
      <c r="Q122" s="24">
        <v>-1.8425465000000002E-2</v>
      </c>
      <c r="R122" s="24">
        <v>1.1700988000000001E-2</v>
      </c>
      <c r="S122" s="24">
        <v>7.1408869999999999E-2</v>
      </c>
      <c r="T122" s="24">
        <v>3.3910035999999998E-2</v>
      </c>
      <c r="U122" s="24">
        <v>5.2630900000000006E-3</v>
      </c>
      <c r="V122" s="24">
        <v>1.6497135E-2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0.23398517999999999</v>
      </c>
      <c r="C126" s="24" cm="1">
        <f t="array" ref="C126">MAX(_xlfn._xlws.FILTER(C1:C122, ISNUMBER(C1:C122)))</f>
        <v>0.23360168000000001</v>
      </c>
      <c r="D126" s="24" cm="1">
        <f t="array" ref="D126">MAX(_xlfn._xlws.FILTER(D1:D122, ISNUMBER(D1:D122)))</f>
        <v>0.17755997000000001</v>
      </c>
      <c r="E126" s="24" cm="1">
        <f t="array" ref="E126">MAX(_xlfn._xlws.FILTER(E1:E122, ISNUMBER(E1:E122)))</f>
        <v>0.18803740000000002</v>
      </c>
      <c r="F126" s="24" cm="1">
        <f t="array" ref="F126">MAX(_xlfn._xlws.FILTER(F1:F122, ISNUMBER(F1:F122)))</f>
        <v>0.36626289999999995</v>
      </c>
      <c r="G126" s="24" cm="1">
        <f t="array" ref="G126">MAX(_xlfn._xlws.FILTER(G1:G122, ISNUMBER(G1:G122)))</f>
        <v>0.22358715000000001</v>
      </c>
      <c r="H126" s="24" cm="1">
        <f t="array" ref="H126">MAX(_xlfn._xlws.FILTER(H1:H122, ISNUMBER(H1:H122)))</f>
        <v>0.12916242999999999</v>
      </c>
      <c r="I126" s="24" cm="1">
        <f t="array" ref="I126">MAX(_xlfn._xlws.FILTER(I1:I122, ISNUMBER(I1:I122)))</f>
        <v>0.14200901999999999</v>
      </c>
      <c r="J126" s="24" cm="1">
        <f t="array" ref="J126">MAX(_xlfn._xlws.FILTER(J1:J122, ISNUMBER(J1:J122)))</f>
        <v>0.17772411000000002</v>
      </c>
      <c r="K126" s="24" cm="1">
        <f t="array" ref="K126">MAX(_xlfn._xlws.FILTER(K1:K122, ISNUMBER(K1:K122)))</f>
        <v>0.24907446</v>
      </c>
      <c r="L126" s="24" cm="1">
        <f t="array" ref="L126">MAX(_xlfn._xlws.FILTER(L1:L122, ISNUMBER(L1:L122)))</f>
        <v>0.384127</v>
      </c>
      <c r="M126" s="24" cm="1">
        <f t="array" ref="M126">MAX(_xlfn._xlws.FILTER(M1:M122, ISNUMBER(M1:M122)))</f>
        <v>0.18417501000000003</v>
      </c>
      <c r="N126" s="24" cm="1">
        <f t="array" ref="N126">MAX(_xlfn._xlws.FILTER(N1:N122, ISNUMBER(N1:N122)))</f>
        <v>0.30809843000000003</v>
      </c>
      <c r="O126" s="24" cm="1">
        <f t="array" ref="O126">MAX(_xlfn._xlws.FILTER(O1:O122, ISNUMBER(O1:O122)))</f>
        <v>0.15271305999999998</v>
      </c>
      <c r="P126" s="24" cm="1">
        <f t="array" ref="P126">MAX(_xlfn._xlws.FILTER(P1:P122, ISNUMBER(P1:P122)))</f>
        <v>0.2380669</v>
      </c>
      <c r="Q126" s="24" cm="1">
        <f t="array" ref="Q126">MAX(_xlfn._xlws.FILTER(Q1:Q122, ISNUMBER(Q1:Q122)))</f>
        <v>0.17209983999999998</v>
      </c>
      <c r="R126" s="24" cm="1">
        <f t="array" ref="R126">MAX(_xlfn._xlws.FILTER(R1:R122, ISNUMBER(R1:R122)))</f>
        <v>0.10207832</v>
      </c>
      <c r="S126" s="24" cm="1">
        <f t="array" ref="S126">MAX(_xlfn._xlws.FILTER(S1:S122, ISNUMBER(S1:S122)))</f>
        <v>0.24872229999999998</v>
      </c>
      <c r="T126" s="24" cm="1">
        <f t="array" ref="T126">MAX(_xlfn._xlws.FILTER(T1:T122, ISNUMBER(T1:T122)))</f>
        <v>0.16619061999999998</v>
      </c>
      <c r="U126" s="24" cm="1">
        <f t="array" ref="U126">MAX(_xlfn._xlws.FILTER(U1:U122, ISNUMBER(U1:U122)))</f>
        <v>0.16233004000000001</v>
      </c>
      <c r="V126" s="24" cm="1">
        <f t="array" ref="V126">MAX(_xlfn._xlws.FILTER(V1:V122, ISNUMBER(V1:V122)))</f>
        <v>0.13188195</v>
      </c>
    </row>
    <row r="127" spans="1:38" x14ac:dyDescent="0.35">
      <c r="A127" t="s">
        <v>85</v>
      </c>
      <c r="B127" s="24" cm="1">
        <f t="array" ref="B127">MIN(_xlfn._xlws.FILTER(B2:B122, ISNUMBER(B2:B122)))</f>
        <v>-0.13768637</v>
      </c>
      <c r="C127" s="24" cm="1">
        <f t="array" ref="C127">MIN(_xlfn._xlws.FILTER(C2:C122, ISNUMBER(C2:C122)))</f>
        <v>-0.20197517000000001</v>
      </c>
      <c r="D127" s="24" cm="1">
        <f t="array" ref="D127">MIN(_xlfn._xlws.FILTER(D2:D122, ISNUMBER(D2:D122)))</f>
        <v>-0.21405363000000002</v>
      </c>
      <c r="E127" s="24" cm="1">
        <f t="array" ref="E127">MIN(_xlfn._xlws.FILTER(E2:E122, ISNUMBER(E2:E122)))</f>
        <v>-0.17429531000000001</v>
      </c>
      <c r="F127" s="24" cm="1">
        <f t="array" ref="F127">MIN(_xlfn._xlws.FILTER(F2:F122, ISNUMBER(F2:F122)))</f>
        <v>-0.27348745000000002</v>
      </c>
      <c r="G127" s="24" cm="1">
        <f t="array" ref="G127">MIN(_xlfn._xlws.FILTER(G2:G122, ISNUMBER(G2:G122)))</f>
        <v>-0.21168291</v>
      </c>
      <c r="H127" s="24" cm="1">
        <f t="array" ref="H127">MIN(_xlfn._xlws.FILTER(H2:H122, ISNUMBER(H2:H122)))</f>
        <v>-0.11092854000000001</v>
      </c>
      <c r="I127" s="24" cm="1">
        <f t="array" ref="I127">MIN(_xlfn._xlws.FILTER(I2:I122, ISNUMBER(I2:I122)))</f>
        <v>-0.14929295000000001</v>
      </c>
      <c r="J127" s="24" cm="1">
        <f t="array" ref="J127">MIN(_xlfn._xlws.FILTER(J2:J122, ISNUMBER(J2:J122)))</f>
        <v>-0.24094088</v>
      </c>
      <c r="K127" s="24" cm="1">
        <f t="array" ref="K127">MIN(_xlfn._xlws.FILTER(K2:K122, ISNUMBER(K2:K122)))</f>
        <v>-0.15956068000000001</v>
      </c>
      <c r="L127" s="24" cm="1">
        <f t="array" ref="L127">MIN(_xlfn._xlws.FILTER(L2:L122, ISNUMBER(L2:L122)))</f>
        <v>-0.32407195999999999</v>
      </c>
      <c r="M127" s="24" cm="1">
        <f t="array" ref="M127">MIN(_xlfn._xlws.FILTER(M2:M122, ISNUMBER(M2:M122)))</f>
        <v>-0.22355723999999999</v>
      </c>
      <c r="N127" s="24" cm="1">
        <f t="array" ref="N127">MIN(_xlfn._xlws.FILTER(N2:N122, ISNUMBER(N2:N122)))</f>
        <v>-0.35117775000000001</v>
      </c>
      <c r="O127" s="24" cm="1">
        <f t="array" ref="O127">MIN(_xlfn._xlws.FILTER(O2:O122, ISNUMBER(O2:O122)))</f>
        <v>-0.19283909000000002</v>
      </c>
      <c r="P127" s="24" cm="1">
        <f t="array" ref="P127">MIN(_xlfn._xlws.FILTER(P2:P122, ISNUMBER(P2:P122)))</f>
        <v>-0.21086472000000001</v>
      </c>
      <c r="Q127" s="24" cm="1">
        <f t="array" ref="Q127">MIN(_xlfn._xlws.FILTER(Q2:Q122, ISNUMBER(Q2:Q122)))</f>
        <v>-0.14876509000000002</v>
      </c>
      <c r="R127" s="24" cm="1">
        <f t="array" ref="R127">MIN(_xlfn._xlws.FILTER(R2:R122, ISNUMBER(R2:R122)))</f>
        <v>-0.17982451999999999</v>
      </c>
      <c r="S127" s="24" cm="1">
        <f t="array" ref="S127">MIN(_xlfn._xlws.FILTER(S2:S122, ISNUMBER(S2:S122)))</f>
        <v>-0.21307861</v>
      </c>
      <c r="T127" s="24" cm="1">
        <f t="array" ref="T127">MIN(_xlfn._xlws.FILTER(T2:T122, ISNUMBER(T2:T122)))</f>
        <v>-0.18493974999999999</v>
      </c>
      <c r="U127" s="24" cm="1">
        <f t="array" ref="U127">MIN(_xlfn._xlws.FILTER(U2:U122, ISNUMBER(U2:U122)))</f>
        <v>-0.20066445999999999</v>
      </c>
      <c r="V127" s="24" cm="1">
        <f t="array" ref="V127">MIN(_xlfn._xlws.FILTER(V2:V122, ISNUMBER(V2:V122)))</f>
        <v>-0.19391638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14</v>
      </c>
      <c r="C129">
        <f>COUNTIF(C2:C122, "&lt;"&amp;Assumption!$E$50)</f>
        <v>27</v>
      </c>
      <c r="D129">
        <f>COUNTIF(D2:D122, "&lt;"&amp;Assumption!$E$50)</f>
        <v>28</v>
      </c>
      <c r="E129">
        <f>COUNTIF(E2:E122, "&lt;"&amp;Assumption!$E$50)</f>
        <v>21</v>
      </c>
      <c r="F129">
        <f>COUNTIF(F2:F122, "&lt;"&amp;Assumption!$E$50)</f>
        <v>23</v>
      </c>
      <c r="G129">
        <f>COUNTIF(G2:G122, "&lt;"&amp;Assumption!$E$50)</f>
        <v>24</v>
      </c>
      <c r="H129">
        <f>COUNTIF(H2:H122, "&lt;"&amp;Assumption!$E$50)</f>
        <v>18</v>
      </c>
      <c r="I129">
        <f>COUNTIF(I2:I122, "&lt;"&amp;Assumption!$E$50)</f>
        <v>15</v>
      </c>
      <c r="J129">
        <f>COUNTIF(J2:J122, "&lt;"&amp;Assumption!$E$50)</f>
        <v>20</v>
      </c>
      <c r="K129">
        <f>COUNTIF(K2:K122, "&lt;"&amp;Assumption!$E$50)</f>
        <v>23</v>
      </c>
      <c r="L129">
        <f>COUNTIF(L2:L122, "&lt;"&amp;Assumption!$E$50)</f>
        <v>29</v>
      </c>
      <c r="M129">
        <f>COUNTIF(M2:M122, "&lt;"&amp;Assumption!$E$50)</f>
        <v>25</v>
      </c>
      <c r="N129">
        <f>COUNTIF(N2:N122, "&lt;"&amp;Assumption!$E$50)</f>
        <v>34</v>
      </c>
      <c r="O129">
        <f>COUNTIF(O2:O122, "&lt;"&amp;Assumption!$E$50)</f>
        <v>14</v>
      </c>
      <c r="P129">
        <f>COUNTIF(P2:P122, "&lt;"&amp;Assumption!$E$50)</f>
        <v>24</v>
      </c>
      <c r="Q129">
        <f>COUNTIF(Q2:Q122, "&lt;"&amp;Assumption!$E$50)</f>
        <v>15</v>
      </c>
      <c r="R129">
        <f>COUNTIF(R2:R122, "&lt;"&amp;Assumption!$E$50)</f>
        <v>9</v>
      </c>
      <c r="S129">
        <f>COUNTIF(S2:S122, "&lt;"&amp;Assumption!$E$50)</f>
        <v>35</v>
      </c>
      <c r="T129">
        <f>COUNTIF(T2:T122, "&lt;"&amp;Assumption!$E$50)</f>
        <v>17</v>
      </c>
      <c r="U129">
        <f>COUNTIF(U2:U122, "&lt;"&amp;Assumption!$E$50)</f>
        <v>23</v>
      </c>
      <c r="V129">
        <f>COUNTIF(V2:V122, "&lt;"&amp;Assumption!$E$50)</f>
        <v>12</v>
      </c>
    </row>
    <row r="130" spans="1:29" x14ac:dyDescent="0.35">
      <c r="A130" t="s">
        <v>86</v>
      </c>
      <c r="B130">
        <f>COUNT(B1:B122)</f>
        <v>93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119</v>
      </c>
      <c r="R130">
        <f t="shared" si="0"/>
        <v>121</v>
      </c>
      <c r="S130">
        <f t="shared" si="0"/>
        <v>121</v>
      </c>
      <c r="T130">
        <f t="shared" si="0"/>
        <v>119</v>
      </c>
      <c r="U130">
        <f t="shared" si="0"/>
        <v>121</v>
      </c>
      <c r="V130">
        <f t="shared" si="0"/>
        <v>102</v>
      </c>
    </row>
    <row r="132" spans="1:29" x14ac:dyDescent="0.35">
      <c r="A132" t="s">
        <v>88</v>
      </c>
      <c r="B132" s="9">
        <f t="shared" ref="B132:V132" si="1">B129/B130</f>
        <v>0.15053763440860216</v>
      </c>
      <c r="C132" s="9">
        <f t="shared" si="1"/>
        <v>0.2231404958677686</v>
      </c>
      <c r="D132" s="9">
        <f t="shared" si="1"/>
        <v>0.23140495867768596</v>
      </c>
      <c r="E132" s="9">
        <f t="shared" si="1"/>
        <v>0.17355371900826447</v>
      </c>
      <c r="F132" s="9">
        <f t="shared" si="1"/>
        <v>0.19008264462809918</v>
      </c>
      <c r="G132" s="9">
        <f t="shared" si="1"/>
        <v>0.19834710743801653</v>
      </c>
      <c r="H132" s="9">
        <f t="shared" si="1"/>
        <v>0.1487603305785124</v>
      </c>
      <c r="I132" s="9">
        <f t="shared" si="1"/>
        <v>0.12396694214876033</v>
      </c>
      <c r="J132" s="9">
        <f t="shared" si="1"/>
        <v>0.16528925619834711</v>
      </c>
      <c r="K132" s="9">
        <f t="shared" si="1"/>
        <v>0.19008264462809918</v>
      </c>
      <c r="L132" s="9">
        <f t="shared" si="1"/>
        <v>0.23966942148760331</v>
      </c>
      <c r="M132" s="9">
        <f t="shared" si="1"/>
        <v>0.20661157024793389</v>
      </c>
      <c r="N132" s="9">
        <f t="shared" si="1"/>
        <v>0.28099173553719009</v>
      </c>
      <c r="O132" s="9">
        <f t="shared" si="1"/>
        <v>0.11570247933884298</v>
      </c>
      <c r="P132" s="9">
        <f t="shared" si="1"/>
        <v>0.19834710743801653</v>
      </c>
      <c r="Q132" s="9">
        <f t="shared" si="1"/>
        <v>0.12605042016806722</v>
      </c>
      <c r="R132" s="9">
        <f t="shared" si="1"/>
        <v>7.43801652892562E-2</v>
      </c>
      <c r="S132" s="9">
        <f t="shared" si="1"/>
        <v>0.28925619834710742</v>
      </c>
      <c r="T132" s="9">
        <f t="shared" si="1"/>
        <v>0.14285714285714285</v>
      </c>
      <c r="U132" s="9">
        <f t="shared" si="1"/>
        <v>0.19008264462809918</v>
      </c>
      <c r="V132" s="9">
        <f t="shared" si="1"/>
        <v>0.11764705882352941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0.24399999999999999</v>
      </c>
      <c r="C134" s="9" cm="1">
        <f t="array" ref="C134">_xlfn.PERCENTRANK.EXC(_xlfn._xlws.FILTER(C2:C122, ISNUMBER(C2:C122)),C122)</f>
        <v>0.80300000000000005</v>
      </c>
      <c r="D134" s="9" cm="1">
        <f t="array" ref="D134">_xlfn.PERCENTRANK.EXC(_xlfn._xlws.FILTER(D2:D122, ISNUMBER(D2:D122)),D122)</f>
        <v>0.221</v>
      </c>
      <c r="E134" s="9" cm="1">
        <f t="array" ref="E134">_xlfn.PERCENTRANK.EXC(_xlfn._xlws.FILTER(E2:E122, ISNUMBER(E2:E122)),E122)</f>
        <v>0.17199999999999999</v>
      </c>
      <c r="F134" s="9" cm="1">
        <f t="array" ref="F134">_xlfn.PERCENTRANK.EXC(_xlfn._xlws.FILTER(F2:F122, ISNUMBER(F2:F122)),F122)</f>
        <v>0.68799999999999994</v>
      </c>
      <c r="G134" s="9" cm="1">
        <f t="array" ref="G134">_xlfn.PERCENTRANK.EXC(_xlfn._xlws.FILTER(G2:G122, ISNUMBER(G2:G122)),G122)</f>
        <v>0.90100000000000002</v>
      </c>
      <c r="H134" s="9" cm="1">
        <f t="array" ref="H134">_xlfn.PERCENTRANK.EXC(_xlfn._xlws.FILTER(H2:H122, ISNUMBER(H2:H122)),H122)</f>
        <v>0.49099999999999999</v>
      </c>
      <c r="I134" s="9" cm="1">
        <f t="array" ref="I134">_xlfn.PERCENTRANK.EXC(_xlfn._xlws.FILTER(I2:I122, ISNUMBER(I2:I122)),I122)</f>
        <v>0.52400000000000002</v>
      </c>
      <c r="J134" s="9" cm="1">
        <f t="array" ref="J134">_xlfn.PERCENTRANK.EXC(_xlfn._xlws.FILTER(J2:J122, ISNUMBER(J2:J122)),J122)</f>
        <v>0.73699999999999999</v>
      </c>
      <c r="K134" s="9" cm="1">
        <f t="array" ref="K134">_xlfn.PERCENTRANK.EXC(_xlfn._xlws.FILTER(K2:K122, ISNUMBER(K2:K122)),K122)</f>
        <v>0.35199999999999998</v>
      </c>
      <c r="L134" s="9" cm="1">
        <f t="array" ref="L134">_xlfn.PERCENTRANK.EXC(_xlfn._xlws.FILTER(L2:L122, ISNUMBER(L2:L122)),L122)</f>
        <v>0.442</v>
      </c>
      <c r="M134" s="9" cm="1">
        <f t="array" ref="M134">_xlfn.PERCENTRANK.EXC(_xlfn._xlws.FILTER(M2:M122, ISNUMBER(M2:M122)),M122)</f>
        <v>0.69599999999999995</v>
      </c>
      <c r="N134" s="9" cm="1">
        <f t="array" ref="N134">_xlfn.PERCENTRANK.EXC(_xlfn._xlws.FILTER(N2:N122, ISNUMBER(N2:N122)),N122)</f>
        <v>0.55700000000000005</v>
      </c>
      <c r="O134" s="9" cm="1">
        <f t="array" ref="O134">_xlfn.PERCENTRANK.EXC(_xlfn._xlws.FILTER(O2:O122, ISNUMBER(O2:O122)),O122)</f>
        <v>0.442</v>
      </c>
      <c r="P134" s="9" cm="1">
        <f t="array" ref="P134">_xlfn.PERCENTRANK.EXC(_xlfn._xlws.FILTER(P2:P122, ISNUMBER(P2:P122)),P122)</f>
        <v>0.59</v>
      </c>
      <c r="Q134" s="9" cm="1">
        <f t="array" ref="Q134">_xlfn.PERCENTRANK.EXC(_xlfn._xlws.FILTER(Q2:Q122, ISNUMBER(Q2:Q122)),Q122)</f>
        <v>0.308</v>
      </c>
      <c r="R134" s="9" cm="1">
        <f t="array" ref="R134">_xlfn.PERCENTRANK.EXC(_xlfn._xlws.FILTER(R2:R122, ISNUMBER(R2:R122)),R122)</f>
        <v>0.63100000000000001</v>
      </c>
      <c r="S134" s="9" cm="1">
        <f t="array" ref="S134">_xlfn.PERCENTRANK.EXC(_xlfn._xlws.FILTER(S2:S122, ISNUMBER(S2:S122)),S122)</f>
        <v>0.77</v>
      </c>
      <c r="T134" s="9" cm="1">
        <f t="array" ref="T134">_xlfn.PERCENTRANK.EXC(_xlfn._xlws.FILTER(T2:T122, ISNUMBER(T2:T122)),T122)</f>
        <v>0.74099999999999999</v>
      </c>
      <c r="U134" s="9" cm="1">
        <f t="array" ref="U134">_xlfn.PERCENTRANK.EXC(_xlfn._xlws.FILTER(U2:U122, ISNUMBER(U2:U122)),U122)</f>
        <v>0.5</v>
      </c>
      <c r="V134" s="9" cm="1">
        <f t="array" ref="V134">_xlfn.PERCENTRANK.EXC(_xlfn._xlws.FILTER(V2:V122, ISNUMBER(V2:V122)),V122)</f>
        <v>0.52400000000000002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0.5</v>
      </c>
      <c r="C136" s="9" cm="1">
        <f t="array" ref="C136">_xlfn.PERCENTRANK.EXC(_xlfn._xlws.FILTER(C4:C125, ISNUMBER(C4:C125)),C113)</f>
        <v>0.67500000000000004</v>
      </c>
      <c r="D136" s="9" cm="1">
        <f t="array" ref="D136">_xlfn.PERCENTRANK.EXC(_xlfn._xlws.FILTER(D4:D125, ISNUMBER(D4:D125)),D113)</f>
        <v>0.34100000000000003</v>
      </c>
      <c r="E136" s="9" cm="1">
        <f t="array" ref="E136">_xlfn.PERCENTRANK.EXC(_xlfn._xlws.FILTER(E4:E125, ISNUMBER(E4:E125)),E113)</f>
        <v>0.50800000000000001</v>
      </c>
      <c r="F136" s="9" cm="1">
        <f t="array" ref="F136">_xlfn.PERCENTRANK.EXC(_xlfn._xlws.FILTER(F4:F125, ISNUMBER(F4:F125)),F113)</f>
        <v>0.7</v>
      </c>
      <c r="G136" s="9" cm="1">
        <f t="array" ref="G136">_xlfn.PERCENTRANK.EXC(_xlfn._xlws.FILTER(G4:G125, ISNUMBER(G4:G125)),G113)</f>
        <v>0.61599999999999999</v>
      </c>
      <c r="H136" s="9" cm="1">
        <f t="array" ref="H136">_xlfn.PERCENTRANK.EXC(_xlfn._xlws.FILTER(H4:H125, ISNUMBER(H4:H125)),H113)</f>
        <v>0.57499999999999996</v>
      </c>
      <c r="I136" s="9" cm="1">
        <f t="array" ref="I136">_xlfn.PERCENTRANK.EXC(_xlfn._xlws.FILTER(I4:I125, ISNUMBER(I4:I125)),I113)</f>
        <v>0.308</v>
      </c>
      <c r="J136" s="9" cm="1">
        <f t="array" ref="J136">_xlfn.PERCENTRANK.EXC(_xlfn._xlws.FILTER(J4:J125, ISNUMBER(J4:J125)),J113)</f>
        <v>0.45800000000000002</v>
      </c>
      <c r="K136" s="9" cm="1">
        <f t="array" ref="K136">_xlfn.PERCENTRANK.EXC(_xlfn._xlws.FILTER(K4:K125, ISNUMBER(K4:K125)),K113)</f>
        <v>0.216</v>
      </c>
      <c r="L136" s="9" cm="1">
        <f t="array" ref="L136">_xlfn.PERCENTRANK.EXC(_xlfn._xlws.FILTER(L4:L125, ISNUMBER(L4:L125)),L113)</f>
        <v>0.54100000000000004</v>
      </c>
      <c r="M136" s="9" cm="1">
        <f t="array" ref="M136">_xlfn.PERCENTRANK.EXC(_xlfn._xlws.FILTER(M4:M125, ISNUMBER(M4:M125)),M113)</f>
        <v>0.4</v>
      </c>
      <c r="N136" s="9" cm="1">
        <f t="array" ref="N136">_xlfn.PERCENTRANK.EXC(_xlfn._xlws.FILTER(N4:N125, ISNUMBER(N4:N125)),N113)</f>
        <v>0.84099999999999997</v>
      </c>
      <c r="O136" s="9" cm="1">
        <f t="array" ref="O136">_xlfn.PERCENTRANK.EXC(_xlfn._xlws.FILTER(O4:O125, ISNUMBER(O4:O125)),O113)</f>
        <v>0.76600000000000001</v>
      </c>
      <c r="P136" s="9" cm="1">
        <f t="array" ref="P136">_xlfn.PERCENTRANK.EXC(_xlfn._xlws.FILTER(P4:P125, ISNUMBER(P4:P125)),P113)</f>
        <v>0.46600000000000003</v>
      </c>
      <c r="Q136" s="9" cm="1">
        <f t="array" ref="Q136">_xlfn.PERCENTRANK.EXC(_xlfn._xlws.FILTER(Q4:Q125, ISNUMBER(Q4:Q125)),Q113)</f>
        <v>0.29099999999999998</v>
      </c>
      <c r="R136" s="9" cm="1">
        <f t="array" ref="R136">_xlfn.PERCENTRANK.EXC(_xlfn._xlws.FILTER(R4:R125, ISNUMBER(R4:R125)),R113)</f>
        <v>0.14099999999999999</v>
      </c>
      <c r="S136" s="9" cm="1">
        <f t="array" ref="S136">_xlfn.PERCENTRANK.EXC(_xlfn._xlws.FILTER(S4:S125, ISNUMBER(S4:S125)),S113)</f>
        <v>0.57499999999999996</v>
      </c>
      <c r="T136" s="9" cm="1">
        <f t="array" ref="T136">_xlfn.PERCENTRANK.EXC(_xlfn._xlws.FILTER(T4:T125, ISNUMBER(T4:T125)),T113)</f>
        <v>0.81599999999999995</v>
      </c>
      <c r="U136" s="9" cm="1">
        <f t="array" ref="U136">_xlfn.PERCENTRANK.EXC(_xlfn._xlws.FILTER(U4:U125, ISNUMBER(U4:U125)),U113)</f>
        <v>0.79100000000000004</v>
      </c>
      <c r="V136" s="9" cm="1">
        <f t="array" ref="V136">_xlfn.PERCENTRANK.EXC(_xlfn._xlws.FILTER(V4:V125, ISNUMBER(V4:V125)),V113)</f>
        <v>0.55300000000000005</v>
      </c>
    </row>
    <row r="138" spans="1:29" x14ac:dyDescent="0.35">
      <c r="A138" t="s">
        <v>855</v>
      </c>
      <c r="B138">
        <f>STDEV(B40:B122)</f>
        <v>5.9561922049111961E-2</v>
      </c>
      <c r="C138">
        <f t="shared" ref="C138:V138" si="2">STDEV(C40:C122)</f>
        <v>7.6199956831773358E-2</v>
      </c>
      <c r="D138">
        <f t="shared" si="2"/>
        <v>6.0902928515321982E-2</v>
      </c>
      <c r="E138">
        <f t="shared" si="2"/>
        <v>5.7921829075727779E-2</v>
      </c>
      <c r="F138">
        <f t="shared" si="2"/>
        <v>8.5655833438910201E-2</v>
      </c>
      <c r="G138">
        <f t="shared" si="2"/>
        <v>7.0287615627366309E-2</v>
      </c>
      <c r="H138">
        <f t="shared" si="2"/>
        <v>4.4923626059760954E-2</v>
      </c>
      <c r="I138">
        <f t="shared" si="2"/>
        <v>5.181556807531347E-2</v>
      </c>
      <c r="J138">
        <f t="shared" si="2"/>
        <v>6.5002864974496408E-2</v>
      </c>
      <c r="K138">
        <f t="shared" si="2"/>
        <v>6.7278127974727014E-2</v>
      </c>
      <c r="L138">
        <f t="shared" si="2"/>
        <v>9.0271882851873736E-2</v>
      </c>
      <c r="M138">
        <f t="shared" si="2"/>
        <v>7.1520384425134614E-2</v>
      </c>
      <c r="N138">
        <f t="shared" si="2"/>
        <v>8.2363806438991688E-2</v>
      </c>
      <c r="O138">
        <f t="shared" si="2"/>
        <v>5.2502069794099819E-2</v>
      </c>
      <c r="P138">
        <f t="shared" si="2"/>
        <v>6.8143567108282732E-2</v>
      </c>
      <c r="Q138">
        <f t="shared" si="2"/>
        <v>5.2130162480309203E-2</v>
      </c>
      <c r="R138">
        <f t="shared" si="2"/>
        <v>3.8546824145114358E-2</v>
      </c>
      <c r="S138">
        <f t="shared" si="2"/>
        <v>9.6107525624495163E-2</v>
      </c>
      <c r="T138">
        <f t="shared" si="2"/>
        <v>5.0353043746898987E-2</v>
      </c>
      <c r="U138">
        <f t="shared" si="2"/>
        <v>6.2998659479741884E-2</v>
      </c>
      <c r="V138">
        <f t="shared" si="2"/>
        <v>5.0602279235270983E-2</v>
      </c>
    </row>
    <row r="139" spans="1:29" x14ac:dyDescent="0.35">
      <c r="A139" t="s">
        <v>856</v>
      </c>
      <c r="B139" s="77">
        <f>B138*SQRT(12)</f>
        <v>0.20632855037103776</v>
      </c>
      <c r="C139" s="77">
        <f t="shared" ref="C139:V139" si="3">C138*SQRT(12)</f>
        <v>0.26396439353437323</v>
      </c>
      <c r="D139" s="77">
        <f t="shared" si="3"/>
        <v>0.21097393303654607</v>
      </c>
      <c r="E139" s="77">
        <f t="shared" si="3"/>
        <v>0.20064710165296154</v>
      </c>
      <c r="F139" s="77">
        <f t="shared" si="3"/>
        <v>0.29672051096169927</v>
      </c>
      <c r="G139" s="77">
        <f t="shared" si="3"/>
        <v>0.2434834428189413</v>
      </c>
      <c r="H139" s="77">
        <f t="shared" si="3"/>
        <v>0.15562000559146244</v>
      </c>
      <c r="I139" s="77">
        <f t="shared" si="3"/>
        <v>0.17949439305897366</v>
      </c>
      <c r="J139" s="77">
        <f t="shared" si="3"/>
        <v>0.22517652954673437</v>
      </c>
      <c r="K139" s="77">
        <f t="shared" si="3"/>
        <v>0.23305827178069638</v>
      </c>
      <c r="L139" s="77">
        <f t="shared" si="3"/>
        <v>0.31271097518870195</v>
      </c>
      <c r="M139" s="77">
        <f t="shared" si="3"/>
        <v>0.2477538792023819</v>
      </c>
      <c r="N139" s="77">
        <f t="shared" si="3"/>
        <v>0.28531659491420447</v>
      </c>
      <c r="O139" s="77">
        <f t="shared" si="3"/>
        <v>0.1818725047718163</v>
      </c>
      <c r="P139" s="77">
        <f t="shared" si="3"/>
        <v>0.23605624088105018</v>
      </c>
      <c r="Q139" s="77">
        <f t="shared" si="3"/>
        <v>0.18058418004543267</v>
      </c>
      <c r="R139" s="77">
        <f t="shared" si="3"/>
        <v>0.13353011577952165</v>
      </c>
      <c r="S139" s="77">
        <f t="shared" si="3"/>
        <v>0.33292623474270683</v>
      </c>
      <c r="T139" s="77">
        <f t="shared" si="3"/>
        <v>0.17442806017073478</v>
      </c>
      <c r="U139" s="77">
        <f t="shared" si="3"/>
        <v>0.21823375805528725</v>
      </c>
      <c r="V139" s="77">
        <f t="shared" si="3"/>
        <v>0.17529143722855386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41740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-25.465076</v>
      </c>
      <c r="D2" s="7" cm="1">
        <f t="array" ref="D2:D122">_xll.FDS(D1,"P_PRICE_RETURNS_PR('52W',2,-10AY,0,AM)")</f>
        <v>-18.816095000000001</v>
      </c>
      <c r="E2" s="7" cm="1">
        <f t="array" ref="E2:E122">_xll.FDS(E1,"P_PRICE_RETURNS_PR('52W',2,-10AY,0,AM)")</f>
        <v>-13.378441</v>
      </c>
      <c r="F2" s="7" cm="1">
        <f t="array" ref="F2:F122">_xll.FDS(F1,"P_PRICE_RETURNS_PR('52W',2,-10AY,0,AM)")</f>
        <v>16.665184</v>
      </c>
      <c r="G2" s="7" cm="1">
        <f t="array" ref="G2:G122">_xll.FDS(G1,"P_PRICE_RETURNS_PR('52W',2,-10AY,0,AM)")</f>
        <v>-22.302424999999999</v>
      </c>
      <c r="H2" s="7" cm="1">
        <f t="array" ref="H2:H122">_xll.FDS(H1,"P_PRICE_RETURNS_PR('52W',2,-10AY,0,AM)")</f>
        <v>3.2309651000000001</v>
      </c>
      <c r="I2" s="7" cm="1">
        <f t="array" ref="I2:I122">_xll.FDS(I1,"P_PRICE_RETURNS_PR('52W',2,-10AY,0,AM)")</f>
        <v>12.933778999999999</v>
      </c>
      <c r="J2" s="7" cm="1">
        <f t="array" ref="J2:J122">_xll.FDS(J1,"P_PRICE_RETURNS_PR('52W',2,-10AY,0,AM)")</f>
        <v>-15.203357</v>
      </c>
      <c r="K2" s="7" cm="1">
        <f t="array" ref="K2:K122">_xll.FDS(K1,"P_PRICE_RETURNS_PR('52W',2,-10AY,0,AM)")</f>
        <v>13.135076</v>
      </c>
      <c r="L2" s="7" cm="1">
        <f t="array" ref="L2:L122">_xll.FDS(L1,"P_PRICE_RETURNS_PR('52W',2,-10AY,0,AM)")</f>
        <v>-11.344360999999999</v>
      </c>
      <c r="M2" s="7" cm="1">
        <f t="array" ref="M2:M122">_xll.FDS(M1,"P_PRICE_RETURNS_PR('52W',2,-10AY,0,AM)")</f>
        <v>5.2702784999999999</v>
      </c>
      <c r="N2" s="7" cm="1">
        <f t="array" ref="N2:N122">_xll.FDS(N1,"P_PRICE_RETURNS_PR('52W',2,-10AY,0,AM)")</f>
        <v>38.028145000000002</v>
      </c>
      <c r="O2" s="7" cm="1">
        <f t="array" ref="O2:O122">_xll.FDS(O1,"P_PRICE_RETURNS_PR('52W',2,-10AY,0,AM)")</f>
        <v>7.9634666000000003</v>
      </c>
      <c r="P2" s="7" cm="1">
        <f t="array" ref="P2:P122">_xll.FDS(P1,"P_PRICE_RETURNS_PR('52W',2,-10AY,0,AM)")</f>
        <v>5.5255293999999999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-8.4156879999999994</v>
      </c>
      <c r="S2" s="7" cm="1">
        <f t="array" ref="S2:S122">_xll.FDS(S1,"P_PRICE_RETURNS_PR('52W',2,-10AY,0,AM)")</f>
        <v>-26.102495000000001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10.748792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41768</v>
      </c>
      <c r="B3" s="7" t="e">
        <v>#N/A</v>
      </c>
      <c r="C3" s="7">
        <v>-25.603794000000001</v>
      </c>
      <c r="D3" s="40">
        <v>-19.664621</v>
      </c>
      <c r="E3" s="40">
        <v>-12.984938</v>
      </c>
      <c r="F3" s="40">
        <v>15.995657</v>
      </c>
      <c r="G3" s="40">
        <v>-13.947611999999999</v>
      </c>
      <c r="H3" s="40">
        <v>-0.64960720000000005</v>
      </c>
      <c r="I3" s="40">
        <v>4.7106859999999999</v>
      </c>
      <c r="J3" s="40">
        <v>-7.69034</v>
      </c>
      <c r="K3" s="40">
        <v>8.2164400000000004</v>
      </c>
      <c r="L3" s="40">
        <v>-9.2422959999999996</v>
      </c>
      <c r="M3" s="40">
        <v>7.6448679999999998</v>
      </c>
      <c r="N3" s="40">
        <v>14.718031999999999</v>
      </c>
      <c r="O3" s="40">
        <v>2.6834845999999999</v>
      </c>
      <c r="P3" s="40">
        <v>-5.246073</v>
      </c>
      <c r="Q3" s="40" t="e">
        <v>#N/A</v>
      </c>
      <c r="R3" s="40">
        <v>-15.035904</v>
      </c>
      <c r="S3" s="40">
        <v>-26.188236</v>
      </c>
      <c r="T3" s="40" t="e">
        <v>#N/A</v>
      </c>
      <c r="U3" s="40">
        <v>-3.4570158000000002</v>
      </c>
      <c r="V3" s="155" t="e">
        <v>#N/A</v>
      </c>
      <c r="W3" s="24"/>
    </row>
    <row r="4" spans="1:23" x14ac:dyDescent="0.35">
      <c r="A4" s="2">
        <v>41801</v>
      </c>
      <c r="B4" s="7" t="e">
        <v>#N/A</v>
      </c>
      <c r="C4" s="7">
        <v>-12.685615</v>
      </c>
      <c r="D4" s="40">
        <v>-6.4223049999999997</v>
      </c>
      <c r="E4" s="40">
        <v>4.5252920000000003</v>
      </c>
      <c r="F4" s="40">
        <v>15.292144</v>
      </c>
      <c r="G4" s="40">
        <v>0.66163539999999998</v>
      </c>
      <c r="H4" s="40">
        <v>5.3789854000000004</v>
      </c>
      <c r="I4" s="40">
        <v>16.134786999999999</v>
      </c>
      <c r="J4" s="40">
        <v>5.8010697000000002</v>
      </c>
      <c r="K4" s="40">
        <v>20.360493000000002</v>
      </c>
      <c r="L4" s="40">
        <v>6.4780116000000003</v>
      </c>
      <c r="M4" s="40">
        <v>27.199231999999999</v>
      </c>
      <c r="N4" s="40">
        <v>45.926487000000002</v>
      </c>
      <c r="O4" s="40">
        <v>28.183508</v>
      </c>
      <c r="P4" s="40">
        <v>11.742675999999999</v>
      </c>
      <c r="Q4" s="40" t="e">
        <v>#N/A</v>
      </c>
      <c r="R4" s="40">
        <v>0.76274869999999995</v>
      </c>
      <c r="S4" s="40">
        <v>-4.5529310000000001</v>
      </c>
      <c r="T4" s="40" t="e">
        <v>#N/A</v>
      </c>
      <c r="U4" s="40">
        <v>4.9033403</v>
      </c>
      <c r="V4" s="155" t="e">
        <v>#N/A</v>
      </c>
      <c r="W4" s="24"/>
    </row>
    <row r="5" spans="1:23" x14ac:dyDescent="0.35">
      <c r="A5" s="2">
        <v>41831</v>
      </c>
      <c r="B5" s="7" t="e">
        <v>#N/A</v>
      </c>
      <c r="C5" s="7">
        <v>-6.1625240000000003</v>
      </c>
      <c r="D5" s="40">
        <v>-5.3545474999999998</v>
      </c>
      <c r="E5" s="40">
        <v>5.4027440000000002</v>
      </c>
      <c r="F5" s="40">
        <v>17.88757</v>
      </c>
      <c r="G5" s="40">
        <v>14.9891615</v>
      </c>
      <c r="H5" s="40">
        <v>4.816103</v>
      </c>
      <c r="I5" s="40">
        <v>18.290566999999999</v>
      </c>
      <c r="J5" s="40">
        <v>6.7651269999999997</v>
      </c>
      <c r="K5" s="40">
        <v>17.628311</v>
      </c>
      <c r="L5" s="40">
        <v>17.441595</v>
      </c>
      <c r="M5" s="40">
        <v>19.772148000000001</v>
      </c>
      <c r="N5" s="40">
        <v>42.492794000000004</v>
      </c>
      <c r="O5" s="40">
        <v>23.669910000000002</v>
      </c>
      <c r="P5" s="40">
        <v>14.321375</v>
      </c>
      <c r="Q5" s="40" t="e">
        <v>#N/A</v>
      </c>
      <c r="R5" s="40">
        <v>9.3344210000000007</v>
      </c>
      <c r="S5" s="40">
        <v>1.8359780000000001</v>
      </c>
      <c r="T5" s="40" t="e">
        <v>#N/A</v>
      </c>
      <c r="U5" s="40">
        <v>16.653229</v>
      </c>
      <c r="V5" s="155" t="e">
        <v>#N/A</v>
      </c>
      <c r="W5" s="24"/>
    </row>
    <row r="6" spans="1:23" x14ac:dyDescent="0.35">
      <c r="A6" s="2">
        <v>41862</v>
      </c>
      <c r="B6" s="7" t="e">
        <v>#N/A</v>
      </c>
      <c r="C6" s="7">
        <v>-11.307460000000001</v>
      </c>
      <c r="D6" s="40">
        <v>1.9864440000000001</v>
      </c>
      <c r="E6" s="40">
        <v>9.9753019999999992</v>
      </c>
      <c r="F6" s="40">
        <v>2.2357464</v>
      </c>
      <c r="G6" s="40">
        <v>9.1216799999999996</v>
      </c>
      <c r="H6" s="40">
        <v>7.3123930000000001</v>
      </c>
      <c r="I6" s="40">
        <v>22.174240000000001</v>
      </c>
      <c r="J6" s="40">
        <v>1.7646193999999999</v>
      </c>
      <c r="K6" s="40">
        <v>19.74709</v>
      </c>
      <c r="L6" s="40">
        <v>13.554728000000001</v>
      </c>
      <c r="M6" s="40">
        <v>19.553066000000001</v>
      </c>
      <c r="N6" s="40">
        <v>6.935835</v>
      </c>
      <c r="O6" s="40">
        <v>34.668602</v>
      </c>
      <c r="P6" s="40">
        <v>19.948028999999998</v>
      </c>
      <c r="Q6" s="40" t="e">
        <v>#N/A</v>
      </c>
      <c r="R6" s="40">
        <v>5.0547240000000002</v>
      </c>
      <c r="S6" s="40">
        <v>-5.7639893999999998</v>
      </c>
      <c r="T6" s="40" t="e">
        <v>#N/A</v>
      </c>
      <c r="U6" s="40">
        <v>19.213749</v>
      </c>
      <c r="V6" s="155" t="e">
        <v>#N/A</v>
      </c>
      <c r="W6" s="24"/>
    </row>
    <row r="7" spans="1:23" x14ac:dyDescent="0.35">
      <c r="A7" s="2">
        <v>41893</v>
      </c>
      <c r="B7" s="7" t="e">
        <v>#N/A</v>
      </c>
      <c r="C7" s="7">
        <v>-13.969963999999999</v>
      </c>
      <c r="D7" s="40">
        <v>14.712882</v>
      </c>
      <c r="E7" s="40">
        <v>16.388999999999999</v>
      </c>
      <c r="F7" s="40">
        <v>5.1594376999999998</v>
      </c>
      <c r="G7" s="40">
        <v>4.2338250000000004</v>
      </c>
      <c r="H7" s="40">
        <v>8.4257965000000006</v>
      </c>
      <c r="I7" s="40">
        <v>16.826319999999999</v>
      </c>
      <c r="J7" s="40">
        <v>8.4299800000000005</v>
      </c>
      <c r="K7" s="40">
        <v>4.0937304000000001</v>
      </c>
      <c r="L7" s="40">
        <v>10.292994999999999</v>
      </c>
      <c r="M7" s="40">
        <v>10.470247000000001</v>
      </c>
      <c r="N7" s="40">
        <v>11.648989</v>
      </c>
      <c r="O7" s="40">
        <v>37.445785999999998</v>
      </c>
      <c r="P7" s="40">
        <v>9.5289470000000005</v>
      </c>
      <c r="Q7" s="40" t="e">
        <v>#N/A</v>
      </c>
      <c r="R7" s="40">
        <v>12.024689</v>
      </c>
      <c r="S7" s="40">
        <v>0.84831714999999996</v>
      </c>
      <c r="T7" s="40" t="e">
        <v>#N/A</v>
      </c>
      <c r="U7" s="40">
        <v>29.239059999999998</v>
      </c>
      <c r="V7" s="155" t="e">
        <v>#N/A</v>
      </c>
      <c r="W7" s="24"/>
    </row>
    <row r="8" spans="1:23" x14ac:dyDescent="0.35">
      <c r="A8" s="2">
        <v>41922</v>
      </c>
      <c r="B8" s="7" t="e">
        <v>#N/A</v>
      </c>
      <c r="C8" s="7">
        <v>-19.516324999999998</v>
      </c>
      <c r="D8" s="40">
        <v>-0.66570640000000003</v>
      </c>
      <c r="E8" s="40">
        <v>5.0934195999999998</v>
      </c>
      <c r="F8" s="40">
        <v>-7.6874849999999997</v>
      </c>
      <c r="G8" s="40">
        <v>1.4841795</v>
      </c>
      <c r="H8" s="40">
        <v>-1.7794787999999999</v>
      </c>
      <c r="I8" s="40">
        <v>4.3836830000000004</v>
      </c>
      <c r="J8" s="40">
        <v>4.1819689999999996</v>
      </c>
      <c r="K8" s="40">
        <v>-9.7174940000000003</v>
      </c>
      <c r="L8" s="40">
        <v>-6.2629995000000003</v>
      </c>
      <c r="M8" s="40">
        <v>-1.7239987999999999</v>
      </c>
      <c r="N8" s="40">
        <v>-18.635331999999998</v>
      </c>
      <c r="O8" s="40">
        <v>24.020779000000001</v>
      </c>
      <c r="P8" s="40">
        <v>0.40016173999999999</v>
      </c>
      <c r="Q8" s="40" t="e">
        <v>#N/A</v>
      </c>
      <c r="R8" s="40">
        <v>6.9432615999999996</v>
      </c>
      <c r="S8" s="40">
        <v>-15.965282</v>
      </c>
      <c r="T8" s="40" t="e">
        <v>#N/A</v>
      </c>
      <c r="U8" s="40">
        <v>17.354548000000001</v>
      </c>
      <c r="V8" s="155" t="e">
        <v>#N/A</v>
      </c>
      <c r="W8" s="24"/>
    </row>
    <row r="9" spans="1:23" x14ac:dyDescent="0.35">
      <c r="A9" s="2">
        <v>41954</v>
      </c>
      <c r="B9" s="7" t="e">
        <v>#N/A</v>
      </c>
      <c r="C9" s="7">
        <v>-11.340112</v>
      </c>
      <c r="D9" s="40">
        <v>11.641657</v>
      </c>
      <c r="E9" s="40">
        <v>15.133082999999999</v>
      </c>
      <c r="F9" s="40">
        <v>-8.5903460000000003</v>
      </c>
      <c r="G9" s="40">
        <v>0.41335820000000001</v>
      </c>
      <c r="H9" s="40">
        <v>-1.4263868</v>
      </c>
      <c r="I9" s="40">
        <v>14.441765</v>
      </c>
      <c r="J9" s="40">
        <v>8.3672889999999995</v>
      </c>
      <c r="K9" s="40">
        <v>-6.5951766999999997</v>
      </c>
      <c r="L9" s="40">
        <v>-10.813731000000001</v>
      </c>
      <c r="M9" s="40">
        <v>11.14024</v>
      </c>
      <c r="N9" s="40">
        <v>-30.525653999999999</v>
      </c>
      <c r="O9" s="40">
        <v>38.142310000000002</v>
      </c>
      <c r="P9" s="40">
        <v>7.2627664000000003</v>
      </c>
      <c r="Q9" s="40" t="e">
        <v>#N/A</v>
      </c>
      <c r="R9" s="40">
        <v>11.756790000000001</v>
      </c>
      <c r="S9" s="40">
        <v>-0.36465525999999998</v>
      </c>
      <c r="T9" s="40" t="e">
        <v>#N/A</v>
      </c>
      <c r="U9" s="40">
        <v>15.820587</v>
      </c>
      <c r="V9" s="155" t="e">
        <v>#N/A</v>
      </c>
      <c r="W9" s="24"/>
    </row>
    <row r="10" spans="1:23" x14ac:dyDescent="0.35">
      <c r="A10" s="2">
        <v>41984</v>
      </c>
      <c r="B10" s="7" t="e">
        <v>#N/A</v>
      </c>
      <c r="C10" s="7">
        <v>-12.569839</v>
      </c>
      <c r="D10" s="40">
        <v>21.592379000000001</v>
      </c>
      <c r="E10" s="40">
        <v>23.744523999999998</v>
      </c>
      <c r="F10" s="40">
        <v>-10.456156999999999</v>
      </c>
      <c r="G10" s="40">
        <v>2.3118020000000001</v>
      </c>
      <c r="H10" s="40">
        <v>-11.563091999999999</v>
      </c>
      <c r="I10" s="40">
        <v>8.2833179999999995</v>
      </c>
      <c r="J10" s="40">
        <v>-12.949729</v>
      </c>
      <c r="K10" s="40">
        <v>-9.4585659999999994</v>
      </c>
      <c r="L10" s="40">
        <v>-14.45232</v>
      </c>
      <c r="M10" s="40">
        <v>1.7493605999999999</v>
      </c>
      <c r="N10" s="40">
        <v>-39.527863000000004</v>
      </c>
      <c r="O10" s="40">
        <v>24.932648</v>
      </c>
      <c r="P10" s="40">
        <v>3.3200859999999999</v>
      </c>
      <c r="Q10" s="40" t="e">
        <v>#N/A</v>
      </c>
      <c r="R10" s="40">
        <v>11.498892</v>
      </c>
      <c r="S10" s="40">
        <v>3.8146973000000002</v>
      </c>
      <c r="T10" s="40" t="e">
        <v>#N/A</v>
      </c>
      <c r="U10" s="40">
        <v>7.1673511999999997</v>
      </c>
      <c r="V10" s="155" t="e">
        <v>#N/A</v>
      </c>
      <c r="W10" s="24"/>
    </row>
    <row r="11" spans="1:23" x14ac:dyDescent="0.35">
      <c r="A11" s="2">
        <v>42013</v>
      </c>
      <c r="B11" s="7" t="e">
        <v>#N/A</v>
      </c>
      <c r="C11" s="7">
        <v>-13.268708999999999</v>
      </c>
      <c r="D11" s="40">
        <v>23.412072999999999</v>
      </c>
      <c r="E11" s="40">
        <v>26.455807</v>
      </c>
      <c r="F11" s="40">
        <v>-12.125379000000001</v>
      </c>
      <c r="G11" s="40">
        <v>-1.3097285999999999</v>
      </c>
      <c r="H11" s="40">
        <v>-12.396354000000001</v>
      </c>
      <c r="I11" s="40">
        <v>9.2639449999999997</v>
      </c>
      <c r="J11" s="40">
        <v>-8.4508709999999994</v>
      </c>
      <c r="K11" s="40">
        <v>-6.2238509999999998</v>
      </c>
      <c r="L11" s="40">
        <v>-11.068683999999999</v>
      </c>
      <c r="M11" s="40">
        <v>10.764670000000001</v>
      </c>
      <c r="N11" s="40">
        <v>-46.980423000000002</v>
      </c>
      <c r="O11" s="40">
        <v>28.165303999999999</v>
      </c>
      <c r="P11" s="40">
        <v>15.595781000000001</v>
      </c>
      <c r="Q11" s="40" t="e">
        <v>#N/A</v>
      </c>
      <c r="R11" s="40">
        <v>21.550391999999999</v>
      </c>
      <c r="S11" s="40">
        <v>25.235605</v>
      </c>
      <c r="T11" s="40" t="e">
        <v>#N/A</v>
      </c>
      <c r="U11" s="40">
        <v>2.2184849</v>
      </c>
      <c r="V11" s="155" t="e">
        <v>#N/A</v>
      </c>
      <c r="W11" s="24"/>
    </row>
    <row r="12" spans="1:23" x14ac:dyDescent="0.35">
      <c r="A12" s="2">
        <v>42046</v>
      </c>
      <c r="B12" s="7" t="e">
        <v>#N/A</v>
      </c>
      <c r="C12" s="7">
        <v>-5.5520296</v>
      </c>
      <c r="D12" s="40">
        <v>12.294518999999999</v>
      </c>
      <c r="E12" s="40">
        <v>27.877759999999999</v>
      </c>
      <c r="F12" s="40">
        <v>-20.668769999999999</v>
      </c>
      <c r="G12" s="40">
        <v>-8.6926459999999999</v>
      </c>
      <c r="H12" s="40">
        <v>-8.9158535000000008</v>
      </c>
      <c r="I12" s="40">
        <v>15.291035000000001</v>
      </c>
      <c r="J12" s="40">
        <v>-9.2359489999999997</v>
      </c>
      <c r="K12" s="40">
        <v>-6.9792329999999998</v>
      </c>
      <c r="L12" s="40">
        <v>-15.957789999999999</v>
      </c>
      <c r="M12" s="40">
        <v>16.279661000000001</v>
      </c>
      <c r="N12" s="40">
        <v>-48.492899999999999</v>
      </c>
      <c r="O12" s="40">
        <v>36.140514000000003</v>
      </c>
      <c r="P12" s="40">
        <v>16.835629999999998</v>
      </c>
      <c r="Q12" s="40" t="e">
        <v>#N/A</v>
      </c>
      <c r="R12" s="40">
        <v>23.827193999999999</v>
      </c>
      <c r="S12" s="40">
        <v>13.279389999999999</v>
      </c>
      <c r="T12" s="40" t="e">
        <v>#N/A</v>
      </c>
      <c r="U12" s="40">
        <v>-10.478127000000001</v>
      </c>
      <c r="V12" s="155" t="e">
        <v>#N/A</v>
      </c>
      <c r="W12" s="24"/>
    </row>
    <row r="13" spans="1:23" x14ac:dyDescent="0.35">
      <c r="A13" s="2">
        <v>42074</v>
      </c>
      <c r="B13" s="7" t="e">
        <v>#N/A</v>
      </c>
      <c r="C13" s="7">
        <v>-6.2834797</v>
      </c>
      <c r="D13" s="40">
        <v>1.8979668999999999</v>
      </c>
      <c r="E13" s="40">
        <v>22.07216</v>
      </c>
      <c r="F13" s="40">
        <v>-21.014773999999999</v>
      </c>
      <c r="G13" s="40">
        <v>-11.074078</v>
      </c>
      <c r="H13" s="40">
        <v>-11.596823000000001</v>
      </c>
      <c r="I13" s="40">
        <v>12.554288</v>
      </c>
      <c r="J13" s="40">
        <v>-4.9481630000000001</v>
      </c>
      <c r="K13" s="40">
        <v>-7.2621880000000001</v>
      </c>
      <c r="L13" s="40">
        <v>-19.770092000000002</v>
      </c>
      <c r="M13" s="40">
        <v>4.1460869999999996</v>
      </c>
      <c r="N13" s="40">
        <v>-55.243144999999998</v>
      </c>
      <c r="O13" s="40">
        <v>29.253005999999999</v>
      </c>
      <c r="P13" s="40">
        <v>18.240524000000001</v>
      </c>
      <c r="Q13" s="40" t="e">
        <v>#N/A</v>
      </c>
      <c r="R13" s="40">
        <v>13.161516000000001</v>
      </c>
      <c r="S13" s="40">
        <v>7.2183609999999998</v>
      </c>
      <c r="T13" s="40" t="e">
        <v>#N/A</v>
      </c>
      <c r="U13" s="40">
        <v>-14.253807</v>
      </c>
      <c r="V13" s="155" t="e">
        <v>#N/A</v>
      </c>
      <c r="W13" s="24"/>
    </row>
    <row r="14" spans="1:23" x14ac:dyDescent="0.35">
      <c r="A14" s="2">
        <v>42104</v>
      </c>
      <c r="B14" s="7" t="e">
        <v>#N/A</v>
      </c>
      <c r="C14" s="7">
        <v>-9.6876739999999995</v>
      </c>
      <c r="D14" s="40">
        <v>2.9886007000000001</v>
      </c>
      <c r="E14" s="40">
        <v>23.843170000000001</v>
      </c>
      <c r="F14" s="40">
        <v>-18.096900000000002</v>
      </c>
      <c r="G14" s="40">
        <v>-11.174637000000001</v>
      </c>
      <c r="H14" s="40">
        <v>-10.688507</v>
      </c>
      <c r="I14" s="40">
        <v>10.998308</v>
      </c>
      <c r="J14" s="40">
        <v>-5.0339936999999999</v>
      </c>
      <c r="K14" s="40">
        <v>-4.8650146000000003</v>
      </c>
      <c r="L14" s="40">
        <v>-24.215579999999999</v>
      </c>
      <c r="M14" s="40">
        <v>7.4985622999999997</v>
      </c>
      <c r="N14" s="40">
        <v>-52.225512999999999</v>
      </c>
      <c r="O14" s="40">
        <v>26.963436000000002</v>
      </c>
      <c r="P14" s="40">
        <v>37.555799999999998</v>
      </c>
      <c r="Q14" s="40" t="e">
        <v>#N/A</v>
      </c>
      <c r="R14" s="40">
        <v>11.389923</v>
      </c>
      <c r="S14" s="40">
        <v>-6.6285667000000004</v>
      </c>
      <c r="T14" s="40" t="e">
        <v>#N/A</v>
      </c>
      <c r="U14" s="40">
        <v>-17.461586</v>
      </c>
      <c r="V14" s="155" t="e">
        <v>#N/A</v>
      </c>
      <c r="W14" s="24"/>
    </row>
    <row r="15" spans="1:23" x14ac:dyDescent="0.35">
      <c r="A15" s="2">
        <v>42135</v>
      </c>
      <c r="B15" s="7" t="e">
        <v>#N/A</v>
      </c>
      <c r="C15" s="7">
        <v>-4.5929010000000003</v>
      </c>
      <c r="D15" s="40">
        <v>-7.9575300000000002</v>
      </c>
      <c r="E15" s="40">
        <v>10.485506000000001</v>
      </c>
      <c r="F15" s="40">
        <v>-9.4392659999999999</v>
      </c>
      <c r="G15" s="40">
        <v>-9.5725300000000004</v>
      </c>
      <c r="H15" s="40">
        <v>-12.127739</v>
      </c>
      <c r="I15" s="40">
        <v>12.933325999999999</v>
      </c>
      <c r="J15" s="40">
        <v>-8.7455510000000007</v>
      </c>
      <c r="K15" s="40">
        <v>-4.2447749999999997</v>
      </c>
      <c r="L15" s="40">
        <v>-22.662132</v>
      </c>
      <c r="M15" s="40">
        <v>1.5362263</v>
      </c>
      <c r="N15" s="40">
        <v>-44.699688000000002</v>
      </c>
      <c r="O15" s="40">
        <v>12.547088</v>
      </c>
      <c r="P15" s="40">
        <v>44.903683000000001</v>
      </c>
      <c r="Q15" s="40">
        <v>-3.9058030000000001</v>
      </c>
      <c r="R15" s="40">
        <v>8.9975830000000006</v>
      </c>
      <c r="S15" s="40">
        <v>-13.049865</v>
      </c>
      <c r="T15" s="40">
        <v>-18.936253000000001</v>
      </c>
      <c r="U15" s="40">
        <v>-8.1392290000000003</v>
      </c>
      <c r="V15" s="155" t="e">
        <v>#N/A</v>
      </c>
      <c r="W15" s="24"/>
    </row>
    <row r="16" spans="1:23" x14ac:dyDescent="0.35">
      <c r="A16" s="2">
        <v>42166</v>
      </c>
      <c r="B16" s="7" t="e">
        <v>#N/A</v>
      </c>
      <c r="C16" s="7">
        <v>-12.559849</v>
      </c>
      <c r="D16" s="40">
        <v>-12.381214</v>
      </c>
      <c r="E16" s="40">
        <v>5.6386469999999997</v>
      </c>
      <c r="F16" s="40">
        <v>-19.224215000000001</v>
      </c>
      <c r="G16" s="40">
        <v>-13.381641999999999</v>
      </c>
      <c r="H16" s="40">
        <v>-19.614744000000002</v>
      </c>
      <c r="I16" s="40">
        <v>3.7699579999999999</v>
      </c>
      <c r="J16" s="40">
        <v>-12.720394000000001</v>
      </c>
      <c r="K16" s="40">
        <v>-13.389206</v>
      </c>
      <c r="L16" s="40">
        <v>-30.158221999999999</v>
      </c>
      <c r="M16" s="40">
        <v>-5.5884419999999997</v>
      </c>
      <c r="N16" s="40">
        <v>-48.939877000000003</v>
      </c>
      <c r="O16" s="40">
        <v>-4.5827270000000002</v>
      </c>
      <c r="P16" s="40">
        <v>29.538895</v>
      </c>
      <c r="Q16" s="40">
        <v>-7.1892079999999998</v>
      </c>
      <c r="R16" s="40">
        <v>3.4911393999999998</v>
      </c>
      <c r="S16" s="40">
        <v>-19.240849999999998</v>
      </c>
      <c r="T16" s="40">
        <v>-12.659102000000001</v>
      </c>
      <c r="U16" s="40">
        <v>-10.484582</v>
      </c>
      <c r="V16" s="155" t="e">
        <v>#N/A</v>
      </c>
      <c r="W16" s="24"/>
    </row>
    <row r="17" spans="1:23" x14ac:dyDescent="0.35">
      <c r="A17" s="2">
        <v>42195</v>
      </c>
      <c r="B17" s="7" t="e">
        <v>#N/A</v>
      </c>
      <c r="C17" s="7">
        <v>-18.315052000000001</v>
      </c>
      <c r="D17" s="40">
        <v>-17.525953000000001</v>
      </c>
      <c r="E17" s="40">
        <v>3.0918717</v>
      </c>
      <c r="F17" s="40">
        <v>-18.469166000000001</v>
      </c>
      <c r="G17" s="40">
        <v>-21.255796</v>
      </c>
      <c r="H17" s="40">
        <v>-21.996815000000002</v>
      </c>
      <c r="I17" s="40">
        <v>-4.7524749999999996</v>
      </c>
      <c r="J17" s="40">
        <v>-15.388781</v>
      </c>
      <c r="K17" s="40">
        <v>-15.984964</v>
      </c>
      <c r="L17" s="40">
        <v>-31.965578000000001</v>
      </c>
      <c r="M17" s="40">
        <v>-5.2580476000000003</v>
      </c>
      <c r="N17" s="40">
        <v>-47.621000000000002</v>
      </c>
      <c r="O17" s="40">
        <v>3.4891963000000001</v>
      </c>
      <c r="P17" s="40">
        <v>12.927759</v>
      </c>
      <c r="Q17" s="40">
        <v>-7.6818999999999997</v>
      </c>
      <c r="R17" s="40">
        <v>-2.1811425999999998</v>
      </c>
      <c r="S17" s="40">
        <v>-15.72653</v>
      </c>
      <c r="T17" s="40">
        <v>-8.691573</v>
      </c>
      <c r="U17" s="40">
        <v>-7.0992946999999997</v>
      </c>
      <c r="V17" s="155" t="e">
        <v>#N/A</v>
      </c>
      <c r="W17" s="24"/>
    </row>
    <row r="18" spans="1:23" x14ac:dyDescent="0.35">
      <c r="A18" s="2">
        <v>42227</v>
      </c>
      <c r="B18" s="7" t="e">
        <v>#N/A</v>
      </c>
      <c r="C18" s="7">
        <v>-18.518744999999999</v>
      </c>
      <c r="D18" s="40">
        <v>-25.459182999999999</v>
      </c>
      <c r="E18" s="40">
        <v>0.98259450000000004</v>
      </c>
      <c r="F18" s="40">
        <v>-18.500972999999998</v>
      </c>
      <c r="G18" s="40">
        <v>-27.938859999999998</v>
      </c>
      <c r="H18" s="40">
        <v>-29.380725999999999</v>
      </c>
      <c r="I18" s="40">
        <v>-10.526037000000001</v>
      </c>
      <c r="J18" s="40">
        <v>-19.702052999999999</v>
      </c>
      <c r="K18" s="40">
        <v>-24.269836000000002</v>
      </c>
      <c r="L18" s="40">
        <v>-43.238712</v>
      </c>
      <c r="M18" s="40">
        <v>-11.977577</v>
      </c>
      <c r="N18" s="40">
        <v>-46.928714999999997</v>
      </c>
      <c r="O18" s="40">
        <v>2.9278873999999999</v>
      </c>
      <c r="P18" s="40">
        <v>1.0127306</v>
      </c>
      <c r="Q18" s="40">
        <v>-11.599302</v>
      </c>
      <c r="R18" s="40">
        <v>-7.3662700000000001</v>
      </c>
      <c r="S18" s="40">
        <v>-19.754255000000001</v>
      </c>
      <c r="T18" s="40">
        <v>-10.699934000000001</v>
      </c>
      <c r="U18" s="40">
        <v>-13.386589000000001</v>
      </c>
      <c r="V18" s="155" t="e">
        <v>#N/A</v>
      </c>
      <c r="W18" s="24"/>
    </row>
    <row r="19" spans="1:23" x14ac:dyDescent="0.35">
      <c r="A19" s="2">
        <v>42258</v>
      </c>
      <c r="B19" s="7" t="e">
        <v>#N/A</v>
      </c>
      <c r="C19" s="7">
        <v>-20.304656999999999</v>
      </c>
      <c r="D19" s="40">
        <v>-30.682516</v>
      </c>
      <c r="E19" s="40">
        <v>-9.4811200000000007</v>
      </c>
      <c r="F19" s="40">
        <v>-19.873553999999999</v>
      </c>
      <c r="G19" s="40">
        <v>-35.254691999999999</v>
      </c>
      <c r="H19" s="40">
        <v>-35.604446000000003</v>
      </c>
      <c r="I19" s="40">
        <v>-14.347106</v>
      </c>
      <c r="J19" s="40">
        <v>-25.55021</v>
      </c>
      <c r="K19" s="40">
        <v>-22.699255000000001</v>
      </c>
      <c r="L19" s="40">
        <v>-52.746304000000002</v>
      </c>
      <c r="M19" s="40">
        <v>-19.35454</v>
      </c>
      <c r="N19" s="40">
        <v>-50.691839999999999</v>
      </c>
      <c r="O19" s="40">
        <v>-10.6206</v>
      </c>
      <c r="P19" s="40">
        <v>-9.9028949999999991</v>
      </c>
      <c r="Q19" s="40">
        <v>-12.348699999999999</v>
      </c>
      <c r="R19" s="40">
        <v>-12.597495</v>
      </c>
      <c r="S19" s="40">
        <v>-33.118057</v>
      </c>
      <c r="T19" s="40">
        <v>-24.892403000000002</v>
      </c>
      <c r="U19" s="40">
        <v>-28.281998000000002</v>
      </c>
      <c r="V19" s="155" t="e">
        <v>#N/A</v>
      </c>
      <c r="W19" s="24"/>
    </row>
    <row r="20" spans="1:23" x14ac:dyDescent="0.35">
      <c r="A20" s="2">
        <v>42286</v>
      </c>
      <c r="B20" s="7" t="e">
        <v>#N/A</v>
      </c>
      <c r="C20" s="7">
        <v>-13.765979</v>
      </c>
      <c r="D20" s="40">
        <v>-13.707775</v>
      </c>
      <c r="E20" s="40">
        <v>-0.53139924999999999</v>
      </c>
      <c r="F20" s="40">
        <v>-17.32291</v>
      </c>
      <c r="G20" s="40">
        <v>-26.136816</v>
      </c>
      <c r="H20" s="40">
        <v>-24.042546999999999</v>
      </c>
      <c r="I20" s="40">
        <v>-5.4285170000000003</v>
      </c>
      <c r="J20" s="40">
        <v>-17.266262000000001</v>
      </c>
      <c r="K20" s="40">
        <v>-6.2124249999999996</v>
      </c>
      <c r="L20" s="40">
        <v>-44.390957</v>
      </c>
      <c r="M20" s="40">
        <v>-4.9808206999999998</v>
      </c>
      <c r="N20" s="40">
        <v>-40.867733000000001</v>
      </c>
      <c r="O20" s="40">
        <v>-1.4259815</v>
      </c>
      <c r="P20" s="40">
        <v>1.5065432000000001</v>
      </c>
      <c r="Q20" s="40">
        <v>-14.581042</v>
      </c>
      <c r="R20" s="40">
        <v>-9.5654909999999997</v>
      </c>
      <c r="S20" s="40">
        <v>-15.672999000000001</v>
      </c>
      <c r="T20" s="40">
        <v>-19.785463</v>
      </c>
      <c r="U20" s="40">
        <v>-16.729175999999999</v>
      </c>
      <c r="V20" s="155" t="e">
        <v>#N/A</v>
      </c>
      <c r="W20" s="24"/>
    </row>
    <row r="21" spans="1:23" x14ac:dyDescent="0.35">
      <c r="A21" s="2">
        <v>42319</v>
      </c>
      <c r="B21" s="40" t="e">
        <v>#N/A</v>
      </c>
      <c r="C21" s="40">
        <v>-17.440628</v>
      </c>
      <c r="D21" s="40">
        <v>-23.233592999999999</v>
      </c>
      <c r="E21" s="40">
        <v>-9.7583710000000004</v>
      </c>
      <c r="F21" s="40">
        <v>-22.617875999999999</v>
      </c>
      <c r="G21" s="40">
        <v>-30.694538000000001</v>
      </c>
      <c r="H21" s="40">
        <v>-29.743355000000001</v>
      </c>
      <c r="I21" s="40">
        <v>-11.626238000000001</v>
      </c>
      <c r="J21" s="40">
        <v>-17.795871999999999</v>
      </c>
      <c r="K21" s="40">
        <v>-6.2129316000000001</v>
      </c>
      <c r="L21" s="40">
        <v>-38.22654</v>
      </c>
      <c r="M21" s="40">
        <v>-17.307413</v>
      </c>
      <c r="N21" s="40">
        <v>-37.372720000000001</v>
      </c>
      <c r="O21" s="40">
        <v>-14.219785</v>
      </c>
      <c r="P21" s="40">
        <v>-1.6410887000000001</v>
      </c>
      <c r="Q21" s="40">
        <v>-19.35838</v>
      </c>
      <c r="R21" s="40">
        <v>-11.523038</v>
      </c>
      <c r="S21" s="40">
        <v>-16.373407</v>
      </c>
      <c r="T21" s="40">
        <v>-26.77561</v>
      </c>
      <c r="U21" s="40">
        <v>-19.579547999999999</v>
      </c>
      <c r="V21" s="155" t="e">
        <v>#N/A</v>
      </c>
      <c r="W21" s="24"/>
    </row>
    <row r="22" spans="1:23" x14ac:dyDescent="0.35">
      <c r="A22" s="2">
        <v>42349</v>
      </c>
      <c r="B22" s="40" t="e">
        <v>#N/A</v>
      </c>
      <c r="C22" s="40">
        <v>-19.870889999999999</v>
      </c>
      <c r="D22" s="40">
        <v>-27.191787999999999</v>
      </c>
      <c r="E22" s="40">
        <v>-12.988317500000001</v>
      </c>
      <c r="F22" s="40">
        <v>-32.968710000000002</v>
      </c>
      <c r="G22" s="40">
        <v>-35.476672999999998</v>
      </c>
      <c r="H22" s="40">
        <v>-23.043286999999999</v>
      </c>
      <c r="I22" s="40">
        <v>-13.807684</v>
      </c>
      <c r="J22" s="40">
        <v>-13.330202999999999</v>
      </c>
      <c r="K22" s="40">
        <v>-9.7104730000000004</v>
      </c>
      <c r="L22" s="40">
        <v>-36.777700000000003</v>
      </c>
      <c r="M22" s="40">
        <v>-29.039805999999999</v>
      </c>
      <c r="N22" s="40">
        <v>-39.834969999999998</v>
      </c>
      <c r="O22" s="40">
        <v>-14.177322</v>
      </c>
      <c r="P22" s="40">
        <v>-8.8020379999999996</v>
      </c>
      <c r="Q22" s="40">
        <v>-17.792065000000001</v>
      </c>
      <c r="R22" s="40">
        <v>-16.104816</v>
      </c>
      <c r="S22" s="40">
        <v>-35.154636000000004</v>
      </c>
      <c r="T22" s="40">
        <v>-19.697749999999999</v>
      </c>
      <c r="U22" s="40">
        <v>-22.080935</v>
      </c>
      <c r="V22" s="155" t="e">
        <v>#N/A</v>
      </c>
      <c r="W22" s="24"/>
    </row>
    <row r="23" spans="1:23" x14ac:dyDescent="0.35">
      <c r="A23" s="2">
        <v>42380</v>
      </c>
      <c r="B23" s="40" t="e">
        <v>#N/A</v>
      </c>
      <c r="C23" s="40">
        <v>-21.264315</v>
      </c>
      <c r="D23" s="40">
        <v>-23.038620000000002</v>
      </c>
      <c r="E23" s="40">
        <v>-20.472079999999998</v>
      </c>
      <c r="F23" s="40">
        <v>-30.060417000000001</v>
      </c>
      <c r="G23" s="40">
        <v>-39.826385000000002</v>
      </c>
      <c r="H23" s="40">
        <v>-22.614865999999999</v>
      </c>
      <c r="I23" s="40">
        <v>-18.292491999999999</v>
      </c>
      <c r="J23" s="40">
        <v>-20.582091999999999</v>
      </c>
      <c r="K23" s="40">
        <v>-13.746499999999999</v>
      </c>
      <c r="L23" s="40">
        <v>-46.08464</v>
      </c>
      <c r="M23" s="40">
        <v>-36.897056999999997</v>
      </c>
      <c r="N23" s="40">
        <v>-40.590316999999999</v>
      </c>
      <c r="O23" s="40">
        <v>-13.470882</v>
      </c>
      <c r="P23" s="40">
        <v>-20.527082</v>
      </c>
      <c r="Q23" s="40">
        <v>-24.592108</v>
      </c>
      <c r="R23" s="40">
        <v>-19.283127</v>
      </c>
      <c r="S23" s="40">
        <v>-37.543551999999998</v>
      </c>
      <c r="T23" s="40">
        <v>-19.798237</v>
      </c>
      <c r="U23" s="40">
        <v>-23.300583</v>
      </c>
      <c r="V23" s="155" t="e">
        <v>#N/A</v>
      </c>
      <c r="W23" s="24"/>
    </row>
    <row r="24" spans="1:23" x14ac:dyDescent="0.35">
      <c r="A24" s="2">
        <v>42411</v>
      </c>
      <c r="B24" s="40" t="e">
        <v>#N/A</v>
      </c>
      <c r="C24" s="40">
        <v>-17.298089999999998</v>
      </c>
      <c r="D24" s="40">
        <v>-14.603524999999999</v>
      </c>
      <c r="E24" s="40">
        <v>-20.329369</v>
      </c>
      <c r="F24" s="40">
        <v>-23.086213999999998</v>
      </c>
      <c r="G24" s="40">
        <v>-31.074058999999998</v>
      </c>
      <c r="H24" s="40">
        <v>-18.143796999999999</v>
      </c>
      <c r="I24" s="40">
        <v>-20.649975000000001</v>
      </c>
      <c r="J24" s="40">
        <v>-20.334779999999999</v>
      </c>
      <c r="K24" s="40">
        <v>-14.441663</v>
      </c>
      <c r="L24" s="40">
        <v>-41.319232999999997</v>
      </c>
      <c r="M24" s="40">
        <v>-34.010852999999997</v>
      </c>
      <c r="N24" s="40">
        <v>-51.720869999999998</v>
      </c>
      <c r="O24" s="40">
        <v>-25.300322999999999</v>
      </c>
      <c r="P24" s="40">
        <v>-28.354960999999999</v>
      </c>
      <c r="Q24" s="40">
        <v>-24.879187000000002</v>
      </c>
      <c r="R24" s="40">
        <v>-20.208586</v>
      </c>
      <c r="S24" s="40">
        <v>-26.113522</v>
      </c>
      <c r="T24" s="40">
        <v>-20.181173000000001</v>
      </c>
      <c r="U24" s="40">
        <v>-29.312961999999999</v>
      </c>
      <c r="V24" s="155" t="e">
        <v>#N/A</v>
      </c>
      <c r="W24" s="24"/>
    </row>
    <row r="25" spans="1:23" x14ac:dyDescent="0.35">
      <c r="A25" s="2">
        <v>42440</v>
      </c>
      <c r="B25" s="40" t="e">
        <v>#N/A</v>
      </c>
      <c r="C25" s="40">
        <v>-6.1348019999999996</v>
      </c>
      <c r="D25" s="40">
        <v>-8.8897589999999997</v>
      </c>
      <c r="E25" s="40">
        <v>-13.567553999999999</v>
      </c>
      <c r="F25" s="40">
        <v>-12.359154</v>
      </c>
      <c r="G25" s="40">
        <v>-10.339713</v>
      </c>
      <c r="H25" s="40">
        <v>-10.074621</v>
      </c>
      <c r="I25" s="40">
        <v>-9.2499140000000004</v>
      </c>
      <c r="J25" s="40">
        <v>-7.2252273999999996</v>
      </c>
      <c r="K25" s="40">
        <v>-5.9295534999999999</v>
      </c>
      <c r="L25" s="40">
        <v>-11.95904</v>
      </c>
      <c r="M25" s="40">
        <v>-20.107292000000001</v>
      </c>
      <c r="N25" s="40">
        <v>-32.432167</v>
      </c>
      <c r="O25" s="40">
        <v>-17.510010000000001</v>
      </c>
      <c r="P25" s="40">
        <v>-15.826851</v>
      </c>
      <c r="Q25" s="40">
        <v>-15.600448999999999</v>
      </c>
      <c r="R25" s="40">
        <v>-9.743881</v>
      </c>
      <c r="S25" s="40">
        <v>-4.3235780000000004</v>
      </c>
      <c r="T25" s="40">
        <v>-5.9862849999999996</v>
      </c>
      <c r="U25" s="40">
        <v>-18.962872000000001</v>
      </c>
      <c r="V25" s="155" t="e">
        <v>#N/A</v>
      </c>
      <c r="W25" s="24"/>
    </row>
    <row r="26" spans="1:23" x14ac:dyDescent="0.35">
      <c r="A26" s="2">
        <v>42471</v>
      </c>
      <c r="B26" s="40" t="e">
        <v>#N/A</v>
      </c>
      <c r="C26" s="40">
        <v>-12.262917</v>
      </c>
      <c r="D26" s="40">
        <v>-15.287107000000001</v>
      </c>
      <c r="E26" s="40">
        <v>-13.7560425</v>
      </c>
      <c r="F26" s="40">
        <v>-17.419004000000001</v>
      </c>
      <c r="G26" s="40">
        <v>-4.0423989999999996</v>
      </c>
      <c r="H26" s="40">
        <v>-9.7241040000000005</v>
      </c>
      <c r="I26" s="40">
        <v>-13.405322999999999</v>
      </c>
      <c r="J26" s="40">
        <v>-11.85788</v>
      </c>
      <c r="K26" s="40">
        <v>-10.733324</v>
      </c>
      <c r="L26" s="40">
        <v>-18.692547000000001</v>
      </c>
      <c r="M26" s="40">
        <v>-23.8765</v>
      </c>
      <c r="N26" s="40">
        <v>-33.349679999999999</v>
      </c>
      <c r="O26" s="40">
        <v>-19.088024000000001</v>
      </c>
      <c r="P26" s="40">
        <v>-30.827475</v>
      </c>
      <c r="Q26" s="40">
        <v>-14.343661000000001</v>
      </c>
      <c r="R26" s="40">
        <v>-11.499328</v>
      </c>
      <c r="S26" s="40">
        <v>-4.3234349999999999</v>
      </c>
      <c r="T26" s="40">
        <v>-9.6272760000000002</v>
      </c>
      <c r="U26" s="40">
        <v>-15.751428000000001</v>
      </c>
      <c r="V26" s="155" t="e">
        <v>#N/A</v>
      </c>
      <c r="W26" s="24"/>
    </row>
    <row r="27" spans="1:23" x14ac:dyDescent="0.35">
      <c r="A27" s="2">
        <v>42501</v>
      </c>
      <c r="B27" s="40" t="e">
        <v>#N/A</v>
      </c>
      <c r="C27" s="40">
        <v>-14.811861</v>
      </c>
      <c r="D27" s="40">
        <v>-8.5692459999999997</v>
      </c>
      <c r="E27" s="40">
        <v>-7.8304530000000003</v>
      </c>
      <c r="F27" s="40">
        <v>-29.158788999999999</v>
      </c>
      <c r="G27" s="40">
        <v>-1.3526081999999999</v>
      </c>
      <c r="H27" s="40">
        <v>-15.930849</v>
      </c>
      <c r="I27" s="40">
        <v>-20.579142000000001</v>
      </c>
      <c r="J27" s="40">
        <v>-11.687315</v>
      </c>
      <c r="K27" s="40">
        <v>-12.311446999999999</v>
      </c>
      <c r="L27" s="40">
        <v>-17.773061999999999</v>
      </c>
      <c r="M27" s="40">
        <v>-23.572803</v>
      </c>
      <c r="N27" s="40">
        <v>-29.359562</v>
      </c>
      <c r="O27" s="40">
        <v>-9.7462</v>
      </c>
      <c r="P27" s="40">
        <v>-32.682155999999999</v>
      </c>
      <c r="Q27" s="40">
        <v>-18.822617000000001</v>
      </c>
      <c r="R27" s="40">
        <v>-7.9191390000000004</v>
      </c>
      <c r="S27" s="40">
        <v>-13.42535</v>
      </c>
      <c r="T27" s="40">
        <v>-15.675754</v>
      </c>
      <c r="U27" s="40">
        <v>-13.5587635</v>
      </c>
      <c r="V27" s="155" t="e">
        <v>#N/A</v>
      </c>
      <c r="W27" s="24"/>
    </row>
    <row r="28" spans="1:23" x14ac:dyDescent="0.35">
      <c r="A28" s="2">
        <v>42531</v>
      </c>
      <c r="B28" s="40" t="e">
        <v>#N/A</v>
      </c>
      <c r="C28" s="40">
        <v>-8.2469940000000008</v>
      </c>
      <c r="D28" s="40">
        <v>-2.8170525999999998</v>
      </c>
      <c r="E28" s="40">
        <v>-0.21733046</v>
      </c>
      <c r="F28" s="40">
        <v>-27.122586999999999</v>
      </c>
      <c r="G28" s="40">
        <v>2.9869914</v>
      </c>
      <c r="H28" s="40">
        <v>-12.582850000000001</v>
      </c>
      <c r="I28" s="40">
        <v>-10.974622</v>
      </c>
      <c r="J28" s="40">
        <v>-13.373113</v>
      </c>
      <c r="K28" s="40">
        <v>-5.8006469999999997</v>
      </c>
      <c r="L28" s="40">
        <v>-16.648764</v>
      </c>
      <c r="M28" s="40">
        <v>-16.334682000000001</v>
      </c>
      <c r="N28" s="40">
        <v>-32.07385</v>
      </c>
      <c r="O28" s="40">
        <v>-5.096203</v>
      </c>
      <c r="P28" s="40">
        <v>-27.533387999999999</v>
      </c>
      <c r="Q28" s="40">
        <v>-16.888786</v>
      </c>
      <c r="R28" s="40">
        <v>-4.9752710000000002</v>
      </c>
      <c r="S28" s="40">
        <v>-8.9434570000000004</v>
      </c>
      <c r="T28" s="40">
        <v>-16.985230999999999</v>
      </c>
      <c r="U28" s="40">
        <v>-12.978744499999999</v>
      </c>
      <c r="V28" s="155" t="e">
        <v>#N/A</v>
      </c>
      <c r="W28" s="24"/>
    </row>
    <row r="29" spans="1:23" x14ac:dyDescent="0.35">
      <c r="A29" s="2">
        <v>42562</v>
      </c>
      <c r="B29" s="40" t="e">
        <v>#N/A</v>
      </c>
      <c r="C29" s="40">
        <v>1.1920929</v>
      </c>
      <c r="D29" s="40">
        <v>7.4939966</v>
      </c>
      <c r="E29" s="40">
        <v>3.3625484000000001</v>
      </c>
      <c r="F29" s="40">
        <v>-25.691009999999999</v>
      </c>
      <c r="G29" s="40">
        <v>15.285767</v>
      </c>
      <c r="H29" s="40">
        <v>-6.3495929999999996</v>
      </c>
      <c r="I29" s="40">
        <v>-3.3204137999999999</v>
      </c>
      <c r="J29" s="40">
        <v>-10.479115999999999</v>
      </c>
      <c r="K29" s="40">
        <v>0.65281389999999995</v>
      </c>
      <c r="L29" s="40">
        <v>-2.5093138000000001</v>
      </c>
      <c r="M29" s="40">
        <v>-12.207806</v>
      </c>
      <c r="N29" s="40">
        <v>-36.817753000000003</v>
      </c>
      <c r="O29" s="40">
        <v>-4.5695304999999999</v>
      </c>
      <c r="P29" s="40">
        <v>-16.140270000000001</v>
      </c>
      <c r="Q29" s="40">
        <v>-13.847607999999999</v>
      </c>
      <c r="R29" s="40">
        <v>-1.1118591</v>
      </c>
      <c r="S29" s="40">
        <v>-9.8215520000000005</v>
      </c>
      <c r="T29" s="40">
        <v>-11.862558</v>
      </c>
      <c r="U29" s="40">
        <v>-19.194561</v>
      </c>
      <c r="V29" s="155" t="e">
        <v>#N/A</v>
      </c>
      <c r="W29" s="24"/>
    </row>
    <row r="30" spans="1:23" x14ac:dyDescent="0.35">
      <c r="A30" s="2">
        <v>42593</v>
      </c>
      <c r="B30" s="40" t="e">
        <v>#N/A</v>
      </c>
      <c r="C30" s="40">
        <v>13.951624000000001</v>
      </c>
      <c r="D30" s="40">
        <v>27.077722999999999</v>
      </c>
      <c r="E30" s="40">
        <v>7.2524189999999997</v>
      </c>
      <c r="F30" s="40">
        <v>-12.876004</v>
      </c>
      <c r="G30" s="40">
        <v>38.31711</v>
      </c>
      <c r="H30" s="40">
        <v>7.8886510000000003</v>
      </c>
      <c r="I30" s="40">
        <v>16.234970000000001</v>
      </c>
      <c r="J30" s="40">
        <v>-1.8199563000000001</v>
      </c>
      <c r="K30" s="40">
        <v>20.852602000000001</v>
      </c>
      <c r="L30" s="40">
        <v>31.657291000000001</v>
      </c>
      <c r="M30" s="40">
        <v>1.6244054000000001</v>
      </c>
      <c r="N30" s="40">
        <v>-27.944374</v>
      </c>
      <c r="O30" s="40">
        <v>-1.8657625</v>
      </c>
      <c r="P30" s="40">
        <v>-6.2671064999999997</v>
      </c>
      <c r="Q30" s="40">
        <v>-4.0453910000000004</v>
      </c>
      <c r="R30" s="40">
        <v>10.247671</v>
      </c>
      <c r="S30" s="40">
        <v>-3.5265325999999999</v>
      </c>
      <c r="T30" s="40">
        <v>-10.356766</v>
      </c>
      <c r="U30" s="40">
        <v>-11.363459000000001</v>
      </c>
      <c r="V30" s="155" t="e">
        <v>#N/A</v>
      </c>
      <c r="W30" s="24"/>
    </row>
    <row r="31" spans="1:23" x14ac:dyDescent="0.35">
      <c r="A31" s="2">
        <v>42622</v>
      </c>
      <c r="B31" s="40" t="e">
        <v>#N/A</v>
      </c>
      <c r="C31" s="40">
        <v>10.304106000000001</v>
      </c>
      <c r="D31" s="40">
        <v>35.011830000000003</v>
      </c>
      <c r="E31" s="40">
        <v>9.4182849999999991</v>
      </c>
      <c r="F31" s="40">
        <v>-14.505953</v>
      </c>
      <c r="G31" s="40">
        <v>49.121307000000002</v>
      </c>
      <c r="H31" s="40">
        <v>15.503572999999999</v>
      </c>
      <c r="I31" s="40">
        <v>14.509392</v>
      </c>
      <c r="J31" s="40">
        <v>-2.2061348000000001</v>
      </c>
      <c r="K31" s="40">
        <v>20.352709000000001</v>
      </c>
      <c r="L31" s="40">
        <v>43.467606000000004</v>
      </c>
      <c r="M31" s="40">
        <v>6.4663887000000004</v>
      </c>
      <c r="N31" s="40">
        <v>-23.910336999999998</v>
      </c>
      <c r="O31" s="40">
        <v>10.2653265</v>
      </c>
      <c r="P31" s="40">
        <v>10.486269</v>
      </c>
      <c r="Q31" s="40">
        <v>-6.0667095</v>
      </c>
      <c r="R31" s="40">
        <v>3.5085796999999999</v>
      </c>
      <c r="S31" s="40">
        <v>12.905002</v>
      </c>
      <c r="T31" s="40">
        <v>0.59317350000000002</v>
      </c>
      <c r="U31" s="40">
        <v>-4.8745212999999996</v>
      </c>
      <c r="V31" s="155" t="e">
        <v>#N/A</v>
      </c>
      <c r="W31" s="24"/>
    </row>
    <row r="32" spans="1:23" x14ac:dyDescent="0.35">
      <c r="A32" s="2">
        <v>42654</v>
      </c>
      <c r="B32" s="40" t="e">
        <v>#N/A</v>
      </c>
      <c r="C32" s="40">
        <v>6.8397519999999998</v>
      </c>
      <c r="D32" s="40">
        <v>19.714928</v>
      </c>
      <c r="E32" s="40">
        <v>-1.6072512000000001</v>
      </c>
      <c r="F32" s="40">
        <v>-15.611124</v>
      </c>
      <c r="G32" s="40">
        <v>33.315980000000003</v>
      </c>
      <c r="H32" s="40">
        <v>-1.2342811</v>
      </c>
      <c r="I32" s="40">
        <v>13.201368</v>
      </c>
      <c r="J32" s="40">
        <v>-5.4581284999999999</v>
      </c>
      <c r="K32" s="40">
        <v>7.4344634999999997</v>
      </c>
      <c r="L32" s="40">
        <v>43.554209999999998</v>
      </c>
      <c r="M32" s="40">
        <v>-7.6171455000000003</v>
      </c>
      <c r="N32" s="40">
        <v>-27.944374</v>
      </c>
      <c r="O32" s="40">
        <v>1.3854622999999999</v>
      </c>
      <c r="P32" s="40">
        <v>3.8976788999999998</v>
      </c>
      <c r="Q32" s="40">
        <v>-7.9882090000000003</v>
      </c>
      <c r="R32" s="40">
        <v>2.1880030000000001</v>
      </c>
      <c r="S32" s="40">
        <v>-5.4685774</v>
      </c>
      <c r="T32" s="40">
        <v>-6.7741394000000001</v>
      </c>
      <c r="U32" s="40">
        <v>-13.837189</v>
      </c>
      <c r="V32" s="155">
        <v>-20.207750000000001</v>
      </c>
      <c r="W32" s="24"/>
    </row>
    <row r="33" spans="1:23" x14ac:dyDescent="0.35">
      <c r="A33" s="2">
        <v>42685</v>
      </c>
      <c r="B33" s="40" t="e">
        <v>#N/A</v>
      </c>
      <c r="C33" s="40">
        <v>12.63274</v>
      </c>
      <c r="D33" s="40">
        <v>16.073464999999999</v>
      </c>
      <c r="E33" s="40">
        <v>-4.1664779999999997</v>
      </c>
      <c r="F33" s="40">
        <v>-11.030984</v>
      </c>
      <c r="G33" s="40">
        <v>47.044670000000004</v>
      </c>
      <c r="H33" s="40">
        <v>-2.8813064000000002</v>
      </c>
      <c r="I33" s="40">
        <v>12.422836</v>
      </c>
      <c r="J33" s="40">
        <v>-17.44923</v>
      </c>
      <c r="K33" s="40">
        <v>2.3143172000000001</v>
      </c>
      <c r="L33" s="40">
        <v>36.365974000000001</v>
      </c>
      <c r="M33" s="40">
        <v>-5.9575915000000004</v>
      </c>
      <c r="N33" s="40">
        <v>-22.599202999999999</v>
      </c>
      <c r="O33" s="40">
        <v>-0.59641599999999995</v>
      </c>
      <c r="P33" s="40">
        <v>-1.6854465000000001</v>
      </c>
      <c r="Q33" s="40">
        <v>-8.4908070000000002</v>
      </c>
      <c r="R33" s="40">
        <v>7.50854</v>
      </c>
      <c r="S33" s="40">
        <v>-17.547571000000001</v>
      </c>
      <c r="T33" s="40">
        <v>1.2658119000000001</v>
      </c>
      <c r="U33" s="40">
        <v>-13.875871999999999</v>
      </c>
      <c r="V33" s="155">
        <v>-4.9844027000000004</v>
      </c>
      <c r="W33" s="24"/>
    </row>
    <row r="34" spans="1:23" x14ac:dyDescent="0.35">
      <c r="A34" s="2">
        <v>42713</v>
      </c>
      <c r="B34" s="40" t="e">
        <v>#N/A</v>
      </c>
      <c r="C34" s="40">
        <v>28.450357</v>
      </c>
      <c r="D34" s="40">
        <v>23.581636</v>
      </c>
      <c r="E34" s="40">
        <v>-0.47563314000000001</v>
      </c>
      <c r="F34" s="40">
        <v>5.283785</v>
      </c>
      <c r="G34" s="40">
        <v>58.158028000000002</v>
      </c>
      <c r="H34" s="40">
        <v>-1.0967016000000001</v>
      </c>
      <c r="I34" s="40">
        <v>22.549973999999999</v>
      </c>
      <c r="J34" s="40">
        <v>-7.4503716999999998</v>
      </c>
      <c r="K34" s="40">
        <v>11.782467</v>
      </c>
      <c r="L34" s="40">
        <v>39.898155000000003</v>
      </c>
      <c r="M34" s="40">
        <v>14.875067</v>
      </c>
      <c r="N34" s="40">
        <v>3.6261082</v>
      </c>
      <c r="O34" s="40">
        <v>6.1461569999999996</v>
      </c>
      <c r="P34" s="40">
        <v>4.3951153999999999</v>
      </c>
      <c r="Q34" s="40">
        <v>4.8777340000000002</v>
      </c>
      <c r="R34" s="40">
        <v>17.606449999999999</v>
      </c>
      <c r="S34" s="40">
        <v>-12.820864</v>
      </c>
      <c r="T34" s="40">
        <v>19.116137999999999</v>
      </c>
      <c r="U34" s="40">
        <v>-7.1311710000000001</v>
      </c>
      <c r="V34" s="155">
        <v>5.7754159999999999</v>
      </c>
      <c r="W34" s="24"/>
    </row>
    <row r="35" spans="1:23" x14ac:dyDescent="0.35">
      <c r="A35" s="2">
        <v>42746</v>
      </c>
      <c r="B35" s="40" t="e">
        <v>#N/A</v>
      </c>
      <c r="C35" s="40">
        <v>28.410661999999999</v>
      </c>
      <c r="D35" s="40">
        <v>23.595762000000001</v>
      </c>
      <c r="E35" s="40">
        <v>14.32494</v>
      </c>
      <c r="F35" s="40">
        <v>19.627189999999999</v>
      </c>
      <c r="G35" s="40">
        <v>81.290779999999998</v>
      </c>
      <c r="H35" s="40">
        <v>5.4811120000000004</v>
      </c>
      <c r="I35" s="40">
        <v>33.031654000000003</v>
      </c>
      <c r="J35" s="40">
        <v>-7.6028403999999998</v>
      </c>
      <c r="K35" s="40">
        <v>19.930876000000001</v>
      </c>
      <c r="L35" s="40">
        <v>94.174589999999995</v>
      </c>
      <c r="M35" s="40">
        <v>40.861465000000003</v>
      </c>
      <c r="N35" s="40">
        <v>12.765694</v>
      </c>
      <c r="O35" s="40">
        <v>6.7334414000000002</v>
      </c>
      <c r="P35" s="40">
        <v>18.465316999999999</v>
      </c>
      <c r="Q35" s="40">
        <v>16.989708</v>
      </c>
      <c r="R35" s="40">
        <v>27.414345000000001</v>
      </c>
      <c r="S35" s="40">
        <v>-11.379915</v>
      </c>
      <c r="T35" s="40">
        <v>26.011825999999999</v>
      </c>
      <c r="U35" s="40">
        <v>-1.1883676000000001</v>
      </c>
      <c r="V35" s="155">
        <v>17.213940000000001</v>
      </c>
      <c r="W35" s="24"/>
    </row>
    <row r="36" spans="1:23" x14ac:dyDescent="0.35">
      <c r="A36" s="2">
        <v>42776</v>
      </c>
      <c r="B36" s="40" t="e">
        <v>#N/A</v>
      </c>
      <c r="C36" s="40">
        <v>29.594028000000002</v>
      </c>
      <c r="D36" s="40">
        <v>13.320721000000001</v>
      </c>
      <c r="E36" s="40">
        <v>6.8379282999999997</v>
      </c>
      <c r="F36" s="40">
        <v>24.389541999999999</v>
      </c>
      <c r="G36" s="40">
        <v>81.782679999999999</v>
      </c>
      <c r="H36" s="40">
        <v>-0.12894273000000001</v>
      </c>
      <c r="I36" s="40">
        <v>36.327316000000003</v>
      </c>
      <c r="J36" s="40">
        <v>4.4763446</v>
      </c>
      <c r="K36" s="40">
        <v>25.315522999999999</v>
      </c>
      <c r="L36" s="40">
        <v>97.933920000000001</v>
      </c>
      <c r="M36" s="40">
        <v>34.057403999999998</v>
      </c>
      <c r="N36" s="40">
        <v>37.223469999999999</v>
      </c>
      <c r="O36" s="40">
        <v>21.738029999999998</v>
      </c>
      <c r="P36" s="40">
        <v>35.822487000000002</v>
      </c>
      <c r="Q36" s="40">
        <v>15.425992000000001</v>
      </c>
      <c r="R36" s="40">
        <v>21.498536999999999</v>
      </c>
      <c r="S36" s="40">
        <v>-0.16527175999999999</v>
      </c>
      <c r="T36" s="40">
        <v>23.046135</v>
      </c>
      <c r="U36" s="40">
        <v>6.4190149999999999</v>
      </c>
      <c r="V36" s="155">
        <v>25.654530000000001</v>
      </c>
      <c r="W36" s="24"/>
    </row>
    <row r="37" spans="1:23" x14ac:dyDescent="0.35">
      <c r="A37" s="2">
        <v>42804</v>
      </c>
      <c r="B37" s="40" t="e">
        <v>#N/A</v>
      </c>
      <c r="C37" s="40">
        <v>17.163063000000001</v>
      </c>
      <c r="D37" s="40">
        <v>7.7517033</v>
      </c>
      <c r="E37" s="40">
        <v>-1.883167</v>
      </c>
      <c r="F37" s="40">
        <v>16.641594000000001</v>
      </c>
      <c r="G37" s="40">
        <v>33.969284000000002</v>
      </c>
      <c r="H37" s="40">
        <v>-3.1155110000000001</v>
      </c>
      <c r="I37" s="40">
        <v>22.129572</v>
      </c>
      <c r="J37" s="40">
        <v>-4.0786448000000002</v>
      </c>
      <c r="K37" s="40">
        <v>19.156765</v>
      </c>
      <c r="L37" s="40">
        <v>45.819237000000001</v>
      </c>
      <c r="M37" s="40">
        <v>19.250630999999998</v>
      </c>
      <c r="N37" s="40">
        <v>11.269330999999999</v>
      </c>
      <c r="O37" s="40">
        <v>17.377699</v>
      </c>
      <c r="P37" s="40">
        <v>23.851382999999998</v>
      </c>
      <c r="Q37" s="40">
        <v>3.8883686000000002</v>
      </c>
      <c r="R37" s="40">
        <v>11.663734</v>
      </c>
      <c r="S37" s="40">
        <v>-11.03754</v>
      </c>
      <c r="T37" s="40">
        <v>5.1663756000000003</v>
      </c>
      <c r="U37" s="40">
        <v>-4.8152150000000002</v>
      </c>
      <c r="V37" s="155">
        <v>12.961745000000001</v>
      </c>
      <c r="W37" s="24"/>
    </row>
    <row r="38" spans="1:23" x14ac:dyDescent="0.35">
      <c r="A38" s="2">
        <v>42836</v>
      </c>
      <c r="B38" s="40" t="e">
        <v>#N/A</v>
      </c>
      <c r="C38" s="40">
        <v>27.306090999999999</v>
      </c>
      <c r="D38" s="40">
        <v>13.552820000000001</v>
      </c>
      <c r="E38" s="40">
        <v>-1.2205124000000001</v>
      </c>
      <c r="F38" s="40">
        <v>14.285909999999999</v>
      </c>
      <c r="G38" s="40">
        <v>25.021229999999999</v>
      </c>
      <c r="H38" s="40">
        <v>-8.7593789999999991</v>
      </c>
      <c r="I38" s="40">
        <v>25.7944</v>
      </c>
      <c r="J38" s="40">
        <v>2.3599863000000001</v>
      </c>
      <c r="K38" s="40">
        <v>15.114641000000001</v>
      </c>
      <c r="L38" s="40">
        <v>38.826144999999997</v>
      </c>
      <c r="M38" s="40">
        <v>10.147475999999999</v>
      </c>
      <c r="N38" s="40">
        <v>14.176558999999999</v>
      </c>
      <c r="O38" s="40">
        <v>20.384073000000001</v>
      </c>
      <c r="P38" s="40">
        <v>20.992076999999998</v>
      </c>
      <c r="Q38" s="40">
        <v>3.2242774999999999</v>
      </c>
      <c r="R38" s="40">
        <v>15.544891</v>
      </c>
      <c r="S38" s="40">
        <v>-15.328097</v>
      </c>
      <c r="T38" s="40">
        <v>4.1424989999999999</v>
      </c>
      <c r="U38" s="40">
        <v>3.1181573999999999</v>
      </c>
      <c r="V38" s="155">
        <v>15.666664000000001</v>
      </c>
      <c r="W38" s="24"/>
    </row>
    <row r="39" spans="1:23" x14ac:dyDescent="0.35">
      <c r="A39" s="2">
        <v>42866</v>
      </c>
      <c r="B39" s="40" t="e">
        <v>#N/A</v>
      </c>
      <c r="C39" s="40">
        <v>19.091452</v>
      </c>
      <c r="D39" s="40">
        <v>18.057500000000001</v>
      </c>
      <c r="E39" s="40">
        <v>-0.17314552999999999</v>
      </c>
      <c r="F39" s="40">
        <v>36.351669999999999</v>
      </c>
      <c r="G39" s="40">
        <v>15.615738</v>
      </c>
      <c r="H39" s="40">
        <v>3.1634329999999999</v>
      </c>
      <c r="I39" s="40">
        <v>40.425266000000001</v>
      </c>
      <c r="J39" s="40">
        <v>3.0365467000000002</v>
      </c>
      <c r="K39" s="40">
        <v>31.576656</v>
      </c>
      <c r="L39" s="40">
        <v>36.914886000000003</v>
      </c>
      <c r="M39" s="40">
        <v>21.709764</v>
      </c>
      <c r="N39" s="40">
        <v>16.937564999999999</v>
      </c>
      <c r="O39" s="40">
        <v>21.528888999999999</v>
      </c>
      <c r="P39" s="40">
        <v>31.509315000000001</v>
      </c>
      <c r="Q39" s="40">
        <v>3.3497810000000001</v>
      </c>
      <c r="R39" s="40">
        <v>12.142563000000001</v>
      </c>
      <c r="S39" s="40">
        <v>1.6605734999999999</v>
      </c>
      <c r="T39" s="40">
        <v>8.7629079999999995</v>
      </c>
      <c r="U39" s="40">
        <v>1.0902882</v>
      </c>
      <c r="V39" s="155">
        <v>6.8074465000000002</v>
      </c>
      <c r="W39" s="24"/>
    </row>
    <row r="40" spans="1:23" x14ac:dyDescent="0.35">
      <c r="A40" s="2">
        <v>42895</v>
      </c>
      <c r="B40" s="40" t="e">
        <v>#N/A</v>
      </c>
      <c r="C40" s="40">
        <v>21.122515</v>
      </c>
      <c r="D40" s="40">
        <v>15.24061</v>
      </c>
      <c r="E40" s="40">
        <v>-3.4663379999999999</v>
      </c>
      <c r="F40" s="40">
        <v>36.651947</v>
      </c>
      <c r="G40" s="40">
        <v>14.722383499999999</v>
      </c>
      <c r="H40" s="40">
        <v>6.0394287000000002</v>
      </c>
      <c r="I40" s="40">
        <v>28.260242000000002</v>
      </c>
      <c r="J40" s="40">
        <v>6.9834230000000002</v>
      </c>
      <c r="K40" s="40">
        <v>30.577099</v>
      </c>
      <c r="L40" s="40">
        <v>22.694503999999998</v>
      </c>
      <c r="M40" s="40">
        <v>13.313627</v>
      </c>
      <c r="N40" s="40">
        <v>11.629092999999999</v>
      </c>
      <c r="O40" s="40">
        <v>17.944013999999999</v>
      </c>
      <c r="P40" s="40">
        <v>31.337357000000001</v>
      </c>
      <c r="Q40" s="40">
        <v>-2.9972493999999998</v>
      </c>
      <c r="R40" s="40">
        <v>9.1247919999999993</v>
      </c>
      <c r="S40" s="40">
        <v>3.9336562000000002</v>
      </c>
      <c r="T40" s="40">
        <v>7.4510455000000002</v>
      </c>
      <c r="U40" s="40">
        <v>-1.0135829999999999</v>
      </c>
      <c r="V40" s="155">
        <v>7.7746269999999997</v>
      </c>
      <c r="W40" s="24"/>
    </row>
    <row r="41" spans="1:23" x14ac:dyDescent="0.35">
      <c r="A41" s="2">
        <v>42927</v>
      </c>
      <c r="B41" s="40">
        <v>11.785793</v>
      </c>
      <c r="C41" s="40">
        <v>18.313348999999999</v>
      </c>
      <c r="D41" s="40">
        <v>9.1560000000000006</v>
      </c>
      <c r="E41" s="40">
        <v>-8.0802800000000001</v>
      </c>
      <c r="F41" s="40">
        <v>49.346330000000002</v>
      </c>
      <c r="G41" s="40">
        <v>6.5312742999999998</v>
      </c>
      <c r="H41" s="40">
        <v>0.80577135</v>
      </c>
      <c r="I41" s="40">
        <v>28.876090999999999</v>
      </c>
      <c r="J41" s="40">
        <v>11.811947999999999</v>
      </c>
      <c r="K41" s="40">
        <v>29.701412000000001</v>
      </c>
      <c r="L41" s="40">
        <v>17.294920000000001</v>
      </c>
      <c r="M41" s="40">
        <v>5.4373740000000002</v>
      </c>
      <c r="N41" s="40">
        <v>53.323757000000001</v>
      </c>
      <c r="O41" s="40">
        <v>16.279686000000002</v>
      </c>
      <c r="P41" s="40">
        <v>31.365680000000001</v>
      </c>
      <c r="Q41" s="40">
        <v>-4.9257039999999996</v>
      </c>
      <c r="R41" s="40">
        <v>6.8680643999999997</v>
      </c>
      <c r="S41" s="40">
        <v>5.6303143999999996</v>
      </c>
      <c r="T41" s="40">
        <v>4.5528409999999999</v>
      </c>
      <c r="U41" s="40">
        <v>1.4261364999999999</v>
      </c>
      <c r="V41" s="155">
        <v>17.681491999999999</v>
      </c>
      <c r="W41" s="24"/>
    </row>
    <row r="42" spans="1:23" x14ac:dyDescent="0.35">
      <c r="A42" s="2">
        <v>42958</v>
      </c>
      <c r="B42" s="40">
        <v>11.889124000000001</v>
      </c>
      <c r="C42" s="40">
        <v>16.74813</v>
      </c>
      <c r="D42" s="40">
        <v>0.99478960000000005</v>
      </c>
      <c r="E42" s="40">
        <v>-11.520213</v>
      </c>
      <c r="F42" s="40">
        <v>37.199447999999997</v>
      </c>
      <c r="G42" s="40">
        <v>3.4848810000000001</v>
      </c>
      <c r="H42" s="40">
        <v>-0.92381835000000001</v>
      </c>
      <c r="I42" s="40">
        <v>18.921816</v>
      </c>
      <c r="J42" s="40">
        <v>7.3747873000000004</v>
      </c>
      <c r="K42" s="40">
        <v>15.724969</v>
      </c>
      <c r="L42" s="40">
        <v>11.251461000000001</v>
      </c>
      <c r="M42" s="40">
        <v>6.7496299999999995E-2</v>
      </c>
      <c r="N42" s="40">
        <v>43.626465000000003</v>
      </c>
      <c r="O42" s="40">
        <v>12.845015999999999</v>
      </c>
      <c r="P42" s="40">
        <v>28.579187000000001</v>
      </c>
      <c r="Q42" s="40">
        <v>-11.578208</v>
      </c>
      <c r="R42" s="40">
        <v>0.55841209999999997</v>
      </c>
      <c r="S42" s="40">
        <v>12.486611999999999</v>
      </c>
      <c r="T42" s="40">
        <v>4.3736934999999999</v>
      </c>
      <c r="U42" s="40">
        <v>-4.0997979999999998</v>
      </c>
      <c r="V42" s="155">
        <v>14.7089</v>
      </c>
      <c r="W42" s="24"/>
    </row>
    <row r="43" spans="1:23" x14ac:dyDescent="0.35">
      <c r="A43" s="2">
        <v>42989</v>
      </c>
      <c r="B43" s="40">
        <v>20.059394999999999</v>
      </c>
      <c r="C43" s="40">
        <v>34.604790000000001</v>
      </c>
      <c r="D43" s="40">
        <v>11.587906</v>
      </c>
      <c r="E43" s="40">
        <v>1.1017203</v>
      </c>
      <c r="F43" s="40">
        <v>57.930435000000003</v>
      </c>
      <c r="G43" s="40">
        <v>18.020783999999999</v>
      </c>
      <c r="H43" s="40">
        <v>7.3329570000000004</v>
      </c>
      <c r="I43" s="40">
        <v>28.271532000000001</v>
      </c>
      <c r="J43" s="40">
        <v>16.515017</v>
      </c>
      <c r="K43" s="40">
        <v>22.938585</v>
      </c>
      <c r="L43" s="40">
        <v>31.350767000000001</v>
      </c>
      <c r="M43" s="40">
        <v>17.140125000000001</v>
      </c>
      <c r="N43" s="40">
        <v>44.095947000000002</v>
      </c>
      <c r="O43" s="40">
        <v>17.659962</v>
      </c>
      <c r="P43" s="40">
        <v>32.571635999999998</v>
      </c>
      <c r="Q43" s="40">
        <v>-14.953023</v>
      </c>
      <c r="R43" s="40">
        <v>13.302612</v>
      </c>
      <c r="S43" s="40">
        <v>25.100971000000001</v>
      </c>
      <c r="T43" s="40">
        <v>8.7343220000000006</v>
      </c>
      <c r="U43" s="40">
        <v>3.8706659999999999</v>
      </c>
      <c r="V43" s="155">
        <v>25.662970999999999</v>
      </c>
      <c r="W43" s="24"/>
    </row>
    <row r="44" spans="1:23" x14ac:dyDescent="0.35">
      <c r="A44" s="2">
        <v>43019</v>
      </c>
      <c r="B44" s="40">
        <v>20.789469</v>
      </c>
      <c r="C44" s="40">
        <v>38.974986999999999</v>
      </c>
      <c r="D44" s="40">
        <v>3.3991693999999999</v>
      </c>
      <c r="E44" s="40">
        <v>4.6408772000000003</v>
      </c>
      <c r="F44" s="40">
        <v>55.371369999999999</v>
      </c>
      <c r="G44" s="40">
        <v>30.56382</v>
      </c>
      <c r="H44" s="40">
        <v>7.2241783000000002</v>
      </c>
      <c r="I44" s="40">
        <v>22.965050000000002</v>
      </c>
      <c r="J44" s="40">
        <v>6.1799765000000004</v>
      </c>
      <c r="K44" s="40">
        <v>29.659748</v>
      </c>
      <c r="L44" s="40">
        <v>23.240852</v>
      </c>
      <c r="M44" s="40">
        <v>18.490362000000001</v>
      </c>
      <c r="N44" s="40">
        <v>30.531524999999998</v>
      </c>
      <c r="O44" s="40">
        <v>14.711368999999999</v>
      </c>
      <c r="P44" s="40">
        <v>37.764229999999998</v>
      </c>
      <c r="Q44" s="40">
        <v>-16.759556</v>
      </c>
      <c r="R44" s="40">
        <v>18.855094999999999</v>
      </c>
      <c r="S44" s="40">
        <v>12.965488000000001</v>
      </c>
      <c r="T44" s="40">
        <v>13.488507</v>
      </c>
      <c r="U44" s="40">
        <v>5.1650763</v>
      </c>
      <c r="V44" s="155">
        <v>25.190020000000001</v>
      </c>
      <c r="W44" s="24"/>
    </row>
    <row r="45" spans="1:23" x14ac:dyDescent="0.35">
      <c r="A45" s="2">
        <v>43049</v>
      </c>
      <c r="B45" s="40">
        <v>24.313127999999999</v>
      </c>
      <c r="C45" s="40">
        <v>31.506264000000002</v>
      </c>
      <c r="D45" s="40">
        <v>11.0302925</v>
      </c>
      <c r="E45" s="40">
        <v>11.923944000000001</v>
      </c>
      <c r="F45" s="40">
        <v>52.984119999999997</v>
      </c>
      <c r="G45" s="40">
        <v>24.983131</v>
      </c>
      <c r="H45" s="40">
        <v>13.087415999999999</v>
      </c>
      <c r="I45" s="40">
        <v>28.298283000000001</v>
      </c>
      <c r="J45" s="40">
        <v>14.319277</v>
      </c>
      <c r="K45" s="40">
        <v>41.800370000000001</v>
      </c>
      <c r="L45" s="40">
        <v>18.541359</v>
      </c>
      <c r="M45" s="40">
        <v>17.369997000000001</v>
      </c>
      <c r="N45" s="40">
        <v>26.025068000000001</v>
      </c>
      <c r="O45" s="40">
        <v>25.578762000000001</v>
      </c>
      <c r="P45" s="40">
        <v>49.255848</v>
      </c>
      <c r="Q45" s="40">
        <v>-18.496632000000002</v>
      </c>
      <c r="R45" s="40">
        <v>11.558127000000001</v>
      </c>
      <c r="S45" s="40">
        <v>21.865320000000001</v>
      </c>
      <c r="T45" s="40">
        <v>10.565125999999999</v>
      </c>
      <c r="U45" s="40">
        <v>21.689188000000001</v>
      </c>
      <c r="V45" s="155">
        <v>9.3332529999999991</v>
      </c>
      <c r="W45" s="24"/>
    </row>
    <row r="46" spans="1:23" x14ac:dyDescent="0.35">
      <c r="A46" s="2">
        <v>43080</v>
      </c>
      <c r="B46" s="40">
        <v>21.504079999999998</v>
      </c>
      <c r="C46" s="40">
        <v>13.785838999999999</v>
      </c>
      <c r="D46" s="40">
        <v>11.948454</v>
      </c>
      <c r="E46" s="40">
        <v>13.533092</v>
      </c>
      <c r="F46" s="40">
        <v>48.724890000000002</v>
      </c>
      <c r="G46" s="40">
        <v>22.585594</v>
      </c>
      <c r="H46" s="40">
        <v>15.943325</v>
      </c>
      <c r="I46" s="40">
        <v>19.249226</v>
      </c>
      <c r="J46" s="40">
        <v>10.118544</v>
      </c>
      <c r="K46" s="40">
        <v>37.369230000000002</v>
      </c>
      <c r="L46" s="40">
        <v>21.625805</v>
      </c>
      <c r="M46" s="40">
        <v>18.061316000000001</v>
      </c>
      <c r="N46" s="40">
        <v>15.710115</v>
      </c>
      <c r="O46" s="40">
        <v>29.673660000000002</v>
      </c>
      <c r="P46" s="40">
        <v>45.358040000000003</v>
      </c>
      <c r="Q46" s="40">
        <v>-17.470258999999999</v>
      </c>
      <c r="R46" s="40">
        <v>11.872875000000001</v>
      </c>
      <c r="S46" s="40">
        <v>31.088149999999999</v>
      </c>
      <c r="T46" s="40">
        <v>1.8961190999999999</v>
      </c>
      <c r="U46" s="40">
        <v>25.325644</v>
      </c>
      <c r="V46" s="155">
        <v>2.9053450000000001</v>
      </c>
      <c r="W46" s="24"/>
    </row>
    <row r="47" spans="1:23" x14ac:dyDescent="0.35">
      <c r="A47" s="2">
        <v>43111</v>
      </c>
      <c r="B47" s="40">
        <v>33.396327999999997</v>
      </c>
      <c r="C47" s="40">
        <v>47.132945999999997</v>
      </c>
      <c r="D47" s="40">
        <v>19.785250000000001</v>
      </c>
      <c r="E47" s="40">
        <v>13.924550999999999</v>
      </c>
      <c r="F47" s="40">
        <v>48.493479999999998</v>
      </c>
      <c r="G47" s="40">
        <v>30.333292</v>
      </c>
      <c r="H47" s="40">
        <v>25.672699000000001</v>
      </c>
      <c r="I47" s="40">
        <v>25.052237999999999</v>
      </c>
      <c r="J47" s="40">
        <v>21.361149000000001</v>
      </c>
      <c r="K47" s="40">
        <v>41.835140000000003</v>
      </c>
      <c r="L47" s="40">
        <v>21.919547999999999</v>
      </c>
      <c r="M47" s="40">
        <v>28.428913000000001</v>
      </c>
      <c r="N47" s="40">
        <v>35.726036000000001</v>
      </c>
      <c r="O47" s="40">
        <v>35.847748000000003</v>
      </c>
      <c r="P47" s="40">
        <v>55.433464000000001</v>
      </c>
      <c r="Q47" s="40">
        <v>-10.005497999999999</v>
      </c>
      <c r="R47" s="40">
        <v>14.614129</v>
      </c>
      <c r="S47" s="40">
        <v>50.592210000000001</v>
      </c>
      <c r="T47" s="40">
        <v>4.9402119999999998</v>
      </c>
      <c r="U47" s="40">
        <v>41.747570000000003</v>
      </c>
      <c r="V47" s="155">
        <v>11.092281</v>
      </c>
      <c r="W47" s="24"/>
    </row>
    <row r="48" spans="1:23" x14ac:dyDescent="0.35">
      <c r="A48" s="2">
        <v>43140</v>
      </c>
      <c r="B48" s="40">
        <v>20.373964000000001</v>
      </c>
      <c r="C48" s="40">
        <v>33.624817</v>
      </c>
      <c r="D48" s="40">
        <v>15.712643</v>
      </c>
      <c r="E48" s="40">
        <v>7.5901509999999996</v>
      </c>
      <c r="F48" s="40">
        <v>32.175660000000001</v>
      </c>
      <c r="G48" s="40">
        <v>16.646194000000001</v>
      </c>
      <c r="H48" s="40">
        <v>22.265411</v>
      </c>
      <c r="I48" s="40">
        <v>16.290414999999999</v>
      </c>
      <c r="J48" s="40">
        <v>12.024153</v>
      </c>
      <c r="K48" s="40">
        <v>25.156079999999999</v>
      </c>
      <c r="L48" s="40">
        <v>17.491364000000001</v>
      </c>
      <c r="M48" s="40">
        <v>23.557209</v>
      </c>
      <c r="N48" s="40">
        <v>42.994846000000003</v>
      </c>
      <c r="O48" s="40">
        <v>21.730495000000001</v>
      </c>
      <c r="P48" s="40">
        <v>38.351260000000003</v>
      </c>
      <c r="Q48" s="40">
        <v>-15.4056015</v>
      </c>
      <c r="R48" s="40">
        <v>12.834358</v>
      </c>
      <c r="S48" s="40">
        <v>23.488354000000001</v>
      </c>
      <c r="T48" s="40">
        <v>1.5177727000000001</v>
      </c>
      <c r="U48" s="40">
        <v>27.264392999999998</v>
      </c>
      <c r="V48" s="155">
        <v>10.324621</v>
      </c>
      <c r="W48" s="24"/>
    </row>
    <row r="49" spans="1:23" x14ac:dyDescent="0.35">
      <c r="A49" s="2">
        <v>43168</v>
      </c>
      <c r="B49" s="40">
        <v>29.881882000000001</v>
      </c>
      <c r="C49" s="40">
        <v>36.272503</v>
      </c>
      <c r="D49" s="40">
        <v>17.665576999999999</v>
      </c>
      <c r="E49" s="40">
        <v>8.2153320000000001</v>
      </c>
      <c r="F49" s="40">
        <v>31.017769000000001</v>
      </c>
      <c r="G49" s="40">
        <v>34.513686999999997</v>
      </c>
      <c r="H49" s="40">
        <v>25.808524999999999</v>
      </c>
      <c r="I49" s="40">
        <v>23.639510999999999</v>
      </c>
      <c r="J49" s="40">
        <v>12.655507999999999</v>
      </c>
      <c r="K49" s="40">
        <v>36.623095999999997</v>
      </c>
      <c r="L49" s="40">
        <v>29.055917999999998</v>
      </c>
      <c r="M49" s="40">
        <v>39.661239999999999</v>
      </c>
      <c r="N49" s="40">
        <v>36.71237</v>
      </c>
      <c r="O49" s="40">
        <v>16.821503</v>
      </c>
      <c r="P49" s="40">
        <v>51.622604000000003</v>
      </c>
      <c r="Q49" s="40">
        <v>-17.402912000000001</v>
      </c>
      <c r="R49" s="40">
        <v>14.596188</v>
      </c>
      <c r="S49" s="40">
        <v>33.013663999999999</v>
      </c>
      <c r="T49" s="40">
        <v>3.8503408000000001</v>
      </c>
      <c r="U49" s="40">
        <v>43.595039999999997</v>
      </c>
      <c r="V49" s="155">
        <v>18.227936</v>
      </c>
      <c r="W49" s="24"/>
    </row>
    <row r="50" spans="1:23" x14ac:dyDescent="0.35">
      <c r="A50" s="2">
        <v>43201</v>
      </c>
      <c r="B50" s="40">
        <v>21.269608000000002</v>
      </c>
      <c r="C50" s="40">
        <v>23.269379000000001</v>
      </c>
      <c r="D50" s="40">
        <v>8.4812530000000006</v>
      </c>
      <c r="E50" s="40">
        <v>-4.0197371999999998</v>
      </c>
      <c r="F50" s="40">
        <v>21.698284000000001</v>
      </c>
      <c r="G50" s="40">
        <v>32.697487000000002</v>
      </c>
      <c r="H50" s="40">
        <v>26.351154000000001</v>
      </c>
      <c r="I50" s="40">
        <v>18.867016</v>
      </c>
      <c r="J50" s="40">
        <v>4.347861</v>
      </c>
      <c r="K50" s="40">
        <v>29.243732000000001</v>
      </c>
      <c r="L50" s="40">
        <v>19.577206</v>
      </c>
      <c r="M50" s="40">
        <v>25.111377999999998</v>
      </c>
      <c r="N50" s="40">
        <v>25.352609999999999</v>
      </c>
      <c r="O50" s="40">
        <v>10.555399</v>
      </c>
      <c r="P50" s="40">
        <v>40.306365999999997</v>
      </c>
      <c r="Q50" s="40">
        <v>-9.5123350000000002</v>
      </c>
      <c r="R50" s="40">
        <v>11.400187000000001</v>
      </c>
      <c r="S50" s="40">
        <v>7.9162119999999998</v>
      </c>
      <c r="T50" s="40">
        <v>-1.090765E-2</v>
      </c>
      <c r="U50" s="40">
        <v>39.338768000000002</v>
      </c>
      <c r="V50" s="155">
        <v>18.819464</v>
      </c>
      <c r="W50" s="24"/>
    </row>
    <row r="51" spans="1:23" x14ac:dyDescent="0.35">
      <c r="A51" s="2">
        <v>43231</v>
      </c>
      <c r="B51" s="40">
        <v>25.574325999999999</v>
      </c>
      <c r="C51" s="40">
        <v>26.539349000000001</v>
      </c>
      <c r="D51" s="40">
        <v>-3.6808074</v>
      </c>
      <c r="E51" s="40">
        <v>-7.2958049999999997</v>
      </c>
      <c r="F51" s="40">
        <v>7.1602699999999997</v>
      </c>
      <c r="G51" s="40">
        <v>31.481885999999999</v>
      </c>
      <c r="H51" s="40">
        <v>8.4598659999999999</v>
      </c>
      <c r="I51" s="40">
        <v>11.433804</v>
      </c>
      <c r="J51" s="40">
        <v>-5.6124029999999996</v>
      </c>
      <c r="K51" s="40">
        <v>17.001926000000001</v>
      </c>
      <c r="L51" s="40">
        <v>7.0999384000000001</v>
      </c>
      <c r="M51" s="40">
        <v>16.835463000000001</v>
      </c>
      <c r="N51" s="40">
        <v>8.1473464999999994</v>
      </c>
      <c r="O51" s="40">
        <v>6.2771319999999999</v>
      </c>
      <c r="P51" s="40">
        <v>36.389519999999997</v>
      </c>
      <c r="Q51" s="40">
        <v>-8.2237010000000001</v>
      </c>
      <c r="R51" s="40">
        <v>13.911128</v>
      </c>
      <c r="S51" s="40">
        <v>-10.249674000000001</v>
      </c>
      <c r="T51" s="40">
        <v>-4.2803106</v>
      </c>
      <c r="U51" s="40">
        <v>28.925180000000001</v>
      </c>
      <c r="V51" s="155">
        <v>22.405933000000001</v>
      </c>
      <c r="W51" s="24"/>
    </row>
    <row r="52" spans="1:23" x14ac:dyDescent="0.35">
      <c r="A52" s="2">
        <v>43262</v>
      </c>
      <c r="B52" s="40">
        <v>13.505197000000001</v>
      </c>
      <c r="C52" s="40">
        <v>16.930282999999999</v>
      </c>
      <c r="D52" s="40">
        <v>-2.6944279999999998</v>
      </c>
      <c r="E52" s="40">
        <v>-11.957115</v>
      </c>
      <c r="F52" s="40">
        <v>-0.28049945999999998</v>
      </c>
      <c r="G52" s="40">
        <v>26.931168</v>
      </c>
      <c r="H52" s="40">
        <v>8.2980870000000007</v>
      </c>
      <c r="I52" s="40">
        <v>11.702787000000001</v>
      </c>
      <c r="J52" s="40">
        <v>-14.567679</v>
      </c>
      <c r="K52" s="40">
        <v>11.870205</v>
      </c>
      <c r="L52" s="40">
        <v>0.61048270000000004</v>
      </c>
      <c r="M52" s="40">
        <v>6.0018180000000001</v>
      </c>
      <c r="N52" s="40">
        <v>0.19981861000000001</v>
      </c>
      <c r="O52" s="40">
        <v>4.8222303000000002</v>
      </c>
      <c r="P52" s="40">
        <v>31.331765999999998</v>
      </c>
      <c r="Q52" s="40">
        <v>4.7843099999999996</v>
      </c>
      <c r="R52" s="40">
        <v>9.9869140000000005</v>
      </c>
      <c r="S52" s="40">
        <v>-21.167189</v>
      </c>
      <c r="T52" s="40">
        <v>1.0244727</v>
      </c>
      <c r="U52" s="40">
        <v>21.644379000000001</v>
      </c>
      <c r="V52" s="155">
        <v>27.576138</v>
      </c>
      <c r="W52" s="24"/>
    </row>
    <row r="53" spans="1:23" x14ac:dyDescent="0.35">
      <c r="A53" s="2">
        <v>43292</v>
      </c>
      <c r="B53" s="40">
        <v>-5.0765276000000004</v>
      </c>
      <c r="C53" s="40">
        <v>8.9357489999999995</v>
      </c>
      <c r="D53" s="40">
        <v>-11.067099000000001</v>
      </c>
      <c r="E53" s="40">
        <v>-14.168793000000001</v>
      </c>
      <c r="F53" s="40">
        <v>-6.5869210000000002</v>
      </c>
      <c r="G53" s="40">
        <v>16.255832999999999</v>
      </c>
      <c r="H53" s="40">
        <v>4.9540160000000002</v>
      </c>
      <c r="I53" s="40">
        <v>1.5754819</v>
      </c>
      <c r="J53" s="40">
        <v>-6.4122915000000003</v>
      </c>
      <c r="K53" s="40">
        <v>0.16509294999999999</v>
      </c>
      <c r="L53" s="40">
        <v>-4.5782746999999997</v>
      </c>
      <c r="M53" s="40">
        <v>8.4700349999999993</v>
      </c>
      <c r="N53" s="40">
        <v>-11.4277</v>
      </c>
      <c r="O53" s="40">
        <v>2.7816296</v>
      </c>
      <c r="P53" s="40">
        <v>16.015196</v>
      </c>
      <c r="Q53" s="40">
        <v>5.094576</v>
      </c>
      <c r="R53" s="40">
        <v>4.2944310000000003</v>
      </c>
      <c r="S53" s="40">
        <v>-32.361359999999998</v>
      </c>
      <c r="T53" s="40">
        <v>-4.9009084999999999</v>
      </c>
      <c r="U53" s="40">
        <v>5.1783085</v>
      </c>
      <c r="V53" s="155">
        <v>20.288419999999999</v>
      </c>
      <c r="W53" s="24"/>
    </row>
    <row r="54" spans="1:23" x14ac:dyDescent="0.35">
      <c r="A54" s="2">
        <v>43322</v>
      </c>
      <c r="B54" s="40">
        <v>-10.123581</v>
      </c>
      <c r="C54" s="40">
        <v>1.6682505999999999</v>
      </c>
      <c r="D54" s="40">
        <v>-7.4611606999999998</v>
      </c>
      <c r="E54" s="40">
        <v>-6.6385746000000001</v>
      </c>
      <c r="F54" s="40">
        <v>-7.8522444</v>
      </c>
      <c r="G54" s="40">
        <v>11.627615</v>
      </c>
      <c r="H54" s="40">
        <v>10.578405</v>
      </c>
      <c r="I54" s="40">
        <v>6.7784310000000003</v>
      </c>
      <c r="J54" s="40">
        <v>-8.6398419999999998</v>
      </c>
      <c r="K54" s="40">
        <v>1.2658834000000001</v>
      </c>
      <c r="L54" s="40">
        <v>-7.5873429999999997</v>
      </c>
      <c r="M54" s="40">
        <v>-2.6522337999999999</v>
      </c>
      <c r="N54" s="40">
        <v>-11.439448000000001</v>
      </c>
      <c r="O54" s="40">
        <v>8.1248280000000008</v>
      </c>
      <c r="P54" s="40">
        <v>7.7679872999999997</v>
      </c>
      <c r="Q54" s="40">
        <v>8.9327570000000005</v>
      </c>
      <c r="R54" s="40">
        <v>8.5464839999999995</v>
      </c>
      <c r="S54" s="40">
        <v>-49.305390000000003</v>
      </c>
      <c r="T54" s="40">
        <v>-6.4466476000000004</v>
      </c>
      <c r="U54" s="40">
        <v>15.409183499999999</v>
      </c>
      <c r="V54" s="155">
        <v>22.143184999999999</v>
      </c>
      <c r="W54" s="24"/>
    </row>
    <row r="55" spans="1:23" x14ac:dyDescent="0.35">
      <c r="A55" s="2">
        <v>43354</v>
      </c>
      <c r="B55" s="40">
        <v>-19.611363999999998</v>
      </c>
      <c r="C55" s="40">
        <v>-11.572742</v>
      </c>
      <c r="D55" s="40">
        <v>-16.455490000000001</v>
      </c>
      <c r="E55" s="40">
        <v>-14.576757000000001</v>
      </c>
      <c r="F55" s="40">
        <v>-14.28417</v>
      </c>
      <c r="G55" s="40">
        <v>-6.8012657000000001</v>
      </c>
      <c r="H55" s="40">
        <v>3.6101580000000002</v>
      </c>
      <c r="I55" s="40">
        <v>0.40310620000000003</v>
      </c>
      <c r="J55" s="40">
        <v>-10.288005999999999</v>
      </c>
      <c r="K55" s="40">
        <v>-1.6159892</v>
      </c>
      <c r="L55" s="40">
        <v>-25.171572000000001</v>
      </c>
      <c r="M55" s="40">
        <v>-15.353232</v>
      </c>
      <c r="N55" s="40">
        <v>-16.961663999999999</v>
      </c>
      <c r="O55" s="40">
        <v>-0.89454650000000002</v>
      </c>
      <c r="P55" s="40">
        <v>-8.0124619999999993</v>
      </c>
      <c r="Q55" s="40">
        <v>17.704772999999999</v>
      </c>
      <c r="R55" s="40">
        <v>2.1300197000000001</v>
      </c>
      <c r="S55" s="40">
        <v>-53.890537000000002</v>
      </c>
      <c r="T55" s="40">
        <v>-8.3889960000000006</v>
      </c>
      <c r="U55" s="40">
        <v>13.368176999999999</v>
      </c>
      <c r="V55" s="155">
        <v>9.6978430000000007</v>
      </c>
      <c r="W55" s="24"/>
    </row>
    <row r="56" spans="1:23" x14ac:dyDescent="0.35">
      <c r="A56" s="2">
        <v>43384</v>
      </c>
      <c r="B56" s="40">
        <v>-21.551196999999998</v>
      </c>
      <c r="C56" s="40">
        <v>-14.639675</v>
      </c>
      <c r="D56" s="40">
        <v>-18.979876999999998</v>
      </c>
      <c r="E56" s="40">
        <v>-24.127281</v>
      </c>
      <c r="F56" s="40">
        <v>-18.731456999999999</v>
      </c>
      <c r="G56" s="40">
        <v>-7.5447319999999998</v>
      </c>
      <c r="H56" s="40">
        <v>0.40702820000000001</v>
      </c>
      <c r="I56" s="40">
        <v>-9.1685660000000002</v>
      </c>
      <c r="J56" s="40">
        <v>-6.1925053999999999</v>
      </c>
      <c r="K56" s="40">
        <v>-12.895542000000001</v>
      </c>
      <c r="L56" s="40">
        <v>-10.279960000000001</v>
      </c>
      <c r="M56" s="40">
        <v>-20.059967</v>
      </c>
      <c r="N56" s="40">
        <v>-18.245066000000001</v>
      </c>
      <c r="O56" s="40">
        <v>-10.981119</v>
      </c>
      <c r="P56" s="40">
        <v>-17.578458999999999</v>
      </c>
      <c r="Q56" s="40">
        <v>18.205334000000001</v>
      </c>
      <c r="R56" s="40">
        <v>-1.8230736000000001</v>
      </c>
      <c r="S56" s="40">
        <v>-41.517829999999996</v>
      </c>
      <c r="T56" s="40">
        <v>-12.881970000000001</v>
      </c>
      <c r="U56" s="40">
        <v>4.707575E-2</v>
      </c>
      <c r="V56" s="155">
        <v>14.105344000000001</v>
      </c>
      <c r="W56" s="24"/>
    </row>
    <row r="57" spans="1:23" x14ac:dyDescent="0.35">
      <c r="A57" s="2">
        <v>43413</v>
      </c>
      <c r="B57" s="40">
        <v>-23.534578</v>
      </c>
      <c r="C57" s="40">
        <v>-11.989694999999999</v>
      </c>
      <c r="D57" s="40">
        <v>-13.198995999999999</v>
      </c>
      <c r="E57" s="40">
        <v>-22.898409999999998</v>
      </c>
      <c r="F57" s="40">
        <v>-14.361691</v>
      </c>
      <c r="G57" s="40">
        <v>-13.261818999999999</v>
      </c>
      <c r="H57" s="40">
        <v>0.15670060999999999</v>
      </c>
      <c r="I57" s="40">
        <v>-9.3716559999999998</v>
      </c>
      <c r="J57" s="40">
        <v>-13.851832999999999</v>
      </c>
      <c r="K57" s="40">
        <v>-18.131239000000001</v>
      </c>
      <c r="L57" s="40">
        <v>2.3190974999999998</v>
      </c>
      <c r="M57" s="40">
        <v>-11.452031</v>
      </c>
      <c r="N57" s="40">
        <v>-13.2887</v>
      </c>
      <c r="O57" s="40">
        <v>-9.2533469999999998</v>
      </c>
      <c r="P57" s="40">
        <v>-18.15362</v>
      </c>
      <c r="Q57" s="40">
        <v>36.906289999999998</v>
      </c>
      <c r="R57" s="40">
        <v>-2.0263909999999998</v>
      </c>
      <c r="S57" s="40">
        <v>-38.625304999999997</v>
      </c>
      <c r="T57" s="40">
        <v>-5.9945525999999996</v>
      </c>
      <c r="U57" s="40">
        <v>-3.5588920000000002</v>
      </c>
      <c r="V57" s="155">
        <v>15.598667000000001</v>
      </c>
      <c r="W57" s="24"/>
    </row>
    <row r="58" spans="1:23" x14ac:dyDescent="0.35">
      <c r="A58" s="2">
        <v>43445</v>
      </c>
      <c r="B58" s="40">
        <v>-22.264389999999999</v>
      </c>
      <c r="C58" s="40">
        <v>-3.3489525000000002</v>
      </c>
      <c r="D58" s="40">
        <v>-8.246893</v>
      </c>
      <c r="E58" s="40">
        <v>-14.940410999999999</v>
      </c>
      <c r="F58" s="40">
        <v>-11.94421</v>
      </c>
      <c r="G58" s="40">
        <v>-7.8559580000000002</v>
      </c>
      <c r="H58" s="40">
        <v>-5.2957416000000004</v>
      </c>
      <c r="I58" s="40">
        <v>-8.4632989999999992</v>
      </c>
      <c r="J58" s="40">
        <v>-17.474157000000002</v>
      </c>
      <c r="K58" s="40">
        <v>-18.672466</v>
      </c>
      <c r="L58" s="40">
        <v>-2.4533271999999998E-2</v>
      </c>
      <c r="M58" s="40">
        <v>-15.489024000000001</v>
      </c>
      <c r="N58" s="40">
        <v>-17.851728000000001</v>
      </c>
      <c r="O58" s="40">
        <v>-10.604906</v>
      </c>
      <c r="P58" s="40">
        <v>-14.872401999999999</v>
      </c>
      <c r="Q58" s="40">
        <v>39.067818000000003</v>
      </c>
      <c r="R58" s="40">
        <v>-4.2718530000000001</v>
      </c>
      <c r="S58" s="40">
        <v>-37.674636999999997</v>
      </c>
      <c r="T58" s="40">
        <v>-13.474940999999999</v>
      </c>
      <c r="U58" s="40">
        <v>-4.5884967000000003</v>
      </c>
      <c r="V58" s="155">
        <v>15.96781</v>
      </c>
      <c r="W58" s="24"/>
    </row>
    <row r="59" spans="1:23" x14ac:dyDescent="0.35">
      <c r="A59" s="2">
        <v>43476</v>
      </c>
      <c r="B59" s="40">
        <v>-25.800364999999999</v>
      </c>
      <c r="C59" s="40">
        <v>-16.928858000000002</v>
      </c>
      <c r="D59" s="40">
        <v>-7.3147115999999999</v>
      </c>
      <c r="E59" s="40">
        <v>-13.025320000000001</v>
      </c>
      <c r="F59" s="40">
        <v>-14.148372999999999</v>
      </c>
      <c r="G59" s="40">
        <v>-13.216089999999999</v>
      </c>
      <c r="H59" s="40">
        <v>-8.7739940000000001</v>
      </c>
      <c r="I59" s="40">
        <v>-11.691713</v>
      </c>
      <c r="J59" s="40">
        <v>-8.9559080000000009</v>
      </c>
      <c r="K59" s="40">
        <v>-21.333963000000001</v>
      </c>
      <c r="L59" s="40">
        <v>2.4066687</v>
      </c>
      <c r="M59" s="40">
        <v>-17.778777999999999</v>
      </c>
      <c r="N59" s="40">
        <v>-31.131886999999999</v>
      </c>
      <c r="O59" s="40">
        <v>-10.843266</v>
      </c>
      <c r="P59" s="40">
        <v>-20.901848000000001</v>
      </c>
      <c r="Q59" s="40">
        <v>19.590855000000001</v>
      </c>
      <c r="R59" s="40">
        <v>-11.413360000000001</v>
      </c>
      <c r="S59" s="40">
        <v>-42.530760000000001</v>
      </c>
      <c r="T59" s="40">
        <v>-16.623497</v>
      </c>
      <c r="U59" s="40">
        <v>-18.730991</v>
      </c>
      <c r="V59" s="155">
        <v>16.610157000000001</v>
      </c>
      <c r="W59" s="24"/>
    </row>
    <row r="60" spans="1:23" x14ac:dyDescent="0.35">
      <c r="A60" s="2">
        <v>43507</v>
      </c>
      <c r="B60" s="40">
        <v>-14.685636499999999</v>
      </c>
      <c r="C60" s="40">
        <v>-11.567508999999999</v>
      </c>
      <c r="D60" s="40">
        <v>-4.2898774</v>
      </c>
      <c r="E60" s="40">
        <v>-4.0674450000000002</v>
      </c>
      <c r="F60" s="40">
        <v>-11.965883</v>
      </c>
      <c r="G60" s="40">
        <v>-5.3524849999999997</v>
      </c>
      <c r="H60" s="40">
        <v>-6.8127930000000001</v>
      </c>
      <c r="I60" s="40">
        <v>-6.4976872999999999</v>
      </c>
      <c r="J60" s="40">
        <v>-10.783583</v>
      </c>
      <c r="K60" s="40">
        <v>-9.8787009999999995</v>
      </c>
      <c r="L60" s="40">
        <v>1.5710710999999999</v>
      </c>
      <c r="M60" s="40">
        <v>-16.539383000000001</v>
      </c>
      <c r="N60" s="40">
        <v>-28.097826000000001</v>
      </c>
      <c r="O60" s="40">
        <v>-7.3881445000000001</v>
      </c>
      <c r="P60" s="40">
        <v>-9.154261</v>
      </c>
      <c r="Q60" s="40">
        <v>22.712956999999999</v>
      </c>
      <c r="R60" s="40">
        <v>-8.3097750000000001</v>
      </c>
      <c r="S60" s="40">
        <v>-31.180990000000001</v>
      </c>
      <c r="T60" s="40">
        <v>-15.064133</v>
      </c>
      <c r="U60" s="40">
        <v>-8.6354489999999995</v>
      </c>
      <c r="V60" s="155">
        <v>23.260736000000001</v>
      </c>
      <c r="W60" s="24"/>
    </row>
    <row r="61" spans="1:23" x14ac:dyDescent="0.35">
      <c r="A61" s="2">
        <v>43535</v>
      </c>
      <c r="B61" s="40">
        <v>-11.535901000000001</v>
      </c>
      <c r="C61" s="40">
        <v>-16.380108</v>
      </c>
      <c r="D61" s="40">
        <v>-9.1561079999999997</v>
      </c>
      <c r="E61" s="40">
        <v>-7.3836620000000002</v>
      </c>
      <c r="F61" s="40">
        <v>-13.427078</v>
      </c>
      <c r="G61" s="40">
        <v>-6.7644834999999999</v>
      </c>
      <c r="H61" s="40">
        <v>-11.203689000000001</v>
      </c>
      <c r="I61" s="40">
        <v>-10.137731</v>
      </c>
      <c r="J61" s="40">
        <v>-16.332222000000002</v>
      </c>
      <c r="K61" s="40">
        <v>-18.479187</v>
      </c>
      <c r="L61" s="40">
        <v>-3.3779620000000001</v>
      </c>
      <c r="M61" s="40">
        <v>-26.887512000000001</v>
      </c>
      <c r="N61" s="40">
        <v>-23.408657000000002</v>
      </c>
      <c r="O61" s="40">
        <v>0.62620640000000005</v>
      </c>
      <c r="P61" s="40">
        <v>-13.972998</v>
      </c>
      <c r="Q61" s="40">
        <v>21.015667000000001</v>
      </c>
      <c r="R61" s="40">
        <v>-8.3329090000000008</v>
      </c>
      <c r="S61" s="40">
        <v>-38.470154000000001</v>
      </c>
      <c r="T61" s="40">
        <v>-10.599983</v>
      </c>
      <c r="U61" s="40">
        <v>-11.971664000000001</v>
      </c>
      <c r="V61" s="155">
        <v>14.941513</v>
      </c>
      <c r="W61" s="24"/>
    </row>
    <row r="62" spans="1:23" x14ac:dyDescent="0.35">
      <c r="A62" s="2">
        <v>43566</v>
      </c>
      <c r="B62" s="40">
        <v>-2.8650820000000001</v>
      </c>
      <c r="C62" s="40">
        <v>-16.945582999999999</v>
      </c>
      <c r="D62" s="40">
        <v>-5.8608412999999997</v>
      </c>
      <c r="E62" s="40">
        <v>1.6887307</v>
      </c>
      <c r="F62" s="40">
        <v>-7.1019173000000002</v>
      </c>
      <c r="G62" s="40">
        <v>-9.8694620000000004</v>
      </c>
      <c r="H62" s="40">
        <v>-16.545497999999998</v>
      </c>
      <c r="I62" s="40">
        <v>-4.7689675999999999</v>
      </c>
      <c r="J62" s="40">
        <v>-10.646189</v>
      </c>
      <c r="K62" s="40">
        <v>-13.827275999999999</v>
      </c>
      <c r="L62" s="40">
        <v>-1.4381170000000001</v>
      </c>
      <c r="M62" s="40">
        <v>-13.492953999999999</v>
      </c>
      <c r="N62" s="40">
        <v>-12.111801</v>
      </c>
      <c r="O62" s="40">
        <v>2.8061986000000001</v>
      </c>
      <c r="P62" s="40">
        <v>-5.7697000000000003</v>
      </c>
      <c r="Q62" s="40">
        <v>16.468954</v>
      </c>
      <c r="R62" s="40">
        <v>-5.9056759999999997</v>
      </c>
      <c r="S62" s="40">
        <v>-35.132057000000003</v>
      </c>
      <c r="T62" s="40">
        <v>-6.2798379999999998</v>
      </c>
      <c r="U62" s="40">
        <v>-12.495386</v>
      </c>
      <c r="V62" s="155">
        <v>20.949078</v>
      </c>
      <c r="W62" s="24"/>
    </row>
    <row r="63" spans="1:23" x14ac:dyDescent="0.35">
      <c r="A63" s="2">
        <v>43595</v>
      </c>
      <c r="B63" s="40">
        <v>-8.8173630000000003</v>
      </c>
      <c r="C63" s="40">
        <v>-20.946193999999998</v>
      </c>
      <c r="D63" s="40">
        <v>-2.6594042999999998</v>
      </c>
      <c r="E63" s="40">
        <v>-0.46073794000000001</v>
      </c>
      <c r="F63" s="40">
        <v>-10.724163000000001</v>
      </c>
      <c r="G63" s="40">
        <v>-14.732246999999999</v>
      </c>
      <c r="H63" s="40">
        <v>-9.5671949999999999</v>
      </c>
      <c r="I63" s="40">
        <v>-2.4975002000000002</v>
      </c>
      <c r="J63" s="40">
        <v>-6.1237810000000001</v>
      </c>
      <c r="K63" s="40">
        <v>-21.958684999999999</v>
      </c>
      <c r="L63" s="40">
        <v>-0.79548954999999999</v>
      </c>
      <c r="M63" s="40">
        <v>-13.571911999999999</v>
      </c>
      <c r="N63" s="40">
        <v>-19.101984000000002</v>
      </c>
      <c r="O63" s="40">
        <v>-1.3441920000000001</v>
      </c>
      <c r="P63" s="40">
        <v>-12.618762</v>
      </c>
      <c r="Q63" s="40">
        <v>14.569699999999999</v>
      </c>
      <c r="R63" s="40">
        <v>-5.6214212999999997</v>
      </c>
      <c r="S63" s="40">
        <v>-36.747352999999997</v>
      </c>
      <c r="T63" s="40">
        <v>-4.7405423999999998</v>
      </c>
      <c r="U63" s="40">
        <v>-8.0977329999999998</v>
      </c>
      <c r="V63" s="155">
        <v>15.988457</v>
      </c>
      <c r="W63" s="24"/>
    </row>
    <row r="64" spans="1:23" x14ac:dyDescent="0.35">
      <c r="A64" s="2">
        <v>43627</v>
      </c>
      <c r="B64" s="40">
        <v>-8.0406479999999991</v>
      </c>
      <c r="C64" s="40">
        <v>-16.918177</v>
      </c>
      <c r="D64" s="40">
        <v>2.9066562999999999</v>
      </c>
      <c r="E64" s="40">
        <v>8.4102870000000003</v>
      </c>
      <c r="F64" s="40">
        <v>-0.55680275000000001</v>
      </c>
      <c r="G64" s="40">
        <v>-13.137663</v>
      </c>
      <c r="H64" s="40">
        <v>-7.8762410000000003</v>
      </c>
      <c r="I64" s="40">
        <v>-7.6938924999999996</v>
      </c>
      <c r="J64" s="40">
        <v>3.3109665000000001</v>
      </c>
      <c r="K64" s="40">
        <v>-20.401329</v>
      </c>
      <c r="L64" s="40">
        <v>32.323540000000001</v>
      </c>
      <c r="M64" s="40">
        <v>-7.5554610000000002</v>
      </c>
      <c r="N64" s="40">
        <v>2.6710986999999999</v>
      </c>
      <c r="O64" s="40">
        <v>6.8424106</v>
      </c>
      <c r="P64" s="40">
        <v>-17.822921999999998</v>
      </c>
      <c r="Q64" s="40">
        <v>10.591792999999999</v>
      </c>
      <c r="R64" s="40">
        <v>-3.0584216</v>
      </c>
      <c r="S64" s="40">
        <v>-23.581440000000001</v>
      </c>
      <c r="T64" s="40">
        <v>-13.198167</v>
      </c>
      <c r="U64" s="40">
        <v>-5.5858730000000003</v>
      </c>
      <c r="V64" s="155">
        <v>13.940561000000001</v>
      </c>
      <c r="W64" s="24"/>
    </row>
    <row r="65" spans="1:23" x14ac:dyDescent="0.35">
      <c r="A65" s="2">
        <v>43657</v>
      </c>
      <c r="B65" s="40">
        <v>9.0842010000000002</v>
      </c>
      <c r="C65" s="40">
        <v>-9.7481729999999995</v>
      </c>
      <c r="D65" s="40">
        <v>14.681697</v>
      </c>
      <c r="E65" s="40">
        <v>18.990933999999999</v>
      </c>
      <c r="F65" s="40">
        <v>6.2313795000000001</v>
      </c>
      <c r="G65" s="40">
        <v>-0.52470565000000002</v>
      </c>
      <c r="H65" s="40">
        <v>0.28325319999999998</v>
      </c>
      <c r="I65" s="40">
        <v>2.9484750000000002</v>
      </c>
      <c r="J65" s="40">
        <v>-10.989964000000001</v>
      </c>
      <c r="K65" s="40">
        <v>-11.305123</v>
      </c>
      <c r="L65" s="40">
        <v>46.250489999999999</v>
      </c>
      <c r="M65" s="40">
        <v>-2.9696642999999998</v>
      </c>
      <c r="N65" s="40">
        <v>8.1985360000000007</v>
      </c>
      <c r="O65" s="40">
        <v>4.5620320000000003</v>
      </c>
      <c r="P65" s="40">
        <v>-6.0674549999999998</v>
      </c>
      <c r="Q65" s="40">
        <v>11.926519000000001</v>
      </c>
      <c r="R65" s="40">
        <v>6.3435196999999999</v>
      </c>
      <c r="S65" s="40">
        <v>-5.5686179999999998</v>
      </c>
      <c r="T65" s="40">
        <v>-8.0687160000000002</v>
      </c>
      <c r="U65" s="40">
        <v>7.1541905000000003</v>
      </c>
      <c r="V65" s="155">
        <v>11.491049</v>
      </c>
      <c r="W65" s="24"/>
    </row>
    <row r="66" spans="1:23" x14ac:dyDescent="0.35">
      <c r="A66" s="2">
        <v>43686</v>
      </c>
      <c r="B66" s="40">
        <v>4.2523026000000002</v>
      </c>
      <c r="C66" s="40">
        <v>-17.142605</v>
      </c>
      <c r="D66" s="40">
        <v>4.2443632999999998</v>
      </c>
      <c r="E66" s="40">
        <v>2.4248599999999998</v>
      </c>
      <c r="F66" s="40">
        <v>-10.602808</v>
      </c>
      <c r="G66" s="40">
        <v>-11.051083</v>
      </c>
      <c r="H66" s="40">
        <v>-11.934715000000001</v>
      </c>
      <c r="I66" s="40">
        <v>-6.7729892999999999</v>
      </c>
      <c r="J66" s="40">
        <v>-18.832773</v>
      </c>
      <c r="K66" s="40">
        <v>-20.413982000000001</v>
      </c>
      <c r="L66" s="40">
        <v>27.767503999999999</v>
      </c>
      <c r="M66" s="40">
        <v>-15.454388</v>
      </c>
      <c r="N66" s="40">
        <v>2.4539947999999998</v>
      </c>
      <c r="O66" s="40">
        <v>-7.8396616000000003</v>
      </c>
      <c r="P66" s="40">
        <v>-11.462248000000001</v>
      </c>
      <c r="Q66" s="40">
        <v>-2.7074218000000001</v>
      </c>
      <c r="R66" s="40">
        <v>-4.1707276999999996</v>
      </c>
      <c r="S66" s="40">
        <v>7.1714044000000001</v>
      </c>
      <c r="T66" s="40">
        <v>-7.7330170000000003</v>
      </c>
      <c r="U66" s="40">
        <v>-3.263557</v>
      </c>
      <c r="V66" s="155">
        <v>7.6608299999999998</v>
      </c>
      <c r="W66" s="24"/>
    </row>
    <row r="67" spans="1:23" x14ac:dyDescent="0.35">
      <c r="A67" s="2">
        <v>43719</v>
      </c>
      <c r="B67" s="40">
        <v>20.264386999999999</v>
      </c>
      <c r="C67" s="40">
        <v>-9.6236650000000008</v>
      </c>
      <c r="D67" s="40">
        <v>17.615473000000001</v>
      </c>
      <c r="E67" s="40">
        <v>11.357498</v>
      </c>
      <c r="F67" s="40">
        <v>-6.9450139999999996</v>
      </c>
      <c r="G67" s="40">
        <v>1.0372281000000001</v>
      </c>
      <c r="H67" s="40">
        <v>-8.8099959999999999</v>
      </c>
      <c r="I67" s="40">
        <v>1.0477780999999999</v>
      </c>
      <c r="J67" s="40">
        <v>-11.127817</v>
      </c>
      <c r="K67" s="40">
        <v>-11.97533</v>
      </c>
      <c r="L67" s="40">
        <v>41.325200000000002</v>
      </c>
      <c r="M67" s="40">
        <v>3.919673</v>
      </c>
      <c r="N67" s="40">
        <v>15.240693</v>
      </c>
      <c r="O67" s="40">
        <v>-2.4841250000000001</v>
      </c>
      <c r="P67" s="40">
        <v>5.4501175999999996</v>
      </c>
      <c r="Q67" s="40">
        <v>4.1255474000000003</v>
      </c>
      <c r="R67" s="40">
        <v>9.62615E-2</v>
      </c>
      <c r="S67" s="40">
        <v>27.468990000000002</v>
      </c>
      <c r="T67" s="40">
        <v>-5.0859030000000001</v>
      </c>
      <c r="U67" s="40">
        <v>-4.6630739999999999</v>
      </c>
      <c r="V67" s="155">
        <v>5.9987307000000003</v>
      </c>
      <c r="W67" s="24"/>
    </row>
    <row r="68" spans="1:23" x14ac:dyDescent="0.35">
      <c r="A68" s="2">
        <v>43749</v>
      </c>
      <c r="B68" s="40">
        <v>22.877872</v>
      </c>
      <c r="C68" s="40">
        <v>-7.0981382999999996</v>
      </c>
      <c r="D68" s="40">
        <v>17.170788000000002</v>
      </c>
      <c r="E68" s="40">
        <v>22.339022</v>
      </c>
      <c r="F68" s="40">
        <v>-3.6069214000000001</v>
      </c>
      <c r="G68" s="40">
        <v>-2.8843105000000002</v>
      </c>
      <c r="H68" s="40">
        <v>-6.4098889999999997</v>
      </c>
      <c r="I68" s="40">
        <v>17.498577000000001</v>
      </c>
      <c r="J68" s="40">
        <v>-6.3524779999999996</v>
      </c>
      <c r="K68" s="40">
        <v>-3.4723579999999998</v>
      </c>
      <c r="L68" s="40">
        <v>15.756071</v>
      </c>
      <c r="M68" s="40">
        <v>10.762262</v>
      </c>
      <c r="N68" s="40">
        <v>29.937028999999999</v>
      </c>
      <c r="O68" s="40">
        <v>12.565624</v>
      </c>
      <c r="P68" s="40">
        <v>10.705339</v>
      </c>
      <c r="Q68" s="40">
        <v>5.9742329999999999</v>
      </c>
      <c r="R68" s="40">
        <v>-3.3804953000000002</v>
      </c>
      <c r="S68" s="40">
        <v>5.8207870000000002</v>
      </c>
      <c r="T68" s="40">
        <v>-0.54671170000000002</v>
      </c>
      <c r="U68" s="40">
        <v>8.4627739999999996</v>
      </c>
      <c r="V68" s="155">
        <v>4.6988963999999998</v>
      </c>
      <c r="W68" s="24"/>
    </row>
    <row r="69" spans="1:23" x14ac:dyDescent="0.35">
      <c r="A69" s="2">
        <v>43780</v>
      </c>
      <c r="B69" s="40">
        <v>24.747837000000001</v>
      </c>
      <c r="C69" s="40">
        <v>-22.603892999999999</v>
      </c>
      <c r="D69" s="40">
        <v>10.599351</v>
      </c>
      <c r="E69" s="40">
        <v>23.44706</v>
      </c>
      <c r="F69" s="40">
        <v>-0.42036772</v>
      </c>
      <c r="G69" s="40">
        <v>0.53114890000000003</v>
      </c>
      <c r="H69" s="40">
        <v>-1.5108347</v>
      </c>
      <c r="I69" s="40">
        <v>23.519801999999999</v>
      </c>
      <c r="J69" s="40">
        <v>8.3843350000000001</v>
      </c>
      <c r="K69" s="40">
        <v>2.8711915000000001</v>
      </c>
      <c r="L69" s="40">
        <v>13.657558</v>
      </c>
      <c r="M69" s="40">
        <v>2.6992202000000001</v>
      </c>
      <c r="N69" s="40">
        <v>26.562045999999999</v>
      </c>
      <c r="O69" s="40">
        <v>11.609959999999999</v>
      </c>
      <c r="P69" s="40">
        <v>13.773047999999999</v>
      </c>
      <c r="Q69" s="40">
        <v>-0.15467405000000001</v>
      </c>
      <c r="R69" s="40">
        <v>-2.7809083000000001</v>
      </c>
      <c r="S69" s="40">
        <v>9.2973710000000001</v>
      </c>
      <c r="T69" s="40">
        <v>-5.3480030000000003</v>
      </c>
      <c r="U69" s="40">
        <v>9.0580580000000008</v>
      </c>
      <c r="V69" s="155">
        <v>7.9628468000000003</v>
      </c>
      <c r="W69" s="24"/>
    </row>
    <row r="70" spans="1:23" x14ac:dyDescent="0.35">
      <c r="A70" s="2">
        <v>43810</v>
      </c>
      <c r="B70" s="40">
        <v>22.932124999999999</v>
      </c>
      <c r="C70" s="40">
        <v>-19.532024</v>
      </c>
      <c r="D70" s="40">
        <v>4.8737883999999996</v>
      </c>
      <c r="E70" s="40">
        <v>9.0092420000000004</v>
      </c>
      <c r="F70" s="40">
        <v>-7.7140570000000004</v>
      </c>
      <c r="G70" s="40">
        <v>0.39132833</v>
      </c>
      <c r="H70" s="40">
        <v>-1.5403092</v>
      </c>
      <c r="I70" s="40">
        <v>29.208767000000002</v>
      </c>
      <c r="J70" s="40">
        <v>14.652479</v>
      </c>
      <c r="K70" s="40">
        <v>1.335156</v>
      </c>
      <c r="L70" s="40">
        <v>21.382152999999999</v>
      </c>
      <c r="M70" s="40">
        <v>3.2221316999999998</v>
      </c>
      <c r="N70" s="40">
        <v>34.381010000000003</v>
      </c>
      <c r="O70" s="40">
        <v>13.094139</v>
      </c>
      <c r="P70" s="40">
        <v>12.397516</v>
      </c>
      <c r="Q70" s="40">
        <v>-2.2313714</v>
      </c>
      <c r="R70" s="40">
        <v>-5.0072850000000004</v>
      </c>
      <c r="S70" s="40">
        <v>11.3932495</v>
      </c>
      <c r="T70" s="40">
        <v>4.3985367000000002</v>
      </c>
      <c r="U70" s="40">
        <v>2.9514312999999999</v>
      </c>
      <c r="V70" s="155">
        <v>8.775938</v>
      </c>
      <c r="W70" s="24"/>
    </row>
    <row r="71" spans="1:23" x14ac:dyDescent="0.35">
      <c r="A71" s="2">
        <v>43840</v>
      </c>
      <c r="B71" s="40">
        <v>33.535885</v>
      </c>
      <c r="C71" s="40">
        <v>-20.867104000000001</v>
      </c>
      <c r="D71" s="40">
        <v>-0.4351139</v>
      </c>
      <c r="E71" s="40">
        <v>-1.2948691999999999</v>
      </c>
      <c r="F71" s="40">
        <v>-8.2096630000000008</v>
      </c>
      <c r="G71" s="40">
        <v>3.0744552999999999</v>
      </c>
      <c r="H71" s="40">
        <v>-3.1463741999999999</v>
      </c>
      <c r="I71" s="40">
        <v>32.190143999999997</v>
      </c>
      <c r="J71" s="40">
        <v>7.5032829999999997</v>
      </c>
      <c r="K71" s="40">
        <v>6.9269299999999996</v>
      </c>
      <c r="L71" s="40">
        <v>10.841227</v>
      </c>
      <c r="M71" s="40">
        <v>-1.2399792999999999</v>
      </c>
      <c r="N71" s="40">
        <v>37.141407000000001</v>
      </c>
      <c r="O71" s="40">
        <v>9.0959909999999997</v>
      </c>
      <c r="P71" s="40">
        <v>21.345127000000002</v>
      </c>
      <c r="Q71" s="40">
        <v>-5.2793922000000002</v>
      </c>
      <c r="R71" s="40">
        <v>-0.44090748000000002</v>
      </c>
      <c r="S71" s="40">
        <v>20.375156</v>
      </c>
      <c r="T71" s="40">
        <v>-5.0374090000000002</v>
      </c>
      <c r="U71" s="40">
        <v>4.8515677000000004</v>
      </c>
      <c r="V71" s="155">
        <v>3.8054823999999998</v>
      </c>
      <c r="W71" s="24"/>
    </row>
    <row r="72" spans="1:23" x14ac:dyDescent="0.35">
      <c r="A72" s="2">
        <v>43872</v>
      </c>
      <c r="B72" s="40">
        <v>18.107246</v>
      </c>
      <c r="C72" s="40">
        <v>-29.813134999999999</v>
      </c>
      <c r="D72" s="40">
        <v>-6.3940406000000003</v>
      </c>
      <c r="E72" s="40">
        <v>-4.8409757999999998</v>
      </c>
      <c r="F72" s="40">
        <v>-10.720974</v>
      </c>
      <c r="G72" s="40">
        <v>-5.3937315999999997</v>
      </c>
      <c r="H72" s="40">
        <v>-8.1487660000000002</v>
      </c>
      <c r="I72" s="40">
        <v>26.209174999999998</v>
      </c>
      <c r="J72" s="40">
        <v>10.65166</v>
      </c>
      <c r="K72" s="40">
        <v>0.81678629999999997</v>
      </c>
      <c r="L72" s="40">
        <v>6.2027574000000003</v>
      </c>
      <c r="M72" s="40">
        <v>-2.2962391000000002</v>
      </c>
      <c r="N72" s="40">
        <v>30.537056</v>
      </c>
      <c r="O72" s="40">
        <v>10.442484</v>
      </c>
      <c r="P72" s="40">
        <v>11.175489000000001</v>
      </c>
      <c r="Q72" s="40">
        <v>-2.8839052000000001</v>
      </c>
      <c r="R72" s="40">
        <v>-6.9639740000000003</v>
      </c>
      <c r="S72" s="40">
        <v>1.6449809</v>
      </c>
      <c r="T72" s="40">
        <v>-4.1901590000000004</v>
      </c>
      <c r="U72" s="40">
        <v>-2.3873687000000001</v>
      </c>
      <c r="V72" s="155">
        <v>-7.6748609999999999</v>
      </c>
      <c r="W72" s="24"/>
    </row>
    <row r="73" spans="1:23" x14ac:dyDescent="0.35">
      <c r="A73" s="2">
        <v>43901</v>
      </c>
      <c r="B73" s="40">
        <v>6.6157937000000002</v>
      </c>
      <c r="C73" s="40">
        <v>-42.361420000000003</v>
      </c>
      <c r="D73" s="40">
        <v>-22.190268</v>
      </c>
      <c r="E73" s="40">
        <v>-18.390326999999999</v>
      </c>
      <c r="F73" s="40">
        <v>-33.747356000000003</v>
      </c>
      <c r="G73" s="40">
        <v>-25.102747000000001</v>
      </c>
      <c r="H73" s="40">
        <v>-17.450248999999999</v>
      </c>
      <c r="I73" s="40">
        <v>13.071346</v>
      </c>
      <c r="J73" s="40">
        <v>-13.080538000000001</v>
      </c>
      <c r="K73" s="40">
        <v>-13.251227</v>
      </c>
      <c r="L73" s="40">
        <v>-29.181266999999998</v>
      </c>
      <c r="M73" s="40">
        <v>-21.656835999999998</v>
      </c>
      <c r="N73" s="40">
        <v>-20.106960000000001</v>
      </c>
      <c r="O73" s="40">
        <v>-15.909886</v>
      </c>
      <c r="P73" s="40">
        <v>-0.59748290000000004</v>
      </c>
      <c r="Q73" s="40">
        <v>-14.232474</v>
      </c>
      <c r="R73" s="40">
        <v>-23.198540000000001</v>
      </c>
      <c r="S73" s="40">
        <v>-10.330266</v>
      </c>
      <c r="T73" s="40">
        <v>-24.841684000000001</v>
      </c>
      <c r="U73" s="40">
        <v>-24.562477000000001</v>
      </c>
      <c r="V73" s="155">
        <v>-24.82649</v>
      </c>
      <c r="W73" s="24"/>
    </row>
    <row r="74" spans="1:23" x14ac:dyDescent="0.35">
      <c r="A74" s="2">
        <v>43930</v>
      </c>
      <c r="B74" s="40">
        <v>-6.6912229999999999</v>
      </c>
      <c r="C74" s="40">
        <v>-44.716811999999997</v>
      </c>
      <c r="D74" s="40">
        <v>-40.593445000000003</v>
      </c>
      <c r="E74" s="40">
        <v>-31.810020000000002</v>
      </c>
      <c r="F74" s="40">
        <v>-37.632637000000003</v>
      </c>
      <c r="G74" s="40">
        <v>-37.630206999999999</v>
      </c>
      <c r="H74" s="40">
        <v>-20.618994000000001</v>
      </c>
      <c r="I74" s="40">
        <v>-0.51629543</v>
      </c>
      <c r="J74" s="40">
        <v>-37.492072999999998</v>
      </c>
      <c r="K74" s="40">
        <v>-20.658349999999999</v>
      </c>
      <c r="L74" s="40">
        <v>-37.357264999999998</v>
      </c>
      <c r="M74" s="40">
        <v>-38.451500000000003</v>
      </c>
      <c r="N74" s="40">
        <v>-27.290175999999999</v>
      </c>
      <c r="O74" s="40">
        <v>-27.660655999999999</v>
      </c>
      <c r="P74" s="40">
        <v>-8.5127299999999995</v>
      </c>
      <c r="Q74" s="40">
        <v>-9.7689990000000009</v>
      </c>
      <c r="R74" s="40">
        <v>-26.117086</v>
      </c>
      <c r="S74" s="40">
        <v>-16.616201</v>
      </c>
      <c r="T74" s="40">
        <v>-30.465872000000001</v>
      </c>
      <c r="U74" s="40">
        <v>-28.869606000000001</v>
      </c>
      <c r="V74" s="155">
        <v>-26.153421000000002</v>
      </c>
      <c r="W74" s="24"/>
    </row>
    <row r="75" spans="1:23" x14ac:dyDescent="0.35">
      <c r="A75" s="2">
        <v>43962</v>
      </c>
      <c r="B75" s="40">
        <v>7.3498606999999998</v>
      </c>
      <c r="C75" s="40">
        <v>-38.918230000000001</v>
      </c>
      <c r="D75" s="40">
        <v>-30.93561</v>
      </c>
      <c r="E75" s="40">
        <v>-25.188953000000001</v>
      </c>
      <c r="F75" s="40">
        <v>-32.465927000000001</v>
      </c>
      <c r="G75" s="40">
        <v>-25.773478000000001</v>
      </c>
      <c r="H75" s="40">
        <v>-15.684538999999999</v>
      </c>
      <c r="I75" s="40">
        <v>9.0271360000000005</v>
      </c>
      <c r="J75" s="40">
        <v>-29.564910000000001</v>
      </c>
      <c r="K75" s="40">
        <v>-10.056615000000001</v>
      </c>
      <c r="L75" s="40">
        <v>-42.117840000000001</v>
      </c>
      <c r="M75" s="40">
        <v>-35.510550000000002</v>
      </c>
      <c r="N75" s="40">
        <v>-25.246493999999998</v>
      </c>
      <c r="O75" s="40">
        <v>-21.047067999999999</v>
      </c>
      <c r="P75" s="40">
        <v>3.4199356999999999</v>
      </c>
      <c r="Q75" s="40">
        <v>-7.8606366999999997</v>
      </c>
      <c r="R75" s="40">
        <v>-21.919823000000001</v>
      </c>
      <c r="S75" s="40">
        <v>-8.1502909999999993</v>
      </c>
      <c r="T75" s="40">
        <v>-29.044611</v>
      </c>
      <c r="U75" s="40">
        <v>-20.38963</v>
      </c>
      <c r="V75" s="155">
        <v>-26.287056</v>
      </c>
      <c r="W75" s="24"/>
    </row>
    <row r="76" spans="1:23" x14ac:dyDescent="0.35">
      <c r="A76" s="2">
        <v>43993</v>
      </c>
      <c r="B76" s="40">
        <v>10.298693</v>
      </c>
      <c r="C76" s="40">
        <v>-34.611153000000002</v>
      </c>
      <c r="D76" s="40">
        <v>-29.556910999999999</v>
      </c>
      <c r="E76" s="40">
        <v>-21.923262000000001</v>
      </c>
      <c r="F76" s="40">
        <v>-24.687904</v>
      </c>
      <c r="G76" s="40">
        <v>-20.034355000000001</v>
      </c>
      <c r="H76" s="40">
        <v>-8.1738949999999999</v>
      </c>
      <c r="I76" s="40">
        <v>17.610717999999999</v>
      </c>
      <c r="J76" s="40">
        <v>-28.191614000000001</v>
      </c>
      <c r="K76" s="40">
        <v>-1.7607212000000001E-2</v>
      </c>
      <c r="L76" s="40">
        <v>-30.563248000000002</v>
      </c>
      <c r="M76" s="40">
        <v>-26.969045999999999</v>
      </c>
      <c r="N76" s="40">
        <v>-30.223047000000001</v>
      </c>
      <c r="O76" s="40">
        <v>-24.659120000000001</v>
      </c>
      <c r="P76" s="40">
        <v>10.729194</v>
      </c>
      <c r="Q76" s="40">
        <v>-7.5766270000000002</v>
      </c>
      <c r="R76" s="40">
        <v>-16.381609000000001</v>
      </c>
      <c r="S76" s="40">
        <v>-3.7051140999999999</v>
      </c>
      <c r="T76" s="40">
        <v>-23.712582000000001</v>
      </c>
      <c r="U76" s="40">
        <v>-15.915834</v>
      </c>
      <c r="V76" s="155">
        <v>-20.620792000000002</v>
      </c>
      <c r="W76" s="24"/>
    </row>
    <row r="77" spans="1:23" x14ac:dyDescent="0.35">
      <c r="A77" s="2">
        <v>44022</v>
      </c>
      <c r="B77" s="40">
        <v>31.554770999999999</v>
      </c>
      <c r="C77" s="40">
        <v>-33.073360000000001</v>
      </c>
      <c r="D77" s="40">
        <v>-27.282328</v>
      </c>
      <c r="E77" s="40">
        <v>-23.120802000000001</v>
      </c>
      <c r="F77" s="40">
        <v>-24.885887</v>
      </c>
      <c r="G77" s="40">
        <v>-21.124613</v>
      </c>
      <c r="H77" s="40">
        <v>-6.2977970000000001</v>
      </c>
      <c r="I77" s="40">
        <v>21.706866999999999</v>
      </c>
      <c r="J77" s="40">
        <v>-25.902329999999999</v>
      </c>
      <c r="K77" s="40">
        <v>4.3469069999999999</v>
      </c>
      <c r="L77" s="40">
        <v>-32.329099999999997</v>
      </c>
      <c r="M77" s="40">
        <v>-22.351472999999999</v>
      </c>
      <c r="N77" s="40">
        <v>-30.006551999999999</v>
      </c>
      <c r="O77" s="40">
        <v>-11.039936000000001</v>
      </c>
      <c r="P77" s="40">
        <v>27.858139000000001</v>
      </c>
      <c r="Q77" s="40">
        <v>-6.0224650000000004</v>
      </c>
      <c r="R77" s="40">
        <v>-22.359627</v>
      </c>
      <c r="S77" s="40">
        <v>-6.0278295999999996</v>
      </c>
      <c r="T77" s="40">
        <v>-23.089386000000001</v>
      </c>
      <c r="U77" s="40">
        <v>-11.977035000000001</v>
      </c>
      <c r="V77" s="155">
        <v>-16.772169999999999</v>
      </c>
      <c r="W77" s="24"/>
    </row>
    <row r="78" spans="1:23" x14ac:dyDescent="0.35">
      <c r="A78" s="2">
        <v>44054</v>
      </c>
      <c r="B78" s="40">
        <v>39.174427000000001</v>
      </c>
      <c r="C78" s="40">
        <v>-28.095853999999999</v>
      </c>
      <c r="D78" s="40">
        <v>-23.236353000000001</v>
      </c>
      <c r="E78" s="40">
        <v>-20.848237999999998</v>
      </c>
      <c r="F78" s="40">
        <v>-11.28875</v>
      </c>
      <c r="G78" s="40">
        <v>-9.747439</v>
      </c>
      <c r="H78" s="40">
        <v>-1.1222243000000001</v>
      </c>
      <c r="I78" s="40">
        <v>35.148502000000001</v>
      </c>
      <c r="J78" s="40">
        <v>-15.401954</v>
      </c>
      <c r="K78" s="40">
        <v>28.954505999999999</v>
      </c>
      <c r="L78" s="40">
        <v>-27.64715</v>
      </c>
      <c r="M78" s="40">
        <v>-14.048045999999999</v>
      </c>
      <c r="N78" s="40">
        <v>-24.616168999999999</v>
      </c>
      <c r="O78" s="40">
        <v>1.9454718</v>
      </c>
      <c r="P78" s="40">
        <v>33.20055</v>
      </c>
      <c r="Q78" s="40">
        <v>4.220307</v>
      </c>
      <c r="R78" s="40">
        <v>-19.010812999999999</v>
      </c>
      <c r="S78" s="40">
        <v>-18.294858999999999</v>
      </c>
      <c r="T78" s="40">
        <v>-21.170567999999999</v>
      </c>
      <c r="U78" s="40">
        <v>-6.3878060000000003</v>
      </c>
      <c r="V78" s="155">
        <v>-11.841851</v>
      </c>
      <c r="W78" s="24"/>
    </row>
    <row r="79" spans="1:23" x14ac:dyDescent="0.35">
      <c r="A79" s="2">
        <v>44085</v>
      </c>
      <c r="B79" s="40">
        <v>28.075779000000001</v>
      </c>
      <c r="C79" s="40">
        <v>-31.014119999999998</v>
      </c>
      <c r="D79" s="40">
        <v>-30.264341000000002</v>
      </c>
      <c r="E79" s="40">
        <v>-21.809035999999999</v>
      </c>
      <c r="F79" s="40">
        <v>-15.727138500000001</v>
      </c>
      <c r="G79" s="40">
        <v>-10.584039000000001</v>
      </c>
      <c r="H79" s="40">
        <v>-6.1164199999999997</v>
      </c>
      <c r="I79" s="40">
        <v>26.173639999999999</v>
      </c>
      <c r="J79" s="40">
        <v>-20.339179999999999</v>
      </c>
      <c r="K79" s="40">
        <v>16.018450000000001</v>
      </c>
      <c r="L79" s="40">
        <v>-27.473175000000001</v>
      </c>
      <c r="M79" s="40">
        <v>-15.597778</v>
      </c>
      <c r="N79" s="40">
        <v>-23.696487000000001</v>
      </c>
      <c r="O79" s="40">
        <v>4.9792170000000002</v>
      </c>
      <c r="P79" s="40">
        <v>24.996196999999999</v>
      </c>
      <c r="Q79" s="40">
        <v>0.98137856000000001</v>
      </c>
      <c r="R79" s="40">
        <v>-23.540205</v>
      </c>
      <c r="S79" s="40">
        <v>-19.935005</v>
      </c>
      <c r="T79" s="40">
        <v>-19.758140000000001</v>
      </c>
      <c r="U79" s="40">
        <v>-4.8325060000000004</v>
      </c>
      <c r="V79" s="155">
        <v>0.74670314999999998</v>
      </c>
      <c r="W79" s="24"/>
    </row>
    <row r="80" spans="1:23" x14ac:dyDescent="0.35">
      <c r="A80" s="2">
        <v>44113</v>
      </c>
      <c r="B80" s="40">
        <v>37.888824</v>
      </c>
      <c r="C80" s="40">
        <v>-34.447322999999997</v>
      </c>
      <c r="D80" s="40">
        <v>-21.981638</v>
      </c>
      <c r="E80" s="40">
        <v>-18.920725000000001</v>
      </c>
      <c r="F80" s="40">
        <v>-15.871900999999999</v>
      </c>
      <c r="G80" s="40">
        <v>-8.6169829999999994</v>
      </c>
      <c r="H80" s="40">
        <v>2.2148132</v>
      </c>
      <c r="I80" s="40">
        <v>30.132888999999999</v>
      </c>
      <c r="J80" s="40">
        <v>-14.835000000000001</v>
      </c>
      <c r="K80" s="40">
        <v>23.885249999999999</v>
      </c>
      <c r="L80" s="40">
        <v>-27.685092999999998</v>
      </c>
      <c r="M80" s="40">
        <v>-10.415518</v>
      </c>
      <c r="N80" s="40">
        <v>-21.515930000000001</v>
      </c>
      <c r="O80" s="40">
        <v>9.4527359999999998</v>
      </c>
      <c r="P80" s="40">
        <v>38.544654999999999</v>
      </c>
      <c r="Q80" s="40">
        <v>7.5077534000000004</v>
      </c>
      <c r="R80" s="40">
        <v>-21.596605</v>
      </c>
      <c r="S80" s="40">
        <v>-17.144573000000001</v>
      </c>
      <c r="T80" s="40">
        <v>-17.991215</v>
      </c>
      <c r="U80" s="40">
        <v>-4.5875906999999998</v>
      </c>
      <c r="V80" s="155">
        <v>7.6544999999999996</v>
      </c>
      <c r="W80" s="24"/>
    </row>
    <row r="81" spans="1:23" x14ac:dyDescent="0.35">
      <c r="A81" s="2">
        <v>44146</v>
      </c>
      <c r="B81" s="40">
        <v>38.051963999999998</v>
      </c>
      <c r="C81" s="40">
        <v>-14.21904</v>
      </c>
      <c r="D81" s="40">
        <v>-12.326430999999999</v>
      </c>
      <c r="E81" s="40">
        <v>-9.6577169999999999</v>
      </c>
      <c r="F81" s="40">
        <v>-19.950516</v>
      </c>
      <c r="G81" s="40">
        <v>-10.407925000000001</v>
      </c>
      <c r="H81" s="40">
        <v>-2.0804942</v>
      </c>
      <c r="I81" s="40">
        <v>24.239789999999999</v>
      </c>
      <c r="J81" s="40">
        <v>-11.959171</v>
      </c>
      <c r="K81" s="40">
        <v>22.896730000000002</v>
      </c>
      <c r="L81" s="40">
        <v>-25.196898000000001</v>
      </c>
      <c r="M81" s="40">
        <v>-5.8401823000000004</v>
      </c>
      <c r="N81" s="40">
        <v>-25.938303000000001</v>
      </c>
      <c r="O81" s="40">
        <v>5.8290600000000001</v>
      </c>
      <c r="P81" s="40">
        <v>33.652653000000001</v>
      </c>
      <c r="Q81" s="40">
        <v>3.6081075999999999</v>
      </c>
      <c r="R81" s="40">
        <v>-17.062860000000001</v>
      </c>
      <c r="S81" s="40">
        <v>-12.015635</v>
      </c>
      <c r="T81" s="40">
        <v>-16.197126000000001</v>
      </c>
      <c r="U81" s="40">
        <v>-4.9001989999999997</v>
      </c>
      <c r="V81" s="155">
        <v>5.0992490000000004</v>
      </c>
      <c r="W81" s="24"/>
    </row>
    <row r="82" spans="1:23" x14ac:dyDescent="0.35">
      <c r="A82" s="2">
        <v>44176</v>
      </c>
      <c r="B82" s="40">
        <v>39.845084999999997</v>
      </c>
      <c r="C82" s="40">
        <v>-11.691737</v>
      </c>
      <c r="D82" s="40">
        <v>-6.7604600000000001</v>
      </c>
      <c r="E82" s="40">
        <v>-3.5018919999999998</v>
      </c>
      <c r="F82" s="40">
        <v>-3.7138163999999998</v>
      </c>
      <c r="G82" s="40">
        <v>-0.21030903000000001</v>
      </c>
      <c r="H82" s="40">
        <v>9.7791080000000008</v>
      </c>
      <c r="I82" s="40">
        <v>31.509840000000001</v>
      </c>
      <c r="J82" s="40">
        <v>-3.9361953999999999</v>
      </c>
      <c r="K82" s="40">
        <v>42.886386999999999</v>
      </c>
      <c r="L82" s="40">
        <v>-15.083861000000001</v>
      </c>
      <c r="M82" s="40">
        <v>-1.0997713</v>
      </c>
      <c r="N82" s="40">
        <v>-12.010294</v>
      </c>
      <c r="O82" s="40">
        <v>11.025370000000001</v>
      </c>
      <c r="P82" s="40">
        <v>31.472038000000001</v>
      </c>
      <c r="Q82" s="40">
        <v>4.7250867000000003</v>
      </c>
      <c r="R82" s="40">
        <v>-4.5261917</v>
      </c>
      <c r="S82" s="40">
        <v>-8.4490479999999994</v>
      </c>
      <c r="T82" s="40">
        <v>-7.0849840000000004</v>
      </c>
      <c r="U82" s="40">
        <v>6.2123774999999997</v>
      </c>
      <c r="V82" s="155">
        <v>4.3071149999999996</v>
      </c>
      <c r="W82" s="24"/>
    </row>
    <row r="83" spans="1:23" x14ac:dyDescent="0.35">
      <c r="A83" s="2">
        <v>44207</v>
      </c>
      <c r="B83" s="40">
        <v>45.882449999999999</v>
      </c>
      <c r="C83" s="40">
        <v>-4.8861685000000001</v>
      </c>
      <c r="D83" s="40">
        <v>-4.8508167000000002</v>
      </c>
      <c r="E83" s="40">
        <v>-1.4819145</v>
      </c>
      <c r="F83" s="40">
        <v>-4.6762705000000002</v>
      </c>
      <c r="G83" s="40">
        <v>0.41561126999999998</v>
      </c>
      <c r="H83" s="40">
        <v>0.55854320000000002</v>
      </c>
      <c r="I83" s="40">
        <v>40.126835</v>
      </c>
      <c r="J83" s="40">
        <v>-2.5253534000000002</v>
      </c>
      <c r="K83" s="40">
        <v>53.356395999999997</v>
      </c>
      <c r="L83" s="40">
        <v>-19.750053000000001</v>
      </c>
      <c r="M83" s="40">
        <v>-5.249822</v>
      </c>
      <c r="N83" s="40">
        <v>-12.730831</v>
      </c>
      <c r="O83" s="40">
        <v>16.810237999999998</v>
      </c>
      <c r="P83" s="40">
        <v>27.217758</v>
      </c>
      <c r="Q83" s="40">
        <v>10.428774000000001</v>
      </c>
      <c r="R83" s="40">
        <v>-2.7925610000000001</v>
      </c>
      <c r="S83" s="40">
        <v>-2.2584974999999998</v>
      </c>
      <c r="T83" s="40">
        <v>2.5294542</v>
      </c>
      <c r="U83" s="40">
        <v>16.82583</v>
      </c>
      <c r="V83" s="155">
        <v>5.2435159999999996</v>
      </c>
      <c r="W83" s="24"/>
    </row>
    <row r="84" spans="1:23" x14ac:dyDescent="0.35">
      <c r="A84" s="2">
        <v>44238</v>
      </c>
      <c r="B84" s="40">
        <v>66.167625000000001</v>
      </c>
      <c r="C84" s="40">
        <v>4.6026470000000002</v>
      </c>
      <c r="D84" s="40">
        <v>-1.313299</v>
      </c>
      <c r="E84" s="40">
        <v>-3.2769560000000002</v>
      </c>
      <c r="F84" s="40">
        <v>-3.8395464000000001</v>
      </c>
      <c r="G84" s="40">
        <v>10.131550000000001</v>
      </c>
      <c r="H84" s="40">
        <v>5.0133466999999996</v>
      </c>
      <c r="I84" s="40">
        <v>50.951790000000003</v>
      </c>
      <c r="J84" s="40">
        <v>-9.1270810000000004</v>
      </c>
      <c r="K84" s="40">
        <v>52.952396</v>
      </c>
      <c r="L84" s="40">
        <v>-16.482056</v>
      </c>
      <c r="M84" s="40">
        <v>11.651838</v>
      </c>
      <c r="N84" s="40">
        <v>-11.687189</v>
      </c>
      <c r="O84" s="40">
        <v>21.656586000000001</v>
      </c>
      <c r="P84" s="40">
        <v>51.269947000000002</v>
      </c>
      <c r="Q84" s="40">
        <v>10.074579</v>
      </c>
      <c r="R84" s="40">
        <v>-1.0223627</v>
      </c>
      <c r="S84" s="40">
        <v>7.1200850000000004</v>
      </c>
      <c r="T84" s="40">
        <v>8.547174</v>
      </c>
      <c r="U84" s="40">
        <v>18.685400000000001</v>
      </c>
      <c r="V84" s="155">
        <v>13.002801</v>
      </c>
      <c r="W84" s="24"/>
    </row>
    <row r="85" spans="1:23" x14ac:dyDescent="0.35">
      <c r="A85" s="2">
        <v>44266</v>
      </c>
      <c r="B85" s="40">
        <v>41.051937000000002</v>
      </c>
      <c r="C85" s="40">
        <v>41.099964</v>
      </c>
      <c r="D85" s="40">
        <v>21.988641999999999</v>
      </c>
      <c r="E85" s="40">
        <v>11.884427000000001</v>
      </c>
      <c r="F85" s="40">
        <v>31.12135</v>
      </c>
      <c r="G85" s="40">
        <v>33.636710000000001</v>
      </c>
      <c r="H85" s="40">
        <v>18.104659999999999</v>
      </c>
      <c r="I85" s="40">
        <v>63.979042</v>
      </c>
      <c r="J85" s="40">
        <v>24.820661999999999</v>
      </c>
      <c r="K85" s="40">
        <v>71.863190000000003</v>
      </c>
      <c r="L85" s="40">
        <v>15.691853</v>
      </c>
      <c r="M85" s="40">
        <v>46.870148</v>
      </c>
      <c r="N85" s="40">
        <v>50.243769999999998</v>
      </c>
      <c r="O85" s="40">
        <v>53.490659999999998</v>
      </c>
      <c r="P85" s="40">
        <v>46.950138000000003</v>
      </c>
      <c r="Q85" s="40">
        <v>28.859734</v>
      </c>
      <c r="R85" s="40">
        <v>26.021491999999999</v>
      </c>
      <c r="S85" s="40">
        <v>23.566198</v>
      </c>
      <c r="T85" s="40">
        <v>33.581673000000002</v>
      </c>
      <c r="U85" s="40">
        <v>45.449482000000003</v>
      </c>
      <c r="V85" s="155">
        <v>50.510142999999999</v>
      </c>
      <c r="W85" s="24"/>
    </row>
    <row r="86" spans="1:23" x14ac:dyDescent="0.35">
      <c r="A86" s="2">
        <v>44295</v>
      </c>
      <c r="B86" s="40">
        <v>45.797432000000001</v>
      </c>
      <c r="C86" s="40">
        <v>48.711419999999997</v>
      </c>
      <c r="D86" s="40">
        <v>43.355705</v>
      </c>
      <c r="E86" s="40">
        <v>26.129352999999998</v>
      </c>
      <c r="F86" s="40">
        <v>35.713706999999999</v>
      </c>
      <c r="G86" s="40">
        <v>53.548026999999998</v>
      </c>
      <c r="H86" s="40">
        <v>22.216760000000001</v>
      </c>
      <c r="I86" s="40">
        <v>81.130229999999997</v>
      </c>
      <c r="J86" s="40">
        <v>62.164771999999999</v>
      </c>
      <c r="K86" s="40">
        <v>88.020920000000004</v>
      </c>
      <c r="L86" s="40">
        <v>33.431435</v>
      </c>
      <c r="M86" s="40">
        <v>73.183400000000006</v>
      </c>
      <c r="N86" s="40">
        <v>60.426819999999999</v>
      </c>
      <c r="O86" s="40">
        <v>64.32432</v>
      </c>
      <c r="P86" s="40">
        <v>40.968204</v>
      </c>
      <c r="Q86" s="40">
        <v>21.097909999999999</v>
      </c>
      <c r="R86" s="40">
        <v>29.398250000000001</v>
      </c>
      <c r="S86" s="40">
        <v>17.904413000000002</v>
      </c>
      <c r="T86" s="40">
        <v>40.415084999999998</v>
      </c>
      <c r="U86" s="40">
        <v>56.099986999999999</v>
      </c>
      <c r="V86" s="155">
        <v>50.275539999999999</v>
      </c>
      <c r="W86" s="24"/>
    </row>
    <row r="87" spans="1:23" x14ac:dyDescent="0.35">
      <c r="A87" s="2">
        <v>44327</v>
      </c>
      <c r="B87" s="40">
        <v>43.606304000000002</v>
      </c>
      <c r="C87" s="40">
        <v>34.053145999999998</v>
      </c>
      <c r="D87" s="40">
        <v>34.918488000000004</v>
      </c>
      <c r="E87" s="40">
        <v>18.298684999999999</v>
      </c>
      <c r="F87" s="40">
        <v>47.582625999999998</v>
      </c>
      <c r="G87" s="40">
        <v>35.147060000000003</v>
      </c>
      <c r="H87" s="40">
        <v>18.310022</v>
      </c>
      <c r="I87" s="40">
        <v>65.572209999999998</v>
      </c>
      <c r="J87" s="40">
        <v>56.698753000000004</v>
      </c>
      <c r="K87" s="40">
        <v>82.639399999999995</v>
      </c>
      <c r="L87" s="40">
        <v>72.339250000000007</v>
      </c>
      <c r="M87" s="40">
        <v>70.268820000000005</v>
      </c>
      <c r="N87" s="40">
        <v>66.662390000000002</v>
      </c>
      <c r="O87" s="40">
        <v>62.193275</v>
      </c>
      <c r="P87" s="40">
        <v>30.415678</v>
      </c>
      <c r="Q87" s="40">
        <v>25.604475000000001</v>
      </c>
      <c r="R87" s="40">
        <v>22.654389999999999</v>
      </c>
      <c r="S87" s="40">
        <v>24.922132000000001</v>
      </c>
      <c r="T87" s="40">
        <v>45.144154</v>
      </c>
      <c r="U87" s="40">
        <v>48.400222999999997</v>
      </c>
      <c r="V87" s="155">
        <v>57.039664999999999</v>
      </c>
      <c r="W87" s="24"/>
    </row>
    <row r="88" spans="1:23" x14ac:dyDescent="0.35">
      <c r="A88" s="2">
        <v>44358</v>
      </c>
      <c r="B88" s="40">
        <v>49.871299999999998</v>
      </c>
      <c r="C88" s="40">
        <v>17.549097</v>
      </c>
      <c r="D88" s="40">
        <v>27.629925</v>
      </c>
      <c r="E88" s="40">
        <v>17.450559999999999</v>
      </c>
      <c r="F88" s="40">
        <v>32.121613000000004</v>
      </c>
      <c r="G88" s="40">
        <v>11.8541355</v>
      </c>
      <c r="H88" s="40">
        <v>5.2251459999999996</v>
      </c>
      <c r="I88" s="40">
        <v>66.945853999999997</v>
      </c>
      <c r="J88" s="40">
        <v>60.608910000000002</v>
      </c>
      <c r="K88" s="40">
        <v>64.594040000000007</v>
      </c>
      <c r="L88" s="40">
        <v>42.465029999999999</v>
      </c>
      <c r="M88" s="40">
        <v>58.487858000000003</v>
      </c>
      <c r="N88" s="40">
        <v>61.661076000000001</v>
      </c>
      <c r="O88" s="40">
        <v>69.634889999999999</v>
      </c>
      <c r="P88" s="40">
        <v>31.493855</v>
      </c>
      <c r="Q88" s="40">
        <v>21.153141000000002</v>
      </c>
      <c r="R88" s="40">
        <v>17.167473000000001</v>
      </c>
      <c r="S88" s="40">
        <v>12.272156000000001</v>
      </c>
      <c r="T88" s="40">
        <v>52.390324</v>
      </c>
      <c r="U88" s="40">
        <v>47.021853999999998</v>
      </c>
      <c r="V88" s="155">
        <v>49.042000000000002</v>
      </c>
      <c r="W88" s="24"/>
    </row>
    <row r="89" spans="1:23" x14ac:dyDescent="0.35">
      <c r="A89" s="2">
        <v>44386</v>
      </c>
      <c r="B89" s="40">
        <v>19.012619000000001</v>
      </c>
      <c r="C89" s="40">
        <v>6.7539930000000004</v>
      </c>
      <c r="D89" s="40">
        <v>8.0815429999999999</v>
      </c>
      <c r="E89" s="40">
        <v>9.9842790000000008</v>
      </c>
      <c r="F89" s="40">
        <v>29.887318</v>
      </c>
      <c r="G89" s="40">
        <v>3.3869862999999998</v>
      </c>
      <c r="H89" s="40">
        <v>-4.0075719999999997</v>
      </c>
      <c r="I89" s="40">
        <v>53.571975999999999</v>
      </c>
      <c r="J89" s="40">
        <v>54.727849999999997</v>
      </c>
      <c r="K89" s="40">
        <v>54.554412999999997</v>
      </c>
      <c r="L89" s="40">
        <v>29.712092999999999</v>
      </c>
      <c r="M89" s="40">
        <v>35.019325000000002</v>
      </c>
      <c r="N89" s="40">
        <v>45.979120000000002</v>
      </c>
      <c r="O89" s="40">
        <v>44.320414999999997</v>
      </c>
      <c r="P89" s="40">
        <v>4.5936465000000002</v>
      </c>
      <c r="Q89" s="40">
        <v>18.333828</v>
      </c>
      <c r="R89" s="40">
        <v>13.6387825</v>
      </c>
      <c r="S89" s="40">
        <v>-4.7481656000000001</v>
      </c>
      <c r="T89" s="40">
        <v>45.035890000000002</v>
      </c>
      <c r="U89" s="40">
        <v>40.836692999999997</v>
      </c>
      <c r="V89" s="155">
        <v>46.118533999999997</v>
      </c>
      <c r="W89" s="24"/>
    </row>
    <row r="90" spans="1:23" x14ac:dyDescent="0.35">
      <c r="A90" s="2">
        <v>44419</v>
      </c>
      <c r="B90" s="40">
        <v>20.420324000000001</v>
      </c>
      <c r="C90" s="40">
        <v>7.4710369999999999</v>
      </c>
      <c r="D90" s="40">
        <v>8.9759589999999996</v>
      </c>
      <c r="E90" s="40">
        <v>9.9000819999999994</v>
      </c>
      <c r="F90" s="40">
        <v>21.952856000000001</v>
      </c>
      <c r="G90" s="40">
        <v>-11.288727</v>
      </c>
      <c r="H90" s="40">
        <v>-5.5288909999999998</v>
      </c>
      <c r="I90" s="40">
        <v>44.573031999999998</v>
      </c>
      <c r="J90" s="40">
        <v>48.652424000000003</v>
      </c>
      <c r="K90" s="40">
        <v>35.351480000000002</v>
      </c>
      <c r="L90" s="40">
        <v>23.862362000000001</v>
      </c>
      <c r="M90" s="40">
        <v>40.465499999999999</v>
      </c>
      <c r="N90" s="40">
        <v>42.679189999999998</v>
      </c>
      <c r="O90" s="40">
        <v>39.549563999999997</v>
      </c>
      <c r="P90" s="40">
        <v>2.3093580999999999</v>
      </c>
      <c r="Q90" s="40">
        <v>16.003966999999999</v>
      </c>
      <c r="R90" s="40">
        <v>14.651716</v>
      </c>
      <c r="S90" s="40">
        <v>8.9356419999999996</v>
      </c>
      <c r="T90" s="40">
        <v>43.465029999999999</v>
      </c>
      <c r="U90" s="40">
        <v>37.787864999999996</v>
      </c>
      <c r="V90" s="155">
        <v>52.503810000000001</v>
      </c>
      <c r="W90" s="24"/>
    </row>
    <row r="91" spans="1:23" x14ac:dyDescent="0.35">
      <c r="A91" s="2">
        <v>44449</v>
      </c>
      <c r="B91" s="40">
        <v>24.057924</v>
      </c>
      <c r="C91" s="40">
        <v>14.726675</v>
      </c>
      <c r="D91" s="40">
        <v>24.657844999999998</v>
      </c>
      <c r="E91" s="40">
        <v>17.126238000000001</v>
      </c>
      <c r="F91" s="40">
        <v>34.545444000000003</v>
      </c>
      <c r="G91" s="40">
        <v>-8.5562590000000007</v>
      </c>
      <c r="H91" s="40">
        <v>7.9636810000000002</v>
      </c>
      <c r="I91" s="40">
        <v>49.979709999999997</v>
      </c>
      <c r="J91" s="40">
        <v>54.790329999999997</v>
      </c>
      <c r="K91" s="40">
        <v>32.044792000000001</v>
      </c>
      <c r="L91" s="40">
        <v>17.133130000000001</v>
      </c>
      <c r="M91" s="40">
        <v>31.115997</v>
      </c>
      <c r="N91" s="40">
        <v>44.057465000000001</v>
      </c>
      <c r="O91" s="40">
        <v>46.429560000000002</v>
      </c>
      <c r="P91" s="40">
        <v>0.95933676000000001</v>
      </c>
      <c r="Q91" s="40">
        <v>15.825582000000001</v>
      </c>
      <c r="R91" s="40">
        <v>26.683914000000001</v>
      </c>
      <c r="S91" s="40">
        <v>17.175090000000001</v>
      </c>
      <c r="T91" s="40">
        <v>45.502791999999999</v>
      </c>
      <c r="U91" s="40">
        <v>36.269030000000001</v>
      </c>
      <c r="V91" s="155">
        <v>46.056699999999999</v>
      </c>
      <c r="W91" s="24"/>
    </row>
    <row r="92" spans="1:23" x14ac:dyDescent="0.35">
      <c r="A92" s="2">
        <v>44480</v>
      </c>
      <c r="B92" s="40">
        <v>13.490009000000001</v>
      </c>
      <c r="C92" s="40">
        <v>4.5664069999999999</v>
      </c>
      <c r="D92" s="40">
        <v>29.876173000000001</v>
      </c>
      <c r="E92" s="40">
        <v>18.665908999999999</v>
      </c>
      <c r="F92" s="40">
        <v>40.808044000000002</v>
      </c>
      <c r="G92" s="40">
        <v>-5.4310026000000002</v>
      </c>
      <c r="H92" s="40">
        <v>0.35883187999999999</v>
      </c>
      <c r="I92" s="40">
        <v>33.160972999999998</v>
      </c>
      <c r="J92" s="40">
        <v>36.367584000000001</v>
      </c>
      <c r="K92" s="40">
        <v>14.70983</v>
      </c>
      <c r="L92" s="40">
        <v>13.503766000000001</v>
      </c>
      <c r="M92" s="40">
        <v>31.036770000000001</v>
      </c>
      <c r="N92" s="40">
        <v>35.172606999999999</v>
      </c>
      <c r="O92" s="40">
        <v>38.276671999999998</v>
      </c>
      <c r="P92" s="40">
        <v>-9.1941950000000006</v>
      </c>
      <c r="Q92" s="40">
        <v>16.340183</v>
      </c>
      <c r="R92" s="40">
        <v>28.907608</v>
      </c>
      <c r="S92" s="40">
        <v>10.060238999999999</v>
      </c>
      <c r="T92" s="40">
        <v>41.903602999999997</v>
      </c>
      <c r="U92" s="40">
        <v>30.176151000000001</v>
      </c>
      <c r="V92" s="155">
        <v>41.351092999999999</v>
      </c>
      <c r="W92" s="24"/>
    </row>
    <row r="93" spans="1:23" x14ac:dyDescent="0.35">
      <c r="A93" s="2">
        <v>44511</v>
      </c>
      <c r="B93" s="40">
        <v>10.893117999999999</v>
      </c>
      <c r="C93" s="40">
        <v>2.6376963</v>
      </c>
      <c r="D93" s="40">
        <v>12.590384500000001</v>
      </c>
      <c r="E93" s="40">
        <v>5.1226497000000002</v>
      </c>
      <c r="F93" s="40">
        <v>33.742226000000002</v>
      </c>
      <c r="G93" s="40">
        <v>0.96160173000000004</v>
      </c>
      <c r="H93" s="40">
        <v>-3.7420331999999998</v>
      </c>
      <c r="I93" s="40">
        <v>37.466476</v>
      </c>
      <c r="J93" s="40">
        <v>26.974737000000001</v>
      </c>
      <c r="K93" s="40">
        <v>9.3081589999999998</v>
      </c>
      <c r="L93" s="40">
        <v>1.3070345000000001</v>
      </c>
      <c r="M93" s="40">
        <v>18.422926</v>
      </c>
      <c r="N93" s="40">
        <v>40.377212999999998</v>
      </c>
      <c r="O93" s="40">
        <v>38.794780000000003</v>
      </c>
      <c r="P93" s="40">
        <v>-10.457307</v>
      </c>
      <c r="Q93" s="40">
        <v>20.525763999999999</v>
      </c>
      <c r="R93" s="40">
        <v>21.340333999999999</v>
      </c>
      <c r="S93" s="40">
        <v>3.5429835000000001</v>
      </c>
      <c r="T93" s="40">
        <v>52.274259999999998</v>
      </c>
      <c r="U93" s="40">
        <v>32.515569999999997</v>
      </c>
      <c r="V93" s="155">
        <v>45.395397000000003</v>
      </c>
      <c r="W93" s="24"/>
    </row>
    <row r="94" spans="1:23" x14ac:dyDescent="0.35">
      <c r="A94" s="2">
        <v>44540</v>
      </c>
      <c r="B94" s="40">
        <v>11.484933</v>
      </c>
      <c r="C94" s="40">
        <v>-10.599446</v>
      </c>
      <c r="D94" s="40">
        <v>1.7728686</v>
      </c>
      <c r="E94" s="40">
        <v>0.19026994999999999</v>
      </c>
      <c r="F94" s="40">
        <v>6.8867326000000002</v>
      </c>
      <c r="G94" s="40">
        <v>-15.45884</v>
      </c>
      <c r="H94" s="40">
        <v>-12.809258</v>
      </c>
      <c r="I94" s="40">
        <v>30.23405</v>
      </c>
      <c r="J94" s="40">
        <v>14.962935</v>
      </c>
      <c r="K94" s="40">
        <v>-2.0046412999999998</v>
      </c>
      <c r="L94" s="40">
        <v>-16.054386000000001</v>
      </c>
      <c r="M94" s="40">
        <v>8.2209699999999994</v>
      </c>
      <c r="N94" s="40">
        <v>10.712433000000001</v>
      </c>
      <c r="O94" s="40">
        <v>25.756025000000001</v>
      </c>
      <c r="P94" s="40">
        <v>-17.173970000000001</v>
      </c>
      <c r="Q94" s="40">
        <v>12.997699000000001</v>
      </c>
      <c r="R94" s="40">
        <v>9.1429600000000004</v>
      </c>
      <c r="S94" s="40">
        <v>-12.447346</v>
      </c>
      <c r="T94" s="40">
        <v>48.086559999999999</v>
      </c>
      <c r="U94" s="40">
        <v>24.571155999999998</v>
      </c>
      <c r="V94" s="155">
        <v>28.004456000000001</v>
      </c>
      <c r="W94" s="24"/>
    </row>
    <row r="95" spans="1:23" x14ac:dyDescent="0.35">
      <c r="A95" s="2">
        <v>44572</v>
      </c>
      <c r="B95" s="40">
        <v>-5.0525370000000001</v>
      </c>
      <c r="C95" s="40">
        <v>-20.053332999999999</v>
      </c>
      <c r="D95" s="40">
        <v>-2.5200070000000001</v>
      </c>
      <c r="E95" s="40">
        <v>-5.3466797000000001</v>
      </c>
      <c r="F95" s="40">
        <v>13.263475</v>
      </c>
      <c r="G95" s="40">
        <v>-6.7268132999999999</v>
      </c>
      <c r="H95" s="40">
        <v>-4.3026980000000004</v>
      </c>
      <c r="I95" s="40">
        <v>21.950996</v>
      </c>
      <c r="J95" s="40">
        <v>15.9602165</v>
      </c>
      <c r="K95" s="40">
        <v>-16.24465</v>
      </c>
      <c r="L95" s="40">
        <v>-16.016203000000001</v>
      </c>
      <c r="M95" s="40">
        <v>16.071653000000001</v>
      </c>
      <c r="N95" s="40">
        <v>13.521300999999999</v>
      </c>
      <c r="O95" s="40">
        <v>23.854685</v>
      </c>
      <c r="P95" s="40">
        <v>-22.978764999999999</v>
      </c>
      <c r="Q95" s="40">
        <v>12.510669999999999</v>
      </c>
      <c r="R95" s="40">
        <v>8.5018399999999996</v>
      </c>
      <c r="S95" s="40">
        <v>-24.628675000000001</v>
      </c>
      <c r="T95" s="40">
        <v>34.147644</v>
      </c>
      <c r="U95" s="40">
        <v>14.345765</v>
      </c>
      <c r="V95" s="155">
        <v>39.03998</v>
      </c>
      <c r="W95" s="24"/>
    </row>
    <row r="96" spans="1:23" x14ac:dyDescent="0.35">
      <c r="A96" s="2">
        <v>44603</v>
      </c>
      <c r="B96" s="40">
        <v>-17.606532999999999</v>
      </c>
      <c r="C96" s="40">
        <v>-13.120061</v>
      </c>
      <c r="D96" s="40">
        <v>0.83665849999999997</v>
      </c>
      <c r="E96" s="40">
        <v>2.0399927999999998</v>
      </c>
      <c r="F96" s="40">
        <v>6.9283247000000001</v>
      </c>
      <c r="G96" s="40">
        <v>-6.0539540000000001</v>
      </c>
      <c r="H96" s="40">
        <v>-4.4483956999999998</v>
      </c>
      <c r="I96" s="40">
        <v>12.908912000000001</v>
      </c>
      <c r="J96" s="40">
        <v>21.791767</v>
      </c>
      <c r="K96" s="40">
        <v>-20.761686000000001</v>
      </c>
      <c r="L96" s="40">
        <v>-1.2029052</v>
      </c>
      <c r="M96" s="40">
        <v>7.2432876000000004</v>
      </c>
      <c r="N96" s="40">
        <v>24.464058000000001</v>
      </c>
      <c r="O96" s="40">
        <v>9.4988229999999998</v>
      </c>
      <c r="P96" s="40">
        <v>-34.910699999999999</v>
      </c>
      <c r="Q96" s="40">
        <v>28.209924999999998</v>
      </c>
      <c r="R96" s="40">
        <v>12.652898</v>
      </c>
      <c r="S96" s="40">
        <v>-29.051780000000001</v>
      </c>
      <c r="T96" s="40">
        <v>36.240639999999999</v>
      </c>
      <c r="U96" s="40">
        <v>9.9732040000000008</v>
      </c>
      <c r="V96" s="155">
        <v>42.419455999999997</v>
      </c>
      <c r="W96" s="24"/>
    </row>
    <row r="97" spans="1:23" x14ac:dyDescent="0.35">
      <c r="A97" s="2">
        <v>44631</v>
      </c>
      <c r="B97" s="40">
        <v>-9.8737899999999996</v>
      </c>
      <c r="C97" s="40">
        <v>-19.931162</v>
      </c>
      <c r="D97" s="40">
        <v>6.4132332999999999</v>
      </c>
      <c r="E97" s="40">
        <v>0.64911839999999998</v>
      </c>
      <c r="F97" s="40">
        <v>-9.0156554999999994</v>
      </c>
      <c r="G97" s="40">
        <v>3.1539917000000002</v>
      </c>
      <c r="H97" s="40">
        <v>-4.9899339999999999</v>
      </c>
      <c r="I97" s="40">
        <v>5.0843239999999996</v>
      </c>
      <c r="J97" s="40">
        <v>14.096736999999999</v>
      </c>
      <c r="K97" s="40">
        <v>-22.756487</v>
      </c>
      <c r="L97" s="40">
        <v>8.2745549999999994</v>
      </c>
      <c r="M97" s="40">
        <v>5.9047102999999996</v>
      </c>
      <c r="N97" s="40">
        <v>-6.1956049999999996</v>
      </c>
      <c r="O97" s="40">
        <v>2.4600266999999998</v>
      </c>
      <c r="P97" s="40">
        <v>-42.981772999999997</v>
      </c>
      <c r="Q97" s="40">
        <v>31.425225999999999</v>
      </c>
      <c r="R97" s="40">
        <v>5.2617908</v>
      </c>
      <c r="S97" s="40">
        <v>-32.006912</v>
      </c>
      <c r="T97" s="40">
        <v>44.596004000000001</v>
      </c>
      <c r="U97" s="40">
        <v>3.5171866000000001</v>
      </c>
      <c r="V97" s="155">
        <v>37.733173000000001</v>
      </c>
      <c r="W97" s="24"/>
    </row>
    <row r="98" spans="1:23" x14ac:dyDescent="0.35">
      <c r="A98" s="2">
        <v>44662</v>
      </c>
      <c r="B98" s="40">
        <v>-12.198423999999999</v>
      </c>
      <c r="C98" s="40">
        <v>-17.087275000000002</v>
      </c>
      <c r="D98" s="40">
        <v>14.300632</v>
      </c>
      <c r="E98" s="40">
        <v>3.3071994999999998</v>
      </c>
      <c r="F98" s="40">
        <v>-2.2964478000000002</v>
      </c>
      <c r="G98" s="40">
        <v>2.4048447999999998</v>
      </c>
      <c r="H98" s="40">
        <v>-0.48016905999999998</v>
      </c>
      <c r="I98" s="40">
        <v>-1.0095715999999999</v>
      </c>
      <c r="J98" s="40">
        <v>20.578838000000001</v>
      </c>
      <c r="K98" s="40">
        <v>-23.501331</v>
      </c>
      <c r="L98" s="40">
        <v>22.399366000000001</v>
      </c>
      <c r="M98" s="40">
        <v>12.481033</v>
      </c>
      <c r="N98" s="40">
        <v>-0.59228539999999996</v>
      </c>
      <c r="O98" s="40">
        <v>16.391396</v>
      </c>
      <c r="P98" s="40">
        <v>-35.562874000000001</v>
      </c>
      <c r="Q98" s="40">
        <v>38.626086999999998</v>
      </c>
      <c r="R98" s="40">
        <v>7.1580887000000004</v>
      </c>
      <c r="S98" s="40">
        <v>0.81478360000000005</v>
      </c>
      <c r="T98" s="40">
        <v>53.659010000000002</v>
      </c>
      <c r="U98" s="40">
        <v>0.98677873999999999</v>
      </c>
      <c r="V98" s="155">
        <v>39.656959999999998</v>
      </c>
      <c r="W98" s="24"/>
    </row>
    <row r="99" spans="1:23" x14ac:dyDescent="0.35">
      <c r="A99" s="2">
        <v>44692</v>
      </c>
      <c r="B99" s="40">
        <v>-21.011257000000001</v>
      </c>
      <c r="C99" s="40">
        <v>-18.013012</v>
      </c>
      <c r="D99" s="40">
        <v>10.255456000000001</v>
      </c>
      <c r="E99" s="40">
        <v>-1.6235888000000001</v>
      </c>
      <c r="F99" s="40">
        <v>-29.486799999999999</v>
      </c>
      <c r="G99" s="40">
        <v>-16.167169999999999</v>
      </c>
      <c r="H99" s="40">
        <v>-7.2510123000000002</v>
      </c>
      <c r="I99" s="40">
        <v>-9.8536009999999994</v>
      </c>
      <c r="J99" s="40">
        <v>4.1663290000000002</v>
      </c>
      <c r="K99" s="40">
        <v>-29.489785999999999</v>
      </c>
      <c r="L99" s="40">
        <v>-12.53891</v>
      </c>
      <c r="M99" s="40">
        <v>-13.172727999999999</v>
      </c>
      <c r="N99" s="40">
        <v>-11.135488499999999</v>
      </c>
      <c r="O99" s="40">
        <v>2.0740270000000001</v>
      </c>
      <c r="P99" s="40">
        <v>-40.664070000000002</v>
      </c>
      <c r="Q99" s="40">
        <v>23.457229999999999</v>
      </c>
      <c r="R99" s="40">
        <v>2.1793127000000001</v>
      </c>
      <c r="S99" s="40">
        <v>-6.3819169999999996</v>
      </c>
      <c r="T99" s="40">
        <v>34.765889999999999</v>
      </c>
      <c r="U99" s="40">
        <v>-14.981455</v>
      </c>
      <c r="V99" s="155">
        <v>31.89969</v>
      </c>
      <c r="W99" s="24"/>
    </row>
    <row r="100" spans="1:23" x14ac:dyDescent="0.35">
      <c r="A100" s="2">
        <v>44722</v>
      </c>
      <c r="B100" s="40">
        <v>-20.532167000000001</v>
      </c>
      <c r="C100" s="40">
        <v>1.6686201000000001</v>
      </c>
      <c r="D100" s="40">
        <v>6.0953616999999998</v>
      </c>
      <c r="E100" s="40">
        <v>-12.424898000000001</v>
      </c>
      <c r="F100" s="40">
        <v>-32.213963</v>
      </c>
      <c r="G100" s="40">
        <v>0.80963373000000005</v>
      </c>
      <c r="H100" s="40">
        <v>-11.220264</v>
      </c>
      <c r="I100" s="40">
        <v>-11.197728</v>
      </c>
      <c r="J100" s="40">
        <v>-1.1559069</v>
      </c>
      <c r="K100" s="40">
        <v>-30.41864</v>
      </c>
      <c r="L100" s="40">
        <v>-15.835625</v>
      </c>
      <c r="M100" s="40">
        <v>-15.456068</v>
      </c>
      <c r="N100" s="40">
        <v>-14.459825</v>
      </c>
      <c r="O100" s="40">
        <v>-5.3933499999999999</v>
      </c>
      <c r="P100" s="40">
        <v>-33.755282999999999</v>
      </c>
      <c r="Q100" s="40">
        <v>19.238890000000001</v>
      </c>
      <c r="R100" s="40">
        <v>0.45223236</v>
      </c>
      <c r="S100" s="40">
        <v>-14.162713</v>
      </c>
      <c r="T100" s="40">
        <v>17.319631999999999</v>
      </c>
      <c r="U100" s="40">
        <v>-20.804006999999999</v>
      </c>
      <c r="V100" s="155">
        <v>16.387664999999998</v>
      </c>
      <c r="W100" s="24"/>
    </row>
    <row r="101" spans="1:23" x14ac:dyDescent="0.35">
      <c r="A101" s="2">
        <v>44753</v>
      </c>
      <c r="B101" s="40">
        <v>-15.293008</v>
      </c>
      <c r="C101" s="40">
        <v>-10.557753</v>
      </c>
      <c r="D101" s="40">
        <v>8.8585010000000004</v>
      </c>
      <c r="E101" s="40">
        <v>-13.581806</v>
      </c>
      <c r="F101" s="40">
        <v>-35.944139999999997</v>
      </c>
      <c r="G101" s="40">
        <v>-9.9352359999999997</v>
      </c>
      <c r="H101" s="40">
        <v>-9.6461590000000008</v>
      </c>
      <c r="I101" s="40">
        <v>-22.831641999999999</v>
      </c>
      <c r="J101" s="40">
        <v>-2.7521073999999999</v>
      </c>
      <c r="K101" s="40">
        <v>-35.873869999999997</v>
      </c>
      <c r="L101" s="40">
        <v>-22.797381999999999</v>
      </c>
      <c r="M101" s="40">
        <v>-12.642120999999999</v>
      </c>
      <c r="N101" s="40">
        <v>-19.503986000000001</v>
      </c>
      <c r="O101" s="40">
        <v>-3.7103057000000002</v>
      </c>
      <c r="P101" s="40">
        <v>-30.842214999999999</v>
      </c>
      <c r="Q101" s="40">
        <v>11.140108</v>
      </c>
      <c r="R101" s="40">
        <v>0.34211873999999998</v>
      </c>
      <c r="S101" s="40">
        <v>-12.790452999999999</v>
      </c>
      <c r="T101" s="40">
        <v>12.445664000000001</v>
      </c>
      <c r="U101" s="40">
        <v>-28.494888</v>
      </c>
      <c r="V101" s="155">
        <v>6.7753196000000004</v>
      </c>
      <c r="W101" s="24"/>
    </row>
    <row r="102" spans="1:23" x14ac:dyDescent="0.35">
      <c r="A102" s="2">
        <v>44784</v>
      </c>
      <c r="B102" s="40">
        <v>-16.882069000000001</v>
      </c>
      <c r="C102" s="40">
        <v>6.1886429999999999</v>
      </c>
      <c r="D102" s="40">
        <v>20.768509999999999</v>
      </c>
      <c r="E102" s="40">
        <v>-4.3452320000000002</v>
      </c>
      <c r="F102" s="40">
        <v>-31.817620999999999</v>
      </c>
      <c r="G102" s="40">
        <v>9.3366260000000008</v>
      </c>
      <c r="H102" s="40">
        <v>-3.2600164</v>
      </c>
      <c r="I102" s="40">
        <v>-15.69069</v>
      </c>
      <c r="J102" s="40">
        <v>-0.18112063</v>
      </c>
      <c r="K102" s="40">
        <v>-29.133308</v>
      </c>
      <c r="L102" s="40">
        <v>-7.3146820000000004</v>
      </c>
      <c r="M102" s="40">
        <v>-4.3636203</v>
      </c>
      <c r="N102" s="40">
        <v>-8.0716909999999995</v>
      </c>
      <c r="O102" s="40">
        <v>0.61568020000000001</v>
      </c>
      <c r="P102" s="40">
        <v>-30.579232999999999</v>
      </c>
      <c r="Q102" s="40">
        <v>24.229122</v>
      </c>
      <c r="R102" s="40">
        <v>5.8425903000000003</v>
      </c>
      <c r="S102" s="40">
        <v>-2.5974750000000002</v>
      </c>
      <c r="T102" s="40">
        <v>21.376860000000001</v>
      </c>
      <c r="U102" s="40">
        <v>-22.269552000000001</v>
      </c>
      <c r="V102" s="155">
        <v>11.223185000000001</v>
      </c>
      <c r="W102" s="24"/>
    </row>
    <row r="103" spans="1:23" x14ac:dyDescent="0.35">
      <c r="A103" s="2">
        <v>44813</v>
      </c>
      <c r="B103" s="40">
        <v>-21.134096</v>
      </c>
      <c r="C103" s="40">
        <v>12.211919</v>
      </c>
      <c r="D103" s="40">
        <v>16.464043</v>
      </c>
      <c r="E103" s="40">
        <v>-13.707399000000001</v>
      </c>
      <c r="F103" s="40">
        <v>-42.995429999999999</v>
      </c>
      <c r="G103" s="40">
        <v>2.6146053999999999</v>
      </c>
      <c r="H103" s="40">
        <v>-10.467255</v>
      </c>
      <c r="I103" s="40">
        <v>-21.326022999999999</v>
      </c>
      <c r="J103" s="40">
        <v>-3.6558926</v>
      </c>
      <c r="K103" s="40">
        <v>-31.789332999999999</v>
      </c>
      <c r="L103" s="40">
        <v>1.0733724</v>
      </c>
      <c r="M103" s="40">
        <v>-11.120850000000001</v>
      </c>
      <c r="N103" s="40">
        <v>-14.234553999999999</v>
      </c>
      <c r="O103" s="40">
        <v>-5.4460945000000001</v>
      </c>
      <c r="P103" s="40">
        <v>-32.080523999999997</v>
      </c>
      <c r="Q103" s="40">
        <v>15.528428999999999</v>
      </c>
      <c r="R103" s="40">
        <v>1.5652657000000001</v>
      </c>
      <c r="S103" s="40">
        <v>12.500132000000001</v>
      </c>
      <c r="T103" s="40">
        <v>5.5259466000000002</v>
      </c>
      <c r="U103" s="40">
        <v>-24.486654000000001</v>
      </c>
      <c r="V103" s="155">
        <v>5.0332784999999998</v>
      </c>
      <c r="W103" s="24"/>
    </row>
    <row r="104" spans="1:23" x14ac:dyDescent="0.35">
      <c r="A104" s="2">
        <v>44845</v>
      </c>
      <c r="B104" s="40">
        <v>-29.137701</v>
      </c>
      <c r="C104" s="40">
        <v>5.552435</v>
      </c>
      <c r="D104" s="40">
        <v>-8.7434049999999999E-2</v>
      </c>
      <c r="E104" s="40">
        <v>-28.017748000000001</v>
      </c>
      <c r="F104" s="40">
        <v>-53.230896000000001</v>
      </c>
      <c r="G104" s="40">
        <v>-3.4846783000000001</v>
      </c>
      <c r="H104" s="40">
        <v>-19.495398000000002</v>
      </c>
      <c r="I104" s="40">
        <v>-29.206012999999999</v>
      </c>
      <c r="J104" s="40">
        <v>-2.1646320000000001</v>
      </c>
      <c r="K104" s="40">
        <v>-36.153908000000001</v>
      </c>
      <c r="L104" s="40">
        <v>11.075616</v>
      </c>
      <c r="M104" s="40">
        <v>-19.962109000000002</v>
      </c>
      <c r="N104" s="40">
        <v>-19.24662</v>
      </c>
      <c r="O104" s="40">
        <v>-12.449664</v>
      </c>
      <c r="P104" s="40">
        <v>-40.343165999999997</v>
      </c>
      <c r="Q104" s="40">
        <v>7.3878406999999999</v>
      </c>
      <c r="R104" s="40">
        <v>-4.3319520000000002</v>
      </c>
      <c r="S104" s="40">
        <v>19.961189999999998</v>
      </c>
      <c r="T104" s="40">
        <v>7.5988053999999998</v>
      </c>
      <c r="U104" s="40">
        <v>-38.440894999999998</v>
      </c>
      <c r="V104" s="155">
        <v>0.54353476000000001</v>
      </c>
      <c r="W104" s="24"/>
    </row>
    <row r="105" spans="1:23" x14ac:dyDescent="0.35">
      <c r="A105" s="2">
        <v>44876</v>
      </c>
      <c r="B105" s="40">
        <v>-27.526516000000001</v>
      </c>
      <c r="C105" s="40">
        <v>7.3140025</v>
      </c>
      <c r="D105" s="40">
        <v>1.0211349000000001</v>
      </c>
      <c r="E105" s="40">
        <v>-23.047846</v>
      </c>
      <c r="F105" s="40">
        <v>-34.217599999999997</v>
      </c>
      <c r="G105" s="40">
        <v>3.9365052999999999</v>
      </c>
      <c r="H105" s="40">
        <v>-10.066872999999999</v>
      </c>
      <c r="I105" s="40">
        <v>-23.802757</v>
      </c>
      <c r="J105" s="40">
        <v>13.423824</v>
      </c>
      <c r="K105" s="40">
        <v>-21.123493</v>
      </c>
      <c r="L105" s="40">
        <v>9.7864149999999999</v>
      </c>
      <c r="M105" s="40">
        <v>-5.9883356000000001</v>
      </c>
      <c r="N105" s="40">
        <v>-5.7219924999999998</v>
      </c>
      <c r="O105" s="40">
        <v>-6.5338316000000001</v>
      </c>
      <c r="P105" s="40">
        <v>-38.512664999999998</v>
      </c>
      <c r="Q105" s="40">
        <v>8.5812209999999993</v>
      </c>
      <c r="R105" s="40">
        <v>0.29710530000000002</v>
      </c>
      <c r="S105" s="40">
        <v>38.900993</v>
      </c>
      <c r="T105" s="40">
        <v>4.3118119999999998</v>
      </c>
      <c r="U105" s="40">
        <v>-45.310177000000003</v>
      </c>
      <c r="V105" s="155">
        <v>-3.3458291999999998</v>
      </c>
      <c r="W105" s="24"/>
    </row>
    <row r="106" spans="1:23" x14ac:dyDescent="0.35">
      <c r="A106" s="2">
        <v>44904</v>
      </c>
      <c r="B106" s="40">
        <v>-26.851241999999999</v>
      </c>
      <c r="C106" s="40">
        <v>15.776884000000001</v>
      </c>
      <c r="D106" s="40">
        <v>-2.4717033000000002</v>
      </c>
      <c r="E106" s="40">
        <v>-17.451609000000001</v>
      </c>
      <c r="F106" s="40">
        <v>-26.887862999999999</v>
      </c>
      <c r="G106" s="40">
        <v>8.9451309999999999</v>
      </c>
      <c r="H106" s="40">
        <v>-2.8962789999999998</v>
      </c>
      <c r="I106" s="40">
        <v>-23.736578000000002</v>
      </c>
      <c r="J106" s="40">
        <v>10.661781</v>
      </c>
      <c r="K106" s="40">
        <v>-26.586787999999999</v>
      </c>
      <c r="L106" s="40">
        <v>10.763824</v>
      </c>
      <c r="M106" s="40">
        <v>-3.1932830000000001</v>
      </c>
      <c r="N106" s="40">
        <v>0.32836199999999999</v>
      </c>
      <c r="O106" s="40">
        <v>-5.7299376000000004</v>
      </c>
      <c r="P106" s="40">
        <v>-25.054687999999999</v>
      </c>
      <c r="Q106" s="40">
        <v>3.2544136E-3</v>
      </c>
      <c r="R106" s="40">
        <v>0.30280351999999999</v>
      </c>
      <c r="S106" s="40">
        <v>77.935749999999999</v>
      </c>
      <c r="T106" s="40">
        <v>-8.8166829999999994</v>
      </c>
      <c r="U106" s="40">
        <v>-38.060856000000001</v>
      </c>
      <c r="V106" s="155">
        <v>-4.1161656000000004</v>
      </c>
      <c r="W106" s="24"/>
    </row>
    <row r="107" spans="1:23" x14ac:dyDescent="0.35">
      <c r="A107" s="2">
        <v>44937</v>
      </c>
      <c r="B107" s="40">
        <v>-18.714832000000001</v>
      </c>
      <c r="C107" s="40">
        <v>22.536110000000001</v>
      </c>
      <c r="D107" s="40">
        <v>-5.1226735000000003</v>
      </c>
      <c r="E107" s="40">
        <v>-9.9960570000000004</v>
      </c>
      <c r="F107" s="40">
        <v>-23.355108000000001</v>
      </c>
      <c r="G107" s="40">
        <v>1.3551712</v>
      </c>
      <c r="H107" s="40">
        <v>-6.0382899999999999</v>
      </c>
      <c r="I107" s="40">
        <v>-24.381278999999999</v>
      </c>
      <c r="J107" s="40">
        <v>14.216792999999999</v>
      </c>
      <c r="K107" s="40">
        <v>-20.421320000000001</v>
      </c>
      <c r="L107" s="40">
        <v>18.756878</v>
      </c>
      <c r="M107" s="40">
        <v>-1.7545819</v>
      </c>
      <c r="N107" s="40">
        <v>2.6046276000000002</v>
      </c>
      <c r="O107" s="40">
        <v>-12.396181</v>
      </c>
      <c r="P107" s="40">
        <v>-14.547758999999999</v>
      </c>
      <c r="Q107" s="40">
        <v>-3.9347053000000001</v>
      </c>
      <c r="R107" s="40">
        <v>1.1174917</v>
      </c>
      <c r="S107" s="40">
        <v>66.730059999999995</v>
      </c>
      <c r="T107" s="40">
        <v>-6.4135312999999998</v>
      </c>
      <c r="U107" s="40">
        <v>-39.561070000000001</v>
      </c>
      <c r="V107" s="155">
        <v>-10.112845999999999</v>
      </c>
      <c r="W107" s="24"/>
    </row>
    <row r="108" spans="1:23" x14ac:dyDescent="0.35">
      <c r="A108" s="2">
        <v>44967</v>
      </c>
      <c r="B108" s="40">
        <v>-15.098882</v>
      </c>
      <c r="C108" s="40">
        <v>18.641590000000001</v>
      </c>
      <c r="D108" s="40">
        <v>0.5859375</v>
      </c>
      <c r="E108" s="40">
        <v>-10.649925</v>
      </c>
      <c r="F108" s="40">
        <v>-23.560683999999998</v>
      </c>
      <c r="G108" s="40">
        <v>-8.2881210000000003</v>
      </c>
      <c r="H108" s="40">
        <v>-5.8538620000000003</v>
      </c>
      <c r="I108" s="40">
        <v>-19.649685000000002</v>
      </c>
      <c r="J108" s="40">
        <v>17.299402000000001</v>
      </c>
      <c r="K108" s="40">
        <v>-14.138979000000001</v>
      </c>
      <c r="L108" s="40">
        <v>-2.3002326000000002</v>
      </c>
      <c r="M108" s="40">
        <v>-12.601184999999999</v>
      </c>
      <c r="N108" s="40">
        <v>8.6711519999999993</v>
      </c>
      <c r="O108" s="40">
        <v>-10.474926</v>
      </c>
      <c r="P108" s="40">
        <v>-17.535847</v>
      </c>
      <c r="Q108" s="40">
        <v>-17.764050000000001</v>
      </c>
      <c r="R108" s="40">
        <v>-2.2566079999999999</v>
      </c>
      <c r="S108" s="40">
        <v>49.205756999999998</v>
      </c>
      <c r="T108" s="40">
        <v>-8.380217</v>
      </c>
      <c r="U108" s="40">
        <v>-39.294220000000003</v>
      </c>
      <c r="V108" s="155">
        <v>-15.501708000000001</v>
      </c>
      <c r="W108" s="24"/>
    </row>
    <row r="109" spans="1:23" x14ac:dyDescent="0.35">
      <c r="A109" s="2">
        <v>44995</v>
      </c>
      <c r="B109" s="40">
        <v>-12.994999</v>
      </c>
      <c r="C109" s="40">
        <v>14.980936</v>
      </c>
      <c r="D109" s="40">
        <v>-7.3313179999999996</v>
      </c>
      <c r="E109" s="40">
        <v>-11.927122000000001</v>
      </c>
      <c r="F109" s="40">
        <v>-6.566268</v>
      </c>
      <c r="G109" s="40">
        <v>-17.007196</v>
      </c>
      <c r="H109" s="40">
        <v>-12.626827</v>
      </c>
      <c r="I109" s="40">
        <v>-16.378397</v>
      </c>
      <c r="J109" s="40">
        <v>19.949065999999998</v>
      </c>
      <c r="K109" s="40">
        <v>-14.191001999999999</v>
      </c>
      <c r="L109" s="40">
        <v>-11.021364</v>
      </c>
      <c r="M109" s="40">
        <v>-20.447147000000001</v>
      </c>
      <c r="N109" s="40">
        <v>28.553688000000001</v>
      </c>
      <c r="O109" s="40">
        <v>-7.4135119999999999</v>
      </c>
      <c r="P109" s="40">
        <v>-7.1625414000000003</v>
      </c>
      <c r="Q109" s="40">
        <v>-19.249409</v>
      </c>
      <c r="R109" s="40">
        <v>-2.8796374999999999</v>
      </c>
      <c r="S109" s="40">
        <v>106.871414</v>
      </c>
      <c r="T109" s="40">
        <v>-18.683409999999999</v>
      </c>
      <c r="U109" s="40">
        <v>-37.957214</v>
      </c>
      <c r="V109" s="155">
        <v>-18.701243999999999</v>
      </c>
      <c r="W109" s="24"/>
    </row>
    <row r="110" spans="1:23" x14ac:dyDescent="0.35">
      <c r="A110" s="2">
        <v>45027</v>
      </c>
      <c r="B110" s="40">
        <v>-5.2481470000000003</v>
      </c>
      <c r="C110" s="40">
        <v>8.3088639999999998</v>
      </c>
      <c r="D110" s="40">
        <v>-0.66721439999999999</v>
      </c>
      <c r="E110" s="40">
        <v>-10.733902</v>
      </c>
      <c r="F110" s="40">
        <v>-11.583847</v>
      </c>
      <c r="G110" s="40">
        <v>-8.7801399999999994</v>
      </c>
      <c r="H110" s="40">
        <v>-10.62532</v>
      </c>
      <c r="I110" s="40">
        <v>-9.0559239999999992</v>
      </c>
      <c r="J110" s="40">
        <v>15.737999</v>
      </c>
      <c r="K110" s="40">
        <v>-8.2150459999999992</v>
      </c>
      <c r="L110" s="40">
        <v>-13.634788500000001</v>
      </c>
      <c r="M110" s="40">
        <v>-20.096111000000001</v>
      </c>
      <c r="N110" s="40">
        <v>18.931925</v>
      </c>
      <c r="O110" s="40">
        <v>-11.972761</v>
      </c>
      <c r="P110" s="40">
        <v>-2.6017964</v>
      </c>
      <c r="Q110" s="40">
        <v>-25.881184000000001</v>
      </c>
      <c r="R110" s="40">
        <v>-4.8472999999999997</v>
      </c>
      <c r="S110" s="40">
        <v>57.324756999999998</v>
      </c>
      <c r="T110" s="40">
        <v>-23.781008</v>
      </c>
      <c r="U110" s="40">
        <v>-33.625298000000001</v>
      </c>
      <c r="V110" s="155">
        <v>-19.074725999999998</v>
      </c>
      <c r="W110" s="24"/>
    </row>
    <row r="111" spans="1:23" x14ac:dyDescent="0.35">
      <c r="A111" s="2">
        <v>45057</v>
      </c>
      <c r="B111" s="40">
        <v>-0.107866526</v>
      </c>
      <c r="C111" s="40">
        <v>28.264247999999998</v>
      </c>
      <c r="D111" s="40">
        <v>2.6067494999999998</v>
      </c>
      <c r="E111" s="40">
        <v>-3.8772582999999998</v>
      </c>
      <c r="F111" s="40">
        <v>24.075078999999999</v>
      </c>
      <c r="G111" s="40">
        <v>14.262676000000001</v>
      </c>
      <c r="H111" s="40">
        <v>-5.1701902999999998</v>
      </c>
      <c r="I111" s="40">
        <v>-3.3492506</v>
      </c>
      <c r="J111" s="40">
        <v>34.427357000000001</v>
      </c>
      <c r="K111" s="40">
        <v>-4.4354019999999998</v>
      </c>
      <c r="L111" s="40">
        <v>8.6737870000000008</v>
      </c>
      <c r="M111" s="40">
        <v>-7.7112436000000004</v>
      </c>
      <c r="N111" s="40">
        <v>32.955359999999999</v>
      </c>
      <c r="O111" s="40">
        <v>2.0930767000000001</v>
      </c>
      <c r="P111" s="40">
        <v>4.3193935999999997</v>
      </c>
      <c r="Q111" s="40">
        <v>-14.750552000000001</v>
      </c>
      <c r="R111" s="40">
        <v>-2.8475046000000002</v>
      </c>
      <c r="S111" s="40">
        <v>59.585453000000001</v>
      </c>
      <c r="T111" s="40">
        <v>-13.034874</v>
      </c>
      <c r="U111" s="40">
        <v>-22.366492999999998</v>
      </c>
      <c r="V111" s="155">
        <v>-13.8130665</v>
      </c>
      <c r="W111" s="24"/>
    </row>
    <row r="112" spans="1:23" x14ac:dyDescent="0.35">
      <c r="A112" s="2">
        <v>45086</v>
      </c>
      <c r="B112" s="40">
        <v>-13.346714</v>
      </c>
      <c r="C112" s="40">
        <v>10.509682</v>
      </c>
      <c r="D112" s="40">
        <v>1.7164588000000001</v>
      </c>
      <c r="E112" s="40">
        <v>-6.69353</v>
      </c>
      <c r="F112" s="40">
        <v>23.107051999999999</v>
      </c>
      <c r="G112" s="40">
        <v>7.4563622000000001</v>
      </c>
      <c r="H112" s="40">
        <v>-8.9082419999999995</v>
      </c>
      <c r="I112" s="40">
        <v>1.3486624</v>
      </c>
      <c r="J112" s="40">
        <v>31.685555000000001</v>
      </c>
      <c r="K112" s="40">
        <v>4.1653989999999999</v>
      </c>
      <c r="L112" s="40">
        <v>10.691202000000001</v>
      </c>
      <c r="M112" s="40">
        <v>-6.0286759999999999</v>
      </c>
      <c r="N112" s="40">
        <v>42.133892000000003</v>
      </c>
      <c r="O112" s="40">
        <v>3.5837412</v>
      </c>
      <c r="P112" s="40">
        <v>-12.595404</v>
      </c>
      <c r="Q112" s="40">
        <v>-13.40931</v>
      </c>
      <c r="R112" s="40">
        <v>-5.2536306000000002</v>
      </c>
      <c r="S112" s="40">
        <v>62.109734000000003</v>
      </c>
      <c r="T112" s="40">
        <v>-8.9743379999999995</v>
      </c>
      <c r="U112" s="40">
        <v>-16.676022</v>
      </c>
      <c r="V112" s="155">
        <v>-5.3572474000000003</v>
      </c>
      <c r="W112" s="24"/>
    </row>
    <row r="113" spans="1:23" x14ac:dyDescent="0.35">
      <c r="A113" s="2">
        <v>45118</v>
      </c>
      <c r="B113" s="40">
        <v>-16.692495000000001</v>
      </c>
      <c r="C113" s="40">
        <v>38.288497999999997</v>
      </c>
      <c r="D113" s="40">
        <v>9.6222399999999997</v>
      </c>
      <c r="E113" s="40">
        <v>2.6765227</v>
      </c>
      <c r="F113" s="40">
        <v>44.133544999999998</v>
      </c>
      <c r="G113" s="40">
        <v>32.263244999999998</v>
      </c>
      <c r="H113" s="40">
        <v>-3.3253490000000001</v>
      </c>
      <c r="I113" s="40">
        <v>14.363205000000001</v>
      </c>
      <c r="J113" s="40">
        <v>43.774709999999999</v>
      </c>
      <c r="K113" s="40">
        <v>14.992846</v>
      </c>
      <c r="L113" s="40">
        <v>32.158268</v>
      </c>
      <c r="M113" s="40">
        <v>-0.28413534000000001</v>
      </c>
      <c r="N113" s="40">
        <v>83.203900000000004</v>
      </c>
      <c r="O113" s="40">
        <v>9.9130990000000008</v>
      </c>
      <c r="P113" s="40">
        <v>-12.49817</v>
      </c>
      <c r="Q113" s="40">
        <v>-10.222262000000001</v>
      </c>
      <c r="R113" s="40">
        <v>-3.8808286000000001</v>
      </c>
      <c r="S113" s="40">
        <v>76.581085000000002</v>
      </c>
      <c r="T113" s="40">
        <v>0.30952691999999998</v>
      </c>
      <c r="U113" s="40">
        <v>-2.4064182999999999</v>
      </c>
      <c r="V113" s="155">
        <v>4.6360372999999999</v>
      </c>
      <c r="W113" s="24"/>
    </row>
    <row r="114" spans="1:23" x14ac:dyDescent="0.35">
      <c r="A114" s="2">
        <v>45149</v>
      </c>
      <c r="B114" s="40">
        <v>-15.369183</v>
      </c>
      <c r="C114" s="40">
        <v>14.988899</v>
      </c>
      <c r="D114" s="40">
        <v>-1.9443393</v>
      </c>
      <c r="E114" s="40">
        <v>-6.0414194999999999</v>
      </c>
      <c r="F114" s="40">
        <v>40.398871999999997</v>
      </c>
      <c r="G114" s="40">
        <v>25.927603000000001</v>
      </c>
      <c r="H114" s="40">
        <v>-3.233552</v>
      </c>
      <c r="I114" s="40">
        <v>3.2506704000000002</v>
      </c>
      <c r="J114" s="40">
        <v>33.450949999999999</v>
      </c>
      <c r="K114" s="40">
        <v>4.1678430000000004</v>
      </c>
      <c r="L114" s="40">
        <v>12.844443</v>
      </c>
      <c r="M114" s="40">
        <v>-6.7689599999999999</v>
      </c>
      <c r="N114" s="40">
        <v>54.951976999999999</v>
      </c>
      <c r="O114" s="40">
        <v>1.0229111</v>
      </c>
      <c r="P114" s="40">
        <v>-5.7730730000000001</v>
      </c>
      <c r="Q114" s="40">
        <v>-16.968219999999999</v>
      </c>
      <c r="R114" s="40">
        <v>-5.3690490000000004</v>
      </c>
      <c r="S114" s="40">
        <v>79.974270000000004</v>
      </c>
      <c r="T114" s="40">
        <v>-6.8848370000000001</v>
      </c>
      <c r="U114" s="40">
        <v>-0.72890520000000003</v>
      </c>
      <c r="V114" s="155">
        <v>-8.3802219999999998</v>
      </c>
      <c r="W114" s="24"/>
    </row>
    <row r="115" spans="1:23" x14ac:dyDescent="0.35">
      <c r="A115" s="2">
        <v>45180</v>
      </c>
      <c r="B115" s="40">
        <v>-13.383264</v>
      </c>
      <c r="C115" s="40">
        <v>-0.17282963000000001</v>
      </c>
      <c r="D115" s="40">
        <v>-2.9038012000000002</v>
      </c>
      <c r="E115" s="40">
        <v>-3.3984779999999999</v>
      </c>
      <c r="F115" s="40">
        <v>40.200268000000001</v>
      </c>
      <c r="G115" s="40">
        <v>25.332224</v>
      </c>
      <c r="H115" s="40">
        <v>-2.5550424999999999</v>
      </c>
      <c r="I115" s="40">
        <v>8.0301170000000006</v>
      </c>
      <c r="J115" s="40">
        <v>32.679485</v>
      </c>
      <c r="K115" s="40">
        <v>13.754082</v>
      </c>
      <c r="L115" s="40">
        <v>9.7105739999999994</v>
      </c>
      <c r="M115" s="40">
        <v>-1.1694549999999999</v>
      </c>
      <c r="N115" s="40">
        <v>53.095660000000002</v>
      </c>
      <c r="O115" s="40">
        <v>4.0575504000000002</v>
      </c>
      <c r="P115" s="40">
        <v>-5.4950894999999997</v>
      </c>
      <c r="Q115" s="40">
        <v>-13.9285145</v>
      </c>
      <c r="R115" s="40">
        <v>-6.8704605000000001</v>
      </c>
      <c r="S115" s="40">
        <v>59.619365999999999</v>
      </c>
      <c r="T115" s="40">
        <v>8.0537795999999995E-2</v>
      </c>
      <c r="U115" s="40">
        <v>2.3476957999999999</v>
      </c>
      <c r="V115" s="155">
        <v>-4.5081319999999998</v>
      </c>
      <c r="W115" s="24"/>
    </row>
    <row r="116" spans="1:23" x14ac:dyDescent="0.35">
      <c r="A116" s="2">
        <v>45210</v>
      </c>
      <c r="B116" s="40">
        <v>-3.7262081999999999</v>
      </c>
      <c r="C116" s="40">
        <v>11.827957</v>
      </c>
      <c r="D116" s="40">
        <v>-1.8250166999999999</v>
      </c>
      <c r="E116" s="40">
        <v>12.485981000000001</v>
      </c>
      <c r="F116" s="40">
        <v>72.024739999999994</v>
      </c>
      <c r="G116" s="40">
        <v>20.901547999999998</v>
      </c>
      <c r="H116" s="40">
        <v>6.9473266999999996</v>
      </c>
      <c r="I116" s="40">
        <v>28.58615</v>
      </c>
      <c r="J116" s="40">
        <v>27.510619999999999</v>
      </c>
      <c r="K116" s="40">
        <v>23.96772</v>
      </c>
      <c r="L116" s="40">
        <v>7.0665240000000002</v>
      </c>
      <c r="M116" s="40">
        <v>9.4820019999999996</v>
      </c>
      <c r="N116" s="40">
        <v>56.652462</v>
      </c>
      <c r="O116" s="40">
        <v>10.858129999999999</v>
      </c>
      <c r="P116" s="40">
        <v>11.549604</v>
      </c>
      <c r="Q116" s="40">
        <v>-15.928608000000001</v>
      </c>
      <c r="R116" s="40">
        <v>-6.8273783000000003</v>
      </c>
      <c r="S116" s="40">
        <v>62.302875999999998</v>
      </c>
      <c r="T116" s="40">
        <v>1.5785456</v>
      </c>
      <c r="U116" s="40">
        <v>14.532052999999999</v>
      </c>
      <c r="V116" s="155">
        <v>-9.4418050000000004</v>
      </c>
      <c r="W116" s="24"/>
    </row>
    <row r="117" spans="1:23" x14ac:dyDescent="0.35">
      <c r="A117" s="2">
        <v>45240</v>
      </c>
      <c r="B117" s="40">
        <v>-8.6427150000000008</v>
      </c>
      <c r="C117" s="40">
        <v>-4.3447374999999999</v>
      </c>
      <c r="D117" s="40">
        <v>-9.0412855000000008</v>
      </c>
      <c r="E117" s="40">
        <v>0.21722316999999999</v>
      </c>
      <c r="F117" s="40">
        <v>44.790604000000002</v>
      </c>
      <c r="G117" s="40">
        <v>5.8855769999999996</v>
      </c>
      <c r="H117" s="40">
        <v>-1.0699034E-2</v>
      </c>
      <c r="I117" s="40">
        <v>17.158639999999998</v>
      </c>
      <c r="J117" s="40">
        <v>14.180922499999999</v>
      </c>
      <c r="K117" s="40">
        <v>4.5254469999999998</v>
      </c>
      <c r="L117" s="40">
        <v>20.661116</v>
      </c>
      <c r="M117" s="40">
        <v>-7.6219140000000003</v>
      </c>
      <c r="N117" s="40">
        <v>40.112520000000004</v>
      </c>
      <c r="O117" s="40">
        <v>1.2818932999999999</v>
      </c>
      <c r="P117" s="40">
        <v>5.5536985000000003</v>
      </c>
      <c r="Q117" s="40">
        <v>-18.044519999999999</v>
      </c>
      <c r="R117" s="40">
        <v>-14.183289</v>
      </c>
      <c r="S117" s="40">
        <v>18.164158</v>
      </c>
      <c r="T117" s="40">
        <v>-5.0868989999999998</v>
      </c>
      <c r="U117" s="40">
        <v>21.384965999999999</v>
      </c>
      <c r="V117" s="155">
        <v>-4.2249084000000003</v>
      </c>
      <c r="W117" s="24"/>
    </row>
    <row r="118" spans="1:23" x14ac:dyDescent="0.35">
      <c r="A118" s="2">
        <v>45271</v>
      </c>
      <c r="B118" s="40">
        <v>-15.4553175</v>
      </c>
      <c r="C118" s="40">
        <v>4.7796130000000003</v>
      </c>
      <c r="D118" s="40">
        <v>-2.1246730999999999</v>
      </c>
      <c r="E118" s="40">
        <v>-3.1401932000000001</v>
      </c>
      <c r="F118" s="40">
        <v>53.757713000000003</v>
      </c>
      <c r="G118" s="40">
        <v>7.7722670000000003</v>
      </c>
      <c r="H118" s="40">
        <v>-4.5382379999999998</v>
      </c>
      <c r="I118" s="40">
        <v>16.493870000000001</v>
      </c>
      <c r="J118" s="40">
        <v>27.586437</v>
      </c>
      <c r="K118" s="40">
        <v>9.3397729999999992</v>
      </c>
      <c r="L118" s="40">
        <v>24.340140999999999</v>
      </c>
      <c r="M118" s="40">
        <v>-5.7649670000000004</v>
      </c>
      <c r="N118" s="40">
        <v>41.011177000000004</v>
      </c>
      <c r="O118" s="40">
        <v>11.383748000000001</v>
      </c>
      <c r="P118" s="40">
        <v>-14.282381000000001</v>
      </c>
      <c r="Q118" s="40">
        <v>-10.792135999999999</v>
      </c>
      <c r="R118" s="40">
        <v>-14.779477999999999</v>
      </c>
      <c r="S118" s="40">
        <v>4.8204184000000003</v>
      </c>
      <c r="T118" s="40">
        <v>-1.9629836000000001</v>
      </c>
      <c r="U118" s="40">
        <v>7.0662975000000001</v>
      </c>
      <c r="V118" s="155">
        <v>11.021412</v>
      </c>
      <c r="W118" s="24"/>
    </row>
    <row r="119" spans="1:23" x14ac:dyDescent="0.35">
      <c r="A119" s="2">
        <v>45302</v>
      </c>
      <c r="B119" s="40">
        <v>-23.091131000000001</v>
      </c>
      <c r="C119" s="40">
        <v>-2.0372569999999999</v>
      </c>
      <c r="D119" s="40">
        <v>6.0726760000000004</v>
      </c>
      <c r="E119" s="40">
        <v>-3.3362029999999998</v>
      </c>
      <c r="F119" s="40">
        <v>32.548870000000001</v>
      </c>
      <c r="G119" s="40">
        <v>12.7850895</v>
      </c>
      <c r="H119" s="40">
        <v>-4.2406616000000001</v>
      </c>
      <c r="I119" s="40">
        <v>15.401375</v>
      </c>
      <c r="J119" s="40">
        <v>21.288145</v>
      </c>
      <c r="K119" s="40">
        <v>2.649057</v>
      </c>
      <c r="L119" s="40">
        <v>23.010372</v>
      </c>
      <c r="M119" s="40">
        <v>-12.580263</v>
      </c>
      <c r="N119" s="40">
        <v>41.566215999999997</v>
      </c>
      <c r="O119" s="40">
        <v>16.812156999999999</v>
      </c>
      <c r="P119" s="40">
        <v>-24.611972999999999</v>
      </c>
      <c r="Q119" s="40">
        <v>-4.5055569999999996</v>
      </c>
      <c r="R119" s="40">
        <v>-16.462112000000001</v>
      </c>
      <c r="S119" s="40">
        <v>8.5717090000000002</v>
      </c>
      <c r="T119" s="40">
        <v>6.2528014000000001</v>
      </c>
      <c r="U119" s="40">
        <v>7.9485655</v>
      </c>
      <c r="V119" s="155">
        <v>13.819122</v>
      </c>
      <c r="W119" s="24"/>
    </row>
    <row r="120" spans="1:23" x14ac:dyDescent="0.35">
      <c r="A120" s="2">
        <v>45331</v>
      </c>
      <c r="B120" s="40">
        <v>-24.001663000000001</v>
      </c>
      <c r="C120" s="40">
        <v>-11.040926000000001</v>
      </c>
      <c r="D120" s="40">
        <v>-1.6230165999999999</v>
      </c>
      <c r="E120" s="40">
        <v>-0.74310900000000002</v>
      </c>
      <c r="F120" s="40">
        <v>42.696249999999999</v>
      </c>
      <c r="G120" s="40">
        <v>16.128302000000001</v>
      </c>
      <c r="H120" s="40">
        <v>-4.7958910000000001</v>
      </c>
      <c r="I120" s="40">
        <v>16.596900000000002</v>
      </c>
      <c r="J120" s="40">
        <v>22.958220000000001</v>
      </c>
      <c r="K120" s="40">
        <v>4.1699650000000004</v>
      </c>
      <c r="L120" s="40">
        <v>25.701976999999999</v>
      </c>
      <c r="M120" s="40">
        <v>-9.7706320000000009</v>
      </c>
      <c r="N120" s="40">
        <v>32.040439999999997</v>
      </c>
      <c r="O120" s="40">
        <v>26.188075999999999</v>
      </c>
      <c r="P120" s="40">
        <v>-26.043022000000001</v>
      </c>
      <c r="Q120" s="40">
        <v>0.23808480000000001</v>
      </c>
      <c r="R120" s="40">
        <v>-16.822737</v>
      </c>
      <c r="S120" s="40">
        <v>34.099685999999998</v>
      </c>
      <c r="T120" s="40">
        <v>0.42660236000000001</v>
      </c>
      <c r="U120" s="40">
        <v>15.181816</v>
      </c>
      <c r="V120" s="155">
        <v>19.265246999999999</v>
      </c>
      <c r="W120" s="24"/>
    </row>
    <row r="121" spans="1:23" x14ac:dyDescent="0.35">
      <c r="A121" s="2">
        <v>45362</v>
      </c>
      <c r="B121" s="40">
        <v>-12.339138999999999</v>
      </c>
      <c r="C121" s="40">
        <v>-5.069661</v>
      </c>
      <c r="D121" s="40">
        <v>6.668234</v>
      </c>
      <c r="E121" s="40">
        <v>7.6961279999999999</v>
      </c>
      <c r="F121" s="40">
        <v>54.983936</v>
      </c>
      <c r="G121" s="40">
        <v>33.970416999999998</v>
      </c>
      <c r="H121" s="40">
        <v>6.2750219999999999</v>
      </c>
      <c r="I121" s="40">
        <v>25.297356000000001</v>
      </c>
      <c r="J121" s="40">
        <v>18.201124</v>
      </c>
      <c r="K121" s="40">
        <v>17.643022999999999</v>
      </c>
      <c r="L121" s="40">
        <v>26.19481</v>
      </c>
      <c r="M121" s="40">
        <v>-0.50047635999999995</v>
      </c>
      <c r="N121" s="40">
        <v>35.696326999999997</v>
      </c>
      <c r="O121" s="40">
        <v>32.176352999999999</v>
      </c>
      <c r="P121" s="40">
        <v>-11.819667000000001</v>
      </c>
      <c r="Q121" s="40">
        <v>0.66672564000000001</v>
      </c>
      <c r="R121" s="40">
        <v>-13.716751</v>
      </c>
      <c r="S121" s="40">
        <v>3.6097765000000002</v>
      </c>
      <c r="T121" s="40">
        <v>3.4640073999999998</v>
      </c>
      <c r="U121" s="40">
        <v>20.270420000000001</v>
      </c>
      <c r="V121" s="155">
        <v>21.309614</v>
      </c>
      <c r="W121" s="24"/>
    </row>
    <row r="122" spans="1:23" x14ac:dyDescent="0.35">
      <c r="A122" s="2">
        <v>45393</v>
      </c>
      <c r="B122">
        <v>-17.919136000000002</v>
      </c>
      <c r="C122">
        <v>3.2388210000000002</v>
      </c>
      <c r="D122">
        <v>-5.4809628000000004</v>
      </c>
      <c r="E122">
        <v>1.5401244000000001</v>
      </c>
      <c r="F122">
        <v>55.709266999999997</v>
      </c>
      <c r="G122">
        <v>36.97016</v>
      </c>
      <c r="H122">
        <v>0.92334749999999999</v>
      </c>
      <c r="I122">
        <v>22.973991000000002</v>
      </c>
      <c r="J122">
        <v>18.119980000000002</v>
      </c>
      <c r="K122">
        <v>7.4138999999999999</v>
      </c>
      <c r="L122">
        <v>17.289470000000001</v>
      </c>
      <c r="M122">
        <v>-0.72687864000000002</v>
      </c>
      <c r="N122">
        <v>31.243134000000001</v>
      </c>
      <c r="O122">
        <v>30.893505000000001</v>
      </c>
      <c r="P122">
        <v>-15.330344</v>
      </c>
      <c r="Q122">
        <v>5.6517124000000002E-2</v>
      </c>
      <c r="R122">
        <v>-12.567777</v>
      </c>
      <c r="S122">
        <v>17.687584000000001</v>
      </c>
      <c r="T122">
        <v>7.3441625000000004</v>
      </c>
      <c r="U122">
        <v>14.705765</v>
      </c>
      <c r="V122" s="1">
        <v>16.166913999999998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-29.137701</v>
      </c>
      <c r="C126" s="40" cm="1">
        <f t="array" ref="C126">MIN(_xlfn._xlws.FILTER(C2:C122, ISNUMBER(C2:C122)))</f>
        <v>-44.716811999999997</v>
      </c>
      <c r="D126" s="40" cm="1">
        <f t="array" ref="D126">MIN(_xlfn._xlws.FILTER(D2:D122, ISNUMBER(D2:D122)))</f>
        <v>-40.593445000000003</v>
      </c>
      <c r="E126" s="40" cm="1">
        <f t="array" ref="E126">MIN(_xlfn._xlws.FILTER(E2:E122, ISNUMBER(E2:E122)))</f>
        <v>-31.810020000000002</v>
      </c>
      <c r="F126" s="40" cm="1">
        <f t="array" ref="F126">MIN(_xlfn._xlws.FILTER(F2:F122, ISNUMBER(F2:F122)))</f>
        <v>-53.230896000000001</v>
      </c>
      <c r="G126" s="40" cm="1">
        <f t="array" ref="G126">MIN(_xlfn._xlws.FILTER(G2:G122, ISNUMBER(G2:G122)))</f>
        <v>-39.826385000000002</v>
      </c>
      <c r="H126" s="40" cm="1">
        <f t="array" ref="H126">MIN(_xlfn._xlws.FILTER(H2:H122, ISNUMBER(H2:H122)))</f>
        <v>-35.604446000000003</v>
      </c>
      <c r="I126" s="40" cm="1">
        <f t="array" ref="I126">MIN(_xlfn._xlws.FILTER(I2:I122, ISNUMBER(I2:I122)))</f>
        <v>-29.206012999999999</v>
      </c>
      <c r="J126" s="40" cm="1">
        <f t="array" ref="J126">MIN(_xlfn._xlws.FILTER(J2:J122, ISNUMBER(J2:J122)))</f>
        <v>-37.492072999999998</v>
      </c>
      <c r="K126" s="40" cm="1">
        <f t="array" ref="K126">MIN(_xlfn._xlws.FILTER(K2:K122, ISNUMBER(K2:K122)))</f>
        <v>-36.153908000000001</v>
      </c>
      <c r="L126" s="40" cm="1">
        <f t="array" ref="L126">MIN(_xlfn._xlws.FILTER(L2:L122, ISNUMBER(L2:L122)))</f>
        <v>-52.746304000000002</v>
      </c>
      <c r="M126" s="40" cm="1">
        <f t="array" ref="M126">MIN(_xlfn._xlws.FILTER(M2:M122, ISNUMBER(M2:M122)))</f>
        <v>-38.451500000000003</v>
      </c>
      <c r="N126" s="40" cm="1">
        <f t="array" ref="N126">MIN(_xlfn._xlws.FILTER(N2:N122, ISNUMBER(N2:N122)))</f>
        <v>-55.243144999999998</v>
      </c>
      <c r="O126" s="40" cm="1">
        <f t="array" ref="O126">MIN(_xlfn._xlws.FILTER(O2:O122, ISNUMBER(O2:O122)))</f>
        <v>-27.660655999999999</v>
      </c>
      <c r="P126" s="40" cm="1">
        <f t="array" ref="P126">MIN(_xlfn._xlws.FILTER(P2:P122, ISNUMBER(P2:P122)))</f>
        <v>-42.981772999999997</v>
      </c>
      <c r="Q126" s="40" cm="1">
        <f t="array" ref="Q126">MIN(_xlfn._xlws.FILTER(Q2:Q122, ISNUMBER(Q2:Q122)))</f>
        <v>-25.881184000000001</v>
      </c>
      <c r="R126" s="40" cm="1">
        <f t="array" ref="R126">MIN(_xlfn._xlws.FILTER(R2:R122, ISNUMBER(R2:R122)))</f>
        <v>-26.117086</v>
      </c>
      <c r="S126" s="40" cm="1">
        <f t="array" ref="S126">MIN(_xlfn._xlws.FILTER(S2:S122, ISNUMBER(S2:S122)))</f>
        <v>-53.890537000000002</v>
      </c>
      <c r="T126" s="40" cm="1">
        <f t="array" ref="T126">MIN(_xlfn._xlws.FILTER(T2:T122, ISNUMBER(T2:T122)))</f>
        <v>-30.465872000000001</v>
      </c>
      <c r="U126" s="40" cm="1">
        <f t="array" ref="U126">MIN(_xlfn._xlws.FILTER(U2:U122, ISNUMBER(U2:U122)))</f>
        <v>-45.310177000000003</v>
      </c>
      <c r="V126" s="155" cm="1">
        <f t="array" ref="V126">MIN(_xlfn._xlws.FILTER(V2:V122, ISNUMBER(V2:V122)))</f>
        <v>-26.287056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66.167625000000001</v>
      </c>
      <c r="C127" s="42" cm="1">
        <f t="array" ref="C127">MAX(_xlfn._xlws.FILTER(C1:C122, ISNUMBER(C1:C122)))</f>
        <v>48.711419999999997</v>
      </c>
      <c r="D127" s="42" cm="1">
        <f t="array" ref="D127">MAX(_xlfn._xlws.FILTER(D1:D122, ISNUMBER(D1:D122)))</f>
        <v>43.355705</v>
      </c>
      <c r="E127" s="42" cm="1">
        <f t="array" ref="E127">MAX(_xlfn._xlws.FILTER(E1:E122, ISNUMBER(E1:E122)))</f>
        <v>27.877759999999999</v>
      </c>
      <c r="F127" s="42" cm="1">
        <f t="array" ref="F127">MAX(_xlfn._xlws.FILTER(F1:F122, ISNUMBER(F1:F122)))</f>
        <v>72.024739999999994</v>
      </c>
      <c r="G127" s="42" cm="1">
        <f t="array" ref="G127">MAX(_xlfn._xlws.FILTER(G1:G122, ISNUMBER(G1:G122)))</f>
        <v>81.782679999999999</v>
      </c>
      <c r="H127" s="42" cm="1">
        <f t="array" ref="H127">MAX(_xlfn._xlws.FILTER(H1:H122, ISNUMBER(H1:H122)))</f>
        <v>26.351154000000001</v>
      </c>
      <c r="I127" s="42" cm="1">
        <f t="array" ref="I127">MAX(_xlfn._xlws.FILTER(I1:I122, ISNUMBER(I1:I122)))</f>
        <v>81.130229999999997</v>
      </c>
      <c r="J127" s="42" cm="1">
        <f t="array" ref="J127">MAX(_xlfn._xlws.FILTER(J1:J122, ISNUMBER(J1:J122)))</f>
        <v>62.164771999999999</v>
      </c>
      <c r="K127" s="42" cm="1">
        <f t="array" ref="K127">MAX(_xlfn._xlws.FILTER(K1:K122, ISNUMBER(K1:K122)))</f>
        <v>88.020920000000004</v>
      </c>
      <c r="L127" s="42" cm="1">
        <f t="array" ref="L127">MAX(_xlfn._xlws.FILTER(L1:L122, ISNUMBER(L1:L122)))</f>
        <v>97.933920000000001</v>
      </c>
      <c r="M127" s="42" cm="1">
        <f t="array" ref="M127">MAX(_xlfn._xlws.FILTER(M1:M122, ISNUMBER(M1:M122)))</f>
        <v>73.183400000000006</v>
      </c>
      <c r="N127" s="42" cm="1">
        <f t="array" ref="N127">MAX(_xlfn._xlws.FILTER(N1:N122, ISNUMBER(N1:N122)))</f>
        <v>83.203900000000004</v>
      </c>
      <c r="O127" s="42" cm="1">
        <f t="array" ref="O127">MAX(_xlfn._xlws.FILTER(O1:O122, ISNUMBER(O1:O122)))</f>
        <v>69.634889999999999</v>
      </c>
      <c r="P127" s="42" cm="1">
        <f t="array" ref="P127">MAX(_xlfn._xlws.FILTER(P1:P122, ISNUMBER(P1:P122)))</f>
        <v>55.433464000000001</v>
      </c>
      <c r="Q127" s="42" cm="1">
        <f t="array" ref="Q127">MAX(_xlfn._xlws.FILTER(Q1:Q122, ISNUMBER(Q1:Q122)))</f>
        <v>39.067818000000003</v>
      </c>
      <c r="R127" s="42" cm="1">
        <f t="array" ref="R127">MAX(_xlfn._xlws.FILTER(R1:R122, ISNUMBER(R1:R122)))</f>
        <v>29.398250000000001</v>
      </c>
      <c r="S127" s="42" cm="1">
        <f t="array" ref="S127">MAX(_xlfn._xlws.FILTER(S1:S122, ISNUMBER(S1:S122)))</f>
        <v>106.871414</v>
      </c>
      <c r="T127" s="42" cm="1">
        <f t="array" ref="T127">MAX(_xlfn._xlws.FILTER(T1:T122, ISNUMBER(T1:T122)))</f>
        <v>53.659010000000002</v>
      </c>
      <c r="U127" s="42" cm="1">
        <f t="array" ref="U127">MAX(_xlfn._xlws.FILTER(U1:U122, ISNUMBER(U1:U122)))</f>
        <v>56.099986999999999</v>
      </c>
      <c r="V127" s="156" cm="1">
        <f t="array" ref="V127">MAX(_xlfn._xlws.FILTER(V1:V122, ISNUMBER(V1:V122)))</f>
        <v>57.039664999999999</v>
      </c>
    </row>
    <row r="128" spans="1:23" x14ac:dyDescent="0.35">
      <c r="A128" s="2" t="s">
        <v>397</v>
      </c>
      <c r="B128" s="40" cm="1">
        <f t="array" ref="B128">MEDIAN(_xlfn._xlws.FILTER(B1:B122, ISNUMBER(B1:B122)))</f>
        <v>2.0722180369999998</v>
      </c>
      <c r="C128" s="40" cm="1">
        <f t="array" ref="C128">MEDIAN(_xlfn._xlws.FILTER(C1:C122, ISNUMBER(C1:C122)))</f>
        <v>-5.5520296</v>
      </c>
      <c r="D128" s="40" cm="1">
        <f t="array" ref="D128">MEDIAN(_xlfn._xlws.FILTER(D1:D122, ISNUMBER(D1:D122)))</f>
        <v>0.83665849999999997</v>
      </c>
      <c r="E128" s="40" cm="1">
        <f t="array" ref="E128">MEDIAN(_xlfn._xlws.FILTER(E1:E122, ISNUMBER(E1:E122)))</f>
        <v>-1.2948691999999999</v>
      </c>
      <c r="F128" s="40" cm="1">
        <f t="array" ref="F128">MEDIAN(_xlfn._xlws.FILTER(F1:F122, ISNUMBER(F1:F122)))</f>
        <v>-7.1019173000000002</v>
      </c>
      <c r="G128" s="40" cm="1">
        <f t="array" ref="G128">MEDIAN(_xlfn._xlws.FILTER(G1:G122, ISNUMBER(G1:G122)))</f>
        <v>0.80963373000000005</v>
      </c>
      <c r="H128" s="40" cm="1">
        <f t="array" ref="H128">MEDIAN(_xlfn._xlws.FILTER(H1:H122, ISNUMBER(H1:H122)))</f>
        <v>-3.3253490000000001</v>
      </c>
      <c r="I128" s="40" cm="1">
        <f t="array" ref="I128">MEDIAN(_xlfn._xlws.FILTER(I1:I122, ISNUMBER(I1:I122)))</f>
        <v>12.933778999999999</v>
      </c>
      <c r="J128" s="40" cm="1">
        <f t="array" ref="J128">MEDIAN(_xlfn._xlws.FILTER(J1:J122, ISNUMBER(J1:J122)))</f>
        <v>-1.8199563000000001</v>
      </c>
      <c r="K128" s="40" cm="1">
        <f t="array" ref="K128">MEDIAN(_xlfn._xlws.FILTER(K1:K122, ISNUMBER(K1:K122)))</f>
        <v>1.2658834000000001</v>
      </c>
      <c r="L128" s="40" cm="1">
        <f t="array" ref="L128">MEDIAN(_xlfn._xlws.FILTER(L1:L122, ISNUMBER(L1:L122)))</f>
        <v>6.2027574000000003</v>
      </c>
      <c r="M128" s="40" cm="1">
        <f t="array" ref="M128">MEDIAN(_xlfn._xlws.FILTER(M1:M122, ISNUMBER(M1:M122)))</f>
        <v>-1.2399792999999999</v>
      </c>
      <c r="N128" s="40" cm="1">
        <f t="array" ref="N128">MEDIAN(_xlfn._xlws.FILTER(N1:N122, ISNUMBER(N1:N122)))</f>
        <v>2.4539947999999998</v>
      </c>
      <c r="O128" s="40" cm="1">
        <f t="array" ref="O128">MEDIAN(_xlfn._xlws.FILTER(O1:O122, ISNUMBER(O1:O122)))</f>
        <v>6.7334414000000002</v>
      </c>
      <c r="P128" s="40" cm="1">
        <f t="array" ref="P128">MEDIAN(_xlfn._xlws.FILTER(P1:P122, ISNUMBER(P1:P122)))</f>
        <v>3.3200859999999999</v>
      </c>
      <c r="Q128" s="40" cm="1">
        <f t="array" ref="Q128">MEDIAN(_xlfn._xlws.FILTER(Q1:Q122, ISNUMBER(Q1:Q122)))</f>
        <v>-7.5709818200000001E-2</v>
      </c>
      <c r="R128" s="40" cm="1">
        <f t="array" ref="R128">MEDIAN(_xlfn._xlws.FILTER(R1:R122, ISNUMBER(R1:R122)))</f>
        <v>0.30280351999999999</v>
      </c>
      <c r="S128" s="40" cm="1">
        <f t="array" ref="S128">MEDIAN(_xlfn._xlws.FILTER(S1:S122, ISNUMBER(S1:S122)))</f>
        <v>-3.5265325999999999</v>
      </c>
      <c r="T128" s="40" cm="1">
        <f t="array" ref="T128">MEDIAN(_xlfn._xlws.FILTER(T1:T122, ISNUMBER(T1:T122)))</f>
        <v>-4.2352348000000006</v>
      </c>
      <c r="U128" s="40" cm="1">
        <f t="array" ref="U128">MEDIAN(_xlfn._xlws.FILTER(U1:U122, ISNUMBER(U1:U122)))</f>
        <v>-2.3873687000000001</v>
      </c>
      <c r="V128" s="155" cm="1">
        <f t="array" ref="V128">MEDIAN(_xlfn._xlws.FILTER(V1:V122, ISNUMBER(V1:V122)))</f>
        <v>11.223185000000001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30</v>
      </c>
      <c r="C130">
        <f>COUNTIF(C2:C122, "&lt;"&amp;Assumption!$F$50)</f>
        <v>52</v>
      </c>
      <c r="D130">
        <f>COUNTIF(D2:D122, "&lt;"&amp;Assumption!$F$50)</f>
        <v>25</v>
      </c>
      <c r="E130">
        <f>COUNTIF(E2:E122, "&lt;"&amp;Assumption!$F$50)</f>
        <v>32</v>
      </c>
      <c r="F130">
        <f>COUNTIF(F2:F122, "&lt;"&amp;Assumption!$F$50)</f>
        <v>53</v>
      </c>
      <c r="G130">
        <f>COUNTIF(G2:G122, "&lt;"&amp;Assumption!$F$50)</f>
        <v>30</v>
      </c>
      <c r="H130">
        <f>COUNTIF(H2:H122, "&lt;"&amp;Assumption!$F$50)</f>
        <v>30</v>
      </c>
      <c r="I130">
        <f>COUNTIF(I2:I122, "&lt;"&amp;Assumption!$F$50)</f>
        <v>21</v>
      </c>
      <c r="J130">
        <f>COUNTIF(J2:J122, "&lt;"&amp;Assumption!$F$50)</f>
        <v>35</v>
      </c>
      <c r="K130">
        <f>COUNTIF(K2:K122, "&lt;"&amp;Assumption!$F$50)</f>
        <v>37</v>
      </c>
      <c r="L130">
        <f>COUNTIF(L2:L122, "&lt;"&amp;Assumption!$F$50)</f>
        <v>42</v>
      </c>
      <c r="M130">
        <f>COUNTIF(M2:M122, "&lt;"&amp;Assumption!$F$50)</f>
        <v>38</v>
      </c>
      <c r="N130">
        <f>COUNTIF(N2:N122, "&lt;"&amp;Assumption!$F$50)</f>
        <v>54</v>
      </c>
      <c r="O130">
        <f>COUNTIF(O2:O122, "&lt;"&amp;Assumption!$F$50)</f>
        <v>19</v>
      </c>
      <c r="P130">
        <f>COUNTIF(P2:P122, "&lt;"&amp;Assumption!$F$50)</f>
        <v>38</v>
      </c>
      <c r="Q130">
        <f>COUNTIF(Q2:Q122, "&lt;"&amp;Assumption!$F$50)</f>
        <v>32</v>
      </c>
      <c r="R130">
        <f>COUNTIF(R2:R122, "&lt;"&amp;Assumption!$F$50)</f>
        <v>23</v>
      </c>
      <c r="S130">
        <f>COUNTIF(S2:S122, "&lt;"&amp;Assumption!$F$50)</f>
        <v>45</v>
      </c>
      <c r="T130">
        <f>COUNTIF(T2:T122, "&lt;"&amp;Assumption!$F$50)</f>
        <v>31</v>
      </c>
      <c r="U130">
        <f>COUNTIF(U2:U122, "&lt;"&amp;Assumption!$F$50)</f>
        <v>41</v>
      </c>
      <c r="V130" s="1">
        <f>COUNTIF(V2:V122, "&lt;"&amp;Assumption!$F$50)</f>
        <v>12</v>
      </c>
    </row>
    <row r="131" spans="1:22" x14ac:dyDescent="0.35">
      <c r="A131" s="2" t="s">
        <v>86</v>
      </c>
      <c r="B131">
        <f>COUNT(B1:B122)</f>
        <v>82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108</v>
      </c>
      <c r="R131">
        <f t="shared" si="0"/>
        <v>121</v>
      </c>
      <c r="S131">
        <f t="shared" si="0"/>
        <v>121</v>
      </c>
      <c r="T131">
        <f t="shared" si="0"/>
        <v>108</v>
      </c>
      <c r="U131">
        <f t="shared" si="0"/>
        <v>121</v>
      </c>
      <c r="V131" s="1">
        <f t="shared" si="0"/>
        <v>91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0.36585365853658536</v>
      </c>
      <c r="C133" s="9">
        <f t="shared" ref="C133:V133" si="1">C130/C131</f>
        <v>0.42975206611570249</v>
      </c>
      <c r="D133" s="9">
        <f t="shared" si="1"/>
        <v>0.20661157024793389</v>
      </c>
      <c r="E133" s="9">
        <f t="shared" si="1"/>
        <v>0.26446280991735538</v>
      </c>
      <c r="F133" s="9">
        <f t="shared" si="1"/>
        <v>0.43801652892561982</v>
      </c>
      <c r="G133" s="9">
        <f t="shared" si="1"/>
        <v>0.24793388429752067</v>
      </c>
      <c r="H133" s="9">
        <f t="shared" si="1"/>
        <v>0.24793388429752067</v>
      </c>
      <c r="I133" s="9">
        <f t="shared" si="1"/>
        <v>0.17355371900826447</v>
      </c>
      <c r="J133" s="9">
        <f t="shared" si="1"/>
        <v>0.28925619834710742</v>
      </c>
      <c r="K133" s="9">
        <f t="shared" si="1"/>
        <v>0.30578512396694213</v>
      </c>
      <c r="L133" s="9">
        <f t="shared" si="1"/>
        <v>0.34710743801652894</v>
      </c>
      <c r="M133" s="9">
        <f t="shared" si="1"/>
        <v>0.31404958677685951</v>
      </c>
      <c r="N133" s="9">
        <f t="shared" si="1"/>
        <v>0.4462809917355372</v>
      </c>
      <c r="O133" s="9">
        <f t="shared" si="1"/>
        <v>0.15702479338842976</v>
      </c>
      <c r="P133" s="9">
        <f t="shared" si="1"/>
        <v>0.31404958677685951</v>
      </c>
      <c r="Q133" s="9">
        <f t="shared" si="1"/>
        <v>0.29629629629629628</v>
      </c>
      <c r="R133" s="9">
        <f t="shared" si="1"/>
        <v>0.19008264462809918</v>
      </c>
      <c r="S133" s="9">
        <f t="shared" si="1"/>
        <v>0.37190082644628097</v>
      </c>
      <c r="T133" s="9">
        <f t="shared" si="1"/>
        <v>0.28703703703703703</v>
      </c>
      <c r="U133" s="9">
        <f t="shared" si="1"/>
        <v>0.33884297520661155</v>
      </c>
      <c r="V133" s="48">
        <f t="shared" si="1"/>
        <v>0.13186813186813187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0.06</v>
      </c>
      <c r="C136" s="40" cm="1">
        <f t="array" ref="C136">_xlfn.PERCENTRANK.EXC(_xlfn._xlws.FILTER(C2:C122, ISNUMBER(C2:C122)),C120)</f>
        <v>0.40899999999999997</v>
      </c>
      <c r="D136" s="40" cm="1">
        <f t="array" ref="D136">_xlfn.PERCENTRANK.EXC(_xlfn._xlws.FILTER(D2:D122, ISNUMBER(D2:D122)),D120)</f>
        <v>0.442</v>
      </c>
      <c r="E136" s="40" cm="1">
        <f t="array" ref="E136">_xlfn.PERCENTRANK.EXC(_xlfn._xlws.FILTER(E2:E122, ISNUMBER(E2:E122)),E120)</f>
        <v>0.51600000000000001</v>
      </c>
      <c r="F136" s="40" cm="1">
        <f t="array" ref="F136">_xlfn.PERCENTRANK.EXC(_xlfn._xlws.FILTER(F2:F122, ISNUMBER(F2:F122)),F120)</f>
        <v>0.88500000000000001</v>
      </c>
      <c r="G136" s="40" cm="1">
        <f t="array" ref="G136">_xlfn.PERCENTRANK.EXC(_xlfn._xlws.FILTER(G2:G122, ISNUMBER(G2:G122)),G120)</f>
        <v>0.754</v>
      </c>
      <c r="H136" s="40" cm="1">
        <f t="array" ref="H136">_xlfn.PERCENTRANK.EXC(_xlfn._xlws.FILTER(H2:H122, ISNUMBER(H2:H122)),H120)</f>
        <v>0.442</v>
      </c>
      <c r="I136" s="40" cm="1">
        <f t="array" ref="I136">_xlfn.PERCENTRANK.EXC(_xlfn._xlws.FILTER(I2:I122, ISNUMBER(I2:I122)),I120)</f>
        <v>0.59799999999999998</v>
      </c>
      <c r="J136" s="40" cm="1">
        <f t="array" ref="J136">_xlfn.PERCENTRANK.EXC(_xlfn._xlws.FILTER(J2:J122, ISNUMBER(J2:J122)),J120)</f>
        <v>0.86</v>
      </c>
      <c r="K136" s="40" cm="1">
        <f t="array" ref="K136">_xlfn.PERCENTRANK.EXC(_xlfn._xlws.FILTER(K2:K122, ISNUMBER(K2:K122)),K120)</f>
        <v>0.56499999999999995</v>
      </c>
      <c r="L136" s="40" cm="1">
        <f t="array" ref="L136">_xlfn.PERCENTRANK.EXC(_xlfn._xlws.FILTER(L2:L122, ISNUMBER(L2:L122)),L120)</f>
        <v>0.81100000000000005</v>
      </c>
      <c r="M136" s="40" cm="1">
        <f t="array" ref="M136">_xlfn.PERCENTRANK.EXC(_xlfn._xlws.FILTER(M2:M122, ISNUMBER(M2:M122)),M120)</f>
        <v>0.31900000000000001</v>
      </c>
      <c r="N136" s="40" cm="1">
        <f t="array" ref="N136">_xlfn.PERCENTRANK.EXC(_xlfn._xlws.FILTER(N2:N122, ISNUMBER(N2:N122)),N120)</f>
        <v>0.73699999999999999</v>
      </c>
      <c r="O136" s="40" cm="1">
        <f t="array" ref="O136">_xlfn.PERCENTRANK.EXC(_xlfn._xlws.FILTER(O2:O122, ISNUMBER(O2:O122)),O120)</f>
        <v>0.81899999999999995</v>
      </c>
      <c r="P136" s="40" cm="1">
        <f t="array" ref="P136">_xlfn.PERCENTRANK.EXC(_xlfn._xlws.FILTER(P2:P122, ISNUMBER(P2:P122)),P120)</f>
        <v>0.122</v>
      </c>
      <c r="Q136" s="40" cm="1">
        <f t="array" ref="Q136">_xlfn.PERCENTRANK.EXC(_xlfn._xlws.FILTER(Q2:Q122, ISNUMBER(Q2:Q122)),Q120)</f>
        <v>0.52200000000000002</v>
      </c>
      <c r="R136" s="40" cm="1">
        <f t="array" ref="R136">_xlfn.PERCENTRANK.EXC(_xlfn._xlws.FILTER(R2:R122, ISNUMBER(R2:R122)),R120)</f>
        <v>0.09</v>
      </c>
      <c r="S136" s="40" cm="1">
        <f t="array" ref="S136">_xlfn.PERCENTRANK.EXC(_xlfn._xlws.FILTER(S2:S122, ISNUMBER(S2:S122)),S120)</f>
        <v>0.88500000000000001</v>
      </c>
      <c r="T136" s="40" cm="1">
        <f t="array" ref="T136">_xlfn.PERCENTRANK.EXC(_xlfn._xlws.FILTER(T2:T122, ISNUMBER(T2:T122)),T120)</f>
        <v>0.55900000000000005</v>
      </c>
      <c r="U136" s="40" cm="1">
        <f t="array" ref="U136">_xlfn.PERCENTRANK.EXC(_xlfn._xlws.FILTER(U2:U122, ISNUMBER(U2:U122)),U120)</f>
        <v>0.76200000000000001</v>
      </c>
      <c r="V136" s="155" cm="1">
        <f t="array" ref="V136">_xlfn.PERCENTRANK.EXC(_xlfn._xlws.FILTER(V2:V122, ISNUMBER(V2:V122)),V120)</f>
        <v>0.71699999999999997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0.32500000000000001</v>
      </c>
      <c r="C137" s="40" cm="1">
        <f t="array" ref="C137">_xlfn.PERCENTRANK.EXC(_xlfn._xlws.FILTER(C2:C122, ISNUMBER(C2:C122)),C121)</f>
        <v>0.50800000000000001</v>
      </c>
      <c r="D137" s="40" cm="1">
        <f t="array" ref="D137">_xlfn.PERCENTRANK.EXC(_xlfn._xlws.FILTER(D2:D122, ISNUMBER(D2:D122)),D121)</f>
        <v>0.63100000000000001</v>
      </c>
      <c r="E137" s="40" cm="1">
        <f t="array" ref="E137">_xlfn.PERCENTRANK.EXC(_xlfn._xlws.FILTER(E2:E122, ISNUMBER(E2:E122)),E121)</f>
        <v>0.745</v>
      </c>
      <c r="F137" s="40" cm="1">
        <f t="array" ref="F137">_xlfn.PERCENTRANK.EXC(_xlfn._xlws.FILTER(F2:F122, ISNUMBER(F2:F122)),F121)</f>
        <v>0.95899999999999996</v>
      </c>
      <c r="G137" s="40" cm="1">
        <f t="array" ref="G137">_xlfn.PERCENTRANK.EXC(_xlfn._xlws.FILTER(G2:G122, ISNUMBER(G2:G122)),G121)</f>
        <v>0.90900000000000003</v>
      </c>
      <c r="H137" s="40" cm="1">
        <f t="array" ref="H137">_xlfn.PERCENTRANK.EXC(_xlfn._xlws.FILTER(H2:H122, ISNUMBER(H2:H122)),H121)</f>
        <v>0.81899999999999995</v>
      </c>
      <c r="I137" s="40" cm="1">
        <f t="array" ref="I137">_xlfn.PERCENTRANK.EXC(_xlfn._xlws.FILTER(I2:I122, ISNUMBER(I2:I122)),I121)</f>
        <v>0.76200000000000001</v>
      </c>
      <c r="J137" s="40" cm="1">
        <f t="array" ref="J137">_xlfn.PERCENTRANK.EXC(_xlfn._xlws.FILTER(J2:J122, ISNUMBER(J2:J122)),J121)</f>
        <v>0.81100000000000005</v>
      </c>
      <c r="K137" s="40" cm="1">
        <f t="array" ref="K137">_xlfn.PERCENTRANK.EXC(_xlfn._xlws.FILTER(K2:K122, ISNUMBER(K2:K122)),K121)</f>
        <v>0.72899999999999998</v>
      </c>
      <c r="L137" s="40" cm="1">
        <f t="array" ref="L137">_xlfn.PERCENTRANK.EXC(_xlfn._xlws.FILTER(L2:L122, ISNUMBER(L2:L122)),L121)</f>
        <v>0.81899999999999995</v>
      </c>
      <c r="M137" s="40" cm="1">
        <f t="array" ref="M137">_xlfn.PERCENTRANK.EXC(_xlfn._xlws.FILTER(M2:M122, ISNUMBER(M2:M122)),M121)</f>
        <v>0.53200000000000003</v>
      </c>
      <c r="N137" s="40" cm="1">
        <f t="array" ref="N137">_xlfn.PERCENTRANK.EXC(_xlfn._xlws.FILTER(N2:N122, ISNUMBER(N2:N122)),N121)</f>
        <v>0.77</v>
      </c>
      <c r="O137" s="40" cm="1">
        <f t="array" ref="O137">_xlfn.PERCENTRANK.EXC(_xlfn._xlws.FILTER(O2:O122, ISNUMBER(O2:O122)),O121)</f>
        <v>0.877</v>
      </c>
      <c r="P137" s="40" cm="1">
        <f t="array" ref="P137">_xlfn.PERCENTRANK.EXC(_xlfn._xlws.FILTER(P2:P122, ISNUMBER(P2:P122)),P121)</f>
        <v>0.29499999999999998</v>
      </c>
      <c r="Q137" s="40" cm="1">
        <f t="array" ref="Q137">_xlfn.PERCENTRANK.EXC(_xlfn._xlws.FILTER(Q2:Q122, ISNUMBER(Q2:Q122)),Q121)</f>
        <v>0.53200000000000003</v>
      </c>
      <c r="R137" s="40" cm="1">
        <f t="array" ref="R137">_xlfn.PERCENTRANK.EXC(_xlfn._xlws.FILTER(R2:R122, ISNUMBER(R2:R122)),R121)</f>
        <v>0.14699999999999999</v>
      </c>
      <c r="S137" s="40" cm="1">
        <f t="array" ref="S137">_xlfn.PERCENTRANK.EXC(_xlfn._xlws.FILTER(S2:S122, ISNUMBER(S2:S122)),S121)</f>
        <v>0.59</v>
      </c>
      <c r="T137" s="40" cm="1">
        <f t="array" ref="T137">_xlfn.PERCENTRANK.EXC(_xlfn._xlws.FILTER(T2:T122, ISNUMBER(T2:T122)),T121)</f>
        <v>0.63300000000000001</v>
      </c>
      <c r="U137" s="40" cm="1">
        <f t="array" ref="U137">_xlfn.PERCENTRANK.EXC(_xlfn._xlws.FILTER(U2:U122, ISNUMBER(U2:U122)),U121)</f>
        <v>0.82699999999999996</v>
      </c>
      <c r="V137" s="155" cm="1">
        <f t="array" ref="V137">_xlfn.PERCENTRANK.EXC(_xlfn._xlws.FILTER(V2:V122, ISNUMBER(V2:V122)),V121)</f>
        <v>0.75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0.18</v>
      </c>
      <c r="C138" s="40" cm="1">
        <f t="array" ref="C138">_xlfn.PERCENTRANK.EXC(_xlfn._xlws.FILTER(C2:C122, ISNUMBER(C2:C122)),C122)</f>
        <v>0.59799999999999998</v>
      </c>
      <c r="D138" s="40" cm="1">
        <f t="array" ref="D138">_xlfn.PERCENTRANK.EXC(_xlfn._xlws.FILTER(D2:D122, ISNUMBER(D2:D122)),D122)</f>
        <v>0.31900000000000001</v>
      </c>
      <c r="E138" s="40" cm="1">
        <f t="array" ref="E138">_xlfn.PERCENTRANK.EXC(_xlfn._xlws.FILTER(E2:E122, ISNUMBER(E2:E122)),E122)</f>
        <v>0.60599999999999998</v>
      </c>
      <c r="F138" s="40" cm="1">
        <f t="array" ref="F138">_xlfn.PERCENTRANK.EXC(_xlfn._xlws.FILTER(F2:F122, ISNUMBER(F2:F122)),F122)</f>
        <v>0.97499999999999998</v>
      </c>
      <c r="G138" s="40" cm="1">
        <f t="array" ref="G138">_xlfn.PERCENTRANK.EXC(_xlfn._xlws.FILTER(G2:G122, ISNUMBER(G2:G122)),G122)</f>
        <v>0.93400000000000005</v>
      </c>
      <c r="H138" s="40" cm="1">
        <f t="array" ref="H138">_xlfn.PERCENTRANK.EXC(_xlfn._xlws.FILTER(H2:H122, ISNUMBER(H2:H122)),H122)</f>
        <v>0.72099999999999997</v>
      </c>
      <c r="I138" s="40" cm="1">
        <f t="array" ref="I138">_xlfn.PERCENTRANK.EXC(_xlfn._xlws.FILTER(I2:I122, ISNUMBER(I2:I122)),I122)</f>
        <v>0.72099999999999997</v>
      </c>
      <c r="J138" s="40" cm="1">
        <f t="array" ref="J138">_xlfn.PERCENTRANK.EXC(_xlfn._xlws.FILTER(J2:J122, ISNUMBER(J2:J122)),J122)</f>
        <v>0.80300000000000005</v>
      </c>
      <c r="K138" s="40" cm="1">
        <f t="array" ref="K138">_xlfn.PERCENTRANK.EXC(_xlfn._xlws.FILTER(K2:K122, ISNUMBER(K2:K122)),K122)</f>
        <v>0.59799999999999998</v>
      </c>
      <c r="L138" s="40" cm="1">
        <f t="array" ref="L138">_xlfn.PERCENTRANK.EXC(_xlfn._xlws.FILTER(L2:L122, ISNUMBER(L2:L122)),L122)</f>
        <v>0.67200000000000004</v>
      </c>
      <c r="M138" s="40" cm="1">
        <f t="array" ref="M138">_xlfn.PERCENTRANK.EXC(_xlfn._xlws.FILTER(M2:M122, ISNUMBER(M2:M122)),M122)</f>
        <v>0.52400000000000002</v>
      </c>
      <c r="N138" s="40" cm="1">
        <f t="array" ref="N138">_xlfn.PERCENTRANK.EXC(_xlfn._xlws.FILTER(N2:N122, ISNUMBER(N2:N122)),N122)</f>
        <v>0.72899999999999998</v>
      </c>
      <c r="O138" s="40" cm="1">
        <f t="array" ref="O138">_xlfn.PERCENTRANK.EXC(_xlfn._xlws.FILTER(O2:O122, ISNUMBER(O2:O122)),O122)</f>
        <v>0.86799999999999999</v>
      </c>
      <c r="P138" s="40" cm="1">
        <f t="array" ref="P138">_xlfn.PERCENTRANK.EXC(_xlfn._xlws.FILTER(P2:P122, ISNUMBER(P2:P122)),P122)</f>
        <v>0.22900000000000001</v>
      </c>
      <c r="Q138" s="40" cm="1">
        <f t="array" ref="Q138">_xlfn.PERCENTRANK.EXC(_xlfn._xlws.FILTER(Q2:Q122, ISNUMBER(Q2:Q122)),Q122)</f>
        <v>0.51300000000000001</v>
      </c>
      <c r="R138" s="40" cm="1">
        <f t="array" ref="R138">_xlfn.PERCENTRANK.EXC(_xlfn._xlws.FILTER(R2:R122, ISNUMBER(R2:R122)),R122)</f>
        <v>0.16300000000000001</v>
      </c>
      <c r="S138" s="40" cm="1">
        <f t="array" ref="S138">_xlfn.PERCENTRANK.EXC(_xlfn._xlws.FILTER(S2:S122, ISNUMBER(S2:S122)),S122)</f>
        <v>0.77</v>
      </c>
      <c r="T138" s="40" cm="1">
        <f t="array" ref="T138">_xlfn.PERCENTRANK.EXC(_xlfn._xlws.FILTER(T2:T122, ISNUMBER(T2:T122)),T122)</f>
        <v>0.73299999999999998</v>
      </c>
      <c r="U138" s="40" cm="1">
        <f t="array" ref="U138">_xlfn.PERCENTRANK.EXC(_xlfn._xlws.FILTER(U2:U122, ISNUMBER(U2:U122)),U122)</f>
        <v>0.754</v>
      </c>
      <c r="V138" s="155" cm="1">
        <f t="array" ref="V138">_xlfn.PERCENTRANK.EXC(_xlfn._xlws.FILTER(V2:V122, ISNUMBER(V2:V122)),V122)</f>
        <v>0.64100000000000001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0.18833333333333332</v>
      </c>
      <c r="C140" s="40">
        <f t="shared" si="2"/>
        <v>0.505</v>
      </c>
      <c r="D140" s="40">
        <f t="shared" si="2"/>
        <v>0.46399999999999997</v>
      </c>
      <c r="E140" s="40">
        <f t="shared" si="2"/>
        <v>0.62233333333333329</v>
      </c>
      <c r="F140" s="40">
        <f t="shared" si="2"/>
        <v>0.93966666666666665</v>
      </c>
      <c r="G140" s="40">
        <f t="shared" si="2"/>
        <v>0.8656666666666667</v>
      </c>
      <c r="H140" s="40">
        <f t="shared" si="2"/>
        <v>0.66066666666666662</v>
      </c>
      <c r="I140" s="40">
        <f t="shared" si="2"/>
        <v>0.69366666666666665</v>
      </c>
      <c r="J140" s="40">
        <f t="shared" si="2"/>
        <v>0.82466666666666677</v>
      </c>
      <c r="K140" s="40">
        <f t="shared" si="2"/>
        <v>0.6306666666666666</v>
      </c>
      <c r="L140" s="40">
        <f t="shared" si="2"/>
        <v>0.76733333333333331</v>
      </c>
      <c r="M140" s="40">
        <f t="shared" si="2"/>
        <v>0.45833333333333331</v>
      </c>
      <c r="N140" s="40">
        <f t="shared" si="2"/>
        <v>0.7453333333333334</v>
      </c>
      <c r="O140" s="40">
        <f t="shared" si="2"/>
        <v>0.85466666666666669</v>
      </c>
      <c r="P140" s="40">
        <f t="shared" si="2"/>
        <v>0.21533333333333335</v>
      </c>
      <c r="Q140" s="40">
        <f t="shared" si="2"/>
        <v>0.52233333333333343</v>
      </c>
      <c r="R140" s="40">
        <f t="shared" si="2"/>
        <v>0.13333333333333333</v>
      </c>
      <c r="S140" s="40">
        <f t="shared" si="2"/>
        <v>0.74833333333333341</v>
      </c>
      <c r="T140" s="40">
        <f t="shared" si="2"/>
        <v>0.64166666666666672</v>
      </c>
      <c r="U140" s="40">
        <f t="shared" si="2"/>
        <v>0.78100000000000003</v>
      </c>
      <c r="V140" s="155">
        <f t="shared" si="2"/>
        <v>0.70266666666666666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17.637359717981901</v>
      </c>
      <c r="C18">
        <v>17.386192150320198</v>
      </c>
      <c r="D18">
        <v>63.732476692739603</v>
      </c>
      <c r="E18">
        <v>33.663276001734197</v>
      </c>
      <c r="F18">
        <v>16.918160023137599</v>
      </c>
      <c r="G18">
        <v>2.4380740580264901</v>
      </c>
      <c r="H18">
        <v>15.698795472643599</v>
      </c>
      <c r="I18">
        <v>12.9786240187251</v>
      </c>
      <c r="J18">
        <v>25.369127380402499</v>
      </c>
      <c r="K18">
        <v>35.904278154026699</v>
      </c>
      <c r="L18">
        <v>20.130019657990399</v>
      </c>
      <c r="M18">
        <v>31.803341110892401</v>
      </c>
      <c r="N18">
        <v>0.58009613257671799</v>
      </c>
      <c r="O18">
        <v>36.314788297091397</v>
      </c>
      <c r="P18">
        <v>17.637359717981901</v>
      </c>
      <c r="Q18">
        <v>7.7374565221448997</v>
      </c>
      <c r="R18">
        <v>48.124032377940502</v>
      </c>
      <c r="S18">
        <v>22.565965383258501</v>
      </c>
      <c r="T18">
        <v>7.0206655012913197</v>
      </c>
      <c r="U18">
        <v>1.1160182264929299</v>
      </c>
      <c r="V18">
        <v>2.35315851175775</v>
      </c>
    </row>
    <row r="19" spans="1:22" x14ac:dyDescent="0.35">
      <c r="A19" s="2">
        <v>44196</v>
      </c>
      <c r="B19">
        <v>17.494770705059299</v>
      </c>
      <c r="C19">
        <v>15.4747210424778</v>
      </c>
      <c r="D19">
        <v>51.526922598559203</v>
      </c>
      <c r="E19">
        <v>25.625710926113101</v>
      </c>
      <c r="F19">
        <v>12.725119300051601</v>
      </c>
      <c r="G19">
        <v>2.41141007958222</v>
      </c>
      <c r="H19">
        <v>16.388226158260899</v>
      </c>
      <c r="I19">
        <v>15.943997006635501</v>
      </c>
      <c r="J19">
        <v>22.3569609150342</v>
      </c>
      <c r="K19">
        <v>42.801850776181801</v>
      </c>
      <c r="L19">
        <v>14.9311683667145</v>
      </c>
      <c r="M19">
        <v>34.321902007707102</v>
      </c>
      <c r="N19">
        <v>0.55741767368310902</v>
      </c>
      <c r="O19">
        <v>33.705878491195698</v>
      </c>
      <c r="P19">
        <v>17.494770705059299</v>
      </c>
      <c r="Q19">
        <v>7.7846531590948196</v>
      </c>
      <c r="R19">
        <v>34.710630743957502</v>
      </c>
      <c r="S19">
        <v>23.281427883573102</v>
      </c>
      <c r="T19">
        <v>5.1277339653251497</v>
      </c>
      <c r="U19">
        <v>1.03737377793235</v>
      </c>
      <c r="V19">
        <v>1.93303150117598</v>
      </c>
    </row>
    <row r="20" spans="1:22" x14ac:dyDescent="0.35">
      <c r="A20" s="2">
        <v>44561</v>
      </c>
      <c r="B20">
        <v>21.276244855394399</v>
      </c>
      <c r="C20">
        <v>18.685686268485899</v>
      </c>
      <c r="D20">
        <v>58.771705582256502</v>
      </c>
      <c r="E20">
        <v>24.890007199499401</v>
      </c>
      <c r="F20">
        <v>16.795925418676902</v>
      </c>
      <c r="G20">
        <v>2.9485498666274501</v>
      </c>
      <c r="H20">
        <v>16.008552451410601</v>
      </c>
      <c r="I20">
        <v>24.3051164443579</v>
      </c>
      <c r="J20">
        <v>28.181628189906998</v>
      </c>
      <c r="K20">
        <v>51.305065736085901</v>
      </c>
      <c r="L20">
        <v>18.563536977888798</v>
      </c>
      <c r="M20">
        <v>36.7799117228979</v>
      </c>
      <c r="N20">
        <v>0.62188546902171704</v>
      </c>
      <c r="O20">
        <v>47.020016328110003</v>
      </c>
      <c r="P20">
        <v>21.276244855394399</v>
      </c>
      <c r="Q20">
        <v>9.3577310145755703</v>
      </c>
      <c r="R20">
        <v>40.272341530845601</v>
      </c>
      <c r="S20">
        <v>19.758356629899801</v>
      </c>
      <c r="T20">
        <v>7.5479683630346104</v>
      </c>
      <c r="U20">
        <v>1.28884335629541</v>
      </c>
      <c r="V20">
        <v>3.0736788271556299</v>
      </c>
    </row>
    <row r="21" spans="1:22" x14ac:dyDescent="0.35">
      <c r="A21" s="2">
        <v>44925</v>
      </c>
      <c r="B21">
        <v>20.372399315475199</v>
      </c>
      <c r="C21">
        <v>25.909162089116698</v>
      </c>
      <c r="D21">
        <v>64.972794209119996</v>
      </c>
      <c r="E21">
        <v>26.8368786417054</v>
      </c>
      <c r="F21">
        <v>17.088924383662398</v>
      </c>
      <c r="G21">
        <v>3.1160967706628702</v>
      </c>
      <c r="H21">
        <v>16.699781014266399</v>
      </c>
      <c r="I21">
        <v>19.760160861166302</v>
      </c>
      <c r="J21">
        <v>32.531987143471497</v>
      </c>
      <c r="K21">
        <v>35.389415154761302</v>
      </c>
      <c r="L21">
        <v>21.079502254707599</v>
      </c>
      <c r="M21">
        <v>38.543131758689</v>
      </c>
      <c r="N21">
        <v>0.86953187662514597</v>
      </c>
      <c r="O21">
        <v>46.046977005916403</v>
      </c>
      <c r="P21">
        <v>20.372399315475199</v>
      </c>
      <c r="Q21">
        <v>9.9739874595000497</v>
      </c>
      <c r="R21">
        <v>42.481578267256303</v>
      </c>
      <c r="S21">
        <v>36.400826514230097</v>
      </c>
      <c r="T21">
        <v>11.391861361310101</v>
      </c>
      <c r="U21">
        <v>1.1112749295061899</v>
      </c>
      <c r="V21">
        <v>3.62874668671579</v>
      </c>
    </row>
    <row r="22" spans="1:22" x14ac:dyDescent="0.35">
      <c r="A22" s="2">
        <v>45289</v>
      </c>
      <c r="B22">
        <v>19.111338605581999</v>
      </c>
      <c r="C22">
        <v>28.7106028961196</v>
      </c>
      <c r="D22">
        <v>67.989178023672693</v>
      </c>
      <c r="E22">
        <v>30.831567947575198</v>
      </c>
      <c r="F22">
        <v>23.395588724849102</v>
      </c>
      <c r="G22">
        <v>2.9600670388112098</v>
      </c>
      <c r="H22">
        <v>16.756842039171499</v>
      </c>
      <c r="I22">
        <v>19.096368854288599</v>
      </c>
      <c r="J22">
        <v>39.366218679884803</v>
      </c>
      <c r="K22">
        <v>41.703241991568298</v>
      </c>
      <c r="L22">
        <v>24.0594592102074</v>
      </c>
      <c r="M22">
        <v>33.871410147884198</v>
      </c>
      <c r="N22">
        <v>1.21959709581891</v>
      </c>
      <c r="O22">
        <v>54.686243417412499</v>
      </c>
      <c r="P22">
        <v>19.111338605581999</v>
      </c>
      <c r="Q22">
        <v>9.6132080179228101</v>
      </c>
      <c r="R22">
        <v>40.181585140706098</v>
      </c>
      <c r="S22">
        <v>47.716877016372699</v>
      </c>
      <c r="T22">
        <v>11.0560462201591</v>
      </c>
      <c r="U22">
        <v>0.88605728251453697</v>
      </c>
      <c r="V22">
        <v>3.0114214688538201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7.2169279127904717E-2</v>
      </c>
      <c r="C26" s="50" cm="1">
        <f t="array" ref="C26">(C22/INDEX(C3:C22,MATCH(TRUE,INDEX(ISNUMBER(C3:C22),0),0)))^(1/C24)-1</f>
        <v>3.8701923493088319E-2</v>
      </c>
      <c r="D26" s="50" cm="1">
        <f t="array" ref="D26">(D22/INDEX(D3:D22,MATCH(TRUE,INDEX(ISNUMBER(D3:D22),0),0)))^(1/D24)-1</f>
        <v>4.2935776314919183E-2</v>
      </c>
      <c r="E26" s="50" cm="1">
        <f t="array" ref="E26">(E22/INDEX(E3:E22,MATCH(TRUE,INDEX(ISNUMBER(E3:E22),0),0)))^(1/E24)-1</f>
        <v>6.5968962399152176E-2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1.6222353544926627E-2</v>
      </c>
      <c r="H26" s="50" cm="1">
        <f t="array" ref="H26">(H22/INDEX(H3:H22,MATCH(TRUE,INDEX(ISNUMBER(H3:H22),0),0)))^(1/H24)-1</f>
        <v>2.538209198042507E-2</v>
      </c>
      <c r="I26" s="50" cm="1">
        <f t="array" ref="I26">(I22/INDEX(I3:I22,MATCH(TRUE,INDEX(ISNUMBER(I3:I22),0),0)))^(1/I24)-1</f>
        <v>3.7640823203299423E-2</v>
      </c>
      <c r="J26" s="50" cm="1">
        <f t="array" ref="J26">(J22/INDEX(J3:J22,MATCH(TRUE,INDEX(ISNUMBER(J3:J22),0),0)))^(1/J24)-1</f>
        <v>5.7936521380949291E-2</v>
      </c>
      <c r="K26" s="50" cm="1">
        <f t="array" ref="K26">(K22/INDEX(K3:K22,MATCH(TRUE,INDEX(ISNUMBER(K3:K22),0),0)))^(1/K24)-1</f>
        <v>2.4574805035831648E-2</v>
      </c>
      <c r="L26" s="50" cm="1">
        <f t="array" ref="L26">(L22/INDEX(L3:L22,MATCH(TRUE,INDEX(ISNUMBER(L3:L22),0),0)))^(1/L24)-1</f>
        <v>2.072298429354813E-2</v>
      </c>
      <c r="M26" s="50" cm="1">
        <f t="array" ref="M26">(M22/INDEX(M3:M22,MATCH(TRUE,INDEX(ISNUMBER(M3:M22),0),0)))^(1/M24)-1</f>
        <v>2.3768265971059188E-2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6.0151494471408107E-2</v>
      </c>
      <c r="P26" s="50" cm="1">
        <f t="array" ref="P26">(P22/INDEX(P3:P22,MATCH(TRUE,INDEX(ISNUMBER(P3:P22),0),0)))^(1/P24)-1</f>
        <v>7.2169279127904717E-2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1.2617017471639347E-2</v>
      </c>
      <c r="S26" s="50" cm="1">
        <f t="array" ref="S26">(S22/INDEX(S3:S22,MATCH(TRUE,INDEX(ISNUMBER(S3:S22),0),0)))^(1/S24)-1</f>
        <v>8.2005714106922367E-2</v>
      </c>
      <c r="T26" s="50" cm="1">
        <f t="array" ref="T26">(T22/INDEX(T3:T22,MATCH(TRUE,INDEX(ISNUMBER(T3:T22),0),0)))^(1/T24)-1</f>
        <v>8.3481706038399661E-3</v>
      </c>
      <c r="U26" s="50" cm="1">
        <f t="array" ref="U26">(U22/INDEX(U3:U22,MATCH(TRUE,INDEX(ISNUMBER(U3:U22),0),0)))^(1/U24)-1</f>
        <v>-4.4922819308067519E-2</v>
      </c>
      <c r="V26" s="50" cm="1">
        <f t="array" ref="V26">(V22/INDEX(V3:V22,MATCH(TRUE,INDEX(ISNUMBER(V3:V22),0),0)))^(1/V24)-1</f>
        <v>-1.6027932468093198E-2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7.2589499999999996</v>
      </c>
      <c r="E3" cm="1">
        <f t="array" ref="E3">_xll.FDSB(B3,"FG_PRICE_CHANGE(0,-1AY)")</f>
        <v>5.2433610000000002</v>
      </c>
      <c r="F3" cm="1">
        <f t="array" ref="F3">_xll.FDSB(B3,"FG_PRICE_CHANGE(0,-1AM)")</f>
        <v>1.0615825999999999</v>
      </c>
      <c r="G3" cm="1">
        <f t="array" ref="G3">_xll.FDSB(B3,"FG_PRICE_CHANGE(0,-3AM)")</f>
        <v>1.1538267</v>
      </c>
      <c r="H3" cm="1">
        <f t="array" ref="H3">_xll.FDSB(B3,"FG_PRICE_CHANGE(0,-6AM)")</f>
        <v>-0.52962302999999999</v>
      </c>
      <c r="I3" cm="1">
        <f t="array" ref="I3">_xll.FDS(B3,"STD(FG_PRICE_CHANGE(0,-1AY,AM))")</f>
        <v>0.99467145636940302</v>
      </c>
      <c r="J3" cm="1">
        <f t="array" ref="J3">_xll.FDS(B3,"STD(FG_PRICE_CHANGE(0,-3AY,M))")*SQRT(12)</f>
        <v>6.2450194039499847</v>
      </c>
      <c r="L3">
        <f t="shared" ref="L3:L23" si="0">(1-(_xlfn.PERCENTRANK.EXC($F$3:$F$23,F3)))*100</f>
        <v>54.6</v>
      </c>
      <c r="M3">
        <f t="shared" ref="M3:M23" si="1">(1-(_xlfn.PERCENTRANK.EXC($G$3:$G$23,G3)))*100</f>
        <v>54.6</v>
      </c>
      <c r="N3">
        <f t="shared" ref="N3:N23" si="2">(1-(_xlfn.PERCENTRANK.EXC($H$3:$H$23,H3)))*100</f>
        <v>77.3</v>
      </c>
      <c r="O3">
        <f>SUMPRODUCT($L$1:$N$1,L3:N3)</f>
        <v>63.680000000000007</v>
      </c>
      <c r="P3">
        <f t="shared" ref="P3:P23" si="3">100- (_xlfn.PERCENTRANK.EXC($J$3:$J$23,J3)*100)</f>
        <v>59.1</v>
      </c>
      <c r="Q3">
        <f>VLOOKUP(A3,CAD!$A$3:$J$23, 10, FALSE)</f>
        <v>59</v>
      </c>
      <c r="S3">
        <f>SUMPRODUCT($O$1:$Q$1,O3:Q3)</f>
        <v>61.370000000000005</v>
      </c>
      <c r="U3" cm="1">
        <f t="array" ref="U3">_xlfn.PERCENTRANK.EXC(_xlfn._xlws.FILTER(S$3:S$23, ISNUMBER(S$3:S$23)),S3)*100</f>
        <v>68.100000000000009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956.47500000000002</v>
      </c>
      <c r="E4" cm="1">
        <f t="array" ref="E4">_xll.FDSB(B4,"FG_PRICE_CHANGE(0,-1AY)")</f>
        <v>17.664967999999998</v>
      </c>
      <c r="F4" cm="1">
        <f t="array" ref="F4">_xll.FDSB(B4,"FG_PRICE_CHANGE(0,-1AM)")</f>
        <v>-1.1497497999999999</v>
      </c>
      <c r="G4" cm="1">
        <f t="array" ref="G4">_xll.FDSB(B4,"FG_PRICE_CHANGE(0,-3AM)")</f>
        <v>5.3386570000000004</v>
      </c>
      <c r="H4" cm="1">
        <f t="array" ref="H4">_xll.FDSB(B4,"FG_PRICE_CHANGE(0,-6AM)")</f>
        <v>3.7588477</v>
      </c>
      <c r="I4" cm="1">
        <f t="array" ref="I4">_xll.FDS(B4,"STD(FG_PRICE_CHANGE(0,-1AY,AM))")</f>
        <v>3.2938117223424999</v>
      </c>
      <c r="J4" cm="1">
        <f t="array" ref="J4">_xll.FDS(B4,"STD(FG_PRICE_CHANGE(0,-3AY,M))")*SQRT(12)</f>
        <v>15.126750076369389</v>
      </c>
      <c r="L4">
        <f t="shared" si="0"/>
        <v>91</v>
      </c>
      <c r="M4">
        <f t="shared" si="1"/>
        <v>9.0999999999999979</v>
      </c>
      <c r="N4">
        <f t="shared" si="2"/>
        <v>9.0999999999999979</v>
      </c>
      <c r="O4">
        <f t="shared" ref="O4:O23" si="4">SUMPRODUCT($L$1:$N$1,L4:N4)</f>
        <v>25.48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17.27</v>
      </c>
      <c r="U4" cm="1">
        <f t="array" ref="U4">_xlfn.PERCENTRANK.EXC(_xlfn._xlws.FILTER(S$3:S$23, ISNUMBER(S$3:S$23)),S4)*100</f>
        <v>9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15845</v>
      </c>
      <c r="E5" cm="1">
        <f t="array" ref="E5">_xll.FDSB(B5,"FG_PRICE_CHANGE(0,-1AY)")</f>
        <v>6.4637539999999998</v>
      </c>
      <c r="F5" cm="1">
        <f t="array" ref="F5">_xll.FDSB(B5,"FG_PRICE_CHANGE(0,-1AM)")</f>
        <v>1.6356587</v>
      </c>
      <c r="G5" cm="1">
        <f t="array" ref="G5">_xll.FDSB(B5,"FG_PRICE_CHANGE(0,-3AM)")</f>
        <v>1.9069313999999999</v>
      </c>
      <c r="H5" cm="1">
        <f t="array" ref="H5">_xll.FDSB(B5,"FG_PRICE_CHANGE(0,-6AM)")</f>
        <v>0.97180604999999998</v>
      </c>
      <c r="I5" cm="1">
        <f t="array" ref="I5">_xll.FDS(B5,"STD(FG_PRICE_CHANGE(0,-1AY,AM))")</f>
        <v>1.54941109200713</v>
      </c>
      <c r="J5" cm="1">
        <f t="array" ref="J5">_xll.FDS(B5,"STD(FG_PRICE_CHANGE(0,-3AY,M))")*SQRT(12)</f>
        <v>5.2746451055391672</v>
      </c>
      <c r="L5">
        <f t="shared" si="0"/>
        <v>36.4</v>
      </c>
      <c r="M5">
        <f t="shared" si="1"/>
        <v>45.499999999999993</v>
      </c>
      <c r="N5">
        <f t="shared" si="2"/>
        <v>22.799999999999997</v>
      </c>
      <c r="O5">
        <f t="shared" si="4"/>
        <v>34.6</v>
      </c>
      <c r="P5">
        <f t="shared" si="3"/>
        <v>72.8</v>
      </c>
      <c r="Q5">
        <f>VLOOKUP(A5,CAD!$A$3:$J$23, 10, FALSE)</f>
        <v>45.4</v>
      </c>
      <c r="S5">
        <f t="shared" si="5"/>
        <v>48.22</v>
      </c>
      <c r="U5" cm="1">
        <f t="array" ref="U5">_xlfn.PERCENTRANK.EXC(_xlfn._xlws.FILTER(S$3:S$23, ISNUMBER(S$3:S$23)),S5)*100</f>
        <v>40.9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56.496499999999997</v>
      </c>
      <c r="E6" cm="1">
        <f t="array" ref="E6">_xll.FDSB(B6,"FG_PRICE_CHANGE(0,-1AY)")</f>
        <v>2.856481</v>
      </c>
      <c r="F6" cm="1">
        <f t="array" ref="F6">_xll.FDSB(B6,"FG_PRICE_CHANGE(0,-1AM)")</f>
        <v>2.0298839000000002</v>
      </c>
      <c r="G6" cm="1">
        <f t="array" ref="G6">_xll.FDSB(B6,"FG_PRICE_CHANGE(0,-3AM)")</f>
        <v>0.9316683</v>
      </c>
      <c r="H6" cm="1">
        <f t="array" ref="H6">_xll.FDSB(B6,"FG_PRICE_CHANGE(0,-6AM)")</f>
        <v>-0.44845342999999999</v>
      </c>
      <c r="I6" cm="1">
        <f t="array" ref="I6">_xll.FDS(B6,"STD(FG_PRICE_CHANGE(0,-1AY,AM))")</f>
        <v>1.15945949376832</v>
      </c>
      <c r="J6" cm="1">
        <f t="array" ref="J6">_xll.FDS(B6,"STD(FG_PRICE_CHANGE(0,-3AY,M))")*SQRT(12)</f>
        <v>6.123388306936266</v>
      </c>
      <c r="L6">
        <f t="shared" si="0"/>
        <v>27.3</v>
      </c>
      <c r="M6">
        <f t="shared" si="1"/>
        <v>59.099999999999994</v>
      </c>
      <c r="N6">
        <f t="shared" si="2"/>
        <v>68.199999999999989</v>
      </c>
      <c r="O6">
        <f t="shared" si="4"/>
        <v>56.379999999999995</v>
      </c>
      <c r="P6">
        <f t="shared" si="3"/>
        <v>63.7</v>
      </c>
      <c r="Q6">
        <f>VLOOKUP(A6,CAD!$A$3:$J$23, 10, FALSE)</f>
        <v>18.099999999999998</v>
      </c>
      <c r="S6">
        <f t="shared" si="5"/>
        <v>50.919999999999995</v>
      </c>
      <c r="U6" cm="1">
        <f t="array" ref="U6">_xlfn.PERCENTRANK.EXC(_xlfn._xlws.FILTER(S$3:S$23, ISNUMBER(S$3:S$23)),S6)*100</f>
        <v>50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3.9811000000000001</v>
      </c>
      <c r="E7" cm="1">
        <f t="array" ref="E7">_xll.FDSB(B7,"FG_PRICE_CHANGE(0,-1AY)")</f>
        <v>-6.9227575999999997</v>
      </c>
      <c r="F7" cm="1">
        <f t="array" ref="F7">_xll.FDSB(B7,"FG_PRICE_CHANGE(0,-1AM)")</f>
        <v>1.7039656999999999</v>
      </c>
      <c r="G7" cm="1">
        <f t="array" ref="G7">_xll.FDSB(B7,"FG_PRICE_CHANGE(0,-3AM)")</f>
        <v>0.17614365000000001</v>
      </c>
      <c r="H7" cm="1">
        <f t="array" ref="H7">_xll.FDSB(B7,"FG_PRICE_CHANGE(0,-6AM)")</f>
        <v>-6.5546274000000002</v>
      </c>
      <c r="I7" cm="1">
        <f t="array" ref="I7">_xll.FDS(B7,"STD(FG_PRICE_CHANGE(0,-1AY,AM))")</f>
        <v>2.72869222414834</v>
      </c>
      <c r="J7" cm="1">
        <f t="array" ref="J7">_xll.FDS(B7,"STD(FG_PRICE_CHANGE(0,-3AY,M))")*SQRT(12)</f>
        <v>11.69424287746898</v>
      </c>
      <c r="L7">
        <f t="shared" si="0"/>
        <v>31.899999999999995</v>
      </c>
      <c r="M7">
        <f t="shared" si="1"/>
        <v>77.3</v>
      </c>
      <c r="N7">
        <f t="shared" si="2"/>
        <v>91</v>
      </c>
      <c r="O7">
        <f t="shared" si="4"/>
        <v>73.699999999999989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54.589999999999989</v>
      </c>
      <c r="U7" cm="1">
        <f t="array" ref="U7">_xlfn.PERCENTRANK.EXC(_xlfn._xlws.FILTER(S$3:S$23, ISNUMBER(S$3:S$23)),S7)*100</f>
        <v>59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3.7134499999999999</v>
      </c>
      <c r="E8" cm="1">
        <f t="array" ref="E8">_xll.FDSB(B8,"FG_PRICE_CHANGE(0,-1AY)")</f>
        <v>-1.9110917999999999</v>
      </c>
      <c r="F8" cm="1">
        <f t="array" ref="F8">_xll.FDSB(B8,"FG_PRICE_CHANGE(0,-1AM)")</f>
        <v>0.68461894999999995</v>
      </c>
      <c r="G8" cm="1">
        <f t="array" ref="G8">_xll.FDSB(B8,"FG_PRICE_CHANGE(0,-3AM)")</f>
        <v>0.37029982</v>
      </c>
      <c r="H8" cm="1">
        <f t="array" ref="H8">_xll.FDSB(B8,"FG_PRICE_CHANGE(0,-6AM)")</f>
        <v>-2.8515755999999999</v>
      </c>
      <c r="I8" cm="1">
        <f t="array" ref="I8">_xll.FDS(B8,"STD(FG_PRICE_CHANGE(0,-1AY,AM))")</f>
        <v>2.30393820044163</v>
      </c>
      <c r="J8" cm="1">
        <f t="array" ref="J8">_xll.FDS(B8,"STD(FG_PRICE_CHANGE(0,-3AY,M))")*SQRT(12)</f>
        <v>8.2102365656969116</v>
      </c>
      <c r="L8">
        <f t="shared" si="0"/>
        <v>68.199999999999989</v>
      </c>
      <c r="M8">
        <f t="shared" si="1"/>
        <v>68.199999999999989</v>
      </c>
      <c r="N8">
        <f t="shared" si="2"/>
        <v>86.4</v>
      </c>
      <c r="O8">
        <f t="shared" si="4"/>
        <v>75.47999999999999</v>
      </c>
      <c r="P8">
        <f t="shared" si="3"/>
        <v>36.4</v>
      </c>
      <c r="Q8">
        <f>VLOOKUP(A8,CAD!$A$3:$J$23, 10, FALSE)</f>
        <v>36.299999999999997</v>
      </c>
      <c r="S8">
        <f t="shared" si="5"/>
        <v>55.919999999999995</v>
      </c>
      <c r="U8" cm="1">
        <f t="array" ref="U8">_xlfn.PERCENTRANK.EXC(_xlfn._xlws.FILTER(S$3:S$23, ISNUMBER(S$3:S$23)),S8)*100</f>
        <v>63.6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4.7474999999999996</v>
      </c>
      <c r="E9" cm="1">
        <f t="array" ref="E9">_xll.FDSB(B9,"FG_PRICE_CHANGE(0,-1AY)")</f>
        <v>7.4459669999999996</v>
      </c>
      <c r="F9" cm="1">
        <f t="array" ref="F9">_xll.FDSB(B9,"FG_PRICE_CHANGE(0,-1AM)")</f>
        <v>1.3665080000000001</v>
      </c>
      <c r="G9" cm="1">
        <f t="array" ref="G9">_xll.FDSB(B9,"FG_PRICE_CHANGE(0,-3AM)")</f>
        <v>2.1846771</v>
      </c>
      <c r="H9" cm="1">
        <f t="array" ref="H9">_xll.FDSB(B9,"FG_PRICE_CHANGE(0,-6AM)")</f>
        <v>0.61459540000000001</v>
      </c>
      <c r="I9" cm="1">
        <f t="array" ref="I9">_xll.FDS(B9,"STD(FG_PRICE_CHANGE(0,-1AY,AM))")</f>
        <v>1.7216808587422401</v>
      </c>
      <c r="J9" cm="1">
        <f t="array" ref="J9">_xll.FDS(B9,"STD(FG_PRICE_CHANGE(0,-3AY,M))")*SQRT(12)</f>
        <v>7.609643816576753</v>
      </c>
      <c r="L9">
        <f t="shared" si="0"/>
        <v>45.499999999999993</v>
      </c>
      <c r="M9">
        <f t="shared" si="1"/>
        <v>36.4</v>
      </c>
      <c r="N9">
        <f t="shared" si="2"/>
        <v>31.899999999999995</v>
      </c>
      <c r="O9">
        <f t="shared" si="4"/>
        <v>36.42</v>
      </c>
      <c r="P9">
        <f t="shared" si="3"/>
        <v>50</v>
      </c>
      <c r="Q9">
        <f>VLOOKUP(A9,CAD!$A$3:$J$23, 10, FALSE)</f>
        <v>68.100000000000009</v>
      </c>
      <c r="S9">
        <f t="shared" si="5"/>
        <v>46.830000000000005</v>
      </c>
      <c r="U9" cm="1">
        <f t="array" ref="U9">_xlfn.PERCENTRANK.EXC(_xlfn._xlws.FILTER(S$3:S$23, ISNUMBER(S$3:S$23)),S9)*100</f>
        <v>36.299999999999997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32.229500000000002</v>
      </c>
      <c r="E10" cm="1">
        <f t="array" ref="E10">_xll.FDSB(B10,"FG_PRICE_CHANGE(0,-1AY)")</f>
        <v>5.7727933</v>
      </c>
      <c r="F10" cm="1">
        <f t="array" ref="F10">_xll.FDSB(B10,"FG_PRICE_CHANGE(0,-1AM)")</f>
        <v>2.5535345</v>
      </c>
      <c r="G10" cm="1">
        <f t="array" ref="G10">_xll.FDSB(B10,"FG_PRICE_CHANGE(0,-3AM)")</f>
        <v>3.6135077</v>
      </c>
      <c r="H10" cm="1">
        <f t="array" ref="H10">_xll.FDSB(B10,"FG_PRICE_CHANGE(0,-6AM)")</f>
        <v>0.47072172000000001</v>
      </c>
      <c r="I10" cm="1">
        <f t="array" ref="I10">_xll.FDS(B10,"STD(FG_PRICE_CHANGE(0,-1AY,AM))")</f>
        <v>1.4295187194897601</v>
      </c>
      <c r="J10" cm="1">
        <f t="array" ref="J10">_xll.FDS(B10,"STD(FG_PRICE_CHANGE(0,-3AY,M))")*SQRT(12)</f>
        <v>6.0189376756478037</v>
      </c>
      <c r="L10">
        <f t="shared" si="0"/>
        <v>13.700000000000001</v>
      </c>
      <c r="M10">
        <f t="shared" si="1"/>
        <v>27.3</v>
      </c>
      <c r="N10">
        <f t="shared" si="2"/>
        <v>41</v>
      </c>
      <c r="O10">
        <f t="shared" si="4"/>
        <v>30.060000000000002</v>
      </c>
      <c r="P10">
        <f t="shared" si="3"/>
        <v>68.2</v>
      </c>
      <c r="Q10">
        <f>VLOOKUP(A10,CAD!$A$3:$J$23, 10, FALSE)</f>
        <v>86.3</v>
      </c>
      <c r="S10">
        <f t="shared" si="5"/>
        <v>52.75</v>
      </c>
      <c r="U10" cm="1">
        <f t="array" ref="U10">_xlfn.PERCENTRANK.EXC(_xlfn._xlws.FILTER(S$3:S$23, ISNUMBER(S$3:S$23)),S10)*100</f>
        <v>54.500000000000007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16.481000000000002</v>
      </c>
      <c r="E11" cm="1">
        <f t="array" ref="E11">_xll.FDSB(B11,"FG_PRICE_CHANGE(0,-1AY)")</f>
        <v>-9.4972670000000008</v>
      </c>
      <c r="F11" cm="1">
        <f t="array" ref="F11">_xll.FDSB(B11,"FG_PRICE_CHANGE(0,-1AM)")</f>
        <v>-2.0067154999999999</v>
      </c>
      <c r="G11" cm="1">
        <f t="array" ref="G11">_xll.FDSB(B11,"FG_PRICE_CHANGE(0,-3AM)")</f>
        <v>-2.8815447999999999</v>
      </c>
      <c r="H11" cm="1">
        <f t="array" ref="H11">_xll.FDSB(B11,"FG_PRICE_CHANGE(0,-6AM)")</f>
        <v>-7.646185</v>
      </c>
      <c r="I11" cm="1">
        <f t="array" ref="I11">_xll.FDS(B11,"STD(FG_PRICE_CHANGE(0,-1AY,AM))")</f>
        <v>1.79875103099564</v>
      </c>
      <c r="J11" cm="1">
        <f t="array" ref="J11">_xll.FDS(B11,"STD(FG_PRICE_CHANGE(0,-3AY,M))")*SQRT(12)</f>
        <v>7.9054580098587977</v>
      </c>
      <c r="L11">
        <f t="shared" si="0"/>
        <v>95.5</v>
      </c>
      <c r="M11">
        <f t="shared" si="1"/>
        <v>95.5</v>
      </c>
      <c r="N11">
        <f t="shared" si="2"/>
        <v>95.5</v>
      </c>
      <c r="O11">
        <f t="shared" si="4"/>
        <v>95.5</v>
      </c>
      <c r="P11">
        <f t="shared" si="3"/>
        <v>41</v>
      </c>
      <c r="Q11">
        <f>VLOOKUP(A11,CAD!$A$3:$J$23, 10, FALSE)</f>
        <v>40.9</v>
      </c>
      <c r="S11">
        <f t="shared" si="5"/>
        <v>68.22999999999999</v>
      </c>
      <c r="U11" cm="1">
        <f t="array" ref="U11">_xlfn.PERCENTRANK.EXC(_xlfn._xlws.FILTER(S$3:S$23, ISNUMBER(S$3:S$23)),S11)*100</f>
        <v>81.8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1364.1</v>
      </c>
      <c r="E12" cm="1">
        <f t="array" ref="E12">_xll.FDSB(B12,"FG_PRICE_CHANGE(0,-1AY)")</f>
        <v>3.1728624999999999</v>
      </c>
      <c r="F12" cm="1">
        <f t="array" ref="F12">_xll.FDSB(B12,"FG_PRICE_CHANGE(0,-1AM)")</f>
        <v>4.1019560000000004</v>
      </c>
      <c r="G12" cm="1">
        <f t="array" ref="G12">_xll.FDSB(B12,"FG_PRICE_CHANGE(0,-3AM)")</f>
        <v>3.8997649999999999</v>
      </c>
      <c r="H12" cm="1">
        <f t="array" ref="H12">_xll.FDSB(B12,"FG_PRICE_CHANGE(0,-6AM)")</f>
        <v>1.9011617000000001</v>
      </c>
      <c r="I12" cm="1">
        <f t="array" ref="I12">_xll.FDS(B12,"STD(FG_PRICE_CHANGE(0,-1AY,AM))")</f>
        <v>1.71458442948074</v>
      </c>
      <c r="J12" cm="1">
        <f t="array" ref="J12">_xll.FDS(B12,"STD(FG_PRICE_CHANGE(0,-3AY,M))")*SQRT(12)</f>
        <v>10.43477083395487</v>
      </c>
      <c r="L12">
        <f t="shared" si="0"/>
        <v>4.6000000000000041</v>
      </c>
      <c r="M12">
        <f t="shared" si="1"/>
        <v>22.799999999999997</v>
      </c>
      <c r="N12">
        <f t="shared" si="2"/>
        <v>18.200000000000006</v>
      </c>
      <c r="O12">
        <f t="shared" si="4"/>
        <v>17.32</v>
      </c>
      <c r="P12">
        <f t="shared" si="3"/>
        <v>27.299999999999997</v>
      </c>
      <c r="Q12">
        <f>VLOOKUP(A12,CAD!$A$3:$J$23, 10, FALSE)</f>
        <v>72.7</v>
      </c>
      <c r="S12">
        <f t="shared" si="5"/>
        <v>31.39</v>
      </c>
      <c r="U12" cm="1">
        <f t="array" ref="U12">_xlfn.PERCENTRANK.EXC(_xlfn._xlws.FILTER(S$3:S$23, ISNUMBER(S$3:S$23)),S12)*100</f>
        <v>18.099999999999998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5.0837000000000003</v>
      </c>
      <c r="E13" cm="1">
        <f t="array" ref="E13">_xll.FDSB(B13,"FG_PRICE_CHANGE(0,-1AY)")</f>
        <v>1.5896916000000001</v>
      </c>
      <c r="F13" cm="1">
        <f t="array" ref="F13">_xll.FDSB(B13,"FG_PRICE_CHANGE(0,-1AM)")</f>
        <v>2.3268461</v>
      </c>
      <c r="G13" cm="1">
        <f t="array" ref="G13">_xll.FDSB(B13,"FG_PRICE_CHANGE(0,-3AM)")</f>
        <v>4.2436122999999997</v>
      </c>
      <c r="H13" cm="1">
        <f t="array" ref="H13">_xll.FDSB(B13,"FG_PRICE_CHANGE(0,-6AM)")</f>
        <v>0.63146349999999996</v>
      </c>
      <c r="I13" cm="1">
        <f t="array" ref="I13">_xll.FDS(B13,"STD(FG_PRICE_CHANGE(0,-1AY,AM))")</f>
        <v>1.7824400394998401</v>
      </c>
      <c r="J13" cm="1">
        <f t="array" ref="J13">_xll.FDS(B13,"STD(FG_PRICE_CHANGE(0,-3AY,M))")*SQRT(12)</f>
        <v>12.665550803747117</v>
      </c>
      <c r="L13">
        <f t="shared" si="0"/>
        <v>18.200000000000006</v>
      </c>
      <c r="M13">
        <f t="shared" si="1"/>
        <v>18.200000000000006</v>
      </c>
      <c r="N13">
        <f t="shared" si="2"/>
        <v>27.3</v>
      </c>
      <c r="O13">
        <f t="shared" si="4"/>
        <v>21.840000000000007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21.820000000000004</v>
      </c>
      <c r="U13" cm="1">
        <f t="array" ref="U13">_xlfn.PERCENTRANK.EXC(_xlfn._xlws.FILTER(S$3:S$23, ISNUMBER(S$3:S$23)),S13)*100</f>
        <v>13.600000000000001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18.78</v>
      </c>
      <c r="E14" cm="1">
        <f t="array" ref="E14">_xll.FDSB(B14,"FG_PRICE_CHANGE(0,-1AY)")</f>
        <v>2.2040844000000002</v>
      </c>
      <c r="F14" cm="1">
        <f t="array" ref="F14">_xll.FDSB(B14,"FG_PRICE_CHANGE(0,-1AM)")</f>
        <v>0.7272959</v>
      </c>
      <c r="G14" cm="1">
        <f t="array" ref="G14">_xll.FDSB(B14,"FG_PRICE_CHANGE(0,-3AM)")</f>
        <v>0.58918000000000004</v>
      </c>
      <c r="H14" cm="1">
        <f t="array" ref="H14">_xll.FDSB(B14,"FG_PRICE_CHANGE(0,-6AM)")</f>
        <v>-8.644462E-2</v>
      </c>
      <c r="I14" cm="1">
        <f t="array" ref="I14">_xll.FDS(B14,"STD(FG_PRICE_CHANGE(0,-1AY,AM))")</f>
        <v>1.9275331629991901</v>
      </c>
      <c r="J14" cm="1">
        <f t="array" ref="J14">_xll.FDS(B14,"STD(FG_PRICE_CHANGE(0,-3AY,M))")*SQRT(12)</f>
        <v>13.950592598393449</v>
      </c>
      <c r="L14">
        <f t="shared" si="0"/>
        <v>63.7</v>
      </c>
      <c r="M14">
        <f t="shared" si="1"/>
        <v>63.7</v>
      </c>
      <c r="N14">
        <f t="shared" si="2"/>
        <v>63.7</v>
      </c>
      <c r="O14">
        <f t="shared" si="4"/>
        <v>63.70000000000001</v>
      </c>
      <c r="P14">
        <f t="shared" si="3"/>
        <v>13.700000000000003</v>
      </c>
      <c r="Q14">
        <f>VLOOKUP(A14,CAD!$A$3:$J$23, 10, FALSE)</f>
        <v>22.7</v>
      </c>
      <c r="S14">
        <f t="shared" si="5"/>
        <v>40.500000000000007</v>
      </c>
      <c r="U14" cm="1">
        <f t="array" ref="U14">_xlfn.PERCENTRANK.EXC(_xlfn._xlws.FILTER(S$3:S$23, ISNUMBER(S$3:S$23)),S14)*100</f>
        <v>31.8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0.93409929999999997</v>
      </c>
      <c r="E15" cm="1">
        <f t="array" ref="E15">_xll.FDSB(B15,"FG_PRICE_CHANGE(0,-1AY)")</f>
        <v>1.9335865999999999</v>
      </c>
      <c r="F15" cm="1">
        <f t="array" ref="F15">_xll.FDSB(B15,"FG_PRICE_CHANGE(0,-1AM)")</f>
        <v>2.0737052</v>
      </c>
      <c r="G15" cm="1">
        <f t="array" ref="G15">_xll.FDSB(B15,"FG_PRICE_CHANGE(0,-3AM)")</f>
        <v>2.2511839999999999</v>
      </c>
      <c r="H15" cm="1">
        <f t="array" ref="H15">_xll.FDSB(B15,"FG_PRICE_CHANGE(0,-6AM)")</f>
        <v>-0.76595544999999998</v>
      </c>
      <c r="I15" cm="1">
        <f t="array" ref="I15">_xll.FDS(B15,"STD(FG_PRICE_CHANGE(0,-1AY,AM))")</f>
        <v>1.55531215144208</v>
      </c>
      <c r="J15" cm="1">
        <f t="array" ref="J15">_xll.FDS(B15,"STD(FG_PRICE_CHANGE(0,-3AY,M))")*SQRT(12)</f>
        <v>7.6997282271489738</v>
      </c>
      <c r="L15">
        <f t="shared" si="0"/>
        <v>22.799999999999997</v>
      </c>
      <c r="M15">
        <f t="shared" si="1"/>
        <v>31.899999999999995</v>
      </c>
      <c r="N15">
        <f t="shared" si="2"/>
        <v>81.899999999999991</v>
      </c>
      <c r="O15">
        <f t="shared" si="4"/>
        <v>50.08</v>
      </c>
      <c r="P15">
        <f t="shared" si="3"/>
        <v>45.499999999999993</v>
      </c>
      <c r="Q15">
        <f>VLOOKUP(A15,CAD!$A$3:$J$23, 10, FALSE)</f>
        <v>4.5</v>
      </c>
      <c r="S15">
        <f t="shared" si="5"/>
        <v>39.589999999999996</v>
      </c>
      <c r="U15" cm="1">
        <f t="array" ref="U15">_xlfn.PERCENTRANK.EXC(_xlfn._xlws.FILTER(S$3:S$23, ISNUMBER(S$3:S$23)),S15)*100</f>
        <v>27.200000000000003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83.194999999999993</v>
      </c>
      <c r="E16" cm="1">
        <f t="array" ref="E16">_xll.FDSB(B16,"FG_PRICE_CHANGE(0,-1AY)")</f>
        <v>1.2998103999999999</v>
      </c>
      <c r="F16" cm="1">
        <f t="array" ref="F16">_xll.FDSB(B16,"FG_PRICE_CHANGE(0,-1AM)")</f>
        <v>0.5195379</v>
      </c>
      <c r="G16" cm="1">
        <f t="array" ref="G16">_xll.FDSB(B16,"FG_PRICE_CHANGE(0,-3AM)")</f>
        <v>0.19721985</v>
      </c>
      <c r="H16" cm="1">
        <f t="array" ref="H16">_xll.FDSB(B16,"FG_PRICE_CHANGE(0,-6AM)")</f>
        <v>1.0514259E-2</v>
      </c>
      <c r="I16" cm="1">
        <f t="array" ref="I16">_xll.FDS(B16,"STD(FG_PRICE_CHANGE(0,-1AY,AM))")</f>
        <v>0.30406316955106</v>
      </c>
      <c r="J16" cm="1">
        <f t="array" ref="J16">_xll.FDS(B16,"STD(FG_PRICE_CHANGE(0,-3AY,M))")*SQRT(12)</f>
        <v>3.77520430120261</v>
      </c>
      <c r="L16">
        <f t="shared" si="0"/>
        <v>72.8</v>
      </c>
      <c r="M16">
        <f t="shared" si="1"/>
        <v>72.8</v>
      </c>
      <c r="N16">
        <f t="shared" si="2"/>
        <v>50</v>
      </c>
      <c r="O16">
        <f t="shared" si="4"/>
        <v>63.68</v>
      </c>
      <c r="P16">
        <f t="shared" si="3"/>
        <v>81.900000000000006</v>
      </c>
      <c r="Q16">
        <f>VLOOKUP(A16,CAD!$A$3:$J$23, 10, FALSE)</f>
        <v>31.8</v>
      </c>
      <c r="S16">
        <f t="shared" si="5"/>
        <v>62.769999999999996</v>
      </c>
      <c r="U16" cm="1">
        <f t="array" ref="U16">_xlfn.PERCENTRANK.EXC(_xlfn._xlws.FILTER(S$3:S$23, ISNUMBER(S$3:S$23)),S16)*100</f>
        <v>77.2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7.2589499999999996</v>
      </c>
      <c r="E17" cm="1">
        <f t="array" ref="E17">_xll.FDSB(B17,"FG_PRICE_CHANGE(0,-1AY)")</f>
        <v>5.2433610000000002</v>
      </c>
      <c r="F17" cm="1">
        <f t="array" ref="F17">_xll.FDSB(B17,"FG_PRICE_CHANGE(0,-1AM)")</f>
        <v>1.0615825999999999</v>
      </c>
      <c r="G17" cm="1">
        <f t="array" ref="G17">_xll.FDSB(B17,"FG_PRICE_CHANGE(0,-3AM)")</f>
        <v>1.1538267</v>
      </c>
      <c r="H17" cm="1">
        <f t="array" ref="H17">_xll.FDSB(B17,"FG_PRICE_CHANGE(0,-6AM)")</f>
        <v>-0.52962302999999999</v>
      </c>
      <c r="I17" cm="1">
        <f t="array" ref="I17">_xll.FDS(B17,"STD(FG_PRICE_CHANGE(0,-1AY,AM))")</f>
        <v>0.99467145636940302</v>
      </c>
      <c r="J17" cm="1">
        <f t="array" ref="J17">_xll.FDS(B17,"STD(FG_PRICE_CHANGE(0,-3AY,M))")*SQRT(12)</f>
        <v>6.2450194039499847</v>
      </c>
      <c r="L17">
        <f t="shared" si="0"/>
        <v>54.6</v>
      </c>
      <c r="M17">
        <f t="shared" si="1"/>
        <v>54.6</v>
      </c>
      <c r="N17">
        <f t="shared" si="2"/>
        <v>77.3</v>
      </c>
      <c r="O17">
        <f t="shared" si="4"/>
        <v>63.680000000000007</v>
      </c>
      <c r="P17">
        <f t="shared" si="3"/>
        <v>59.1</v>
      </c>
      <c r="Q17">
        <f>VLOOKUP(A17,CAD!$A$3:$J$23, 10, FALSE)</f>
        <v>59</v>
      </c>
      <c r="S17">
        <f t="shared" si="5"/>
        <v>61.370000000000005</v>
      </c>
      <c r="U17" cm="1">
        <f t="array" ref="U17">_xlfn.PERCENTRANK.EXC(_xlfn._xlws.FILTER(S$3:S$23, ISNUMBER(S$3:S$23)),S17)*100</f>
        <v>68.100000000000009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2.7465819999999998E-2</v>
      </c>
      <c r="I18" cm="1">
        <f t="array" ref="I18">_xll.FDS(B18,"STD(FG_PRICE_CHANGE(0,-1AY,AM))")</f>
        <v>1.5892567041640899E-2</v>
      </c>
      <c r="J18" cm="1">
        <f t="array" ref="J18">_xll.FDS(B18,"STD(FG_PRICE_CHANGE(0,-3AY,M))")*SQRT(12)</f>
        <v>3.760597663752805E-2</v>
      </c>
      <c r="L18">
        <f t="shared" si="0"/>
        <v>81.899999999999991</v>
      </c>
      <c r="M18">
        <f t="shared" si="1"/>
        <v>86.4</v>
      </c>
      <c r="N18">
        <f t="shared" si="2"/>
        <v>45.499999999999993</v>
      </c>
      <c r="O18">
        <f t="shared" si="4"/>
        <v>69.14</v>
      </c>
      <c r="P18">
        <f t="shared" si="3"/>
        <v>91</v>
      </c>
      <c r="Q18">
        <f>VLOOKUP(A18,CAD!$A$3:$J$23, 10, FALSE)</f>
        <v>95.399999999999991</v>
      </c>
      <c r="S18">
        <f t="shared" si="5"/>
        <v>80.95</v>
      </c>
      <c r="U18" cm="1">
        <f t="array" ref="U18">_xlfn.PERCENTRANK.EXC(_xlfn._xlws.FILTER(S$3:S$23, ISNUMBER(S$3:S$23)),S18)*100</f>
        <v>90.9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36.604999999999997</v>
      </c>
      <c r="E19" cm="1">
        <f t="array" ref="E19">_xll.FDSB(B19,"FG_PRICE_CHANGE(0,-1AY)")</f>
        <v>6.9383619999999997</v>
      </c>
      <c r="F19" cm="1">
        <f t="array" ref="F19">_xll.FDSB(B19,"FG_PRICE_CHANGE(0,-1AM)")</f>
        <v>3.4404754999999998</v>
      </c>
      <c r="G19" cm="1">
        <f t="array" ref="G19">_xll.FDSB(B19,"FG_PRICE_CHANGE(0,-3AM)")</f>
        <v>4.4216156</v>
      </c>
      <c r="H19" cm="1">
        <f t="array" ref="H19">_xll.FDSB(B19,"FG_PRICE_CHANGE(0,-6AM)")</f>
        <v>0.52866935999999998</v>
      </c>
      <c r="I19" cm="1">
        <f t="array" ref="I19">_xll.FDS(B19,"STD(FG_PRICE_CHANGE(0,-1AY,AM))")</f>
        <v>1.9790459174718</v>
      </c>
      <c r="J19" cm="1">
        <f t="array" ref="J19">_xll.FDS(B19,"STD(FG_PRICE_CHANGE(0,-3AY,M))")*SQRT(12)</f>
        <v>10.353569984930164</v>
      </c>
      <c r="L19">
        <f t="shared" si="0"/>
        <v>9.0999999999999979</v>
      </c>
      <c r="M19">
        <f t="shared" si="1"/>
        <v>13.700000000000001</v>
      </c>
      <c r="N19">
        <f t="shared" si="2"/>
        <v>36.4</v>
      </c>
      <c r="O19">
        <f t="shared" si="4"/>
        <v>21.86</v>
      </c>
      <c r="P19">
        <f t="shared" si="3"/>
        <v>31.899999999999991</v>
      </c>
      <c r="Q19">
        <f>VLOOKUP(A19,CAD!$A$3:$J$23, 10, FALSE)</f>
        <v>72.7</v>
      </c>
      <c r="S19">
        <f t="shared" si="5"/>
        <v>35.04</v>
      </c>
      <c r="U19" cm="1">
        <f t="array" ref="U19">_xlfn.PERCENTRANK.EXC(_xlfn._xlws.FILTER(S$3:S$23, ISNUMBER(S$3:S$23)),S19)*100</f>
        <v>22.7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32.311</v>
      </c>
      <c r="E20" cm="1">
        <f t="array" ref="E20">_xll.FDSB(B20,"FG_PRICE_CHANGE(0,-1AY)")</f>
        <v>67.522999999999996</v>
      </c>
      <c r="F20" cm="1">
        <f t="array" ref="F20">_xll.FDSB(B20,"FG_PRICE_CHANGE(0,-1AM)")</f>
        <v>0.94585419999999998</v>
      </c>
      <c r="G20" cm="1">
        <f t="array" ref="G20">_xll.FDSB(B20,"FG_PRICE_CHANGE(0,-3AM)")</f>
        <v>7.6943636</v>
      </c>
      <c r="H20" cm="1">
        <f t="array" ref="H20">_xll.FDSB(B20,"FG_PRICE_CHANGE(0,-6AM)")</f>
        <v>16.478014000000002</v>
      </c>
      <c r="I20" cm="1">
        <f t="array" ref="I20">_xll.FDS(B20,"STD(FG_PRICE_CHANGE(0,-1AY,AM))")</f>
        <v>5.3763461744987904</v>
      </c>
      <c r="J20" cm="1">
        <f t="array" ref="J20">_xll.FDS(B20,"STD(FG_PRICE_CHANGE(0,-3AY,M))")*SQRT(12)</f>
        <v>26.125010360192913</v>
      </c>
      <c r="L20">
        <f t="shared" si="0"/>
        <v>59.099999999999994</v>
      </c>
      <c r="M20">
        <f t="shared" si="1"/>
        <v>4.6000000000000041</v>
      </c>
      <c r="N20">
        <f t="shared" si="2"/>
        <v>4.6000000000000041</v>
      </c>
      <c r="O20">
        <f t="shared" si="4"/>
        <v>15.500000000000004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11.850000000000005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3.6723499999999998</v>
      </c>
      <c r="E21" cm="1">
        <f t="array" ref="E21">_xll.FDSB(B21,"FG_PRICE_CHANGE(0,-1AY)")</f>
        <v>-2.7239323000000002E-3</v>
      </c>
      <c r="F21" cm="1">
        <f t="array" ref="F21">_xll.FDSB(B21,"FG_PRICE_CHANGE(0,-1AM)")</f>
        <v>-1.6337633000000001E-2</v>
      </c>
      <c r="G21" cm="1">
        <f t="array" ref="G21">_xll.FDSB(B21,"FG_PRICE_CHANGE(0,-3AM)")</f>
        <v>-9.5307829999999993E-3</v>
      </c>
      <c r="H21" cm="1">
        <f t="array" ref="H21">_xll.FDSB(B21,"FG_PRICE_CHANGE(0,-6AM)")</f>
        <v>-1.9055605E-2</v>
      </c>
      <c r="I21" cm="1">
        <f t="array" ref="I21">_xll.FDS(B21,"STD(FG_PRICE_CHANGE(0,-1AY,AM))")</f>
        <v>1.21479359501962E-2</v>
      </c>
      <c r="J21" cm="1">
        <f t="array" ref="J21">_xll.FDS(B21,"STD(FG_PRICE_CHANGE(0,-3AY,M))")*SQRT(12)</f>
        <v>2.836616634243197E-2</v>
      </c>
      <c r="L21">
        <f t="shared" si="0"/>
        <v>86.4</v>
      </c>
      <c r="M21">
        <f t="shared" si="1"/>
        <v>91</v>
      </c>
      <c r="N21">
        <f t="shared" si="2"/>
        <v>59.099999999999994</v>
      </c>
      <c r="O21">
        <f t="shared" si="4"/>
        <v>77.319999999999993</v>
      </c>
      <c r="P21">
        <f t="shared" si="3"/>
        <v>95.5</v>
      </c>
      <c r="Q21">
        <f>VLOOKUP(A21,CAD!$A$3:$J$23, 10, FALSE)</f>
        <v>90.9</v>
      </c>
      <c r="S21">
        <f t="shared" si="5"/>
        <v>85.490000000000009</v>
      </c>
      <c r="U21" cm="1">
        <f t="array" ref="U21">_xlfn.PERCENTRANK.EXC(_xlfn._xlws.FILTER(S$3:S$23, ISNUMBER(S$3:S$23)),S21)*100</f>
        <v>95.399999999999991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24990</v>
      </c>
      <c r="E22" cm="1">
        <f t="array" ref="E22">_xll.FDSB(B22,"FG_PRICE_CHANGE(0,-1AY)")</f>
        <v>6.6103578000000001</v>
      </c>
      <c r="F22" cm="1">
        <f t="array" ref="F22">_xll.FDSB(B22,"FG_PRICE_CHANGE(0,-1AM)")</f>
        <v>1.4204502000000001</v>
      </c>
      <c r="G22" cm="1">
        <f t="array" ref="G22">_xll.FDSB(B22,"FG_PRICE_CHANGE(0,-3AM)")</f>
        <v>2.0416498000000001</v>
      </c>
      <c r="H22" cm="1">
        <f t="array" ref="H22">_xll.FDSB(B22,"FG_PRICE_CHANGE(0,-6AM)")</f>
        <v>2.2378564000000001</v>
      </c>
      <c r="I22" cm="1">
        <f t="array" ref="I22">_xll.FDS(B22,"STD(FG_PRICE_CHANGE(0,-1AY,AM))")</f>
        <v>0.85513041307100701</v>
      </c>
      <c r="J22" cm="1">
        <f t="array" ref="J22">_xll.FDS(B22,"STD(FG_PRICE_CHANGE(0,-3AY,M))")*SQRT(12)</f>
        <v>4.2919460313745104</v>
      </c>
      <c r="L22">
        <f t="shared" si="0"/>
        <v>41</v>
      </c>
      <c r="M22">
        <f t="shared" si="1"/>
        <v>41</v>
      </c>
      <c r="N22">
        <f t="shared" si="2"/>
        <v>13.700000000000001</v>
      </c>
      <c r="O22">
        <f t="shared" si="4"/>
        <v>30.080000000000002</v>
      </c>
      <c r="P22">
        <f t="shared" si="3"/>
        <v>77.3</v>
      </c>
      <c r="Q22">
        <f>VLOOKUP(A22,CAD!$A$3:$J$23, 10, FALSE)</f>
        <v>50</v>
      </c>
      <c r="S22">
        <f t="shared" si="5"/>
        <v>48.23</v>
      </c>
      <c r="U22" cm="1">
        <f t="array" ref="U22">_xlfn.PERCENTRANK.EXC(_xlfn._xlws.FILTER(S$3:S$23, ISNUMBER(S$3:S$23)),S22)*100</f>
        <v>45.4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3.7509000000000001</v>
      </c>
      <c r="E23" cm="1">
        <f t="array" ref="E23">_xll.FDSB(B23,"FG_PRICE_CHANGE(0,-1AY)")</f>
        <v>-1.4662743000000001E-2</v>
      </c>
      <c r="F23" cm="1">
        <f t="array" ref="F23">_xll.FDSB(B23,"FG_PRICE_CHANGE(0,-1AM)")</f>
        <v>7.9989429999999997E-3</v>
      </c>
      <c r="G23" cm="1">
        <f t="array" ref="G23">_xll.FDSB(B23,"FG_PRICE_CHANGE(0,-3AM)")</f>
        <v>1.8668174999999999E-2</v>
      </c>
      <c r="H23" cm="1">
        <f t="array" ref="H23">_xll.FDSB(B23,"FG_PRICE_CHANGE(0,-6AM)")</f>
        <v>-2.6643276E-3</v>
      </c>
      <c r="I23" cm="1">
        <f t="array" ref="I23">_xll.FDS(B23,"STD(FG_PRICE_CHANGE(0,-1AY,AM))")</f>
        <v>2.5506378385215901E-2</v>
      </c>
      <c r="J23" cm="1">
        <f t="array" ref="J23">_xll.FDS(B23,"STD(FG_PRICE_CHANGE(0,-3AY,M))")*SQRT(12)</f>
        <v>0.14934075955017481</v>
      </c>
      <c r="L23">
        <f t="shared" si="0"/>
        <v>77.3</v>
      </c>
      <c r="M23">
        <f t="shared" si="1"/>
        <v>81.899999999999991</v>
      </c>
      <c r="N23">
        <f t="shared" si="2"/>
        <v>54.6</v>
      </c>
      <c r="O23">
        <f t="shared" si="4"/>
        <v>70.06</v>
      </c>
      <c r="P23">
        <f t="shared" si="3"/>
        <v>86.4</v>
      </c>
      <c r="Q23">
        <f>VLOOKUP(A23,CAD!$A$3:$J$23, 10, FALSE)</f>
        <v>81.8</v>
      </c>
      <c r="S23">
        <f t="shared" si="5"/>
        <v>77.31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-3.55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45.4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-2.5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1.5817651198487199</v>
      </c>
      <c r="H7" cm="1">
        <f t="array" ref="H7">IFERROR(_xll.FDS($F7,"EE_ACTUAL_ANNUAL(MED,+1)"),0)</f>
        <v>1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0.62568087086372304</v>
      </c>
      <c r="H8" cm="1">
        <f t="array" ref="H8">IFERROR(_xll.FDS($F8,"EE_ACTUAL_ANNUAL(MED,+1)"),0)</f>
        <v>-0.8</v>
      </c>
      <c r="J8" cm="1">
        <f t="array" ref="J8">_xlfn.PERCENTRANK.EXC(_xlfn._xlws.FILTER(H$3:H$23, ISNUMBER(H$3:H$23)),H8)*100</f>
        <v>36.299999999999997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1.2498866655507599</v>
      </c>
      <c r="H9" cm="1">
        <f t="array" ref="H9">IFERROR(_xll.FDS($F9,"EE_ACTUAL_ANNUAL(MED,+1)"),0)</f>
        <v>2.25</v>
      </c>
      <c r="J9" cm="1">
        <f t="array" ref="J9">_xlfn.PERCENTRANK.EXC(_xlfn._xlws.FILTER(H$3:H$23, ISNUMBER(H$3:H$23)),H9)*100</f>
        <v>68.100000000000009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13.726041867164099</v>
      </c>
      <c r="H10" cm="1">
        <f t="array" ref="H10">IFERROR(_xll.FDS($F10,"EE_ACTUAL_ANNUAL(MED,+1)"),0)</f>
        <v>12.5</v>
      </c>
      <c r="J10" cm="1">
        <f t="array" ref="J10">_xlfn.PERCENTRANK.EXC(_xlfn._xlws.FILTER(H$3:H$23, ISNUMBER(H$3:H$23)),H10)*100</f>
        <v>86.3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-0.47499999999999998</v>
      </c>
      <c r="H11" cm="1">
        <f t="array" ref="H11">IFERROR(_xll.FDS($F11,"EE_ACTUAL_ANNUAL(MED,+1)"),0)</f>
        <v>-0.7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2.04376201054732</v>
      </c>
      <c r="H12" cm="1">
        <f t="array" ref="H12">IFERROR(_xll.FDS($F12,"EE_ACTUAL_ANNUAL(MED,+1)"),0)</f>
        <v>2.4</v>
      </c>
      <c r="J12" cm="1">
        <f t="array" ref="J12">_xlfn.PERCENTRANK.EXC(_xlfn._xlws.FILTER(H$3:H$23, ISNUMBER(H$3:H$23)),H12)*100</f>
        <v>72.7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-1.3135524173916</v>
      </c>
      <c r="H13" cm="1">
        <f t="array" ref="H13">IFERROR(_xll.FDS($F13,"EE_ACTUAL_ANNUAL(MED,+1)"),0)</f>
        <v>-1.5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-2.4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-6.4144404168349904</v>
      </c>
      <c r="H15" cm="1">
        <f t="array" ref="H15">IFERROR(_xll.FDS($F15,"EE_ACTUAL_ANNUAL(MED,+1)"),0)</f>
        <v>-6.25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-2</v>
      </c>
      <c r="H16" cm="1">
        <f t="array" ref="H16">IFERROR(_xll.FDS($F16,"EE_ACTUAL_ANNUAL(MED,+1)"),0)</f>
        <v>-1.3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15.2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1.1975003031323801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-5.1009509661712302</v>
      </c>
      <c r="H20" cm="1">
        <f t="array" ref="H20">IFERROR(_xll.FDS($F20,"EE_ACTUAL_ANNUAL(MED,+1)"),0)</f>
        <v>-2.9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12.7</v>
      </c>
      <c r="H21" cm="1">
        <f t="array" ref="H21">IFERROR(_xll.FDS($F21,"EE_ACTUAL_ANNUAL(MED,+1)"),0)</f>
        <v>12.6</v>
      </c>
      <c r="J21" cm="1">
        <f t="array" ref="J21">_xlfn.PERCENTRANK.EXC(_xlfn._xlws.FILTER(H$3:H$23, ISNUMBER(H$3:H$23)),H21)*100</f>
        <v>90.9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3.2</v>
      </c>
      <c r="J23" cm="1">
        <f t="array" ref="J23">_xlfn.PERCENTRANK.EXC(_xlfn._xlws.FILTER(H$3:H$23, ISNUMBER(H$3:H$23)),H23)*100</f>
        <v>81.8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13.4756717158229</v>
      </c>
      <c r="C17">
        <v>9.8359095445121696</v>
      </c>
      <c r="D17">
        <v>14.430010326605601</v>
      </c>
      <c r="E17">
        <v>12.053931828905901</v>
      </c>
      <c r="F17">
        <v>9.4389843194853</v>
      </c>
      <c r="G17">
        <v>11.9146021102361</v>
      </c>
      <c r="H17">
        <v>9.3328071547593403</v>
      </c>
      <c r="I17">
        <v>10.898313482389399</v>
      </c>
      <c r="J17" s="75">
        <v>12.086926249434899</v>
      </c>
      <c r="K17" s="75">
        <v>7.6764812978912396</v>
      </c>
      <c r="L17">
        <v>14.522736175078</v>
      </c>
      <c r="M17">
        <v>13.6185226458136</v>
      </c>
      <c r="N17">
        <v>5.8100215417249901</v>
      </c>
      <c r="O17">
        <v>14.5354845941958</v>
      </c>
      <c r="P17">
        <v>12.8854955316088</v>
      </c>
      <c r="Q17">
        <v>11.644637815588201</v>
      </c>
      <c r="R17">
        <v>10.939594922582099</v>
      </c>
      <c r="S17">
        <v>14.8395465769289</v>
      </c>
      <c r="T17">
        <v>8.1284551585419198</v>
      </c>
      <c r="U17">
        <v>15.480793943374101</v>
      </c>
      <c r="V17">
        <v>11.230555981468701</v>
      </c>
    </row>
    <row r="18" spans="1:29" ht="25.5" customHeight="1" x14ac:dyDescent="0.35">
      <c r="A18" s="2">
        <v>44196</v>
      </c>
      <c r="B18">
        <v>12.992301639581701</v>
      </c>
      <c r="C18">
        <v>8.7546394285479305</v>
      </c>
      <c r="D18">
        <v>11.4814604290421</v>
      </c>
      <c r="E18">
        <v>8.9157572982520694</v>
      </c>
      <c r="F18">
        <v>7.2076865078890204</v>
      </c>
      <c r="G18">
        <v>12.086026376396999</v>
      </c>
      <c r="H18">
        <v>10.615395226220899</v>
      </c>
      <c r="I18">
        <v>11.620910867592601</v>
      </c>
      <c r="J18" s="75">
        <v>11.7827107678683</v>
      </c>
      <c r="K18" s="75">
        <v>8.3077031776299393</v>
      </c>
      <c r="L18">
        <v>16.600394582778499</v>
      </c>
      <c r="M18">
        <v>16.711537192718801</v>
      </c>
      <c r="N18">
        <v>5.3671121826145196</v>
      </c>
      <c r="O18">
        <v>12.8423838581616</v>
      </c>
      <c r="P18">
        <v>12.3574085973635</v>
      </c>
      <c r="Q18">
        <v>11.2380998666164</v>
      </c>
      <c r="R18">
        <v>8.3884974999061193</v>
      </c>
      <c r="S18">
        <v>12.883028718566999</v>
      </c>
      <c r="T18">
        <v>6.7620176250090998</v>
      </c>
      <c r="U18">
        <v>17.088911201056401</v>
      </c>
      <c r="V18">
        <v>10.146987054615</v>
      </c>
    </row>
    <row r="19" spans="1:29" ht="25.5" customHeight="1" x14ac:dyDescent="0.35">
      <c r="A19" s="2">
        <v>44561</v>
      </c>
      <c r="B19">
        <v>13.766644836491</v>
      </c>
      <c r="C19">
        <v>10.603891183835101</v>
      </c>
      <c r="D19">
        <v>13.6928560240483</v>
      </c>
      <c r="E19">
        <v>9.5994541019286697</v>
      </c>
      <c r="F19">
        <v>10.1460102201106</v>
      </c>
      <c r="G19">
        <v>15.0555655388878</v>
      </c>
      <c r="H19">
        <v>9.4736311465114298</v>
      </c>
      <c r="I19">
        <v>14.724411980088</v>
      </c>
      <c r="J19" s="75">
        <v>13.687162530438</v>
      </c>
      <c r="K19" s="75">
        <v>10.145877646555199</v>
      </c>
      <c r="L19">
        <v>20.353675239160498</v>
      </c>
      <c r="M19">
        <v>16.932589581546001</v>
      </c>
      <c r="N19">
        <v>8.8257668466653296</v>
      </c>
      <c r="O19">
        <v>15.161283532760899</v>
      </c>
      <c r="P19">
        <v>11.973913876779999</v>
      </c>
      <c r="Q19">
        <v>12.7317850147387</v>
      </c>
      <c r="R19">
        <v>9.9474702733721596</v>
      </c>
      <c r="S19">
        <v>18.572493525177801</v>
      </c>
      <c r="T19">
        <v>11.2349425542518</v>
      </c>
      <c r="U19">
        <v>18.384490602079399</v>
      </c>
      <c r="V19">
        <v>12.799787801291201</v>
      </c>
    </row>
    <row r="20" spans="1:29" ht="25.5" customHeight="1" x14ac:dyDescent="0.35">
      <c r="A20" s="2">
        <v>44925</v>
      </c>
      <c r="B20">
        <v>13.371263046398299</v>
      </c>
      <c r="C20">
        <v>12.7874449833902</v>
      </c>
      <c r="D20">
        <v>15.6524440836665</v>
      </c>
      <c r="E20">
        <v>10.673124635346801</v>
      </c>
      <c r="F20">
        <v>10.9641857238333</v>
      </c>
      <c r="G20">
        <v>13.6225814185959</v>
      </c>
      <c r="H20">
        <v>10.1683466984571</v>
      </c>
      <c r="I20">
        <v>12.940792083987301</v>
      </c>
      <c r="J20" s="75">
        <v>13.3394699175221</v>
      </c>
      <c r="K20" s="75">
        <v>7.5097939609220798</v>
      </c>
      <c r="L20">
        <v>19.407551564632701</v>
      </c>
      <c r="M20">
        <v>16.8118349535848</v>
      </c>
      <c r="N20">
        <v>11.0341923380188</v>
      </c>
      <c r="O20">
        <v>14.9254235326562</v>
      </c>
      <c r="P20">
        <v>11.550502165094199</v>
      </c>
      <c r="Q20">
        <v>13.290131357764499</v>
      </c>
      <c r="R20">
        <v>10.124357710040901</v>
      </c>
      <c r="S20">
        <v>24.1409632075388</v>
      </c>
      <c r="T20">
        <v>12.933849362976</v>
      </c>
      <c r="U20">
        <v>14.733462255063101</v>
      </c>
      <c r="V20">
        <v>13.7729696546777</v>
      </c>
    </row>
    <row r="21" spans="1:29" ht="25.5" customHeight="1" x14ac:dyDescent="0.35">
      <c r="A21" s="2">
        <v>45289</v>
      </c>
      <c r="B21">
        <v>12.022369540661201</v>
      </c>
      <c r="C21">
        <v>13.773591396130101</v>
      </c>
      <c r="D21">
        <v>14.023409817903</v>
      </c>
      <c r="E21">
        <v>11.940586204176601</v>
      </c>
      <c r="F21">
        <v>12.394579327579899</v>
      </c>
      <c r="G21">
        <v>12.932447367368299</v>
      </c>
      <c r="H21">
        <v>9.5588573391121194</v>
      </c>
      <c r="I21">
        <v>11.9152161134332</v>
      </c>
      <c r="J21" s="75">
        <v>13.699010068001799</v>
      </c>
      <c r="K21" s="75">
        <v>8.9049963583202398</v>
      </c>
      <c r="L21">
        <v>18.630696371272801</v>
      </c>
      <c r="M21">
        <v>14.5722752976358</v>
      </c>
      <c r="N21">
        <v>13.1253657894167</v>
      </c>
      <c r="O21">
        <v>16.0770471618832</v>
      </c>
      <c r="P21">
        <v>11.5591390028221</v>
      </c>
      <c r="Q21">
        <v>12.1192289718939</v>
      </c>
      <c r="R21">
        <v>9.3487636742898204</v>
      </c>
      <c r="S21">
        <v>25.846009422427699</v>
      </c>
      <c r="T21">
        <v>13.225118228357401</v>
      </c>
      <c r="U21">
        <v>10.732551346519401</v>
      </c>
      <c r="V21">
        <v>11.7570018859186</v>
      </c>
    </row>
    <row r="23" spans="1:29" x14ac:dyDescent="0.35">
      <c r="A23" t="s">
        <v>91</v>
      </c>
      <c r="B23" s="8">
        <f t="shared" ref="B23:V23" si="0">MIN(_xlfn.ANCHORARRAY(B2))</f>
        <v>12.022369540661201</v>
      </c>
      <c r="C23" s="8">
        <f t="shared" si="0"/>
        <v>8.6838665045544303</v>
      </c>
      <c r="D23" s="8">
        <f t="shared" si="0"/>
        <v>11.4814604290421</v>
      </c>
      <c r="E23" s="8">
        <f t="shared" si="0"/>
        <v>8.9157572982520694</v>
      </c>
      <c r="F23" s="8">
        <f t="shared" si="0"/>
        <v>7.2076865078890204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11.550502165094199</v>
      </c>
      <c r="Q23" s="8">
        <f t="shared" si="0"/>
        <v>11.2380998666164</v>
      </c>
      <c r="R23" s="8">
        <f t="shared" si="0"/>
        <v>8.3884974999061193</v>
      </c>
      <c r="S23" s="8">
        <f t="shared" si="0"/>
        <v>12.7726870869254</v>
      </c>
      <c r="T23" s="8">
        <f t="shared" si="0"/>
        <v>6.7620176250090998</v>
      </c>
      <c r="U23" s="8">
        <f t="shared" si="0"/>
        <v>8.5756546844961008</v>
      </c>
      <c r="V23" s="8">
        <f t="shared" si="0"/>
        <v>10.146987054615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13.110180178133749</v>
      </c>
      <c r="C24" s="8">
        <f t="shared" si="1"/>
        <v>11.2778516938703</v>
      </c>
      <c r="D24" s="8">
        <f t="shared" si="1"/>
        <v>15.657517519582651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12.932447367368299</v>
      </c>
      <c r="H24" s="8">
        <f t="shared" si="1"/>
        <v>11.93920849991995</v>
      </c>
      <c r="I24" s="8">
        <f t="shared" si="1"/>
        <v>12.14902034365935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14.78911439612005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12.8854955316088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14.7741197510913</v>
      </c>
      <c r="T24" s="8">
        <f t="shared" si="1"/>
        <v>11.15637049467375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12.022369540661201</v>
      </c>
      <c r="C25" s="8">
        <f t="shared" si="2"/>
        <v>13.773591396130101</v>
      </c>
      <c r="D25" s="8">
        <f t="shared" si="2"/>
        <v>14.023409817903</v>
      </c>
      <c r="E25" s="8">
        <f t="shared" si="2"/>
        <v>11.940586204176601</v>
      </c>
      <c r="F25" s="8">
        <f t="shared" si="2"/>
        <v>12.394579327579899</v>
      </c>
      <c r="G25" s="8">
        <f t="shared" si="2"/>
        <v>12.932447367368299</v>
      </c>
      <c r="H25" s="8">
        <f t="shared" si="2"/>
        <v>9.5588573391121194</v>
      </c>
      <c r="I25" s="8">
        <f t="shared" si="2"/>
        <v>11.9152161134332</v>
      </c>
      <c r="J25" s="8">
        <f t="shared" si="2"/>
        <v>13.699010068001799</v>
      </c>
      <c r="K25" s="8">
        <f t="shared" si="2"/>
        <v>8.9049963583202398</v>
      </c>
      <c r="L25" s="8">
        <f t="shared" si="2"/>
        <v>18.630696371272801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16.0770471618832</v>
      </c>
      <c r="P25" s="8">
        <f t="shared" si="2"/>
        <v>11.5591390028221</v>
      </c>
      <c r="Q25" s="8">
        <f t="shared" si="2"/>
        <v>12.1192289718939</v>
      </c>
      <c r="R25" s="8">
        <f t="shared" si="2"/>
        <v>9.3487636742898204</v>
      </c>
      <c r="S25" s="8">
        <f t="shared" si="2"/>
        <v>25.846009422427699</v>
      </c>
      <c r="T25" s="8">
        <f t="shared" si="2"/>
        <v>13.225118228357401</v>
      </c>
      <c r="U25" s="8">
        <f t="shared" si="2"/>
        <v>10.732551346519401</v>
      </c>
      <c r="V25" s="8">
        <f t="shared" si="2"/>
        <v>11.7570018859186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R25" sqref="R25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45363</v>
      </c>
      <c r="M1" s="121"/>
    </row>
    <row r="2" spans="1:28" ht="15" thickBot="1" x14ac:dyDescent="0.4">
      <c r="K2" s="12" t="s">
        <v>796</v>
      </c>
      <c r="L2" s="185">
        <f ca="1">EDATE(TODAY(), -4)</f>
        <v>45272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03/2024</v>
      </c>
      <c r="O3" t="str" cm="1">
        <f t="array" aca="1" ref="O3" ca="1">_xll.FDSRC("-","DUMMY","ECON_DATE("&amp;$L$2&amp;",,, 'MM/YYYY')")</f>
        <v>12/2023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51.129350000000002</v>
      </c>
      <c r="N4" cm="1">
        <f t="array" aca="1" ref="N4" ca="1">_xll.FDSRC("-","DUMMY","ECON_EXPR_DATA('FDS_ECON["&amp;H4&amp;"]',"&amp;$N$3&amp;",,Q)")</f>
        <v>50.938282000000001</v>
      </c>
      <c r="O4" cm="1">
        <f t="array" aca="1" ref="O4" ca="1">_xll.FDSRC("-","DUMMY","ECON_EXPR_DATA('FDS_ECON["&amp;H4&amp;"]',"&amp;$O$3&amp;",,Q)")</f>
        <v>50.34384</v>
      </c>
      <c r="P4">
        <f t="shared" ref="P4:P24" ca="1" si="0">IFERROR(N4-O4,$M$28)</f>
        <v>0.5944420000000008</v>
      </c>
      <c r="Q4" cm="1">
        <f t="array" ref="Q4">_xlfn.PERCENTRANK.EXC(_xlfn._xlws.FILTER(M$4:M$24, ISNUMBER(M$4:M$24)),M4)*100</f>
        <v>40.9</v>
      </c>
      <c r="R4" cm="1">
        <f t="array" aca="1" ref="R4" ca="1">_xlfn.PERCENTRANK.EXC(_xlfn._xlws.FILTER(P$4:P$24, ISNUMBER(P$4:P$24)),P4)*100</f>
        <v>22.7</v>
      </c>
      <c r="S4">
        <f ca="1">Q4*Assumption!$E$27 + R4*Assumption!$F$27</f>
        <v>33.619999999999997</v>
      </c>
      <c r="T4" cm="1">
        <f t="array" aca="1" ref="T4" ca="1">_xlfn.PERCENTRANK.EXC(_xlfn._xlws.FILTER(S$4:S$24, ISNUMBER(S$4:S$24)),S4)*100</f>
        <v>22.7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51.963380000000001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0.88645700000000005</v>
      </c>
      <c r="Q5" cm="1">
        <f t="array" ref="Q5">_xlfn.PERCENTRANK.EXC(_xlfn._xlws.FILTER(M$4:M$24, ISNUMBER(M$4:M$24)),M5)*100</f>
        <v>50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46.36</v>
      </c>
      <c r="T5" cm="1">
        <f t="array" aca="1" ref="T5" ca="1">_xlfn.PERCENTRANK.EXC(_xlfn._xlws.FILTER(S$4:S$24, ISNUMBER(S$4:S$24)),S5)*100</f>
        <v>40.9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54.182526000000003</v>
      </c>
      <c r="N6" cm="1">
        <f t="array" aca="1" ref="N6" ca="1">_xll.FDSRC("-","DUMMY","ECON_EXPR_DATA('FDS_ECON["&amp;H6&amp;"]',"&amp;$N$3&amp;",,Q)")</f>
        <v>53.247562000000002</v>
      </c>
      <c r="O6" cm="1">
        <f t="array" aca="1" ref="O6" ca="1">_xll.FDSRC("-","DUMMY","ECON_EXPR_DATA('FDS_ECON["&amp;H6&amp;"]',"&amp;$O$3&amp;",,Q)")</f>
        <v>51.828487000000003</v>
      </c>
      <c r="P6">
        <f t="shared" ca="1" si="0"/>
        <v>1.4190749999999994</v>
      </c>
      <c r="Q6" cm="1">
        <f t="array" ref="Q6">_xlfn.PERCENTRANK.EXC(_xlfn._xlws.FILTER(M$4:M$24, ISNUMBER(M$4:M$24)),M6)*100</f>
        <v>81.8</v>
      </c>
      <c r="R6" cm="1">
        <f t="array" aca="1" ref="R6" ca="1">_xlfn.PERCENTRANK.EXC(_xlfn._xlws.FILTER(P$4:P$24, ISNUMBER(P$4:P$24)),P6)*100</f>
        <v>68.100000000000009</v>
      </c>
      <c r="S6">
        <f ca="1">Q6*Assumption!$E$27 + R6*Assumption!$F$27</f>
        <v>76.320000000000007</v>
      </c>
      <c r="T6" cm="1">
        <f t="array" aca="1" ref="T6" ca="1">_xlfn.PERCENTRANK.EXC(_xlfn._xlws.FILTER(S$4:S$24, ISNUMBER(S$4:S$24)),S6)*100</f>
        <v>81.8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51.963380000000001</v>
      </c>
      <c r="N7" t="str" cm="1">
        <f t="array" aca="1" ref="N7" ca="1">_xll.FDSRC("-","DUMMY","ECON_EXPR_DATA('FDS_ECON["&amp;H7&amp;"]',"&amp;$N$3&amp;",,Q)")</f>
        <v>-</v>
      </c>
      <c r="O7" cm="1">
        <f t="array" aca="1" ref="O7" ca="1">_xll.FDSRC("-","DUMMY","ECON_EXPR_DATA('FDS_ECON["&amp;H7&amp;"]',"&amp;$O$3&amp;",,Q)")</f>
        <v>52.222515000000001</v>
      </c>
      <c r="P7">
        <f t="shared" ca="1" si="0"/>
        <v>0.88645700000000005</v>
      </c>
      <c r="Q7" cm="1">
        <f t="array" ref="Q7">_xlfn.PERCENTRANK.EXC(_xlfn._xlws.FILTER(M$4:M$24, ISNUMBER(M$4:M$24)),M7)*100</f>
        <v>50</v>
      </c>
      <c r="R7" cm="1">
        <f t="array" aca="1" ref="R7" ca="1">_xlfn.PERCENTRANK.EXC(_xlfn._xlws.FILTER(P$4:P$24, ISNUMBER(P$4:P$24)),P7)*100</f>
        <v>40.9</v>
      </c>
      <c r="S7">
        <f ca="1">Q7*Assumption!$E$27 + R7*Assumption!$F$27</f>
        <v>46.36</v>
      </c>
      <c r="T7" cm="1">
        <f t="array" aca="1" ref="T7" ca="1">_xlfn.PERCENTRANK.EXC(_xlfn._xlws.FILTER(S$4:S$24, ISNUMBER(S$4:S$24)),S7)*100</f>
        <v>40.9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47.991664999999998</v>
      </c>
      <c r="N8" cm="1">
        <f t="array" aca="1" ref="N8" ca="1">_xll.FDSRC("-","DUMMY","ECON_EXPR_DATA('FDS_ECON["&amp;H8&amp;"]',"&amp;$N$3&amp;",,Q)")</f>
        <v>47.649479999999997</v>
      </c>
      <c r="O8" cm="1">
        <f t="array" aca="1" ref="O8" ca="1">_xll.FDSRC("-","DUMMY","ECON_EXPR_DATA('FDS_ECON["&amp;H8&amp;"]',"&amp;$O$3&amp;",,Q)")</f>
        <v>46.884846000000003</v>
      </c>
      <c r="P8">
        <f t="shared" ca="1" si="0"/>
        <v>0.76463399999999382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36.299999999999997</v>
      </c>
      <c r="S8">
        <f ca="1">Q8*Assumption!$E$27 + R8*Assumption!$F$27</f>
        <v>17.22</v>
      </c>
      <c r="T8" cm="1">
        <f t="array" aca="1" ref="T8" ca="1">_xlfn.PERCENTRANK.EXC(_xlfn._xlws.FILTER(S$4:S$24, ISNUMBER(S$4:S$24)),S8)*100</f>
        <v>9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51.963380000000001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0.88645700000000005</v>
      </c>
      <c r="Q9" cm="1">
        <f t="array" ref="Q9">_xlfn.PERCENTRANK.EXC(_xlfn._xlws.FILTER(M$4:M$24, ISNUMBER(M$4:M$24)),M9)*100</f>
        <v>50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46.36</v>
      </c>
      <c r="T9" cm="1">
        <f t="array" aca="1" ref="T9" ca="1">_xlfn.PERCENTRANK.EXC(_xlfn._xlws.FILTER(S$4:S$24, ISNUMBER(S$4:S$24)),S9)*100</f>
        <v>40.9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48.399647000000002</v>
      </c>
      <c r="N10" cm="1">
        <f t="array" aca="1" ref="N10" ca="1">_xll.FDSRC("-","DUMMY","ECON_EXPR_DATA('FDS_ECON["&amp;H10&amp;"]',"&amp;$N$3&amp;",,Q)")</f>
        <v>48.949593</v>
      </c>
      <c r="O10" cm="1">
        <f t="array" aca="1" ref="O10" ca="1">_xll.FDSRC("-","DUMMY","ECON_EXPR_DATA('FDS_ECON["&amp;H10&amp;"]',"&amp;$O$3&amp;",,Q)")</f>
        <v>47.499214000000002</v>
      </c>
      <c r="P10">
        <f t="shared" ca="1" si="0"/>
        <v>1.4503789999999981</v>
      </c>
      <c r="Q10" cm="1">
        <f t="array" ref="Q10">_xlfn.PERCENTRANK.EXC(_xlfn._xlws.FILTER(M$4:M$24, ISNUMBER(M$4:M$24)),M10)*100</f>
        <v>13.600000000000001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37.24</v>
      </c>
      <c r="T10" cm="1">
        <f t="array" aca="1" ref="T10" ca="1">_xlfn.PERCENTRANK.EXC(_xlfn._xlws.FILTER(S$4:S$24, ISNUMBER(S$4:S$24)),S10)*100</f>
        <v>36.299999999999997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49.3</v>
      </c>
      <c r="N11" cm="1">
        <f t="array" aca="1" ref="N11" ca="1">_xll.FDSRC("-","DUMMY","ECON_EXPR_DATA('FDS_ECON["&amp;H11&amp;"]',"&amp;$N$3&amp;",,Q)")</f>
        <v>48.897906999999996</v>
      </c>
      <c r="O11" cm="1">
        <f t="array" aca="1" ref="O11" ca="1">_xll.FDSRC("-","DUMMY","ECON_EXPR_DATA('FDS_ECON["&amp;H11&amp;"]',"&amp;$O$3&amp;",,Q)")</f>
        <v>47.63588</v>
      </c>
      <c r="P11">
        <f t="shared" ca="1" si="0"/>
        <v>1.2620269999999962</v>
      </c>
      <c r="Q11" cm="1">
        <f t="array" ref="Q11">_xlfn.PERCENTRANK.EXC(_xlfn._xlws.FILTER(M$4:M$24, ISNUMBER(M$4:M$24)),M11)*100</f>
        <v>18.099999999999998</v>
      </c>
      <c r="R11" cm="1">
        <f t="array" aca="1" ref="R11" ca="1">_xlfn.PERCENTRANK.EXC(_xlfn._xlws.FILTER(P$4:P$24, ISNUMBER(P$4:P$24)),P11)*100</f>
        <v>63.6</v>
      </c>
      <c r="S11">
        <f ca="1">Q11*Assumption!$E$27 + R11*Assumption!$F$27</f>
        <v>36.299999999999997</v>
      </c>
      <c r="T11" cm="1">
        <f t="array" aca="1" ref="T11" ca="1">_xlfn.PERCENTRANK.EXC(_xlfn._xlws.FILTER(S$4:S$24, ISNUMBER(S$4:S$24)),S11)*100</f>
        <v>31.8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52.230040000000002</v>
      </c>
      <c r="N12" cm="1">
        <f t="array" aca="1" ref="N12" ca="1">_xll.FDSRC("-","DUMMY","ECON_EXPR_DATA('FDS_ECON["&amp;H12&amp;"]',"&amp;$N$3&amp;",,Q)")</f>
        <v>51.565502000000002</v>
      </c>
      <c r="O12" cm="1">
        <f t="array" aca="1" ref="O12" ca="1">_xll.FDSRC("-","DUMMY","ECON_EXPR_DATA('FDS_ECON["&amp;H12&amp;"]',"&amp;$O$3&amp;",,Q)")</f>
        <v>52.180695</v>
      </c>
      <c r="P12">
        <f t="shared" ca="1" si="0"/>
        <v>-0.61519299999999788</v>
      </c>
      <c r="Q12" cm="1">
        <f t="array" ref="Q12">_xlfn.PERCENTRANK.EXC(_xlfn._xlws.FILTER(M$4:M$24, ISNUMBER(M$4:M$24)),M12)*100</f>
        <v>72.7</v>
      </c>
      <c r="R12" cm="1">
        <f t="array" aca="1" ref="R12" ca="1">_xlfn.PERCENTRANK.EXC(_xlfn._xlws.FILTER(P$4:P$24, ISNUMBER(P$4:P$24)),P12)*100</f>
        <v>9</v>
      </c>
      <c r="S12">
        <f ca="1">Q12*Assumption!$E$27 + R12*Assumption!$F$27</f>
        <v>47.22</v>
      </c>
      <c r="T12" cm="1">
        <f t="array" aca="1" ref="T12" ca="1">_xlfn.PERCENTRANK.EXC(_xlfn._xlws.FILTER(S$4:S$24, ISNUMBER(S$4:S$24)),S12)*100</f>
        <v>68.100000000000009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49.825580000000002</v>
      </c>
      <c r="N13" cm="1">
        <f t="array" aca="1" ref="N13" ca="1">_xll.FDSRC("-","DUMMY","ECON_EXPR_DATA('FDS_ECON["&amp;H13&amp;"]',"&amp;$N$3&amp;",,Q)")</f>
        <v>50.576219999999999</v>
      </c>
      <c r="O13" cm="1">
        <f t="array" aca="1" ref="O13" ca="1">_xll.FDSRC("-","DUMMY","ECON_EXPR_DATA('FDS_ECON["&amp;H13&amp;"]',"&amp;$O$3&amp;",,Q)")</f>
        <v>49.900604000000001</v>
      </c>
      <c r="P13">
        <f t="shared" ca="1" si="0"/>
        <v>0.675615999999998</v>
      </c>
      <c r="Q13" cm="1">
        <f t="array" ref="Q13">_xlfn.PERCENTRANK.EXC(_xlfn._xlws.FILTER(M$4:M$24, ISNUMBER(M$4:M$24)),M13)*100</f>
        <v>22.7</v>
      </c>
      <c r="R13" cm="1">
        <f t="array" aca="1" ref="R13" ca="1">_xlfn.PERCENTRANK.EXC(_xlfn._xlws.FILTER(P$4:P$24, ISNUMBER(P$4:P$24)),P13)*100</f>
        <v>31.8</v>
      </c>
      <c r="S13">
        <f ca="1">Q13*Assumption!$E$27 + R13*Assumption!$F$27</f>
        <v>26.34</v>
      </c>
      <c r="T13" cm="1">
        <f t="array" aca="1" ref="T13" ca="1">_xlfn.PERCENTRANK.EXC(_xlfn._xlws.FILTER(S$4:S$24, ISNUMBER(S$4:S$24)),S13)*100</f>
        <v>13.600000000000001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53.629944000000002</v>
      </c>
      <c r="N14" cm="1">
        <f t="array" aca="1" ref="N14" ca="1">_xll.FDSRC("-","DUMMY","ECON_EXPR_DATA('FDS_ECON["&amp;H14&amp;"]',"&amp;$N$3&amp;",,Q)")</f>
        <v>53.509574999999998</v>
      </c>
      <c r="O14" cm="1">
        <f t="array" aca="1" ref="O14" ca="1">_xll.FDSRC("-","DUMMY","ECON_EXPR_DATA('FDS_ECON["&amp;H14&amp;"]',"&amp;$O$3&amp;",,Q)")</f>
        <v>48.798813000000003</v>
      </c>
      <c r="P14">
        <f t="shared" ca="1" si="0"/>
        <v>4.7107619999999955</v>
      </c>
      <c r="Q14" cm="1">
        <f t="array" ref="Q14">_xlfn.PERCENTRANK.EXC(_xlfn._xlws.FILTER(M$4:M$24, ISNUMBER(M$4:M$24)),M14)*100</f>
        <v>77.2</v>
      </c>
      <c r="R14" cm="1">
        <f t="array" aca="1" ref="R14" ca="1">_xlfn.PERCENTRANK.EXC(_xlfn._xlws.FILTER(P$4:P$24, ISNUMBER(P$4:P$24)),P14)*100</f>
        <v>90.9</v>
      </c>
      <c r="S14">
        <f ca="1">Q14*Assumption!$E$27 + R14*Assumption!$F$27</f>
        <v>82.68</v>
      </c>
      <c r="T14" cm="1">
        <f t="array" aca="1" ref="T14" ca="1">_xlfn.PERCENTRANK.EXC(_xlfn._xlws.FILTER(S$4:S$24, ISNUMBER(S$4:S$24)),S14)*100</f>
        <v>86.3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48.386839999999999</v>
      </c>
      <c r="N15" cm="1">
        <f t="array" aca="1" ref="N15" ca="1">_xll.FDSRC("-","DUMMY","ECON_EXPR_DATA('FDS_ECON["&amp;H15&amp;"]',"&amp;$N$3&amp;",,Q)")</f>
        <v>49.458922999999999</v>
      </c>
      <c r="O15" cm="1">
        <f t="array" aca="1" ref="O15" ca="1">_xll.FDSRC("-","DUMMY","ECON_EXPR_DATA('FDS_ECON["&amp;H15&amp;"]',"&amp;$O$3&amp;",,Q)")</f>
        <v>49.293605999999997</v>
      </c>
      <c r="P15">
        <f t="shared" ca="1" si="0"/>
        <v>0.16531700000000171</v>
      </c>
      <c r="Q15" cm="1">
        <f t="array" ref="Q15">_xlfn.PERCENTRANK.EXC(_xlfn._xlws.FILTER(M$4:M$24, ISNUMBER(M$4:M$24)),M15)*100</f>
        <v>9</v>
      </c>
      <c r="R15" cm="1">
        <f t="array" aca="1" ref="R15" ca="1">_xlfn.PERCENTRANK.EXC(_xlfn._xlws.FILTER(P$4:P$24, ISNUMBER(P$4:P$24)),P15)*100</f>
        <v>18.099999999999998</v>
      </c>
      <c r="S15">
        <f ca="1">Q15*Assumption!$E$27 + R15*Assumption!$F$27</f>
        <v>12.639999999999999</v>
      </c>
      <c r="T15" cm="1">
        <f t="array" aca="1" ref="T15" ca="1">_xlfn.PERCENTRANK.EXC(_xlfn._xlws.FILTER(S$4:S$24, ISNUMBER(S$4:S$24)),S15)*100</f>
        <v>4.5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56.855103</v>
      </c>
      <c r="N16" cm="1">
        <f t="array" aca="1" ref="N16" ca="1">_xll.FDSRC("-","DUMMY","ECON_EXPR_DATA('FDS_ECON["&amp;H16&amp;"]',"&amp;$N$3&amp;",,Q)")</f>
        <v>55.775460000000002</v>
      </c>
      <c r="O16" cm="1">
        <f t="array" aca="1" ref="O16" ca="1">_xll.FDSRC("-","DUMMY","ECON_EXPR_DATA('FDS_ECON["&amp;H16&amp;"]',"&amp;$O$3&amp;",,Q)")</f>
        <v>50.995750000000001</v>
      </c>
      <c r="P16">
        <f t="shared" ca="1" si="0"/>
        <v>4.7797100000000015</v>
      </c>
      <c r="Q16" cm="1">
        <f t="array" ref="Q16">_xlfn.PERCENTRANK.EXC(_xlfn._xlws.FILTER(M$4:M$24, ISNUMBER(M$4:M$24)),M16)*100</f>
        <v>86.3</v>
      </c>
      <c r="R16" cm="1">
        <f t="array" aca="1" ref="R16" ca="1">_xlfn.PERCENTRANK.EXC(_xlfn._xlws.FILTER(P$4:P$24, ISNUMBER(P$4:P$24)),P16)*100</f>
        <v>95.399999999999991</v>
      </c>
      <c r="S16">
        <f ca="1">Q16*Assumption!$E$27 + R16*Assumption!$F$27</f>
        <v>89.94</v>
      </c>
      <c r="T16" cm="1">
        <f t="array" aca="1" ref="T16" ca="1">_xlfn.PERCENTRANK.EXC(_xlfn._xlws.FILTER(S$4:S$24, ISNUMBER(S$4:S$24)),S16)*100</f>
        <v>90.9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59.136699999999998</v>
      </c>
      <c r="N17" cm="1">
        <f t="array" aca="1" ref="N17" ca="1">_xll.FDSRC("-","DUMMY","ECON_EXPR_DATA('FDS_ECON["&amp;H17&amp;"]',"&amp;$N$3&amp;",,Q)")</f>
        <v>57.516635999999998</v>
      </c>
      <c r="O17" cm="1">
        <f t="array" aca="1" ref="O17" ca="1">_xll.FDSRC("-","DUMMY","ECON_EXPR_DATA('FDS_ECON["&amp;H17&amp;"]',"&amp;$O$3&amp;",,Q)")</f>
        <v>55.461708000000002</v>
      </c>
      <c r="P17">
        <f t="shared" ca="1" si="0"/>
        <v>2.0549279999999968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81.8</v>
      </c>
      <c r="S17">
        <f ca="1">Q17*Assumption!$E$27 + R17*Assumption!$F$27</f>
        <v>89.96</v>
      </c>
      <c r="T17" cm="1">
        <f t="array" aca="1" ref="T17" ca="1">_xlfn.PERCENTRANK.EXC(_xlfn._xlws.FILTER(S$4:S$24, ISNUMBER(S$4:S$24)),S17)*100</f>
        <v>95.399999999999991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51.129350000000002</v>
      </c>
      <c r="N18" cm="1">
        <f t="array" aca="1" ref="N18" ca="1">_xll.FDSRC("-","DUMMY","ECON_EXPR_DATA('FDS_ECON["&amp;H18&amp;"]',"&amp;$N$3&amp;",,Q)")</f>
        <v>50.938282000000001</v>
      </c>
      <c r="O18" cm="1">
        <f t="array" aca="1" ref="O18" ca="1">_xll.FDSRC("-","DUMMY","ECON_EXPR_DATA('FDS_ECON["&amp;H18&amp;"]',"&amp;$O$3&amp;",,Q)")</f>
        <v>50.34384</v>
      </c>
      <c r="P18">
        <f t="shared" ca="1" si="0"/>
        <v>0.5944420000000008</v>
      </c>
      <c r="Q18" cm="1">
        <f t="array" ref="Q18">_xlfn.PERCENTRANK.EXC(_xlfn._xlws.FILTER(M$4:M$24, ISNUMBER(M$4:M$24)),M18)*100</f>
        <v>40.9</v>
      </c>
      <c r="R18" cm="1">
        <f t="array" aca="1" ref="R18" ca="1">_xlfn.PERCENTRANK.EXC(_xlfn._xlws.FILTER(P$4:P$24, ISNUMBER(P$4:P$24)),P18)*100</f>
        <v>22.7</v>
      </c>
      <c r="S18">
        <f ca="1">Q18*Assumption!$E$27 + R18*Assumption!$F$27</f>
        <v>33.619999999999997</v>
      </c>
      <c r="T18" cm="1">
        <f t="array" aca="1" ref="T18" ca="1">_xlfn.PERCENTRANK.EXC(_xlfn._xlws.FILTER(S$4:S$24, ISNUMBER(S$4:S$24)),S18)*100</f>
        <v>22.7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50.577514999999998</v>
      </c>
      <c r="N19" cm="1">
        <f t="array" aca="1" ref="N19" ca="1">_xll.FDSRC("-","DUMMY","ECON_EXPR_DATA('FDS_ECON["&amp;H19&amp;"]',"&amp;$N$3&amp;",,Q)")</f>
        <v>50.683044000000002</v>
      </c>
      <c r="O19" cm="1">
        <f t="array" aca="1" ref="O19" ca="1">_xll.FDSRC("-","DUMMY","ECON_EXPR_DATA('FDS_ECON["&amp;H19&amp;"]',"&amp;$O$3&amp;",,Q)")</f>
        <v>50.688426999999997</v>
      </c>
      <c r="P19">
        <f t="shared" ca="1" si="0"/>
        <v>-5.3829999999948086E-3</v>
      </c>
      <c r="Q19" cm="1">
        <f t="array" ref="Q19">_xlfn.PERCENTRANK.EXC(_xlfn._xlws.FILTER(M$4:M$24, ISNUMBER(M$4:M$24)),M19)*100</f>
        <v>36.299999999999997</v>
      </c>
      <c r="R19" cm="1">
        <f t="array" aca="1" ref="R19" ca="1">_xlfn.PERCENTRANK.EXC(_xlfn._xlws.FILTER(P$4:P$24, ISNUMBER(P$4:P$24)),P19)*100</f>
        <v>13.600000000000001</v>
      </c>
      <c r="S19">
        <f ca="1">Q19*Assumption!$E$27 + R19*Assumption!$F$27</f>
        <v>27.22</v>
      </c>
      <c r="T19" cm="1">
        <f t="array" aca="1" ref="T19" ca="1">_xlfn.PERCENTRANK.EXC(_xlfn._xlws.FILTER(S$4:S$24, ISNUMBER(S$4:S$24)),S19)*100</f>
        <v>18.099999999999998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51.963380000000001</v>
      </c>
      <c r="N20" t="str" cm="1">
        <f t="array" aca="1" ref="N20" ca="1">_xll.FDSRC("-","DUMMY","ECON_EXPR_DATA('FDS_ECON["&amp;H20&amp;"]',"&amp;$N$3&amp;",,Q)")</f>
        <v>-</v>
      </c>
      <c r="O20" cm="1">
        <f t="array" aca="1" ref="O20" ca="1">_xll.FDSRC("-","DUMMY","ECON_EXPR_DATA('FDS_ECON["&amp;H20&amp;"]',"&amp;$O$3&amp;",,Q)")</f>
        <v>46.695160000000001</v>
      </c>
      <c r="P20">
        <f t="shared" ca="1" si="0"/>
        <v>0.88645700000000005</v>
      </c>
      <c r="Q20" cm="1">
        <f t="array" ref="Q20">_xlfn.PERCENTRANK.EXC(_xlfn._xlws.FILTER(M$4:M$24, ISNUMBER(M$4:M$24)),M20)*100</f>
        <v>50</v>
      </c>
      <c r="R20" cm="1">
        <f t="array" aca="1" ref="R20" ca="1">_xlfn.PERCENTRANK.EXC(_xlfn._xlws.FILTER(P$4:P$24, ISNUMBER(P$4:P$24)),P20)*100</f>
        <v>40.9</v>
      </c>
      <c r="S20">
        <f ca="1">Q20*Assumption!$E$27 + R20*Assumption!$F$27</f>
        <v>46.36</v>
      </c>
      <c r="T20" cm="1">
        <f t="array" aca="1" ref="T20" ca="1">_xlfn.PERCENTRANK.EXC(_xlfn._xlws.FILTER(S$4:S$24, ISNUMBER(S$4:S$24)),S20)*100</f>
        <v>40.9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49.978929999999998</v>
      </c>
      <c r="N21" cm="1">
        <f t="array" aca="1" ref="N21" ca="1">_xll.FDSRC("-","DUMMY","ECON_EXPR_DATA('FDS_ECON["&amp;H21&amp;"]',"&amp;$N$3&amp;",,Q)")</f>
        <v>49.822453000000003</v>
      </c>
      <c r="O21" cm="1">
        <f t="array" aca="1" ref="O21" ca="1">_xll.FDSRC("-","DUMMY","ECON_EXPR_DATA('FDS_ECON["&amp;H21&amp;"]',"&amp;$O$3&amp;",,Q)")</f>
        <v>47.664864000000001</v>
      </c>
      <c r="P21">
        <f t="shared" ca="1" si="0"/>
        <v>2.1575890000000015</v>
      </c>
      <c r="Q21" cm="1">
        <f t="array" ref="Q21">_xlfn.PERCENTRANK.EXC(_xlfn._xlws.FILTER(M$4:M$24, ISNUMBER(M$4:M$24)),M21)*100</f>
        <v>31.8</v>
      </c>
      <c r="R21" cm="1">
        <f t="array" aca="1" ref="R21" ca="1">_xlfn.PERCENTRANK.EXC(_xlfn._xlws.FILTER(P$4:P$24, ISNUMBER(P$4:P$24)),P21)*100</f>
        <v>86.3</v>
      </c>
      <c r="S21">
        <f ca="1">Q21*Assumption!$E$27 + R21*Assumption!$F$27</f>
        <v>53.6</v>
      </c>
      <c r="T21" cm="1">
        <f t="array" aca="1" ref="T21" ca="1">_xlfn.PERCENTRANK.EXC(_xlfn._xlws.FILTER(S$4:S$24, ISNUMBER(S$4:S$24)),S21)*100</f>
        <v>72.7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51.963380000000001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0.88645700000000005</v>
      </c>
      <c r="Q22" cm="1">
        <f t="array" ref="Q22">_xlfn.PERCENTRANK.EXC(_xlfn._xlws.FILTER(M$4:M$24, ISNUMBER(M$4:M$24)),M22)*100</f>
        <v>50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46.36</v>
      </c>
      <c r="T22" cm="1">
        <f t="array" aca="1" ref="T22" ca="1">_xlfn.PERCENTRANK.EXC(_xlfn._xlws.FILTER(S$4:S$24, ISNUMBER(S$4:S$24)),S22)*100</f>
        <v>40.9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49.862909999999999</v>
      </c>
      <c r="N23" cm="1">
        <f t="array" aca="1" ref="N23" ca="1">_xll.FDSRC("-","DUMMY","ECON_EXPR_DATA('FDS_ECON["&amp;H23&amp;"]',"&amp;$N$3&amp;",,Q)")</f>
        <v>50.18627</v>
      </c>
      <c r="O23" cm="1">
        <f t="array" aca="1" ref="O23" ca="1">_xll.FDSRC("-","DUMMY","ECON_EXPR_DATA('FDS_ECON["&amp;H23&amp;"]',"&amp;$O$3&amp;",,Q)")</f>
        <v>48.597430000000003</v>
      </c>
      <c r="P23">
        <f t="shared" ca="1" si="0"/>
        <v>1.5888399999999976</v>
      </c>
      <c r="Q23" cm="1">
        <f t="array" ref="Q23">_xlfn.PERCENTRANK.EXC(_xlfn._xlws.FILTER(M$4:M$24, ISNUMBER(M$4:M$24)),M23)*100</f>
        <v>27.200000000000003</v>
      </c>
      <c r="R23" cm="1">
        <f t="array" aca="1" ref="R23" ca="1">_xlfn.PERCENTRANK.EXC(_xlfn._xlws.FILTER(P$4:P$24, ISNUMBER(P$4:P$24)),P23)*100</f>
        <v>77.2</v>
      </c>
      <c r="S23">
        <f ca="1">Q23*Assumption!$E$27 + R23*Assumption!$F$27</f>
        <v>47.2</v>
      </c>
      <c r="T23" cm="1">
        <f t="array" aca="1" ref="T23" ca="1">_xlfn.PERCENTRANK.EXC(_xlfn._xlws.FILTER(S$4:S$24, ISNUMBER(S$4:S$24)),S23)*100</f>
        <v>63.6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57.046059999999997</v>
      </c>
      <c r="N24" cm="1">
        <f t="array" aca="1" ref="N24" ca="1">_xll.FDSRC("-","DUMMY","ECON_EXPR_DATA('FDS_ECON["&amp;H24&amp;"]',"&amp;$N$3&amp;",,Q)")</f>
        <v>56.53707</v>
      </c>
      <c r="O24" cm="1">
        <f t="array" aca="1" ref="O24" ca="1">_xll.FDSRC("-","DUMMY","ECON_EXPR_DATA('FDS_ECON["&amp;H24&amp;"]',"&amp;$O$3&amp;",,Q)")</f>
        <v>57.793106000000002</v>
      </c>
      <c r="P24">
        <f t="shared" ca="1" si="0"/>
        <v>-1.2560360000000017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4.5</v>
      </c>
      <c r="S24">
        <f ca="1">Q24*Assumption!$E$27 + R24*Assumption!$F$27</f>
        <v>56.339999999999996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03/2024</v>
      </c>
      <c r="L26" t="str" cm="1">
        <f t="array" aca="1" ref="L26" ca="1">_xll.FDSRC("-","DUMMY","ECON_DATE("&amp;$L$2&amp;",,, 'MM/YYYY')")</f>
        <v>12/2023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_xll.FDSRC("-","DUMMY","ECON_EXPR_DATA('FDS_ECON["&amp;H27&amp;"]',,,M)")</f>
        <v>49.286430000000003</v>
      </c>
      <c r="K27" cm="1">
        <f t="array" aca="1" ref="K27" ca="1">_xll.FDSRC("-","DUMMY","ECON_EXPR_DATA('FDS_ECON["&amp;H27&amp;"]',"&amp;$K$26&amp;",,Q)")</f>
        <v>49.135330000000003</v>
      </c>
      <c r="L27" cm="1">
        <f t="array" aca="1" ref="L27" ca="1">_xll.FDSRC("-","DUMMY","ECON_EXPR_DATA('FDS_ECON["&amp;H27&amp;"]',"&amp;$L$26&amp;",,Q)")</f>
        <v>47.377974999999999</v>
      </c>
      <c r="M27">
        <f ca="1">K27-L27</f>
        <v>1.757355000000004</v>
      </c>
    </row>
    <row r="28" spans="1:31" x14ac:dyDescent="0.35">
      <c r="H28" s="116" t="s">
        <v>777</v>
      </c>
      <c r="I28" s="116" t="s">
        <v>778</v>
      </c>
      <c r="J28" cm="1">
        <f t="array" ref="J28">_xll.FDSRC("-","DUMMY","ECON_EXPR_DATA('FDS_ECON["&amp;H28&amp;"]',,,M)")</f>
        <v>51.963380000000001</v>
      </c>
      <c r="K28" cm="1">
        <f t="array" aca="1" ref="K28" ca="1">_xll.FDSRC("-","DUMMY","ECON_EXPR_DATA('FDS_ECON["&amp;H28&amp;"]',"&amp;$K$26&amp;",,Q)")</f>
        <v>51.510579999999997</v>
      </c>
      <c r="L28" cm="1">
        <f t="array" aca="1" ref="L28" ca="1">_xll.FDSRC("-","DUMMY","ECON_EXPR_DATA('FDS_ECON["&amp;H28&amp;"]',"&amp;$L$26&amp;",,Q)")</f>
        <v>50.624122999999997</v>
      </c>
      <c r="M28">
        <f ca="1">K28-L28</f>
        <v>0.88645700000000005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204.68899999999999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7533795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603.64200000000005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147529.10999999999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483.29399999999998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655847.30000000005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122.76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211516.77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325.35000000000002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206875.11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114.0314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35372.082000000002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251.79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372205.4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4152.7439999999997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2228177.2999999998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2156.2379999999998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543602.93999999994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5154.6480000000001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1884281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4997.3310000000001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759904.06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276.76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301827.40000000002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195.27075452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81639.740000000005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9551.2574999999997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4763846.5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4905.34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7533795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79.989000000000004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157654.67000000001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471061.91635039402</v>
      </c>
      <c r="E18" t="s">
        <v>723</v>
      </c>
      <c r="F18" t="s">
        <v>757</v>
      </c>
      <c r="G18" s="153" cm="1">
        <f t="array" ref="G18">_xll.FDSZ(F18,"FMA_MCAP(0,,,USD,""PORTAGG"")")</f>
        <v>471061.91635039402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231.21700000000001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390464.53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40.338000000000001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872855.5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544.15899999999999</v>
      </c>
      <c r="E21" t="s">
        <v>736</v>
      </c>
      <c r="F21" t="s">
        <v>881</v>
      </c>
      <c r="G21" s="153" cm="1">
        <f t="array" ref="G21">_xll.FDSZ(F21,"FMA_MCAP(0,,,USD,""PORTAGG"")")</f>
        <v>25139.190599000001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841.12599999999998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2922509.3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88.432500000000005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90758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1816.51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1671020.8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2809.3440000000001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2711118.8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981.03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2265023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17123.053500000002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6600453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1071.1500000000001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2065204.8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2655.6109999999999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3100224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259472.56200000001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54277430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526770.82779999997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54277430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301827.40000000002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2901187"><![CDATA[{"FC0000ZA^FG_MCAP_IDX(0,,,USD)":301827.4,"FC0000CN^FMA_MCAP(0,,,USD,\"PORTAGG\")":7533795.0,"NQG00809^FMA_MCAP(0,,,USD,\"PORTAGG\")":null,"MCHI^FREF_MARKET_VALUE_COMPANY(0,,,USD,,0,,\"LEGACY\")":4905.34,"FC0000ZA^FMA_MCAP(0,,,USD,\"PORTAGG\")":301827.4,"FC0000CH^FMA_MCAP(0,,,USD,\"PORTAGG\")":2065204.8,"EWY^FREF_MARKET_VALUE_COMPANY(0,,,USD,,0,,\"LEGACY\")":5154.648,"FC0000MX^FMA_MCAP(0,,,USD,\"PORTAGG\")":543602.94,"EWW^FREF_MARKET_VALUE_COMPANY(0,,,USD,,0,,\"LEGACY\")":2156.238,"FC0000TW^FMA_MCAP(0,,,USD,\"PORTAGG\")":2228177.3,"EWM^FREF_MARKET_VALUE_COMPANY(0,,,USD,,0,,\"LEGACY\")":251.79,"FC0000PE^FMA_MCAP(0,,,USD,\"PORTAGG\")":35372.082,"FC0000PL^FMA_MCAP(0,,,USD,\"PORTAGG\")":206875.11,"FC0000PH^FMA_MCAP(0,,,USD,\"PORTAGG\")":211516.77,"VNM^FREF_MARKET_VALUE_COMPANY(0,,,USD,,0,,\"LEGACY\")":544.159,"EPHE^FREF_MARKET_VALUE_COMPANY(0,,,USD,,0,,\"LEGACY\")":122.76,"FC0000AE^FMA_MCAP(0,,,USD,\"PORTAGG\")":872855.5,"FC0000CL^FMA_MCAP(0,,,USD,\"PORTAGG\")":147529.11,"TUR^FREF_MARKET_VALUE_COMPANY(0,,,USD,,0,,\"LEGACY\")":231.217,"ECH^FREF_MARKET_VALUE_COMPANY(0,,,USD,,0,,\"LEGACY\")":603.642,"SET-BKK^FG_MCAP_IDX(0,,,USD)":471061.916350394,"CNYA^FREF_MARKET_VALUE_COMPANY(0,,,USD,,0,,\"LEGACY\")":204.689,"CC_ZA^FG_COMPANY_NAME":"South Africa","FC0000IN^FMA_MCAP(0,,,USD,\"PORTAGG\")":4763846.5,"SPY^FREF_MARKET_VALUE_COMPANY(0,,,USD,,0,,\"LEGACY\")":526770.8278,"FC0000US^FMA_MCAP(0,,,USD,\"PORTAGG\")":54277430.0,"FC0000GR^FMA_MCAP(0,,,USD,\"PORTAGG\")":81639.74,"GREK^FREF_MARKET_VALUE_COMPANY(0,,,USD,,0,,\"LEGACY\")":195.27075452,"FC0000GB^FMA_MCAP(0,,,USD,\"PORTAGG\")":3100224.0,"EZA^FREF_MARKET_VALUE_COMPANY(0,,,USD,,0,,\"LEGACY\")":276.76,"FC0000BR^FMA_MCAP(0,,,USD,\"PORTAGG\")":759904.06,"EWZ^FREF_MARKET_VALUE_COMPANY(0,,,USD,,0,,\"LEGACY\")":4997.331,"FC0000KR^FMA_MCAP(0,,,USD,\"PORTAGG\")":1884281.0,"FC0000DE^FMA_MCAP(0,,,USD,\"PORTAGG\")":2265023.0,"EWG^FREF_MARKET_VALUE_COMPANY(0,,,USD,,0,,\"LEGACY\")":981.03,"FC0000CA^FMA_MCAP(0,,,USD,\"PORTAGG\")":2711118.8,"EWC^FREF_MARKET_VALUE_COMPANY(0,,,USD,,0,,\"LEGACY\")":2809.344,"EWT^FREF_MARKET_VALUE_COMPANY(0,,,USD,,0,,\"LEGACY\")":4152.744,"FC0000MY^FMA_MCAP(0,,,USD,\"PORTAGG\")":372205.4,"EWA^FREF_MARKET_VALUE_COMPANY(0,,,USD,,0,,\"LEGACY\")":1816.51,"FC0000NZ^FMA_MCAP(0,,,USD,\"PORTAGG\")":90758.0,"KSA^FREF_MARKET_VALUE_COMPANY(0,,,USD,,0,,\"LEGACY\")":841.126,"EPOL^FREF_MARKET_VALUE_COMPANY(0,,,USD,,0,,\"LEGACY\")":325.35,"FTSEWIVNXXXX^FMA_MCAP(0,,,USD,\"PORTAGG\")":25139.190599,"SET-BKK^FMA_MCAP(0,,,USD,\"PORTAGG\")":471061.916350394,"FC0000QA^FMA_MCAP(0,,,USD,\"PORTAGG\")":157654.67,"QAT^FREF_MARKET_VALUE_COMPANY(0,,,USD,,0,,\"LEGACY\")":79.989,"INDA^FREF_MARKET_VALUE_COMPANY(0,,,USD,,0,,\"LEGACY\")":9551.2575,"QQQ^FREF_MARKET_VALUE_COMPANY(0,,,USD,,0,,\"LEGACY\")":259472.562,"EWU^FREF_MARKET_VALUE_COMPANY(0,,,USD,,0,,\"LEGACY\")":2655.611,"EWL^FREF_MARKET_VALUE_COMPANY(0,,,USD,,0,,\"LEGACY\")":1071.15,"FC0000JP^FMA_MCAP(0,,,USD,\"PORTAGG\")":6600453.0,"EWJ^FREF_MARKET_VALUE_COMPANY(0,,,USD,,0,,\"LEGACY\")":17123.0535,"FC0000AU^FMA_MCAP(0,,,USD,\"PORTAGG\")":1671020.8,"ENZL^FREF_MARKET_VALUE_COMPANY(0,,,USD,,0,,\"LEGACY\")":88.4325,"EPU^FREF_MARKET_VALUE_COMPANY(0,,,USD,,0,,\"LEGACY\")":114.0314,"FC0000SA^FMA_MCAP(0,,,USD,\"PORTAGG\")":2922509.3,"FC0000ID^FMA_MCAP(0,,,USD,\"PORTAGG\")":655847.3,"UAE^FREF_MARKET_VALUE_COMPANY(0,,,USD,,0,,\"LEGACY\")":40.338,"EIDO^FREF_MARKET_VALUE_COMPANY(0,,,USD,,0,,\"LEGACY\")":483.294,"FC0000TR^FMA_MCAP(0,,,USD,\"PORTAGG\")":390464.53,"NQG00809^FG_COMPANY_NAME":"Nasdaq South Africa","DUMMY^ECON_EXPR_DATA('FDS_ECON[PMIMFGSA@ZA]',12/2023,,Q)":49.293606,"DUMMY^ECON_EXPR_DATA('FDS_ECON[NTCPMIMFGSA@IN]',12/2023,,Q)":55.461708,"DUMMY^ECON_EXPR_DATA('FDS_ECON[NTCPMIMFGSA@TW]',12/2023,,Q)":47.63588,"DUMMY^ECON_EXPR_DATA('FDS_ECON[NTCPMIMFGSA@TR]',03/2024,,Q)":49.822453,"DUMMY^ECON_EXPR_DATA('FDS_ECON[NTCPMIMFGSA@ID]',12/2023,,Q)":51.828487,"DUMMY^ECON_EXPR_DATA('FDS_ECON[NTCPMIMFGSA@GR]',12/2023,,Q)":50.99575,"DUMMY^ECON_EXPR_DATA('FDS_ECON[NTCPMIMFGSA@AE]',03/2024,,Q)":null,"DUMMY^ECON_EXPR_DATA('FDS_ECON[NTCPMIMFGSA@PL]',12/2023,,Q)":46.884846,"DUMMY^ECON_EXPR_DATA('FDS_ECON[NTCPMIINDEXSA@SA]',03/2024,,Q)":56.53707,"DUMMY^ECON_EXPR_DATA('FDS_ECON[NTCPMIPHMANHE]',12/2023,,Q)":52.222515,"DUMMY^ECON_EXPR_DATA('FDS_ECON[NTCPMIMFGSA@PE]',12/2023,,Q)":null,"DUMMY^ECON_EXPR_DATA('FDS_ECON[NTCPMIMFGSA@VN]',03/2024,,Q)":50.18627,"DUMMY^ECON_EXPR_DATA('FDS_ECON[NTCPMIMFGSA@CN]',12/2023,,Q)":50.34384,"DUMMY^ECON_EXPR_DATA('FDS_ECON[NTCPMIMFGSA@MX]',12/2023,,Q)":52.180695,"DUMMY^ECON_EXPR_DATA('FDS_ECON[NTCPMIMFGSA@BR]',12/2023,,Q)":48.798813,"DUMMY^ECON_EXPR_DATA('FDS_ECON[PMIQAWHEHE]',12/2023,,Q)":50.688427,"DUMMY^ECON_EXPR_DATA('FDS_ECON[NTCPMIMFGSA@KR]',12/2023,,Q)":49.900604,"DUMMY^ECON_EXPR_DATA('FDS_ECON[NTCPMITHMANHE]',12/2023,,Q)":46.69516,"DUMMY^ECON_EXPR_DATA('FDS_ECON[PMIMYMANHE]',12/2023,,Q)":47.499214,"DUMMY^ECON_EXPR_DATA('FDS_ECON[NTCPMIMFGSA@CL]',12/2023,,Q)":null,"CAGDPY@QA^EE_ACTUAL_ANNUAL(MED,0)":16.2,"CAGDPY@TW^EE_ACTUAL_ANNUAL(MED,0)":13.7260418671641,"CC_VN^FG_COMPANY_NAME":"Vietnam","CC_PH^FG_COMPANY_NAME":"Philippines","USDVND^FG_PRICE_CHANGE(0,-1AM)":1.4204502,"USDTRY^FG_PRICE_CHANGE(0,-1AM)":0.9458542,"USDQAR^FG_PRICE_CHANGE(0,-1AM)":0.0,"USDINR^FG_PRICE_CHANGE(0,-1AM)":0.5195379,"USDZAR^FG_PRICE_CHANGE(0,-1AM)":0.7272959,"USDKRW^FG_PRICE_CHANGE(0,-1AM)":4.101956,"USDTWD^FG_PRICE_CHANGE(0,-1AM)":2.5535345,"USDPEN^FG_PRICE_CHANGE(0,-1AM)":0.68461895,"USDPHP^FG_PRICE_CHANGE(0,-1AM)":2.0298839,"USDCLP^FG_PRICE_CHANGE(0,-1AM)":-1.1497498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79405,34.7106307439575,40.2723415308456,42.4815782672563,40.18158514070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9819,17.4947707050593,21.2762448553944,20.3723993154752,19.111338605582],"EWM^P_PRICE_RETURNS_PR('52W',2,-10AY,0,AM)":[3.2309651,-0.6496072,5.3789854,4.816103,7.312393,8.4257965,-1.7794788,-1.4263868,-11.563092,-12.396354,-8.9158535,-11.596823,-10.688507,-12.127739,-19.614744,-21.996815,-29.380726,-35.604446,-24.042547,-29.743355,-23.043287,-22.614866,-18.143797,-10.074621,-9.724104,-15.930849,-12.58285,-6.349593,7.888651,15.503573,-1.2342811,-2.8813064,-1.0967016,5.481112,-0.12894273,-3.115511,-8.759379,3.163433,6.0394287,0.80577135,-0.92381835,7.332957,7.2241783,13.087416,15.943325,25.672699,22.265411,25.808525,26.351154,8.459866,8.298087,4.954016,10.578405,3.610158,0.4070282,0.15670061,-5.2957416,-8.773994,-6.812793,-11.203689,-16.545498,-9.567195,-7.876241,0.2832532,-11.934715,-8.809996,-6.409889,-1.5108347,-1.5403092,-3.1463742,-8.148766,-17.450249,-20.618994,-15.684539,-8.173895,-6.297797,-1.1222243,-6.11642,2.2148132,-2.0804942,9.779108,0.5585432,5.0133467,18.10466,22.21676,18.310022,5.225146,-4.007572,-5.528891,7.963681,0.35883188,-3.7420332,-12.809258,-4.302698,-4.4483957,-4.989934,-0.48016906,-7.2510123,-11.220264,-9.646159,-3.2600164,-10.467255,-19.495398,-10.066873,-2.896279,-6.03829,-5.853862,-12.626827,-10.62532,-5.1701903,-8.908242,-3.325349,-3.233552,-2.5550425,6.9473267,-0.010699034,-4.538238,-4.2406616,-4.795891,6.275022,0.9233475],"GREK^FG_TOTAL_RETURNC(-10AY,0,AM)":[-7.707596,-4.606116,8.393502,-9.700245,-9.589666,6.1703205,-16.858791,-11.727322,-11.060214,-6.4842405,-5.162823,-6.532657,-0.80645084,9.665775,0.0823617,-7.325095,-8.436948,-1.3579011,1.3765931,-8.05043,-14.556956,-7.6582966,-22.930807,30.809843,-2.1534264,16.231083,-4.792893,-12.865126,4.4222474,-1.7759621,1.8080711,-1.2295008,13.969564,0.8596182,-6.3803673,3.5386682,3.0379772,19.041765,-2.1671832,11.181426,-2.1821618,-1.4548898,-7.775593,-4.375654,4.352677,18.306625,-3.6934257,-0.47940612,-3.7572265,2.702713,-9.356726,-1.7204285,-2.954042,-6.8771124,-9.200973,2.6666522,-2.3376584,-0.8189261,0.54945946,6.010926,10.438145,-5.8343115,15.489483,3.5705686,-5.82726,2.2099495,2.3783684,0.0,3.6958814,3.303945,-6.2248945,-35.117775,-1.485151,-1.228255,7.801008,4.000044,1.3197899,3.4569144,0.85617304,-1.473099,23.196877,2.458012,-5.103451,10.382056,5.1918745,2.6108742,4.5660496,-7.9000053,0.97720623,2.078855,-3.160113,2.320516,-3.2601,5.5166006,4.0439844,-16.808731,11.47542,-8.272058,0.7214308,-13.388729,15.318298,-5.734235,-7.881361,19.457222,2.156341,8.747101,11.059737,-3.7143767,4.5892954,2.5437236,10.759699,8.528412,-2.464974,-6.8635345,-5.7412148,5.9393883,3.6899328,9.175134,4.1505575,-1.5841663,1.15695],"UAE^FMA_DIV_YLD(NTMA,-10AY,0,AM,\"PORTAGG\",\"MEANR\")":[null,null,2.4670027154357,2.64663665345215,2.59680866364902,2.49633205125376,2.65788966260198,2.87887111960217,3.5351025161866,3.46626119790924,3.41201787066647,3.65747408635036,3.3093315447407,3.20064775462696,3.45649500601617,3.59547100151014,3.52055778472924,4.05480255150319,3.83864612646838,4.36730024502474,4.67225779042212,4.58802953288891,4.66665403790554,3.91745828419989,3.92092810527518,4.12828071283111,3.95546556434018,3.88464358052473,3.77521419647203,3.78179940254546,3.73584215734136,3.87497433264577,4.04213362107626,3.9493631053149,4.06370041395673,4.13351713077394,4.02811786026895,3.88849845224817,4.0775837543297,4.08968050507619,3.93872845197669,4.12811415214163,4.18224107032175,4.40735294523302,4.48261122098668,4.33609450326618,4.37232100073199,4.4501797596765,4.72960848064172,5.00639244522247,4.67909656812623,4.87684823350146,4.70876359398125,4.70023581643446,4.89156406962502,4.79116229025491,5.31538492183518,5.13677926837889,5.28393710525312,5.33623552084034,4.97166167898196,5.14294282115953,5.13435342135165,5.100360058129,5.04590633849935,4.78559247762037,4.70724253116856,4.77311181541209,4.94111747985372,5.3014696454028,5.34700513080231,6.32164893618903,6.13996796612259,4.67915223989659,4.35500640620766,4.64038292386755,4.66826084639337,4.40819984557443,4.4095247259078,4.7724101068372,4.38788593873183,4.29891424253597,4.42844175402425,4.68318317719469,4.44407902990525,4.49713479558058,4.33253008637829,4.66461148879481,4.54484991500096,4.23236656090351,4.19679326234163,3.83083953047558,4.14190141705076,4.43225027245977,4.1740196831593,3.67227853083574,3.35234725016683,3.80382053024957,4.1018365548751,4.50240625923338,3.9850105516975,4.30865146801451,4.42752356291643,4.28188559565282,4.5230279606451,4.8131267820347,4.60480460136166,4.68723601286097,4.58653387646108,4.43280821212647,4.46606865078167,4.32602037437151,4.1410919096174,4.40939473747674,4.41455831076192,4.63197895052177,4.79117265598746,4.45890551101722,4.93385101421273,5.12330911311423,5.40840303977393],"EIDO^FMA_DIV_YLD(NTMA,-10AY,0,AM,\"PORTAGG\",\"MEANR\")":[2.53242526730669,2.53087406814788,2.53147205551769,2.55892505913769,2.5289350212174,2.53402652397994,2.64291012746792,2.60555369564804,2.48464195984228,2.50009264497839,2.36036969098138,2.31030038118136,2.28931532162128,2.38740043060196,2.51213825918228,2.48199973721683,2.59130771839375,2.74823529765569,2.56291923319435,2.6226586958951,2.60414686915988,2.5803636904896,2.38389251216011,2.38602637910647,2.4173003015231,2.42501950916906,2.38550732231453,2.24567731292386,2.13932952633622,2.24173794647769,2.25538222359325,2.4057798663856,2.40736704684636,2.43488768967111,2.42000269524997,2.46676551582942,2.42135566009878,2.49589530175156,2.55434127905001,2.57114537170554,2.57002595515021,2.58294219064051,2.5846159667608,2.59443551457898,2.65406681905773,2.50142487621086,2.49266899085601,2.5704694884505,2.62367071737775,2.95657629058304,2.97910964621524,3.09388613070398,2.92828899398241,3.07749911826975,3.13863545960881,2.99538427488654,2.87950461720691,2.80203712036918,2.79377989506653,2.86055025318342,2.83617307242675,2.97413855287536,2.82038138712648,2.69656176100618,2.80764753953472,2.75891375396907,2.86195187379453,2.78832034298507,2.84876813775144,2.74171666389676,2.87238904413834,3.50847720715987,3.83807684062153,3.75207346481553,3.2932517830075,2.89035287894276,2.81808263622014,2.90993338677589,2.90714850231282,2.52707739953512,2.31528297730708,2.20119644882584,2.4353517397163,2.53914526626623,2.7001527070152,2.79991262874491,2.80580233263696,3.04124910811716,3.10237029748346,3.08136490550565,2.9814734290043,2.98759596172492,3.11284835138467,3.16215021080142,3.10501001072652,3.16682652369742,3.33244469888279,3.45951148873021,3.51473528512325,3.71877824608158,3.61666667490507,3.5752025720052,3.84028959693893,3.88506622742019,4.07715553735825,4.31174846318675,4.12568016614984,4.30989159448186,4.42149228520787,4.58433234771048,4.20571237573111,4.22692878618342,4.08062903802426,4.13646843427081,4.20137773150798,4.26582896505303,4.29152197850345,4.05731035359698,4.11046666197634,4.03367458969562,4.15855265102505],"EWW^FMA_PE(NTMA,-10AY,0,AM,\"PORTAGG\",\"MEANR\")":[null,null,null,null,null,null,null,null,null,null,null,null,null,null,null,null,null,null,null,null,null,16.1751859239124,16.9716736254928,18.1608751877261,19.2604470055263,19.5120823497889,18.4368623976547,18.4512763349167,18.9374152230318,17.7598438609247,18.066745694891,16.5784739162357,16.8259482249495,16.0414596772057,16.6379181756476,16.40873481535,17.0548872413014,16.6858141065741,16.4716122628809,16.8354152411307,16.9965516383423,16.8939483402634,16.5030236248939,15.7616053352883,15.5214796697649,15.6864028268409,15.2903159447706,15.6695632291325,15.6729989628238,14.9511459460889,14.5864742786877,15.5036508370655,14.9249159549307,14.9342656378673,14.4357920174244,13.1675445324019,12.2930584557343,13.0551482377986,13.0384013643244,12.5639128026451,13.449917452524,13.0776909821447,13.1410695200689,12.9220144959745,12.4403833727613,13.2626648126384,13.5805733378731,13.7536159447451,13.7056827387507,14.1392643571632,14.3088059767518,12.225537402334,11.0799082846007,15.4974422768096,16.3533100454176,16.3057929431666,17.4373783400497,15.4006306864386,15.5973720806477,15.3874259738493,15.4185820732498,15.5323457270376,14.3501896752854,14.9490622808048,14.8906361171351,14.8933262194246,15.4025741123829,14.6310553304534,14.4045338483682,14.1262913016363,13.8466668531133,13.716090452209,13.3737652631839,13.7769526214915,13.697352495749,13.5969177644108,13.7574762626713,12.3136958996486,11.8425569018482,11.4668028116163,11.8409337299159,11.3016899622253,11.362889117801,12.7759947643453,12.1914747816094,12.7285850531934,12.5013781595282,12.5731204825679,12.6521836932053,12.3772036073054,11.9896821748682,11.9276003154286,11.7812801916536,11.63319567434,11.2460588531507,11.5795549760993,12.3729656067956,12.4980836666083,12.9696467427978,12.3616247131206,12.922186207306],"MCHI^FMA_PE(LTMA,-10AY,0,AM,\"PORTAGG\",\"MEANR\")":[9.30951631324251,9.12133942041037,9.35065932878543,9.39307966964365,9.70844085322922,9.71562023102059,9.26257846468734,9.51558363968142,9.74937456522834,10.4884769599511,10.4574923123186,10.7526565518049,11.3076767506313,11.5041686731755,11.3655351789673,10.7083510324773,10.5860034731677,9.82745110660852,10.1626587512878,10.1319978432711,9.61633291508505,9.70673453885723,8.97800826475742,9.39227764919092,9.57680404627268,9.56197789297867,10.2614695916338,10.5976051350175,11.4863492427692,12.4817465302323,12.8601004386669,12.7131141807078,13.2640022628496,13.6606051596036,14.0425366637057,14.0150343223015,13.8434872180181,14.0018909412256,14.1448994894042,14.1087445157209,14.3718946315335,14.5756555697901,15.1362133940631,15.5044643185864,15.2367784832017,16.1317672144622,14.5435298676946,15.3420588758237,15.0110596777205,14.8557424155563,14.7666336038725,14.0803553825629,13.8936318327587,12.9301466549878,12.1158907881872,12.121937382058,11.9757696775603,11.7353759737251,12.6461245141688,12.8240020728739,12.9316672501948,12.6972112403504,12.5472950433617,12.5807138545325,12.2028597284846,12.6711768204285,12.4250960946586,12.5401896383548,13.0650342621302,14.0697642500749,13.6754437421037,12.9792933661991,13.0365454007439,13.328160509162,13.8541296444707,15.2309206644191,15.1582019208169,15.650510336464,16.3617435990575,17.0053180304792,17.6467572068059,19.4305388629052,21.9766090380957,19.7323721780646,19.276452352368,18.7032988892893,18.8150051723262,18.1212038517046,17.3518898301364,16.9532554324972,16.2049466709702,15.7771971428119,14.9023959777875,14.1476437757609,14.1188128046965,12.716311127911,12.6324458608624,12.364018721494,12.984438059034,12.8691061498419,12.4054458772799,12.4027429733684,11.0702131018336,11.2629240930271,12.5471077678805,13.5472571981343,13.1427463387778,12.2790870218029,12.3200127517051,12.0483113296358,11.9223835821828,11.7596994046135,11.8988841210011,11.7766745038946,11.5245600648636,11.228312299237,10.565747547416,10.4792389291252,10.0627209951978,10.4519120926203,10.4387042731809],"DDR3512M-FDS^MAX(FG_PRICE(0,-5AY))":3.3053632,"DUMMY^ECON_EXPR_DATA('FDS_ECON[PMIDMMANHE]',03/2024,,Q)":49.13533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25,"CC_AE^FG_COMPANY_NAME":"United Arab Emirates","CC_ID^FG_COMPANY_NAME":"Indonesia","USDVND^FG_PRICE_CHANGE(0,-1AY)":6.6103578,"USDTRY^FG_PRICE_CHANGE(0,-1AY)":67.523,"USDQAR^FG_PRICE_CHANGE(0,-1AY)":0.02746582,"USDINR^FG_PRICE_CHANGE(0,-1AY)":1.2998104,"USDZAR^FG_PRICE_CHANGE(0,-1AY)":2.2040844,"USDKRW^FG_PRICE_CHANGE(0,-1AY)":3.1728625,"USDTWD^FG_PRICE_CHANGE(0,-1AY)":5.7727933,"USDPEN^FG_PRICE_CHANGE(0,-1AY)":-1.9110918,"USDPHP^FG_PRICE_CHANGE(0,-1AY)":2.856481,"USDCLP^FG_PRICE_CHANGE(0,-1AY)":17.664967999999998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-22.302425,-13.947612,0.6616354,14.9891615,9.12168,4.233825,1.4841795,0.4133582,2.311802,-1.3097286,-8.692646,-11.074078,-11.174637,-9.57253,-13.381642,-21.255796,-27.93886,-35.254692,-26.136816,-30.694538,-35.476673,-39.826385,-31.074059,-10.339713,-4.042399,-1.3526082,2.9869914,15.285767,38.31711,49.121307,33.31598,47.04467,58.158028,81.29078,81.78268,33.969284,25.02123,15.615738,14.7223835,6.5312743,3.484881,18.020784,30.56382,24.983131,22.585594,30.333292,16.646194,34.513687,32.697487,31.481886,26.931168,16.255833,11.627615,-6.8012657,-7.544732,-13.261819,-7.855958,-13.21609,-5.352485,-6.7644835,-9.869462,-14.732247,-13.137663,-0.52470565,-11.051083,1.0372281,-2.8843105,0.5311489,0.39132833,3.0744553,-5.3937316,-25.102747,-37.630207,-25.773478,-20.034355,-21.124613,-9.747439,-10.584039,-8.616983,-10.407925,-0.21030903,0.41561127,10.13155,33.63671,53.548027,35.14706,11.8541355,3.3869863,-11.288727,-8.556259,-5.4310026,0.96160173,-15.45884,-6.7268133,-6.053954,3.1539917,2.4048448,-16.16717,0.80963373,-9.935236,9.336626,2.6146054,-3.4846783,3.9365053,8.945131,1.3551712,-8.288121,-17.007196,-8.78014,14.262676,7.4563622,32.263245,25.927603,25.332224,20.901548,5.885577,7.772267,12.7850895,16.128302,33.970417,36.97016],"EZA^FG_TOTAL_RETURNC(-10AY,0,AM)":[5.961108,2.91816,0.59924126,1.4480114,3.612721,-4.016733,-9.197903,8.609379,-9.5182,8.036709,2.4431229,-4.7249913,10.309768,-3.6165118,-6.4596834,1.1410236,-3.1058788,-12.060875,9.7938175,-7.8973827,-22.355724,-3.9259493,7.128668,15.348948,5.105531,-3.2319784,3.0434847,5.4662943,12.160397,-9.923161,-2.55934,-6.2428656,7.186365,4.242432,2.4977088,0.05375147,-0.9670496,6.925857,-0.6426513,-5.244732,6.448114,5.444956,-1.4361799,-3.3398807,3.5907865,13.396525,-3.4929454,12.185192,-8.616745,-0.14711022,-9.855628,-3.0384004,-4.141712,-8.623457,-6.916767,8.900082,-2.7949154,10.324156,-2.0381927,-1.7244577,8.125114,-0.72323084,-3.109455,1.771462,-12.285244,6.950295,-0.7877052,0.97260475,-2.2999763,6.5241337,-3.967595,-21.198357,-16.387594,5.6795835,9.72352,8.925867,-3.5468519,5.0219536,0.18291473,11.554516,2.6186585,2.0541668,13.162792,3.6580324,-1.4076114,3.9010644,2.1316886,-6.5404534,-0.3683269,-2.8137147,0.9932399,0.81607103,-5.66625,8.812904,4.5556664,2.3642063,4.714644,-19.795847,1.5188575,-5.4016886,9.073317,-9.050578,-9.68293,18.417501,-1.6647637,9.085965,-6.842226,-6.047267,4.1430354,-7.3644342,5.4281116,-1.5786886,1.9799471,-3.5881042,0.050985813,-1.4267564,1.6800284,1.1966228,-2.4669409,2.1381974,3.9060593],"TUR^FMA_DIV_YLD(NTMA,-10AY,0,AM,\"PORTAGG\",\"MEANR\")":[2.98124569055725,2.80756126502004,2.94271840380251,2.83950030627044,3.15781037080572,3.06163585502213,3.27011211607205,3.01470843564775,2.74941416580859,2.66464707798519,2.9460984637744,3.10272195169694,2.94192172638793,2.83183348744371,3.04286854422969,2.99948624552813,3.12271358067926,3.50509304840743,3.17196483661338,3.1279332396285,3.6688628393743,3.63530750327936,3.68600680772972,3.20819666645463,3.20087675921108,3.41714063527583,3.56039383367256,3.48772357298096,3.41806437527062,3.53880021143009,3.602643679151,3.71036696808639,3.82552647009454,3.87035642291755,3.54195983625428,3.51467821634384,3.62479937412002,3.70242313115169,3.58109049420358,3.55980296882741,3.77213119377245,3.87418748176103,4.26158594586621,4.19240755619032,4.19968676244714,4.12241658633717,4.26109236178735,4.28620681445753,4.80490962435162,5.22725002946965,5.51275208346216,5.72611011360173,5.49996029430951,5.86075080560076,5.51395067112891,5.38105178559284,5.43287035777647,5.25030299921579,4.52699230608906,4.5769190122941,5.0385803736451,5.45237963195391,4.97234838089738,4.49567770011164,4.68911345100395,4.94086095886393,5.20508962785275,4.5151233586111,4.59869307430955,4.42968095557745,4.36242135893305,5.08604581536919,5.39922497576383,4.13864201785177,3.29141871015408,3.46394960661457,4.00525562648135,4.45780526654085,4.43497271059155,4.03226852095894,3.75412639780598,3.68139415721413,4.20643075702351,4.51147952041205,5.2561909392189,5.30819707405588,5.518313165598,5.79354398549565,6.24393828620997,6.04656006183193,6.10018049010263,5.50105435588403,4.6736815484183,5.123053363312,5.86291917889096,6.30994935554472,5.34009551673934,5.48080343586951,5.47167193778938,6.13948842274805,5.19783832312266,4.43710185825051,5.16651725820403,5.00378376968083,4.92099596318224,4.78474191912325,5.76475630468832,4.86996530384989,5.06838488173155,5.05525846769686,4.68696758454214,4.23276205762473,3.66132279470636,3.59538001137902,3.78806601534172,4.4211385558883,4.85262532478944,4.34554116933273,4.14085449613938,4.18351295192679,3.90133679830084],"ECH^FMA_DIV_YLD(NTMA,-10AY,0,AM,\"PORTAGG\",\"MEANR\")":[3.05408333222988,3.10603749666765,3.06122975780192,2.97578912208502,3.03913982474552,3.04850445085185,3.23821669764924,3.049104561447,3.17644473352079,3.25729350429558,3.20400585660346,3.30829532177131,3.15792161586379,3.14103266566184,3.41508049360985,3.58308718499741,3.57417413472587,3.64497229776193,3.71893422724586,3.7135843189762,3.86526836126743,3.99758144444343,3.76170839877109,3.48073555805619,3.52613953921731,3.22050280702352,3.21375935280511,2.93092352941983,2.89381966429306,3.00584311086478,2.77602205019781,2.75102474250034,2.7917904902028,2.95265730580991,2.78082761197739,2.75548146198316,2.42653683776894,2.52310070753057,2.63770949544852,2.66015729444449,2.63215646928403,2.48981370968173,2.79416359363911,2.91106454709436,3.2180886583298,2.81260846838222,3.00374928224833,2.96437474544413,3.08843668587208,3.15229345641854,3.1951558009507,3.4205264216486,3.37450293903291,3.56405376967844,3.04059092620127,3.04591962870737,3.09039658961652,3.04150904460999,2.96897305745294,3.05849437027023,3.01859142582377,3.12112243250273,3.28067683684982,3.16053014877195,3.31247424465192,3.35141524300923,3.19606330006353,3.69438282753879,3.6830417739416,3.49837155689626,3.7778085692031,4.44597210088518,4.22422088061597,3.96268912376692,3.31086248867848,3.31988004132713,3.38706551776306,3.84591398559101,3.81544560701609,3.39344976016595,3.26172411830155,3.06964357730061,3.11037494520811,2.77326747529627,2.93792399505705,3.59973608289731,3.81254688529398,4.11373291988919,4.6476141473051,4.56877437080264,4.99592823105618,4.53853669180861,5.04858198830282,4.86143376480703,4.67652942031651,4.86680479907803,4.78464297052314,5.7890242321031,6.50656617992805,7.71582193733693,7.09636233614545,7.26465805259123,7.34132157436751,6.85021702036642,8.58703881126134,7.93410344842384,7.79842570409721,8.11085712526136,8.82604054471982,7.50864397817751,7.05567608435972,6.55575088392481,6.28152222022804,6.69751639289178,6.99799502211958,6.94133635256805,6.71755654476966,6.93932018127524,6.9588791616958,7.1038855651974,6.73368204328804],"EWT^FMA_PE(NTMA,-10AY,0,AM,\"PORTAGG\",\"MEANR\")":[14.5847015585838,13.9628940207265,14.3917895529263,14.7045888114638,13.5609990521026,13.6306297736132,13.0549382596566,13.1090975482785,12.806463443363,12.880226157621,12.7022907814681,12.633615171873,12.63127967121,12.8151455827048,12.5264553216562,11.9571683275591,11.7386516742589,11.7003752908869,11.9920590101648,11.9810557233016,11.5301286109877,11.0160368322628,11.7655649294317,12.6678800178849,12.5529915523664,11.9960613252187,13.1935139651877,13.3049865116858,13.8212836193868,13.6180953215695,13.6866718844086,12.9095740037862,13.2603256935599,13.0135153309755,13.1259743259598,12.8858113550724,13.0717669944113,13.3456353448569,13.6157280120263,14.0045499532616,13.8808954644321,13.8269121265624,13.6247274491116,13.7748488869142,13.1800493633736,13.4093427934803,12.9131056418128,13.5121889481386,13.5279698903604,13.5284563780185,13.7337414963323,13.0840102630858,13.5450140796288,13.0213189978458,11.8113781821981,12.2221251370238,12.2444955369423,12.846289967127,13.6477801657155,14.1039161924287,14.9496428597165,14.9186225893336,14.6953244293453,15.1281359964967,14.5395004737699,15.0845088978659,15.0905066187629,15.6014356294397,15.4878600218614,15.5596153687089,15.0106804239037,14.0749127608097,14.0582079859192,15.4424730299702,16.2779205056979,16.8625067504149,16.909231599165,15.635328202211,15.4346281294843,15.1782797046832,15.681141923172,16.67795424066,15.8325499602652,15.5258527171713,15.2566871779554,13.6373418697921,13.8357211826799,13.7583736284982,13.1425914431572,13.2687487004141,12.619212011934,13.0895717159181,13.3909897740556,13.6153705524442,12.9706259360267,12.2322506014914,11.9255132823342,11.2337606868551,11.5437752043981,10.1122838743052,11.0218552410299,10.7792927469839,10.1683792173557,11.8600742021704,12.8217508850808,13.2848661364185,14.4210315676374,14.4740141178979,15.1148841367819,15.2414816874836,16.3630626587733,16.2040276117619,16.1010552947722,15.4417768021189,15.514317813586,15.2754535843927,15.7477042043403,15.7620066246747,16.0267220222881,17.2203805209558,17.5220696679695],"INDA^FMA_PE(LTMA,-10AY,0,AM,\"PORTAGG\",\"MEANR\")":[16.4163930481661,16.395410999944,17.1070754014376,17.0514235910816,17.2827771396976,18.0017747744419,17.8707559475633,18.9210857073274,19.0784238537346,19.2806749525925,20.4122249335241,20.9216286254241,20.8270656491246,20.3648328834119,20.0028419280684,20.658674282277,21.0878458845225,20.2006563527361,20.7979494582569,20.1865856831081,19.7349214333692,19.6123572071126,18.7612212159365,18.9564785453295,18.8732832902687,18.9404011164938,19.0693108217066,19.4152860182221,19.6576352839932,19.9137210931366,19.8878025678181,18.8939253167103,19.1124075657569,19.4149183364727,20.1070492719002,20.4639897103187,20.4144062343391,20.4516357247838,20.4244170376401,20.5115765477396,20.6071702909412,21.041325731259,21.0993638675835,21.7642177804437,22.0405688678279,22.9642472369562,21.8340138406495,21.5923071828849,21.3940066903931,21.3673695824404,21.3405974074441,21.2733625382191,22.0116473776191,22.046573381795,20.27549518338,21.2577489578739,21.0892500160723,21.3150825828257,21.7827056129995,21.723058193522,21.5846814741647,21.2477868480127,21.646275296427,21.2036488649086,21.0706650163549,21.1980590752187,21.3055250756817,22.7916675139918,22.8235278666614,23.4908212668572,23.3223752839255,20.9385051675418,20.3764835686196,21.1497037745935,22.3698468997348,24.1850631118349,25.4945018043515,25.8466857971691,26.9094798290259,27.2527532288597,32.1085543465298,34.7139665628398,33.0232336856712,31.0295115025043,30.2395333871816,29.4609614047484,29.4403350216068,28.7646835354676,28.828550257856,29.5037004318986,29.4798292002711,29.204697678374,28.9580083198569,29.3639864694401,27.4989269007226,26.2842159684102,26.2292233042875,25.1543873935585,24.878125162968,24.5415233933874,25.8196128300287,25.8981276630654,24.7989349403589,26.350621821973,26.706974394953,25.6472693617501,25.3255017022436,24.063087252444,23.7909793028861,23.9163079924027,23.9622938185133,24.3871336043829,23.6993770268031,23.8952988552213,23.6572897232515,23.162828668227,24.8894371911868,25.7515005837841,26.1556854776803,26.1102016718162,25.941180006162],"DDR3512M-FDS^FG_PRICE(0)/MAX(FG_PRICE(0,-1AY))":0.873941820879339,"PASP-FDS^FG_PRICE(0)/MAX(FG_PRICE(0,-1AY))":0.651219512195122,"PLATI-FDS^FG_PRICE(0)/MAX(FG_PRICE(0,-1AY))":0.86431718061674,"W-FDS^FG_PRICE(0)/MAX(FG_PRICE(0,-1AY))":0.725748109174614,"COPP-FDS^FG_PRICE(0)/MAX(FG_PRICE(0,-1AY))":0.992067195520299,"FC0000SA^FG_PRICE(0)":52.037422,"DUMMY^ECON_EXPR_DATA('FDS_ECON[NTCPMIMFGSA@EME]',03/2024,,Q)":51.51058,"EPU^FMA_ROE(NTMA,-20AY,NOW,FY,\"PORTAGG\",\"MEANR\")":[null,null,null,null,null,21.6487924933022,26.674075406927,23.3940784657959,19.9442083003203,14.2295976118279,12.7121203643147,8.83035011509517,12.5824807721625,12.1461987185301,10.92253300719,11.9146021102361,12.086026376397,15.0555655388878,13.6225814185959,12.9324473673683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24988666555076,"CC_TR^FG_COMPANY_NAME":"Turkey","CC_CL^FG_COMPANY_NAME":"Chile","USDVND^FG_PRICE(0)":24990.0,"USDTRY^FG_PRICE(0)":32.311,"USDQAR^FG_PRICE(0)":3.641,"USDINR^FG_PRICE(0)":83.195,"USDZAR^FG_PRICE(0)":18.78,"USDKRW^FG_PRICE(0)":1364.1,"USDTWD^FG_PRICE(0)":32.2295,"USDPEN^FG_PRICE(0)":3.71345,"USDPHP^FG_PRICE(0)":56.4965,"USDCLP^FG_PRICE(0)":956.475,"KSA^P_PRICE_RETURNS_PR('52W',2,-10AY,0,AM)":[null,null,null,null,null,null,null,null,null,null,null,null,null,null,null,null,null,null,null,null,null,null,null,null,null,null,null,null,null,null,-20.20775,-4.9844027,5.775416,17.21394,25.65453,12.961745,15.666664,6.8074465,7.774627,17.681492,14.7089,25.662971,25.19002,9.333253,2.905345,11.092281,10.324621,18.227936,18.819464,22.405933,27.576138,20.28842,22.143185,9.697843,14.105344,15.598667,15.96781,16.610157,23.260736,14.941513,20.949078,15.988457,13.940561,11.491049,7.66083,5.9987307,4.6988964,7.9628468,8.775938,3.8054824,-7.674861,-24.82649,-26.153421,-26.287056,-20.620792,-16.77217,-11.841851,0.74670315,7.6545,5.099249,4.307115,5.243516,13.002801,50.510143,50.27554,57.039665,49.042,46.118534,52.50381,46.0567,41.351093,45.395397,28.004456,39.03998,42.419456,37.733173,39.65696,31.89969,16.387665,6.7753196,11.223185,5.0332785,0.54353476,-3.3458292,-4.1161656,-10.112846,-15.501708,-18.701244,-19.074726,-13.8130665,-5.3572474,4.6360373,-8.380222,-4.508132,-9.441805,-4.2249084,11.021412,13.819122,19.265247,21.309614,16.166914],"EPOL^P_PRICE_RETURNS_PR('52W',2,-10AY,0,AM)":[16.665184,15.995657,15.292144,17.88757,2.2357464,5.1594377,-7.687485,-8.590346,-10.456157,-12.125379,-20.66877,-21.014774,-18.0969,-9.439266,-19.224215,-18.469166,-18.500973,-19.873554,-17.32291,-22.617876,-32.96871,-30.060417,-23.086214,-12.359154,-17.419004,-29.158789,-27.122587,-25.69101,-12.876004,-14.505953,-15.611124,-11.030984,5.283785,19.62719,24.389542,16.641594,14.28591,36.35167,36.651947,49.34633,37.199448,57.930435,55.37137,52.98412,48.72489,48.49348,32.17566,31.017769,21.698284,7.16027,-0.28049946,-6.586921,-7.8522444,-14.28417,-18.731457,-14.361691,-11.94421,-14.148373,-11.965883,-13.427078,-7.1019173,-10.724163,-0.55680275,6.2313795,-10.602808,-6.945014,-3.6069214,-0.42036772,-7.714057,-8.209663,-10.720974,-33.747356,-37.632637,-32.465927,-24.687904,-24.885887,-11.28875,-15.7271385,-15.871901,-19.950516,-3.7138164,-4.6762705,-3.8395464,31.12135,35.713707,47.582626,32.121613,29.887318,21.952856,34.545444,40.808044,33.742226,6.8867326,13.263475,6.9283247,-9.0156555,-2.2964478,-29.4868,-32.213963,-35.94414,-31.817621,-42.99543,-53.230896,-34.2176,-26.887863,-23.355108,-23.560684,-6.566268,-11.583847,24.075079,23.107052,44.133545,40.398872,40.200268,72.02474,44.790604,53.757713,32.54887,42.69625,54.983936,55.709267],"EWZ^FG_TOTAL_RETURNC(-10AY,0,AM)":[20.340263,2.426672,2.4515867,0.090527534,0.4508257,1.9175768,-10.40833,-9.47274,-9.575521,-0.10353327,-8.266515,-7.7456293,12.544918,5.5732846,-7.4786844,-2.9391527,-15.814102,-15.15376,10.2620125,-3.841579,-7.4546995,-14.809275,-0.15848279,38.4127,3.937316,6.7671895,-6.2693834,13.593472,13.689697,-5.1605463,7.55744,-8.656555,0.9846091,11.167502,6.2170506,-3.0049682,-0.32327175,5.2972913,-12.114984,3.78834,7.8320026,11.973679,0.91656446,-9.571486,0.66958666,11.435986,0.13921261,6.5569997,-5.6099176,-5.6899366,-17.440159,-1.564312,3.3597946,-8.392435,20.999992,5.1986217,-3.5732388,14.145887,-0.67787766,1.3650179,-3.7148774,-2.9418886,7.701862,8.795953,-5.540043,-3.1370819,-0.89181066,3.2914996,2.98028,4.525745,-5.1005006,-32.407196,-13.578171,-11.617935,29.201591,6.3934445,0.6495595,-2.9041588,-3.7554026,9.70304,16.902733,-1.2179911,-1.2359262,-6.36819,-0.32669306,14.153755,6.805086,-4.168737,-2.8482616,-7.782519,-7.1387234,-2.0852864,-2.4793327,-1.8338442,16.184353,2.613771,12.67606,-18.430847,4.283929,-13.363904,16.635155,2.0745516,0.5398512,-3.2217324,-2.2845924,5.9755087,-4.681134,-3.8434148,6.587708,2.6388884,9.525072,0.31645298,-0.41009784,-0.7602155,-1.883179,5.400133,4.197526,4.84215,-3.6006987,-2.4597645,-0.93399286],"SET-BKK^FMA_DIV_YLD(NTMA,-10AY,0,AM,\"PORTAGG\",\"MEANR\")":[3.81061573180506,3.85800353361203,5.39015101637392,5.51050702640017,5.79635066914485,3.34673263704534,3.43707004705978,3.36222297731804,3.46388217757008,3.40561961016822,3.15769870534744,3.3728388444886,3.36825612617659,3.43996013085474,3.4022030603799,3.45245408598024,3.61056454531037,3.64371643438787,3.58145347706555,3.63812545927065,3.95711631392598,3.96365246581397,3.71500607425428,3.38046018588301,3.46361228987039,3.45473472020207,3.33129520096314,3.25182491973801,3.08936402581512,3.36633624538347,3.4090591539379,3.2765362238388,3.23289875036059,3.14108449386387,3.10735446962303,3.20154274763426,3.11172374967279,3.20942366770747,3.21129463397778,3.26142921434384,3.26363320494955,3.09072964481089,2.97406606115333,3.05576908519837,3.04582678247539,2.90868538300148,2.98188727448918,3.07884723657301,3.08016723863467,3.08157408059643,3.1941687339865,3.38403781380696,3.25093993101584,3.36312616087997,3.34677561897836,3.36970551181616,3.4667562953799,3.47553852734785,3.3548757624898,3.32320965604211,3.27661872110186,3.29816670007259,3.22137414088933,3.09534331419843,3.27977989929227,3.1932672056122,3.26828998843141,3.20664104159836,3.31993694953616,3.22977954855162,3.35144623506921,3.88995151450874,3.6423098122598,3.26053519810159,2.97388152486145,3.02351378570882,3.05873183232326,3.17609884958557,3.1045039918976,2.90462087175451,2.71162945215229,2.65667092976661,2.74583432372524,2.72839782250613,2.82371721311047,2.87557234638155,2.78528259053279,2.97701439250533,3.01968837395746,2.82410197357021,2.82859785085069,2.81278601710731,2.9110991306642,2.84266437840373,2.83855399767358,2.95024178305939,2.96887771672898,3.08879578517249,3.05690528315277,3.17202551141266,3.10797914331055,3.0497539325896,3.22510262691189,3.03598204605575,3.05268036879483,2.93365010011791,3.02535370695305,3.12235051894575,3.09419523334924,3.13598477673214,3.110162304711,3.19676896600535,3.109473231163,3.11000092571701,3.29902568574058,3.44241753187048,3.43935380620015,3.41909941020062,3.49013138946894,3.48065394436304,3.44184720191561],"KSA^FMA_ROE(NTMA,-20AY,NOW,FY,\"PORTAGG\",\"MEANR\")":[null,null,null,null,null,null,null,null,null,null,null,12.9007124779981,11.3294751772354,11.9967853551854,12.1701096511068,11.2305559814687,10.146987054615,12.7997878012912,13.7729696546777,11.7570018859186],"EPOL^FMA_ROE(NTMA,-20AY,NOW,FY,\"PORTAGG\",\"MEANR\")":[null,null,null,null,null,null,12.9136409385463,11.6682069956937,9.88095297355163,9.32819662687838,9.08400416739547,8.19593899535384,8.81992527720217,10.5838129179285,10.2657999868947,9.4389843194853,7.20768650788902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3,"CAGDPY@PE^EE_ACTUAL_ANNUAL(MED,+1)":-0.8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058784911957,47.02001632811,46.0469770059164,54.6862434174125],"VNM^P_PRICE_RETURNS_PR('52W',2,-10AY,0,AM)":[10.748792,-3.4570158,4.9033403,16.653229,19.213749,29.23906,17.354548,15.820587,7.1673512,2.2184849,-10.478127,-14.253807,-17.461586,-8.139229,-10.484582,-7.0992947,-13.386589,-28.281998,-16.729176,-19.579548,-22.080935,-23.300583,-29.312962,-18.962872,-15.751428,-13.5587635,-12.9787445,-19.194561,-11.363459,-4.8745213,-13.837189,-13.875872,-7.131171,-1.1883676,6.419015,-4.815215,3.1181574,1.0902882,-1.013583,1.4261365,-4.099798,3.870666,5.1650763,21.689188,25.325644,41.74757,27.264393,43.59504,39.338768,28.92518,21.644379,5.1783085,15.4091835,13.368177,0.04707575,-3.558892,-4.5884967,-18.730991,-8.635449,-11.971664,-12.495386,-8.097733,-5.585873,7.1541905,-3.263557,-4.663074,8.462774,9.058058,2.9514313,4.8515677,-2.3873687,-24.562477,-28.869606,-20.38963,-15.915834,-11.977035,-6.387806,-4.832506,-4.5875907,-4.900199,6.2123775,16.82583,18.6854,45.449482,56.099987,48.400223,47.021854,40.836693,37.787865,36.26903,30.176151,32.51557,24.571156,14.345765,9.973204,3.5171866,0.98677874,-14.981455,-20.804007,-28.494888,-22.269552,-24.486654,-38.440895,-45.310177,-38.060856,-39.56107,-39.29422,-37.957214,-33.625298,-22.366493,-16.676022,-2.4064183,-0.7289052,2.3476958,14.532053,21.384966,7.0662975,7.9485655,15.181816,20.27042,14.705765],"EPHE^P_PRICE_RETURNS_PR('52W',2,-10AY,0,AM)":[-13.378441,-12.984938,4.525292,5.402744,9.975302,16.389,5.0934196,15.133083,23.744524,26.455807,27.87776,22.07216,23.84317,10.485506,5.638647,3.0918717,0.9825945,-9.48112,-0.53139925,-9.758371,-12.9883175,-20.47208,-20.329369,-13.567554,-13.7560425,-7.830453,-0.21733046,3.3625484,7.252419,9.418285,-1.6072512,-4.166478,-0.47563314,14.32494,6.8379283,-1.883167,-1.2205124,-0.17314553,-3.466338,-8.08028,-11.520213,1.1017203,4.6408772,11.923944,13.533092,13.924551,7.590151,8.215332,-4.0197372,-7.295805,-11.957115,-14.168793,-6.6385746,-14.576757,-24.127281,-22.89841,-14.940411,-13.02532,-4.067445,-7.383662,1.6887307,-0.46073794,8.410287,18.990934,2.42486,11.357498,22.339022,23.44706,9.009242,-1.2948692,-4.8409758,-18.390327,-31.81002,-25.188953,-21.923262,-23.120802,-20.848238,-21.809036,-18.920725,-9.657717,-3.501892,-1.4819145,-3.276956,11.884427,26.129353,18.298685,17.45056,9.984279,9.900082,17.126238,18.665909,5.1226497,0.19026995,-5.3466797,2.0399928,0.6491184,3.3071995,-1.6235888,-12.424898,-13.581806,-4.345232,-13.707399,-28.017748,-23.047846,-17.451609,-9.996057,-10.649925,-11.927122,-10.733902,-3.8772583,-6.69353,2.6765227,-6.0414195,-3.398478,12.485981,0.21722317,-3.1401932,-3.336203,-0.743109,7.696128,1.5401244],"EWY^FG_TOTAL_RETURNC(-10AY,0,AM)":[5.536151,-1.3390005,4.43877,-2.216792,2.1888733,-2.6927829,-11.210686,1.0447979,-2.4710834,1.9826055,-1.8544972,0.14533997,8.127726,-0.5704701,-5.5349293,-4.287243,-8.7159395,-0.6747067,9.90119,-0.95523,-6.1081705,-2.5761127,-2.6455045,10.108698,2.6061177,-2.3282707,1.9503593,1.7971039,9.603643,-2.388674,-0.5855262,-5.6755304,4.0681243,3.031528,3.8042426,0.41294098,1.2851238,11.639309,2.9549956,-0.6329119,-2.2070885,3.6958575,4.849541,3.663981,0.32253265,6.3811064,-8.481389,7.977891,-2.6509166,1.06498,-1.5606225,-11.02981,-1.4468551,1.0663033,-7.171255,-2.1742702,-0.7408619,2.8997183,4.8454523,-2.3266912,2.9042244,-8.43507,0.36363602,-0.862664,-9.2586155,8.937478,1.7957807,4.2545795,-2.2229612,8.6685295,-1.228267,-15.956068,-5.9569597,3.8823128,11.565697,3.014803,12.630499,-1.9905746,5.953479,6.1018467,13.680863,16.631233,-1.4884651,-5.5650177,2.8845072,0.9089947,0.5426526,-2.6230574,-2.017516,-5.407852,-6.960887,1.105547,2.657342,-1.0371447,-6.801331,-7.9423904,1.8924117,-6.9903493,-0.7389903,-10.296213,8.281827,-8.92042,-12.94539,24.907446,-4.4294415,7.2474837,1.5769839,-7.5384083,7.356763,-3.160268,11.0223055,-3.4943044,-1.9114196,-0.5386591,-5.1290154,1.2424469,3.9966822,0.68478584,3.4779787,4.0207386,-1.9779623],"QAT^FMA_DIV_YLD(NTMA,-10AY,0,AM,\"PORTAGG\",\"MEANR\")":[null,null,3.99760521943783,4.01471209672608,3.96886362526822,3.94975381336649,4.01053174278482,4.02260850261038,4.649883037284,4.55040993154113,4.08349294378639,4.28894518885349,4.55413679837011,4.45463691966917,4.67346751081613,4.6993689272917,4.77762691146186,4.75928207377223,4.84361952501542,5.20532759326804,5.6484547359843,5.76671247035911,5.58537816853902,4.42743591548868,4.26789014491229,4.40200461469661,4.21618513652082,4.18028100575694,3.81364268415652,3.84992556629768,3.95288092254578,4.08037021890643,4.11551438719043,3.74356261274459,3.78851159798399,3.88880610253161,3.87213564806842,3.92186811909076,4.37462971522358,4.42064980541215,4.18082873402685,4.68005572204672,4.6695003773871,4.63689409946203,4.65955788550509,4.01923720824499,4.51337340837365,5.15173086590638,4.74952732077494,4.89094545010256,4.7738294884081,4.69844292585449,4.33910437308752,4.18810983218141,4.33379298816808,4.32504290212863,4.38265762920823,4.40391528002143,4.51521526865572,4.7467987439402,4.343813785574,4.34657664366336,4.09103288640649,4.12055223997071,4.38067564449734,4.12813596790174,4.17858066438836,4.09295620321649,4.05894289551846,4.02567416496764,4.32087942545536,4.70937598771053,4.29118243727079,4.2139371813892,3.93624647761104,3.83501099529653,3.6592752273204,3.55669359227442,3.46472303666294,3.68990083340905,3.61221843157823,3.69867906717937,3.69005093978827,3.88969878432335,3.78506048884883,3.75135242076476,3.8459934976612,3.78345550616999,3.89945905651096,4.083145595551,3.85183962578903,3.77114652755657,3.96425119586128,3.94161679592172,3.78537843288717,3.67674879508716,3.54355318933543,3.87406609910232,4.25258680661315,4.35741963766819,3.76848087626891,3.98725199873571,3.9998201855686,4.00424123515201,4.47287311638234,4.5735076786453,4.73204176835953,4.6945841776603,4.85936504207527,4.67203228349804,4.68118123619296,4.78972614409962,4.50851333864365,4.65940475559562,4.79650630568524,4.91295350152358,5.07332263402766,4.77226060666452,4.88572915931723,4.82385159618071,5.65067723808261],"ECH^JULIAN(FMA_DIV_YLD(NTMA,-10AY,0,AM,\"PORTAGG\",\"MEANR\").DATES)":[41740,41768,41801,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0],"EPU^FMA_PE(NTMA,-10AY,0,AM,\"PORTAGG\",\"MEANR\")":[11.5800942914428,12.2614351613245,13.6484585532494,14.6935180937566,13.975928480025,13.558077762666,11.9983990029049,12.2699021601907,12.3924290281976,12.1995038820312,13.0754514005812,12.3548113989851,12.889923755457,13.3539331731285,13.8956821580373,12.8993003405316,12.4183360788579,11.2968842046307,12.223906545043,7.88428199947423,7.38953393132571,11.1898422823775,13.2777656514751,14.8167361929867,15.7408775119579,15.5585910974785,14.4065036681528,14.6873823396216,14.6661674316515,13.8410657166422,12.769820866953,11.7826345419832,11.7459168099893,11.9768767916437,13.680164753412,12.9191561255992,12.2563599909768,11.2083171105562,12.100138126064,12.0022423038116,12.6989099183047,12.5891719262548,12.9806178610786,13.0785455228169,12.2042386765283,13.7687911175415,12.8398893499127,13.8673282738856,13.9474576193583,13.6586151633951,13.133217461549,13.1851731817306,14.0433289283248,12.2395948943394,13.1563362562256,13.0883556163768,13.2141856521192,13.8022394890502,15.5299124899004,15.466866688353,15.3362705849099,13.4642005692872,13.362159217264,13.7232921313383,14.4594853868258,14.0365691623149,13.6940020969004,13.8691796550373,13.7370902296492,14.5193769985431,14.4519671713677,12.2248288203468,10.3993834344913,14.3574238556128,17.6736173620971,19.7876829837777,20.7283026772694,21.3442498745902,20.618522179807,17.5500437194428,16.0001252163134,14.5091902429364,15.0927664701595,14.8461866006049,12.4018389374131,11.7839860481658,9.41730692151006,8.80799975189372,8.51414019099643,8.96918591176396,9.72927692526931,10.0466320679433,9.80985659233938,10.9060421026357,10.9760063238754,11.5459813466049,10.2193463642998,7.84500377133954,8.05994428759549,6.91740042779682,7.73896443641321,8.02217724498979,8.28807986277656,9.87540826130902,9.66547091426373,9.78761750316864,9.69675636231782,9.42216168323768,9.78924892481028,9.74452814601122,9.84369037515054,10.1025177608201,10.794380782595,9.99961435669745,9.49362325133024,9.59976690423722,10.3060865273733,11.3759510356142,11.4200371382429,12.3289643853179,12.9997818524397],"EZA^FMA_PE(LTMA,-10AY,0,AM,\"PORTAGG\",\"MEANR\")":[15.6416113248326,15.5778122987484,15.8011002852791,15.9861302293142,16.3520018476752,16.433523983176,15.7345548524174,16.7847225806034,15.9311930117813,17.0447958139727,18.1410360724864,18.3625138565302,18.585928897326,18.3956202871186,17.9935442844322,17.8890221844046,17.662821182215,16.7671439141087,17.7631015243582,17.5532654262853,15.1719243844753,15.2507200627421,15.2370926757051,15.9403567575209,15.947267318966,15.7589869832873,15.9263323039028,16.0204481697727,17.001181855694,16.7200311737585,16.5253498958035,15.9085078902569,16.6368068790883,17.386082109103,17.9702419338284,18.4165409853763,18.2483700072515,18.2705272866212,17.7664399445468,17.5122025476471,17.9743323606573,17.7861996859834,18.1642255905352,18.4112005601911,17.5773791418429,18.279116201314,17.2447098891868,18.1005099085616,17.812625572395,17.7321444964375,17.1652832034643,16.8514975936009,16.4498378863881,15.8289862051501,14.5508461989942,14.8279567206638,14.5918111921935,15.2540410053171,14.9478317942653,15.3144459492885,15.3249992750134,15.1879190176756,15.1040277766827,14.8511165686464,14.2792903512938,13.8172207273316,13.7058356349165,13.6630808035897,13.9422725165719,14.5634823821308,14.2013510320987,12.513287404562,12.1537621521708,12.5015504147187,12.8630152508518,13.3366076396179,13.446010384196,13.5301632725515,13.3080119080487,13.9475384134007,13.6270356921726,14.0506372276388,14.5158478909885,13.6049069270618,13.1681171557839,12.6977806275536,12.4265587586411,11.8887111864087,11.6333597506525,10.7958634069403,10.9186437088555,10.7465632738899,10.3291661251372,10.5967344263848,11.011783393986,11.1328952778481,10.9943520609396,10.5385123775504,10.2444577600038,10.2549168496313,10.4884480421603,10.0105823239891,9.53398268555566,10.2854818377904,10.2939592257986,10.8101400939522,10.5410467354174,10.2458200258694,10.2224928680851,10.070510332598,10.1221680005208,10.2985163944089,10.6115080244455,10.7096126243251,10.7480644008857,10.6666016921365,11.1002353410715,11.1124380166759,10.9204221910337,10.7066907303232,10.6741396107632]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325513465194],"EPHE^FMA_ROE(NTMA,-20AY,NOW,FY,\"PORTAGG\",\"MEANR\")":[null,null,null,null,null,null,14.7602970828313,15.1929773886247,13.700399154582,13.6976116734629,14.2196145027033,13.3322794237975,12.7182053290138,12.3434443766015,11.7069295115669,12.0539318289059,8.91575729825207,9.59945410192867,10.6731246353468,11.9405862041766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IN^EE_ACTUAL_ANNUAL(MED,0)":-2.0,"UAE^FMA_ROE(NTMA,-20AY,NOW,FY,\"PORTAGG\",\"MEANR\")":[null,null,null,null,null,null,null,null,null,null,11.0777984350957,12.3046871114493,11.0383578639711,12.0257898837902,10.3907544258318,8.12845515854192,6.7620176250091,11.2349425542518,12.933849362976,13.2251182283574],"EIDO^FMA_ROE(NTMA,-20AY,NOW,FY,\"PORTAGG\",\"MEANR\")":[null,null,null,null,null,null,18.9279585586526,18.0738292901709,16.8092892463225,19.1020740705792,18.4086750507428,15.6625909554988,15.054606398618,15.7733994434049,15.5352440090718,14.4300103266056,11.4814604290421,13.6928560240483,15.6524440836665,14.023409817903],"TIPSCL10Y-FDS^FG_YIELD(-10AY,0,Y,,\"YTM\")":[null,null,null,null,null,null,null,null,null,5.3314],"CAGDPY@SA^EE_ACTUAL_ANNUAL(MED,+1)":3.2,"CAGDPY@GR^EE_ACTUAL_ANNUAL(MED,+1)":-6.25,"CAGDPY@PL^EE_ACTUAL_ANNUAL(MED,+1)":1.0,"USDSAR^STD(FG_PRICE_CHANGE(0,-1AY,AM))":0.0255063783852159,"USDAED^STD(FG_PRICE_CHANGE(0,-1AY,AM))":0.0121479359501962,"USDTHB^STD(FG_PRICE_CHANGE(0,-1AY,AM))":1.9790459174718,"USDCNH^STD(FG_PRICE_CHANGE(0,-1AY,AM))":0.994671456369403,"USDEUR^STD(FG_PRICE_CHANGE(0,-1AY,AM))":1.55531215144208,"USDBRL^STD(FG_PRICE_CHANGE(0,-1AY,AM))":1.78244003949984,"USDMXN^STD(FG_PRICE_CHANGE(0,-1AY,AM))":1.79875103099564,"USDMYR^STD(FG_PRICE_CHANGE(0,-1AY,AM))":1.72168085874224,"USDPLN^STD(FG_PRICE_CHANGE(0,-1AY,AM))":2.72869222414834,"TUR^FMA_ROE(NTMA,-20AY,NOW,FY,\"PORTAGG\",\"MEANR\")":[null,null,null,null,14.5323662756041,15.0832531129689,15.8676026141806,14.4769185864537,15.0590425800443,13.6524897976729,12.866544620472,12.7726870869254,12.8458107179109,15.2051271731034,14.7086929252537,14.8395465769289,12.883028718567,18.5724935251778,24.1409632075388,25.8460094224277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7,8.75463942854793,10.6038911838351,12.7874449833902,13.7735913961301],"TRYFR10Y-FDS^FG_YIELD(-10AY,0,Y,,\"YTM\")":[0.837,0.9989,0.682,0.785,0.71,0.118,-0.344,0.201,3.07,2.534],"CAGDPY@SA^EE_ACTUAL_ANNUAL(MED,0)":3.19136442056759,"CAGDPY@GR^EE_ACTUAL_ANNUAL(MED,0)":-6.41444041683499,"CAGDPY@PL^EE_ACTUAL_ANNUAL(MED,0)":1.58176511984872,"CC_IN^FG_COMPANY_NAME":"India","USDSAR^FG_PRICE_CHANGE(0,-6AM)":-0.0026643276,"USDAED^FG_PRICE_CHANGE(0,-6AM)":-0.019055605,"USDTHB^FG_PRICE_CHANGE(0,-6AM)":0.52866936,"USDCNH^FG_PRICE_CHANGE(0,-6AM)":-0.52962303,"USDEUR^FG_PRICE_CHANGE(0,-6AM)":-0.76595545,"USDBRL^FG_PRICE_CHANGE(0,-6AM)":0.6314635,"USDMXN^FG_PRICE_CHANGE(0,-6AM)":-7.646185,"USDMYR^FG_PRICE_CHANGE(0,-6AM)":0.6145954,"USDPLN^FG_PRICE_CHANGE(0,-6AM)":-6.5546274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25821,8.38849749990612,9.94747027337216,10.1243577100409,9.34876367428982],"CNYA^FMA_ROE(NTMA,-20AY,NOW,FY,\"PORTAGG\",\"MEANR\")":[null,null,null,null,null,null,null,null,null,null,null,null,12.0357109832906,13.2280587166858,12.9587909941324,13.4756717158229,12.9923016395817,13.766644836491,13.3712630463983,12.0223695406612],"TRY10Y-FDS^FG_YIELD(-10AY,0,Y,,\"YTM\")":[null,null,null,null,null,null,null,null,null,null],"TRYCN10Y-FDS^FG_YIELD(-10AY,0,Y,,\"YTM\")":[3.653331,2.901145,3.070911,3.93859,3.259862,3.197311,3.1948,2.7893,2.855,2.574],"CAGDPY@VN^EE_ACTUAL_ANNUAL(MED,+1)":null,"CAGDPY@ZA^EE_ACTUAL_ANNUAL(MED,+1)":-2.4,"CAGDPY@PH^EE_ACTUAL_ANNUAL(MED,+1)":-2.5,"CC_GR^FG_COMPANY_NAME":"Greece","USDSAR^FG_PRICE_CHANGE(0,-3AM)":0.018668175,"USDAED^FG_PRICE_CHANGE(0,-3AM)":-0.009530783,"USDTHB^FG_PRICE_CHANGE(0,-3AM)":4.4216156,"USDCNH^FG_PRICE_CHANGE(0,-3AM)":1.1538267,"USDEUR^FG_PRICE_CHANGE(0,-3AM)":2.251184,"USDBRL^FG_PRICE_CHANGE(0,-3AM)":4.2436123,"USDMXN^FG_PRICE_CHANGE(0,-3AM)":-2.8815448,"USDMYR^FG_PRICE_CHANGE(0,-3AM)":2.1846771,"USDPLN^FG_PRICE_CHANGE(0,-3AM)":0.17614365,"USDIDR^FG_PRICE_CHANGE(0,-3AM)":1.9069314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540267,42.8018507761818,51.3050657360859,35.3894151547613,41.7032419915683],"QAT^P_PRICE_RETURNS_PR('52W',2,-10AY,0,AM)":[null,null,null,null,null,null,null,null,null,null,null,null,null,-3.905803,-7.189208,-7.6819,-11.599302,-12.3487,-14.581042,-19.35838,-17.792065,-24.592108,-24.879187,-15.600449,-14.343661,-18.822617,-16.888786,-13.847608,-4.045391,-6.0667095,-7.988209,-8.490807,4.877734,16.989708,15.425992,3.8883686,3.2242775,3.349781,-2.9972494,-4.925704,-11.578208,-14.953023,-16.759556,-18.496632,-17.470259,-10.005498,-15.4056015,-17.402912,-9.512335,-8.223701,4.78431,5.094576,8.932757,17.704773,18.205334,36.90629,39.067818,19.590855,22.712957,21.015667,16.468954,14.5697,10.591793,11.926519,-2.7074218,4.1255474,5.974233,-0.15467405,-2.2313714,-5.2793922,-2.8839052,-14.232474,-9.768999,-7.8606367,-7.576627,-6.022465,4.220307,0.98137856,7.5077534,3.6081076,4.7250867,10.428774,10.074579,28.859734,21.09791,25.604475,21.153141,18.333828,16.003967,15.825582,16.340183,20.525764,12.997699,12.51067,28.209925,31.425226,38.626087,23.45723,19.23889,11.140108,24.229122,15.528429,7.3878407,8.581221,0.0032544136,-3.9347053,-17.76405,-19.249409,-25.881184,-14.750552,-13.40931,-10.222262,-16.96822,-13.9285145,-15.928608,-18.04452,-10.792136,-4.505557,0.2380848,0.66672564,0.056517124],"ECH^JULIAN(P_PRICE_RETURNS_PR('52W',2,-10AY,0,AM).DATES)":[41740,41768,41801,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3],"EPU^FG_TOTAL_RETURNC(-10AY,0,AM)":[2.7320743,4.753542,0.20154715,6.542158,-0.49139857,-1.1859894,-8.1689415,0.48410892,-1.8863916,-1.766634,-5.900818,-5.93729,3.7943244,5.4321885,-4.0193024,-2.482146,-9.554047,-11.217851,5.0803304,-6.0006676,-8.656317,-8.388842,7.7860236,22.358715,11.084342,8.387566,0.06670952,9.312177,8.514881,-5.612898,-4.7333775,3.6792517,0.0,3.1699777,7.28184,-10.140144,4.8012257,0.23343563,1.775837,-0.9684384,5.411768,7.6450944,5.391383,1.7461896,-4.3268023,9.690559,-5.5412054,4.623413,4.0864825,-0.6847799,-1.7467201,-9.297323,0.9893298,-9.925246,4.5506597,-3.23022,0.25459528,3.3097267,3.0178308,3.062582,0.62015057,-6.0862837,0.13672113,3.8732767,-8.355647,0.8182287,0.4927516,0.17306805,0.115180016,6.245446,-5.6010904,-18.408102,-14.402276,9.406972,7.8791976,2.5668144,4.751134,-0.11630058,-0.19959807,1.0666609,11.510563,6.91185,3.5326838,-0.9940982,-1.6485691,-3.704214,-10.71403,-5.825239,-9.518904,3.9878488,2.1913767,7.8984976,-4.9685297,15.897751,4.279554,8.709776,-2.3628414,-21.168291,7.0196033,-15.589744,9.842038,-3.7241876,-2.5660694,16.194963,0.27064085,7.114053,-4.583335,-2.082634,6.6209316,-1.2548268,1.4361382,3.086245,4.5804143,-4.1793766,-6.010503,-0.9216845,4.8232555,12.096251,-0.40191412,11.426926,9.008288],"EZA^FMA_DIV_YLD(NTMA,-10AY,0,AM,\"PORTAGG\",\"MEANR\")":[3.45234075373058,3.42142631745164,3.31114258579373,3.27594209919818,3.23427979411578,3.29301482522312,3.60799647731633,3.33226372288375,3.51353555336036,3.3274511758692,3.16521149726598,3.11059372144883,2.94591454273491,3.08672261243186,3.24553579745129,3.20242426046085,3.22560748949257,3.50589062994765,3.21741411745345,3.31475740056165,3.8300745992866,3.76190340433149,3.72193169919822,3.37534956091417,3.28688639286131,3.38213617938639,3.15138422258437,3.05301303984992,2.93928310817322,3.05441117812587,3.23029424873692,3.42036302289391,3.29088990879991,3.16605107024313,3.14495112675664,3.19661787629188,3.18364764690431,3.05831896998108,3.34120703753508,3.37786389505727,3.21018530532418,3.29272405412462,3.24254277885903,3.22171044708072,3.52309701559753,3.3889513940636,3.5333758196255,3.16682487639612,3.34620449866258,3.28443204343608,3.45398246621126,3.55655403249901,3.60410594688457,3.71334637580625,4.15616046359172,3.9639395574585,3.9671373050947,3.71615319033123,3.87157998684025,3.95342023140973,3.71332823736548,3.80170894472117,3.71393244498628,3.81055416206889,3.99025913853816,4.27613608743285,4.21789786653185,4.15988645568037,3.86379028311232,3.71413265918673,3.74097819808669,4.48376198298,4.59969498263363,3.51380406780451,3.41369510428812,3.4140988747801,3.40569098800047,3.33312527062314,3.52234043123466,3.42983727027985,3.86897664746515,3.75849099172773,3.77463909534415,3.77339166975192,4.06373291210782,4.34756295230923,4.14820083113893,4.50346388171617,4.4805307209226,5.1421350872036,4.67751883900365,4.5419531474692,4.6844233853768,4.48708989838511,4.32880973866683,4.43620662959633,4.46374633174725,5.02749956687356,5.15813778073163,4.89426647712489,4.78758712569256,5.13817021016793,5.50710415585947,4.93681017004462,4.85923884984286,4.5933332476079,4.67490271098991,4.78158888607899,4.5509113100189,4.69712996027571,4.59951008727203,4.43228843916277,4.25431475631835,4.37558708823586,4.3992493208033,4.53132505574061,4.28378963671479,4.31728555301239,4.33569019291415,4.21982945197821,4.09093157144345],"TUR^FMA_PE(NTMA,-10AY,0,AM,\"PORTAGG\",\"MEANR\")":[10.3456715626016,10.6312156461442,10.6966438259796,10.5501988005353,10.053268590603,10.005714507508,9.25772920408251,9.8014874055527,10.4018375929714,10.7346640027314,10.1981616017547,9.59854502611336,10.0369986262866,10.3891348644907,9.84695994182788,10.0412616213313,9.53557833411441,8.42700048526148,9.34199826886111,9.56487689217202,8.04448966579304,8.00813570743798,8.01343794708143,8.86390318662832,9.16409725451159,8.61162978758924,8.3630144731322,8.52821979040827,8.50607615928945,8.40770986865114,8.31919118960207,7.66497518727666,7.50778960978856,7.59846583957703,8.49940923022702,8.49941116184729,8.44839517485142,8.61421399064473,8.67109422923268,8.76028055826573,8.56552121065346,8.59803519735556,8.00390509643177,8.22204843955991,7.97844332615146,8.09825299285677,7.83583709857051,7.96587214662789,7.29831606075612,6.69288725277535,6.31771863269974,5.95057471046566,6.08862477627734,5.86840787502192,5.93535466143409,5.68227045951175,5.95227977241816,6.07334342603234,7.18100666471707,7.13183975180295,6.26554831057709,5.73617572916521,6.06827458404207,6.45098022618396,6.42293202536282,6.42027615490895,6.11269433373655,6.2658266929485,6.21085309768451,6.63338536790899,6.60562966576633,5.68718713668531,5.58824317937797,6.54000350461216,8.19924956119624,8.29335150368711,7.67556070509708,7.56776219915001,7.63537266345625,8.08800690733073,7.75994386347107,7.988701677596,7.54571389839198,7.28288499084186,6.34799192634406,6.33083292646709,6.15967010901744,5.66610963682531,5.50045405398564,5.3313866594678,5.1606342150351,5.59103700417938,6.45604186020373,5.85555837509192,4.6863291690852,4.42337421434219,5.06317393126954,4.47409839522333,4.75196733212179,4.23676621250755,4.47527551187732,4.96715549729189,4.67779157809463,5.3015255225226,5.44102263135613,4.94962038520734,4.52359401735066,5.20396664713771,4.84410243969745,4.4962969574827,5.0102362003061,5.52212749473972,6.16896995910122,6.10677520931323,5.93977035892565,4.80981956576194,4.61298286653296,4.66613017572223,5.26354236742215,5.20371080227936,5.47118004165306],"ECH^FMA_PE(NTMA,-10AY,0,AM,\"PORTAGG\",\"MEANR\")":[14.0178499664221,14.006930082737,14.3313347623978,14.7611069786116,14.5185313409381,14.6852676363278,13.6954031649392,13.9322855220762,13.5969206436232,13.2316103650282,13.1942537770159,13.1104101210279,13.7970313415294,14.4235161390624,13.751036303734,12.9447764430776,12.4018859916834,12.558063848043,12.8257849104878,13.327240833951,12.3210771983095,11.7885614157447,12.0184371344818,12.7949382373026,13.2086677274318,13.7621184881847,13.5810468847357,14.8346033785188,15.6735632258062,15.4345232850878,15.7364499076356,16.0829106918205,16.1453295470402,15.53527443783,15.9361932305427,16.0809480711577,17.2271826206217,17.3077960863106,16.8218253867076,17.2109486546458,17.4245685397594,18.8096771502195,15.465036276308,14.5367141149447,12.8987453798673,14.4161662210941,14.0148303633947,14.3145042418564,13.7946490168091,13.4004434361144,12.3053124985528,11.5344485482605,11.7260934978313,11.5120369090196,15.5849707656432,15.0969721224767,14.5199468978218,15.4526614618091,15.6868584888852,15.2641747411518,14.9854567372922,14.5867031632085,14.8206436771398,15.0103738083746,14.3042666120301,14.733046716662,15.4893014335126,13.5466345745014,13.6640228191354,14.228599995533,13.25466351364,11.1923448712782,11.0675780054476,11.9185483517951,14.034457789697,15.0302483368642,15.7514052831432,14.4596529241414,13.9359390475774,14.8013114800872,14.0928345556922,14.8995065557557,14.4712557325082,15.1280281346806,14.1363086121515,12.5309810567472,11.47000863065,10.8665538231117,10.2553856167751,10.2594128564647,9.44661735520225,10.0162309050465,9.68776132199728,9.4828083237565,10.1867212411721,9.38076051263837,9.37985311598231,8.30956992527757,7.14701725889439,6.31762391066885,6.7191949420333,6.94548320846639,7.03869991676024,7.84022321294991,7.21500012165975,7.33514472197283,7.91343753191368,7.80504151372254,7.38626964051298,8.49283905474348,8.29050535533606,8.93527932328739,9.26404965922888,8.722960714343,8.64421268608568,8.2673747800045,7.61916912357536,8.15162323810621,8.01095202690527,7.56056939329219,7.86693578885153],"EWT^FMA_PE(LTMA,-10AY,0,AM,\"PORTAGG\",\"MEANR\")":[15.7207471653977,15.4464670763448,15.546894669152,15.6815113409122,14.9286513437048,14.8603798960796,14.2768104778553,14.149694161909,13.7020433254222,13.776923082038,14.1754021629335,14.2565020223276,14.1241117311176,14.0701179069542,13.8525176624266,13.4408070039533,13.1106728300666,12.8142683060534,12.799364125174,12.7079553291005,12.1806045463338,11.1974722683053,11.852307415673,12.4547513464686,12.4973171700872,12.3735403288875,12.964336577348,13.1955663660318,13.7650955693993,13.9282668231945,14.373671825559,13.8283357245014,14.4680354251726,14.4082357303761,14.519537223402,14.4603432654834,14.3790179295367,14.3721374062546,14.425360621046,14.661248885584,14.6713099068619,14.5911524542326,14.6127285895267,14.8390515094245,14.4886445840626,14.6731097352448,13.9895982450596,14.468069994745,14.3960365659156,14.3351301874813,14.3763688850663,14.0080809285701,14.1893496534279,13.7611957699621,12.6685073219699,12.5612106377245,12.4606851987179,12.7658755419105,13.3698052609779,14.0671133894759,14.3667201464158,14.516243193033,14.5931831970022,15.017756506796,14.8716612492202,15.3976364796158,15.7003466721187,16.4772987775709,16.8327366534271,17.5325870923344,17.0707730206754,16.2339889677922,16.1093984865028,16.5481354171776,17.0579514033265,17.6359443982702,17.8755145549456,17.1644958257004,17.3219414618412,17.178627709013,17.702077030013,19.3724055489817,18.769561266348,18.5299192644624,18.192461394337,17.261913362502,16.8285982203122,16.3531647592729,15.361697153915,14.8777806382586,13.8078806902085,13.5431430195238,13.0608544248463,12.9743274758865,12.8475968480505,12.3100239867788,12.2104730916258,11.897584884218,11.954907769558,11.0659854108354,11.2778913545606,10.9473545496916,10.0850031737193,10.6076295797427,11.1443975009182,11.2985927395757,12.2660504266415,12.542679275477,13.0778898088588,13.5551289749832,14.590429556508,15.235195859769,15.9111978951651,15.9799197485866,16.6680572734907,16.9356494872714,17.9823679366705,18.7682526022179,19.1126390028496,19.8699852734058,19.8052257505293],"DDR3512M-FDS^FG_PRICE(0)":0.9717034,"PASP-FDS^FG_PRICE(0)":1068.0,"PLATI-FDS^FG_PRICE(0)":981.0,"W-FDS^FG_PRICE(0)":5.5175,"COPP-FDS^FG_PRICE(0)":4.252,"FTSEWIVNXXXX^FG_PRICE(0)":391.68723006,"FC0000QA^FG_PRICE(0)":101.211975,"FC0000ZA^FG_PRICE(0)":310.563,"FC0000TW^FG_PRICE(0)":348.56256,"FC0000PH^FG_PRICE(0)":321.72705,"KSA^FG_PRICE(0)":44.98,"SET-BKK^FG_PRICE(0)":1396.38,"GREK^FG_PRICE(0)":40.22,"EWW^FG_PRICE(0)":68.67,"EPOL^FG_PRICE(0)":24.1,"CNYA^FG_PRICE(0)":25.91,"VNM^PERCENT_CHANGE(FMA_EPS(+1,0,,,,\"PORTAGG\",\"MEAN\"),FMA_EPS(+1,-3AM,,,,\"PORTAGG\",\"MEAN\"))":-11.3474325907595,"TUR^FG_TOTAL_RETURNC(0,-3AM)":15.620351,"CAGDPY@AE^EE_ACTUAL_ANNUAL(MED,0)":12.7,"CAGDPY@BR^EE_ACTUAL_ANNUAL(MED,0)":-1.3135524173916,"CAGDPY@ID^EE_ACTUAL_ANNUAL(MED,0)":-0.11,"CC_KR^FG_COMPANY_NAME":"South Korea","USDSAR^FG_PRICE(0)":3.7509,"USDAED^FG_PRICE(0)":3.67235,"USDTHB^FG_PRICE(0)":36.605,"USDCNH^FG_PRICE(0)":7.25895,"USDEUR^FG_PRICE(0)":0.9340993,"USDBRL^FG_PRICE(0)":5.0837,"USDMXN^FG_PRICE(0)":16.481,"USDMYR^FG_PRICE(0)":4.7475,"USDPLN^FG_PRICE(0)":3.9811,"USDIDR^FG_PRICE(0)":15845.0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26436,16.3882261582609,16.0085524514106,16.6997810142664,16.7568420391715],"GREK^P_PRICE_RETURNS_PR('52W',2,-10AY,0,AM)":[38.028145,14.718031999999999,45.926487,42.492794,6.935835,11.648989,-18.635332,-30.525654,-39.527863,-46.980423,-48.4929,-55.243145,-52.225513,-44.699688,-48.939877,-47.621,-46.928715,-50.69184,-40.867733,-37.37272,-39.83497,-40.590317,-51.72087,-32.432167,-33.34968,-29.359562,-32.07385,-36.817753,-27.944374,-23.910337,-27.944374,-22.599203,3.6261082,12.765694,37.22347,11.269331,14.176559,16.937565,11.629093,53.323757,43.626465,44.095947,30.531525,26.025068,15.710115,35.726036,42.994846,36.71237,25.35261,8.1473465,0.19981861,-11.4277,-11.439448,-16.961664,-18.245066,-13.2887,-17.851728,-31.131887,-28.097826,-23.408657,-12.111801,-19.101984,2.6710987,8.198536,2.4539948,15.240693,29.937029,26.562046,34.38101,37.141407,30.537056,-20.10696,-27.290176,-25.246494,-30.223047,-30.006552,-24.616169,-23.696487,-21.51593,-25.938303,-12.010294,-12.730831,-11.687189,50.24377,60.42682,66.66239,61.661076,45.97912,42.67919,44.057465,35.172607,40.377213,10.712433,13.521301,24.464058,-6.195605,-0.5922854,-11.1354885,-14.459825,-19.503986,-8.071691,-14.234554,-19.24662,-5.7219925,0.328362,2.6046276,8.671152,28.553688,18.931925,32.95536,42.133892,83.2039,54.951977,53.09566,56.652462,40.11252,41.011177,41.566216,32.04044,35.696327,31.243134],"UAE^FG_TOTAL_RETURNC(-10AY,0,AM)":[null,null,-6.4815044,-3.9834082,3.543651,3.1719565,-4.611647,-3.4355402,-16.293001,0.7978082,1.2786388,-0.9889543,4.878092,3.3917546,0.76007843,-0.7496238,2.4169207,-13.225174,3.2135963,-12.9943075,-8.201891,0.6716728,0.79506636,16.619062,0.8163333,-3.5280526,1.0791421,3.4110904,4.1666746,-2.239424,-4.723501,-5.490792,10.873091,3.7202,0.3905058,-4.9965916,2.689159,0.7520318,1.0445237,-0.5577743,3.9881825,1.8449068,-0.5577266,-5.8889446,-0.030994415,6.818795,-3.9865196,-1.2865543,-1.5402734,-3.5499394,6.644416,-6.390345,2.6744962,-0.63531995,-5.4347873,2.0960093,-8.476824,2.9317737,-2.1908104,3.901732,3.2176614,-1.9046366,-2.8846145,-0.85859895,3.1148791,2.1505356,-0.9122789,-2.8328598,0.9475231,-5.379069,-2.3532927,-18.493975,-4.506236,0.10039806,4.413235,1.7348051,3.8346648,3.9808154,-2.0295203,2.636528,11.9238615,4.411888,3.3778548,0.30394793,0.37878752,3.4716964,9.625948,-3.030306,2.5568128,5.2631617,-4.2763114,10.137451,7.956314,-4.636735,4.9907684,6.4553857,6.670344,-9.250652,-5.42022,-6.2192144,10.702562,-8.362997,-2.5242686,6.7728996,-6.0945272,-1.6401529,1.9399524,-4.4183373,-0.3462553,3.544128,-1.5527666,3.9215684,2.7628064,-1.5081942,-1.0652542,-0.60564876,-2.6404917,6.6026807,-4.462904,-0.6893337,3.3910036],"QAT^FMA_ROE(NTMA,-20AY,NOW,FY,\"PORTAGG\",\"MEANR\")":[null,null,null,null,null,null,null,null,null,null,16.7779984816015,14.8814458142908,12.1435908718223,12.1306553272553,12.3947412104099,11.6446378155882,11.2380998666164,12.7317850147387,13.2901313577645,12.1192289718939],"CAGDPY@VN^EE_ACTUAL_ANNUAL(MED,0)":null,"USDIDR^FG_PRICE_CHANGE(0,-1AY)":6.463754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EPOL^FG_TOTAL_RETURNC(-10AY,0,AM)":[4.245782,-3.2450378,5.338812,-4.535532,-3.6032915,2.171588,-5.993038,-1.3713837,-0.41338205,-7.0343437,-4.485047,-3.565216,8.025241,7.053423,-6.04288,-4.932803,-2.3337662,0.45086145,-1.1669695,-9.40054,-13.734346,-3.0008316,5.0394654,9.884405,1.7885327,-8.165371,-2.4198115,-3.9816856,14.509333,-5.941123,2.2358894,-4.4833302,3.033781,9.198689,9.284222,0.7593751,1.9312263,9.565616,1.8557549,0.75443983,5.19588,8.271265,0.5792856,-3.7437022,-2.131635,9.02878,-4.2022824,-0.44609308,-3.547424,-3.5230339,-5.216688,-5.6174335,3.1200886,1.3495922,-4.6391726,1.6216159,0.44326782,6.2996387,-1.766932,-2.0985007,3.4995556,-7.3964477,5.705154,0.82529783,-9.480906,1.1374354,-1.2183726,4.981017,-6.913686,6.4849377,-5.132991,-27.348745,-2.7759016,0.48747063,17.879414,0.73280334,6.721711,-3.9226592,-3.680271,2.2686481,11.967314,5.42053,-4.3002725,-0.93506575,0.6292701,9.275663,5.5301547,-1.087451,0.32066107,5.0228357,1.7391324,-2.8632462,-8.183014,8.871627,-9.653026,-15.706545,8.060741,-21.135134,4.160714,-8.964146,6.783366,-12.5,-16.237318,36.62629,1.7053246,14.51639,-6.257457,-1.7164648,3.040111,10.671687,5.9557676,3.9614558,4.016483,-12.623769,2.7762055,11.466372,11.424339,-1.2796283,3.100419,4.488325,3.5223365],"EPHE^FMA_PE(NTMA,-10AY,0,AM,\"PORTAGG\",\"MEANR\")":[17.4770254647008,17.6667710508624,17.6963972915063,17.4363077949388,17.3876919596709,17.6485723528314,17.3535744962422,17.5220172616594,16.9272794984565,17.5864872290839,17.9182311618778,18.2047927856515,18.7870556172249,18.0425800733864,17.2911387197987,17.1181963503115,17.7511123406514,16.1507975455486,16.7856266708772,16.3264966111363,15.8996955627803,14.5653970523248,15.4188172396962,16.1009677570564,16.9344973020282,16.51603171902,16.9535393214684,17.6441041028629,18.3610223991411,17.7072530363182,16.7258871138181,15.4549258385304,15.7636499606745,16.7378969315153,16.5972793303989,16.6365463464823,17.4719674673955,17.6660128231793,17.9208945551251,16.7543900276064,16.4271687484977,16.877001018473,17.6822547251036,17.968607669941,17.1737358045687,18.0116715412332,17.0196297398124,16.9525308614632,15.9076174697085,16.1105597949551,16.2337017371967,14.9470672028206,15.8902821043236,14.4584572132276,13.3809059528532,13.4480659458884,14.5275622042559,15.6055456894583,15.6348707828113,14.9768245946843,15.3160944019052,14.9846754737547,15.5462880651422,15.6332236762185,14.8488851638411,14.158362851627,13.8511635716139,14.0556396699562,14.0969757619981,13.8443088049254,13.3385058959571,11.4760695423272,10.5795745920697,12.596561459319,16.1127105616133,15.6267860949163,15.4358579636432,16.007551188989,15.7798242554472,18.0337857847798,17.1424941498577,16.9380799981483,16.1602926240784,15.4848252950955,14.9341832714971,14.6526714201552,16.5806633653352,15.930388284949,15.2333322282872,16.082410346883,16.337152054122,16.5393886085658,15.5400028360543,14.9426346635479,15.0784410943619,14.4684818372493,14.2917994959223,13.3846950465416,13.2207516058486,12.8171244145841,13.3152322537347,12.8828527656413,11.260843577784,11.8752293667917,12.5245380579451,12.7924379898576,12.898756628968,11.8375880538975,11.6862825367484,11.5107182321154,10.2532035018014,10.0626005818716,9.82487636288496,9.77793284085867,9.89967307144021,9.56273653605337,9.0917689321194,9.55165123034302,9.86528770839181,9.82557788210975,9.20865875900985],"WL-FDS^FG_PRICE_CHANGE(0,-1AM)":1.7825311942959,"PLATI-FDS^MAX(FG_PRICE(0,-5AY))":1272.59,"TIOS-FDS^FG_PRICE(0)/MAX(FG_PRICE(0,-1AY))":0.726345726970033,"FC0000TR^FG_PRICE(0)":242.91594,"FC0000MX^FG_PRICE(0)":539.78534,"QAT^FG_PRICE(0)":17.58,"EPU^FG_PRICE_MAVG(0,,,,200)":32.842712,"TUR^PERCENT_CHANGE(FMA_EPS(+1,0,,,,\"PORTAGG\",\"MEAN\"),FMA_EPS(+1,-1AM,,,,\"PORTAGG\",\"MEAN\"))":1.11912457006249,"QAT^PERCENT_CHANGE(FMA_EPS(+1,0,,,,\"PORTAGG\",\"MEAN\"),FMA_EPS(+1,-1AM,,,,\"PORTAGG\",\"MEAN\"))":1.85060499578575,"INDA^PERCENT_CHANGE(FMA_EPS(+1,0,,,,\"PORTAGG\",\"MEAN\"),FMA_EPS(+1,-1AM,,,,\"PORTAGG\",\"MEAN\"))":-0.856784481598456,"EWT^PERCENT_CHANGE(FMA_EPS(+1,0,,,,\"PORTAGG\",\"MEAN\"),FMA_EPS(+1,-1AM,,,,\"PORTAGG\",\"MEAN\"))":-1.44996300006524,"EPHE^PERCENT_CHANGE(FMA_EPS(+1,0,,,,\"PORTAGG\",\"MEAN\"),FMA_EPS(+1,-3AM,,,,\"PORTAGG\",\"MEAN\"))":1.12304523189165,"EWJ^P_PRICE(0)/P_PRICE_HIGH_PR(0,,,USD,,,\"PRICE\",\"INTRA\",\"52W\")":0.9712065,"EWJ^FMA_COS_UP(\"EPS\",\"1M\",+1,NOW,,,\"PORTAGG\",\"MEANR\")":97.0,"GREK^FMA_COS_DOWN(\"EPS\",\"1M\",+1,NOW,,,\"PORTAGG\",\"MEANR\")":5.0,"EWM^FMA_COS_DOWN(\"EPS\",\"1M\",+1,NOW,,,\"PORTAGG\",\"MEANR\")":13.0,"EPOL^FMA_RBICS_REV_CURRENT(30, LOC, \"PORTAGG\")":48.9007931524453,"TRYZA10Y-FDS^FG_YIELD_NAME":"South Africa Benchmark Bond - 10 Year","REFINREPO-FDS^PROPER_NAME(0,,,\"SECURITY\",\"NAME\")":"India Repo Rate","REFCLMPR-FDS^FG_YIELD(NOW,,,0)":6.5,"TRYCN10Y-FDS^PCTCHG(FG_YIELD(0,,,,\"YTM\"),FG_YIELD(-1AM,,,,\"YTM\"))":-0.71083903,"TRYPE10Y-FDS^PCTCHG(FG_YIELD(0,,,,\"YTM\"),FG_YIELD(-1AM,,,,\"YTM\"))":6.074771,"TRYAE10Y-FDS^FG_YIELD_NAME":"Treasury - United Arab Emirates USD Benchmark Bond 10Y","CAGDPY@PH^EE_ACTUAL_ANNUAL(MED,0)":-2.56663776811855,"USDSAR^STD(FG_PRICE_CHANGE(0,-3AY,M))":0.0431109638636383,"USDTRY^FG_PRICE_CHANGE(0,-3AM)":7.6943636,"USDINR^FG_PRICE_CHANGE(0,-6AM)":0.010514259,"USDKRW^STD(FG_PRICE_CHANGE(0,-1AY,AM))":1.71458442948074,"USDPEN^STD(FG_PRICE_CHANGE(0,-3AY,M))":2.37009114565781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033411108924,34.3219020077071,36.7799117228979,38.543131758689,33.8714101478842],"EWY^P_PRICE_RETURNS_PR('52W',2,-10AY,0,AM)":[13.135076,8.21644,20.360493,17.628311,19.74709,4.0937304,-9.717494,-6.5951767,-9.458566,-6.223851,-6.979233,-7.262188,-4.8650146,-4.244775,-13.389206,-15.984964,-24.269836,-22.699255,-6.212425,-6.2129316,-9.710473,-13.7465,-14.441663,-5.9295535,-10.733324,-12.311447,-5.800647,0.6528139,20.852602,20.352709,7.4344635,2.3143172,11.782467,19.930876,25.315523,19.156765,15.114641,31.576656,30.577099,29.701412,15.724969,22.938585,29.659748,41.80037,37.36923,41.83514,25.15608,36.623096,29.243732,17.001926,11.870205,0.16509295,1.2658834,-1.6159892,-12.895542,-18.131239,-18.672466,-21.333963,-9.878701,-18.479187,-13.827276,-21.958685,-20.401329,-11.305123,-20.413982,-11.97533,-3.472358,2.8711915,1.335156,6.92693,0.8167863,-13.251227,-20.65835,-10.056615,-0.017607212,4.346907,28.954506,16.01845,23.88525,22.89673,42.886387,53.356396,52.952396,71.86319,88.02092,82.6394,64.59404,54.554413,35.35148,32.044792,14.70983,9.308159,-2.0046413,-16.24465,-20.761686,-22.756487,-23.501331,-29.489786,-30.41864,-35.87387,-29.133308,-31.789333,-36.153908,-21.123493,-26.586788,-20.42132,-14.138979,-14.191002,-8.215046,-4.435402,4.165399,14.992846,4.167843,13.754082,23.96772,4.525447,9.339773,2.649057,4.169965,17.643023,7.4139],"EPOL^FMA_DIV_YLD(NTMA,-10AY,0,AM,\"PORTAGG\",\"MEANR\")":[3.79768352219947,3.93952436474054,3.82472401978692,4.22806955103096,4.22167948065244,4.14240893646873,4.14753154415322,4.03106163158305,3.9562988362064,3.97514636390677,3.86142310808854,3.74624502151009,3.43042570350937,3.27519542912202,3.52188281456789,3.66161394409701,3.64639391600558,3.64092125222993,3.66815867127852,3.78872540959257,4.33460191830424,4.45670993484969,4.21040838560798,3.84642841693385,3.71801228866789,3.87240886992174,3.81694214409189,3.77994725524426,3.44964483438663,3.61240557054095,3.44424026395162,3.4013078931226,3.11195818208,2.91819976848081,2.63197410352955,2.46730377604791,2.56440796431763,2.45207966522674,2.45810965725149,2.48292160714923,2.40492954169769,2.49587952074676,2.43058618693042,2.41541430114711,2.81677042498671,2.7723471438851,3.00254355886672,3.05717313166665,3.10034631120263,2.96558547340305,3.13827600927501,3.08815480504247,2.88703600203536,2.95899863199024,3.16163967843616,3.1359507999024,3.22085355940804,3.0850465642309,3.026601895854,3.07083087531262,3.05412023401963,3.37815255783589,3.23469193343686,3.27694029304847,3.65127286030538,3.63407075774943,3.54705262183184,3.34236000807208,3.63794408315943,3.5957442340345,3.67733989818189,4.77104140558847,3.85495608645512,3.36675282076535,2.39126735327904,2.46903987323829,2.63074051670342,2.89032368621985,3.16105378230773,2.66256738120906,2.78877897468357,2.63944210899109,2.83685220473127,2.92082898084279,2.84754236065837,2.82941709183198,3.0034590018537,3.04584272011331,2.96153897120028,2.93964275301264,2.96595815892783,3.0695441461343,3.39584851658811,3.19918693510524,3.33362935454466,3.60773997837571,3.40232975372085,4.06864742069176,4.26419892799121,4.02266324434846,4.17334072424382,4.57907298211259,5.32407697604277,4.251395476609,4.15020139162188,3.94295128259764,4.24406508993825,4.47833610210236,4.66509922632243,4.35986008965101,3.84733997414254,4.2314526712202,3.85924683859976,4.2944781175775,4.28637039157694,4.43840240884048,4.95987587480071,4.95778387325667,4.90387133492195,4.96647150780819,4.79920529581847],"EPOL^FMA_PE(LTMA,-10AY,0,AM,\"PORTAGG\",\"MEANR\")":[15.402633687408,15.1631027358952,15.2562520276694,14.7404749433577,14.5896517233407,14.7650827346154,14.4117173155388,14.5873790459103,14.7163622134844,14.536023280073,18.2526390160907,20.1546033509131,19.7913718487234,19.3316752713836,18.2225213664999,17.2774036846837,16.1566000128372,15.152070739527,14.3540691949508,12.9861878546589,11.0023361360693,10.4880501827511,11.6943362949641,12.3261918909323,12.3755093666388,12.1055391062878,12.0308099097419,11.7429668776429,12.4175270400559,12.0736055686712,12.4049687978275,12.7516718347786,13.2512452575683,14.3476692106767,15.1957574762093,15.6849867816447,15.3183747141023,15.1842525354088,14.8673438606963,14.4533897798689,14.3492710001996,13.8788636272138,13.7158678076474,12.8681206944801,12.3156350420659,12.6023011449648,12.0439370403688,11.7667196100875,11.7297828298579,11.839245860142,11.6179581317069,11.2800713001297,11.5542665032455,11.4100390056355,11.2504009446233,11.3815163204522,11.2502175202227,11.7729480517683,11.5636097030708,11.4545873662934,11.6487063516831,11.3671110182196,11.4720967139765,11.6120614555354,10.9967497614941,11.0521461674201,10.8813734080575,11.1796540767987,10.5026299258506,11.0840647694599,11.3296206754945,9.42671632234289,9.89762918199219,10.842280363173,12.1275206856846,11.8597090628339,12.1985494358232,12.8538428527938,14.3078999659333,18.4127773588241,21.6223603663575,23.7604680521974,15.5237500876723,17.0198970228338,16.6214236208355,16.410895123872,15.8954899413108,15.2536284068208,14.5271059137014,13.988433743795,14.2139736509418,13.110958162957,10.9186088906704,10.9816871273345,10.8479898367645,9.80631861132731,9.6579691347593,8.7123813076126,8.34766255223181,8.13221927142362,7.18182668237013,6.79616684689747,6.11504134171827,6.55059972415894,5.94172150522048,6.27448069724415,5.40088798842883,5.99860432879093,5.98401682390629,6.14607633700222,6.50454306413979,6.99093464554742,6.8767022882229,6.80470923264742,7.07087705179588,7.47950611670067,8.82521551598116,8.57117618397797,8.60767760082865,8.96405801433811,8.88507563108124],"PLATI-FDS^FG_PRICE_CHANGE(0,-1AY)":-2.38805970149254,"W-FDS^FG_PRICE_MAVG(0,,,,30)":5.4774165,"FC0000IN^FG_PRICE(0)":1315.4777,"VNM^FG_PRICE_MAVG(0,,,,60)":13.2805,"EWZ^FG_PRICE_MAVG(0,,,,30)":32.424,"EPU^FG_PRICE_MAVG(0,,,,60)":36.237465,"CNYA^FG_PRICE_MAVG(0,,,,60)":25.495358,"VNM^PERCENT_CHANGE(FMA_EPS(+1,0,,,,\"PORTAGG\",\"MEAN\"),FMA_EPS(+1,-1AM,,,,\"PORTAGG\",\"MEAN\"))":-0.132410363588723,"EZA^PERCENT_CHANGE(FMA_EPS(+1,0,,,,\"PORTAGG\",\"MEAN\"),FMA_EPS(+1,-1AM,,,,\"PORTAGG\",\"MEAN\"))":0.986947932306234,"EWY^PERCENT_CHANGE(FMA_EPS(+1,0,,,,\"PORTAGG\",\"MEAN\"),FMA_EPS(+1,-1AM,,,,\"PORTAGG\",\"MEAN\"))":-1.49609794069151,"EPU^PERCENT_CHANGE(FMA_EPS(+1,0,,,,\"PORTAGG\",\"MEAN\"),FMA_EPS(+1,-1AM,,,,\"PORTAGG\",\"MEAN\"))":0.611392641182593,"ECH^PERCENT_CHANGE(FMA_EPS(+1,0,,,,\"PORTAGG\",\"MEAN\"),FMA_EPS(+1,-3AM,,,,\"PORTAGG\",\"MEAN\"))":4.52422183123734,"EWJ^PERCENT_CHANGE(FMA_EPS(+1,0,,,,\"PORTAGG\",\"MEAN\"),FMA_EPS(+1,-3AM,,,,\"PORTAGG\",\"MEAN\"))":-1.08767646282891,"UAE^FMA_COS_UP(\"EPS\",\"1M\",+1,NOW,,,\"PORTAGG\",\"MEANR\")":7.0,"GREK^FMA_COS_UP(\"EPS\",\"1M\",+1,NOW,,,\"PORTAGG\",\"MEANR\")":10.0,"EWM^FMA_COS_UP(\"EPS\",\"1M\",+1,NOW,,,\"PORTAGG\",\"MEANR\")":8.0,"CNYA^FMA_COS_UP(\"EPS\",\"1M\",+1,NOW,,,\"PORTAGG\",\"MEANR\")":95.0,"EWT^FG_ROE(0)":9.87003360188464,"REFAEREPO-FDS^(SUBARRAY(NOT_NA(NO_REPEAT_F(FG_YIELD(NOW,-10AY,D))),0,1)-SUBARRAY(NOT_NA(NO_REPEAT_F(FG_YIELD(NOW,-10AY,D))),1,1))*100":25.0,"REFTWDISC-FDS^PROPER_NAME(0,,,\"SECURITY\",\"NAME\")":"Taiwan China Discount Rate","TRYPL10Y-FDS^PCTCHG(FG_YIELD(0,,,,\"YTM\"),FG_YIELD(-3AM,,,,\"YTM\"))":12.079849,"TRYKR10Y-FDS^FG_YIELD_NAME":"South Korea Benchmark Bond - 10 Year","CC_IN^IMF_IFS_RCPI_Q(-1AM)":5.3696327,"UAE^FG_FCF_YIELD_NTM(0)":10.107542676259,"SET-BKK^FMA_PE(LTM,0,,,\"PORTAGG\",\"MEANR\")":17.3688364495122,"INDA^FMA_EVAL_EBITDA(NTMA,0,,,\"PORTAGG\",\"MEANR\")":15.0556239403496,"EZA^FMA_PE(NTMA,0,,,\"PORTAGG\",\"MEANR\")":9.58968532919412,"EPHE^FMA_EVAL_EBIT(LTMA,NOW,NOW,M,\"PORTAGG\",\"MEANR\")":13.4414978006138,"MCHI^FMA_ROE(NTMA,-20AY,NOW,FY,\"PORTAGG\",\"MEANR\")":[null,null,null,null,null,null,null,16.2489448712134,14.7844836511748,14.7477410048543,13.8220324417748,12.2640889399399,12.007707790005,13.3821124977803,13.2137488528733,12.8854955316088,12.3574085973635,11.97391387678,11.5505021650942,11.5591390028221],"CAGDPY@AE^EE_ACTUAL_ANNUAL(MED,+1)":12.6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6579904,14.9311683667145,18.5635369778888,21.0795022547076,24.0594592102074],"EPHE^FG_TOTAL_RETURNC(-10AY,0,AM)":[2.2733808,5.243659,0.13538599,1.6201735,1.1525035,2.4377227,-4.4490457,3.4650803,-1.4128745,3.6255121,4.57114,1.8418431,3.5206199,-5.893314,-4.2574286,-0.8031428,-0.94364285,-8.176767,5.907774,-6.938773,-4.9415293,-5.287176,4.758799,10.485374,3.2948494,0.57251453,2.900517,3.5049677,2.7841687,-9.319085,-1.6168833,-9.35933,2.120459,5.174494,-1.9799113,-1.170963,6.635082,1.6388893,2.0224094,-3.8731992,-1.0623455,3.6168337,1.8271089,-0.16068816,0.59013367,5.5371284,-7.4841976,-0.27329326,-5.6727943,-1.8303216,-3.1074286,-6.287956,7.100785,-4.735714,-9.557408,2.517724,9.823597,7.9132557,2.0443797,-3.720659,3.567183,-4.104477,5.7467937,2.8581738,-6.345248,1.9526601,-0.6384134,3.446257,-3.0208886,-0.375247,-3.5097897,-17.429531,-13.289279,4.9957633,10.362911,0.6350875,-2.9583633,0.71508884,-0.037372112,18.80374,3.5871506,1.7101884,-5.2678823,-4.4865727,-2.2494197,-1.5228391,9.571684,-5.3836465,-3.420657,6.2543154,2.308941,5.2447557,-1.9329488,-3.264296,2.1249413,-5.788481,0.33210516,-6.2231007,-2.643615,-6.4563456,6.9019675,-4.1452703,-14.657479,12.511217,5.101633,5.5701613,2.7787805,-7.514042,0.7213354,0.98001957,-3.1732976,0.4682064,-2.174753,-1.4489889,-0.6243706,0.0,1.824081,5.3565145,4.609525,1.2381673,-5.0359726],"EIDO^FMA_PE(NTMA,-10AY,0,AM,\"PORTAGG\",\"MEANR\")":[14.2888699250276,14.3150853645344,14.3692452574399,14.4650040379809,14.7636885922977,14.6441959873355,13.9976871833086,14.2851924220091,14.9374498287774,14.984575094229,15.7147002363685,15.8500396280653,16.1628740267528,15.0523990522241,14.3396795753287,14.3205759100749,13.9096056477718,13.2838308644198,14.3767821807305,13.89997507892,13.8069981746787,14.030066015588,15.1643742709081,15.223097727209,14.8215159299485,14.5807796016659,14.8804265388344,15.777728682548,16.905341672881,16.0312291495945,16.3564543982151,15.2597493820617,15.3427617614703,15.2665953332126,15.2839238448763,14.979951078592,15.4217237759379,15.6537867187605,15.351596559288,15.5208596754328,15.461913983189,15.4494420652318,15.4938838668005,15.4098210594894,15.1558970525809,15.8974979501589,15.3782153882724,14.9681836153253,15.0425801335619,13.7419565314265,13.3680889914839,12.8578634180781,13.9944468153982,13.1559260044165,12.912436930222,13.3918797415114,13.7833399666501,14.5348161474224,14.666885455697,14.2536646339739,14.0573723541152,13.360140437001,13.8873106503625,14.352863857905,14.6632004877275,14.9102285664017,14.1150590227426,14.5592170276349,14.7732939215574,15.3825287580672,14.7542586856363,12.5066054328607,11.0514865297918,12.1038082987733,15.1254816679891,16.3808709975391,16.6471244037028,15.773346537276,15.583738497312,17.263771790937,18.0675302968796,18.3281636998444,17.4302302992659,16.7589111196505,16.1197976418243,15.6680701616497,15.9642814551478,14.6896969526069,14.648453094464,15.0478145162693,15.3075094616242,15.3377423798702,14.8485940379774,14.6367218493541,15.1939669875219,14.9929248337653,14.7200083156042,13.631163510826,13.0526131049282,12.1938743817008,12.9495409986225,13.0470554609344,12.4206586077016,12.7595700259273,12.183976027592,11.6824377616334,12.3537290433591,11.706387213285,12.04823737786,11.9697282089302,13.6546949920701,13.3903834912846,13.6546952946929,13.5046635344936,12.975480782175,12.3397111926366,12.2730604298309,12.9052101076157,12.9342755216465,13.2121771838607,12.675220249864],"WL-FDS^FG_PRICE_MAVG(0,,,,30)":627.54,"PLATI-FDS^FG_PRICE_CHANGE(0,-6AM)":10.8474576271187,"TIOS-FDS^FG_PRICE_CHANGE(0,-1AY)":-13.4985543163982,"MCHI^FG_PRICE_MAVG(0,,,,200)":42.0572,"EPU^FG_PRICE_MAVG(0,,,,30)":38.456375,"TUR^FMA_PCT_ABOVE_MAVG(200,0,,,,\"PORTAGG\")":68.4782608695652,"QAT^FMA_PCT_ABOVE_MAVG(200,0,,,,\"PORTAGG\")":32.3529411764706,"INDA^FMA_PCT_ABOVE_MAVG(200,0,,,,\"PORTAGG\")":83.8235294117647,"EZA^FMA_PCT_ABOVE_MAVG(200,0,,,,\"PORTAGG\")":51.5151515151515,"CAGDPY@ID^EE_ACTUAL_ANNUAL(MED,+1)":-0.5,"USDSAR^FG_PRICE_CHANGE(0,-1AM)":0.007998943,"USDTHB^STD(FG_PRICE_CHANGE(0,-3AY,M))":2.98881820893653,"USDINR^FG_PRICE_CHANGE(0,-3AM)":0.19721985,"USDKRW^FG_PRICE_CHANGE(0,-6AM)":1.9011617,"USDPEN^STD(FG_PRICE_CHANGE(0,-1AY,AM))":2.30393820044163,"USDIDR^FG_COMPANY_NAME":"Indonesian Rupiah per U.S. Dollar","EWW^P_PRICE_RETURNS_PR('52W',2,-10AY,0,AM)":[-15.203357,-7.69034,5.8010697,6.765127,1.7646194,8.42998,4.181969,8.367289,-12.949729,-8.450871,-9.235949,-4.948163,-5.0339937,-8.745551,-12.720394,-15.388781,-19.702053,-25.55021,-17.266262,-17.795872,-13.330203,-20.582092,-20.33478,-7.2252274,-11.85788,-11.687315,-13.373113,-10.479116,-1.8199563,-2.2061348,-5.4581285,-17.44923,-7.4503717,-7.6028404,4.4763446,-4.0786448,2.3599863,3.0365467,6.983423,11.811948,7.3747873,16.515017,6.1799765,14.319277,10.118544,21.361149,12.024153,12.655508,4.347861,-5.612403,-14.567679,-6.4122915,-8.639842,-10.288006,-6.1925054,-13.851833,-17.474157,-8.955908,-10.783583,-16.332222,-10.646189,-6.123781,3.3109665,-10.989964,-18.832773,-11.127817,-6.352478,8.384335,14.652479,7.503283,10.65166,-13.080538,-37.492073,-29.56491,-28.191614,-25.90233,-15.401954,-20.33918,-14.835,-11.959171,-3.9361954,-2.5253534,-9.127081,24.820662,62.164772,56.698753,60.60891,54.72785,48.652424,54.79033,36.367584,26.974737,14.962935,15.9602165,21.791767,14.096737,20.578838,4.166329,-1.1559069,-2.7521074,-0.18112063,-3.6558926,-2.164632,13.423824,10.661781,14.216793,17.299402,19.949066,15.737999,34.427357,31.685555,43.77471,33.45095,32.679485,27.51062,14.1809225,27.586437,21.288145,22.95822,18.201124,18.11998],"EPHE^FMA_DIV_YLD(NTMA,-10AY,0,AM,\"PORTAGG\",\"MEANR\")":[2.14496986444293,2.05026869053399,2.15359250794774,2.04828519456401,2.07460401689827,1.96491568041332,2.22182411532847,2.130436781199,2.1978948558575,2.1167793690948,2.05763207676058,1.91718504454222,1.84427967665659,1.94449989577366,1.994839156424,1.95493254119068,1.9103001849807,2.1024213971822,1.98606970698635,2.04300861970793,2.00748438834588,2.16632325780005,2.03732277734338,1.86043187974265,1.77176259508277,1.76956209364855,1.70578990597474,1.66323372571883,1.58901884287431,1.69634382740674,1.66271335114217,1.78556675902314,1.70029768131756,1.63584688204469,1.63675784673202,1.67459289603591,1.60085405060234,1.55015499312686,1.520590684402,1.57741358289268,1.58060746493313,1.54445923508808,1.45555489641686,1.45961703374302,1.58451304016825,1.5336340991978,1.56966294126302,1.5831548627577,1.70125077223089,1.7291321006625,1.72290727721172,1.81572739104355,1.72434186921537,1.79023156185319,1.9661606084738,1.92827387119737,1.79792842573627,1.68335833293077,1.65919623947646,1.7747026061232,1.72077105373504,1.8030457673428,1.75007266859933,1.70715386566669,1.81607441891783,1.83597489428039,1.86313034939794,1.82699832573083,1.87471556730849,1.83995695544964,1.87503140654164,2.21584973073935,2.57842327503122,2.3836805392064,2.03454952763807,2.07682479088859,2.11342765749486,2.08195208098752,2.00847520188298,1.6423013483857,1.66638046189369,1.6593949405925,1.76655950647927,1.83843732777615,1.93162849716082,2.02507477763414,1.86739733962171,1.94381802548197,2.00530677287815,1.85585087963906,1.83504499072147,1.76236317811663,1.78017078624423,1.82599410119098,1.83840601614908,1.94965035090687,2.0811103080227,2.32995221928919,2.24817940336838,2.41262096301624,2.28296796215464,2.31259613426924,2.74105293576602,2.5499583440138,2.37263663904855,2.31432450235226,2.30840711493656,2.66562647570751,2.78819242628483,2.73072367668995,2.93153548288694,3.03769560902526,3.02483118735813,2.84557339816133,2.89274971331741,3.02773835444783,3.29086786394703,3.1029355059741,2.79651859353645,2.82297783966475,2.80946956467243],"EPHE^FMA_PE(LTMA,-10AY,0,AM,\"PORTAGG\",\"MEANR\")":[19.288289725634,19.3300501114237,19.2959230190043,19.2998358985683,19.3687113175768,19.7400888046658,19.4613886580915,19.7987542472398,19.600239673967,20.3724345191416,20.8025205595602,20.9896998382335,20.986881501638,20.5777680577887,20.1236073387681,19.8781934418469,20.1276310496096,18.8294023149253,19.2049711093602,18.6905485208003,17.9527184277684,16.406258080487,17.2851735123856,16.7612554646083,17.0084590192518,16.9441433570343,17.2663797124929,17.8101561544421,18.4774977438308,18.2486062915975,17.7006426405401,16.6468610925541,17.1627906740052,18.2202926583239,18.0196968149294,17.8236819729801,18.0010090507376,18.1503704494866,18.3436763568795,17.86999756329,17.7228183443118,18.400280989063,19.2455042451144,19.7261645724278,19.2596429125082,20.2761171106013,19.2742752582557,19.305922755177,18.8479838518748,18.6816804659829,18.5605450024904,17.6992038267527,18.0855972030202,16.9306459558235,15.8209449741798,15.6164791795915,16.4067856379227,17.5151428752928,17.6209359336527,16.7586496938327,16.7368332230981,16.5432027165877,16.7406470794499,16.7862331174294,16.3517725321034,15.5876988000446,15.2139473675874,15.2517157949795,15.044345560862,14.9031772224609,14.2682761256724,12.8587938907282,12.5357571027121,13.2491338989537,15.3517181041246,15.8026155362032,16.715226541341,18.592003004576,19.6327925042766,23.9956299133809,24.9762907132935,26.1091882374139,24.8232766548711,22.724275638513,21.9966793214103,21.2913540047316,21.7302954192291,21.0638199257118,20.2519445350465,20.6656552490186,20.7714981938615,20.8172476337996,19.9641154094837,19.1897275211011,19.3521878559678,19.1247939887519,18.6694339489904,17.994056162042,17.4811023578796,16.7373783630078,16.568299987469,15.94569769652,13.9666880709593,13.9495179130803,14.1412859042627,14.059827828027,14.1825776786083,13.2097107834699,13.0769004960083,12.9140630943846,12.226524350505,11.8935715073329,11.5132126555612,11.2786445647187,11.1692753730058,10.6852134617351,9.76496103144747,10.1463056897132,10.4617823449681,10.6487676862294,10.4735559296262],"PLATI-FDS^FG_PRICE_CHANGE(0,-3AM)":5.48387096774194,"FC0000GR^FG_PRICE(0)":9.555734,"VNM^FG_PRICE_MAVG(0,,,,30)":13.5373335,"EWZ^FG_PRICE(0)":31.82,"EPU^FG_PRICE(0)":40.7255,"CNYA^FG_PRICE_MAVG(0,,,,30)":26.318373,"VNM^FMA_PCT_ABOVE_MAVG(200,0,,,,\"PORTAGG\")":65.2173913043478,"EWW^FG_TOTAL_RETURNC(0,-12AM)":18.11998,"EPU^FMA_PCT_ABOVE_MAVG(200,0,,,,\"PORTAGG\")":69.2307692307692,"ECH^PERCENT_CHANGE(FMA_EPS(+1,0,,,,\"PORTAGG\",\"MEAN\"),FMA_EPS(+1,-1AM,,,,\"PORTAGG\",\"MEAN\"))":-1.08911202977662,"EWJ^PERCENT_CHANGE(FMA_EPS(+1,0,,,,\"PORTAGG\",\"MEAN\"),FMA_EPS(+1,-1AM,,,,\"PORTAGG\",\"MEAN\"))":-0.947198750452977,"TUR^SIZE(FG_CONSTITUENTS)":99,"EZA^SIZE(FG_CONSTITUENTS)":33,"KSA^FMA_RBICS_REV_CURRENT(30, LOC, \"PORTAGG\")":44.5429367554234,"EWM^FG_ROE(0)":8.02127229031791,"REFAEREPO-FDS^FG_YIELD(NOW,,,0)":5.4,"REFMYON-FDS^(SUBARRAY(NOT_NA(NO_REPEAT_F(FG_YIELD(NOW,-10AY,D))),0,1)-SUBARRAY(NOT_NA(NO_REPEAT_F(FG_YIELD(NOW,-10AY,D))),1,1))*100":25.0,"REFCNRMB-FDS^(SUBARRAY(NOT_NA(NO_REPEAT_F(FG_YIELD(NOW,-10AY,D))),0,1)-SUBARRAY(NOT_NA(NO_REPEAT_F(FG_YIELD(NOW,-10AY,D))),1,1))*100":-9.99999999999996,"TRYIN10Y-FDS^PCTCHG(FG_YIELD(0,,,,\"YTM\"),FG_YIELD(-1AM,,,,\"YTM\"))":1.4549638,"TRYPL10Y-FDS^PCTCHG(FG_YIELD(0,,,,\"YTM\"),FG_YIELD(-1AM,,,,\"YTM\"))":6.9653687,"TRYMX10Y-FDS^FG_YIELD(0,,,,\"YTM\")":9.8171,"CC_GR^IMF_IFS_RCPI_Q(0)":null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770471618832]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804025,22.3569609150342,28.181628189907,32.5319871434715,39.3662186798848],"EIDO^FG_TOTAL_RETURNC(-10AY,0,AM)":[4.012108,1.746726,-1.5736699,5.143225,1.5024424,-3.7177265,-8.258849,5.1831603,-0.14820099,-0.89716315,1.0138988,-1.3011158,4.9340963,-8.901655,-6.3041687,-0.13141036,-9.087038,-10.464567,15.408802,-7.4023666,-5.296713,4.755926,12.085188,5.3027034,-2.433908,-1.6774178,0.2187252,9.772169,7.4758887,-7.2176514,4.9173713,-10.218978,5.0064206,0.60008764,1.5409589,-1.5974522,5.8847427,2.2230744,-0.037497282,1.7554998,-0.55969954,2.5140762,-2.7818441,0.90361834,1.1567235,7.64246,-1.9897103,-0.38502216,-1.8622577,-9.237379,0.9861946,-7.000059,2.695763,-6.7500057,-5.7193875,8.909952,6.1357737,8.736074,1.2089252,-5.4497957,1.697588,-5.706519,6.257713,3.6414146,-5.017102,3.401363,-6.0758533,2.8018117,0.6412864,4.011643,-5.561942,-21.405363,-20.516794,7.0871234,8.378876,7.557273,-0.26302338,-6.065398,3.0881643,17.755997,7.030523,6.141901,-2.0508587,-2.8475642,-6.5948305,0.7844925,2.5240302,-8.629215,0.24594069,4.857707,10.060835,2.0833373,-2.1657646,0.5351305,1.3219595,2.525258,0.32840967,-2.782327,-0.7235944,-6.8357706,11.21366,1.1203289,-5.580634,3.2159925,-5.347371,-2.4053037,7.7348113,-5.5128155,7.1913123,0.42192936,0.6151676,-1.7902732,-0.5208373,0.1308918,-4.5315924,-4.2902827,1.7644286,5.7685375,0.08932352,2.275765,-5.0174475],"WL-FDS^FG_PRICE(0)":628.1,"BRENT-FDS^MAX(FG_PRICE(0,-5AY))":140.85,"TIOS-FDS^FG_PRICE_CHANGE(0,-6AM)":-11.4952244104471,"FC0000ID^FG_PRICE(0)":1105.1975,"MCHI^FG_PRICE_MAVG(0,,,,60)":38.88983,"EPOL^FG_PRICE_MAVG(0,,,,200)":20.8883,"SET-BKK^FG_TOTAL_RETURNC(0,-12AM)":-12.567777,"MCHI^FG_TOTAL_RETURNC(0,-12AM)":-15.330344,"GREK^FG_TOTAL_RETURNC(0,-12AM)":31.243134,"EWZ^FG_TOTAL_RETURNC(0,-12AM)":17.28947,"EWM^FG_TOTAL_RETURNC(0,-12AM)":0.9233475,"EPHE^FMA_PCT_ABOVE_MAVG(200,0,,,,\"PORTAGG\")":48.5714285714286,"EWJ^FG_TOTAL_RETURNC(0,-3AM)":6.367779,"URTH^FMA_COS_DOWN(\"EPS\",\"1M\",+1,NOW,,,\"PORTAGG\",\"MEANR\")":551.0,"TUR^FMA_COS_DOWN(\"EPS\",\"1M\",+1,NOW,,,\"PORTAGG\",\"MEANR\")":10.0,"EZA^FMA_COS_DOWN(\"EPS\",\"1M\",+1,NOW,,,\"PORTAGG\",\"MEANR\")":16.0,"EPU^FMA_COS_DOWN(\"EPS\",\"1M\",+1,NOW,,,\"PORTAGG\",\"MEANR\")":5.0,"EIDO^FMA_RBICS_REV_CURRENT(30, LOC, \"PORTAGG\")":58.420543425148,"REFEUREFI-FDS^FG_YIELD(NOW,,,0)":4.5,"TRYGR10Y-FDS^PCTCHG(FG_YIELD(0,,,,\"YTM\"),FG_YIELD(-3AM,,,,\"YTM\"))":6.190619,"TRYTR7Y-FDS^FG_YIELD_NAME":"Treasury - Turkey Benchmark Bond 7Y"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CAGDPY@TR^EE_ACTUAL_ANNUAL(MED,+1)":-2.9,"USDSAR^FG_PRICE_CHANGE(0,-1AY)":-0.014662743,"USDTHB^FG_PRICE_CHANGE(0,-1AM)":3.4404755,"USDEUR^STD(FG_PRICE_CHANGE(0,-3AY,M))":2.22272008231571,"USDKRW^FG_PRICE_CHANGE(0,-3AM)":3.899765,"USDPEN^FG_PRICE_CHANGE(0,-6AM)":-2.8515756,"USDCLP^STD(FG_PRICE_CHANGE(0,-3AY,M))":4.36671661427803,"EWT^P_PRICE_RETURNS_PR('52W',2,-10AY,0,AM)":[12.933779,4.710686,16.134787,18.290567,22.17424,16.82632,4.383683,14.441765,8.283318,9.263945,15.291035,12.554288,10.998308,12.933326,3.769958,-4.752475,-10.526037,-14.347106,-5.428517,-11.626238,-13.807684,-18.292492,-20.649975,-9.249914,-13.405323,-20.579142,-10.974622,-3.3204138,16.23497,14.509392,13.201368,12.422836,22.549974,33.031654,36.327316,22.129572,25.7944,40.425266,28.260242,28.876091,18.921816,28.271532,22.96505,28.298283,19.249226,25.052238,16.290415,23.639511,18.867016,11.433804,11.702787,1.5754819,6.778431,0.4031062,-9.168566,-9.371656,-8.463299,-11.691713,-6.4976873,-10.137731,-4.7689676,-2.4975002,-7.6938925,2.948475,-6.7729893,1.0477781,17.498577,23.519802,29.208767,32.190144,26.209175,13.071346,-0.51629543,9.027136,17.610718,21.706867,35.148502,26.17364,30.132889,24.23979,31.50984,40.126835,50.95179,63.979042,81.13023,65.57221,66.945854,53.571976,44.573032,49.97971,33.160973,37.466476,30.23405,21.950996,12.908912,5.084324,-1.0095716,-9.853601,-11.197728,-22.831642,-15.69069,-21.326023,-29.206013,-23.802757,-23.736578,-24.381279,-19.649685,-16.378397,-9.055924,-3.3492506,1.3486624,14.363205,3.2506704,8.030117,28.58615,17.15864,16.49387,15.401375,16.5969,25.297356,22.973991],"CNYA^FMA_DIV_YLD(NTMA,-10AY,0,AM,\"PORTAGG\",\"MEANR\")":[null,null,null,null,null,null,null,null,null,null,null,null,null,null,null,null,null,null,null,null,null,null,null,null,null,null,null,2.2154722764029,2.26085473234098,2.19826651732503,2.26913580082257,2.23142915142662,2.18578998909279,2.30843096404532,2.29694198344149,2.31453771473878,2.24482833770616,2.28621481023383,2.11597756587191,2.12582214362032,2.23016593958709,2.14070332573076,2.13419928069391,2.06683003947096,2.18616911774004,2.11764406919361,2.39216858685785,2.25928171850003,2.4124369048032,2.65323576942945,2.73885178328405,3.07383446889011,3.14909197286173,3.2701958451627,3.39876067833911,3.31211864364529,3.24901665029231,3.30368864439547,3.08071824238346,2.8210217664969,2.65530679553466,2.82938620448377,2.75300768618962,2.71968608983812,2.8529098116002,2.63952349369231,2.68033691601002,2.75150421956752,2.54498916126348,2.40877727442158,2.51049018424172,2.43926919918831,2.51122073690235,2.30844124379464,2.22446460645013,1.88613646901978,1.9794078206188,1.95807328173563,1.95657106580377,1.93277511511606,1.89440914445929,1.68820284367682,1.59168131506708,1.85620827088754,1.91817215389735,1.92720750743792,1.83183096683505,1.85326420561334,1.92931895606964,1.93031107598579,1.98490592160754,1.98199078379465,1.92186776536779,2.0473241010582,2.21272409369242,2.34839996607208,2.47490510473296,2.50087753099278,2.34329874406039,2.3437002949014,2.37231498257513,2.4738684218228,2.73527614824608,2.60577691107236,2.47091283998301,2.47183751095059,2.40868039116353,2.50956232511713,2.44986006508451,2.51220209307754,2.58097481482271,2.59321745744853,2.57359492236567,2.58290411081278,2.66901757445719,2.69301492378247,2.77125275029908,2.88057925650369,2.82864320626311,2.69327298520342,2.79217409457455],"CNYA^FMA_PE(NTMA,-10AY,0,AM,\"PORTAGG\",\"MEANR\")":[null,null,null,null,null,null,null,null,null,null,null,null,null,null,null,null,null,null,null,null,null,null,null,null,null,null,null,13.6199257498828,13.5532304734291,13.9614366192349,13.7187180556675,14.0576010407388,14.077812651666,13.1478104469972,13.1438069035952,13.1598145373475,13.609030924148,13.0860457319378,14.0065740728599,14.123548787072,13.6742016356862,14.3602716735805,14.4034613880325,14.8170124960107,13.9795066622546,14.2809382854178,12.7366006564586,13.4586478616494,12.8676055086722,11.9149884278276,11.6999657380842,10.4640129242372,10.2454370020658,9.92949128258549,9.53277406973947,9.77769415651691,9.85358601937787,9.69677217584128,10.3870035737499,11.3902148853216,12.0787161563423,11.2189854612145,11.5505415597586,11.5561243931814,11.0060162487005,11.9363524348632,11.7749541357279,11.6050835862794,12.248125083431,12.9231978876714,12.3536050856062,12.6714040654697,12.2436042219339,13.2642469969428,13.6937361123604,16.2828625671099,15.866464499202,15.8967961906941,15.949499349364,16.1729187341396,16.2264891423766,18.0233348018252,19.0356883190695,16.3968497190204,16.0545324995815,15.8231849257116,16.6404517134619,16.1123437369811,15.7290910119948,15.8147466024496,15.3576503540505,15.3079916580349,15.8632754810414,14.7310549118001,13.7750464410869,12.997229312396,12.404978024629,12.3986764557003,13.1387597572954,13.3513504952689,12.8422549525405,12.6142395075917,11.3617766698805,11.808543980501,12.3452349073367,12.1628813110986,12.4063510020341,11.8798700372689,12.381571015114,12.1503832179544,11.8271846031384,11.8369645468432,11.9051886396634,11.9667488852474,11.5254992029774,11.6500538663042,11.4071238577952,10.8534901052142,11.0725890135847,11.7700897066913,12.1685169494032],"EIDO^FMA_PE(LTMA,-10AY,0,AM,\"PORTAGG\",\"MEANR\")":[15.651114751932,15.6314103367157,15.6450811779628,15.6969047354764,15.8476520175765,15.8033528236344,15.4827939502074,15.7297237741432,16.4637074603178,16.8532648135505,17.4899943721155,17.9218037114206,17.8955088096998,17.4278670475698,16.9834615735699,16.8339094559741,16.4895360500976,15.8151275113931,16.5441921809857,16.0051857726202,15.5715886353017,15.68083842785,16.9185905485056,16.8198694954171,16.6213731146886,16.4392670491144,16.5200196835604,17.0431657176591,17.9711615611625,17.5972505244895,18.1076815456092,17.2985041794926,17.7200630288475,17.8337675448574,17.5965285651598,17.459468408455,17.408160727356,17.4002340636914,17.1927515232499,17.2464035814812,17.1500131311223,17.2191684935921,17.2644927481442,17.2311807824082,17.0804826827174,18.1444772506294,17.628562054457,17.5534322103645,17.3639762122029,16.7211987774412,16.2991821023877,15.7626522102596,16.1974836355422,15.437261542421,15.0138731562397,15.2717421842018,15.3526377370706,16.1522233790703,16.2731365504466,15.8459689510023,15.6870230641137,15.3394758441039,15.4701408253304,15.6969242972947,15.8708866061475,16.1663384223476,15.5879338575614,16.027932314721,16.3471611725055,17.186625752491,16.7278132358111,14.8495264976314,14.3071305652874,14.4334147067437,16.0126724092368,17.0921860449151,18.0385594214035,18.2726715823278,19.0302614983978,21.9723594926146,24.6254196385358,26.0404039121877,24.4789762593536,23.8539925717419,23.0956354950286,22.2707945669416,21.7857036852164,20.54088344974,19.8570980925611,19.5439570023496,19.252804337378,18.4462677786753,17.419872080714,16.7971555036516,17.2685375017191,17.3644307997313,17.0924184025143,16.4315117577435,15.864151783122,15.0068169030988,15.0421983008257,14.7215359864378,13.8107173702514,13.6315436611724,12.6306585296336,11.8145698360751,12.462033357155,12.0070002165294,12.1096681679102,12.1211492608038,13.0208537255862,13.0647201733222,13.4706945018484,13.6086424879886,13.3979868938305,13.1149431302621,13.2945593514021,14.0558706565727,14.1595095430139,14.1332970753649,13.9325909610852],"TRYCA10Y-FDS^FG_YIELD(-10AY,0,Y,,\"YTM\")":[1.79,1.39,1.72,2.04,1.96,1.7,0.67,1.42,3.3,3.0987],"CAGDPY@CL^EE_ACTUAL_ANNUAL(MED,+1)":-3.55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87251,15.9439970066355,24.3051164443579,19.7601608611663,19.0963688542886],"ECH^FG_TOTAL_RETURNC(-10AY,0,AM)":[11.456585,-0.10729432,-0.19333959,1.8470526,-5.613881,-0.8853555,-5.6115446,1.5530229,-5.9976044,-1.1272728,1.5447974,-2.1551669,8.007252,4.942417,-8.527672,-5.0194798,-5.6875887,-3.057754,4.264021,-4.7619047,-8.764702,-2.8466523,6.6599965,11.052143,0.95586777,1.8936276,-1.5031397,4.777825,6.204474,-7.010412,1.9120455,0.40203333,5.926323,-4.598933,8.483088,-1.2180269,10.628855,-4.6812353,2.0112276,0.50714016,4.7994375,7.2123885,5.2208066,-2.8633118,-10.357356,23.360168,-3.6367,2.7688265,0.29525757,-2.1527112,-5.735236,-6.364542,-1.8675387,-7.059079,1.5714288,0.96108913,-2.3450136,6.027508,2.5825262,-2.8239965,-0.3829658,-7.1460843,-0.6332278,1.7162442,-8.153242,-0.56150556,4.409802,-15.889782,1.5309215,4.268372,-9.014493,-20.197517,-3.6327362,1.719141,6.373453,3.2390952,-0.4914999,-4.5972586,-4.2612495,14.059901,4.52224,12.303925,0.062465668,7.646692,1.565659,-8.307165,-6.722796,-5.5329204,-0.5749166,0.18069744,-11.291486,11.956083,-8.10026,-0.50922036,8.740246,-0.7924497,5.1730633,-9.330922,14.923143,-16.353792,18.040573,3.8391232,-14.929575,13.824499,-1.1272728,5.591345,4.608798,-1.5027344,-2.6699066,7.374418,1.0885239,2.5256038,-1.8475354,-9.8524685,-4.7027826,-2.566123,8.225274,-1.2783289,-5.687028,5.8680773,5.8486223],"KSA^FMA_PE(NTMA,-10AY,0,AM,\"PORTAGG\",\"MEANR\")":[null,null,null,null,null,null,null,null,null,null,null,null,null,null,null,null,null,null,12.6598955556203,12.3948381179066,12.6596592298373,11.3411581912617,11.0450107107439,12.9422836137723,12.7022186078243,13.4744493674757,13.880843685782,13.4503973572498,12.931400337982,12.5822940844468,11.7335927793306,13.2352580234687,14.280733247771,14.0885794603799,14.1425416037294,13.8687063659017,13.9122723602663,13.258739180318,13.719624218577,14.4773597656897,14.1610951918227,14.1233228217933,12.9258361307971,13.0821735736309,13.1922746244782,13.6082931745511,13.5541507451612,13.8908146363295,14.50079244252,14.4843471616745,15.0709900430746,15.0119960901818,14.4610193737305,13.5900270313925,13.2599869431505,13.6306719853116,14.1474698117434,15.1761105883155,16.0002800793754,15.8821090184663,17.1151811415529,16.5347996012437,16.9431700915109,17.0565682872984,16.666718619663,16.4803289847964,16.2602757561396,16.6580808441877,16.5714032276926,16.8330418069988,15.9204031135972,13.7703075220333,15.9088379511376,17.1533349270997,19.6904656581668,19.4959060743243,19.8317715961819,21.4598173054017,21.5455683573046,21.0527809578638,19.6155289274203,19.3802790874537,18.7929175270692,19.1557562039742,19.3503015196993,19.0993590952613,19.3591077039815,19.1041812223395,19.208615717411,19.0795226100566,18.9588153936572,19.0250050803835,17.1923773922607,18.523227877098,18.8709210260917,19.188492356066,19.4713953295602,18.5148486881935,16.9770527487002,15.6568718893037,16.5548874701265,15.4626720587352,14.9311438044047,14.7927205462201,13.9180867558081,14.6263394946587,14.4521646186487,15.0502159002643,15.6767694750316,16.6778247080406,16.9602170072331,17.3827167028398,17.233141828627,16.6917907255418,15.5700895837206,16.0626244272523,16.9768266819335,18.4421045055053,18.5690061750967,18.3321951151712,18.4036128391052],"PASP-FDS^MAX(FG_PRICE(0,-5AY))":3158.12,"BRENT-FDS^FG_PRICE(0)/MAX(FG_PRICE(0,-1AY))":0.870614479821537,"TIOS-FDS^FG_PRICE_CHANGE(0,-3AM)":-24.5876845516745,"MCHI^FG_PRICE_MAVG(0,,,,30)":39.862335,"EWY^FG_PRICE_MAVG(0,,,,60)":64.02634,"EPOL^FG_PRICE_MAVG(0,,,,60)":22.849667,"KSA^FG_TOTAL_RETURNC(0,-12AM)":16.166914,"SET-BKK^P_PRICE(0)/P_PRICE_LOW_PR(0,,,USD,,,\"PRICE\",\"INTRA\",\"52W\")-1":36.44967,"MCHI^P_PRICE(0)/P_PRICE_LOW_PR(0,,,USD,,,\"PRICE\",\"INTRA\",\"52W\")-1":0.13940418,"EWZ^P_PRICE(0)/P_PRICE_HIGH_PR(0,,,USD,,,\"PRICE\",\"INTRA\",\"52W\")":0.89031893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85226458136,16.7115371927188,16.932589581546,16.8118349535848,14.5722752976358],"CAGDPY@TR^EE_ACTUAL_ANNUAL(MED,0)":-5.10095096617123,"USDTHB^FG_PRICE_CHANGE(0,-1AY)":6.938362,"USDEUR^FG_PRICE_CHANGE(0,-1AM)":2.0737052,"USDMXN^STD(FG_PRICE_CHANGE(0,-3AY,M))":2.28210915502963,"USDPEN^FG_PRICE_CHANGE(0,-3AM)":0.37029982,"USDCLP^STD(FG_PRICE_CHANGE(0,-1AY,AM))":3.2938117223425,"EIDO^P_PRICE_RETURNS_PR('52W',2,-10AY,0,AM)":[-18.816095,-19.664621,-6.422305,-5.3545475,1.986444,14.712882,-0.6657064,11.641657,21.592379,23.412073,12.294519,1.8979669,2.9886007,-7.95753,-12.381214,-17.525953,-25.459183,-30.682516,-13.707775,-23.233593,-27.191788,-23.03862,-14.603525,-8.889759,-15.287107,-8.569246,-2.8170526,7.4939966,27.077723,35.01183,19.714928,16.073465,23.581636,23.595762,13.320721,7.7517033,13.55282,18.0575,15.24061,9.156,0.9947896,11.587906,3.3991694,11.0302925,11.948454,19.78525,15.712643,17.665577,8.481253,-3.6808074,-2.694428,-11.067099,-7.4611607,-16.45549,-18.979877,-13.198996,-8.246893,-7.3147116,-4.2898774,-9.156108,-5.8608413,-2.6594043,2.9066563,14.681697,4.2443633,17.615473,17.170788,10.599351,4.8737884,-0.4351139,-6.3940406,-22.190268,-40.593445,-30.93561,-29.556911,-27.282328,-23.236353,-30.264341,-21.981638,-12.326431,-6.76046,-4.8508167,-1.313299,21.988642,43.355705,34.918488,27.629925,8.081543,8.975959,24.657845,29.876173,12.5903845,1.7728686,-2.520007,0.8366585,6.4132333,14.300632,10.255456,6.0953617,8.858501,20.76851,16.464043,-0.08743405,1.0211349,-2.4717033,-5.1226735,0.5859375,-7.331318,-0.6672144,2.6067495,1.7164588,9.62224,-1.9443393,-2.9038012,-1.8250167,-9.0412855,-2.1246731,6.072676,-1.6230166,6.668234,-5.4809628],"ECH^FMA_PE(LTMA,-10AY,0,AM,\"PORTAGG\",\"MEANR\")":[15.6665135114998,15.6525447880279,15.9273667465204,16.1978244516081,16.3236949044895,16.4590915608595,15.8541983521485,15.9494073191341,16.4739155463774,16.4183802065121,16.4501443120612,16.521685438904,16.4342603631332,16.4893118023671,16.1391544591502,15.5597267753482,15.1328740344554,15.1953361172338,15.4302829827103,15.8966879039973,15.6644464813025,15.3146177322779,15.3647542973792,15.4852877846164,15.3632431030485,15.3629693059229,15.0659871488982,15.4697238259497,16.057529854908,16.0421822080188,16.4039526413578,16.2982820807808,16.8486381294236,15.6730902376623,16.61496771401,16.8042791573619,17.1141295830708,17.2689860773503,17.1516790367475,17.6307055260038,18.0227847888977,19.5881897968439,17.882208032725,18.2564085430675,16.3898375079437,18.2831896205255,17.4951899440889,17.5259416523953,17.1034686097963,16.7217673873551,15.946004826018,15.2433986816643,15.1808838796315,14.9620323097874,17.0596306080651,17.1150332343812,16.4442822397836,17.40167199731,17.9865577487003,15.8028385168836,15.7388991031909,15.6689697815168,15.8462568986475,16.0692189870839,15.6362903336417,16.2762922280787,17.0322357579614,15.0475093598214,15.8126140819537,16.1085928522235,14.8594132416135,15.4508062915184,15.0860620081227,15.1244195782698,16.1051092106764,17.2230030595329,18.9546672304303,19.0508797075866,19.4545228059378,21.917755754202,23.5687169037276,24.6981784534126,26.5666944677294,31.9965885904152,30.0819693539968,27.5863917045472,25.1095232017769,22.8835877804761,20.3921336941798,18.2329022390351,15.6004292850695,13.5938482600864,10.7851561300286,9.17039328251226,9.79090497578463,9.81469552860336,9.77023733249128,9.33174378888441,8.48512951071751,7.73754057552162,7.5642464547842,7.2171317565408,7.12238369704225,7.40478566188508,5.66139367987791,5.53296140884793,6.01072615195196,5.90125796459079,5.94231967310247,6.55122494621314,6.68535447710532,7.38291234986549,7.80476049359659,7.76885944096403,7.9414556705728,7.81188048993597,8.07867408968999,8.73022475165113,8.52103176616516,7.18573532242569,7.36842318138921],"PASP-FDS^FG_PRICE_CHANGE(0,-1AY)":-26.0899653979239,"PLATI-FDS^FG_PRICE_MAVG(0,,,,30)":924.9,"UAE^FG_PRICE_MAVG(0,,,,200)":14.832742,"EWY^FG_PRICE_MAVG(0,,,,30)":66.11667,"UAE^P_PRICE(0)/P_PRICE_LOW_PR(0,,,USD,,,\"PRICE\",\"INTRA\",\"52W\")-1":0.1224643,"GREK^P_PRICE(0)/P_PRICE_HIGH_PR(0,,,USD,,,\"PRICE\",\"INTRA\",\"52W\")":0.9771623,"EWW^P_PRICE(0)/P_PRICE_HIGH_PR(0,,,USD,,,\"PRICE\",\"INTRA\",\"52W\")":0.96555114,"EPOL^P_PRICE(0)/P_PRICE_LOW_PR(0,,,USD,,,\"PRICE\",\"INTRA\",\"52W\")-1":0.4843284,"CNYA^FG_TOTAL_RETURNC(0,-12AM)":-17.919136,"URTH^PERCENT_CHANGE(FMA_EPS(+1,0,,,,\"PORTAGG\",\"MEAN\"),FMA_EPS(+1,-3AM,,,,\"PORTAGG\",\"MEAN\"))":-0.937781972032755,"VWO^SIZE(FG_CONSTITUENTS)":4715,"SET-BKK^SIZE(FG_CONSTITUENTS)":1,"EWZ^SIZE(FG_CONSTITUENTS)":50,"UAE^FMA_RBICS_REV_CURRENT(30, LOC, \"PORTAGG\")":59.5915280201606,"EPOL^FG_ROE(0)":14.5899105061715,"REFTR1WREPO-FDS^(SUBARRAY(NOT_NA(NO_REPEAT_F(FG_YIELD(NOW,-10AY,D))),0,1)-SUBARRAY(NOT_NA(NO_REPEAT_F(FG_YIELD(NOW,-10AY,D))),1,1))*100":500.0,"TRYSA10Y-FDS^PCTCHG(FG_YIELD(0,,,,\"YTM\"),FG_YIELD(-3AM,,,,\"YTM\"))":10.609508,"TRYPH10Y-FDS^PCTCHG(FG_YIELD(0,,,,\"YTM\"),FG_YIELD(-1AM,,,,\"YTM\"))":7.624467,"TRYTW10Y-FDS^FG_YIELD(0,,,,\"YTM\")":1.5083,"CC_ZA^IMF_IFS_RCPI_Q(0)":null,"UAE^FMA_PE(LTM,0,,,\"PORTAGG\",\"MEANR\")":10.6715069890081,"EWZ^FMA_EVAL_EBITDA(NTMA,0,,,\"PORTAGG\",\"MEANR\")":4.72096387459627,"EWW^FMA_PE(NTMA,0,,,\"PORTAGG\",\"MEANR\")":12.922186207306,"EPU^FMA_EVAL_EBIT(LTMA,NOW,NOW,M,\"PORTAGG\",\"MEANR\")":13.2456576815215,"EPHE^FMA_DIV_YLD(NTMA,NOW,NOW,M,\"PORTAGG\",\"MEANR\")":2.7516952043142,"ECH^JULIAN(FMA_DIV_YLD(NTMA,NOW,NOW,M,\"PORTAGG\",\"MEANR\").DATES)":45379,"INDA^FG_COMPANY_NAME":"iShares MSCI India ETF","TRYGB10Y-FDS^FG_YIELD(-10AY,0,Y,,\"YTM\")":[1.8155,2.0248,1.2817,1.2536,1.3339,0.822,0.197,0.966,3.662,3.534],"CAGDPY@CL^EE_ACTUAL_ANNUAL(MED,0)":-3.68653581083686,"USDSAR^FG_COMPANY_NAME":"Saudi Arabian Riyal per U.S. Dollar","ECH^P_PRICE_RETURNS_PR('52W',2,-10AY,0,AM)":[-25.465076,-25.603794,-12.685615,-6.162524,-11.30746,-13.969964,-19.516325,-11.340112,-12.569839,-13.268709,-5.5520296,-6.2834797,-9.687674,-4.592901,-12.559849,-18.315052,-18.518745,-20.304657,-13.765979,-17.440628,-19.87089,-21.264315,-17.29809,-6.134802,-12.262917,-14.811861,-8.246994,1.1920929,13.951624,10.304106,6.839752,12.63274,28.450357,28.410662,29.594028,17.163063,27.306091,19.091452,21.122515,18.313349,16.74813,34.60479,38.974987,31.506264,13.785839,47.132946,33.624817,36.272503,23.269379,26.539349,16.930283,8.935749,1.6682506,-11.572742,-14.639675,-11.989695,-3.3489525,-16.928858,-11.567509,-16.380108,-16.945583,-20.946194,-16.918177,-9.748173,-17.142605,-9.623665,-7.0981383,-22.603893,-19.532024,-20.867104,-29.813135,-42.36142,-44.716812,-38.91823,-34.611153,-33.07336,-28.095854,-31.01412,-34.447323,-14.21904,-11.691737,-4.8861685,4.602647,41.099964,48.71142,34.053146,17.549097,6.753993,7.471037,14.726675,4.566407,2.6376963,-10.599446,-20.053333,-13.120061,-19.931162,-17.087275,-18.013012,1.6686201,-10.557753,6.188643,12.211919,5.552435,7.3140025,15.776884,22.53611,18.64159,14.980936,8.308864,28.264248,10.509682,38.288498,14.988899,-0.17282963,11.827957,-4.3447375,4.779613,-2.037257,-11.040926,-5.069661,3.238821],"CNYA^FG_TOTAL_RETURNC(-10AY,0,AM)":[null,null,null,null,null,null,null,null,null,null,null,null,null,null,null,null,null,null,null,null,null,null,null,null,null,null,null,null,1.708734,0.57274103,0.0,1.708436,-0.41060448,-3.5321057,2.5984287,0.37989616,3.5590053,-5.537099,7.6592326,3.111565,1.8027544,7.916665,0.6081104,3.4251213,-1.4842272,5.909729,-7.843721,8.996761,-3.473878,-2.183938,-2.6880503,-13.768637,-2.0838976,-4.980004,-1.8196464,-0.34308434,1.311338,1.0921836,5.960822,13.020849,5.9871435,-8.8998375,-1.0814667,2.2895336,-5.1881733,8.188677,0.31391382,1.1735082,-0.1632452,7.8790426,-4.6025095,2.024293,-5.687827,3.0823946,1.635766,23.398518,-0.83170533,-0.4389584,4.807937,4.3780923,1.1335015,12.536371,8.662642,-13.396335,-2.5148332,1.5332222,6.0697317,-1.3580799,-0.3212571,0.7596731,-2.3989022,1.9896984,3.1673193,-5.545068,-5.7047844,-5.2684546,-5.0292788,-8.65789,8.331394,3.5744667,-2.19118,-4.9845934,-11.759501,4.308617,4.2907476,4.7980547,0.6002426,-4.6539426,3.0976295,-3.702581,-6.7723694,0.3726244,-0.6375313,-2.7549922,-1.9214034,-2.9198825,-1.5957415,-4.6669903,0.89205503,8.361268,-3.464979],"VNM^FMA_PE(NTMA,-10AY,0,AM,\"PORTAGG\",\"MEANR\")":[12.2421916672739,11.8048349970022,12.3793022415727,12.5527938733372,12.737330450316,13.5783739661033,12.1747152967076,12.0302297685862,11.9040640616182,12.0814293136982,12.6512528571924,12.0813631423959,12.8027611542149,13.5785054385593,13.8260191300423,14.8625693184473,14.2824795501852,13.689150055594,14.0999281647033,14.7451586537317,12.226370205928,12.5580758364761,14.167321441682,15.7133127761966,12.7604771549898,12.5748551734753,12.6603200373731,12.2804540862133,11.7473148937503,11.6855879228971,13.5316209326021,12.6975920254589,12.3862602666697,12.7450016224113,13.2286847437057,13.0884608030298,14.2670802146656,15.0291045738977,14.5832728700381,15.6709599882226,16.0167971919356,16.0050638010022,16.0739633694407,16.355064462693,17.8135843358784,20.3681789945605,19.15404914531,20.8035889016322,21.2979011447332,20.2095779275138,20.3083270241321,16.2413499392193,17.7730805053864,17.6949697058311,14.9960480959003,15.4205819259122,15.7715187812113,14.9776665369359,15.6652044456853,17.0026769102144,18.0115023056104,17.3993137965497,16.8896809440928,16.7635213451922,15.2664027554146,13.9021721179147,14.2746729558853,14.5991379924206,14.5543493267546,14.0689425183367,13.1338419713776,12.4211196478574,13.2499731090539,14.6897376967977,15.7420678817942,14.9948495924682,14.7434942065601,15.5058452237933,15.7369727932667,15.2135825956048,15.7582944644694,17.6578315892606,16.5621087065228,16.9714956445871,16.6039850069355,16.3641768838252,17.7130976564284,16.9837087365586,16.8998026375745,16.279268730211,16.2647144342282,16.0158441333741,16.634041120041,15.7665897816925,15.0378831757866,14.3016970628019,14.2430642191358,12.7106045370114,12.6984034859154,10.6935926197722,11.4211329087012,11.1852900458835,10.1974839346989,9.7532816718541,11.7333672341982,11.2409689766127,11.0510360648141,12.5383171045611,13.9083243636746,13.8174020388601,13.9021884563097,13.3342559847839,14.7412103670673,14.7502239169559,13.9587971984848,13.8337245941601,14.6419307675958,14.5084466404925,14.6533150074932,16.3000261208042,16.2546965763053],"PASP-FDS^FG_PRICE_CHANGE(0,-6AM)":-9.1063829787234,"BRENT-FDS^FG_PRICE_CHANGE(0,-1AY)":-1.29899988504425,"TIOS-FDS^FG_PRICE_CHANGE(0,-1AM)":-7.33628318584071,"MCHI^FG_PRICE(0)":40.54,"EWY^FG_PRICE(0)":64.92,"EPOL^FG_PRICE_MAVG(0,,,,30)":23.476,"KSA^P_PRICE(0)/P_PRICE_LOW_PR(0,,,USD,,,\"PRICE\",\"INTRA\",\"52W\")-1":0.24219835,"SET-BKK^P_PRICE(0)/P_PRICE_HIGH_PR(0,,,USD,,,\"PRICE\",\"INTRA\",\"52W\")":29.865683,"MCHI^P_PRICE(0)/P_PRICE_HIGH_PR(0,,,USD,,,\"PRICE\",\"INTRA\",\"52W\")":0.80877805,"GREK^FG_TOTAL_RETURNC(0,-6AM)":24.348377,"EWZ^FG_TOTAL_RETURNC(0,-6AM)":7.2547913,"EWM^P_PRICE(0)/P_PRICE_HIGH_PR(0,,,USD,,,\"PRICE\",\"INTRA\",\"52W\")":0.96674055,"EIDO^P_PRICE(0)/P_PRICE_LOW_PR(0,,,USD,,,\"PRICE\",\"INTRA\",\"52W\")-1":0.09150171,"URTH^P_PRICE(0)/P_PRICE_HIGH_PR(0,,,USD,,,\"PRICE\",\"INTRA\",\"52W\")":0.98643154,"SET-BKK^FMA_COS_DOWN(\"EPS\",\"1M\",+1,NOW,,,\"PORTAGG\",\"MEANR\")":67.0,"EPOL^SIZE(FG_CONSTITUENTS)":33,"CNYA^FMA_RBICS_REV_CURRENT(30, LOC, \"PORTAGG\")":20.5882231369326,"TRYTW10Y-FDS^FG_YIELD_NAME":"Taiwan China Benchmark Bond - 10 Year","REFZAREPO-FDS^(SUBARRAY(NOT_NA(NO_REPEAT_F(FG_YIELD(NOW,-10AY,D))),0,1)-SUBARRAY(NOT_NA(NO_REPEAT_F(FG_YIELD(NOW,-10AY,D))),1,1))*100":50.0,"REFPEMPR-FDS^(SUBARRAY(NOT_NA(NO_REPEAT_F(FG_YIELD(NOW,-10AY,D))),0,1)-SUBARRAY(NOT_NA(NO_REPEAT_F(FG_YIELD(NOW,-10AY,D))),1,1))*100":-25.0,"TRYZA10Y-FDS^PCTCHG(FG_YIELD(0,,,,\"YTM\"),FG_YIELD(-3AM,,,,\"YTM\"))":7.7397676,"TRYTH10Y-FDS^FG_YIELD_NAME":"Thailand Benchmark Bond - 10 Year","CC_VN^IMF_IFS_RCPI_Q(0)":null,"KSA^FG_FCF_YIELD_NTM(0)":null,"UAE^JULIAN(FMA_DIV_YLD(NTMA,NOW,NOW,M,\"PORTAGG\",\"MEANR\").DATES)":45379,"QAT^FG_FCF_YIELD_NTM(0)":null,"INDA^FMA_PE(LTM,0,,,\"PORTAGG\",\"MEANR\")":25.6624861523423,"INDA^JULIAN(FMA_DIV_YLD(NTMA,NOW,NOW,M,\"PORTAGG\",\"MEANR\").DATES)":45379,"EWZ^FG_FCF_YIELD_NTM(0)":9.25914065919467,"EWW^FMA_PE(LTM,0,,,\"PORTAGG\",\"MEANR\")":13.4917792760268,"EPHE^FMA_PE(NTMA,0,,,\"PORTAGG\",\"MEANR\")":9.20865875900985,"GREK^FG_COMPANY_NAME":"Global X MSCI Greece ETF"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75078,16.6003945827785,20.3536752391605,19.4075515646327,18.6306963712728],"CAGDPY@TH^EE_ACTUAL_ANNUAL(MED,+1)":2.4,"USDEUR^FG_PRICE_CHANGE(0,-1AY)":1.9335866,"USDMXN^FG_PRICE_CHANGE(0,-1AM)":-2.0067155,"USDPLN^STD(FG_PRICE_CHANGE(0,-3AY,M))":3.37583713663779,"USDCLP^FG_PRICE_CHANGE(0,-6AM)":3.7588477,"EPU^FMA_EPS(NTMA,-20AY,0,CY,,\"PORTAGG\",\"MEANR\")":[null,null,null,null,null,2.32525395129155,3.70455099626404,3.91000310564685,3.95899801372697,2.82022185033686,2.58004727651874,1.7402921975997,2.8587512141433,3.049394604189,2.65459381565907,2.43807405802649,2.41141007958222,2.94854986662745,3.11609677066287,2.96006703881121],"KSA^FMA_PE(LTMA,-10AY,0,AM,\"PORTAGG\",\"MEANR\")":[null,null,null,null,null,null,null,null,null,null,null,null,null,null,null,null,null,null,null,null,null,12.2720517748449,10.6172664336537,11.7814369306967,11.8838594985536,12.3155752016591,12.7610668196411,12.8412409168167,12.9054582142257,12.8779620940361,12.4644945083641,13.923275868158,14.8138907815599,14.7844091727364,15.0063560129,15.3129363764617,15.2461494180529,14.9564415804407,15.049932015786,15.3288253910436,15.2288522606543,15.2473148376093,14.2659210391646,14.395162032846,14.4213620940098,14.6972627341715,14.7917182647336,15.0563432305174,15.1826632222074,15.1666781812148,15.476523744498,15.5390023870102,15.1907366986642,14.6534136408261,14.3899315455154,14.7864925894896,15.3932453388279,16.3699949592493,17.3462418281217,17.1768755714038,17.4579076151043,17.3056817586934,17.4985523197424,17.638485993583,17.599259624741,17.807179022305,17.7644885722583,18.5257046493453,19.097252594685,19.9453101602926,18.4124954457218,17.1935532695672,17.5246162606873,17.9956564817711,19.3862830395768,19.6184040139248,20.5233678249799,23.8662307147018,25.4749736137691,27.5608689989478,27.9289686694033,29.2904560956693,26.4390695068916,26.4449139531972,25.9156269266656,25.1551088550977,24.6116113069016,23.8910219159434,23.3663607951072,22.8841408702344,22.0478650906183,21.6868756136051,19.3018341214075,20.4736214077608,20.8136599602906,21.3928546168429,21.3247904264364,20.8924515082777,19.999712414224,19.0141395717308,19.1547115249767,18.1360337582659,17.3337935171643,16.8136362753302,15.4014693807546,15.7598186356685,15.2743036416939,15.3505386067825,15.5709222078457,16.0927106033127,16.5236827546359,17.1560085689273,17.6176562908736,17.6844439146547,17.2139056369008,18.0231416918057,19.6307757117827,21.337768226886,21.4090020737005,21.7261208489456,21.5351454996817],"CNYA^FMA_PE(LTMA,-10AY,0,AM,\"PORTAGG\",\"MEANR\")":[null,null,null,null,null,null,null,null,null,null,null,null,null,null,null,null,null,null,null,null,null,null,null,null,null,null,null,null,null,null,null,null,null,14.9546023776123,15.0822114490405,15.1735201518739,15.1493236918077,14.8745227302803,15.2024128108944,15.2915568763405,15.0468620716907,15.6528472000501,15.8534980008163,16.4812105031748,15.9314096952735,16.5278333115864,14.7150949069387,15.3200930822509,15.0248491889816,14.5194625861111,14.207201641863,13.3137226344801,12.8573934789719,12.3267695319624,11.6897839586167,11.5849600189015,11.343134789473,10.8906988799286,11.6410795677434,12.6786220913658,12.7882983684977,12.4728239225888,12.5906424866811,12.5971987734789,12.2475845024147,12.9386036229671,12.9214824537013,12.9232890452717,13.9483187894845,14.9101859515626,14.2845373531978,14.292985663409,14.0753317890934,14.3655606064554,14.5979182655832,16.1636156320446,16.2854875386403,16.7851407676821,17.2354854697619,18.000560329061,18.6873273752327,21.1091476409699,22.3107185536486,19.9210937678481,19.5582589717798,19.1814693519749,19.3108122679853,18.8322254797852,18.3684394018566,18.3788080077006,17.8976497832686,17.9413243372317,18.7382000105688,17.4944422206104,16.5649094970953,16.4127324428953,15.9699554373416,15.6879344288727,15.7821459496323,15.7504639454251,15.330431701274,15.0978754936955,13.8780431776103,14.1729364647507,14.7445560812694,14.4915289622747,14.7947131582845,14.4932743561184,14.4312361542434,14.2334503658099,13.9817836812565,13.869773695672,13.836912567361,13.9233903789451,13.5515009421505,13.6582391400403,13.4142755383083,12.7834096403127,13.0241822530099,13.6062888567701,13.6011634904896],"PASP-FDS^FG_PRICE_CHANGE(0,-3AM)":5.32544378698225,"FC0000MY^FG_PRICE(0)":237.92114,"UAE^FG_PRICE_MAVG(0,,,,60)":14.782225,"EWW^FG_PRICE_MAVG(0,,,,200)":63.1992,"UAE^P_PRICE(0)/P_PRICE_HIGH_PR(0,,,USD,,,\"PRICE\",\"INTRA\",\"52W\")":0.9524902,"MCHI^FG_TOTAL_RETURNC(0,-6AM)":-6.0654936,"GREK^FG_TOTAL_RETURNC(0,-3AM)":3.6865234,"EWW^FG_TOTAL_RETURNC(0,-6AM)":23.50304,"EPOL^P_PRICE(0)/P_PRICE_HIGH_PR(0,,,USD,,,\"PRICE\",\"INTRA\",\"52W\")":0.9694288,"CNYA^P_PRICE(0)/P_PRICE_LOW_PR(0,,,USD,,,\"PRICE\",\"INTRA\",\"52W\")-1":0.12505424,"URTH^PERCENT_CHANGE(FMA_EPS(+1,0,,,,\"PORTAGG\",\"MEAN\"),FMA_EPS(+1,-1AM,,,,\"PORTAGG\",\"MEAN\"))":-0.260757208529545,"VWO^FMA_COS_DOWN(\"EPS\",\"1M\",+1,NOW,,,\"PORTAGG\",\"MEANR\")":1042.0,"EWZ^FMA_COS_DOWN(\"EPS\",\"1M\",+1,NOW,,,\"PORTAGG\",\"MEANR\")":21.0,"TUR^FMA_RBICS_REV_CURRENT(30, LOC, \"PORTAGG\")":20.8579185151795,"EPHE^FG_ROE(0)":12.3794647527614,"REFTR1WREPO-FDS^FG_YIELD(NOW,,,0)":50.0,"REFZAREPO-FDS^FG_YIELD(NOW,,,0)":8.25,"REFPEMPR-FDS^FG_YIELD(NOW,,,0)":6.0,"TRYSA10Y-FDS^PCTCHG(FG_YIELD(0,,,,\"YTM\"),FG_YIELD(-1AM,,,,\"YTM\"))":8.408975,"TRYID10Y-FDS^PCTCHG(FG_YIELD(0,,,,\"YTM\"),FG_YIELD(-3AM,,,,\"YTM\"))":0.6025234,"CC_ZA^IMF_IFS_RCPI_Q(-1AM)":5.633361,"EPU^FMA_EVAL_EBITDA(NTMA,0,,,\"PORTAGG\",\"MEANR\")":7.06316367033595,"CNYA^FMA_EVAL_EBIT(LTMA,NOW,NOW,M,\"PORTAGG\",\"MEANR\")":16.3688816290643,"USDVND^STD(FG_PRICE_CHANGE(0,-3AY,M))":1.23897809828071,"USDTHB^FG_COMPANY_NAME":"Thailand Baht per U.S. Dollar","CNYA^P_PRICE_RETURNS_PR('52W',2,-10AY,0,AM)":[null,null,null,null,null,null,null,null,null,null,null,null,null,null,null,null,null,null,null,null,null,null,null,null,null,null,null,null,null,null,null,null,null,null,null,null,null,null,null,11.785793,11.889124,20.059395,20.789469,24.313128,21.50408,33.396328,20.373964,29.881882,21.269608,25.574326,13.505197,-5.0765276,-10.123581,-19.611364,-21.551197,-23.534578,-22.26439,-25.800365,-14.6856365,-11.535901,-2.865082,-8.817363,-8.040648,9.084201,4.2523026,20.264387,22.877872,24.747837,22.932125,33.535885,18.107246,6.6157937,-6.691223,7.3498607,10.298693,31.554771,39.174427,28.075779,37.888824,38.051964,39.845085,45.88245,66.167625,41.051937,45.797432,43.606304,49.8713,19.012619,20.420324,24.057924,13.490009,10.893118,11.484933,-5.052537,-17.606533,-9.87379,-12.198424,-21.011257,-20.532167,-15.293008,-16.882069,-21.134096,-29.137701,-27.526516,-26.851242,-18.714832,-15.098882,-12.994999,-5.248147,-0.107866526,-13.346714,-16.692495,-15.369183,-13.383264,-3.7262082,-8.642715,-15.4553175,-23.091131,-24.001663,-12.339139,-17.919136],"ECH^JULIAN(FG_TOTAL_RETURNC(-10AY,0,AM).DATES)":[41740,41768,41801,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3],"UAE^FMA_PE(NTMA,-10AY,0,AM,\"PORTAGG\",\"MEANR\")":[null,null,16.6740050537854,14.3947746186738,14.6688719679862,15.1101880357175,14.6369126801991,14.2769613683971,11.6295309600862,11.6026497367347,12.6764102917289,12.3236177564439,12.691366647372,13.8084218016296,12.9787968965986,12.6386191957512,12.5567665180061,11.8962023991151,12.275477505113,10.7814192562735,9.42113257446804,11.0455517589222,10.4928328445213,12.5844454765773,12.447489941625,12.6363734318537,12.5075656872189,12.752114947881,12.5795192797252,12.0576207129953,12.3571530651806,11.528469743179,11.7785506056165,12.257867902274,12.2668397635151,11.8166183268501,12.0784667159991,12.0050813691959,11.2477127249637,11.271570908592,11.8135283636164,11.3193610994077,11.38127961932,10.8651960489231,10.8779130260823,11.4699040850763,11.2640769597506,11.1967117106629,11.464107752883,10.5967542569534,11.2535703347817,11.00097158939,11.142660166472,12.2642057035847,11.6565728512765,12.1149891117176,10.967932470599,10.9898014050063,10.7935824410104,11.564805221639,11.7752728626972,11.2955849705479,11.8043051826224,12.3553340491173,12.2894191849346,12.8329629321133,13.2535635395413,13.0895349394397,12.751241729223,13.5364292781855,12.7072482163149,10.6437155365408,11.1516190307954,15.3105764888256,14.6859177417511,16.527664523008,12.9165148619416,13.2037572854545,12.40235000014,15.4913749395757,15.6458525173359,15.6589005654662,15.5503814376227,14.5946733787111,14.0713279586302,13.7948970615948,15.2234991809491,14.396202730221,14.3070899545966,14.5703290461606,14.5842874041802,15.6269389904183,16.5029960799857,15.314914403155,15.9146496709792,16.3433071641636,16.8917910817296,15.1096805944487,13.9844840142359,12.5389339675557,13.6535025052466,12.7362934191902,12.3181486718876,12.7975822748196,11.7489613725324,11.9217403062203,12.2738932029521,11.3264315775366,11.0034081040454,11.2508415863122,10.9815718511384,11.2371138652143,11.4623712598711,10.8998344511293,10.8247680692952,10.3067487458259,10.1739431883955,10.8625722728256,10.0579708371711,9.70749873270847,9.51241349103836],"CPALM-FDS^MAX(FG_PRICE(0,-5AY))":8163.0,"BRENT-FDS^FG_PRICE_CHANGE(0,-6AM)":-5.47176043157547,"TIOS-FDS^FG_PRICE_MAVG(0,,,,30)":109.89867,"INDA^FG_PRICE_MAVG(0,,,,200)":46.848324,"KSA^P_PRICE(0)/P_PRICE_HIGH_PR(0,,,USD,,,\"PRICE\",\"INTRA\",\"52W\")":0.9974498,"SET-BKK^FG_TOTAL_RETURNC(0,-6AM)":-4.094118,"MCHI^FG_TOTAL_RETURNC(0,-3AM)":4.215932,"EWZ^FG_TOTAL_RETURNC(0,-3AM)":-6.8501177,"EWM^FG_TOTAL_RETURNC(0,-6AM)":6.3533783,"EIDO^P_PRICE(0)/P_PRICE_HIGH_PR(0,,,USD,,,\"PRICE\",\"INTRA\",\"52W\")":0.87853104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499635832024],"CAGDPY@TH^EE_ACTUAL_ANNUAL(MED,0)":1.19750030313238,"USDMXN^FG_PRICE_CHANGE(0,-1AY)":-9.497267,"USDPLN^FG_PRICE_CHANGE(0,-1AM)":1.7039657,"USDCLP^FG_PRICE_CHANGE(0,-3AM)":5.338657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VNM^FMA_PE(LTMA,-10AY,0,AM,\"PORTAGG\",\"MEANR\")":[11.9352613279104,11.8336974518712,12.1165221184454,12.4518744736304,12.7857629841471,13.726732541278,13.2996127718321,13.2482607243147,12.7758708534971,12.4234587064885,12.4713693232437,16.7978510936922,16.6227323922065,16.7118520486123,16.6423121552028,17.2711323352485,17.2453730174752,17.6785587129679,19.3254413481735,25.0099501990714,23.5138895449533,33.0809146804392,19.2062743377946,-4.94805916973368,-3.62233861551076,-1.75212636755486,0.300473710697276,1.96562184285631,3.72444722099161,5.35848915133393,10.1923532535494,11.6473894440936,12.8855429861965,14.9345374275318,15.3417454380471,15.536791518233,15.7517559888189,15.9924067646229,15.7534481511605,16.6616456727247,17.3961337578669,17.7068222417288,18.1286826029159,18.8628638558591,20.7020602795613,24.4760961299338,23.2628818047975,24.5614445993209,24.4872087395007,23.9781983401398,23.9317235388843,21.3779051427073,21.9454476514239,22.0891164521695,20.0754552809023,19.644458453765,19.5110680038284,18.3290304780358,17.9143135412847,19.6532287661115,19.7751458978972,19.5039497719128,19.376140463576,19.3944912465174,18.4361351779204,17.3677134830329,17.3217460476962,17.4445811444695,17.5350244372785,16.5328099038439,15.2682650383886,14.9276542140651,15.0236397611167,15.5493155609511,16.3686983434436,16.3079682813337,16.691433244435,18.0627566930199,18.5622743960412,18.9793555136728,20.9086162104524,24.5720434095266,23.9786208593055,24.2647082238685,23.5646538142155,22.816140394484,22.9554666807299,21.9963870791384,21.3599035826395,20.543399488357,20.2634160366295,19.9369861899765,19.4065807421017,17.9324092372063,16.9415650486923,16.3414764781815,16.2048299447655,15.5281341371307,15.3047446723935,13.9378247746871,13.9801786644993,13.6360644670639,12.3863213812726,11.3474671901597,13.2626175479154,11.9220761388174,12.1299313175528,12.4172939569438,12.8793774527402,13.0752929958153,13.4738946899904,13.355521092208,14.5231472175518,15.4303330744397,15.6760911967463,15.5336370613013,16.5813914771614,16.9196221168399,16.840923877724,18.6854657910396,18.5480784926389],"ECH^JULIAN(FMA_DIV_YLD(LTMA,-10AY,0,AM,\"PORTAGG\",\"MEANR\").DATES)":[41740,41768,41801,41831,41862,41893,41922,41954,41984,42013,42046,42074,42104,42135,42166,42195,42227,42258,42286,42319,42349,42380,42411,42440,42471,42501,42531,42562,42593,42622,42654,42685,42713,42746,42776,42804,42836,42866,42895,42927,42958,42989,43019,43049,43080,43111,43140,43168,43201,43231,43262,43292,43322,43354,43384,43413,43445,43476,43507,43535,43566,43595,43627,43657,43686,43719,43749,43780,43810,43840,43872,43901,43930,43962,43993,44022,44054,44085,44113,44146,44176,44207,44238,44266,44295,44327,44358,44386,44419,44449,44480,44511,44540,44572,44603,44631,44662,44692,44722,44753,44784,44813,44845,44876,44904,44937,44967,44995,45027,45057,45086,45118,45149,45180,45210,45240,45271,45302,45331,45362,45390],"PASP-FDS^FG_PRICE_CHANGE(0,-1AM)":1.71428571428571,"UAE^FG_PRICE_MAVG(0,,,,30)":14.753094,"INDA^FG_PRICE_MAVG(0,,,,60)":50.881668,"EWW^FG_PRICE_MAVG(0,,,,60)":67.029335,"EPHE^FG_PRICE_MAVG(0,,,,200)":25.814972,"UAE^FG_TOTAL_RETURNC(0,-6AM)":1.1949539,"MCHI^FG_TOTAL_RETURNC(0,-1AM)":1.833713,"GREK^FG_TOTAL_RETURNC(0,-1AM)":1.15695,"EWW^FG_TOTAL_RETURNC(0,-3AM)":3.9981842,"EPOL^FG_TOTAL_RETURNC(0,-6AM)":36.73918,"CNYA^P_PRICE(0)/P_PRICE_HIGH_PR(0,,,USD,,,\"PRICE\",\"INTRA\",\"52W\")":0.7722802,"VGK^SIZE(FG_CONSTITUENTS)":1296,"EWZ^FMA_COS_UP(\"EPS\",\"1M\",+1,NOW,,,\"PORTAGG\",\"MEANR\")":23.0,"SET-BKK^FMA_RBICS_REV_CURRENT(30, LOC, \"PORTAGG\")":24.0493361724209,"EIDO^FG_ROE(0)":11.9920524800608,"REFTR1WREPO-FDS^PROPER_NAME(0,,,\"SECURITY\",\"NAME\")":"Turkey Repo Rate - 1 Week","REFZAREPO-FDS^PROPER_NAME(0,,,\"SECURITY\",\"NAME\")":"South Africa Repo Rate","TRYVN10Y-FDS^PCTCHG(FG_YIELD(0,,,,\"YTM\"),FG_YIELD(-3AM,,,,\"YTM\"))":-7.0971,"TRYID10Y-FDS^PCTCHG(FG_YIELD(0,,,,\"YTM\"),FG_YIELD(-1AM,,,,\"YTM\"))":-0.053601574,"TRYMY10Y-FDS^FG_YIELD(0,,,,\"YTM\")":3.87425,"VWO^FMA_EVAL_EBIT(LTMA,NOW,NOW,M,\"PORTAGG\",\"MEANR\")":14.3857817367811,"KSA^FMA_PE(NTMA,0,,,\"PORTAGG\",\"MEANR\")":18.4036128391052,"QAT^FMA_PE(NTMA,0,,,\"PORTAGG\",\"MEANR\")":10.1704820517698,"GREK^FMA_EVAL_EBIT(LTMA,NOW,NOW,M,\"PORTAGG\",\"MEANR\")":7.38129093499802,"EWZ^FMA_DIV_YLD(NTMA,NOW,NOW,M,\"PORTAGG\",\"MEANR\")":6.31456897848602,"EWW^JULIAN(FMA_DIV_YLD(NTMA,NOW,NOW,M,\"PORTAGG\",\"MEANR\").DATES)":45379,"EPU^FG_FCF_YIELD_NTM(0)":6.75865438485137,"EPHE^FMA_PE(LTM,0,,,\"PORTAGG\",\"MEANR\")":10.675812660915,"CNYA^FMA_EVAL_EBITDA(NTMA,0,,,\"PORTAGG\",\"MEANR\")":9.86673191901614,"EZA^FG_COMPANY_NAME":"iShares MSCI South Africa ETF","REFBRSELIC-FDS^(SUBARRAY(NOT_NA(NO_REPEAT_F(FG_YIELD(NOW,-10AY,D))),0,1)-SUBARRAY(NOT_NA(NO_REPEAT_F(FG_YIELD(NOW,-10AY,D))),1,1))*100":-50.0,"TRYBR10Y-FDS^PCTCHG(FG_YIELD(0,,,,\"YTM\"),FG_YIELD(-3AM,,,,\"YTM\"))":9.038975,"TUR^FMA_EVAL_EBITDA(NTMA,0,,,\"PORTAGG\",\"MEANR\")":4.72876926401982,"UAE^FG_TOTAL_RETURNC(0,-1AM)":3.3910036,"GREK^PERCENT_CHANGE(FMA_EPS(+1,0,,,,\"PORTAGG\",\"MEAN\"),FMA_EPS(+1,-1AM,,,,\"PORTAGG\",\"MEAN\"))":3.03408489322373,"EPOL^FG_TOTAL_RETURNC(0,-1AM)":3.5223365,"TRYPH10Y-FDS^FG_YIELD_NAME":"Philippines Benchmark Bond - 10 Year","REFBRSELIC-FDS^PROPER_NAME(0,,,\"SECURITY\",\"NAME\")":"Brazil Target Selic Rate","VNM^FMA_EVAL_EBIT(LTMA,NOW,NOW,M,\"PORTAGG\",\"MEANR\")":19.4738951746845,"GREK^FG_FCF_YIELD_NTM(0)":null,"EIDO^FMA_EVAL_EBIT(LTMA,NOW,NOW,M,\"PORTAGG\",\"MEANR\")":9.49562701142556,"EWW^FMA_ROE(NTMA,-20AY,NOW,FY,\"PORTAGG\",\"MEANR\")":[null,null,null,null,null,null,null,null,null,null,null,null,12.2361967072767,12.6640790394995,12.8972143418882,12.0869262494349,11.7827107678683,13.687162530438,13.3394699175221,13.6990100680018],"TRYJP10Y-FDS^FG_YIELD(-10AY,0,Y,,\"YTM\")":[0.3138,0.2604,0.0315,0.0465,-0.0051,-0.0208,0.0201,0.0672,0.4224,0.6127],"USDVND^STD(FG_PRICE_CHANGE(0,-1AY,AM))":0.855130413071007,"USDQAR^STD(FG_PRICE_CHANGE(0,-3AY,M))":0.0108559103674078,"USDEUR^FG_COMPANY_NAME":"Euro per U.S. Dollar","KSA^FG_TOTAL_RETURNC(-10AY,0,AM)":[null,null,null,null,null,null,null,null,null,null,null,null,null,null,null,null,null,null,null,-6.4881144,-3.227514,-9.511847,-7.9262733,13.188195,-0.818038,7.2492123,-2.539909,-0.8826494,-0.1521647,-4.52863,-4.5450807,11.352766,10.156679,-1.9343019,1.2728453,-1.6377032,2.3945332,-0.9652734,-0.08440614,6.5245867,-2.6742876,4.5883656,-4.9043417,-1.3795853,2.238202,5.8676124,-0.44909716,6.165409,3.222382,2.0240188,4.135847,0.4394412,-1.3952017,-5.8571873,-1.0835409,0.53004026,1.933217,6.454003,5.2285433,-0.99999905,8.617425,-2.324903,2.469492,-1.7198265,-4.500741,-7.5842676,-2.2965252,3.6640167,2.700901,1.355803,-6.1932564,-19.391638,5.831909,-1.7017841,10.346246,2.5844932,1.6108155,5.612242,4.7273993,0.88962317,1.9268394,2.2657156,0.7228136,7.363498,5.6669593,2.722764,4.726565,0.85161924,5.7574153,0.7984519,1.7042756,3.7762642,-9.5747175,10.234558,3.1709552,3.830731,7.1428657,-2.982986,-7.494384,-7.5730324,10.162902,-4.811299,-2.643168,-0.23815632,-10.408211,3.4704804,-2.8630912,0.21436214,6.149733,3.3249378,1.8781304,1.8886209,-3.5408795,-0.78837276,-7.673204,4.2495966,5.1083684,6.0779095,1.4302373,2.2884965,1.6497135],"KSA^FMA_DIV_YLD(NTMA,-10AY,0,AM,\"PORTAGG\",\"MEANR\")":[null,null,null,null,null,null,null,null,null,null,null,null,null,null,null,null,null,null,4.32575631185176,4.66280227297631,4.65381845292787,5.09059685826095,5.4021173691769,4.65561167149073,4.62601835314016,4.19059442869929,4.04052966599725,4.2390622730012,4.45342446493741,4.61137988361162,4.92089745863689,4.3341973140911,3.79366491695807,3.90541092479576,3.84727859337852,3.87154644277774,3.98141970703015,4.11098845492007,3.98280611405161,3.74078595304917,3.8066640783854,4.19681988224526,4.45643398028395,4.34702153978645,4.33991120438596,4.27943919657957,4.27357642254402,4.16567174696765,3.94959826615542,3.92232315087751,3.72882280252815,3.79078596678646,3.94174811291254,4.33696673950879,4.47740588248697,4.35831173460214,4.23003888068583,4.04935946110145,3.9512852297433,3.94759918451314,3.6937583303536,3.80606841137866,3.7560409691741,3.80888970108156,3.98843550796153,4.28675721030917,4.36033140262674,4.16856017064124,4.07065747820728,4.04097107995423,4.39961742839525,5.34284565939761,4.69456807903391,4.67323493471905,3.9796720213314,3.81993981151582,3.68635251476292,3.44187017832336,3.31658767127357,3.40761645007641,3.48339108493501,3.48313263587261,3.52028293401376,3.41627886213447,3.31239353345612,3.30835957758954,3.22663515125268,3.26140333530688,3.10392363945608,3.06653478033642,2.92821094491069,2.97221112041357,3.29231935418758,3.08056321899544,3.04116588939355,2.89579666328401,2.77163696196567,2.72872133256362,2.95978727370377,3.36137364953073,3.07679093180426,3.29525877785892,3.43574371643417,3.48227853318676,3.82217012923377,3.69313646885995,3.75201956547114,3.76315736138501,3.5714790938047,3.43459823338784,3.46147538856999,3.3985226458996,3.57383815384363,3.6447184938133,3.91728134687131,3.83558896935732,3.66950033435375,3.4218532506735,3.37560710431629,3.33508209840871,3.33559766566895],"CPALM-FDS^FG_PRICE(0)/MAX(FG_PRICE(0,-1AY))":0.98645992574798,"BRENT-FDS^FG_PRICE_CHANGE(0,-3AM)":0.0,"TIOS-FDS^FG_PRICE(0)":104.71,"FC0000CL^FG_PRICE(0)":209.37555,"INDA^FG_PRICE_MAVG(0,,,,30)":51.42,"KSA^FG_TOTAL_RETURNC(0,-6AM)":22.584915,"SET-BKK^FG_TOTAL_RETURNC(0,-3AM)":-0.8421838,"MCHI^PERCENT_CHANGE(FMA_EPS(+1,0,,,,\"PORTAGG\",\"MEAN\"),FMA_EPS(+1,-3AM,,,,\"PORTAGG\",\"MEAN\"))":-3.71276185216155,"EWZ^FG_TOTAL_RETURNC(0,-1AM)":-0.93399286,"EWM^FG_TOTAL_RETURNC(0,-3AM)":2.1077275,"EIDO^FG_TOTAL_RETURNC(0,-6AM)":0.16428232,"URTH^FG_TOTAL_RETURNC(0,-3AM)":7.830143,"VWO^PERCENT_CHANGE(FMA_EPS(+1,0,,,,\"PORTAGG\",\"MEAN\"),FMA_EPS(+1,-3AM,,,,\"PORTAGG\",\"MEAN\"))":-16.6687869576306,"QAT^SIZE(FG_CONSTITUENTS)":35,"EPOL^FMA_COS_UP(\"EPS\",\"1M\",+1,NOW,,,\"PORTAGG\",\"MEANR\")":11.0,"VNM^FG_ROE(0)":9.08067027749483,"TRYPE10Y-FDS^FG_YIELD_NAME":"Treasury - Peru Benchmark Bond 10Y","REFTHREPO-FDS^(SUBARRAY(NOT_NA(NO_REPEAT_F(FG_YIELD(NOW,-10AY,D))),0,1)-SUBARRAY(NOT_NA(NO_REPEAT_F(FG_YIELD(NOW,-10AY,D))),1,1))*100":25.0,"REFPL7D-FDS^(SUBARRAY(NOT_NA(NO_REPEAT_F(FG_YIELD(NOW,-10AY,D))),0,1)-SUBARRAY(NOT_NA(NO_REPEAT_F(FG_YIELD(NOW,-10AY,D))),1,1))*100":-25.0,"TRYQA10Y-FDS^FG_YIELD_NAME":"Treasury - Qatar Benchmark Bond 10Y","CC_AE^IMF_IFS_RCPI_Q(0)":null,"TRYAE10Y-FDS^PCTCHG(FG_YIELD(0,,,,\"YTM\"),FG_YIELD(-3AM,,,,\"YTM\"))":null,"EPU^FMA_PE(NTMA,0,,,\"PORTAGG\",\"MEANR\")":12.9997818524397,"CAGDPY@QA^EE_ACTUAL_ANNUAL(MED,+1)":15.2,"USDPLN^FG_PRICE_CHANGE(0,-1AY)":-6.9227576,"USDCNH^STD(FG_PRICE_CHANGE(0,-3AY,M))":1.80278181698248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017342,25.6257109261131,24.8900071994994,26.8368786417054,30.8315679475752],"SET-BKK^FMA_PE(NTMA,-10AY,0,AM,\"PORTAGG\",\"MEANR\")":[13.8374147747972,13.84130296917,14.1199730137904,14.4512654091312,14.3592716914844,16.0122014934054,15.3911044261688,15.5911603416603,15.0161338703367,15.0867989043975,16.3160775293667,15.2642094377014,15.2990998843432,15.5285686516985,15.412497304713,15.1793910055899,14.337012057387,14.170404330862,14.4091910656371,13.7348084053232,12.4969002903143,12.1955980492256,13.1265020064301,14.5901056457269,14.0961466804687,14.1031404654885,14.5771875680236,14.9641304187265,15.5318139932025,14.2043694234945,14.0462553480881,14.5897303029597,14.8087457228845,15.1680146682065,15.1806637463492,14.6924455121093,15.0200910323775,14.5603025951903,14.6908815421703,14.5881678817001,14.610917206148,15.2075200398616,15.7927082613323,15.4942410544767,15.5649104491132,16.2982273626149,15.9121348568116,15.4005923445238,15.1156132361582,15.0898053215207,15.0148007184531,14.1863688286333,14.7854511924201,14.3331259803803,14.3572110314124,14.3089884513547,14.0604145388699,13.8799466285341,14.5183105197059,14.7662176654165,14.9669759317899,14.9026285607348,15.2358957943436,15.9102177643797,15.1464104645078,15.719140031991,15.4115534263348,15.7071298331559,15.1136072725623,15.5527950607457,15.2729423149744,13.3237326950198,14.6409335293248,17.0787996272971,19.7275395429949,19.4112081559637,19.4359804989439,18.6537496503401,18.439596272726,18.4517792552123,19.7648671784233,20.393742316382,19.4078886142763,19.8259511705191,19.09159694916,18.48613704073,18.1675521083501,16.9052699074545,16.5845093570147,17.7132010584043,17.4001764257278,17.3728641469183,16.9336677269993,17.3805591468696,17.3829205280319,16.8899819855804,16.7730117806337,15.9830075402246,15.8191162261625,15.107545409904,15.4607989019767,15.6738773748791,14.8448520299108,15.7252986476046,15.5378839039293,16.1430356291155,15.9234128545683,15.6857760187974,15.8318239901353,15.7139379583069,15.8044710355569,15.3776804712369,15.8392290419109,15.8605489429536,14.9078146845628,14.2551266125868,14.2507152925705,14.4899848285469,14.3555152850933,14.3075146252721,14.6039754400104],"UAE^FMA_PE(LTMA,-10AY,0,AM,\"PORTAGG\",\"MEANR\")":[null,null,null,null,null,null,null,null,null,11.2670300717434,12.7002717623906,13.0205980131134,13.1561068720303,13.6686438894912,13.4733083358228,13.4591470400128,13.4845377293628,13.3150571720633,13.6814640952861,12.5047135415743,11.0548023222291,12.6246526786533,11.912534881505,13.0897301064769,13.0604380915762,13.1859297848236,13.2136623320351,13.4693690109559,13.511583554184,13.2330234486535,13.6560848916612,12.7771352285714,12.9581948771025,13.4728349015842,13.5362650383298,13.3406048980856,13.3224716246338,13.2603649566034,12.9067504448381,12.882847397213,13.1392867522139,12.4935983531061,12.333119730753,11.934344274739,11.5032516986609,12.2618873886756,12.024264151658,12.4223886116138,12.4580191716936,12.0130805769102,12.2096830612652,12.079190422491,12.2032898104177,13.0233256827937,12.6693022385279,13.0468058027086,11.9225658826294,11.993414447033,11.8009037120383,12.7096641164128,12.7258042649729,12.5533620077943,12.8340018797206,13.3655101570691,13.6097947656654,14.4164371338161,14.1651687621491,14.278778466506,14.4326918109271,15.8013363452911,15.1802751536156,14.3152046516369,14.1568187318552,15.8822011828955,15.8861280160886,17.946917818515,15.2692457881818,16.3048199597204,15.9476239397938,23.3298894147535,24.3423579086145,25.4113229260068,23.7242984846824,27.0375597590179,25.7793450751318,24.4071482665082,23.8513305424154,22.544661522238,21.3628760165109,20.4754922038927,19.2337365454601,18.9422749630225,18.0903485331521,16.3636457773166,16.8948600247556,17.3289231113449,17.5014957091706,16.9518807773748,16.3235639660678,15.3325440678277,15.7023004639493,14.8530596970669,14.2363385726263,14.3694594383696,12.96749452282,12.2972172233925,12.7588591131438,12.2287694695906,12.0479349831544,12.0045351745441,11.7592854624952,11.7167314419655,11.6397962816472,11.0966797693376,10.9651817353912,10.4276618692168,9.90316506529597,10.4176107291541,9.32249965262127,9.41480481853198,9.40011598381372],"DDR3512M-FDS^FG_PRICE_CHANGE(0,-1AY)":-12.6058179120661,"PASP-FDS^FG_PRICE_MAVG(0,,,,30)":1029.8334,"UAE^FG_PRICE(0)":14.94,"INDA^FG_PRICE(0)":52.35,"EWW^FG_PRICE_MAVG(0,,,,30)":67.557335,"EPHE^FG_PRICE_MAVG(0,,,,60)":27.1536,"UAE^FG_TOTAL_RETURNC(0,-3AM)":-1.904136,"SET-BKK^FG_TOTAL_RETURNC(0,-1AM)":1.1700988,"GREK^PERCENT_CHANGE(FMA_EPS(+1,0,,,,\"PORTAGG\",\"MEAN\"),FMA_EPS(+1,-3AM,,,,\"PORTAGG\",\"MEAN\"))":2.63419861904322,"EWW^FG_TOTAL_RETURNC(0,-1AM)":4.2983055,"EPOL^FG_TOTAL_RETURNC(0,-3AM)":11.522436,"CNYA^FG_TOTAL_RETURNC(0,-6AM)":-3.882283,"VWO^P_PRICE(0)/P_PRICE_LOW_PR(0,,,USD,,,\"PRICE\",\"INTRA\",\"52W\")-1":0.13255894,"VWO^PERCENT_CHANGE(FMA_EPS(+1,0,,,,\"PORTAGG\",\"MEAN\"),FMA_EPS(+1,-1AM,,,,\"PORTAGG\",\"MEAN\"))":-13.3546419634439,"VGK^FMA_COS_DOWN(\"EPS\",\"1M\",+1,NOW,,,\"PORTAGG\",\"MEANR\")":452.0,"EWY^SIZE(FG_CONSTITUENTS)":101,"QAT^FMA_RBICS_REV_CURRENT(30, LOC, \"PORTAGG\")":59.4630293891934,"ECH^FG_ROE(0)":11.2118155019306,"REFBRSELIC-FDS^FG_YIELD(NOW,,,0)":10.75,"TRYVN10Y-FDS^PCTCHG(FG_YIELD(0,,,,\"YTM\"),FG_YIELD(-1AM,,,,\"YTM\"))":11.035625,"TIPSCL10Y-FDS^PCTCHG(FG_YIELD(0,,,,\"YTM\"),FG_YIELD(-3AM,,,,\"YTM\"))":-0.31864852,"TRYMY10Y-FDS^FG_YIELD_NAME":"Treasury - Malaysia Benchmark Bond 10Y","VWO^FMA_EVAL_EBITDA(NTMA,0,,,\"PORTAGG\",\"MEANR\")":9.61439869839351,"KSA^FMA_PE(LTM,0,,,\"PORTAGG\",\"MEANR\")":23.083076023578,"TUR^FG_FCF_YIELD_NTM(0)":11.5492629429528,"QAT^FMA_PE(LTM,0,,,\"PORTAGG\",\"MEANR\")":11.511981114758,"GREK^FMA_EVAL_EBITDA(NTMA,0,,,\"PORTAGG\",\"MEANR\")":5.26424605334089,"EWZ^FMA_PE(NTMA,0,,,\"PORTAGG\",\"MEANR\")":7.70701874816871,"EWT^FMA_EVAL_EBIT(LTMA,NOW,NOW,M,\"PORTAGG\",\"MEANR\")":20.3206109631348,"EPU^FMA_DIV_YLD(NTMA,NOW,NOW,M,\"PORTAGG\",\"MEANR\")":3.37445714830346,"EPHE^JULIAN(FMA_DIV_YLD(NTMA,NOW,NOW,M,\"PORTAGG\",\"MEANR\").DATES)":45379,"CNYA^FG_FCF_YIELD_NTM(0)":5.19725489876538,"EWZ^FG_COMPANY_NAME":"iShares MSCI Brazil ETF","TRYTR7Y-FDS^FG_YIELD(-10AY,0,Y,,\"YTM\")":[7.979133,10.679033,11.110786,11.586128,15.896213,12.034795,12.534946,23.870693,7.323803,21.984322],"TUR^FMA_PE(LTMA,-10AY,0,AM,\"PORTAGG\",\"MEANR\")":[9.67600778815968,9.99262711801572,10.2835771908688,10.499615210229,10.4151161612473,10.6244817762871,10.15832721455,10.7784524425451,11.6237159958309,12.1320509633394,11.8266259960244,11.7397936583932,11.7093412928747,11.772129031547,11.4731672002267,11.5401260943866,11.1725084747621,10.272925663871,11.0290536580718,11.4247301597482,9.77743483112644,9.58138285435343,9.4874502113061,9.79230613165783,9.83736739649373,9.64285374353958,9.50232737534295,9.56288407862611,9.52349445649996,9.48079609736616,9.41556500012239,8.95184375899135,8.83886067548025,8.81895531795887,9.83865337355867,9.85556160227161,9.75127924413719,9.74504599066793,9.72081591206313,9.7058280727175,9.52538996345905,9.51382829550994,8.978477122661,9.07763565028955,8.77583156001553,8.93956775326977,8.72752064253473,9.17294894706732,8.89416710880919,8.56795531071363,8.20853325336289,7.81482381081985,7.65729206766721,7.27788388426439,7.4180869015462,6.96961536740513,6.71823670612569,6.66435884575069,7.48137182596779,7.43687164854407,7.22756245383902,7.01482325633168,7.17740306081424,7.46232006319842,7.55908822539964,7.70262924067309,7.59595963398259,8.07326412691088,8.51992979823145,9.40144131491516,9.17411199196753,7.97323264561713,7.77995546868471,8.06806944750437,9.1280272354872,9.53065090939661,9.60054517100167,10.0374772990283,10.7306355411634,12.5374484428394,12.3984031872743,13.8396483528368,12.5320339664344,11.4409675563707,10.8410687005899,10.3758450558316,9.85376107037826,9.20501749299503,8.55717516416479,7.93377515905836,7.25615974736009,7.13668907549057,7.73021730833682,7.22139149053296,6.28887847684262,5.73900782339572,5.80266376072931,5.50909798965006,5.51202591384124,5.15358850581895,5.07136911151023,5.0682404771451,4.77693456382797,4.96965738394037,4.85431264642194,4.59915035321792,4.19301744578621,4.74365685160228,4.72575082487962,4.64819879020002,4.91062946140947,5.30250465772322,6.11036770880204,6.41027582286149,6.51605095123302,5.67274479821607,5.50072554091411,5.69760769838666,6.33197999299474,6.5721170952798,6.57237465789277],"SET-BKK^PERCENT_CHANGE(FMA_EPS(+1,0,,,,\"PORTAGG\",\"MEAN\"),FMA_EPS(+1,-1AM,,,,\"PORTAGG\",\"MEAN\"))":-0.870719781566793,"EWW^PERCENT_CHANGE(FMA_EPS(+1,0,,,,\"PORTAGG\",\"MEAN\"),FMA_EPS(+1,-3AM,,,,\"PORTAGG\",\"MEAN\"))":0.181913721826303,"CNYA^FG_TOTAL_RETURNC(0,-3AM)":5.5397153,"VWO^P_PRICE(0)/P_PRICE_HIGH_PR(0,,,USD,,,\"PRICE\",\"INTRA\",\"52W\")":0.9842227,"VGK^FMA_COS_UP(\"EPS\",\"1M\",+1,NOW,,,\"PORTAGG\",\"MEANR\")":473.0,"EWY^FMA_COS_DOWN(\"EPS\",\"1M\",+1,NOW,,,\"PORTAGG\",\"MEANR\")":46.0,"MCHI^FMA_RBICS_REV_CURRENT(30, LOC, \"PORTAGG\")":23.3465581141157,"CNYA^FG_ROE(0)":9.36040911807084,"REFTHREPO-FDS^PROPER_NAME(0,,,\"SECURITY\",\"NAME\")":"Thailand Repo Rate - 1 Day","TIPSCL10Y-FDS^PCTCHG(FG_YIELD(0,,,,\"YTM\"),FG_YIELD(-1AM,,,,\"YTM\"))":15.55201,"TRYPE10Y-FDS^FG_YIELD(0,,,,\"YTM\")":7.426048,"TUR^FMA_DIV_YLD(NTMA,NOW,NOW,M,\"PORTAGG\",\"MEANR\")":4.26452747098913,"QAT^JULIAN(FMA_DIV_YLD(NTMA,NOW,NOW,M,\"PORTAGG\",\"MEANR\").DATES)":45379,"EWT^FMA_EVAL_EBITDA(NTMA,0,,,\"PORTAGG\",\"MEANR\")":10.0591535151267,"CNYA^FMA_DIV_YLD(NTMA,NOW,NOW,M,\"PORTAGG\",\"MEANR\")":2.80196457506385,"CAGDPY@ZA^EE_ACTUAL_ANNUAL(MED,0)":-1.6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2],"TRYAU10Y-FDS^FG_YIELD(-10AY,0,Y,,\"YTM\")":[2.81,2.88,2.76,2.63,2.315,1.375,0.972,1.671,4.051,3.955],"CC_SA^FG_COMPANY_NAME":"Saudi Arabia","USDVND^FG_PRICE_CHANGE(0,-6AM)":2.2378564,"USDQAR^STD(FG_PRICE_CHANGE(0,-1AY,AM))":0.0158925670416409,"USDZAR^STD(FG_PRICE_CHANGE(0,-3AY,M))":4.02718919601863,"USDMXN^FG_COMPANY_NAME":"Mexican Peso per U.S. Dollar","VNM^FG_TOTAL_RETURNC(-10AY,0,AM)":[-2.5641024,-12.049866,8.766401,2.316606,0.28301477,7.290685,-6.0061336,-1.7257512,-6.9292784,-0.49205422,1.1584997,-3.435707,-6.4689994,-1.8443763,5.9894204,5.4847717,-5.8823586,-11.160713,11.934673,-7.4635267,-9.824133,-2.0496309,-6.771201,10.7033615,-2.762431,0.7102251,4.513395,0.0,3.2388687,-4.8366013,1.5796661,-7.505071,-1.3888955,2.7670264,1.4042854,-1.8221557,5.1967263,-1.2702942,3.7884235,1.0330558,-2.385825,3.0726314,2.8455257,6.3241005,2.2304893,16.233004,-8.95679,9.953701,2.8421044,-8.648926,-2.072835,-12.643015,5.762923,2.538693,-9.239131,1.7298698,1.8966675,-0.995785,2.352941,5.938697,2.2302508,-3.9504588,0.4910946,-0.8552313,-3.5736263,0.06389618,3.2567024,2.2881985,-3.8089514,0.7655859,-4.6511593,-18.127882,-3.6634445,7.563722,6.138301,4.172766,2.1714687,1.7263889,2.4340749,3.0363083,7.4311376,10.834753,-3.13344,0.3346324,3.390777,2.2580624,5.152464,-0.34999847,0.10035038,0.4009962,-1.947087,4.887986,0.3883481,2.347207,-6.8376007,-5.555558,0.86346865,-13.911181,-2.7346194,-9.392965,8.815229,-2.4627328,-20.066446,-6.816292,14.629793,-0.94600916,-5.2339373,-2.4267793,5.4030895,0.69161654,6.2626243,4.258561,10.685635,0.5601287,-10.550463,-3.4432173,3.4142613,-0.12976527,1.2006164,1.7987013,0.526309],"VNM^FMA_DIV_YLD(NTMA,-10AY,0,AM,\"PORTAGG\",\"MEANR\")":[3.45627926842291,3.52810916074928,3.2886270914567,3.36634294690142,3.50635801289915,2.98543966251674,2.92521309444372,2.92569152192496,3.22561259538133,3.05091868938933,3.0794452091398,2.96178596601822,2.92335874066594,3.01804923489292,2.74531806835411,4.10502221475241,3.75121436230306,3.58495283450924,3.18818514297506,3.28249959220504,2.79285592179107,null,null,2.71617647975191,3.09213511050313,3.15673178689728,3.63761267985306,3.24882336709883,3.06447692433258,3.16123787409216,2.54629701527656,2.66899667812142,2.98209066302514,2.84538244962138,3.03266763899988,3.19126770591803,2.61313637248361,2.47040509848655,2.0184801931679,1.76527910087348,1.75636425324272,1.73733838374219,1.87183007781467,2.02635798595169,1.80462863816442,1.57925453058228,1.87555609042543,1.67941623759589,1.82512078812846,null,1.56025282596365,1.80955022610402,1.72649067775313,1.65015664102274,1.75264757728474,1.82145168198237,1.63341549158111,1.79319726937953,1.73881353495996,1.60445393621557,1.57870413917562,1.52414465161581,1.57979803371087,1.7515140461966,1.84893930081216,1.93094809173218,1.64028276363585,1.6702653352136,1.61046149934745,1.49257227201487,1.66258118676858,1.73977917709835,1.91392715812939,1.55762837759408,1.35625854076619,1.38722511617514,1.36938367505744,1.30730606509935,1.33898687380717,1.32406368646966,1.17849206712643,1.13236641551816,1.25038380713617,1.23864398485789,1.15488417643419,1.19377161034394,1.16849768693738,1.40333464016354,1.3600601309421,1.39307259489208,1.42186001495434,1.32295988840041,1.52290983540833,1.54062002352058,1.68071003153976,1.85992033508703,1.58773192133675,1.76407769746508,1.78068175661289,1.97074346901601,1.87741759931812,1.97210144844371,2.53881433639955,2.64671507791765,2.55851018574065,2.65201573930928,2.4967005193189,2.47581819210781,2.48899125011301,2.58937710051588,2.57468561314604,2.7103872338711,2.46958496078301,2.59750842264434,2.951607523467,2.91607842753089,2.81294895143432,2.75673065794943,2.72014305530948,2.44414627614749,2.24012731032741],"DDR3512M-FDS^FG_PRICE_CHANGE(0,-6AM)":-3.27297928135767,"CPALM-FDS^FG_PRICE_CHANGE(0,-1AY)":5.53738317757009,"BRENT-FDS^FG_PRICE_CHANGE(0,-1AM)":0.0,"FC0000BR^FG_PRICE(0)":210.65523,"GREK^FG_PRICE_MAVG(0,,,,200)":37.386658,"KSA^FG_TOTAL_RETURNC(0,-3AM)":5.4630637,"SET-BKK^PERCENT_CHANGE(FMA_EPS(+1,0,,,,\"PORTAGG\",\"MEAN\"),FMA_EPS(+1,-3AM,,,,\"PORTAGG\",\"MEAN\"))":-3.25740587762415,"MCHI^PERCENT_CHANGE(FMA_EPS(+1,0,,,,\"PORTAGG\",\"MEAN\"),FMA_EPS(+1,-1AM,,,,\"PORTAGG\",\"MEAN\"))":-2.53748809552128,"EWZ^PERCENT_CHANGE(FMA_EPS(+1,0,,,,\"PORTAGG\",\"MEAN\"),FMA_EPS(+1,-3AM,,,,\"PORTAGG\",\"MEAN\"))":-5.22399483682817,"EWM^FG_TOTAL_RETURNC(0,-1AM)":-0.5474508,"EIDO^FG_TOTAL_RETURNC(0,-3AM)":-2.7690887,"VWO^FMA_PCT_ABOVE_MAVG(200,0,,,,\"PORTAGG\")":40.492804186655,"QAT^FMA_COS_DOWN(\"EPS\",\"1M\",+1,NOW,,,\"PORTAGG\",\"MEANR\")":5.0,"EPHE^SIZE(FG_CONSTITUENTS)":35,"UAE^FG_ROE(0)":12.7487623521472,"TRYPL10Y-FDS^FG_YIELD_NAME":"Treasury - Poland Benchmark Bond 10Y","REFTHREPO-FDS^FG_YIELD(NOW,,,0)":2.5,"REFPL7D-FDS^FG_YIELD(NOW,,,0)":5.75,"TRYBR10Y-FDS^PCTCHG(FG_YIELD(0,,,,\"YTM\"),FG_YIELD(-1AM,,,,\"YTM\"))":6.0137935,"TRYCN10Y-FDS^FG_YIELD(0,,,,\"YTM\")":2.3047,"CC_AE^IMF_IFS_RCPI_Q(-1AM)":null,"VWO^FG_FCF_YIELD_NTM(0)":4.90641837424225,"KSA^JULIAN(FMA_DIV_YLD(NTMA,NOW,NOW,M,\"PORTAGG\",\"MEANR\").DATES)":45379,"EWM^JULIAN(FMA_ROE(NTMA,-20AY,NOW,FY,\"PORTAGG\",\"MEANR\").DATES)":[38352,38716,39080,39447,39813,40178,40543,40907,41274,41639,42004,42369,42734,43098,43465,43830,44196,44561,44925,45289]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6927396,51.5269225985592,58.7717055822565,64.97279420912,67.9891780236727],"QAT^FMA_PE(NTMA,-10AY,0,AM,\"PORTAGG\",\"MEANR\")":[null,null,15.5992074797423,15.5427119078283,15.539323311762,15.8451187475145,15.5310202312606,15.1137931831636,12.9248747081978,13.4264940705225,14.1510996873038,13.5764512517222,13.3203988467145,13.8805987444789,13.121383617728,13.1363016352142,13.1006723355828,13.2028072866209,12.8078200765209,11.7632691656549,11.0183577616934,10.7367612319899,11.0208235395075,12.152541658521,12.0605151125767,11.7935659874517,11.8594901186387,12.0729049178954,13.1621206182579,12.7684147418198,12.8415243712523,12.4269194338013,12.4157299919234,13.6403517017221,13.1931692517595,12.8961858059243,13.1238352161403,12.991505830934,12.18882665396,11.7843293279187,12.3480129578615,10.9484134096364,10.8600006518093,10.8426013308344,11.0217314573668,12.4109532874198,11.486845767271,10.4226705099094,11.4897423346901,11.0109838943394,11.5729444971878,11.4865176572384,12.4910697624926,12.6495639465369,12.4026383760977,12.8954170756591,13.0007319453134,13.3064411672616,12.8473261057934,12.122141911539,12.8882979187384,12.6482602286961,13.3039708856441,13.3449857780667,12.5294766393609,13.4117006606487,13.406534561632,13.3074259556548,13.3012883835783,13.8007644969581,13.3274330686289,11.5953732813088,12.5346395050208,13.5115504843507,14.6026781703018,14.9075694179968,15.2036820787909,14.9309994323068,15.5415933840094,15.1084951910725,14.6864409335517,14.5634444583083,13.8381591175515,13.3912142101708,13.818119493585,13.9398195663171,13.4804050841324,13.3351650802477,13.2220538697624,13.261053388307,13.3489608803192,13.7176726608929,13.1150051253125,13.3860471566668,13.7040384251651,14.3509009326874,14.7488436860818,13.6214442208403,12.6051366137615,12.1637198455222,13.9635761467883,12.7625942829995,12.7460942534283,12.9263137961477,11.9116323616057,11.6297049529353,11.076941748175,11.2842213935793,10.9841730395117,11.4493361328219,11.1779722572231,11.0082373118202,11.6181227101318,11.0036185666031,10.6055894165941,10.5688007665041,10.1800220945518,10.8013454930772,10.2142262746933,10.4976544874803,10.1704820517698],"DDR3512M-FDS^FG_PRICE_CHANGE(0,-3AM)":-2.1369461596968,"TUR^FG_PRICE_MAVG(0,,,,200)":35.29045,"EPHE^FG_PRICE_MAVG(0,,,,30)":27.367666,"EWZ^FMA_PE(LTM,0,,,\"PORTAGG\",\"MEANR\")":7.66960804714035,"EWY^FG_COMPANY_NAME":"iShares MSCI South Korea ETF","TRYVN10Y-FDS^FG_YIELD(-10AY,0,Y,,\"YTM\")":[7.3,6.277413,7.1117578,5.6717234,4.738006,3.5404546,2.4877946,2.059403,4.687226,2.9473283],"TRYTW10Y-FDS^FG_YIELD(-10AY,0,Y,,\"YTM\")":[1.6015,1.015,1.2037,0.9478,0.8648,0.672,0.315,0.7413,1.2812,1.211],"CC_BR^FG_COMPANY_NAME":"Brazil","USDAED^FG_PRICE_CHANGE(0,-1AM)":-0.016337633,"USDZAR^FG_PRICE_CHANGE(0,-3AM)":0.58918,"USDTWD^FG_PRICE_CHANGE(0,-6AM)":0.47072172,"USDPHP^STD(FG_PRICE_CHANGE(0,-1AY,AM))":1.15945949376832,"TUR^P_PRICE_RETURNS_PR('52W',2,-10AY,0,AM)":[-26.102495,-26.188236,-4.552931,1.835978,-5.7639894,0.84831715,-15.965282,-0.36465526,3.8146973,25.235605,13.27939,7.218361,-6.6285667,-13.049865,-19.24085,-15.72653,-19.754255,-33.118057,-15.672999,-16.373407,-35.154636,-37.543552,-26.113522,-4.323578,-4.323435,-13.42535,-8.943457,-9.821552,-3.5265326,12.905002,-5.4685774,-17.547571,-12.820864,-11.379915,-0.16527176,-11.03754,-15.328097,1.6605735,3.9336562,5.6303144,12.486612,25.100971,12.965488,21.86532,31.08815,50.59221,23.488354,33.013664,7.916212,-10.249674,-21.167189,-32.36136,-49.30539,-53.890537,-41.51783,-38.625305,-37.674637,-42.53076,-31.18099,-38.470154,-35.132057,-36.747353,-23.58144,-5.568618,7.1714044,27.46899,5.820787,9.297371,11.3932495,20.375156,1.6449809,-10.330266,-16.616201,-8.150291,-3.7051141,-6.0278296,-18.294859,-19.935005,-17.144573,-12.015635,-8.449048,-2.2584975,7.120085,23.566198,17.904413,24.922132,12.272156,-4.7481656,8.935642,17.17509,10.060239,3.5429835,-12.447346,-24.628675,-29.05178,-32.006912,0.8147836,-6.381917,-14.162713,-12.790453,-2.597475,12.500132,19.96119,38.900993,77.93575,66.73006,49.205757,106.871414,57.324757,59.585453,62.109734,76.581085,79.97427,59.619366,62.302876,18.164158,4.8204184,8.571709,34.099686,3.6097765,17.687584],"NI-FDS^FG_PRICE_CHANGE(0,-1AY)":-22.472647702407,"CPALM-FDS^FG_PRICE_CHANGE(0,-1AM)":7.34315589353611,"COPP-FDS^MAX(FG_PRICE(0,-5AY))":4.929,"FC0000CN^FG_PRICE(0)":251.11058,"EWT^FG_PRICE_MAVG(0,,,,30)":48.472668,"KSA^PERCENT_CHANGE(FMA_EPS(+1,0,,,,\"PORTAGG\",\"MEAN\"),FMA_EPS(+1,-1AM,,,,\"PORTAGG\",\"MEAN\"))":-0.172928642887213,"TUR^FG_TOTAL_RETURNC(0,-12AM)":17.687584,"QAT^P_PRICE(0)/P_PRICE_LOW_PR(0,,,USD,,,\"PRICE\",\"INTRA\",\"52W\")-1":0.122605324,"INDA^P_PRICE(0)/P_PRICE_LOW_PR(0,,,USD,,,\"PRICE\",\"INTRA\",\"52W\")-1":0.3203026,"EWY^FG_TOTAL_RETURNC(0,-12AM)":7.4139,"EWM^FMA_PCT_ABOVE_MAVG(200,0,,,,\"PORTAGG\")":75.7575757575758,"CNYA^FMA_PCT_ABOVE_MAVG(200,0,,,,\"PORTAGG\")":40.4624277456647,"VGK^FMA_PCT_ABOVE_MAVG(200,0,,,,\"PORTAGG\")":58.4313725490196,"MCHI^FMA_COS_DOWN(\"EPS\",\"1M\",+1,NOW,,,\"PORTAGG\",\"MEANR\")":407.0,"^FG_YIELD(-10AY,0,Y,,\"YTM\")":[null,null,null,null,null,null,null,null,null,null],"TRYDE10Y-FDS^FG_YIELD(-10AY,0,Y,,\"YTM\")":[0.5475,0.636,0.22,0.47,0.239,-0.189,-0.575,-0.181,2.534,2.004],"USDAED^FG_PRICE_CHANGE(0,-1AY)":-0.0027239323,"USDCNH^FG_PRICE_CHANGE(0,-1AM)":1.0615826,"USDBRL^STD(FG_PRICE_CHANGE(0,-3AY,M))":3.65622958298914,"USDTWD^FG_PRICE_CHANGE(0,-3AM)":3.6135077,"USDPHP^FG_PRICE_CHANGE(0,-6AM)":-0.44845343,"USDCNH^FG_COMPANY_NAME":"Chinese Offshore Renminbi per U.S. Dollar","SET-BKK^P_PRICE_RETURNS_PR('52W',2,-10AY,0,AM)":[-8.415688,-15.035904,0.7627487,9.334421,5.054724,12.024689,6.9432616,11.75679,11.498892,21.550392,23.827194,13.161516,11.389923,8.997583,3.4911394,-2.1811426,-7.36627,-12.597495,-9.565491,-11.523038,-16.104816,-19.283127,-20.208586,-9.743881,-11.499328,-7.919139,-4.975271,-1.1118591,10.247671,3.5085797,2.188003,7.50854,17.60645,27.414345,21.498537,11.663734,15.544891,12.142563,9.124792,6.8680644,0.5584121,13.302612,18.855095,11.558127,11.872875,14.614129,12.834358,14.596188,11.400187,13.911128,9.986914,4.294431,8.546484,2.1300197,-1.8230736,-2.026391,-4.271853,-11.41336,-8.309775,-8.332909,-5.905676,-5.6214213,-3.0584216,6.3435197,-4.1707277,0.0962615,-3.3804953,-2.7809083,-5.007285,-0.44090748,-6.963974,-23.19854,-26.117086,-21.919823,-16.381609,-22.359627,-19.010813,-23.540205,-21.596605,-17.06286,-4.5261917,-2.792561,-1.0223627,26.021492,29.39825,22.65439,17.167473,13.6387825,14.651716,26.683914,28.907608,21.340334,9.14296,8.50184,12.652898,5.2617908,7.1580887,2.1793127,0.45223236,0.34211874,5.8425903,1.5652657,-4.331952,0.2971053,0.30280352,1.1174917,-2.256608,-2.8796375,-4.8473,-2.8475046,-5.2536306,-3.8808286,-5.369049,-6.8704605,-6.8273783,-14.183289,-14.779478,-16.462112,-16.822737,-13.716751,-12.567777],"EWZ^FMA_PE(LTMA,-10AY,0,AM,\"PORTAGG\",\"MEANR\")":[11.499925259278,11.5779749181226,11.8529073941632,11.8568390815465,12.3052675834578,12.7103948895151,12.510787511375,12.3800110317972,12.0597690832722,12.2206596886062,12.0660161876252,12.8384321589955,13.3498036386476,14.0241947703058,13.9321556617764,13.6902991776924,13.0796338347846,12.6525116739701,12.8773280286251,12.409383978286,12.5062975295304,11.2441856644158,11.0997801806513,12.933758436384,13.1980695177043,13.0819901345685,12.9188903883663,13.6827832031371,14.4410242498635,14.5716291593386,14.9016191786864,14.5054885466407,14.7608088235028,15.0723181342152,16.2261195590356,16.6866906796637,16.2238857732136,16.1172426066282,15.2768314821992,15.0099871568296,15.2358784470919,15.5985631788491,15.7321746730113,14.4257105121635,14.5343557301291,15.3257543766493,15.6179091843127,16.5067405476214,16.091088513433,15.6728282762265,14.5556639085219,14.1604329412417,13.8312563846945,13.1345466860116,13.5909140968382,13.7403156952414,13.7124965341356,14.5363628880969,14.793992713393,14.7532054763815,14.3022043653493,14.0614135103385,14.2700054898873,14.3959923970746,14.5183090169979,14.1479234920725,14.4826462127404,15.9217564681566,15.8779647486234,17.2421198379452,17.0621041241685,16.5257911199449,16.3550484242437,17.1625997473861,19.7471012335341,30.4400220723113,33.9670114767035,33.7109105937423,30.9037566767746,30.5735610629059,34.1231047399105,35.2727628159483,28.3154852066544,20.3127627760796,19.027506766518,17.8016982766223,16.8264609035835,15.3624586324266,13.6729562711766,11.9609444315771,10.5620137160971,8.82827864578752,7.55343866172629,6.48958347812627,7.17586436907073,6.98601250925562,7.01327070128319,6.60319725854499,6.49375329841376,6.20833524008837,6.33074818289874,6.20446497955454,6.21259793213594,6.09140151206099,5.66349444417204,5.82475060039863,5.82870378961565,5.5520877616107,5.71771685029935,5.91215555103801,6.4729819003277,6.83715372553145,7.07166426748241,7.18866261803296,7.3651101980408,7.67738234427065,8.18670715018784,8.45182393138623,8.26845726149556,8.41814322190241,8.34998768418285],"WL-FDS^MAX(FG_PRICE(0,-5AY))":763.4,"NI-FDS^FG_PRICE_CHANGE(0,-6AM)":-2.98466593647316,"CPALM-FDS^FG_PRICE_MAVG(0,,,,30)":4313.4,"COPP-FDS^FG_PRICE_CHANGE(0,-6AM)":17.6535694521306,"FC0000KR^FG_PRICE(0)":468.55954,"EWT^FG_PRICE(0)":49.32,"KSA^FMA_PCT_ABOVE_MAVG(200,0,,,,\"PORTAGG\")":69.1666666666667,"QAT^P_PRICE(0)/P_PRICE_HIGH_PR(0,,,USD,,,\"PRICE\",\"INTRA\",\"52W\")":0.898773,"INDA^P_PRICE(0)/P_PRICE_HIGH_PR(0,,,USD,,,\"PRICE\",\"INTRA\",\"52W\")":0.99809337,"EWY^P_PRICE(0)/P_PRICE_LOW_PR(0,,,USD,,,\"PRICE\",\"INTRA\",\"52W\")-1":0.19141126,"EPU^FG_TOTAL_RETURNC(0,-12AM)":36.97016,"EPHE^FG_TOTAL_RETURNC(0,-12AM)":1.5401244,"ECH^FG_TOTAL_RETURNC(0,-12AM)":3.238821,"SPY^P_PRICE(0)/P_PRICE_LOW_PR(0,,,USD,,,\"PRICE\",\"INTRA\",\"52W\")-1":0.28300393,"SPY^SIZE(FG_CONSTITUENTS)":504,"MCHI^FMA_COS_UP(\"EPS\",\"1M\",+1,NOW,,,\"PORTAGG\",\"MEANR\")":146.0,"EIDO^FMA_COS_DOWN(\"EPS\",\"1M\",+1,NOW,,,\"PORTAGG\",\"MEANR\")":25.0,"REFPHRREPO-FDS^PROPER_NAME(0,,,\"SECURITY\",\"NAME\")":"Philippines Reverse Repo Rate - Overnight","TRYMX10Y-FDS^PCTCHG(FG_YIELD(0,,,,\"YTM\"),FG_YIELD(-1AM,,,,\"YTM\"))":6.7134027,"TRYGR10Y-FDS^FG_YIELD(0,,,,\"YTM\")":3.465,"TRYPH10Y-FDS^FG_YIELD(0,,,,\"YTM\")":6.7258754,"VGK^FMA_EVAL_EBIT(LTMA,NOW,NOW,M,\"PORTAGG\",\"MEANR\")":13.2144435144776,"CAGDPY@KR^EE_ACTUAL_ANNUAL(MED,0)":2.04376201054732,"CC_MX^FG_COMPANY_NAME":"Mexico","MCHI^FG_TOTAL_RETURNC(-10AY,0,AM)":[5.2523017,-5.6657195,8.1312065,2.912259,7.1277976,0.03937483,-7.811886,4.098189,0.10251999,6.0967684,-0.5261123,-1.5083253,23.80669,-1.7188728,-3.3344269,-10.6817665,-3.7490427,-10.77106,5.879736,-1.0517478,-7.1853757,-7.5437665,-10.324043,15.714288,1.7429113,-4.3540297,3.4079552,4.011476,7.5829983,4.006064,0.68707466,-6.368905,2.0538926,1.3203025,4.6581864,0.14424324,2.8806567,3.9600015,5.906117,1.4470816,5.300987,7.235503,4.630804,2.4942994,-1.6322851,8.343256,-7.150918,9.524525,-4.2857113,1.0578156,1.9787908,-10.384202,-2.017653,-8.622909,-6.25,1.2957692,2.7994156,0.6694913,6.638932,3.7150145,4.8413515,-6.1934414,-4.190922,2.4353743,-6.8724394,7.9289436,-1.577878,4.1027427,1.5565515,9.41093,-2.9478133,-7.267934,-2.4231315,4.8638463,2.58044,18.846094,-3.4422576,1.2811661,5.5547833,3.7905455,-0.100404024,5.870521,15.401173,-9.916073,-6.3952208,-2.98599,3.428495,-4.602355,-6.406796,-1.182133,-3.9783,2.3468137,-6.7232847,-2.468294,-2.4764836,-21.086472,5.784118,-10.66615,15.867996,-0.7483661,-6.0508966,-2.9695034,-15.963608,5.4872036,13.69257,11.205125,-3.950572,-8.908379,6.0560703,-4.3180046,-3.15547,-0.3956914,1.1697173,-2.6832461,-0.80699325,-3.954804,-4.04706,-2.1958947,-3.2390773,5.765152,1.833713],"CAGDPY@TW^EE_ACTUAL_ANNUAL(MED,+1)":12.5,"CC_PE^FG_COMPANY_NAME":"Peru","USDTRY^STD(FG_PRICE_CHANGE(0,-1AY,AM))":5.37634617449879,"USDINR^STD(FG_PRICE_CHANGE(0,-3AY,M))":1.08980760977258,"USDBRL^FG_COMPANY_NAME":"Brazilian Real per U.S. Dollar","EZA^P_PRICE_RETURNS_PR('52W',2,-10AY,0,AM)":[5.2702785,7.644868,27.199232,19.772148,19.553066,10.470247,-1.7239988,11.14024,1.7493606,10.76467,16.279661,4.146087,7.4985623,1.5362263,-5.588442,-5.2580476,-11.977577,-19.35454,-4.9808207,-17.307413,-29.039806,-36.897057,-34.010853,-20.107292,-23.8765,-23.572803,-16.334682,-12.207806,1.6244054,6.4663887,-7.6171455,-5.9575915,14.875067,40.861465,34.057404,19.250631,10.147476,21.709764,13.313627,5.437374,0.0674963,17.140125,18.490362,17.369997,18.061316,28.428913,23.557209,39.66124,25.111378,16.835463,6.001818,8.470035,-2.6522338,-15.353232,-20.059967,-11.452031,-15.489024,-17.778778,-16.539383,-26.887512,-13.492954,-13.571912,-7.555461,-2.9696643,-15.454388,3.919673,10.762262,2.6992202,3.2221317,-1.2399793,-2.2962391,-21.656836,-38.4515,-35.51055,-26.969046,-22.351473,-14.048046,-15.597778,-10.415518,-5.8401823,-1.0997713,-5.249822,11.651838,46.870148,73.1834,70.26882,58.487858,35.019325,40.4655,31.115997,31.03677,18.422926,8.22097,16.071653,7.2432876,5.9047103,12.481033,-13.172728,-15.456068,-12.642121,-4.3636203,-11.12085,-19.962109,-5.9883356,-3.193283,-1.7545819,-12.601185,-20.447147,-20.096111,-7.7112436,-6.028676,-0.28413534,-6.76896,-1.169455,9.482002,-7.621914,-5.764967,-12.580263,-9.770632,-0.50047636,-0.72687864],"EWM^FMA_DIV_YLD(NTMA,-10AY,0,AM,\"PORTAGG\",\"MEANR\")":[3.12145848748192,3.12092759695213,3.11534840909916,3.13461438099114,3.19059168976244,3.16846357052391,3.27289681334386,3.24335041984668,3.35547697029732,3.35237085919731,3.22733424410899,3.24274390385263,3.13386843335911,3.16210904762348,3.24451999992686,3.29760123075056,3.45017221853164,3.47739767346393,3.24815285320695,3.31658363167612,3.33592927365205,3.34215298539497,3.25337004479781,3.11644801020213,3.05724348793475,3.19483775482759,3.07872245411719,3.04121438267631,2.96881895424997,2.92180166141643,2.94452163953376,3.03318077917122,2.9906679757351,2.98934839678245,2.97086057132627,2.99639343088556,2.99327251211426,2.93647503274315,2.98768819276553,3.06288211861485,3.04968664066925,3.00417598495276,3.09504080775975,3.22623387804256,3.29791483192641,3.11981623774107,3.15738312242101,3.21790732853548,3.16466836013478,3.2161649426441,3.21709513719586,3.39573299227765,3.16957440313444,3.18548261150122,3.4079215722116998,3.36856728320569,3.36937421478338,3.28216337407128,3.27222912461284,3.3494067972766,3.4185390554126,3.46268680579039,3.32401392527365,3.40672640076134,3.49386958121226,3.49375873346741,3.59731392318674,3.47292605939206,3.53670183133962,3.47766935273396,3.59487904782863,3.84341670409231,3.939904012273,3.71961716402824,3.02077742088903,2.9717277478125,3.13510237067033,3.21521747181295,3.245171347592,3.40090056980208,3.41974514376111,3.65911483699475,3.79417161807585,3.95425869151034,3.96715333528929,4.05866192442407,4.12120607735453,4.24782039688343,4.25148629881052,4.05416932954507,3.95997035059806,4.00230025376967,3.93278516990396,3.72576644315907,3.74897494818322,3.85186669643677,3.77995588641987,3.94578462559227,4.07575587620599,4.23480206658656,4.02908305831981,4.10971675230263,4.45679994613949,4.2130418990859,4.20267401893882,4.20504503541913,4.27331735299199,4.44601554544532,4.3834981502086,4.40865418969716,4.46836190593619,4.44393591246863,4.24234759788415,4.27839383565034,4.31850772268879,4.32551349417815,4.33514661092506,4.2805510724352,4.24180685445577,4.141349176901,4.12510788657591],"EWM^FMA_PE(NTMA,-10AY,0,AM,\"PORTAGG\",\"MEANR\")":[15.6590803096597,15.6225810509925,15.7840682538515,15.7707624412636,15.5052175145798,15.8489644103311,15.3235222599883,15.3132051532923,14.9983679995541,14.8987512000946,15.4323754671567,15.478412781756,16.0597324617278,15.7203512177212,15.4160212186155,15.196309421572,14.4440748279736,14.4831177413675,15.5091618656211,15.127802058625,15.0890091019209,15.0429667025179,15.2154959909158,15.9352196236886,16.1664313528263,15.5148333485253,16.0943332979653,16.3015354851527,16.5750258297187,16.8920222653775,16.8085040903002,16.3259598742284,16.4350333925981,16.6793101168452,16.7527256319644,16.7421626241055,16.7919479141458,17.1113346982437,16.7736947450587,16.3430806887884,16.298799920163,16.5255656291403,16.1413962951834,15.820654230795,15.8240199662877,16.6015966433023,16.5197852005975,16.2800313780444,16.5252566495703,16.1826122559495,16.2258444006093,15.3698459922163,16.5038169333639,16.5031397380396,15.5582276302997,15.7269475937354,15.6236425234,16.0894296141312,16.23762055673,16.2697188622183,15.9635251526878,15.7367390711844,16.5465346419159,16.7392311633098,16.0859217467801,16.137643939886,15.6281688061258,16.1042824484127,15.7959532444585,16.0174666487277,15.579984747689,15.2488434690095,15.2052489694015,16.0785906743654,19.697314334886,19.9551476822889,18.8274221172963,18.1089367980893,17.5415385506083,16.5114332799625,15.9521743539213,14.7402449408021,14.3725922069092,14.4968876294785,14.3489652202829,13.9350698083565,13.9586431571373,13.4420273785704,13.4381860391833,14.0547500465881,14.4130152954181,14.1820833514915,14.9444630544281,15.7179735579917,15.6402284999737,15.1257299906551,15.252473308054,14.5870002702065,13.9646427324566,13.2910991048651,13.9967865029477,13.8158868274616,12.6844841619238,13.292907438518,13.4465862184732,13.5162811142415,13.3423502514371,13.0576525263847,13.1715699493934,13.0788781373882,13.2001468243695,13.3069884679894,13.8127715044924,13.8069504510394,13.6040465028653,13.5560102728514,13.5856931065138,13.7174030525023,13.8430342947852,14.0318516845016,14.098954505489],"EWM^FMA_PE(LTMA,-10AY,0,AM,\"PORTAGG\",\"MEANR\")":[16.7406461661731,16.6871911259927,16.7375744129332,16.7416080763356,16.6092364712521,16.8917997981354,16.4584581781191,16.4426305866003,16.182970555431,16.0597226136654,16.5150539206985,16.9946524525805,17.0447720628433,16.8771134109323,16.6991121543364,16.5439343840025,16.0552158434112,15.9328621363626,16.7347227865879,16.4525987268466,16.3898724783152,16.2463616359478,16.3696273697445,16.6395582502539,16.66662999955,16.4330901922633,16.610979068383,16.7312764582109,16.9378051856518,17.2663756669211,17.3483643444093,17.0522626776541,17.0927673515057,17.3089972784602,17.227534050209,17.0639837211469,17.1223005230422,17.3032184346613,17.27323605908,17.1741966618967,17.2615781719314,17.5932387720033,17.4213809241615,17.3421746868302,17.5223250819936,18.5355458341522,18.3184124079802,18.4931888917109,18.3752402739982,18.1189071128513,17.9865313181922,17.3941456413327,17.93837917218,17.796876877452,16.9080951312892,16.6915086597194,16.483701264371,16.857200445691,16.9215639413312,17.0284827847608,16.9026869863568,16.77565495994,17.1064643796551,17.2425370872213,16.901038549615,16.9027119250579,16.5282107194226,16.9124291350256,16.6947171897616,17.0043008601372,16.4914004846039,16.3372269337188,16.2873971172334,16.632696690055,18.6986318416779,19.5050937662629,19.5594668625242,20.1320908987723,20.5803281101478,20.7469760403571,21.8202742279544,20.8659274024306,19.7049427924353,19.6664967215238,19.1092959778051,18.3562849845503,17.7852969839849,16.9766136504449,16.2601384665989,16.0098678691696,15.5722647360016,14.6942842351626,15.0946404394054,15.5175884299744,15.6470839963821,15.871999257153,15.9015141219925,15.6884304102314,15.388700424329,14.9607655168112,15.3489454541982,15.2458822684975,14.3456378576923,14.8666755227516,14.8516651659743,14.9317484084671,14.6909950106438,14.7970751792685,14.6801763993194,14.5372978276383,14.5034684006098,14.5010299474345,14.7924238072527,14.905223853596,14.8188145672399,14.8692673246172,15.0309455710143,15.2370287383077,15.3221535604545,15.7932423372124,15.6843951133084],"W-FDS^FG_PRICE_CHANGE(0,-3AM)":-8.61283643892339,"EWZ^FG_PRICE_MAVG(0,,,,200)":32.3935,"ECH^FG_PRICE_MAVG(0,,,,30)":26.603666,"EZA^FG_TOTAL_RETURNC(0,-1AM)":3.9060593,"EPU^FG_TOTAL_RETURNC(0,-1AM)":9.008288,"ECH^FG_TOTAL_RETURNC(0,-3AM)":5.687022,"SPY^PERCENT_CHANGE(FMA_EPS(+1,0,,,,\"PORTAGG\",\"MEAN\"),FMA_EPS(+1,-1AM,,,,\"PORTAGG\",\"MEAN\"))":-0.325097488744788,"UAE^SIZE(FG_CONSTITUENTS)":42,"EWT^FMA_COS_UP(\"EPS\",\"1M\",+1,NOW,,,\"PORTAGG\",\"MEANR\")":33.0,"ECH^FMA_COS_UP(\"EPS\",\"1M\",+1,NOW,,,\"PORTAGG\",\"MEANR\")":9.0,"EWY^FG_ROE(0)":5.67159983271688,"REFVNDISC-FDS^FG_YIELD(NOW,,,0)":3.0,"REFTWDISC-FDS^(SUBARRAY(NOT_NA(NO_REPEAT_F(FG_YIELD(NOW,-10AY,D))),0,1)-SUBARRAY(NOT_NA(NO_REPEAT_F(FG_YIELD(NOW,-10AY,D))),1,1))*100":12.5,"TRYQA10Y-FDS^PCTCHG(FG_YIELD(0,,,,\"YTM\"),FG_YIELD(-1AM,,,,\"YTM\"))":null,"TRYMY10Y-FDS^PCTCHG(FG_YIELD(0,,,,\"YTM\"),FG_YIELD(-1AM,,,,\"YTM\"))":0.7324557,"TRYVN10Y-FDS^FG_YIELD_NAME":"Treasury - Vietnam Benchmark Bond 10Y","TRYBR10Y-FDS^FG_YIELD_NAME":"Treasury - Brazil Benchmark Bond 10Y","CC_CN^IMF_IFS_RCPI_Q(-1AM)":-0.322581,"UAE^FMA_EVAL_EBIT(LTMA,NOW,NOW,M,\"PORTAGG\",\"MEANR\")":10.2719332343491,"SET-BKK^FMA_DIV_YLD(NTMA,NOW,NOW,M,\"PORTAGG\",\"MEANR\")":3.51136717195194,"MCHI^JULIAN(FMA_DIV_YLD(NTMA,NOW,NOW,M,\"PORTAGG\",\"MEANR\").DATES)":45379,"EZA^FG_FCF_YIELD_NTM(0)":5.72415152674522,"EWY^FMA_PE(LTM,0,,,\"PORTAGG\",\"MEANR\")":18.7178709075921,"EWM^FMA_EVAL_EBITDA(NTMA,0,,,\"PORTAGG\",\"MEANR\")":8.91553962926476,"UAE^FG_COMPANY_NAME":"iShares MSCI UAE ETF","EIDO^FG_COMPANY_NAME":"iShares MSCI Indonesia ETF","TRYMY10Y-FDS^FG_YIELD(-10AY,0,Y,,\"YTM\")":[4.131911,4.345605,4.195897,3.902544,4.235642,3.300551,2.804181,3.573893,4.131847,3.727505],"USDIDR^FG_PRICE_CHANGE(0,-1AM)":1.6356587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3832585,23.2814278835731,19.7583566298998,36.4008265142301,47.7168770163727],"EWM^FG_TOTAL_RETURNC(-10AY,0,AM)":[3.973508,1.2738824,1.7610073,1.0885954,-1.4916062,0.44163465,-5.590457,-0.4657328,-9.425134,-2.1829426,2.0801306,-2.9433966,5.443239,-0.7374644,-6.9093647,-1.6021609,-11.092854,-8.410353,12.916243,-9.204644,-0.7874012,-1.6383946,7.9779863,6.624198,5.854237,-7.562077,-2.197796,4.3316245,2.42424,-4.023671,-1.3563454,-10.718751,5.1452637,0.80326796,2.1049023,1.2166262,2.003336,4.5171857,2.5368094,-2.7601063,0.6668806,3.9747596,-1.4563084,-0.8928597,2.4231195,9.262169,-1.1333883,4.085827,2.9935122,-10.282421,2.383864,-5.762702,5.492735,-2.0520747,-4.502809,-1.0478139,-3.242886,5.24925,0.9920716,-0.8185983,-3.2023787,-1.9781709,3.4446716,2.5839806,-5.9412537,-0.106459856,-1.9893408,4.131925,-3.271836,4.2171836,-4.8533497,-10.86238,-4.981476,1.993072,12.6593,4.7846913,-0.8452773,-5.151963,5.431807,0.963676,8.443475,-4.5362234,-0.6383002,0.24981499,-1.6731918,-1.2672007,0.19937754,-5.3227606,-1.4752805,6.191826,0.03811121,-3.1619072,-3.068453,6.179309,-0.7895827,-0.31834245,2.9940128,-7.984495,-3.328377,-4.401958,5.488372,-1.7195761,-10.049355,8.179558,4.7026157,2.701962,-0.47619343,-7.0465384,4.726243,-2.368182,-6.0655,0.2976179,5.5885315,-1.030451,-1.2777984,0.8149624,0.2853036,3.0221105,-1.311481,4.0341735,-0.5474508],"EPOL^FMA_PE(NTMA,-10AY,0,AM,\"PORTAGG\",\"MEANR\")":[14.1046672133201,13.5264411822855,13.8792412280936,13.0122235858616,12.907443326836,13.5571644767518,13.1725567313288,13.2838981963308,13.640806247001,13.5842028419166,13.2137904909179,13.4642131690564,14.4663452555519,14.8137886648649,13.6360181951218,13.0129550738602,12.8305570025129,12.6021715957606,12.4189982022881,11.9749533111938,11.2284033042081,11.6949715460561,12.3905390815898,13.3613275700874,13.0930742325295,12.0703359123995,11.7654530178985,11.3190295562676,12.4962310873331,11.6945861380358,11.6740102176758,11.6857065641934,12.0113369085294,12.3232698380494,12.8130980475514,12.5267946726183,12.2603743259408,12.7302663036838,12.5707671426575,12.4319689605195,12.5795717556363,12.6040834759933,12.4822746785754,11.9019149464258,11.5136285235576,12.1930811797107,11.5807795402419,11.4238637101756,11.2436828720762,11.5472046977798,10.9301681678805,10.3912658131568,10.8342605649138,10.5774293536839,10.2862858202547,10.5070537184593,10.3983311501289,10.7704840759814,10.7565877016394,10.5210074999889,11.263050172513,10.3175546542541,10.6610247315626,10.8632919199134,9.78955048198908,9.98982577766041,9.83301496488365,10.3964251707934,9.76594363881461,10.5466020373273,10.671066800674,7.96164187383731,9.77238681493725,11.5331430485774,13.4562824569183,12.5039405067348,12.4427217966362,12.0160682978153,11.8916800614896,13.5102900386642,13.7539858914529,13.6779781636707,11.1494250037017,11.716931320486,12.0294331458872,12.7787461931805,12.6338815917177,12.1315533394631,11.9794151672759,11.6685734217513,12.2825280598984,11.8617583411541,10.246359186851,10.9978393382787,10.0949779212315,9.26945897967044,9.07311810816601,6.68706527714386,6.64180738327106,6.71593130542906,6.38771957852591,6.14542038392973,6.10024591680563,7.34919281588092,7.48632900603368,8.01706670676112,7.68066443155227,7.21745178982792,6.93800653422734,7.17999470098084,7.84421592402567,8.42237448261649,8.33803332424907,7.92316021292215,8.03879960101539,8.17134531313012,8.91785557014733,8.16698567754438,8.81783504718091,9.23753897894638,8.82104497202378],"USDZAR^STD(FG_PRICE_CHANGE(0,-1AY,AM))":1.92753316299919,"EWT^FG_TOTAL_RETURNC(-10AY,0,AM)":[4.3323874,0.13614893,4.5547247,6.046808,-3.0042887,2.6548624,-8.189654,5.566728,-3.5578132,-0.23726821,4.983163,-0.32072067,2.9600978,1.8125057,-3.9287984,-2.3642182,-9.162301,-1.7291069,3.8856268,-3.7402928,-5.9384165,-5.428177,1.9541144,13.999998,-1.7543912,-6.6220226,8.446217,5.290234,9.211445,-3.8977623,3.4574509,-4.4023156,5.411768,-0.14141798,5.524671,-0.8054495,3.1542778,4.2385817,1.0165453,3.7377834,0.7760525,3.6578655,-0.82249045,0.48154593,-2.7422845,4.717982,-3.3889234,6.3196063,-0.07855296,-2.2798717,1.2603879,-5.667371,4.7726035,-1.4469504,-10.277319,0.36363602,-1.8719792,1.0246873,2.2934437,2.1805882,5.891192,-0.5393088,-3.56735,5.2086353,-4.078764,5.6598306,4.329729,5.506778,2.6475072,3.48562,-2.457416,-8.455974,-6.648511,8.785761,4.0246844,8.872831,6.515038,-1.3567626,5.4566026,2.7795553,8.654046,10.266388,5.077851,-0.5556464,3.1154752,-0.55829287,4.887712,1.4798522,-1.0394037,2.1476746,-6.2001286,6.1027527,3.114891,3.0756712,-2.7131796,-7.4471354,-2.8642416,-9.442639,3.2749772,-11.773282,8.118153,-5.426061,-14.929295,14.200902,2.91121,2.4955273,4.467201,-3.1403124,3.9549232,-3.7602305,9.400141,-1.449579,-2.3875475,-1.0482609,1.2580037,0.7846594,5.6444526,1.5343189,6.1136365,3.5339475,2.027309],"EWY^FMA_PE(LTMA,-10AY,0,AM,\"PORTAGG\",\"MEANR\")":[11.5536744413385,11.3434419563361,11.3459456084536,11.2453527514659,11.5553084262271,11.5056860896454,11.0399593773223,11.6512814499824,11.4379899122048,11.3919948748114,12.2336428705256,12.189563529006,12.0625405818021,11.8028618502388,11.4175075041783,11.1466064928882,11.0049339496366,10.7095550328909,11.0698270355285,11.3337661610789,10.4716071522201,9.69156765377865,10.1866361314219,10.6072059206048,10.6190134537738,10.507295102345,10.5659713111807,10.4857045086775,10.5756089863421,10.6993800668399,10.6444106473958,10.6739301786575,11.0979095190745,11.3365673766428,11.6553899255292,11.6051346709182,11.3092484577211,11.2146426471039,11.1084300200251,10.8966814672396,10.4381305037991,10.353206657013,10.55997616249,10.4562386317666,10.1474665099715,10.3070864833321,10.1610798740774,10.5382210233172,10.3527183752632,10.2391610894007,10.1276524154875,9.66573800305817,9.46903991252104,9.29496868528112,8.77921656284749,8.57881318136356,8.24000866917524,8.48083891249742,9.66353801522435,9.97866931803905,10.4028511336726,10.4461813390757,10.7820924175522,11.1538004141213,11.0757711635457,11.8229668233249,12.1532601885402,13.3210958319082,13.7031529847383,14.6940213930302,16.1311288313993,14.9120280583964,14.6561917636259,14.9091438152395,15.5201953461218,15.4547728168154,16.4865147843148,16.2441658924591,16.1498162801536,16.6144760803334,18.7861235537532,21.9395202118722,21.4089047497202,20.2282442985941,19.5609605455392,18.0617341208663,17.171096258494,16.1796320420441,14.9232917717013,13.753108313091,12.3116386217787,11.0479346212329,10.3297716629348,9.46575392847237,9.35797699336905,9.27381573072416,9.29327977185035,9.11030935109177,9.18643722401658,8.88488194694749,9.12114870055753,8.73400798445234,8.45003213952622,10.0087839894055,9.80151640623927,10.0572471380365,10.8277457850935,11.0756978572992,11.9136752637097,12.1437965412137,12.6214392970028,12.6282231487212,13.0340728850058,13.5163279778033,13.5436363118115,13.7725093925356,14.6184024162274,14.8653288357568,16.4032630660265,16.1356799539734,15.6801440646445],"KSA^FG_PRICE_MAVG(0,,,,30)":44.445,"EWT^FG_PRICE_MAVG(0,,,,200)":46.4388,"QAT^FG_TOTAL_RETURNC(0,-3AM)":-1.1248648,"EZA^PERCENT_CHANGE(FMA_EPS(+1,0,,,,\"PORTAGG\",\"MEAN\"),FMA_EPS(+1,-3AM,,,,\"PORTAGG\",\"MEAN\"))":-1.82956876683197,"EWJ^FG_TOTAL_RETURNC(0,-6AM)":17.940353,"EWJ^FMA_COS_DOWN(\"EPS\",\"1M\",+1,NOW,,,\"PORTAGG\",\"MEANR\")":88.0,"SET-BKK^FG_ROE(0)":7.89284444966615,"TRYMX10Y-FDS^FG_YIELD_NAME":"Treasury - Mexico Benchmark Bond 10Y","REFINREPO-FDS^FG_YIELD(NOW,,,0)":6.5,"TRYMX10Y-FDS^PCTCHG(FG_YIELD(0,,,,\"YTM\"),FG_YIELD(-3AM,,,,\"YTM\"))":7.7156806,"TRYCN10Y-FDS^FG_YIELD_NAME":"Treasury - China Benchmark Bond 10Y","TIPSCL10Y-FDS^FG_YIELD_NAME":"Treasury - Chile Inflation-Indexed (TIPS) Bond 10Y","VWO^JULIAN(FMA_DIV_YLD(NTMA,NOW,NOW,M,\"PORTAGG\",\"MEANR\").DATES)":45351,"MCHI^FG_FCF_YIELD_NTM(0)":7.09666023940166,"EWT^FMA_PE(LTM,0,,,\"PORTAGG\",\"MEANR\")":21.8246018306605,"CC_US^IMF_IFS_RCPI_Q(0)":null,"TRYIN10Y-FDS^FG_YIELD(0,,,,\"YTM\")":7.1125,"KSA^FG_COMPANY_NAME":"iShares MSCI Saudi Arabia ETF","MCHI^FMA_PCT_ABOVE_MAVG(200,0,,,,\"PORTAGG\")":40.6060606060606,"EZA^FG_ROE(0)":14.7994718973247,"REFCLMPR-FDS^PROPER_NAME(0,,,\"SECURITY\",\"NAME\")":"Chile Monetary Policy Rate","TRYGR10Y-FDS^FG_YIELD_NAME":"Greece Benchmark Bond - 10 Year","CNYA^FMA_COS_DOWN(\"EPS\",\"1M\",+1,NOW,,,\"PORTAGG\",\"MEANR\")":316.0,"REFCNRMB-FDS^FG_YIELD(NOW,,,0)":3.45,"EWM^FMA_DIV_YLD(NTMA,NOW,NOW,M,\"PORTAGG\",\"MEANR\")":4.19345248935773,"INDA^FMA_DIV_YLD(NTMA,NOW,NOW,M,\"PORTAGG\",\"MEANR\")":1.34412815279926,"EWM^JULIAN(FMA_DIV_YLD(NTMA,NOW,NOW,M,\"PORTAGG\",\"MEANR\").DATES)":45379,"EWY^FMA_PE(NTMA,0,,,\"PORTAGG\",\"MEANR\")":10.4458991250846,"USDAED^FG_COMPANY_NAME":"UAE Dirham per U.S. Dollar","BRENT-FDS^FG_PRICE_MAVG(0,,,,30)":85.86,"CC_QA^IMF_IFS_RCPI_Q(-1AM)":null,"INDA^FMA_PE(NTMA,-10AY,0,AM,\"PORTAGG\",\"MEANR\")":[15.1484576551925,15.1547554054817,16.6311989796386,16.2247217360135,16.2794878933504,16.8986637150266,16.3579471175283,17.1503035360299,16.8914559938687,16.8402737742472,17.8765654945071,18.1158574292542,18.3246011543807,17.3627492216046,16.829011984246,18.140850752603,18.6769145148141,17.3759200174205,17.96123044885,17.2287966132351,16.6978060535755,16.5270616288276,15.9851148218209,17.0764914356707,17.0603241310679,17.3842731730335,17.5876363342603,18.0218472985614,18.1401690826155,18.1990712486189,17.8026904553748,16.45685895152,16.5213187633103,16.6055297043613,17.4097070080187,17.5633278032559,18.0499155414284,18.347595236584,18.3103081474484,18.4307528203148,18.4308909613227,18.7830963269056,18.5400211827023,18.8533883109577,18.7478016263596,19.2259172068399,18.4812762931262,17.9564508649568,18.1771592821666,18.5218179325813,18.7211635890765,18.6527250241812,19.6108023954956,19.4364255172159,17.1078288627516,17.9661545944518,17.6556515294214,17.7681722056054,18.2210829082454,18.7225854874829,18.8669308970635,18.2315516723894,19.2943121238691,18.4423106440321,18.2187949785679,18.2206266388167,18.0986373595941,19.1573172666412,18.9296330304672,19.1890613264447,19.1966684209296,16.5286038993527,15.6608068956583,18.4682771422935,20.8781209418116,23.1779238491966,23.877762770355,23.1768044679316,23.3617856178323,22.8981435322484,24.067313471189,24.8503529004303,23.9054543343263,23.8053437564779,22.9200881644928,22.4934363435052,23.5905658022345,22.9876138926202,23.5141625682387,24.6654948914113,24.5814444272816,24.0191724415828,23.5363023117209,23.7615049539046,22.249784520914,21.238682694424,22.4397022637116,20.2718893924219,20.5126312789301,20.5145009595891,22.602208942503,22.659603219775,21.2636175665298,22.627687569572,22.7211703300643,21.6449692496418,21.1088799734345,20.1734486001964,20.1923965213864,21.0489632439977,21.3441432968665,22.0889404176672,20.864655632681,21.0600697219407,20.6447875676528,20.0309336758994,21.4226015146536,21.9779557025745,22.4277378409837,22.5605153563178,22.7310577304994],"GREK^JULIAN(FMA_DIV_YLD(NTMA,NOW,NOW,M,\"PORTAGG\",\"MEANR\").DATES)":45379,"USDQAR^FG_PRICE_CHANGE(0,-3AM)":0.0,"TRYSA10Y-FDS^FG_YIELD_NAME":"Treasury - SAUDI ARABIA Benchmark Bond 10Y","EWW^FMA_DIV_YLD(NTMA,NOW,NOW,M,\"PORTAGG\",\"MEANR\")":4.00743780835833,"EZA^P_PRICE(0)/P_PRICE_LOW_PR(0,,,USD,,,\"PRICE\",\"INTRA\",\"52W\")-1":0.1381433,"REFQALEND-FDS^PROPER_NAME(0,,,\"SECURITY\",\"NAME\")":"Qatar Lending Rate - Overnight","EPOL^FMA_COS_DOWN(\"EPS\",\"1M\",+1,NOW,,,\"PORTAGG\",\"MEANR\")":11.0,"REFPHRREPO-FDS^(SUBARRAY(NOT_NA(NO_REPEAT_F(FG_YIELD(NOW,-10AY,D))),0,1)-SUBARRAY(NOT_NA(NO_REPEAT_F(FG_YIELD(NOW,-10AY,D))),1,1))*100":25.0,"TIOS-FDS^MAX(FG_PRICE(0,-5AY))":219.77,"CAGDPY@MX^EE_ACTUAL_ANNUAL(MED,0)":-0.475,"PLATI-FDS^FG_PRICE_CHANGE(0,-1AM)":4.9197860962567,"VNM^FG_TOTAL_RETURNC(0,-12AM)":14.705765,"EWZ^P_PRICE(0)/P_PRICE_LOW_PR(0,,,USD,,,\"PRICE\",\"INTRA\",\"52W\")-1":0.16985285,"EWM^P_PRICE(0)/P_PRICE_LOW_PR(0,,,USD,,,\"PRICE\",\"INTRA\",\"52W\")-1":0.09879029,"EIDO^FG_TOTAL_RETURNC(0,-12AM)":-5.4809628,"INDA^FMA_COS_UP(\"EPS\",\"1M\",+1,NOW,,,\"PORTAGG\",\"MEANR\")":47.0,"EIDO^FMA_COS_UP(\"EPS\",\"1M\",+1,NOW,,,\"PORTAGG\",\"MEANR\")":21.0,"REFIDRREPO-FDS^FG_YIELD(NOW,,,0)":6.0,"UAE^FMA_DIV_YLD(NTMA,NOW,NOW,M,\"PORTAGG\",\"MEANR\")":5.262277212165,"MCHI^FMA_DIV_YLD(NTMA,NOW,NOW,M,\"PORTAGG\",\"MEANR\")":3.03318273505233,"EZA^JULIAN(FMA_DIV_YLD(NTMA,NOW,NOW,M,\"PORTAGG\",\"MEANR\").DATES)":45379,"EPHE^FG_FCF_YIELD_NTM(0)":6.42629374405891,"REFEUREFI-FDS^(SUBARRAY(NOT_NA(NO_REPEAT_F(FG_YIELD(NOW,-10AY,D))),0,1)-SUBARRAY(NOT_NA(NO_REPEAT_F(FG_YIELD(NOW,-10AY,D))),1,1))*100":25.0,"EWT^JULIAN(FMA_DIV_YLD(NTMA,NOW,NOW,M,\"PORTAGG\",\"MEANR\").DATES)":45379,"UAE^PERCENT_CHANGE(FMA_EPS(+1,0,,,,\"PORTAGG\",\"MEAN\"),FMA_EPS(+1,-1AM,,,,\"PORTAGG\",\"MEAN\"))":6.06602764168783,"EPU^FG_TOTAL_RETURNC(0,-3AM)":20.9764,"EIDO^FMA_PE(LTM,0,,,\"PORTAGG\",\"MEANR\")":15.9210063242886,"INDA^FG_TOTAL_RETURNC(0,-1AM)":0.8670449,"EPOL^FG_TOTAL_RETURNC(0,-12AM)":55.709267,"EWT^SIZE(FG_CONSTITUENTS)":91,"SET-BKK^FG_FCF_YIELD_NTM(0)":5.25395171719281,"REFMYON-FDS^FG_YIELD(NOW,,,0)":3.0,"VGK^PERCENT_CHANGE(FMA_EPS(+1,0,,,,\"PORTAGG\",\"MEAN\"),FMA_EPS(+1,-1AM,,,,\"PORTAGG\",\"MEAN\"))":-4.99956575890268,"EPU^FMA_COS_UP(\"EPS\",\"1M\",+1,NOW,,,\"PORTAGG\",\"MEANR\")":5.0,"EPU^FMA_RBICS_REV_CURRENT(30, LOC, \"PORTAGG\")":32.4825470100704,"EZA^FG_PRICE_MAVG(0,,,,30)":38.971333,"EZA^P_PRICE(0)/P_PRICE_HIGH_PR(0,,,USD,,,\"PRICE\",\"INTRA\",\"52W\")":0.9039422,"CC_GR^IMF_IFS_RCPI_Q(-1AM)":3.309465,"EPOL^FMA_DIV_YLD(NTMA,NOW,NOW,M,\"PORTAGG\",\"MEANR\")":4.89190910053165,"EPHE^FG_TOTAL_RETURNC(0,-6AM)":7.891333,"QAT^FG_TOTAL_RETURNC(-10AY,0,AM)":[null,null,-0.5966544,-0.35973787,3.011632,2.884984,0.90943575,-1.46451,-12.652439,5.4537535,0.49648285,-1.3945162,-1.2952328,2.1870136,-3.9931297,-1.2075126,-1.0411918,2.0128012,-1.8385649,-6.806761,-10.955876,-3.269124,0.113892555,10.784984,0.17457008,-3.1563342,-1.398313,2.0878792,10.218107,-4.32325,0.36143064,-7.3158145,2.445805,7.487786,-0.35335422,-1.0891616,-0.53726435,-3.038603,-6.9569826,-0.47588348,2.50597,-7.9749703,-1.7704129,-7.8879538,2.202022,17.209984,-7.091838,-2.2613049,8.547556,-1.657778,6.230581,-0.18119216,5.6379795,0.011241436,-1.3526618,6.3708663,4.1220546,0.7942915,-4.6663284,-3.613156,4.4692755,-3.262037,2.5428414,1.0234952,-6.5229416,5.144894,0.398767,0.21903515,1.9564033,-2.2478044,-2.3555815,-14.876509,8.9068775,-0.30978322,2.858913,3.7443876,2.6439548,1.8772244,4.3073416,-1.027143,3.0555844,3.0761123,-2.6687622,-0.349468,2.346909,3.4001112,-0.7863343,1.1209965,0.8311629,1.4940858,5.004561,2.5336027,-3.5360694,2.7965188,10.91243,2.1496177,7.954538,-7.9142275,-4.69026,-5.238968,12.7061,-5.518502,-2.493453,3.6730528,-11.156768,-1.2514234,-7.9116344,3.7650585,-1.2439132,5.914569,-2.7903438,-2.1558821,4.2372823,-2.0596266,-4.759276,-0.058096647,-2.2093058,5.7075024,-3.7120342,4.6144843,-1.8425465],"KSA^FG_PRICE_MAVG(0,,,,200)":41.3406,"TRYKR10Y-FDS^PCTCHG(FG_YIELD(0,,,,\"YTM\"),FG_YIELD(-1AM,,,,\"YTM\"))":7.1703863,"MCHI^FMA_EVAL_EBITDA(NTMA,0,,,\"PORTAGG\",\"MEANR\")":8.26248875646345,"EWW^FG_TOTAL_RETURNC(-10AY,0,AM)":[5.9850335,3.325498,2.7933717,2.355516,1.4910221,1.0412097,-6.38057,0.46743155,-13.282305,3.3968449,-4.3404818,-0.2824843,5.7896614,-0.6192446,-1.6840696,-0.96052885,-3.5011292,-6.317687,5.934489,-1.9643485999999999,-8.571434,-5.2546444,-4.0425897,16.126835,0.5071163,-0.4269302,-4.2876663,3.1253815,5.832994,-7.153642,2.9274344,-14.398581,5.768347,-8.331185,11.451101,1.9948483,9.148275,0.23120642,2.575934,4.4202924,1.6330957,0.7498741,-6.202376,-6.0079336,-0.10049939,1.0277867,1.2877226,3.0393243,2.2170782,-9.336102,-7.156229,14.388275,-1.5476227,-0.30229092,-1.9203544,-11.912608,-6.2236786,11.455786,-0.74558854,-3.3689976,9.163725,-3.776437,1.1437535,-1.4460504,-7.001841,5.3813934,3.3497334,1.9492269,-0.80035925,4.9545407,1.7245054,-24.094088,-21.105528,7.891011,3.1157732,0.76203346,7.1609616,-0.7687688,6.7342043,9.1010685,8.239496,6.4959645,-5.165058,4.262376,2.4983048,4.254377,5.68887,-3.0198634,3.0512094,1.41958,-4.199159,1.5863061,-1.2122393,6.56327,-0.39588213,-2.3251176,8.321465,-9.936142,0.3904581,-4.682559,5.7756186,-2.3849368,-2.4432063,17.772411,-3.8985252,10.307825,1.1133075,1.1898398,4.369962,4.6073556,1.8899441,0.44500828,-1.8196225,-2.9492319,-6.2437773,4.5164704,8.354521,4.8624873,2.105105,-2.3435235,4.2983055],"REFIDRREPO-FDS^(SUBARRAY(NOT_NA(NO_REPEAT_F(FG_YIELD(NOW,-10AY,D))),0,1)-SUBARRAY(NOT_NA(NO_REPEAT_F(FG_YIELD(NOW,-10AY,D))),1,1))*100":25.0,"TRYBR10Y-FDS^FG_YIELD(-10AY,0,Y,,\"YTM\")":[12.319731,15.989595,11.062725,9.887577,8.936093,6.883678,6.961219,10.970291,12.900059,10.455909],"USDZAR^FG_PRICE_CHANGE(0,-6AM)":-0.08644462,"MCHI^FMA_DIV_YLD(NTMA,-10AY,0,AM,\"PORTAGG\",\"MEANR\")":[3.6865808950191,3.91476629682349,3.64681899341822,3.65515054723268,3.48198692826018,3.51832656592396,3.76808597581336,3.65503970840324,3.51992789172879,3.25130021706908,3.17926583728992,3.22735324830495,2.58643546120093,2.55759273691748,2.71028255869974,3.09940417403877,3.16892570848052,3.48257200435901,3.25679969270919,3.23180360021483,3.3572666286964,3.2055647057477,3.44501534202171,3.09579972674963,2.93469583009116,3.04731854741801,2.60943513156555,2.54937021357265,2.3831973773581,2.21589859380336,2.24377788673256,2.36832677065925,2.32618711571808,2.3288424917864,2.26930888870702,2.27678892006502,2.2995188819255,2.22979203510448,2.14912492921067,2.18667714565716,2.19162830819999,2.13988042090357,2.06360054136305,2.00942121594139,2.07341284313246,1.98354137358715,2.23259555171081,2.09239865232515,2.25516041052183,2.24588612143982,2.2388681698256,2.45472995854337,2.4605045038203,2.7307746696435,2.92358003083775,2.83747540563692,2.77047809494334,2.74714015648318,2.54250184135986,2.46768639385929,2.34730545137695,2.47469368871758,2.54434944671307,2.50405136300634,2.64234099274954,2.45436779956367,2.51293689027659,2.47081902356008,2.36389534719567,2.20374194867481,2.25569512511824,2.35919414232548,2.27230206068536,2.14681459776419,1.98103154953,1.72830968939529,1.81126782775036,1.78814872653987,1.74233798351519,1.72974550156143,1.69784704290798,1.52086159301402,1.31771967284086,1.45986832351066,1.60279994578292,1.7068413121849,1.62577594923372,1.69753095595927,1.81983478304955,1.84170398757258,1.93233113867528,1.9328174021662,2.06549070429853,2.13885151256256,2.17553026136419,2.74530655537483,2.62518711709282,2.7413498672354,2.38148289419166,2.44171643587823,2.5560960679616,2.53475580088331,2.90902772668655,2.77938727588629,2.43145456316591,2.24580979172611,2.30498670367792,2.51236711498251,2.40708004999911,2.52365149355937,2.50675551363129,2.52041243840202,2.43830534899914,2.48849058975993,2.53726313264687,2.62716911951089,2.76015023456879,2.7945582570313,3.00974128267036,2.92660362568398,3.01623217482177],"EWW^FMA_PE(LTMA,-10AY,0,AM,\"PORTAGG\",\"MEANR\")":[null,null,null,null,null,null,null,null,null,null,null,null,null,null,null,null,null,null,null,null,null,22.3499464038669,23.1042829603001,24.8019113664377,24.615398469367,24.3360887587655,23.3582030952637,22.982122832684,23.1531204824507,22.0713590034806,22.2500954393951,20.7403891168098,21.22411139524,20.2665181075793,21.7642094842767,21.3942477576777,21.1496238769705,20.66591581701,20.2304194158118,19.8590584777341,19.5538714159353,19.3077504864988,18.6237755999997,17.0790916013013,16.9812167214919,16.9572478240255,16.9183249516527,17.9724243795287,17.7950168221954,17.4244210363803,17.1286340084858,17.5379705004115,17.1247890545122,17.1233255082841,16.5603182585449,15.5573183555293,14.46454593699,15.3171316945291,15.1794048413682,15.4087546198363,15.4284342212874,15.1545411666467,15.0600266619658,14.8262814293836,14.4618437187269,14.9392558741685,15.1898881612225,15.4825977902903,15.3944953374793,15.8851776515048,15.9413576215513,14.9204050549791,14.3942790803452,16.2221238596508,17.111498250796,17.914160973545,20.1027210418794,19.6402371320204,20.8384841314252,23.1575348034305,27.6036891423783,33.2781989487094,29.3043407788586,27.1327226852353,25.9870977955622,24.7753721508892,23.7998589056349,22.4130226041027,20.8766383069873,19.5699103184425,17.924071208987,16.7496297375908,15.4321090839877,15.2304838974984,15.1806119601856,15.0010523439357,14.973345271507,14.3863041217291,14.0406559160061,13.6238792524113,13.6336415702427,13.0688378281214,12.7367379401728,13.8387003662211,13.2586771350816,13.8489976553454,13.5658084255929,14.5464271196657,14.4218443962334,14.1910007830392,13.7838642041433,13.5405971955583,13.2104718297169,12.937158942583,12.401203849642,12.6742624249205,13.4154149363105,13.5777791165907,14.8739891973832,15.9220038844252,15.8072567502586],"CPALM-FDS^FG_PRICE_CHANGE(0,-6AM)":27.9603399433428,"VNM^FG_PRICE_MAVG(0,,,,200)":13.5877,"EWT^FG_PRICE_MAVG(0,,,,60)":46.9575,"VNM^P_PRICE(0)/P_PRICE_LOW_PR(0,,,USD,,,\"PRICE\",\"INTRA\",\"52W\")-1":0.16159856,"QAT^FG_TOTAL_RETURNC(0,-1AM)":-1.8425465,"EWZ^PERCENT_CHANGE(FMA_EPS(+1,0,,,,\"PORTAGG\",\"MEAN\"),FMA_EPS(+1,-1AM,,,,\"PORTAGG\",\"MEAN\"))":1.82257892604607,"EWM^PERCENT_CHANGE(FMA_EPS(+1,0,,,,\"PORTAGG\",\"MEAN\"),FMA_EPS(+1,-3AM,,,,\"PORTAGG\",\"MEAN\"))":-0.863932934101386,"EIDO^FG_TOTAL_RETURNC(0,-1AM)":-5.0174475,"URTH^P_PRICE(0)/P_PRICE_LOW_PR(0,,,USD,,,\"PRICE\",\"INTRA\",\"52W\")-1":0.24864864,"URTH^SIZE(FG_CONSTITUENTS)":1469,"GREK^SIZE(FG_CONSTITUENTS)":30,"QAT^FG_ROE(0)":10.3865556423548,"INDA^FMA_DIV_YLD(NTMA,-10AY,0,AM,\"PORTAGG\",\"MEANR\")":[1.60985777859732,1.69367024797321,1.54516612542557,1.58215129281342,1.63167521999265,1.54492350919965,1.61273533440135,1.54762343093638,1.57911897509871,1.58532868332783,1.51001025255549,1.50221328769148,1.50485808655573,1.64903610215295,1.73191910923747,1.58725079262214,1.55732555910618,1.69325374427893,1.63444208116162,1.73211264225467,1.7754395862707,1.76093013593903,1.89296129104495,1.75406113757325,1.76043295549985,1.6995773978197,1.61314686988943,1.55786382379352,1.54685421704567,1.50809593862481,1.5329424372764,1.67359786865786,1.65768798392064,1.65768060959988,1.60039411522956,1.58406928884569,1.55406069297689,1.54948626647589,1.5974742293594,1.58513860634632,1.5748030911087,1.52980666451891,1.54947974318284,1.52470188789031,1.5221149543636,1.48420692238027,1.55591038203351,1.59672765461408,1.58050958185468,1.59928585186767,1.59246179234008,1.59249710497522,1.51125576802699,1.51485319851953,1.70188731109203,1.65182961761708,1.68360730358222,1.66190554357473,1.63927085586307,1.60682513687183,1.58277430131843,1.71348395794302,1.65636293647779,1.74394194796986,1.80802522110138,1.80505328758737,1.83694441219849,1.76103417248292,1.69526541639897,1.66205083832976,1.65898613797416,1.93492820943077,2.13482544397024,1.93195129167456,1.73218847722132,1.58140623687027,1.51517564770299,1.52389528304801,1.48375003301197,1.4711034940949,1.36009003070912,1.28765982703896,1.31343599096268,1.32808427531873,1.36433351942246,1.40655113734025,1.38153624525625,1.40144960262142,1.36426838334234,1.28351359323942,1.27510209810349,1.33486915385875,1.34942770071536,1.32806904980271,1.42950481812143,1.51141097407611,1.43966757319743,1.65504219438161,1.63894464377013,1.64318609816308,1.47130928533494,1.47653842702024,1.57798663374922,1.48483688184649,1.4487670982858,1.50349527410006,1.53867866607202,1.59983092706659,1.59502927888228,1.58576767936471,1.55406051054572,1.49301252925409,1.50164137667733,1.48716624520735,1.50120531983196,1.53421597816354,1.4132139110431,1.37474371480333,1.36782203883179,1.33990510003881,1.31924874755137],"VNM^FG_PRICE(0)":13.37,"VNM^P_PRICE(0)/P_PRICE_HIGH_PR(0,,,USD,,,\"PRICE\",\"INTRA\",\"52W\")":0.8545861,"QAT^PERCENT_CHANGE(FMA_EPS(+1,0,,,,\"PORTAGG\",\"MEAN\"),FMA_EPS(+1,-3AM,,,,\"PORTAGG\",\"MEAN\"))":4.70969718983867,"URTH^FG_TOTAL_RETURNC(0,-6AM)":18.06276,"ECH^SIZE(FG_CONSTITUENTS)":29,"MCHI^FG_ROE(0)":9.90594879709542,"TRYID10Y-FDS^FG_YIELD_NAME":"Treasury - Indonesia Benchmark Bond 10Y","REFIDRREPO-FDS^PROPER_NAME(0,,,\"SECURITY\",\"NAME\")":"Indonesia BI (Reverse) Repo Rate - 7 Day","TRYTW10Y-FDS^PCTCHG(FG_YIELD(0,,,,\"YTM\"),FG_YIELD(-3AM,,,,\"YTM\"))":22.179012,"VGK^FMA_EVAL_EBITDA(NTMA,0,,,\"PORTAGG\",\"MEANR\")":9.07872241341598,"UAE^FMA_PE(NTMA,0,,,\"PORTAGG\",\"MEANR\")":9.51241349103836,"MCHI^FMA_PE(NTMA,0,,,\"PORTAGG\",\"MEANR\")":9.40383577932149,"EWZ^FMA_EVAL_EBIT(LTMA,NOW,NOW,M,\"PORTAGG\",\"MEANR\")":6.77506445894763,"CC_SA^IMF_IFS_RCPI_Q(-1AM)":1.5943921,"TRYMY10Y-FDS^PCTCHG(FG_YIELD(0,,,,\"YTM\"),FG_YIELD(-3AM,,,,\"YTM\"))":1.9281937,"VGK^FMA_DIV_YLD(NTMA,NOW,NOW,M,\"PORTAGG\",\"MEANR\")":3.58611800939403,"EIDO^FG_FCF_YIELD_NTM(0)":null,"EWY^FMA_EVAL_EBIT(LTMA,NOW,NOW,M,\"PORTAGG\",\"MEANR\")":20.2722256815213,"REFMXTON-FDS^(SUBARRAY(NOT_NA(NO_REPEAT_F(FG_YIELD(NOW,-10AY,D))),0,1)-SUBARRAY(NOT_NA(NO_REPEAT_F(FG_YIELD(NOW,-10AY,D))),1,1))*100":-25.0,"EWW^P_PRICE(0)/P_PRICE_LOW_PR(0,,,USD,,,\"PRICE\",\"INTRA\",\"52W\")-1":0.30973876,"REFMXTON-FDS^PROPER_NAME(0,,,\"SECURITY\",\"NAME\")":"Mexico Target Rate - Overnight","EZA^FMA_RBICS_REV_CURRENT(30, LOC, \"PORTAGG\")":43.909796179783,"EWT^FG_COMPANY_NAME":"iShares MSCI Taiwan ETF","EZA^FG_PRICE_MAVG(0,,,,60)":38.710667,"EPHE^P_PRICE(0)/P_PRICE_LOW_PR(0,,,USD,,,\"PRICE\",\"INTRA\",\"52W\")-1":0.14038873,"EPOL^FG_COMPANY_NAME":"iShares MSCI Poland ETF","CAGDPY@MX^EE_ACTUAL_ANNUAL(MED,+1)":-0.7,"EPHE^FMA_COS_DOWN(\"EPS\",\"1M\",+1,NOW,,,\"PORTAGG\",\"MEANR\")":12.0,"TRYAE10Y-FDS^FG_YIELD(0,,,,\"YTM\")":null,"NI-FDS^FG_PRICE_CHANGE(0,-1AM)":-1.08877721943048,"TRYSA10Y-FDS^FG_YIELD(-10AY,0,Y,,\"YTM\")":[null,null,3.8912454,3.7299898,4.5715504,2.8775356,2.0844028,2.5113702,4.613973,4.608568],"USDCNH^FG_PRICE_CHANGE(0,-1AY)":5.243361,"CPALM-FDS^FG_PRICE_CHANGE(0,-3AM)":20.7754010695187,"FC0000AE^FG_PRICE(0)":145.15286,"TUR^FG_PRICE_MAVG(0,,,,60)":36.451332,"VNM^FG_TOTAL_RETURNC(0,-6AM)":3.2772064,"EWZ^FMA_PCT_ABOVE_MAVG(200,0,,,,\"PORTAGG\")":60.0,"EWM^PERCENT_CHANGE(FMA_EPS(+1,0,,,,\"PORTAGG\",\"MEAN\"),FMA_EPS(+1,-1AM,,,,\"PORTAGG\",\"MEAN\"))":-0.0255235036282201,"EIDO^PERCENT_CHANGE(FMA_EPS(+1,0,,,,\"PORTAGG\",\"MEAN\"),FMA_EPS(+1,-3AM,,,,\"PORTAGG\",\"MEAN\"))":-1.71826097228539,"VWO^FG_TOTAL_RETURNC(0,-6AM)":9.527183,"URTH^FMA_COS_UP(\"EPS\",\"1M\",+1,NOW,,,\"PORTAGG\",\"MEANR\")":556.0,"ECH^FMA_COS_DOWN(\"EPS\",\"1M\",+1,NOW,,,\"PORTAGG\",\"MEANR\")":12.0,"INDA^FG_ROE(0)":16.0277005867674,"REFEUREFI-FDS^PROPER_NAME(0,,,\"SECURITY\",\"NAME\")":"Eurozone Main Refinancing Operations Minimum Bid Rate","REFCLMPR-FDS^(SUBARRAY(NOT_NA(NO_REPEAT_F(FG_YIELD(NOW,-10AY,D))),0,1)-SUBARRAY(NOT_NA(NO_REPEAT_F(FG_YIELD(NOW,-10AY,D))),1,1))*100":-75.0,"TRYIN10Y-FDS^FG_YIELD_NAME":"India Benchmark Bond - 10 Year","CC_SA^IMF_IFS_RCPI_Q(0)":null,"EWM^FMA_EVAL_EBIT(LTMA,NOW,NOW,M,\"PORTAGG\",\"MEANR\")":17.9776642364183,"VNM^FG_COMPANY_NAME":"VanEck Vietnam ETF","EWM^FG_PRICE_MAVG(0,,,,200)":21.1765,"VNM^FG_TOTAL_RETURNC(0,-3AM)":3.56313,"EIDO^FMA_PCT_ABOVE_MAVG(200,0,,,,\"PORTAGG\")":40.0,"CNYA^SIZE(FG_CONSTITUENTS)":519,"EWM^FG_FCF_YIELD_NTM(0)":6.51164983539011,"VGK^P_PRICE(0)/P_PRICE_LOW_PR(0,,,USD,,,\"PRICE\",\"INTRA\",\"52W\")-1":0.2025063,"TUR^FG_COMPANY_NAME":"iShares MSCI Turkey ETF","TUR^FG_TOTAL_RETURNC(0,-6AM)":2.3238897,"ECH^FG_FCF_YIELD_NTM(0)":8.93334960271646,"EPOL^FMA_EVAL_EBITDA(NTMA,0,,,\"PORTAGG\",\"MEANR\")":4.49126361010099,"VNM^FMA_PE(NTMA,0,,,\"PORTAGG\",\"MEANR\")":16.2546965763053,"TRYIN10Y-FDS^PCTCHG(FG_YIELD(0,,,,\"YTM\"),FG_YIELD(-3AM,,,,\"YTM\"))":-0.801951,"ECH^FG_PRICE(0)":27.69,"CC_TW^FG_COMPANY_NAME":"Taiwan, China","USDBRL^FG_PRICE_CHANGE(0,-1AM)":2.3268461,"GREK^FMA_DIV_YLD(NTMA,-10AY,0,AM,\"PORTAGG\",\"MEANR\")":[2.42781039883555,2.14270705781746,1.79977907514315,2.0706931471584,2.24182019902384,2.13225289357331,2.45163517119081,2.75316300141292,2.90965858008193,3.65268107476986,3.556538891165,3.33503736125681,3.39924656384435,3.19492831874472,3.28280161867505,3.25745782527365,4.20584740952344,3.56986265630257,2.98245008906893,3.15257514619546,3.39294228338078,2.71573724844534,3.20907404204165,3.30034026171923,3.42998271220896,2.33375663526157,2.51687277239408,3.00292497805071,2.94330961101078,3.20000184626101,2.96226720321479,3.04702730579544,2.68815139856701,2.84429106260999,3.06621088145359,2.95442851538614,2.59910077158479,2.31502044160728,2.79058277514761,2.478233167521,2.59478210792789,2.63485690243538,2.83922694386051,3.05202872508514,2.87597106519757,2.50804411518377,2.76072674457004,3.08476593415241,3.15410944468538,3.06600858923944,3.45896226088705,3.48069049465799,3.536084776705,3.80604836803851,4.17424453986903,4.17210828750133,4.19811115253094,4.18219309960559,4.32951874966079,3.92533066128161,3.50922633653166,3.79304901409802,3.28532965809944,3.33884524244238,3.3435175679579,3.45360442774138,3.18024200181704,3.36053025364468,2.99047021205347,3.03928727806189,2.82722487635771,4.68597163502987,4.59273836373025,4.60765583384371,3.80307262049164,3.7021062053408,3.63320738858387,3.66875891216449,3.59636933007706,3.84033670881896,3.36168008812299,3.14326007820807,3.36766555283355,3.21112805240696,3.37156290569889,3.11943477036072,2.98007462790421,3.16530472892453,3.03514685401624,3.02033753231272,3.07548790489038,2.9383544641754,3.17758778919551,3.14877327665066,2.83982786907714,3.34789113517711,3.13833603640748,3.58722247596978,3.97362542241249,4.45498889565136,3.95584798642089,4.09565754425673,4.6124508149915,4.43260227734182,4.42718941098918,4.50752858308741,3.99246050783058,4.25647479812965,4.26609550264101,4.25620990927758,3.89313642675746,3.88437312064561,4.40166936207881,4.59083146988241,5.10130245107105,4.7509002647224,4.49916319798969,4.56909378885978,4.45726350831407,4.87624902882623,5.10852618044466],"EPU^FMA_PE(LTMA,-10AY,0,AM,\"PORTAGG\",\"MEANR\")":[14.8524458281175,14.8347327370677,15.2630336444103,15.8884413360257,15.8569646204122,15.6243392888619,14.3355182026822,14.0615625017634,14.2796324041186,13.9761667047701,15.6036934342606,16.1336354300692,16.0079392360641,15.6487814705809,16.2475322011378,15.7955743508538,15.7181321317423,14.5846075680369,15.398173871745,11.6043759305449,10.7384431050627,14.3618257019728,16.8083052670394,22.4725546512714,22.0869559235244,21.4539729696391,20.4665125577679,20.1447867072176,19.240673116623,18.1395179689711,16.5636084479471,16.0947578470394,15.689246821698,15.5152078673445,17.5121126296527,16.1712786016005,15.6833477846493,15.0070632537357,15.081352944841,14.7697023576815,15.0778501484214,14.9443966804946,16.4175509996797,16.5894458185098,16.3551946195253,17.6333499609755,17.5120021671772,19.7374051103529,19.1823837290132,18.5991504279116,17.8725364305124,17.4355775932794,17.7733884463001,16.0635624102658,16.4292464966435,16.6562023584924,17.1726017381348,17.471854386577,18.7923719577176,20.0646099917081,19.6373280883334,18.555167654813,17.9560885684263,17.6434253920486,18.0539748796667,17.2884143808156,17.0152364841078,17.0792920851438,16.2364755479657,16.8115752323921,16.8395742668373,16.3236671693813,15.5039213816674,16.8058502619802,19.1766903881824,22.4028109127866,25.9413025756859,32.2121182866957,39.3843778058154,43.0027909145277,51.1890151723378,48.6708217456968,45.0365910228281,65.9325995564271,60.3011928033447,54.4183240073444,47.7751141668521,42.1805907353731,35.3808423819962,30.7461933678636,25.6627815892361,20.1746837982952,14.7558213692296,12.2554003611611,11.7711118215034,13.5637445652427,12.9645303481439,11.8372763411946,11.5261758237085,10.3531117478818,10.1809440883741,9.87395744021865,9.24809329903579,10.2366858636935,9.91486228458324,10.3915306582105,9.78820912785449,9.38669291326134,9.54122992468452,9.69018359128979,9.88143274623628,10.2446675094192,11.0996413248704,10.902508508467,10.702611245387,11.1871556200708,12.7446432700689,14.9110812968771,14.6123960953536,15.1908912704446,15.1778948950403],"TUR^FG_PRICE_MAVG(0,,,,30)":36.414333,"EIDO^PERCENT_CHANGE(FMA_EPS(+1,0,,,,\"PORTAGG\",\"MEAN\"),FMA_EPS(+1,-1AM,,,,\"PORTAGG\",\"MEAN\"))":-0.176236567262614,"VWO^FG_TOTAL_RETURNC(0,-3AM)":5.567515,"VWO^FMA_COS_UP(\"EPS\",\"1M\",+1,NOW,,,\"PORTAGG\",\"MEANR\")":716.0,"EZA^FMA_COS_UP(\"EPS\",\"1M\",+1,NOW,,,\"PORTAGG\",\"MEANR\")":11.0,"GREK^FG_ROE(0)":14.264705154558,"TRYTW10Y-FDS^PCTCHG(FG_YIELD(0,,,,\"YTM\"),FG_YIELD(-1AM,,,,\"YTM\"))":24.807606,"VGK^FG_FCF_YIELD_NTM(0)":5.02417491676842,"TUR^FMA_EVAL_EBIT(LTMA,NOW,NOW,M,\"PORTAGG\",\"MEANR\")":7.3514078682178,"MCHI^FMA_PE(LTM,0,,,\"PORTAGG\",\"MEANR\")":12.8461354876977,"EIDO^FMA_EVAL_EBITDA(NTMA,0,,,\"PORTAGG\",\"MEANR\")":6.23894674892412,"EWZ^JULIAN(FMA_DIV_YLD(NTMA,NOW,NOW,M,\"PORTAGG\",\"MEANR\").DATES)":45379,"GREK^FMA_DIV_YLD(NTMA,NOW,NOW,M,\"PORTAGG\",\"MEANR\")":5.14851054366064,"GREK^FMA_PE(LTM,0,,,\"PORTAGG\",\"MEANR\")":7.58190046581541,"CAGDPY@KR^EE_ACTUAL_ANNUAL(MED,+1)":2.4,"SPY^P_PRICE(0)/P_PRICE_HIGH_PR(0,,,USD,,,\"PRICE\",\"INTRA\",\"52W\")":0.9874002,"EZA^FG_PRICE(0)":40.7,"TRYKR10Y-FDS^PCTCHG(FG_YIELD(0,,,,\"YTM\"),FG_YIELD(-3AM,,,,\"YTM\"))":8.136383,"EWT^FMA_PCT_ABOVE_MAVG(200,0,,,,\"PORTAGG\")":68.8888888888889,"REFINREPO-FDS^(SUBARRAY(NOT_NA(NO_REPEAT_F(FG_YIELD(NOW,-10AY,D))),0,1)-SUBARRAY(NOT_NA(NO_REPEAT_F(FG_YIELD(NOW,-10AY,D))),1,1))*100":25.0,"EPHE^FMA_EVAL_EBITDA(NTMA,0,,,\"PORTAGG\",\"MEANR\")":8.58210650988481,"TRYID10Y-FDS^FG_YIELD(-10AY,0,Y,,\"YTM\")":[7.922017,8.942368,7.89735,6.462641,8.148183,7.263584,5.902206,6.458283,6.936579,6.498571]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75775,1.93303150117598,3.07367882715563,3.62874668671579,3.01142146885382],"EWZ^FMA_DIV_YLD(NTMA,-10AY,0,AM,\"PORTAGG\",\"MEANR\")":[4.13884318380639,4.05911832381586,3.95918101385168,3.87592270408538,3.86472535918115,3.68007761347464,3.79056884590259,3.84400151653294,4.28637371936283,4.14118924102676,4.18109455723337,4.15966356726632,3.61523150747245,3.55546279996255,3.87660380854519,3.85017774472631,3.90334863838268,4.37171616227155,3.89842736236992,3.97138787856268,4.03294516141694,4.7061476221592,4.50127383453254,3.37013403514173,3.24923325372015,3.32479844270463,3.46436826826673,3.10419409731631,3.01138444487162,3.12750321291608,3.02595748292806,3.20718799260425,3.48007747699577,3.43077912733813,3.32484124329301,3.58711507754529,3.64616185091382,3.51589760005539,3.65323784485767,3.61342291742659,3.41334435669142,3.16656859092216,3.10326663012945,3.49406110306687,3.62003939109053,3.34440320237435,3.42816763194967,3.3686282750797,3.56912043746738,3.71260941200793,4.35442882139741,4.40591334291219,4.38497288216708,4.57152859723303,4.13765429114331,3.96726290687913,3.99578148086976,3.79922940862009,3.5615375885,3.46229368057468,3.45410619898948,3.48153823606703,3.13706036681379,3.05457985011634,3.21505712111108,3.28881988715408,3.26601531092849,3.27357298108724,3.18849447176997,3.14365597044091,3.06691601323325,4.27252761823566,4.20113318725045,3.75402299424238,2.91594872549839,2.71644845291233,2.79360750398401,3.25127304123804,3.46770872839705,3.42663192744526,3.38327217456325,3.3006007738331,3.73309284681706,4.15782911242835,4.4538934726072,4.7115405426451,4.64570302693202,5.22738850483551,5.73884361155118,6.33254851881799,6.52857878764562,7.41944067188523,7.53397941529752,7.53555123574421,6.78354518122293,8.83732452067041,8.41786132549047,9.3295274058982,10.4125569792443,11.4552869051844,10.4750245165604,10.2988132171546,9.55853222535105,8.37093831305625,7.16782466323332,6.55706963771472,6.5959934169574,6.97900690217364,6.48316755900925,6.67148213344002,6.12822518446774,6.1247137863784,5.89729052994574,5.93419348415216,6.1169748429509,6.32530584602675,6.07868102856405,5.73097556899583,5.89900341303285,6.31388101585979,6.18064023523486],"TUR^FG_PRICE(0)":38.86,"CC_MY^FG_COMPANY_NAME":"Malaysia","USDBRL^FG_PRICE_CHANGE(0,-1AY)":1.5896916,"EWY^FMA_DIV_YLD(NTMA,-10AY,0,AM,\"PORTAGG\",\"MEANR\")":[1.27583856076366,1.29492764463173,1.25313642420635,1.30839696469137,1.28325247061808,1.31667361242339,1.44787969143945,1.39701436881071,1.41333152675368,1.51055430724817,1.59733024920232,1.58171590554619,1.5264154252541,1.56720309662643,1.65253081125418,1.70240422884114,1.79747281481581,1.83961314890066,1.73435089087929,1.85869006790074,1.9380925942411,2.04398678996305,2.01875033164846,1.92370457521611,1.94394627040241,1.96729531343536,1.93156845943155,1.96023142248963,1.89089032032932,1.87396700145522,1.91754276599796,1.98729949155246,1.93988795688581,1.93930792552023,1.9319865848551,1.92304211320381,1.94730004675552,1.82207831114389,1.75810547243886,1.7658412608003,1.86536612077478,1.83819226621657,1.74226953026818,1.95580296298037,2.04129669750143,2.03434449916384,2.21057012731831,2.18133554339334,2.23448718395816,2.22272349348488,2.20572070274187,2.396684854329,2.40340861374535,2.43354975901337,2.59550262953147,2.60403624918519,2.63969536548513,2.62521795884274,2.48584640947123,2.54533889999172,2.44331897382792,2.55121512035095,2.52808139764311,2.54213504978576,2.7022913204829,2.52919622768501,2.52932297580699,2.42737206097433,2.42435848049757,2.32323057283504,2.25245615367901,2.63300843481386,2.68630085164652,2.475993784551,2.21778599952023,2.25223225850709,2.03218423939856,2.11825021468652,2.09457107354748,2.04633512785059,1.82613425049299,1.61752773436687,1.64208310957082,1.69191456384921,1.68307237229513,1.72216275177381,1.68076907240955,1.71160793552345,1.76582561322122,1.84365056349117,1.96703061548233,2.00749931704198,1.92548758097438,1.98616808652331,2.20836184245956,2.28111530239347,2.26755690789433,2.39696182755193,2.38353582203127,2.66005998329417,2.48104693140105,2.65281340426275,2.81974343519305,2.4661754209628,2.51712597309667,2.53494566024348,2.44863400882042,2.50488281252234,2.31900548952082,2.44238731362831,2.27093717314673,2.38266745796733,2.37921959237423,2.38784173505018,2.50825206988642,2.53260729152408,2.35092689148086,2.3522149929272,2.23594303668795,2.24307904971482,2.16743584857747],"DDR3512M-FDS^FG_PRICE_CHANGE(0,-1AM)":0.903696030159051,"SET-BKK^FG_PRICE_MAVG(0,,,,200)":1440.4778,"VNM^FG_TOTAL_RETURNC(0,-1AM)":0.526309,"ECH^P_PRICE(0)/P_PRICE_LOW_PR(0,,,USD,,,\"PRICE\",\"INTRA\",\"52W\")-1":0.16983521,"KSA^SIZE(FG_CONSTITUENTS)":122,"REFSAREPO-FDS^(SUBARRAY(NOT_NA(NO_REPEAT_F(FG_YIELD(NOW,-10AY,D))),0,1)-SUBARRAY(NOT_NA(NO_REPEAT_F(FG_YIELD(NOW,-10AY,D))),1,1))*100":25.0,"REFKRBASE-FDS^(SUBARRAY(NOT_NA(NO_REPEAT_F(FG_YIELD(NOW,-10AY,D))),0,1)-SUBARRAY(NOT_NA(NO_REPEAT_F(FG_YIELD(NOW,-10AY,D))),1,1))*100":25.0,"CC_VN^IMF_IFS_RCPI_Q(-1AM)":3.5401578,"TUR^FMA_PE(NTMA,0,,,\"PORTAGG\",\"MEANR\")":5.47118004165306,"W-FDS^FG_PRICE_CHANGE(0,-6AM)":-0.764388489208623,"EWY^FG_TOTAL_RETURNC(0,-3AM)":5.5095077,"MCHI^SIZE(FG_CONSTITUENTS)":661,"NI-FDS^FG_PRICE_CHANGE(0,-3AM)":9.01538461538463,"TRYGR10Y-FDS^PCTCHG(FG_YIELD(0,,,,\"YTM\"),FG_YIELD(-1AM,,,,\"YTM\"))":4.968185,"CNYA^FMA_PE(NTMA,0,,,\"PORTAGG\",\"MEANR\")":12.1685169494032,"MCHI^FMA_EVAL_EBIT(LTMA,NOW,NOW,M,\"PORTAGG\",\"MEANR\")":13.4951710963979,"UAE^FMA_EVAL_EBITDA(NTMA,0,,,\"PORTAGG\",\"MEANR\")":6.76146272260889,"EWJ^SIZE(FG_CONSTITUENTS)":219,"TIPSCL10Y-FDS^FG_YIELD(0,,,,\"YTM\")":2.6225758,"CNYA^JULIAN(FMA_DIV_YLD(NTMA,NOW,NOW,M,\"PORTAGG\",\"MEANR\").DATES)":45379,"TRYAE10Y-FDS^FG_YIELD(-10AY,0,Y,,\"YTM\")":[null,null,null,null,null,null,null,null,null,null],"VNM^FMA_EPS(NTMA,-20AY,0,CY,,\"PORTAGG\",\"MEANR\")":[null,null,null,null,null,1.76556929798562,1.77344510490664,1.79926295005356,2.1935186011017,2.03454772468732,1.57039558296485,1.29980601244052,1.03619480330304,0.937220389578586,1.03904047410582,1.11601822649293,1.03737377793235,1.28884335629541,1.11127492950619,0.886057282514537],"CPALM-FDS^FG_PRICE(0)":4517.0,"SET-BKK^FG_PRICE_MAVG(0,,,,60)":1381.4689,"EWM^FG_PRICE_MAVG(0,,,,60)":21.564,"INDA^FG_TOTAL_RETURNC(0,-12AM)":30.893505,"EWY^P_PRICE(0)/P_PRICE_HIGH_PR(0,,,USD,,,\"PRICE\",\"INTRA\",\"52W\")":0.95190614,"EPU^P_PRICE(0)/P_PRICE_LOW_PR(0,,,USD,,,\"PRICE\",\"INTRA\",\"52W\")-1":0.4264623,"VGK^P_PRICE(0)/P_PRICE_HIGH_PR(0,,,USD,,,\"PRICE\",\"INTRA\",\"52W\")":0.9768368,"EWZ^FG_ROE(0)":19.8529724310733,"REFSAREPO-FDS^FG_YIELD(NOW,,,0)":6.0,"REFCNRMB-FDS^PROPER_NAME(0,,,\"SECURITY\",\"NAME\")":"China Loan Prime Rate (LPR) - 1 Year","TRYZA10Y-FDS^FG_YIELD(0,,,,\"YTM\")":12.226713,"VGK^FG_PE_NTM(0,,,90,0)":14.0006113777981,"INDA^FMA_EVAL_EBIT(LTMA,NOW,NOW,M,\"PORTAGG\",\"MEANR\")":22.898447607863,"KSA^FMA_EVAL_EBITDA(NTMA,0,,,\"PORTAGG\",\"MEANR\")":11.5926039970905,"FC0000PL^FG_PRICE(0)":214.69629,"TRYTH10Y-FDS^PCTCHG(FG_YIELD(0,,,,\"YTM\"),FG_YIELD(-3AM,,,,\"YTM\"))":1.2294166,"ECH^FMA_EVAL_EBITDA(NTMA,0,,,\"PORTAGG\",\"MEANR\")":6.18521728002346,"MCHI^P_PRICE_RETURNS_PR('52W',2,-10AY,0,AM)":[5.5255294,-5.246073,11.742676,14.321375,19.948029,9.528947,0.40016174,7.2627664,3.320086,15.595781,16.83563,18.240524,37.5558,44.903683,29.538895,12.927759,1.0127306,-9.902895,1.5065432,-1.6410887,-8.802038,-20.527082,-28.354961,-15.826851,-30.827475,-32.682156,-27.533388,-16.14027,-6.2671065,10.486269,3.8976789,-1.6854465,4.3951154,18.465317,35.822487,23.851383,20.992077,31.509315,31.337357,31.36568,28.579187,32.571636,37.76423,49.255848,45.35804,55.433464,38.35126,51.622604,40.306366,36.38952,31.331765999999998,16.015196,7.7679873,-8.012462,-17.578459,-18.15362,-14.872402,-20.901848,-9.154261,-13.972998,-5.7697,-12.618762,-17.822922,-6.067455,-11.462248,5.4501176,10.705339,13.773048,12.397516,21.345127,11.175489,-0.5974829,-8.51273,3.4199357,10.729194,27.858139,33.20055,24.996197,38.544655,33.652653,31.472038,27.217758,51.269947,46.950138,40.968204,30.415678,31.493855,4.5936465,2.3093581,0.95933676,-9.194195,-10.457307,-17.17397,-22.978765,-34.9107,-42.981773,-35.562874,-40.66407,-33.755283,-30.842215,-30.579233,-32.080524,-40.343166,-38.512665,-25.054688,-14.547759,-17.535847,-7.1625414,-2.6017964,4.3193936,-12.595404,-12.49817,-5.773073,-5.4950895,11.549604,5.5536985,-14.282381,-24.611973,-26.043022,-11.819667,-15.330344],"EIDO^FG_PRICE_MAVG(0,,,,200)":22.32815,"ECH^FMA_DIV_YLD(NTMA,NOW,NOW,M,\"PORTAGG\",\"MEANR\")":6.85048293825983,"EWW^FMA_RBICS_REV_CURRENT(30, LOC, \"PORTAGG\")":29.5965573456913,"EWW^FG_FCF_YIELD_NTM(0)":7.67618960667283,"EPU^FG_COMPANY_NAME":"iShares MSCI Peru and Global Exposure ETF","QAT^FMA_COS_UP(\"EPS\",\"1M\",+1,NOW,,,\"PORTAGG\",\"MEANR\")":6.0,"ECH^FMA_PE(LTM,0,,,\"PORTAGG\",\"MEANR\")":10.5268502493931,"QAT^FMA_EVAL_EBITDA(NTMA,0,,,\"PORTAGG\",\"MEANR\")":9.09219908916191,"QAT^FMA_DIV_YLD(NTMA,NOW,NOW,M,\"PORTAGG\",\"MEANR\")":5.03284622965552,"ECH^FMA_RBICS_REV_CURRENT(30, LOC, \"PORTAGG\")":31.8032529247924,"VWO^FMA_DIV_YLD(NTMA,NOW,NOW,M,\"PORTAGG\",\"MEANR\")":3.06860088787676,"USDIDR^FG_PRICE_CHANGE(0,-6AM)":0.97180605,"EPHE^PERCENT_CHANGE(FMA_EPS(+1,0,,,,\"PORTAGG\",\"MEAN\"),FMA_EPS(+1,-1AM,,,,\"PORTAGG\",\"MEAN\"))":-0.278181698302907,"CNYA^FG_COMPANY_NAME":"iShares MSCI China A ETF","TRYPH10Y-FDS^FG_YIELD(-10AY,0,Y,,\"YTM\")":[3.8633,4.1,4.6281,5.6986,7.1730304,4.847582,3.4208684,4.796723,6.9293385,6.0028777],"CC_PL^FG_COMPANY_NAME":"Poland","EWW^FMA_DIV_YLD(NTMA,-10AY,0,AM,\"PORTAGG\",\"MEANR\")":[null,null,null,null,null,null,null,null,null,null,null,null,null,null,null,null,null,null,null,null,null,2.20126603690859,2.17983438181006,2.10554659787787,2.07505910483278,2.07626789283374,2.12258459641761,2.08540691381915,2.01204677522196,2.1042064633238,2.07236396915049,2.30689186349275,2.26402505017209,2.39242269452584,2.34098108771314,2.46332827551892,2.35552274491732,2.41977408926442,2.47624585674491,2.41835020144162,2.41896637107762,2.45726887124228,2.49333917616434,2.55466103608274,2.5774936546872,2.52298080080322,2.62195133916102,2.54861241545404,2.60255832284821,2.86447042092261,2.89884017705318,2.6943179873339,2.7709246127601,2.83993008090108,2.89745811596166,3.29127802214487,3.48243823387463,3.30090480629557,3.31443661914904,3.4897480870854,3.32953200480305,3.46968468145939,3.48321270794096,3.57366833603221,3.83116348612496,3.61559476407996,3.5426926018221,3.50093727930832,3.53067949315797,3.45015527522624,3.41198128129771,3.85987601912945,4.42562920593076,3.56038082976168,3.14271263362318,3.17643871078325,2.95155731011962,3.26638775327724,3.22082907732557,3.30017476380702,3.41790353386879,3.31477136190987,3.48824978574237,3.3358774899,3.32708510580047,3.12461960405152,3.08681044227365,3.15743715998326,3.16490358740752,3.13939307028857,3.31632132008329,3.47429740408257,3.48232574007534,3.4069234354535,3.60003507959548,3.60770862024573,3.5237191593813,3.89042794177028,4.06812956781712,4.09393065833223,3.99502697474038,4.10386745207145,4.18792718853805,3.6249551820639,3.86968310979349,3.6576700591093,3.6601961645811,3.75279367552163,3.64946505808626,3.56823696562974,3.69425511932386,3.85300187717994,4.001444755954,4.10804059135117,4.2589220784472,4.21317488501259,3.96810776327971,3.93763768921872,3.7643628412547,4.13706652284595,3.98849757495782],"DDR3512M-FDS^FG_PRICE_MAVG(0,,,,30)":0.96390307,"FC0000PE^FG_PRICE(0)":775.6679,"SET-BKK^FG_PRICE_MAVG(0,,,,30)":1379.7747,"UAE^FG_TOTAL_RETURNC(0,-12AM)":7.3441625,"EPU^P_PRICE(0)/P_PRICE_HIGH_PR(0,,,USD,,,\"PRICE\",\"INTRA\",\"52W\")":0.99403465,"ECH^P_PRICE(0)/P_PRICE_HIGH_PR(0,,,USD,,,\"PRICE\",\"INTRA\",\"52W\")":0.86369306,"VGK^FG_TOTAL_RETURNC(0,-6AM)":14.065636,"KSA^FMA_COS_DOWN(\"EPS\",\"1M\",+1,NOW,,,\"PORTAGG\",\"MEANR\")":43.0,"EWY^FMA_COS_UP(\"EPS\",\"1M\",+1,NOW,,,\"PORTAGG\",\"MEANR\")":33.0,"VNM^FMA_RBICS_REV_CURRENT(30, LOC, \"PORTAGG\")":55.2313682791978,"REFKRBASE-FDS^FG_YIELD(NOW,,,0)":3.5,"TRYPE10Y-FDS^PCTCHG(FG_YIELD(0,,,,\"YTM\"),FG_YIELD(-3AM,,,,\"YTM\"))":13.468545,"CC_TR^IMF_IFS_RCPI_Q(0)":null,"TUR^FMA_PE(LTM,0,,,\"PORTAGG\",\"MEANR\")":7.09352830099771,"EWM^FMA_PE(NTMA,0,,,\"PORTAGG\",\"MEANR\")":14.098954505489,"EIDO^FMA_DIV_YLD(NTMA,NOW,NOW,M,\"PORTAGG\",\"MEANR\")":4.05067553325938,"SET-BKK^FG_COMPANY_NAME":"Thailand SET","EWM^FG_PRICE_MAVG(0,,,,30)":21.882668,"KSA^FMA_COS_UP(\"EPS\",\"1M\",+1,NOW,,,\"PORTAGG\",\"MEANR\")":30.0,"REFSAREPO-FDS^PROPER_NAME(0,,,\"SECURITY\",\"NAME\")":"Saudi Arabia Repo Rate","TRYBR10Y-FDS^FG_YIELD(0,,,,\"YTM\")":11.613232,"VGK^FG_PE(0)":12.7836580214099,"EWY^FMA_EVAL_EBITDA(NTMA,0,,,\"PORTAGG\",\"MEANR\")":6.5115571822818,"EWM^FMA_PE(LTM,0,,,\"PORTAGG\",\"MEANR\")":17.6138633712464,"SPY^FMA_PCT_ABOVE_MAVG(200,0,,,,\"PORTAGG\")":79.4411177644711,"WL-FDS^FG_PRICE_CHANGE(0,-3AM)":0.834804944613921,"EWW^FMA_EVAL_EBIT(LTMA,NOW,NOW,M,\"PORTAGG\",\"MEANR\")":10.5768147977531,"EWY^FMA_PE(NTMA,-10AY,0,AM,\"PORTAGG\",\"MEANR\")":[9.35140756351918,9.23008239011512,9.64199239370021,9.68536072210418,10.2029447723759,10.0910666733313,9.41503901520073,9.80796788534465,9.58779200191982,9.48865585416202,9.74687746324011,9.77592876635492,10.0978816592371,9.93880014037943,9.51742214493566,9.41384326037621,9.47594958184686,9.40206900161408,10.0374445020696,10.2263951456586,9.90282915250994,9.76815750817587,9.9914797837536,10.4861246752233,10.4104803419491,10.0603999218719,10.1963562146098,9.96050424021846,10.0965765356863,10.1661879927761,9.9034938217309,9.67628941034433,9.93466742584193,9.84281286318167,9.46083849074821,9.49718274436653,9.17215061192595,9.48231221624563,9.62758066673185,9.48417074288525,8.99731735894348,9.08099885968542,9.43208664018315,9.40587044266173,9.11673340217103,9.1990157348926,8.69462430094741,9.03940485264859,8.86718450785139,8.88892817767061,8.93431108466694,8.27474687943297,8.2221451667098,8.17470598077087,7.75402778784216,7.92349918625952,7.95569045347919,8.77626079889168,10.0956542097836,10.1374726919321,11.2358833938965,10.7895487475045,10.9881164701542,11.1911622201177,10.5241160600119,11.0342589505526,10.890118164313,11.3258036325416,11.0534884567403,11.4151799374005,11.4388925240237,9.73683849073647,10.2101027478368,11.5216615183226,12.9271133145595,12.577453561632,13.5961032450648,12.8238865934003,12.4546940038887,12.3331939198722,13.4141434527962,14.8068674587325,13.9333719373303,13.2986013986469,13.0263690262924,11.3039652998817,11.2608360255388,10.9069718784665,10.5295020325808,10.2447602442202,9.82029787634861,9.84152928773905,10.3288768022438,9.92456684294333,9.42815445668485,9.16774674295272,9.10157312965521,8.57941468315655,8.72843913567688,8.21770547410889,8.87096719455609,8.51377266698076,8.54166698998037,10.7926604218313,10.7862280521453,11.2389970921709,12.753525560011,12.6725149325372,14.0296608157585,13.1169830147339,13.0327571196232,11.8594229775788,11.5156376449383,11.1760287448615,10.3815014569866,9.9988288639728,10.1251473912415,9.86575477323524,10.4700928069631,10.4437451494631,10.4458991250846],"TUR^FG_TOTAL_RETURNC(-10AY,0,AM)":[23.976194,5.9919357,3.0621529,0.6185293,-4.1533527,-0.8518517,-10.646248,8.005846,6.2318563,3.4068108,-12.808311,-10.426349,7.2185755,-0.610137,-4.276037,3.953421,-7.817936,-17.363579,15.580332,4.4026732,-17.626154,-0.4027307,3.1484723,15.989912,7.2187424,-10.065306,-1.1016488,4.805112,-1.3830602,-4.532933,-1.9674718,-8.937651,-5.9653225,-6.2270823,16.72231,0.6862998,4.288566,7.9792976,4.5397162,3.021121,5.0180078,6.172836,-11.477173,-1.5324771,0.9140253,7.7250004,-2.9170513,4.342723,-13.2958355,-10.197199,-8.176827,-11.607779,-21.307861,-3.4080267,12.276459,4.5630693,1.2762427,-0.668478,16.256153,-6.709039,-8.59198,-9.523809,7.3684096,9.227395,4.4853806,-1.801455,-6.7915735,7.9983354,3.218305,8.222151,-2.6325047,-17.70007,-12.57118,-3.1062067,12.564635,6.0377717,-8.678585,-3.772688,-1.2406945,12.010061,7.40242,15.53998,6.7101955,-5.064583,-16.57716,2.660942,1.1660218,-8.468085,2.6499271,3.35145,-7.0990324,5.377352,-10.966879,1.4565825,0.4479885,-9.0188265,23.692799,-4.6675444,-7.992065,-6.2467756,14.647579,20.365036,-1.75578,22.014618,12.849533,-3.91832,-9.44153,24.87223,-5.67531,-3.2976568,-6.1024547,1.6501665,16.850662,6.751871,-0.10410547,-9.718603,-1.5007198,-0.47976375,12.079727,-3.7164807,7.140887],"CNYA^FG_PRICE_MAVG(0,,,,200)":27.165024,"EPOL^FMA_PE(NTMA,0,,,\"PORTAGG\",\"MEANR\")":8.82104497202378,"TRYZA10Y-FDS^PCTCHG(FG_YIELD(0,,,,\"YTM\"),FG_YIELD(-1AM,,,,\"YTM\"))":4.175592,"EPOL^FMA_PE(LTM,0,,,\"PORTAGG\",\"MEANR\")":7.99931108924968,"EPHE^FG_TOTAL_RETURNC(0,-3AM)":0.5714297,"TRYTH10Y-FDS^FG_YIELD(0,,,,\"YTM\")":2.744369,"USDVND^FG_PRICE_CHANGE(0,-3AM)":2.0416498,"USDKRW^STD(FG_PRICE_CHANGE(0,-3AY,M))":3.01225887495795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129132,5.12773396532515,7.54796836303461,11.3918613613101,11.0560462201591],"W-FDS^MAX(FG_PRICE(0,-5AY))":14.2525,"EWY^FG_TOTAL_RETURNC(0,-6AM)":11.850405,"EIDO^FMA_PE(NTMA,0,,,\"PORTAGG\",\"MEANR\")":12.675220249864,"EWY^FG_FCF_YIELD_NTM(0)":4.9682281751827,"SET-BKK^FMA_EVAL_EBIT(LTMA,NOW,NOW,M,\"PORTAGG\",\"MEANR\")":19.0190058207713,"ECH^FMA_PCT_ABOVE_MAVG(200,0,,,,\"PORTAGG\")":72.4137931034483,"EWT^P_PRICE(0)/P_PRICE_LOW_PR(0,,,USD,,,\"PRICE\",\"INTRA\",\"52W\")-1":0.17080116,"TRYPL10Y-FDS^FG_YIELD(0,,,,\"YTM\")":5.682,"SET-BKK^FMA_PCT_ABOVE_MAVG(200,0,,,,\"PORTAGG\")":33.8855421686747,"EPHE^FMA_RBICS_REV_CURRENT(30, LOC, \"PORTAGG\")":47.2004098653031,"USDPHP^FG_PRICE_CHANGE(0,-3AM)":0.9316683,"USDTWD^STD(FG_PRICE_CHANGE(0,-3AY,M))":1.73751764363542,"EWT^FMA_DIV_YLD(NTMA,-10AY,0,AM,\"PORTAGG\",\"MEANR\")":[3.23891139613479,3.27580463601215,3.16645910967925,3.06083689960034,3.28421842711198,3.27556961399003,3.47119326215793,3.44201540377023,3.46433853289052,3.50731180701791,3.4569517452978,3.43552955776447,3.52962048094442,3.56594842100715,3.84580752581185,4.08051913453414,4.24127960453475,4.28012314065506,4.1901665111306,4.16181518939352,4.29371687378408,4.63823156981555,4.41316571902518,4.15856550937309,4.26699349885793,4.54997907349363,4.15355738005823,4.1321134489991,4.00233333643271,4.06023120483024,4.00835905613692,4.2189194021005,4.12114093886764,4.16931023397226,4.08585282964366,4.19865323026894,4.14300525596706,4.06244567384722,4.02614692215934,3.96444985960438,4.02994408563001,4.05316518077857,4.04290781812558,4.08044386733851,4.18498219661828,4.16944082708725,4.35048167723218,4.19102286665311,4.17074779613432,4.32279564388242,4.26974923317063,4.51391345607991,4.36147596957777,4.46924947022146,4.98632058849801,4.92176811740058,4.98368431107056,4.82719770400475,4.59642445886443,4.50010618698374,4.18588481484562,4.30888272834977,4.43595756335959,4.29587149859946,4.45131126168378,4.26115873832503,4.27134101058413,4.0885344309558,4.08417143166868,3.98818212066913,4.09092240313176,4.35372991059394,4.49229074576787,4.06087173606453,3.91647291789942,3.75913157162632,3.6315687735209,3.84020477752841,3.82378282278692,3.82808872244288,3.68361060273883,3.44977619647054,3.54794924698941,3.59066890030905,3.6922335117452,4.06469073797441,4.02175226007958,4.05626655320123,4.22523844926621,4.19026181514858,4.47220451180889,4.31967914733692,4.23255373758801,4.174831141622,4.26112442229574,4.54307519608049,4.61901397432158,4.91589183791973,4.69984724943614,5.38545899491256,4.97776919541259,5.1036748693248,5.44434863884106,4.66315787041561,4.37870761876915,4.32688165602363,4.04028693289527,3.98260920817196,3.86056770209393,3.79681581711066,3.50001050706119,3.48294671596082,3.55849767364257,3.66745579347406,3.56405641019466,3.55170457616973,3.40790388678499,3.40009903482864,3.35275145935904,3.12850427540001,3.07246562496252],"W-FDS^FG_PRICE_CHANGE(0,-1AY)":-18.1379821958457,"EWM^FG_PRICE(0)":21.8,"UAE^PERCENT_CHANGE(FMA_EPS(+1,0,,,,\"PORTAGG\",\"MEAN\"),FMA_EPS(+1,-3AM,,,,\"PORTAGG\",\"MEAN\"))":11.3960897351685,"EPU^FG_TOTAL_RETURNC(0,-6AM)":40.84065,"ECH^FG_TOTAL_RETURNC(0,-6AM)":10.020292,"VGK^FG_TOTAL_RETURNC(0,-3AM)":4.9459815,"VNM^SIZE(FG_CONSTITUENTS)":46,"EWW^SIZE(FG_CONSTITUENTS)":44,"EWW^FG_ROE(0)":13.7450547459365,"REFKRBASE-FDS^PROPER_NAME(0,,,\"SECURITY\",\"NAME\")":"South Korea Base Rate","TRYAE10Y-FDS^PCTCHG(FG_YIELD(0,,,,\"YTM\"),FG_YIELD(-1AM,,,,\"YTM\"))":null,"TRYPH10Y-FDS^PCTCHG(FG_YIELD(0,,,,\"YTM\"),FG_YIELD(-3AM,,,,\"YTM\"))":8.352839,"CC_TR^IMF_IFS_RCPI_Q(-1AM)":62.72422,"VGK^JULIAN(FMA_DIV_YLD(NTMA,NOW,NOW,M,\"PORTAGG\",\"MEANR\").DATES)":45351,"TUR^JULIAN(FMA_DIV_YLD(NTMA,NOW,NOW,M,\"PORTAGG\",\"MEANR\").DATES)":45379,"INDA^FG_FCF_YIELD_NTM(0)":2.87083228733421,"QAT^FG_COMPANY_NAME":"iShares MSCI Qatar ETF","INDA^FG_TOTAL_RETURNC(0,-6AM)":17.16652,"CC_TH^IMF_IFS_RCPI_Q(0)":null,"WL-FDS^FG_PRICE_CHANGE(0,-6AM)":-11.4479063865783,"KSA^FMA_DIV_YLD(NTMA,NOW,NOW,M,\"PORTAGG\",\"MEANR\")":3.37585210609164,"EPU^FMA_PE(LTM,0,,,\"PORTAGG\",\"MEANR\")":18.6062544542403,"TRYPL10Y-FDS^FG_YIELD(-10AY,0,Y,,\"YTM\")":[2.5048,2.9303,3.6245,3.292,2.8144,2.1086,1.235,3.6216,6.8411,5.1912],"EWW^FG_COMPANY_NAME":"iShares MSCI Mexico ETF","COPP-FDS^FG_PRICE_CHANGE(0,-1AM)":8.40025493945187,"SET-BKK^FG_TOTAL_RETURNC(-10AY,0,AM)":[1.8236756,-0.8487165,6.2684655,3.7097573,0.151515,3.9833903,-1.7806649,1.1901736,-2.8252244,0.17094612,4.948926,-3.8171828,0.25844574,-3.0061364,0.8998871,-1.9745052,-5.157256,-1.8887758,2.1429777,-1.5007079,-7.857424,-3.6239624,3.7456393,8.797264,-1.6915381,0.9176254,3.3853889,2.7413726,5.737579,-6.914675,-0.21241903,3.6277652,2.127087,3.0537605,0.782609,-2.859503,2.7839303,-2.053982,1.0565877,0.16531944,-0.50533414,4.882443,4.6777487,-1.4502883,1.0205507,5.6418896,-0.9069264,-0.6202221,-0.6843686,0.15369654,-2.4247885,-5.0188303,4.236138,-1.9660413,0.6260395,-0.8538902,-2.091676,-2.2391975,2.5647402,-0.64529777,1.9453883,-0.6268501,1.3174176,4.192972,-5.160159,1.4170289,-2.8691232,-0.23862123,-4.3338356,1.8565297,-3.5871744,-17.982452,-1.7489552,4.8264265,8.503842,-3.3126414,-1.0114789,-4.2548122,-1.0015905,6.1713696,10.207832,3.6299348,-1.8314481,4.4273615,-0.55805445,0.8037925,3.649938,-5.1614404,-1.2486398,6.6966414,-0.1167953,-0.06121993,-0.8704722,3.0212045,1.9242764,-2.4240792,1.2333989,-3.8797438,1.1950374,-4.607314,4.164636,1.9947529,-5.5565596,4.774487,-0.8648455,3.8579822,-1.2564182,-3.9000988,-0.15941262,-1.8596172,-0.78410506,-3.7392855,2.5518417,0.3764987,-5.512863,-4.5618477,-0.61745644,1.9732237,-1.410979,-0.5863011,1.1700988],"EZA^FG_TOTAL_RETURNC(0,-6AM)":4.9884796,"VNM^JULIAN(FMA_DIV_YLD(NTMA,NOW,NOW,M,\"PORTAGG\",\"MEANR\").DATES)":45379,"EWT^FG_FCF_YIELD_NTM(0)":3.76174176319311,"VWO^FG_PE(0)":13.8554143646629,"CC_QA^FG_COMPANY_NAME":"Qatar","TRYQA10Y-FDS^FG_YIELD(0,,,,\"YTM\")":null,"USDAED^STD(FG_PRICE_CHANGE(0,-3AY,M))":0.0081886068868404,"WL-FDS^FG_PRICE(0)/MAX(FG_PRICE(0,-1AY))":0.822766570605187,"QAT^FG_PRICE_MAVG(0,,,,200)":17.651524,"REFVNDISC-FDS^(SUBARRAY(NOT_NA(NO_REPEAT_F(FG_YIELD(NOW,-10AY,D))),0,1)-SUBARRAY(NOT_NA(NO_REPEAT_F(FG_YIELD(NOW,-10AY,D))),1,1))*100":-50.0,"ECH^FMA_EVAL_EBIT(LTMA,NOW,NOW,M,\"PORTAGG\",\"MEANR\")":9.60358348358897,"USDMYR^STD(FG_PRICE_CHANGE(0,-3AY,M))":2.19671495296888,"USDTWD^STD(FG_PRICE_CHANGE(0,-1AY,AM))":1.42951871948976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0891167,28.7106028961196],"EPU^FMA_DIV_YLD(NTMA,-10AY,0,AM,\"PORTAGG\",\"MEANR\")":[2.60268369103898,2.4494787091432,2.19739363771396,2.2192306933259,2.13021892207572,2.14296150023538,2.31047678183396,2.2717141421715,2.0692264474093,2.16684507285022,2.16852386836184,2.34753267273698,2.37817416127278,1.91032675758512,2.03609333777863,1.96401313955226,2.14564273013203,2.53367839985524,2.33365869323427,2.34918249066992,2.63250551528249,2.75645660678564,2.57285568131061,2.14965810775613,2.01106116609338,1.71602913975605,1.79724982361217,1.8416689920629,1.61087860176713,1.51368070937824,1.60807008170075,1.88329981753589,2.09734663117796,2.19990243407167,1.94735355247382,2.21356124480233,2.02420439360555,1.98947642041826,2.23360379311499,2.29855654953981,2.32391341775127,2.110133414666,2.23798534223423,2.55715722281466,2.87881418918416,2.62872754536198,2.69199519251079,2.32541775817036,2.08117552677672,4.77559993104205,1.83654141319062,2.10849846979753,4.3480985628079996,2.56274599589799,2.31948761297346,2.5598790905326,2.35914863044921,2.32079319760124,2.16902052197434,2.27503217885124,2.23734036473084,2.59696276013865,2.67192768333024,2.74890120838343,2.97239369690069,2.90414485435479,3.06827035461931,2.92214543366741,2.79343101466375,2.62102861380371,3.00584521558444,3.75034400518548,4.39639374027374,3.26085638019369,3.18227685937728,3.10347900759818,2.75034797371226,2.57282500460416,2.58932677532921,2.29715204654243,1.80914566748609,1.62164851855829,1.72353203188049,1.89204816259018,2.0896825348297,2.25022402117699,2.70481094394398,2.832430043645,3.41620760774113,3.57323799796134,3.54070755508055,3.6275457531444,4.21185441088969,3.81783115542688,3.53744142352783,3.435193211601,3.77618545779075,4.47858801197613,4.6954942450744,5.30999149432388,5.05342256935672,4.92411688344277,5.0325518251134,3.68946049437207,3.76670740690851,3.7281295074455,4.09346577752098,4.70047470314965,4.79977563972986,4.82556180936799,5.04460339839555,4.77859032750375,4.30081656216694,4.81309417913578,5.12891357039904,4.76173913293521,4.00951976668644,3.59251389075886,3.58289008750767,3.52447926216076,3.31262303842471],"UAE^FMA_PCT_ABOVE_MAVG(200,0,,,,\"PORTAGG\")":35.1351351351351,"EWY^FG_TOTAL_RETURNC(0,-1AM)":-1.9779623,"SPY^PERCENT_CHANGE(FMA_EPS(+1,0,,,,\"PORTAGG\",\"MEAN\"),FMA_EPS(+1,-3AM,,,,\"PORTAGG\",\"MEAN\"))":0.0936639645252715,"VNM^FMA_COS_DOWN(\"EPS\",\"1M\",+1,NOW,,,\"PORTAGG\",\"MEANR\")":8.0,"EWW^FMA_COS_DOWN(\"EPS\",\"1M\",+1,NOW,,,\"PORTAGG\",\"MEANR\")":18.0,"INDA^FMA_RBICS_REV_CURRENT(30, LOC, \"PORTAGG\")":29.4085045540727,"EPU^FG_ROE(0)":9.83195407751164,"TRYTR7Y-FDS^PCTCHG(FG_YIELD(0,,,,\"YTM\"),FG_YIELD(-3AM,,,,\"YTM\"))":5.6014776,"TRYKR10Y-FDS^FG_YIELD(0,,,,\"YTM\")":3.5871,"CC_TH^IMF_IFS_RCPI_Q(-1AM)":null,"KSA^FMA_EVAL_EBIT(LTMA,NOW,NOW,M,\"PORTAGG\",\"MEANR\")":22.6026063122785,"EWY^FMA_DIV_YLD(NTMA,NOW,NOW,M,\"PORTAGG\",\"MEANR\")":2.15927431751681,"EIDO^JULIAN(FMA_DIV_YLD(NTMA,NOW,NOW,M,\"PORTAGG\",\"MEANR\").DATES)":45379,"MCHI^FG_COMPANY_NAME":"iShares MSCI China ETF","TRYCN10Y-FDS^PCTCHG(FG_YIELD(0,,,,\"YTM\"),FG_YIELD(-3AM,,,,\"YTM\"))":-8.423735,"INDA^PERCENT_CHANGE(FMA_EPS(+1,0,,,,\"PORTAGG\",\"MEAN\"),FMA_EPS(+1,-3AM,,,,\"PORTAGG\",\"MEAN\"))":-0.283140109622012,"REFAEREPO-FDS^PROPER_NAME(0,,,\"SECURITY\",\"NAME\")":"United Arab Emirates Repo Rate","TUR^FMA_COS_UP(\"EPS\",\"1M\",+1,NOW,,,\"PORTAGG\",\"MEANR\")":12.0,"USDPHP^STD(FG_PRICE_CHANGE(0,-3AY,M))":1.76766994368113,"EPHE^P_PRICE(0)/P_PRICE_HIGH_PR(0,,,USD,,,\"PRICE\",\"INTRA\",\"52W\")":0.94050586,"QAT^FG_TOTAL_RETURNC(0,-12AM)":0.056517124,"EZA^FMA_EVAL_EBITDA(NTMA,0,,,\"PORTAGG\",\"MEANR\")":7.77376946682664,"REFPHRREPO-FDS^FG_YIELD(NOW,,,0)":6.5,"EZA^FMA_PE(LTM,0,,,\"PORTAGG\",\"MEANR\")":10.9373744059468,"WL-FDS^FG_PRICE_CHANGE(0,-1AY)":-10.5907473309608,"W-FDS^FG_PRICE_CHANGE(0,-1AM)":2.65116279069768,"QAT^FG_PRICE_MAVG(0,,,,60)":17.669827,"TUR^P_PRICE(0)/P_PRICE_LOW_PR(0,,,USD,,,\"PRICE\",\"INTRA\",\"52W\")-1":0.40746105,"INDA^FG_TOTAL_RETURNC(0,-3AM)":6.4240694,"EWY^PERCENT_CHANGE(FMA_EPS(+1,0,,,,\"PORTAGG\",\"MEAN\"),FMA_EPS(+1,-3AM,,,,\"PORTAGG\",\"MEAN\"))":-3.18785201643674,"EPU^PERCENT_CHANGE(FMA_EPS(+1,0,,,,\"PORTAGG\",\"MEAN\"),FMA_EPS(+1,-3AM,,,,\"PORTAGG\",\"MEAN\"))":0.804519197032853,"ECH^FG_TOTAL_RETURNC(0,-1AM)":5.8486223,"EWW^FMA_COS_UP(\"EPS\",\"1M\",+1,NOW,,,\"PORTAGG\",\"MEANR\")":14.0,"REFMXTON-FDS^FG_YIELD(NOW,,,0)":11.0,"CC_QA^IMF_IFS_RCPI_Q(0)":null,"SET-BKK^FMA_EVAL_EBITDA(NTMA,0,,,\"PORTAGG\",\"MEANR\")":9.76161806302263,"INDA^FMA_PE(NTMA,0,,,\"PORTAGG\",\"MEANR\")":22.7310577304994,"TRYKR10Y-FDS^FG_YIELD(-10AY,0,Y,,\"YTM\")":[2.6272,2.0852,2.0916,2.4797,1.9804,1.6728,1.7238,2.2417,3.6906,3.1928],"UAE^P_PRICE_RETURNS_PR('52W',2,-10AY,0,AM)":[null,null,null,null,null,null,null,null,null,null,null,null,null,-18.936253,-12.659102,-8.691573,-10.699934,-24.892403,-19.785463,-26.77561,-19.69775,-19.798237,-20.181173,-5.986285,-9.627276,-15.675754,-16.985231,-11.862558,-10.356766,0.5931735,-6.7741394,1.2658119,19.116138,26.011826,23.046135,5.1663756,4.142499,8.762908,7.4510455,4.552841,4.3736935,8.734322,13.488507,10.565126,1.8961191,4.940212,1.5177727,3.8503408,-0.01090765,-4.2803106,1.0244727,-4.9009085,-6.4466476,-8.388996,-12.88197,-5.9945526,-13.474941,-16.623497,-15.064133,-10.599983,-6.279838,-4.7405424,-13.198167,-8.068716,-7.733017,-5.085903,-0.5467117,-5.348003,4.3985367,-5.037409,-4.190159,-24.841684,-30.465872,-29.044611,-23.712582,-23.089386,-21.170568,-19.75814,-17.991215,-16.197126,-7.084984,2.5294542,8.547174,33.581673,40.415085,45.144154,52.390324,45.03589,43.46503,45.502792,41.903603,52.27426,48.08656,34.147644,36.24064,44.596004,53.65901,34.76589,17.319632,12.445664,21.37686,5.5259466,7.5988054,4.311812,-8.816683,-6.4135313,-8.380217,-18.68341,-23.781008,-13.034874,-8.974338,0.30952692,-6.884837,0.080537796,1.5785456,-5.086899,-1.9629836,6.2528014,0.42660236,3.4640074,7.3441625],"MCHI^FMA_PE(NTMA,-10AY,0,AM,\"PORTAGG\",\"MEANR\")":[8.7155784298582,8.23701620888293,8.85512607594943,8.87201710272875,9.30184528058914,9.16818180874799,8.51208809179909,8.80266328205238,9.08512944722242,9.7564554995978,9.95740997634746,9.8391225262832,11.9620973176554,12.0311960834102,11.3162452904251,9.90160666354273,9.70456997565416,8.80698071868657,9.36764678204092,9.46015469104078,9.052369573907,9.14050661311676,8.52289951475654,9.6425697935056,10.0168311019468,9.63147138622928,10.8337884131191,11.0189637001567,11.8669678541459,12.6287044484672,12.4363208757972,11.6978310668726,11.8272948234031,11.8077208739316,12.2472906306148,12.2454998134194,12.0814030082578,12.8007994431957,13.130127931664,12.9634076472286,13.234040921326,13.3852414646898,13.8156029171487,13.9979139675736,13.4058209983763,13.9944997123106,12.4985516996961,13.3948717793764,12.6822066160997,12.6601968851814,12.7477030618304,11.6804085378816,11.6534042330526,10.614866958435,9.92002689130678,10.2732478278699,10.4561629054333,10.4437142185187,11.2361556420539,11.5651601887334,12.1907374406601,11.5335494855689,11.2581822731253,11.3620950561793,10.7903243039826,11.5360549409463,11.1770628058251,11.3150381249987,11.7712412504434,12.5741125411471,12.2454096925059,11.6573613474155,12.0414523109951,12.7690266996843,13.6022145372065,15.6301585678895,14.79419882244,14.8332876988141,15.1982019977918,15.1994916458297,15.2521062567756,16.4101629006957,18.7340292064022,17.0570163503978,16.0154285842957,15.1227569907422,15.9471748950596,15.0120922028485,14.2705711318964,14.0978455978163,13.5562149948204,13.4464291421461,12.8713400333173,12.4956427245974,12.3475343404176,9.85112341407048,10.4045551221961,10.0948985530979,11.7811203018737,11.528165280489,10.8067738552171,10.8445351365626,9.32316197372513,9.69489585211895,11.0156613593912,11.7136819774257,11.3693230365109,10.4106222508258,11.0281454425654,10.4458229668677,10.3633442828678,10.2111836511399,10.5321431106184,10.3034383484866,9.99745690834419,9.6915342336282,9.14466895950305,9.02805089193575,8.72525349035435,9.15704480101998,9.40383577932149],"QAT^FG_PRICE_MAVG(0,,,,30)":17.8049,"EPHE^FG_PRICE(0)":26.4,"TUR^P_PRICE(0)/P_PRICE_HIGH_PR(0,,,USD,,,\"PRICE\",\"INTRA\",\"52W\")":0.97736424,"EWY^FMA_PCT_ABOVE_MAVG(200,0,,,,\"PORTAGG\")":54.0,"VNM^FMA_COS_UP(\"EPS\",\"1M\",+1,NOW,,,\"PORTAGG\",\"MEANR\")":16.0,"GREK^FMA_RBICS_REV_CURRENT(30, LOC, \"PORTAGG\")":44.6988114809499,"REFVNDISC-FDS^PROPER_NAME(0,,,\"SECURITY\",\"NAME\")":"Vietnam Discount Rate","TRYTR7Y-FDS^PCTCHG(FG_YIELD(0,,,,\"YTM\"),FG_YIELD(-1AM,,,,\"YTM\"))":-3.2376575,"CC_IN^IMF_IFS_RCPI_Q(0)":null,"EWM^FG_COMPANY_NAME":"iShares MSCI Malaysia ETF","REFPEMPR-FDS^PROPER_NAME(0,,,\"SECURITY\",\"NAME\")":"Peru Policy Rate","ECH^FG_PRICE_MAVG(0,,,,60)":25.992834,"QAT^FMA_EVAL_EBIT(LTMA,NOW,NOW,M,\"PORTAGG\",\"MEANR\")":15.6127770285343,"COPP-FDS^FG_PRICE_MAVG(0,,,,30)":4.0418334,"EPHE^FG_COMPANY_NAME":"iShares MSCI Philippines ETF","SET-BKK^FMA_PE(LTMA,-10AY,0,AM,\"PORTAGG\",\"MEANR\")":[18.3668411150082,18.0635011275569,17.8538182980687,17.8390735573597,17.6624685051038,19.2027363048571,18.9422102663319,19.5918545569235,19.4451009281947,19.6958098175869,22.6780791795691,23.3495858605416,22.6397296296378,22.1514695884802,21.4846899405959,20.8669303055098,19.7677282860176,19.0500652655563,18.8479668249893,16.4447349340751,14.6069226732693,12.6839019704038,15.7284109460961,16.6700568212845,16.3960535717463,16.2538103939635,16.3667657704209,16.5210602983578,16.8126172436834,15.9058403480251,15.6628289711643,15.9508390295042,16.1778020690434,16.573159021115,16.6844746724319,16.2809506499232,16.2806875940205,16.0608345174046,16.0378482716915,15.9201542458505,15.9292314494995,16.3073146432301,16.8509725196764,16.9409114513691,17.2431819314674,18.3203079905373,17.9009794034271,17.649400949487,17.3567241381339,17.1335220952996,16.984705680903,16.3707204063978,16.5565183767651,16.0088007144607,15.8409020629174,15.595350719318,15.0521852513503,14.652375775437,15.4781218185122,16.1803090384988,16.1445557450802,16.0652677191615,16.1899309659465,16.5718365626484,16.1768448497521,16.7093579822302,16.6736829526228,17.1639461252263,16.7233305635646,17.0171654979922,16.5499692274168,14.750562193456,15.048458317208,16.1579382818336,18.0486603197946,18.7511413430654,19.9058813691046,20.620894890877,21.8183468269433,22.1985650951113,25.6958371056153,28.9452240822363,27.2091515833095,27.5713271751375,26.7461376604795,25.7881083791913,24.7253612808274,23.3374280931797,22.1276444514224,22.1726062821909,21.1686470599132,20.3288142830895,19.1252415474682,19.1985484789949,19.2595179844023,18.7846126608076,18.6276436336031,18.2091162311425,17.9515729389335,17.4103374887217,17.3074730546061,17.0832800433068,16.1441752450162,16.8358539732375,16.60720992448,17.1341776796449,17.3904049470409,17.3874353949677,17.3245904539265,17.2141924971092,17.2556701816148,17.0549778372808,17.4202393640318,17.5092062307009,16.9153864016654,16.148563976259,15.9953638655916,15.8185569187228,16.2002288494531,16.8477079019312,16.7364142227277],"SPY^FG_TOTAL_RETURNC(0,-6AM)":19.575262,"USDTRY^STD(FG_PRICE_CHANGE(0,-3AY,M))":7.54164088201957,"USDMYR^FG_PRICE_CHANGE(0,-1AM)":1.366508,"GREK^FMA_PE(NTMA,-10AY,0,AM,\"PORTAGG\",\"MEANR\")":[14.9541875881543,16.858986332502,10.6831877932993,8.88039273899148,7.65216039306062,8.00334127207428,6.6081092386401,6.48051555653215,5.39346211244233,4.20723315486766,4.48197715376244,4.85691545292518,5.19763675639732,5.17782976836792,5.3701135032134,4.92650275046102,4.64629471950571,3.93982969080584,4.32537087158562,4.21754678851318,3.70100163637592,9.51774119499687,7.50033803891797,8.97193403754854,8.69148624025863,10.5280124127324,9.83311946286077,8.62500066363843,8.80512574260207,8.62535468227826,9.12094600404376,8.5795707587211,9.84357126309417,9.25199618174242,8.46488026590253,9.16082911267516,10.892300765437,13.528129680594,13.392052671186,13.0799747859965,12.4646004562117,11.351599383048,11.798732453591,11.8837365859588,12.7061872359174,14.3990576584904,14.1345746316748,14.1137913616649,13.7650867863353,14.7902839707537,14.301233187805,14.4809129400493,15.1341829019057,14.1280827673871,12.557988837508,12.3299262107652,12.2748104505654,11.5214592015067,11.566840356743,12.5893903188074,13.9720164355149,12.9353551844085,14.1030633484355,14.1085744983791,12.7521486480395,13.6543022243693,12.1007286190029,11.4007103121288,11.2394698094618,11.1049888405262,11.0077208734134,7.16389649098739,7.75839984997577,9.71359002512445,12.8713416797655,13.2572266707589,12.0492922965707,12.1028007287735,11.4854094864738,10.3435956590317,11.928458527513,11.4703450952897,11.3444404175183,12.264981442027,12.2825110239255,6.67074256479628,13.3467133523457,11.8587985605352,11.1338194224728,10.4778248406043,10.475740272242,11.2274890715065,9.92669411012938,10.0308730900369,10.410443339699,9.13350095869694,10.3447390627742,9.11038319716054,8.93377912641525,7.60547523792836,8.28703853781269,6.96680255147145,6.55600665103951,6.87446365811767,6.67244275166232,6.48250575873571,7.73661828054584,7.34232697956,7.22465546345881,6.97950451436572,7.75133958795717,8.04559310408979,7.41767896652641,6.79207815152335,6.50963821700513,6.51711288456313,6.55791657832461,6.81481504691451,7.05957698575789,7.01643001072465,7.0134136696659],"BRENT-FDS^FG_PRICE(0)":85.86,"GREK^FG_PRICE_MAVG(0,,,,60)":39.870167,"EIDO^FG_PRICE_MAVG(0,,,,60)":22.353,"EWJ^FMA_PCT_ABOVE_MAVG(200,0,,,,\"PORTAGG\")":70.3196347031963,"UAE^FMA_COS_DOWN(\"EPS\",\"1M\",+1,NOW,,,\"PORTAGG\",\"MEANR\")":8.0,"EWT^FMA_COS_DOWN(\"EPS\",\"1M\",+1,NOW,,,\"PORTAGG\",\"MEANR\")":35.0,"EWZ^FMA_RBICS_REV_CURRENT(30, LOC, \"PORTAGG\")":26.7817392728118,"TRYTH10Y-FDS^PCTCHG(FG_YIELD(0,,,,\"YTM\"),FG_YIELD(-1AM,,,,\"YTM\"))":10.715442,"CC_CN^IMF_IFS_RCPI_Q(0)":null,"VNM^FMA_EVAL_EBITDA(NTMA,0,,,\"PORTAGG\",\"MEANR\")":9.97396638369036,"EWY^JULIAN(FMA_DIV_YLD(NTMA,NOW,NOW,M,\"PORTAGG\",\"MEANR\").DATES)":45379,"EPU^JULIAN(FMA_DIV_YLD(NTMA,NOW,NOW,M,\"PORTAGG\",\"MEANR\").DATES)":45379,"TRYZA10Y-FDS^FG_YIELD(-10AY,0,Y,,\"YTM\")":[7.9537,9.7513,8.9047,8.58389,9.37766,9.011772,9.179499,9.791837,10.764477,11.358896],"INDA^P_PRICE_RETURNS_PR('52W',2,-10AY,0,AM)":[7.9634666,2.6834846,28.183508,23.66991,34.668602,37.445786,24.020779,38.14231,24.932648,28.165304,36.140514,29.253006,26.963436,12.547088,-4.582727,3.4891963,2.9278874,-10.6206,-1.4259815,-14.219785,-14.177322,-13.470882,-25.300323,-17.51001,-19.088024,-9.7462,-5.096203,-4.5695305,-1.8657625,10.2653265,1.3854623,-0.596416,6.146157,6.7334414,21.73803,17.377699,20.384073,21.528889,17.944014,16.279686,12.845016,17.659962,14.711369,25.578762,29.67366,35.847748,21.730495,16.821503,10.555399,6.277132,4.8222303,2.7816296,8.124828,-0.8945465,-10.981119,-9.253347,-10.604906,-10.843266,-7.3881445,0.6262064,2.8061986,-1.344192,6.8424106,4.562032,-7.8396616,-2.484125,12.565624,11.60996,13.094139,9.095991,10.442484,-15.909886,-27.660656,-21.047068,-24.65912,-11.039936,1.9454718,4.979217,9.452736,5.82906,11.02537,16.810238,21.656586,53.49066,64.32432,62.193275,69.63489,44.320415,39.549564,46.42956,38.276672,38.79478,25.756025,23.854685,9.498823,2.4600267,16.391396,2.074027,-5.39335,-3.7103057,0.6156802,-5.4460945,-12.449664,-6.5338316,-5.7299376,-12.396181,-10.474926,-7.413512,-11.972761,2.0930767,3.5837412,9.913099,1.0229111,4.0575504,10.85813,1.2818933,11.383748,16.812157,26.188076,32.176353,30.893505],"EZA^FMA_PE(NTMA,-10AY,0,AM,\"PORTAGG\",\"MEANR\")":[14.0810741400765,14.1663038554566,14.7370832642389,14.9791590734983,15.2390259622912,15.0720940458214,13.9919316522639,15.0631046218895,14.7180806432327,15.7666008360334,16.7742379533811,16.523694613378,17.6458506931862,17.0388635088454,16.0871579644212,16.0947404358753,15.811707664385,14.8020275421079,16.1709369639381,15.4354661573846,13.2011790229771,13.2406881354099,13.4527528144011,14.4240035282964,14.7579841351524,14.3450275553011,14.8789805079684,14.9276892142962,15.9300539236359,15.2113808733332,14.5983992670991,13.7633264079708,14.3301063144412,14.9478681461451,15.157141189483,15.5966466331467,15.7081050592449,16.1364183175365,15.2066800246751,14.8998639291677,15.6294480816336,15.3311759787737,15.5148461613705,15.5218494584122,14.2878998706848,14.8440300963581,14.1789614774479,15.4550194546501,15.0131555016929,15.307911884502,14.3821642809633,14.1097521606123,13.6774057733164,13.0105976720854,11.906070204959,12.4650728526041,12.3131661865681,12.9885215627396,12.7702959331895,12.8202510294827,13.4977785282686,13.356881847404,13.3664826948966,13.0368678366059,12.2224873029873,11.8091636141923,11.8337417373311,11.796524337942,11.8600972861714,12.3787081425796,11.8290343477955,9.77491554286785,9.2789384242157,10.5547691482579,11.1826670537706,11.709364521847,11.3401947520095,11.0731911641467,10.4183008719525,10.7320626231856,9.87059263006111,9.95282720906962,10.4645443397123,10.4795391671167,9.9300211043596,9.58139867637543,9.78496201619208,9.34848977292992,9.59724801805868,8.82444692814887,9.54360323927402,9.69625123113809,9.49322536873398,9.80339598432941,10.0321240460414,9.87968380423507,9.72989603851455,8.74976483800334,8.49580768110112,8.73918786361777,9.1871060760655,8.54621303586325,8.14897649722315,9.04271590093308,9.13445053216508,9.42216266046431,9.12972975123235,8.77709497496254,9.10281287105049,8.81922442456513,9.13668683998559,9.4272211078188,9.90180082421523,9.69883976387159,9.61435139612155,9.38524053553142,9.61174112966792,9.49388914430464,9.35165767338833,9.5022632249011,9.58968532919412],"EIDO^FG_PRICE_MAVG(0,,,,30)":22.469,"GREK^P_PRICE(0)/P_PRICE_LOW_PR(0,,,USD,,,\"PRICE\",\"INTRA\",\"52W\")-1":0.31137502,"EWW^PERCENT_CHANGE(FMA_EPS(+1,0,,,,\"PORTAGG\",\"MEAN\"),FMA_EPS(+1,-1AM,,,,\"PORTAGG\",\"MEAN\"))":1.41138685033085,"EPOL^PERCENT_CHANGE(FMA_EPS(+1,0,,,,\"PORTAGG\",\"MEAN\"),FMA_EPS(+1,-3AM,,,,\"PORTAGG\",\"MEAN\"))":3.95493371317193,"CNYA^FG_TOTAL_RETURNC(0,-1AM)":-3.464979,"EWY^FMA_RBICS_REV_CURRENT(30, LOC, \"PORTAGG\")":14.9507954284131,"REFTWDISC-FDS^FG_YIELD(NOW,,,0)":2.0,"TRYUS10Y-FDS^FG_YIELD(0,,,,\"YTM\")":4.5712,"SET-BKK^FMA_PE(NTMA,0,,,\"PORTAGG\",\"MEANR\")":14.6039754400104,"GREK^FMA_PE(NTMA,0,,,\"PORTAGG\",\"MEANR\")":7.0134136696659,"ECH^FMA_PE(NTMA,0,,,\"PORTAGG\",\"MEANR\")":7.86693578885153,"ECH^FG_PRICE_MAVG(0,,,,200)":26.97612,"USDTRY^FG_PRICE_CHANGE(0,-6AM)":16.478014,"USDMYR^FG_PRICE_CHANGE(0,-1AY)":7.445967,"NI-FDS^MAX(FG_PRICE(0,-5AY))":48241.0,"COPP-FDS^FG_PRICE_CHANGE(0,-1AY)":5.6528761336812,"GREK^FG_PRICE_MAVG(0,,,,30)":40.211,"TUR^FG_TOTAL_RETURNC(0,-1AM)":7.140887,"URTH^FMA_PCT_ABOVE_MAVG(200,0,,,,\"PORTAGG\")":72.1311475409836,"EWM^SIZE(FG_CONSTITUENTS)":34,"REFQALEND-FDS^(SUBARRAY(NOT_NA(NO_REPEAT_F(FG_YIELD(NOW,-10AY,D))),0,1)-SUBARRAY(NOT_NA(NO_REPEAT_F(FG_YIELD(NOW,-10AY,D))),1,1))*100":25.0,"TRYQA10Y-FDS^PCTCHG(FG_YIELD(0,,,,\"YTM\"),FG_YIELD(-3AM,,,,\"YTM\"))":null,"TRYUS10Y-FDS^FG_YIELD_NAME":"US Benchmark Bond - 10 Year","VNM^FG_FCF_YIELD_NTM(0)":1.72337350228798,"EWW^FMA_EVAL_EBITDA(NTMA,0,,,\"PORTAGG\",\"MEANR\")":6.22077332165007,"EPOL^FMA_EVAL_EBIT(LTMA,NOW,NOW,M,\"PORTAGG\",\"MEANR\")":7.66804800451962,"USDQAR^FG_PRICE_CHANGE(0,-6AM)":0.02746582,"USDMYR^FG_COMPANY_NAME":"Malaysian Ringgit per U.S. Dollar","EWZ^FMA_PE(NTMA,-10AY,0,AM,\"PORTAGG\",\"MEANR\")":[10.9238540980702,11.092125105186,11.5317032432957,11.3661386580525,11.7569043728121,12.0905432030481,11.5643388893894,11.2233288088172,10.7802596297245,10.9645191045607,11.2880600218681,11.9361724225553,13.6239991905129,14.6341594117349,13.5096003628426,12.7779435611214,11.7252613983765,11.0226029237939,11.7062641756679,11.0581750472354,10.8961933933995,9.6195533673166,10.0420390386461,12.8002382761743,13.2864035740059,12.8498676604818,12.0731146474506,13.0962675579257,14.0906087367994,13.8487872477164,14.1764937012794,13.4215784199108,12.9747502587271,12.9610121654804,13.3937134890203,12.9653353464646,12.5270061301155,13.0962980385127,11.8620857495572,12.1013923830159,12.8392602592979,13.8253689433731,14.0929860271845,12.9165489959071,12.8620707042319,13.7187455035583,13.2597571582226,13.2363577937301,12.8292312800991,12.4202778420297,10.6547096684761,10.6346591483977,10.77908889975,10.3122688338151,10.7719058604645,11.2970466473152,11.5816712178541,12.6760149109806,12.5129450969168,12.4968793148238,11.6420850543474,11.5356318696264,12.3040118546808,12.8058496862322,12.9309182437205,12.8358771142036,12.8246010042899,13.5591023793711,13.6771035219766,14.3796661003926,14.19079709201,10.7425250312572,11.7222396716071,14.0629079667166,18.0601738551693,26.7833242906475,25.2646751934457,20.878053794497,16.9535624072303,14.8741192214038,13.6558657341002,12.8851652478888,11.0295789878921,9.98254864081878,9.18589336287204,9.04484622504168,9.48648030058365,8.77889800621374,8.09541875935025,7.65575230840314,7.94487487986238,7.5448612331519,7.98228892091716,7.60010735386842,8.16189278512661,7.60716628748729,7.59813538405403,6.4077389213094,6.3453746811451,5.94162124871946,6.50602990901103,6.49099995235522,6.90905357661253,6.90071734947155,6.74826873495099,7.14268803839778,7.04429960964759,6.64897602587172,6.83287022776381,7.0061090990571,7.77761656285809,7.85835773214054,8.03281878301316,7.89302809324526,7.59193710747411,7.6440172705727,7.63484957737021,7.74390677008144,7.83975577636514,7.73882425586972,7.70701874816871],"COPP-FDS^FG_PRICE_CHANGE(0,-3AM)":12.5910234343969,"EIDO^FG_PRICE(0)":21.77,"TUR^PERCENT_CHANGE(FMA_EPS(+1,0,,,,\"PORTAGG\",\"MEAN\"),FMA_EPS(+1,-3AM,,,,\"PORTAGG\",\"MEAN\"))":-6.12218804001741,"GREK^FMA_PCT_ABOVE_MAVG(200,0,,,,\"PORTAGG\")":86.2068965517241,"EWW^FMA_PCT_ABOVE_MAVG(200,0,,,,\"PORTAGG\")":75.0,"EPOL^PERCENT_CHANGE(FMA_EPS(+1,0,,,,\"PORTAGG\",\"MEAN\"),FMA_EPS(+1,-1AM,,,,\"PORTAGG\",\"MEAN\"))":11.3910138958056,"CNYA^PERCENT_CHANGE(FMA_EPS(+1,0,,,,\"PORTAGG\",\"MEAN\"),FMA_EPS(+1,-3AM,,,,\"PORTAGG\",\"MEAN\"))":-7.91491530483088,"VGK^PERCENT_CHANGE(FMA_EPS(+1,0,,,,\"PORTAGG\",\"MEAN\"),FMA_EPS(+1,-3AM,,,,\"PORTAGG\",\"MEAN\"))":-8.71991333419369,"EZA^FG_TOTAL_RETURNC(0,-12AM)":-0.72687864,"EWT^P_PRICE(0)/P_PRICE_HIGH_PR(0,,,USD,,,\"PRICE\",\"INTRA\",\"52W\")":0.9826659,"TRYVN10Y-FDS^FG_YIELD(0,,,,\"YTM\")":2.7036798,"SPY^FMA_COS_DOWN(\"EPS\",\"1M\",+1,NOW,,,\"PORTAGG\",\"MEANR\")":169.0,"KSA^FG_TOTAL_RETURNC(0,-1AM)":1.6497135,"TRYTR7Y-FDS^FG_YIELD(0,,,,\"YTM\")":23.575214,"NI-FDS^FG_PRICE(0)":17715.0,"CAGDPY@BR^EE_ACTUAL_ANNUAL(MED,+1)":-1.5,"USDPLN^FG_COMPANY_NAME":"Polish Zloty per U.S. Dollar","EWZ^P_PRICE_RETURNS_PR('52W',2,-10AY,0,AM)":[-11.344361,-9.242296,6.4780116,17.441595,13.554728,10.292995,-6.2629995,-10.813731,-14.45232,-11.068684,-15.95779,-19.770092,-24.21558,-22.662132,-30.158222,-31.965578,-43.238712,-52.746304,-44.390957,-38.22654,-36.7777,-46.08464,-41.319233,-11.95904,-18.692547,-17.773062,-16.648764,-2.5093138,31.657291,43.467606,43.55421,36.365974,39.898155,94.17459,97.93392,45.819237,38.826145,36.914886,22.694504,17.29492,11.251461,31.350767,23.240852,18.541359,21.625805,21.919548,17.491364,29.055918,19.577206,7.0999384,0.6104827,-4.5782747,-7.587343,-25.171572,-10.27996,2.3190975,-0.024533272,2.4066687,1.5710711,-3.377962,-1.438117,-0.79548955,32.32354,46.25049,27.767504,41.3252,15.756071,13.657558,21.382153,10.841227,6.2027574,-29.181267,-37.357265,-42.11784,-30.563248,-32.3291,-27.64715,-27.473175,-27.685093,-25.196898,-15.083861,-19.750053,-16.482056,15.691853,33.431435,72.33925,42.46503,29.712093,23.862362,17.13313,13.503766,1.3070345,-16.054386,-16.016203,-1.2029052,8.274555,22.399366,-12.53891,-15.835625,-22.797382,-7.314682,1.0733724,11.075616,9.786415,10.763824,18.756878,-2.3002326,-11.021364,-13.6347885,8.673787,10.691202,32.158268,12.844443,9.710574,7.066524,20.661116,24.340141,23.010372,25.701977,26.19481,17.28947],"NI-FDS^FG_PRICE(0)/MAX(FG_PRICE(0,-1AY))":0.693617854346124,"EZA^FG_PRICE_MAVG(0,,,,200)":39.43705,"EWT^FG_TOTAL_RETURNC(0,-12AM)":22.973991,"EPOL^FMA_PCT_ABOVE_MAVG(200,0,,,,\"PORTAGG\")":60.6060606060606,"CNYA^PERCENT_CHANGE(FMA_EPS(+1,0,,,,\"PORTAGG\",\"MEAN\"),FMA_EPS(+1,-1AM,,,,\"PORTAGG\",\"MEAN\"))":-6.51324735344165,"SET-BKK^FMA_COS_UP(\"EPS\",\"1M\",+1,NOW,,,\"PORTAGG\",\"MEANR\")":69.0,"EPU^SIZE(FG_CONSTITUENTS)":26,"EWT^FMA_RBICS_REV_CURRENT(30, LOC, \"PORTAGG\")":17.8066741873402,"REFQALEND-FDS^FG_YIELD(NOW,,,0)":6.25,"REFMYON-FDS^PROPER_NAME(0,,,\"SECURITY\",\"NAME\")":"Malaysia Policy Rate - Overnight","TRYSA10Y-FDS^FG_YIELD(0,,,,\"YTM\")":5.443078,"VNM^FMA_DIV_YLD(NTMA,NOW,NOW,M,\"PORTAGG\",\"MEANR\")":2.17933780860093,"SET-BKK^JULIAN(FMA_DIV_YLD(NTMA,NOW,NOW,M,\"PORTAGG\",\"MEANR\").DATES)":45380,"EWM^FMA_RBICS_REV_CURRENT(30, LOC, \"PORTAGG\")":41.739834751553,"EPOL^FG_FCF_YIELD_NTM(0)":null,"REFPL7D-FDS^PROPER_NAME(0,,,\"SECURITY\",\"NAME\")":"Poland Reference Rate - 7 Day","EZA^FMA_EVAL_EBIT(LTMA,NOW,NOW,M,\"PORTAGG\",\"MEANR\")":12.3021343400902,"VNM^FMA_PE(LTM,0,,,\"PORTAGG\",\"MEANR\")":19.3660774408188,"EWT^FG_TOTAL_RETURNC(0,-6AM)":21.17815,"TRYID10Y-FDS^FG_YIELD(0,,,,\"YTM\")":6.679059,"EWT^FG_TOTAL_RETURNC(0,-3AM)":12.09091,"EPHE^FMA_COS_UP(\"EPS\",\"1M\",+1,NOW,,,\"PORTAGG\",\"MEANR\")":14.0,"USDINR^STD(FG_PRICE_CHANGE(0,-1AY,AM))":0.30406316955106,"INDA^FMA_COS_DOWN(\"EPS\",\"1M\",+1,NOW,,,\"PORTAGG\",\"MEANR\")":63.0,"USDIDR^STD(FG_PRICE_CHANGE(0,-3AY,M))":1.52265888578139,"INDA^FG_TOTAL_RETURNC(-10AY,0,AM)":[6.003976,1.4628649,11.460257,-2.271843,1.8373609,4.343462,-4.3227673,6.4257026,-4.371065,0.6820679,5.180335,0.6857753,3.1888604,-9.2409315,-5.504137,7.0414543,0.29537678,-9.3913555,6.8616867,-8.550191,-4.3237267,1.5108228,-9.198928,11.186147,1.2148857,1.2378097,2.3712516,4.47402,3.1369805,-0.5069256,0.54347515,-10.337835,3.428781,0.8262396,6.7572474,1.9854069,5.8569074,2.2005677,0.6459594,1.6750097,0.09051561,3.7383199,-1.9761682,2.8164864,1.9607902,5.6268334,-4.612893,-2.4321258,0.782609,-1.7543852,-0.7318497,-0.30434132,4.5320034,-4.2221665,-11.952662,5.174732,0.09584427,5.3451896,-0.9163201,6.0111046,2.9659748,-5.1962733,6.910932,-2.4321854,-6.7435145,0.12360811,1.6358018,4.281807,1.4269114,2.3348927,-0.39314628,-19.283909,-11.072302,3.063631,2.0198226,15.271306,6.8074703,3.103137,5.0014734,1.7563581,6.40707,7.6669455,3.7394404,1.8372059,-4.795623,1.7270327,6.700611,-1.9464672,3.2934785,7.6435924,-0.34490228,2.1376252,-3.2888114,5.7098627,-8.284884,-4.709077,8.149206,-10.786468,-0.886482,-0.4223585,7.9341173,1.1789203,-7.7450275,9.039127,-2.8389752,-1.3791502,-4.384923,-2.4789274,1.8556118,3.4689307,1.7599106,4.417002,-0.79600215,4.2182446,-1.7157912,-0.42524338,6.9004297,3.4272432,3.1103969,2.3265004,0.8670449],"QAT^FMA_PE(LTMA,-10AY,0,AM,\"PORTAGG\",\"MEANR\")":[null,null,null,null,null,null,null,null,null,15.1767181351022,15.3195942000697,14.9878217953777,14.821574281719,14.9245292286299,14.5413541736397,14.462463273515,14.4390437886185,14.4095595416807,14.085834049733,12.8934531315201,11.9629294527282,11.4389033680614,11.7533995871888,12.1133179039989,12.1630265961964,12.1706137055894,12.2539148515918,12.3890698580294,13.1437029178397,13.0636349670536,13.3535781574971,13.1442929870235,13.5248542717417,14.8012761689263,14.5857171295782,14.8016153356777,14.7294414012443,14.5959614365097,14.1671053383338,13.859024953305,14.1308108011499,13.0635882972406,12.7689854818405,12.4814660894642,12.5905153897392,13.6755813621206,13.2550946604651,12.6774727100469,12.770412303367,12.5025592095958,12.673383590531,12.5688506259145,13.1891877387983,13.2700196370415,13.2211408942744,13.735609739817,14.0769951990206,14.4982338785301,13.9085784014678,13.5001847871938,13.6060435139919,13.4997135062627,13.7748242164147,13.8686848158386,13.3550946592377,13.9486276974077,14.0095474897698,14.1808841141,14.3405324700722,14.7031939224957,14.4375385902693,13.6317890389958,13.7204125232888,14.09207953029,14.7251265081074,15.1968739376002,15.8093102108125,15.8024277345165,16.5075278942476,17.2305819451219,17.437089058953,17.9716383152971,16.9265141185909,16.8204678272839,16.6673290589665,16.4593340797488,16.0418318750955,15.8037189673579,15.4928529236211,15.3298398365035,15.4982015016344,15.7644368733784,15.0531062700869,14.9875003727737,16.2986373051886,16.3052220671024,16.249362916438,15.7656010405222,15.1504463778829,14.5988088051793,15.5317255503278,14.5464334698366,14.3079490750026,14.0215100125972,12.9289373213745,12.6695846783863,11.8217367905554,11.8337162798931,11.7334284335576,11.8751771461353,11.7879987017826,11.7124381495764,12.1592676495974,11.7614631600211,11.4330118186661,11.5060257154506,11.1169225516321,11.7885213922496,11.0566656332319,11.461600650973,11.2999542010404],"EZA^FG_TOTAL_RETURNC(0,-3AM)":3.5096645,"EWT^FG_TOTAL_RETURNC(0,-1AM)":2.027309,"EPHE^FG_TOTAL_RETURNC(0,-1AM)":-5.0359726,"SPY^FG_TOTAL_RETURNC(0,-3AM)":9.083748,"SPY^FMA_COS_UP(\"EPS\",\"1M\",+1,NOW,,,\"PORTAGG\",\"MEANR\")":182.0,"INDA^SIZE(FG_CONSTITUENTS)":137,"KSA^FG_ROE(0)":10.6530023254669,"VWO^FG_PE_NTM(0,,,90,0)":14.2110017321838,"EZA^FMA_DIV_YLD(NTMA,NOW,NOW,M,\"PORTAGG\",\"MEANR\")":4.16351343635491,"EWT^FMA_DIV_YLD(NTMA,NOW,NOW,M,\"PORTAGG\",\"MEANR\")":3.0998293107007,"EPOL^JULIAN(FMA_DIV_YLD(NTMA,NOW,NOW,M,\"PORTAGG\",\"MEANR\").DATES)":45379,"CNYA^FMA_PE(LTM,0,,,\"PORTAGG\",\"MEANR\")":14.0985031238173,"ECH^FG_COMPANY_NAME":"iShares MSCI Chile ETF","CAGDPY@PE^EE_ACTUAL_ANNUAL(MED,0)":0.625680870863723,"USDIDR^STD(FG_PRICE_CHANGE(0,-1AY,AM))":1.54941109200713,"GREK^FMA_PE(LTMA,-10AY,0,AM,\"PORTAGG\",\"MEANR\")":[31.8302936433258,31.5441150495088,26.9066764945454,24.1408399081144,21.425392146535,20.2864011320681,17.5551941795665,17.153179435935,17.1244352021738,12.5597503481357,13.3047054362701,17.6832606348472,16.5821070296571,15.384154643287,14.4086551503989,13.3708459511822,12.2686231903116,10.9144185231002,11.7428323538399,12.0364122327319,-2.28283163487515,-1.69537903941611,-0.422909349107215,0.277046905292751,1.25167549162663,3.14074049037454,4.1174681557847,4.80865351854714,6.35791912553233,7.97732429011586,10.5129204342257,11.3896848275769,14.870410618164,15.0605651469473,13.6817626611148,14.2543154278051,14.333443987751,15.1994748788392,15.2761568546349,15.3763860876884,15.2555810056759,14.7889409487768,15.8868902197499,16.8553513135073,18.239296034279,21.5350699353665,22.774474794118,23.6408704681033,22.7434122733329,22.3512153700337,21.5796962061006,21.2593618018161,21.5714542574153,21.2698720569128,19.4243892935221,18.8149425005691,19.9738844658819,15.3686127841671,17.6447456177658,18.6012592125775,18.5242038076177,17.8873550817778,18.1022629135582,18.2897201263962,17.3828202148147,19.3121754999488,16.5306938858712,15.5409741340556,16.6772684681469,20.0304090378347,16.146592124649,12.0874722241399,11.84133539752,12.0648357221187,13.7179881855749,15.2894313067692,14.8094178597491,15.8122364249728,15.7756517976684,15.1671808449841,18.9578149950934,17.6689288218867,17.0531300029995,17.714976104813,17.3526079620951,14.8933973825686,17.5463442526205,16.4701291414951,15.9116186035864,14.5198366894255,14.0962444002672,15.9904566895645,12.8505959263299,13.0737568978272,-137.695221683648,-92.8722896663759,-81.70746911572,-71.6006169023235,-61.1745741511965,-51.1899512340574,-40.1177686624304,-31.5189552222626,-20.9206261342245,-10.742723439706,-1.25526881025327,6.13880762765542,7.66544169329057,7.72449840709078,7.65716488118464,7.52077093417718,7.80759497607942,7.98918521389354,7.60142307681871,7.11799446378701,6.74740008243233,6.58481442819446,6.29797395143304,6.44827978520592,6.76279885194106,6.75786010929535,6.76845364781849],"NI-FDS^FG_PRICE_MAVG(0,,,,30)":17432.5,"KSA^FG_PRICE_MAVG(0,,,,60)":43.927166,"EWZ^FG_PRICE_MAVG(0,,,,60)":32.756668,"KSA^PERCENT_CHANGE(FMA_EPS(+1,0,,,,\"PORTAGG\",\"MEAN\"),FMA_EPS(+1,-3AM,,,,\"PORTAGG\",\"MEAN\"))":1.98120075105455,"QAT^FG_TOTAL_RETURNC(0,-6AM)":2.1499157,"EWT^PERCENT_CHANGE(FMA_EPS(+1,0,,,,\"PORTAGG\",\"MEAN\"),FMA_EPS(+1,-3AM,,,,\"PORTAGG\",\"MEAN\"))":-3.51184589469517,"EWJ^P_PRICE(0)/P_PRICE_LOW_PR(0,,,USD,,,\"PRICE\",\"INTRA\",\"52W\")-1":0.22360134,"EIDO^SIZE(FG_CONSTITUENTS)":78,"TUR^FG_ROE(0)":23.4842302626153,"EWY^FG_PRICE_MAVG(0,,,,200)":62.7373,"EWT^FMA_PE(NTMA,0,,,\"PORTAGG\",\"MEANR\")":17.5220696679695,"DUMMY^ECON_EXPR_DATA('FDS_ECON[PMIDMMANHE]',12/2023,,Q)":47.377975,"DUMMY^ECON_EXPR_DATA('FDS_ECON[NTCPMIMFGSA@EME]',12/2023,,Q)":50.624123,"DUMMY^ECON_EXPR_DATA('FDS_ECON[NTCPMITHMANHE]',03/2024,,Q)":null,"DUMMY^ECON_EXPR_DATA('FDS_ECON[PMIQAWHEHE]',03/2024,,Q)":50.683044,"DUMMY^ECON_EXPR_DATA('FDS_ECON[NTCPMIMFGSA@IN]',03/2024,,Q)":57.516636,"DUMMY^ECON_EXPR_DATA('FDS_ECON[NTCPMIMFGSA@GR]',03/2024,,Q)":55.77546,"DUMMY^ECON_EXPR_DATA('FDS_ECON[PMIMFGSA@ZA]',03/2024,,Q)":49.458923,"DUMMY^ECON_EXPR_DATA('FDS_ECON[NTCPMIMFGSA@BR]',03/2024,,Q)":53.509575,"DUMMY^ECON_EXPR_DATA('FDS_ECON[NTCPMIMFGSA@KR]',03/2024,,Q)":50.57622,"DUMMY^ECON_EXPR_DATA('FDS_ECON[NTCPMIMFGSA@MX]',03/2024,,Q)":51.565502,"DUMMY^ECON_EXPR_DATA('FDS_ECON[NTCPMIMFGSA@TW]',03/2024,,Q)":48.897906999999996,"DUMMY^ECON_EXPR_DATA('FDS_ECON[PMIMYMANHE]',03/2024,,Q)":48.949593,"DUMMY^ECON_EXPR_DATA('FDS_ECON[NTCPMIMFGSA@PE]',03/2024,,Q)":null,"DUMMY^ECON_EXPR_DATA('FDS_ECON[NTCPMIMFGSA@PL]',03/2024,,Q)":47.64948,"DUMMY^ECON_EXPR_DATA('FDS_ECON[NTCPMIPHMANHE]',03/2024,,Q)":null,"DUMMY^ECON_EXPR_DATA('FDS_ECON[NTCPMIMFGSA@ID]',03/2024,,Q)":53.247562,"DUMMY^ECON_EXPR_DATA('FDS_ECON[NTCPMIMFGSA@CL]',03/2024,,Q)":null,"DUMMY^ECON_EXPR_DATA('FDS_ECON[NTCPMIMFGSA@CN]',03/2024,,Q)":50.938282,"DUMMY^ECON_DATE(45363,,, 'MM/YYYY')":"03/2024","DUMMY^ECON_DATE(45272,,, 'MM/YYYY')":"12/2023","DUMMY^ECON_EXPR_DATA('FDS_ECON[PMIDMMANHE]',,,M)":49.28643,"DUMMY^ECON_EXPR_DATA('FDS_ECON[NTCPMIMFGSA@EME]',,,M)":51.96338,"DUMMY^ECON_EXPR_DATA('FDS_ECON[NTCPMIMFGSA@CL]',,,M)":null,"DUMMY^ECON_EXPR_DATA('FDS_ECON[NTCPMIMFGSA@ID]',,,M)":54.182526,"DUMMY^ECON_EXPR_DATA('FDS_ECON[NTCPMIPHMANHE]',,,M)":null,"DUMMY^ECON_EXPR_DATA('FDS_ECON[NTCPMIMFGSA@PL]',,,M)":47.991665,"DUMMY^ECON_EXPR_DATA('FDS_ECON[NTCPMIMFGSA@PE]',,,M)":null,"DUMMY^ECON_EXPR_DATA('FDS_ECON[PMIMYMANHE]',,,M)":48.399647,"DUMMY^ECON_EXPR_DATA('FDS_ECON[NTCPMIMFGSA@TW]',,,M)":49.3,"DUMMY^ECON_EXPR_DATA('FDS_ECON[NTCPMIMFGSA@MX]',,,M)":52.23004,"DUMMY^ECON_EXPR_DATA('FDS_ECON[NTCPMIMFGSA@KR]',,,M)":49.82558,"DUMMY^ECON_EXPR_DATA('FDS_ECON[NTCPMIMFGSA@BR]',,,M)":53.629944,"DUMMY^ECON_EXPR_DATA('FDS_ECON[PMIMFGSA@ZA]',,,M)":48.38684,"DUMMY^ECON_EXPR_DATA('FDS_ECON[NTCPMIMFGSA@GR]',,,M)":56.855103,"DUMMY^ECON_EXPR_DATA('FDS_ECON[NTCPMIMFGSA@IN]',,,M)":59.1367,"DUMMY^ECON_EXPR_DATA('FDS_ECON[NTCPMIMFGSA@CN]',,,M)":51.12935,"DUMMY^ECON_EXPR_DATA('FDS_ECON[PMIQAWHEHE]',,,M)":50.577515,"DUMMY^ECON_EXPR_DATA('FDS_ECON[NTCPMITHMANHE]',,,M)":null,"DUMMY^ECON_EXPR_DATA('FDS_ECON[NTCPMIMFGSA@TR]',,,M)":49.97893,"DUMMY^ECON_EXPR_DATA('FDS_ECON[NTCPMIMFGSA@AE]',,,M)":null,"DUMMY^ECON_EXPR_DATA('FDS_ECON[NTCPMIMFGSA@VN]',,,M)":49.86291,"DUMMY^ECON_EXPR_DATA('FDS_ECON[NTCPMIINDEXSA@SA]',,,M)":57.04606,"DUMMY^ECON_EXPR_DATA('FDS_ECON[NTCPMIINDEXSA@SA]',12/2023,,Q)":57.793106,"DUMMY^ECON_EXPR_DATA('FDS_ECON[NTCPMIMFGSA@VN]',12/2023,,Q)":48.59743,"DUMMY^ECON_EXPR_DATA('FDS_ECON[NTCPMIMFGSA@AE]',12/2023,,Q)":null,"DUMMY^ECON_EXPR_DATA('FDS_ECON[NTCPMIMFGSA@TR]',12/2023,,Q)":47.664864,"CC_US^IMF_IFS_RCPI_Q(NOW)":null,"CC_US^IMF_IFS_RCPI_Q(0M)":null,"CC_US^IMF_IFS_RCPI_Q(-1AM)":3.2433991,"CC_BR^IMF_IFS_RCPI_Q(0)":null,"CC_BR^IMF_IFS_RCPI_Q(-1AM)":4.7076507,"CC_KR^IMF_IFS_RCPI_Q(0)":null,"CC_KR^IMF_IFS_RCPI_Q(-1AM)":3.404687,"CC_MX^IMF_IFS_RCPI_Q(0)":null,"CC_MX^IMF_IFS_RCPI_Q(-1AM)":4.4145546,"CC_TW^IMF_IFS_RCPI_Q(0)":null,"CC_TW^IMF_IFS_RCPI_Q(-1AM)":null,"CC_MY^IMF_IFS_RCPI_Q(0)":null,"CC_MY^IMF_IFS_RCPI_Q(-1AM)":1.6028895,"CC_PE^IMF_IFS_RCPI_Q(0)":null,"CC_PE^IMF_IFS_RCPI_Q(-1AM)":3.9030175,"CC_PL^IMF_IFS_RCPI_Q(0)":null,"CC_PL^IMF_IFS_RCPI_Q(-1AM)":6.202308,"CC_PH^IMF_IFS_RCPI_Q(0)":null,"CC_PH^IMF_IFS_RCPI_Q(-1AM)":4.322206,"CC_ID^IMF_IFS_RCPI_Q(0)":null,"CC_ID^IMF_IFS_RCPI_Q(-1AM)":2.681245,"CC_CL^IMF_IFS_RCPI_Q(0)":null,"CC_CL^IMF_IFS_RCPI_Q(-1AM)":4.586063,"KSA^P_PRICE(0)/P_PRICE_HIGH_PR(0,,,,,,\"PRICE\",\"INTRA\",\"52W\")":0.9974498,"VNM^P_PRICE(0)/P_PRICE_HIGH_PR(0,,,,,,\"PRICE\",\"INTRA\",\"52W\")":0.8545861,"UAE^P_PRICE(0)/P_PRICE_HIGH_PR(0,,,,,,\"PRICE\",\"INTRA\",\"52W\")":0.9524902,"TUR^P_PRICE(0)/P_PRICE_HIGH_PR(0,,,,,,\"PRICE\",\"INTRA\",\"52W\")":0.97736424,"SET-BKK^P_PRICE(0)/P_PRICE_HIGH_PR(0,,,,,,\"PRICE\",\"INTRA\",\"52W\")":0.87044716,"QAT^P_PRICE(0)/P_PRICE_HIGH_PR(0,,,,,,\"PRICE\",\"INTRA\",\"52W\")":0.898773,"MCHI^P_PRICE(0)/P_PRICE_HIGH_PR(0,,,,,,\"PRICE\",\"INTRA\",\"52W\")":0.80877805,"INDA^P_PRICE(0)/P_PRICE_HIGH_PR(0,,,,,,\"PRICE\",\"INTRA\",\"52W\")":0.99809337,"GREK^P_PRICE(0)/P_PRICE_HIGH_PR(0,,,,,,\"PRICE\",\"INTRA\",\"52W\")":0.9771623,"EZA^P_PRICE(0)/P_PRICE_HIGH_PR(0,,,,,,\"PRICE\",\"INTRA\",\"52W\")":0.9039422,"EWZ^P_PRICE(0)/P_PRICE_HIGH_PR(0,,,,,,\"PRICE\",\"INTRA\",\"52W\")":0.89031893,"EWY^P_PRICE(0)/P_PRICE_HIGH_PR(0,,,,,,\"PRICE\",\"INTRA\",\"52W\")":0.95190614,"EWW^P_PRICE(0)/P_PRICE_HIGH_PR(0,,,,,,\"PRICE\",\"INTRA\",\"52W\")":0.96555114,"EWT^P_PRICE(0)/P_PRICE_HIGH_PR(0,,,,,,\"PRICE\",\"INTRA\",\"52W\")":0.9826659,"EWM^P_PRICE(0)/P_PRICE_HIGH_PR(0,,,,,,\"PRICE\",\"INTRA\",\"52W\")":0.96674055,"EPU^P_PRICE(0)/P_PRICE_HIGH_PR(0,,,,,,\"PRICE\",\"INTRA\",\"52W\")":0.99403465,"EPOL^P_PRICE(0)/P_PRICE_HIGH_PR(0,,,,,,\"PRICE\",\"INTRA\",\"52W\")":0.9694288,"EPHE^P_PRICE(0)/P_PRICE_HIGH_PR(0,,,,,,\"PRICE\",\"INTRA\",\"52W\")":0.94050586,"EIDO^P_PRICE(0)/P_PRICE_HIGH_PR(0,,,,,,\"PRICE\",\"INTRA\",\"52W\")":0.87853104,"ECH^P_PRICE(0)/P_PRICE_HIGH_PR(0,,,,,,\"PRICE\",\"INTRA\",\"52W\")":0.86369306,"CNYA^P_PRICE(0)/P_PRICE_HIGH_PR(0,,,,,,\"PRICE\",\"INTRA\",\"52W\")":0.7722802,"KSA^P_PRICE(0)/P_PRICE_LOW_PR(0,,,,,,\"PRICE\",\"INTRA\",\"52W\")-1":0.24219835,"VNM^P_PRICE(0)/P_PRICE_LOW_PR(0,,,,,,\"PRICE\",\"INTRA\",\"52W\")-1":0.16159856,"UAE^P_PRICE(0)/P_PRICE_LOW_PR(0,,,,,,\"PRICE\",\"INTRA\",\"52W\")-1":0.1224643,"TUR^P_PRICE(0)/P_PRICE_LOW_PR(0,,,,,,\"PRICE\",\"INTRA\",\"52W\")-1":0.40746105,"SET-BKK^P_PRICE(0)/P_PRICE_LOW_PR(0,,,,,,\"PRICE\",\"INTRA\",\"52W\")-1":0.033605218,"QAT^P_PRICE(0)/P_PRICE_LOW_PR(0,,,,,,\"PRICE\",\"INTRA\",\"52W\")-1":0.122605324,"MCHI^P_PRICE(0)/P_PRICE_LOW_PR(0,,,,,,\"PRICE\",\"INTRA\",\"52W\")-1":0.13940418,"INDA^P_PRICE(0)/P_PRICE_LOW_PR(0,,,,,,\"PRICE\",\"INTRA\",\"52W\")-1":0.3203026,"GREK^P_PRICE(0)/P_PRICE_LOW_PR(0,,,,,,\"PRICE\",\"INTRA\",\"52W\")-1":0.31137502,"EZA^P_PRICE(0)/P_PRICE_LOW_PR(0,,,,,,\"PRICE\",\"INTRA\",\"52W\")-1":0.1381433,"EWZ^P_PRICE(0)/P_PRICE_LOW_PR(0,,,,,,\"PRICE\",\"INTRA\",\"52W\")-1":0.16985285,"EWY^P_PRICE(0)/P_PRICE_LOW_PR(0,,,,,,\"PRICE\",\"INTRA\",\"52W\")-1":0.19141126,"EWW^P_PRICE(0)/P_PRICE_LOW_PR(0,,,,,,\"PRICE\",\"INTRA\",\"52W\")-1":0.30973876,"EWT^P_PRICE(0)/P_PRICE_LOW_PR(0,,,,,,\"PRICE\",\"INTRA\",\"52W\")-1":0.17080116,"EWM^P_PRICE(0)/P_PRICE_LOW_PR(0,,,,,,\"PRICE\",\"INTRA\",\"52W\")-1":0.09879029,"EPU^P_PRICE(0)/P_PRICE_LOW_PR(0,,,,,,\"PRICE\",\"INTRA\",\"52W\")-1":0.4264623,"EPOL^P_PRICE(0)/P_PRICE_LOW_PR(0,,,,,,\"PRICE\",\"INTRA\",\"52W\")-1":0.4843284,"EPHE^P_PRICE(0)/P_PRICE_LOW_PR(0,,,,,,\"PRICE\",\"INTRA\",\"52W\")-1":0.14038873,"EIDO^P_PRICE(0)/P_PRICE_LOW_PR(0,,,,,,\"PRICE\",\"INTRA\",\"52W\")-1":0.09150171,"ECH^P_PRICE(0)/P_PRICE_LOW_PR(0,,,,,,\"PRICE\",\"INTRA\",\"52W\")-1":0.16983521,"CNYA^P_PRICE(0)/P_PRICE_LOW_PR(0,,,,,,\"PRICE\",\"INTRA\",\"52W\")-1":0.12505424}]]></FdsFormulaCache>
</file>

<file path=customXml/itemProps1.xml><?xml version="1.0" encoding="utf-8"?>
<ds:datastoreItem xmlns:ds="http://schemas.openxmlformats.org/officeDocument/2006/customXml" ds:itemID="{C0064543-31B3-448B-BD9E-6E701977C46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2024-04-12T05:53:07Z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