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57A3E7C-448D-407A-AE17-CD3E63EEBDF4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9" i="1" a="1"/>
  <c r="O9" i="1" l="1"/>
  <c r="O8" i="1" a="1"/>
  <c r="O8" i="1" l="1"/>
  <c r="O6" i="1" a="1"/>
  <c r="O6" i="1" l="1"/>
  <c r="O5" i="1" a="1"/>
  <c r="O5" i="1" l="1"/>
  <c r="O4" i="1" a="1"/>
  <c r="O4" i="1" l="1"/>
  <c r="O21" i="1" a="1"/>
  <c r="O21" i="1" l="1"/>
  <c r="O19" i="1" a="1"/>
  <c r="O19" i="1" l="1"/>
  <c r="O18" i="1" a="1"/>
  <c r="O18" i="1" l="1"/>
  <c r="O16" i="1" a="1"/>
  <c r="O11" i="1" a="1"/>
  <c r="O16" i="1" l="1"/>
  <c r="O11" i="1"/>
  <c r="O7" i="1" a="1"/>
  <c r="O7" i="1" l="1"/>
  <c r="O3" i="1" a="1"/>
  <c r="O3" i="1" l="1"/>
  <c r="D31" i="1" a="1"/>
  <c r="D31" i="1" l="1"/>
  <c r="O20" i="1" a="1"/>
  <c r="O20" i="1" l="1"/>
  <c r="O17" i="1" a="1"/>
  <c r="O17" i="1" l="1"/>
  <c r="O15" i="1" a="1"/>
  <c r="O15" i="1" l="1"/>
  <c r="O14" i="1" a="1"/>
  <c r="O14" i="1" l="1"/>
  <c r="O13" i="1" a="1"/>
  <c r="O13" i="1" l="1"/>
  <c r="O23" i="1" a="1"/>
  <c r="D16" i="57" a="1"/>
  <c r="D14" i="57" a="1"/>
  <c r="G12" i="57" a="1"/>
  <c r="G26" i="57" a="1"/>
  <c r="D26" i="57" a="1"/>
  <c r="D22" i="57" a="1"/>
  <c r="D17" i="57" a="1"/>
  <c r="G33" i="57" a="1"/>
  <c r="G16" i="57" a="1"/>
  <c r="D33" i="57" a="1"/>
  <c r="G31" i="57" a="1"/>
  <c r="G15" i="57" a="1"/>
  <c r="D31" i="57" a="1"/>
  <c r="D15" i="57" a="1"/>
  <c r="G30" i="57" a="1"/>
  <c r="G14" i="57" a="1"/>
  <c r="D30" i="57" a="1"/>
  <c r="G13" i="57" a="1"/>
  <c r="D29" i="57" a="1"/>
  <c r="D13" i="57" a="1"/>
  <c r="D28" i="57" a="1"/>
  <c r="D12" i="57" a="1"/>
  <c r="G11" i="57" a="1"/>
  <c r="D11" i="57" a="1"/>
  <c r="D5" i="57" a="1"/>
  <c r="G18" i="57" a="1"/>
  <c r="D7" i="57" a="1"/>
  <c r="D4" i="57" a="1"/>
  <c r="G3" i="57" a="1"/>
  <c r="G29" i="57" a="1"/>
  <c r="G27" i="57" a="1"/>
  <c r="D20" i="57" a="1"/>
  <c r="D2" i="57" a="1"/>
  <c r="G28" i="57" a="1"/>
  <c r="D27" i="57" a="1"/>
  <c r="G10" i="57" a="1"/>
  <c r="D10" i="57" a="1"/>
  <c r="D18" i="57" a="1"/>
  <c r="B33" i="57" a="1"/>
  <c r="G25" i="57" a="1"/>
  <c r="G9" i="57" a="1"/>
  <c r="D25" i="57" a="1"/>
  <c r="D9" i="57" a="1"/>
  <c r="G24" i="57" a="1"/>
  <c r="G8" i="57" a="1"/>
  <c r="D24" i="57" a="1"/>
  <c r="D8" i="57" a="1"/>
  <c r="G23" i="57" a="1"/>
  <c r="D23" i="57" a="1"/>
  <c r="G22" i="57" a="1"/>
  <c r="D6" i="57" a="1"/>
  <c r="G21" i="57" a="1"/>
  <c r="D21" i="57" a="1"/>
  <c r="G20" i="57" a="1"/>
  <c r="G19" i="57" a="1"/>
  <c r="D3" i="57" a="1"/>
  <c r="E33" i="57" a="1"/>
  <c r="G7" i="57" a="1"/>
  <c r="G6" i="57" a="1"/>
  <c r="G5" i="57" a="1"/>
  <c r="G4" i="57" a="1"/>
  <c r="D19" i="57" a="1"/>
  <c r="G2" i="57" a="1"/>
  <c r="G17" i="57" a="1"/>
  <c r="O23" i="1" l="1"/>
  <c r="G17" i="57"/>
  <c r="G2" i="57"/>
  <c r="D19" i="57"/>
  <c r="G4" i="57"/>
  <c r="G5" i="57"/>
  <c r="G6" i="57"/>
  <c r="G7" i="57"/>
  <c r="E33" i="57"/>
  <c r="D3" i="57"/>
  <c r="G19" i="57"/>
  <c r="G20" i="57"/>
  <c r="D21" i="57"/>
  <c r="G21" i="57"/>
  <c r="D6" i="57"/>
  <c r="G22" i="57"/>
  <c r="D23" i="57"/>
  <c r="G23" i="57"/>
  <c r="D8" i="57"/>
  <c r="D24" i="57"/>
  <c r="G8" i="57"/>
  <c r="G24" i="57"/>
  <c r="D9" i="57"/>
  <c r="D25" i="57"/>
  <c r="G9" i="57"/>
  <c r="G25" i="57"/>
  <c r="B33" i="57"/>
  <c r="D18" i="57"/>
  <c r="D10" i="57"/>
  <c r="G10" i="57"/>
  <c r="D27" i="57"/>
  <c r="G28" i="57"/>
  <c r="D2" i="57"/>
  <c r="D20" i="57"/>
  <c r="G27" i="57"/>
  <c r="G29" i="57"/>
  <c r="G3" i="57"/>
  <c r="D4" i="57"/>
  <c r="D7" i="57"/>
  <c r="G18" i="57"/>
  <c r="D5" i="57"/>
  <c r="D11" i="57"/>
  <c r="G11" i="57"/>
  <c r="D12" i="57"/>
  <c r="D28" i="57"/>
  <c r="D13" i="57"/>
  <c r="D29" i="57"/>
  <c r="G13" i="57"/>
  <c r="D30" i="57"/>
  <c r="G14" i="57"/>
  <c r="G30" i="57"/>
  <c r="D15" i="57"/>
  <c r="D31" i="57"/>
  <c r="G15" i="57"/>
  <c r="G31" i="57"/>
  <c r="D33" i="57"/>
  <c r="G16" i="57"/>
  <c r="G33" i="57"/>
  <c r="D17" i="57"/>
  <c r="D22" i="57"/>
  <c r="D26" i="57"/>
  <c r="G26" i="57"/>
  <c r="G12" i="57"/>
  <c r="D14" i="57"/>
  <c r="D16" i="57"/>
  <c r="M8" i="48" a="1"/>
  <c r="M21" i="48" a="1"/>
  <c r="M18" i="48" a="1"/>
  <c r="M14" i="48" a="1"/>
  <c r="M13" i="48" a="1"/>
  <c r="M24" i="48" a="1"/>
  <c r="M6" i="48" a="1"/>
  <c r="M16" i="48" a="1"/>
  <c r="M7" i="48" a="1"/>
  <c r="M15" i="48" a="1"/>
  <c r="M23" i="48" a="1"/>
  <c r="M17" i="48" a="1"/>
  <c r="M12" i="48" a="1"/>
  <c r="M19" i="48" a="1"/>
  <c r="M10" i="48" a="1"/>
  <c r="M11" i="48" a="1"/>
  <c r="M20" i="48" a="1"/>
  <c r="M4" i="48" a="1"/>
  <c r="M4" i="48" l="1"/>
  <c r="M20" i="48"/>
  <c r="M11" i="48"/>
  <c r="M10" i="48"/>
  <c r="M19" i="48"/>
  <c r="M12" i="48"/>
  <c r="M17" i="48"/>
  <c r="M23" i="48"/>
  <c r="M15" i="48"/>
  <c r="M7" i="48"/>
  <c r="M16" i="48"/>
  <c r="M6" i="48"/>
  <c r="M24" i="48"/>
  <c r="M13" i="48"/>
  <c r="M14" i="48"/>
  <c r="M18" i="48"/>
  <c r="M21" i="48"/>
  <c r="M8" i="48"/>
  <c r="Y2" i="12" l="1"/>
  <c r="G18" i="43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U9" i="56" a="1"/>
  <c r="U5" i="56" a="1"/>
  <c r="I22" i="56" a="1"/>
  <c r="I18" i="56" a="1"/>
  <c r="I14" i="56" a="1"/>
  <c r="I10" i="56" a="1"/>
  <c r="I6" i="56" a="1"/>
  <c r="S22" i="12" a="1"/>
  <c r="L21" i="12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H6" i="52" a="1"/>
  <c r="H4" i="52" a="1"/>
  <c r="T25" i="56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S17" i="56" a="1"/>
  <c r="U2" i="38" a="1"/>
  <c r="E2" i="38" a="1"/>
  <c r="AC4" i="9" a="1"/>
  <c r="M4" i="9" a="1"/>
  <c r="A4" i="9" a="1"/>
  <c r="G16" i="43" a="1"/>
  <c r="G8" i="43" a="1"/>
  <c r="C18" i="43" a="1"/>
  <c r="J23" i="42" a="1"/>
  <c r="J21" i="42" a="1"/>
  <c r="J19" i="42" a="1"/>
  <c r="J17" i="42" a="1"/>
  <c r="J15" i="42" a="1"/>
  <c r="J13" i="42" a="1"/>
  <c r="J11" i="42" a="1"/>
  <c r="J9" i="42" a="1"/>
  <c r="J7" i="42" a="1"/>
  <c r="J5" i="42" a="1"/>
  <c r="J3" i="42" a="1"/>
  <c r="N3" i="18" a="1"/>
  <c r="T2" i="15" a="1"/>
  <c r="D2" i="15" a="1"/>
  <c r="J2" i="5" a="1"/>
  <c r="P2" i="7" a="1"/>
  <c r="V2" i="47" a="1"/>
  <c r="F2" i="47" a="1"/>
  <c r="T2" i="38" a="1"/>
  <c r="D2" i="38" a="1"/>
  <c r="AB4" i="9" a="1"/>
  <c r="L4" i="9" a="1"/>
  <c r="H23" i="43" a="1"/>
  <c r="H15" i="43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R2" i="38" a="1"/>
  <c r="Q2" i="38" a="1"/>
  <c r="A2" i="38" a="1"/>
  <c r="Y4" i="9" a="1"/>
  <c r="I4" i="9" a="1"/>
  <c r="G22" i="43" a="1"/>
  <c r="G14" i="43" a="1"/>
  <c r="G6" i="43" a="1"/>
  <c r="C14" i="43" a="1"/>
  <c r="G20" i="43" a="1"/>
  <c r="G12" i="43" a="1"/>
  <c r="G4" i="43" a="1"/>
  <c r="C10" i="43" a="1"/>
  <c r="J22" i="42" a="1"/>
  <c r="J20" i="42" a="1"/>
  <c r="J18" i="42" a="1"/>
  <c r="J16" i="42" a="1"/>
  <c r="J14" i="42" a="1"/>
  <c r="J12" i="42" a="1"/>
  <c r="J10" i="42" a="1"/>
  <c r="J8" i="42" a="1"/>
  <c r="J6" i="42" a="1"/>
  <c r="J4" i="42" a="1"/>
  <c r="V3" i="18" a="1"/>
  <c r="F3" i="18" a="1"/>
  <c r="L2" i="15" a="1"/>
  <c r="R2" i="5" a="1"/>
  <c r="B2" i="5" a="1"/>
  <c r="H2" i="7" a="1"/>
  <c r="N2" i="47" a="1"/>
  <c r="T2" i="46" a="1"/>
  <c r="D2" i="46" a="1"/>
  <c r="F11" i="52" a="1"/>
  <c r="K2" i="38" a="1"/>
  <c r="P2" i="38" a="1"/>
  <c r="H21" i="43" a="1"/>
  <c r="H7" i="43" a="1"/>
  <c r="C9" i="43" a="1"/>
  <c r="G21" i="42" a="1"/>
  <c r="C7" i="42" a="1"/>
  <c r="H3" i="18" a="1"/>
  <c r="E2" i="5" a="1"/>
  <c r="B2" i="47" a="1"/>
  <c r="C2" i="46" a="1"/>
  <c r="F10" i="52" a="1"/>
  <c r="T21" i="56" a="1"/>
  <c r="G10" i="56" a="1"/>
  <c r="M18" i="12" a="1"/>
  <c r="N14" i="12" a="1"/>
  <c r="N10" i="12" a="1"/>
  <c r="O4" i="12" a="1"/>
  <c r="L34" i="12" a="1"/>
  <c r="G21" i="12" a="1"/>
  <c r="E10" i="12" a="1"/>
  <c r="J8" i="39" a="1"/>
  <c r="H11" i="39" a="1"/>
  <c r="L22" i="28" a="1"/>
  <c r="M10" i="28" a="1"/>
  <c r="G18" i="28" a="1"/>
  <c r="G9" i="28" a="1"/>
  <c r="D22" i="28" a="1"/>
  <c r="D13" i="28" a="1"/>
  <c r="L21" i="1" a="1"/>
  <c r="L16" i="1" a="1"/>
  <c r="K11" i="1" a="1"/>
  <c r="G4" i="1" a="1"/>
  <c r="W4" i="9" a="1"/>
  <c r="F21" i="42" a="1"/>
  <c r="H18" i="42" a="1"/>
  <c r="G15" i="42" a="1"/>
  <c r="I12" i="42" a="1"/>
  <c r="H9" i="42" a="1"/>
  <c r="I3" i="42" a="1"/>
  <c r="H2" i="15" a="1"/>
  <c r="E2" i="7" a="1"/>
  <c r="E10" i="52" a="1"/>
  <c r="J7" i="52" a="1"/>
  <c r="G5" i="52" a="1"/>
  <c r="D3" i="52" a="1"/>
  <c r="T16" i="56" a="1"/>
  <c r="V11" i="56" a="1"/>
  <c r="T7" i="56" a="1"/>
  <c r="J23" i="56" a="1"/>
  <c r="H19" i="56" a="1"/>
  <c r="J14" i="56" a="1"/>
  <c r="H5" i="56" a="1"/>
  <c r="L22" i="12" a="1"/>
  <c r="L20" i="12" a="1"/>
  <c r="M16" i="12" a="1"/>
  <c r="N12" i="12" a="1"/>
  <c r="N8" i="12" a="1"/>
  <c r="N6" i="12" a="1"/>
  <c r="R33" i="12" a="1"/>
  <c r="F33" i="12" a="1"/>
  <c r="G15" i="12" a="1"/>
  <c r="G9" i="12" a="1"/>
  <c r="G3" i="12" a="1"/>
  <c r="J7" i="39" a="1"/>
  <c r="F14" i="39" a="1"/>
  <c r="L16" i="28" a="1"/>
  <c r="M4" i="28" a="1"/>
  <c r="H8" i="28" a="1"/>
  <c r="D4" i="28" a="1"/>
  <c r="H27" i="1" a="1"/>
  <c r="H19" i="1" a="1"/>
  <c r="H14" i="1" a="1"/>
  <c r="G9" i="1" a="1"/>
  <c r="J6" i="1" a="1"/>
  <c r="E12" i="28" a="1"/>
  <c r="O2" i="38" a="1"/>
  <c r="G21" i="43" a="1"/>
  <c r="C8" i="43" a="1"/>
  <c r="F15" i="42" a="1"/>
  <c r="G3" i="18" a="1"/>
  <c r="D2" i="5" a="1"/>
  <c r="A2" i="47" a="1"/>
  <c r="B2" i="46" a="1"/>
  <c r="H14" i="56" a="1"/>
  <c r="J9" i="56" a="1"/>
  <c r="L18" i="12" a="1"/>
  <c r="M14" i="12" a="1"/>
  <c r="M12" i="12" a="1"/>
  <c r="M10" i="12" a="1"/>
  <c r="M8" i="12" a="1"/>
  <c r="N4" i="12" a="1"/>
  <c r="K34" i="12" a="1"/>
  <c r="F21" i="12" a="1"/>
  <c r="F9" i="12" a="1"/>
  <c r="H10" i="39" a="1"/>
  <c r="K22" i="28" a="1"/>
  <c r="L10" i="28" a="1"/>
  <c r="H17" i="28" a="1"/>
  <c r="E21" i="28" a="1"/>
  <c r="V4" i="9" a="1"/>
  <c r="H6" i="43" a="1"/>
  <c r="E21" i="42" a="1"/>
  <c r="G18" i="42" a="1"/>
  <c r="H12" i="42" a="1"/>
  <c r="G9" i="42" a="1"/>
  <c r="I6" i="42" a="1"/>
  <c r="H3" i="42" a="1"/>
  <c r="C2" i="15" a="1"/>
  <c r="D2" i="7" a="1"/>
  <c r="D10" i="52" a="1"/>
  <c r="I7" i="52" a="1"/>
  <c r="F5" i="52" a="1"/>
  <c r="C3" i="52" a="1"/>
  <c r="V20" i="56" a="1"/>
  <c r="S16" i="56" a="1"/>
  <c r="U11" i="56" a="1"/>
  <c r="S7" i="56" a="1"/>
  <c r="I23" i="56" a="1"/>
  <c r="G19" i="56" a="1"/>
  <c r="I9" i="56" a="1"/>
  <c r="G5" i="56" a="1"/>
  <c r="K22" i="12" a="1"/>
  <c r="K20" i="12" a="1"/>
  <c r="L16" i="12" a="1"/>
  <c r="L12" i="12" a="1"/>
  <c r="M6" i="12" a="1"/>
  <c r="Q33" i="12" a="1"/>
  <c r="E33" i="12" a="1"/>
  <c r="F15" i="12" a="1"/>
  <c r="F3" i="12" a="1"/>
  <c r="J6" i="39" a="1"/>
  <c r="F13" i="39" a="1"/>
  <c r="K16" i="28" a="1"/>
  <c r="L4" i="28" a="1"/>
  <c r="G17" i="28" a="1"/>
  <c r="G8" i="28" a="1"/>
  <c r="D21" i="28" a="1"/>
  <c r="E3" i="28" a="1"/>
  <c r="G27" i="1" a="1"/>
  <c r="G19" i="1" a="1"/>
  <c r="F14" i="1" a="1"/>
  <c r="I6" i="1" a="1"/>
  <c r="G19" i="12" a="1"/>
  <c r="N2" i="38" a="1"/>
  <c r="H20" i="43" a="1"/>
  <c r="C7" i="43" a="1"/>
  <c r="E15" i="42" a="1"/>
  <c r="F9" i="42" a="1"/>
  <c r="C2" i="5" a="1"/>
  <c r="V2" i="46" a="1"/>
  <c r="A2" i="46" a="1"/>
  <c r="U20" i="56" a="1"/>
  <c r="G14" i="56" a="1"/>
  <c r="K18" i="12" a="1"/>
  <c r="L14" i="12" a="1"/>
  <c r="L10" i="12" a="1"/>
  <c r="L8" i="12" a="1"/>
  <c r="M4" i="12" a="1"/>
  <c r="M33" i="12" a="1"/>
  <c r="E21" i="12" a="1"/>
  <c r="E15" i="12" a="1"/>
  <c r="E9" i="12" a="1"/>
  <c r="E3" i="12" a="1"/>
  <c r="H9" i="39" a="1"/>
  <c r="M21" i="28" a="1"/>
  <c r="K10" i="28" a="1"/>
  <c r="H16" i="28" a="1"/>
  <c r="D12" i="28" a="1"/>
  <c r="J21" i="1" a="1"/>
  <c r="J16" i="1" a="1"/>
  <c r="I11" i="1" a="1"/>
  <c r="L8" i="1" a="1"/>
  <c r="L3" i="1" a="1"/>
  <c r="C21" i="55" a="1"/>
  <c r="J5" i="39" a="1"/>
  <c r="F12" i="39" a="1"/>
  <c r="M15" i="28" a="1"/>
  <c r="K4" i="28" a="1"/>
  <c r="H7" i="28" a="1"/>
  <c r="E20" i="28" a="1"/>
  <c r="D3" i="28" a="1"/>
  <c r="F27" i="1" a="1"/>
  <c r="H11" i="1" a="1"/>
  <c r="H6" i="1" a="1"/>
  <c r="G16" i="1" a="1"/>
  <c r="S3" i="12" a="1"/>
  <c r="G31" i="12" a="1"/>
  <c r="G13" i="12" a="1"/>
  <c r="J20" i="39" a="1"/>
  <c r="U4" i="9" a="1"/>
  <c r="H5" i="43" a="1"/>
  <c r="D21" i="42" a="1"/>
  <c r="F18" i="42" a="1"/>
  <c r="G12" i="42" a="1"/>
  <c r="H6" i="42" a="1"/>
  <c r="G3" i="42" a="1"/>
  <c r="E3" i="18" a="1"/>
  <c r="B2" i="15" a="1"/>
  <c r="U2" i="47" a="1"/>
  <c r="C10" i="52" a="1"/>
  <c r="H7" i="52" a="1"/>
  <c r="E5" i="52" a="1"/>
  <c r="V25" i="56" a="1"/>
  <c r="V15" i="56" a="1"/>
  <c r="T11" i="56" a="1"/>
  <c r="V6" i="56" a="1"/>
  <c r="H23" i="56" a="1"/>
  <c r="J18" i="56" a="1"/>
  <c r="H9" i="56" a="1"/>
  <c r="S23" i="12" a="1"/>
  <c r="S21" i="12" a="1"/>
  <c r="S19" i="12" a="1"/>
  <c r="K16" i="12" a="1"/>
  <c r="K14" i="12" a="1"/>
  <c r="K12" i="12" a="1"/>
  <c r="K10" i="12" a="1"/>
  <c r="L6" i="12" a="1"/>
  <c r="P33" i="12" a="1"/>
  <c r="G32" i="12" a="1"/>
  <c r="G14" i="12" a="1"/>
  <c r="F19" i="1" a="1"/>
  <c r="I16" i="1" a="1"/>
  <c r="L13" i="1" a="1"/>
  <c r="E19" i="28" a="1"/>
  <c r="K23" i="1" a="1"/>
  <c r="M32" i="12" a="1"/>
  <c r="M2" i="38" a="1"/>
  <c r="T4" i="9" a="1"/>
  <c r="C6" i="43" a="1"/>
  <c r="D15" i="42" a="1"/>
  <c r="E9" i="42" a="1"/>
  <c r="F3" i="42" a="1"/>
  <c r="U2" i="46" a="1"/>
  <c r="J12" i="52" a="1"/>
  <c r="T20" i="56" a="1"/>
  <c r="H18" i="56" a="1"/>
  <c r="J13" i="56" a="1"/>
  <c r="S17" i="12" a="1"/>
  <c r="S13" i="12" a="1"/>
  <c r="K8" i="12" a="1"/>
  <c r="L4" i="12" a="1"/>
  <c r="L33" i="12" a="1"/>
  <c r="G20" i="12" a="1"/>
  <c r="G8" i="12" a="1"/>
  <c r="J22" i="39" a="1"/>
  <c r="H8" i="39" a="1"/>
  <c r="L21" i="28" a="1"/>
  <c r="M9" i="28" a="1"/>
  <c r="M3" i="28" a="1"/>
  <c r="G16" i="28" a="1"/>
  <c r="G7" i="28" a="1"/>
  <c r="E11" i="28" a="1"/>
  <c r="I21" i="1" a="1"/>
  <c r="H16" i="1" a="1"/>
  <c r="K8" i="1" a="1"/>
  <c r="K3" i="1" a="1"/>
  <c r="C20" i="55" a="1"/>
  <c r="H21" i="1" a="1"/>
  <c r="K18" i="1" a="1"/>
  <c r="L2" i="38" a="1"/>
  <c r="H19" i="43" a="1"/>
  <c r="G5" i="43" a="1"/>
  <c r="C21" i="42" a="1"/>
  <c r="I17" i="42" a="1"/>
  <c r="F12" i="42" a="1"/>
  <c r="G6" i="42" a="1"/>
  <c r="D3" i="18" a="1"/>
  <c r="A2" i="15" a="1"/>
  <c r="A2" i="5" a="1"/>
  <c r="T2" i="47" a="1"/>
  <c r="J9" i="52" a="1"/>
  <c r="G7" i="52" a="1"/>
  <c r="D5" i="52" a="1"/>
  <c r="U15" i="56" a="1"/>
  <c r="S11" i="56" a="1"/>
  <c r="U6" i="56" a="1"/>
  <c r="G23" i="56" a="1"/>
  <c r="I13" i="56" a="1"/>
  <c r="G9" i="56" a="1"/>
  <c r="R23" i="12" a="1"/>
  <c r="R21" i="12" a="1"/>
  <c r="R19" i="12" a="1"/>
  <c r="S15" i="12" a="1"/>
  <c r="S11" i="12" a="1"/>
  <c r="S9" i="12" a="1"/>
  <c r="K6" i="12" a="1"/>
  <c r="O33" i="12" a="1"/>
  <c r="F32" i="12" a="1"/>
  <c r="F20" i="12" a="1"/>
  <c r="F14" i="12" a="1"/>
  <c r="F8" i="12" a="1"/>
  <c r="J4" i="39" a="1"/>
  <c r="F11" i="39" a="1"/>
  <c r="L15" i="28" a="1"/>
  <c r="L3" i="28" a="1"/>
  <c r="D20" i="28" a="1"/>
  <c r="L23" i="1" a="1"/>
  <c r="L18" i="1" a="1"/>
  <c r="K13" i="1" a="1"/>
  <c r="G11" i="1" a="1"/>
  <c r="G6" i="1" a="1"/>
  <c r="J13" i="1" a="1"/>
  <c r="J3" i="1" a="1"/>
  <c r="O22" i="1" a="1"/>
  <c r="F11" i="1" a="1"/>
  <c r="R7" i="12" a="1"/>
  <c r="S4" i="9" a="1"/>
  <c r="I23" i="42" a="1"/>
  <c r="C15" i="42" a="1"/>
  <c r="D9" i="42" a="1"/>
  <c r="E3" i="42" a="1"/>
  <c r="V2" i="5" a="1"/>
  <c r="F12" i="52" a="1"/>
  <c r="V24" i="56" a="1"/>
  <c r="S20" i="56" a="1"/>
  <c r="G18" i="56" a="1"/>
  <c r="R17" i="12" a="1"/>
  <c r="R15" i="12" a="1"/>
  <c r="R13" i="12" a="1"/>
  <c r="R11" i="12" a="1"/>
  <c r="S7" i="12" a="1"/>
  <c r="K4" i="12" a="1"/>
  <c r="K33" i="12" a="1"/>
  <c r="E20" i="12" a="1"/>
  <c r="J21" i="39" a="1"/>
  <c r="H7" i="39" a="1"/>
  <c r="K21" i="28" a="1"/>
  <c r="L9" i="28" a="1"/>
  <c r="H15" i="28" a="1"/>
  <c r="H6" i="28" a="1"/>
  <c r="D11" i="28" a="1"/>
  <c r="J8" i="1" a="1"/>
  <c r="C19" i="55" a="1"/>
  <c r="F6" i="1" a="1"/>
  <c r="Q11" i="12" a="1"/>
  <c r="G19" i="43" a="1"/>
  <c r="H4" i="43" a="1"/>
  <c r="H17" i="42" a="1"/>
  <c r="I11" i="42" a="1"/>
  <c r="F6" i="42" a="1"/>
  <c r="C3" i="18" a="1"/>
  <c r="V2" i="7" a="1"/>
  <c r="S2" i="47" a="1"/>
  <c r="S2" i="46" a="1"/>
  <c r="E12" i="52" a="1"/>
  <c r="I9" i="52" a="1"/>
  <c r="F7" i="52" a="1"/>
  <c r="C5" i="52" a="1"/>
  <c r="U24" i="56" a="1"/>
  <c r="T15" i="56" a="1"/>
  <c r="V10" i="56" a="1"/>
  <c r="T6" i="56" a="1"/>
  <c r="J22" i="56" a="1"/>
  <c r="H13" i="56" a="1"/>
  <c r="J8" i="56" a="1"/>
  <c r="Q23" i="12" a="1"/>
  <c r="Q21" i="12" a="1"/>
  <c r="Q19" i="12" a="1"/>
  <c r="Q15" i="12" a="1"/>
  <c r="R9" i="12" a="1"/>
  <c r="S5" i="12" a="1"/>
  <c r="R32" i="12" a="1"/>
  <c r="E32" i="12" a="1"/>
  <c r="E14" i="12" a="1"/>
  <c r="E8" i="12" a="1"/>
  <c r="J3" i="39" a="1"/>
  <c r="F10" i="39" a="1"/>
  <c r="K15" i="28" a="1"/>
  <c r="K9" i="28" a="1"/>
  <c r="K3" i="28" a="1"/>
  <c r="G15" i="28" a="1"/>
  <c r="J2" i="38" a="1"/>
  <c r="R4" i="9" a="1"/>
  <c r="I20" i="42" a="1"/>
  <c r="C9" i="42" a="1"/>
  <c r="D3" i="42" a="1"/>
  <c r="U2" i="5" a="1"/>
  <c r="R2" i="47" a="1"/>
  <c r="V19" i="56" a="1"/>
  <c r="H22" i="56" a="1"/>
  <c r="J17" i="56" a="1"/>
  <c r="Q17" i="12" a="1"/>
  <c r="Q13" i="12" a="1"/>
  <c r="H18" i="43" a="1"/>
  <c r="G23" i="42" a="1"/>
  <c r="G17" i="42" a="1"/>
  <c r="I14" i="42" a="1"/>
  <c r="H11" i="42" a="1"/>
  <c r="I5" i="42" a="1"/>
  <c r="B3" i="18" a="1"/>
  <c r="U2" i="7" a="1"/>
  <c r="R2" i="46" a="1"/>
  <c r="D12" i="52" a="1"/>
  <c r="H9" i="52" a="1"/>
  <c r="E7" i="52" a="1"/>
  <c r="J4" i="52" a="1"/>
  <c r="T24" i="56" a="1"/>
  <c r="S15" i="56" a="1"/>
  <c r="U10" i="56" a="1"/>
  <c r="S6" i="56" a="1"/>
  <c r="I17" i="56" a="1"/>
  <c r="G13" i="56" a="1"/>
  <c r="I8" i="56" a="1"/>
  <c r="P23" i="12" a="1"/>
  <c r="P21" i="12" a="1"/>
  <c r="P19" i="12" a="1"/>
  <c r="P17" i="12" a="1"/>
  <c r="P15" i="12" a="1"/>
  <c r="P13" i="12" a="1"/>
  <c r="Q9" i="12" a="1"/>
  <c r="R5" i="12" a="1"/>
  <c r="Q32" i="12" a="1"/>
  <c r="I2" i="38" a="1"/>
  <c r="Q4" i="9" a="1"/>
  <c r="H3" i="43" a="1"/>
  <c r="F23" i="42" a="1"/>
  <c r="H20" i="42" a="1"/>
  <c r="F17" i="42" a="1"/>
  <c r="C3" i="42" a="1"/>
  <c r="T2" i="5" a="1"/>
  <c r="Q2" i="47" a="1"/>
  <c r="U19" i="56" a="1"/>
  <c r="G22" i="56" a="1"/>
  <c r="O17" i="12" a="1"/>
  <c r="P11" i="12" a="1"/>
  <c r="Q7" i="12" a="1"/>
  <c r="R3" i="12" a="1"/>
  <c r="L32" i="12" a="1"/>
  <c r="F19" i="12" a="1"/>
  <c r="F13" i="12" a="1"/>
  <c r="J19" i="39" a="1"/>
  <c r="H5" i="39" a="1"/>
  <c r="L20" i="28" a="1"/>
  <c r="L14" i="28" a="1"/>
  <c r="L8" i="28" a="1"/>
  <c r="G23" i="28" a="1"/>
  <c r="H5" i="28" a="1"/>
  <c r="B2" i="38" a="1"/>
  <c r="J4" i="9" a="1"/>
  <c r="H14" i="42" a="1"/>
  <c r="G11" i="42" a="1"/>
  <c r="I8" i="42" a="1"/>
  <c r="H5" i="42" a="1"/>
  <c r="S2" i="15" a="1"/>
  <c r="T2" i="7" a="1"/>
  <c r="Q2" i="46" a="1"/>
  <c r="C12" i="52" a="1"/>
  <c r="G9" i="52" a="1"/>
  <c r="D7" i="52" a="1"/>
  <c r="S24" i="56" a="1"/>
  <c r="V14" i="56" a="1"/>
  <c r="T10" i="56" a="1"/>
  <c r="V5" i="56" a="1"/>
  <c r="H17" i="56" a="1"/>
  <c r="J12" i="56" a="1"/>
  <c r="H8" i="56" a="1"/>
  <c r="O23" i="12" a="1"/>
  <c r="O21" i="12" a="1"/>
  <c r="O19" i="12" a="1"/>
  <c r="O15" i="12" a="1"/>
  <c r="O13" i="12" a="1"/>
  <c r="P9" i="12" a="1"/>
  <c r="Q5" i="12" a="1"/>
  <c r="P32" i="12" a="1"/>
  <c r="K32" i="12" a="1"/>
  <c r="E31" i="12" a="1"/>
  <c r="E19" i="12" a="1"/>
  <c r="G3" i="43" a="1"/>
  <c r="E23" i="42" a="1"/>
  <c r="G20" i="42" a="1"/>
  <c r="E17" i="42" a="1"/>
  <c r="F11" i="42" a="1"/>
  <c r="S2" i="5" a="1"/>
  <c r="AN4" i="9" a="1"/>
  <c r="H4" i="9" a="1"/>
  <c r="H14" i="43" a="1"/>
  <c r="G14" i="42" a="1"/>
  <c r="H8" i="42" a="1"/>
  <c r="G5" i="42" a="1"/>
  <c r="U3" i="18" a="1"/>
  <c r="R2" i="15" a="1"/>
  <c r="O2" i="7" a="1"/>
  <c r="P2" i="46" a="1"/>
  <c r="F9" i="52" a="1"/>
  <c r="C7" i="52" a="1"/>
  <c r="E4" i="52" a="1"/>
  <c r="V23" i="56" a="1"/>
  <c r="U14" i="56" a="1"/>
  <c r="S10" i="56" a="1"/>
  <c r="I21" i="56" a="1"/>
  <c r="G17" i="56" a="1"/>
  <c r="I12" i="56" a="1"/>
  <c r="G8" i="56" a="1"/>
  <c r="N23" i="12" a="1"/>
  <c r="N21" i="12" a="1"/>
  <c r="M19" i="12" a="1"/>
  <c r="N13" i="12" a="1"/>
  <c r="O9" i="12" a="1"/>
  <c r="P5" i="12" a="1"/>
  <c r="O32" i="12" a="1"/>
  <c r="G30" i="12" a="1"/>
  <c r="G18" i="12" a="1"/>
  <c r="E7" i="12" a="1"/>
  <c r="H21" i="39" a="1"/>
  <c r="F7" i="39" a="1"/>
  <c r="M19" i="28" a="1"/>
  <c r="M13" i="28" a="1"/>
  <c r="M7" i="28" a="1"/>
  <c r="H13" i="28" a="1"/>
  <c r="D18" i="28" a="1"/>
  <c r="G23" i="1" a="1"/>
  <c r="J10" i="1" a="1"/>
  <c r="F18" i="1" a="1"/>
  <c r="C15" i="55" a="1"/>
  <c r="C23" i="43" a="1"/>
  <c r="D23" i="42" a="1"/>
  <c r="F20" i="42" a="1"/>
  <c r="D17" i="42" a="1"/>
  <c r="E11" i="42" a="1"/>
  <c r="F5" i="42" a="1"/>
  <c r="O2" i="47" a="1"/>
  <c r="I11" i="52" a="1"/>
  <c r="S19" i="56" a="1"/>
  <c r="S5" i="56" a="1"/>
  <c r="M17" i="12" a="1"/>
  <c r="M15" i="12" a="1"/>
  <c r="N11" i="12" a="1"/>
  <c r="O7" i="12" a="1"/>
  <c r="P3" i="12" a="1"/>
  <c r="R31" i="12" a="1"/>
  <c r="L31" i="12" a="1"/>
  <c r="F30" i="12" a="1"/>
  <c r="G12" i="12" a="1"/>
  <c r="J17" i="39" a="1"/>
  <c r="H3" i="39" a="1"/>
  <c r="L19" i="28" a="1"/>
  <c r="G22" i="28" a="1"/>
  <c r="H4" i="28" a="1"/>
  <c r="D9" i="28" a="1"/>
  <c r="K28" i="1" a="1"/>
  <c r="F13" i="1" a="1"/>
  <c r="F8" i="1" a="1"/>
  <c r="F3" i="1" a="1"/>
  <c r="H21" i="56" a="1"/>
  <c r="J16" i="56" a="1"/>
  <c r="AM4" i="9" a="1"/>
  <c r="G4" i="9" a="1"/>
  <c r="H13" i="43" a="1"/>
  <c r="F14" i="42" a="1"/>
  <c r="G8" i="42" a="1"/>
  <c r="T3" i="18" a="1"/>
  <c r="Q2" i="15" a="1"/>
  <c r="Q2" i="5" a="1"/>
  <c r="N2" i="7" a="1"/>
  <c r="L2" i="46" a="1"/>
  <c r="E9" i="52" a="1"/>
  <c r="J6" i="52" a="1"/>
  <c r="D4" i="52" a="1"/>
  <c r="U23" i="56" a="1"/>
  <c r="T14" i="56" a="1"/>
  <c r="V9" i="56" a="1"/>
  <c r="C22" i="43" a="1"/>
  <c r="C23" i="42" a="1"/>
  <c r="I19" i="42" a="1"/>
  <c r="C17" i="42" a="1"/>
  <c r="D11" i="42" a="1"/>
  <c r="E5" i="42" a="1"/>
  <c r="P2" i="15" a="1"/>
  <c r="K2" i="46" a="1"/>
  <c r="H11" i="52" a="1"/>
  <c r="V18" i="56" a="1"/>
  <c r="T9" i="56" a="1"/>
  <c r="J25" i="56" a="1"/>
  <c r="AL4" i="9" a="1"/>
  <c r="F4" i="9" a="1"/>
  <c r="G13" i="43" a="1"/>
  <c r="I13" i="42" a="1"/>
  <c r="F8" i="42" a="1"/>
  <c r="S3" i="18" a="1"/>
  <c r="P2" i="5" a="1"/>
  <c r="M2" i="7" a="1"/>
  <c r="M2" i="47" a="1"/>
  <c r="D9" i="52" a="1"/>
  <c r="C4" i="52" a="1"/>
  <c r="T23" i="56" a="1"/>
  <c r="S14" i="56" a="1"/>
  <c r="I25" i="56" a="1"/>
  <c r="G21" i="56" a="1"/>
  <c r="I16" i="56" a="1"/>
  <c r="G12" i="56" a="1"/>
  <c r="C17" i="43" a="1"/>
  <c r="C11" i="42" a="1"/>
  <c r="D5" i="42" a="1"/>
  <c r="O2" i="15" a="1"/>
  <c r="L2" i="7" a="1"/>
  <c r="J2" i="46" a="1"/>
  <c r="G11" i="52" a="1"/>
  <c r="F6" i="52" a="1"/>
  <c r="U18" i="56" a="1"/>
  <c r="S9" i="56" a="1"/>
  <c r="S20" i="12" a="1"/>
  <c r="S18" i="12" a="1"/>
  <c r="K15" i="12" a="1"/>
  <c r="L11" i="12" a="1"/>
  <c r="M7" i="12" a="1"/>
  <c r="M3" i="12" a="1"/>
  <c r="G23" i="12" a="1"/>
  <c r="E12" i="12" a="1"/>
  <c r="J15" i="39" a="1"/>
  <c r="F22" i="39" a="1"/>
  <c r="M18" i="28" a="1"/>
  <c r="M12" i="28" a="1"/>
  <c r="G21" i="28" a="1"/>
  <c r="H3" i="28" a="1"/>
  <c r="AK4" i="9" a="1"/>
  <c r="E4" i="9" a="1"/>
  <c r="H12" i="43" a="1"/>
  <c r="I22" i="42" a="1"/>
  <c r="G19" i="42" a="1"/>
  <c r="I16" i="42" a="1"/>
  <c r="H13" i="42" a="1"/>
  <c r="I7" i="42" a="1"/>
  <c r="R3" i="18" a="1"/>
  <c r="O2" i="5" a="1"/>
  <c r="L2" i="47" a="1"/>
  <c r="C9" i="52" a="1"/>
  <c r="E6" i="52" a="1"/>
  <c r="J3" i="52" a="1"/>
  <c r="S23" i="56" a="1"/>
  <c r="V13" i="56" a="1"/>
  <c r="H25" i="56" a="1"/>
  <c r="J20" i="56" a="1"/>
  <c r="H16" i="56" a="1"/>
  <c r="J11" i="56" a="1"/>
  <c r="H7" i="56" a="1"/>
  <c r="K23" i="12" a="1"/>
  <c r="S16" i="12" a="1"/>
  <c r="K13" i="12" a="1"/>
  <c r="L9" i="12" a="1"/>
  <c r="M5" i="12" a="1"/>
  <c r="O31" i="12" a="1"/>
  <c r="L30" i="12" a="1"/>
  <c r="G17" i="12" a="1"/>
  <c r="E6" i="12" a="1"/>
  <c r="H18" i="39" a="1"/>
  <c r="F21" i="39" a="1"/>
  <c r="F3" i="39" a="1"/>
  <c r="L18" i="28" a="1"/>
  <c r="M6" i="28" a="1"/>
  <c r="G12" i="28" a="1"/>
  <c r="E16" i="28" a="1"/>
  <c r="G20" i="1" a="1"/>
  <c r="G15" i="1" a="1"/>
  <c r="G10" i="1" a="1"/>
  <c r="AJ4" i="9" a="1"/>
  <c r="D4" i="9" a="1"/>
  <c r="F19" i="42" a="1"/>
  <c r="C5" i="42" a="1"/>
  <c r="N2" i="15" a="1"/>
  <c r="K2" i="7" a="1"/>
  <c r="I2" i="46" a="1"/>
  <c r="C15" i="43" a="1"/>
  <c r="H22" i="42" a="1"/>
  <c r="H16" i="42" a="1"/>
  <c r="G13" i="42" a="1"/>
  <c r="I10" i="42" a="1"/>
  <c r="H7" i="42" a="1"/>
  <c r="M3" i="18" a="1"/>
  <c r="N2" i="5" a="1"/>
  <c r="K2" i="47" a="1"/>
  <c r="H2" i="46" a="1"/>
  <c r="E11" i="52" a="1"/>
  <c r="J8" i="52" a="1"/>
  <c r="D6" i="52" a="1"/>
  <c r="AI4" i="9" a="1"/>
  <c r="C4" i="9" a="1"/>
  <c r="H11" i="43" a="1"/>
  <c r="E19" i="42" a="1"/>
  <c r="F13" i="42" a="1"/>
  <c r="M2" i="15" a="1"/>
  <c r="J2" i="7" a="1"/>
  <c r="S18" i="56" a="1"/>
  <c r="S13" i="56" a="1"/>
  <c r="Q22" i="12" a="1"/>
  <c r="Q18" i="12" a="1"/>
  <c r="R14" i="12" a="1"/>
  <c r="S10" i="12" a="1"/>
  <c r="K7" i="12" a="1"/>
  <c r="K3" i="12" a="1"/>
  <c r="Q30" i="12" a="1"/>
  <c r="C13" i="43" a="1"/>
  <c r="G22" i="42" a="1"/>
  <c r="G16" i="42" a="1"/>
  <c r="H10" i="42" a="1"/>
  <c r="G7" i="42" a="1"/>
  <c r="I4" i="42" a="1"/>
  <c r="L3" i="18" a="1"/>
  <c r="I2" i="5" a="1"/>
  <c r="J2" i="47" a="1"/>
  <c r="G2" i="46" a="1"/>
  <c r="D11" i="52" a="1"/>
  <c r="C6" i="52" a="1"/>
  <c r="H3" i="52" a="1"/>
  <c r="U22" i="56" a="1"/>
  <c r="T8" i="56" a="1"/>
  <c r="J24" i="56" a="1"/>
  <c r="H20" i="56" a="1"/>
  <c r="AH4" i="9" a="1"/>
  <c r="B4" i="9" a="1"/>
  <c r="G11" i="43" a="1"/>
  <c r="D19" i="42" a="1"/>
  <c r="E13" i="42" a="1"/>
  <c r="F7" i="42" a="1"/>
  <c r="I2" i="7" a="1"/>
  <c r="F8" i="52" a="1"/>
  <c r="V17" i="56" a="1"/>
  <c r="V12" i="56" a="1"/>
  <c r="H6" i="56" a="1"/>
  <c r="P22" i="12" a="1"/>
  <c r="P18" i="12" a="1"/>
  <c r="Q14" i="12" a="1"/>
  <c r="R10" i="12" a="1"/>
  <c r="R6" i="12" a="1"/>
  <c r="P30" i="12" a="1"/>
  <c r="G22" i="12" a="1"/>
  <c r="E11" i="12" a="1"/>
  <c r="J12" i="39" a="1"/>
  <c r="C12" i="43" a="1"/>
  <c r="F22" i="42" a="1"/>
  <c r="F16" i="42" a="1"/>
  <c r="G10" i="42" a="1"/>
  <c r="H4" i="42" a="1"/>
  <c r="K3" i="18" a="1"/>
  <c r="K2" i="15" a="1"/>
  <c r="H2" i="5" a="1"/>
  <c r="E2" i="47" a="1"/>
  <c r="F2" i="46" a="1"/>
  <c r="C11" i="52" a="1"/>
  <c r="E8" i="52" a="1"/>
  <c r="J5" i="52" a="1"/>
  <c r="G3" i="52" a="1"/>
  <c r="T22" i="56" a="1"/>
  <c r="T17" i="56" a="1"/>
  <c r="U12" i="56" a="1"/>
  <c r="S8" i="56" a="1"/>
  <c r="I24" i="56" a="1"/>
  <c r="G20" i="56" a="1"/>
  <c r="I15" i="56" a="1"/>
  <c r="G11" i="56" a="1"/>
  <c r="O22" i="12" a="1"/>
  <c r="O20" i="12" a="1"/>
  <c r="P16" i="12" a="1"/>
  <c r="Q12" i="12" a="1"/>
  <c r="R8" i="12" a="1"/>
  <c r="R4" i="12" a="1"/>
  <c r="Q34" i="12" a="1"/>
  <c r="F34" i="12" a="1"/>
  <c r="AG4" i="9" a="1"/>
  <c r="H10" i="43" a="1"/>
  <c r="C19" i="42" a="1"/>
  <c r="D13" i="42" a="1"/>
  <c r="E7" i="42" a="1"/>
  <c r="J3" i="18" a="1"/>
  <c r="Z4" i="9" a="1"/>
  <c r="C11" i="43" a="1"/>
  <c r="I21" i="42" a="1"/>
  <c r="I15" i="42" a="1"/>
  <c r="F10" i="42" a="1"/>
  <c r="G4" i="42" a="1"/>
  <c r="J2" i="15" a="1"/>
  <c r="G2" i="5" a="1"/>
  <c r="G2" i="7" a="1"/>
  <c r="D2" i="47" a="1"/>
  <c r="E2" i="46" a="1"/>
  <c r="J10" i="52" a="1"/>
  <c r="D8" i="52" a="1"/>
  <c r="I5" i="52" a="1"/>
  <c r="F3" i="52" a="1"/>
  <c r="S22" i="56" a="1"/>
  <c r="T12" i="56" a="1"/>
  <c r="V7" i="56" a="1"/>
  <c r="H24" i="56" a="1"/>
  <c r="J19" i="56" a="1"/>
  <c r="H15" i="56" a="1"/>
  <c r="J10" i="56" a="1"/>
  <c r="N22" i="12" a="1"/>
  <c r="N20" i="12" a="1"/>
  <c r="O16" i="12" a="1"/>
  <c r="P12" i="12" a="1"/>
  <c r="P8" i="12" a="1"/>
  <c r="P34" i="12" a="1"/>
  <c r="E34" i="12" a="1"/>
  <c r="F16" i="12" a="1"/>
  <c r="G4" i="12" a="1"/>
  <c r="H13" i="39" a="1"/>
  <c r="F16" i="39" a="1"/>
  <c r="K17" i="28" a="1"/>
  <c r="L5" i="28" a="1"/>
  <c r="G10" i="28" a="1"/>
  <c r="D23" i="28" a="1"/>
  <c r="D14" i="28" a="1"/>
  <c r="D5" i="28" a="1"/>
  <c r="H22" i="43" a="1"/>
  <c r="G10" i="43" a="1"/>
  <c r="C13" i="42" a="1"/>
  <c r="D7" i="42" a="1"/>
  <c r="I3" i="18" a="1"/>
  <c r="F2" i="5" a="1"/>
  <c r="V16" i="56" a="1"/>
  <c r="H10" i="56" a="1"/>
  <c r="J5" i="56" a="1"/>
  <c r="N18" i="12" a="1"/>
  <c r="O14" i="12" a="1"/>
  <c r="P10" i="12" a="1"/>
  <c r="P6" i="12" a="1"/>
  <c r="P4" i="12" a="1"/>
  <c r="M34" i="12" a="1"/>
  <c r="E22" i="12" a="1"/>
  <c r="F10" i="12" a="1"/>
  <c r="X4" i="9" a="1"/>
  <c r="I18" i="42" a="1"/>
  <c r="H15" i="42" a="1"/>
  <c r="I9" i="42" a="1"/>
  <c r="F4" i="42" a="1"/>
  <c r="I2" i="15" a="1"/>
  <c r="F2" i="7" a="1"/>
  <c r="C2" i="47" a="1"/>
  <c r="C8" i="52" a="1"/>
  <c r="H5" i="52" a="1"/>
  <c r="E3" i="52" a="1"/>
  <c r="V21" i="56" a="1"/>
  <c r="U16" i="56" a="1"/>
  <c r="S12" i="56" a="1"/>
  <c r="U7" i="56" a="1"/>
  <c r="G24" i="56" a="1"/>
  <c r="I19" i="56" a="1"/>
  <c r="G15" i="56" a="1"/>
  <c r="I5" i="56" a="1"/>
  <c r="M22" i="12" a="1"/>
  <c r="M20" i="12" a="1"/>
  <c r="N16" i="12" a="1"/>
  <c r="O12" i="12" a="1"/>
  <c r="O10" i="12" a="1"/>
  <c r="O8" i="12" a="1"/>
  <c r="O6" i="12" a="1"/>
  <c r="O34" i="12" a="1"/>
  <c r="G33" i="12" a="1"/>
  <c r="E16" i="12" a="1"/>
  <c r="E4" i="12" a="1"/>
  <c r="F15" i="39" a="1"/>
  <c r="M16" i="28" a="1"/>
  <c r="K5" i="28" a="1"/>
  <c r="V8" i="56" a="1"/>
  <c r="R22" i="12" a="1"/>
  <c r="S14" i="12" a="1"/>
  <c r="L7" i="12" a="1"/>
  <c r="M30" i="12" a="1"/>
  <c r="F12" i="12" a="1"/>
  <c r="J10" i="39" a="1"/>
  <c r="F9" i="39" a="1"/>
  <c r="H21" i="28" a="1"/>
  <c r="G4" i="28" a="1"/>
  <c r="I22" i="1" a="1"/>
  <c r="H18" i="1" a="1"/>
  <c r="H10" i="1" a="1"/>
  <c r="K6" i="1" a="1"/>
  <c r="L5" i="1" a="1"/>
  <c r="C27" i="55" a="1"/>
  <c r="G22" i="1" a="1"/>
  <c r="G14" i="1" a="1"/>
  <c r="I13" i="1" a="1"/>
  <c r="L9" i="1" a="1"/>
  <c r="L28" i="1" a="1"/>
  <c r="F22" i="1" a="1"/>
  <c r="J17" i="1" a="1"/>
  <c r="K11" i="28" a="1"/>
  <c r="D19" i="28" a="1"/>
  <c r="L27" i="1" a="1"/>
  <c r="U8" i="56" a="1"/>
  <c r="J9" i="39" a="1"/>
  <c r="F8" i="39" a="1"/>
  <c r="L13" i="28" a="1"/>
  <c r="E9" i="28" a="1"/>
  <c r="G18" i="1" a="1"/>
  <c r="J14" i="1" a="1"/>
  <c r="C28" i="55" a="1"/>
  <c r="K5" i="12" a="1"/>
  <c r="G21" i="1" a="1"/>
  <c r="S4" i="12" a="1"/>
  <c r="H16" i="39" a="1"/>
  <c r="L20" i="1" a="1"/>
  <c r="F5" i="1" a="1"/>
  <c r="K20" i="1" a="1"/>
  <c r="E4" i="28" a="1"/>
  <c r="F17" i="1" a="1"/>
  <c r="S6" i="12" a="1"/>
  <c r="K30" i="12" a="1"/>
  <c r="G11" i="12" a="1"/>
  <c r="J2" i="39" a="1"/>
  <c r="K13" i="28" a="1"/>
  <c r="H20" i="28" a="1"/>
  <c r="G3" i="28" a="1"/>
  <c r="H22" i="1" a="1"/>
  <c r="E8" i="28" a="1"/>
  <c r="L17" i="1" a="1"/>
  <c r="I14" i="1" a="1"/>
  <c r="F10" i="1" a="1"/>
  <c r="K5" i="1" a="1"/>
  <c r="E7" i="28" a="1"/>
  <c r="H17" i="39" a="1"/>
  <c r="R12" i="12" a="1"/>
  <c r="L23" i="28" a="1"/>
  <c r="L12" i="1" a="1"/>
  <c r="G5" i="1" a="1"/>
  <c r="M8" i="28" a="1"/>
  <c r="E5" i="28" a="1"/>
  <c r="F28" i="1" a="1"/>
  <c r="C18" i="55" a="1"/>
  <c r="I20" i="1" a="1"/>
  <c r="P2" i="47" a="1"/>
  <c r="T5" i="56" a="1"/>
  <c r="P14" i="12" a="1"/>
  <c r="Q6" i="12" a="1"/>
  <c r="H22" i="39" a="1"/>
  <c r="F6" i="39" a="1"/>
  <c r="K17" i="1" a="1"/>
  <c r="D26" i="28" a="1"/>
  <c r="G13" i="1" a="1"/>
  <c r="P20" i="12" a="1"/>
  <c r="G17" i="1" a="1"/>
  <c r="G14" i="28" a="1"/>
  <c r="G34" i="12" a="1"/>
  <c r="F11" i="12" a="1"/>
  <c r="F5" i="39" a="1"/>
  <c r="L12" i="28" a="1"/>
  <c r="G20" i="28" a="1"/>
  <c r="E26" i="28" a="1"/>
  <c r="C26" i="55" a="1"/>
  <c r="G25" i="56" a="1"/>
  <c r="M21" i="12" a="1"/>
  <c r="M13" i="12" a="1"/>
  <c r="O5" i="12" a="1"/>
  <c r="H20" i="39" a="1"/>
  <c r="F4" i="39" a="1"/>
  <c r="D8" i="28" a="1"/>
  <c r="C25" i="55" a="1"/>
  <c r="F7" i="12" a="1"/>
  <c r="E22" i="28" a="1"/>
  <c r="C24" i="55" a="1"/>
  <c r="H28" i="1" a="1"/>
  <c r="H9" i="1" a="1"/>
  <c r="C23" i="55" a="1"/>
  <c r="K21" i="12" a="1"/>
  <c r="F31" i="12" a="1"/>
  <c r="K12" i="28" a="1"/>
  <c r="H19" i="28" a="1"/>
  <c r="H18" i="28" a="1"/>
  <c r="C22" i="55" a="1"/>
  <c r="J11" i="52" a="1"/>
  <c r="J21" i="56" a="1"/>
  <c r="L13" i="12" a="1"/>
  <c r="N5" i="12" a="1"/>
  <c r="G10" i="12" a="1"/>
  <c r="H19" i="39" a="1"/>
  <c r="F2" i="39" a="1"/>
  <c r="D7" i="28" a="1"/>
  <c r="J28" i="1" a="1"/>
  <c r="H13" i="1" a="1"/>
  <c r="K9" i="1" a="1"/>
  <c r="I5" i="1" a="1"/>
  <c r="E30" i="12" a="1"/>
  <c r="R20" i="12" a="1"/>
  <c r="L5" i="12" a="1"/>
  <c r="G7" i="12" a="1"/>
  <c r="M23" i="28" a="1"/>
  <c r="M11" i="28" a="1"/>
  <c r="G19" i="28" a="1"/>
  <c r="E23" i="28" a="1"/>
  <c r="E6" i="28" a="1"/>
  <c r="I28" i="1" a="1"/>
  <c r="K21" i="1" a="1"/>
  <c r="I17" i="1" a="1"/>
  <c r="J9" i="1" a="1"/>
  <c r="Q20" i="12" a="1"/>
  <c r="S12" i="12" a="1"/>
  <c r="I9" i="1" a="1"/>
  <c r="D6" i="28" a="1"/>
  <c r="H14" i="28" a="1"/>
  <c r="F9" i="1" a="1"/>
  <c r="L4" i="1" a="1"/>
  <c r="O3" i="12" a="1"/>
  <c r="K4" i="1" a="1"/>
  <c r="I20" i="56" a="1"/>
  <c r="H5" i="1" a="1"/>
  <c r="F21" i="1" a="1"/>
  <c r="H17" i="1" a="1"/>
  <c r="G28" i="1" a="1"/>
  <c r="K12" i="1" a="1"/>
  <c r="M20" i="28" a="1"/>
  <c r="J12" i="1" a="1"/>
  <c r="L11" i="28" a="1"/>
  <c r="Q4" i="12" a="1"/>
  <c r="F23" i="12" a="1"/>
  <c r="G6" i="12" a="1"/>
  <c r="H15" i="39" a="1"/>
  <c r="I8" i="1" a="1"/>
  <c r="N19" i="12" a="1"/>
  <c r="O11" i="12" a="1"/>
  <c r="Q3" i="12" a="1"/>
  <c r="K23" i="28" a="1"/>
  <c r="G16" i="56" a="1"/>
  <c r="L19" i="12" a="1"/>
  <c r="E23" i="12" a="1"/>
  <c r="F6" i="12" a="1"/>
  <c r="H14" i="39" a="1"/>
  <c r="M22" i="28" a="1"/>
  <c r="J15" i="56" a="1"/>
  <c r="M11" i="12" a="1"/>
  <c r="F4" i="52" a="1"/>
  <c r="K19" i="12" a="1"/>
  <c r="N3" i="12" a="1"/>
  <c r="G5" i="12" a="1"/>
  <c r="H12" i="39" a="1"/>
  <c r="K8" i="28" a="1"/>
  <c r="G13" i="28" a="1"/>
  <c r="R18" i="12" a="1"/>
  <c r="K11" i="12" a="1"/>
  <c r="L3" i="12" a="1"/>
  <c r="F22" i="12" a="1"/>
  <c r="H6" i="39" a="1"/>
  <c r="L7" i="28" a="1"/>
  <c r="E17" i="28" a="1"/>
  <c r="K27" i="1" a="1"/>
  <c r="H20" i="1" a="1"/>
  <c r="K16" i="1" a="1"/>
  <c r="I12" i="1" a="1"/>
  <c r="K20" i="28" a="1"/>
  <c r="H12" i="28" a="1"/>
  <c r="F16" i="1" a="1"/>
  <c r="G8" i="1" a="1"/>
  <c r="J4" i="1" a="1"/>
  <c r="C16" i="55" a="1"/>
  <c r="I3" i="52" a="1"/>
  <c r="H12" i="56" a="1"/>
  <c r="F5" i="12" a="1"/>
  <c r="R34" i="12" a="1"/>
  <c r="E5" i="12" a="1"/>
  <c r="K7" i="28" a="1"/>
  <c r="D17" i="28" a="1"/>
  <c r="J27" i="1" a="1"/>
  <c r="L15" i="1" a="1"/>
  <c r="H12" i="1" a="1"/>
  <c r="I4" i="1" a="1"/>
  <c r="H11" i="56" a="1"/>
  <c r="F4" i="12" a="1"/>
  <c r="L6" i="28" a="1"/>
  <c r="I27" i="1" a="1"/>
  <c r="G12" i="1" a="1"/>
  <c r="V22" i="56" a="1"/>
  <c r="L17" i="12" a="1"/>
  <c r="N9" i="12" a="1"/>
  <c r="E18" i="12" a="1"/>
  <c r="H2" i="39" a="1"/>
  <c r="L19" i="1" a="1"/>
  <c r="I15" i="1" a="1"/>
  <c r="H10" i="28" a="1"/>
  <c r="E15" i="28" a="1"/>
  <c r="M5" i="28" a="1"/>
  <c r="I7" i="1" a="1"/>
  <c r="H3" i="1" a="1"/>
  <c r="I11" i="56" a="1"/>
  <c r="O18" i="12" a="1"/>
  <c r="Q10" i="12" a="1"/>
  <c r="F18" i="12" a="1"/>
  <c r="H4" i="39" a="1"/>
  <c r="K19" i="28" a="1"/>
  <c r="H11" i="28" a="1"/>
  <c r="F20" i="1" a="1"/>
  <c r="L7" i="1" a="1"/>
  <c r="C14" i="55" a="1"/>
  <c r="N17" i="12" a="1"/>
  <c r="K15" i="1" a="1"/>
  <c r="H4" i="1" a="1"/>
  <c r="Q31" i="12" a="1"/>
  <c r="K7" i="1" a="1"/>
  <c r="C13" i="55" a="1"/>
  <c r="J23" i="1" a="1"/>
  <c r="L11" i="1" a="1"/>
  <c r="C12" i="55" a="1"/>
  <c r="F4" i="1" a="1"/>
  <c r="K19" i="1" a="1"/>
  <c r="H15" i="1" a="1"/>
  <c r="C11" i="55" a="1"/>
  <c r="G11" i="28" a="1"/>
  <c r="D16" i="28" a="1"/>
  <c r="F12" i="1" a="1"/>
  <c r="I7" i="56" a="1"/>
  <c r="D15" i="28" a="1"/>
  <c r="I23" i="1" a="1"/>
  <c r="J11" i="1" a="1"/>
  <c r="H23" i="1" a="1"/>
  <c r="K18" i="28" a="1"/>
  <c r="K6" i="28" a="1"/>
  <c r="I3" i="1" a="1"/>
  <c r="M17" i="28" a="1"/>
  <c r="T19" i="56" a="1"/>
  <c r="J7" i="56" a="1"/>
  <c r="K17" i="12" a="1"/>
  <c r="M9" i="12" a="1"/>
  <c r="P31" i="12" a="1"/>
  <c r="F17" i="12" a="1"/>
  <c r="J18" i="39" a="1"/>
  <c r="F20" i="39" a="1"/>
  <c r="T18" i="56" a="1"/>
  <c r="R30" i="12" a="1"/>
  <c r="R16" i="12" a="1"/>
  <c r="K9" i="12" a="1"/>
  <c r="E17" i="12" a="1"/>
  <c r="J16" i="39" a="1"/>
  <c r="F19" i="39" a="1"/>
  <c r="E14" i="28" a="1"/>
  <c r="J19" i="1" a="1"/>
  <c r="G7" i="56" a="1"/>
  <c r="Q16" i="12" a="1"/>
  <c r="S8" i="12" a="1"/>
  <c r="G16" i="12" a="1"/>
  <c r="L17" i="28" a="1"/>
  <c r="H9" i="28" a="1"/>
  <c r="F23" i="1" a="1"/>
  <c r="L10" i="1" a="1"/>
  <c r="H7" i="1" a="1"/>
  <c r="J6" i="56" a="1"/>
  <c r="Q8" i="12" a="1"/>
  <c r="O30" i="12" a="1"/>
  <c r="J14" i="39" a="1"/>
  <c r="F18" i="39" a="1"/>
  <c r="G6" i="28" a="1"/>
  <c r="G3" i="1" a="1"/>
  <c r="F17" i="39" a="1"/>
  <c r="O12" i="1" a="1"/>
  <c r="L22" i="1" a="1"/>
  <c r="G5" i="28" a="1"/>
  <c r="J22" i="1" a="1"/>
  <c r="C17" i="55" a="1"/>
  <c r="I19" i="1" a="1"/>
  <c r="F15" i="1" a="1"/>
  <c r="G7" i="1" a="1"/>
  <c r="C10" i="55" a="1"/>
  <c r="H23" i="28" a="1"/>
  <c r="L14" i="1" a="1"/>
  <c r="F7" i="1" a="1"/>
  <c r="H22" i="28" a="1"/>
  <c r="C29" i="55" a="1"/>
  <c r="T13" i="56" a="1"/>
  <c r="G6" i="56" a="1"/>
  <c r="N15" i="12" a="1"/>
  <c r="P7" i="12" a="1"/>
  <c r="E13" i="28" a="1"/>
  <c r="K10" i="1" a="1"/>
  <c r="M14" i="28" a="1"/>
  <c r="I18" i="1" a="1"/>
  <c r="I10" i="1" a="1"/>
  <c r="K14" i="28" a="1"/>
  <c r="M31" i="12" a="1"/>
  <c r="J13" i="39" a="1"/>
  <c r="E10" i="28" a="1"/>
  <c r="K22" i="1" a="1"/>
  <c r="C9" i="55" a="1"/>
  <c r="D10" i="28" a="1"/>
  <c r="M23" i="12" a="1"/>
  <c r="L15" i="12" a="1"/>
  <c r="N7" i="12" a="1"/>
  <c r="E13" i="12" a="1"/>
  <c r="L23" i="12" a="1"/>
  <c r="K31" i="12" a="1"/>
  <c r="J11" i="39" a="1"/>
  <c r="K14" i="1" a="1"/>
  <c r="L6" i="1" a="1"/>
  <c r="H8" i="1" a="1"/>
  <c r="H8" i="1" l="1"/>
  <c r="L6" i="1"/>
  <c r="K14" i="1"/>
  <c r="J11" i="39"/>
  <c r="K31" i="12"/>
  <c r="L23" i="12"/>
  <c r="E13" i="12"/>
  <c r="N7" i="12"/>
  <c r="L15" i="12"/>
  <c r="M23" i="12"/>
  <c r="D10" i="28"/>
  <c r="C9" i="55"/>
  <c r="K22" i="1"/>
  <c r="E10" i="28"/>
  <c r="J13" i="39"/>
  <c r="M31" i="12"/>
  <c r="K14" i="28"/>
  <c r="I10" i="1"/>
  <c r="I18" i="1"/>
  <c r="M14" i="28"/>
  <c r="K10" i="1"/>
  <c r="E13" i="28"/>
  <c r="P7" i="12"/>
  <c r="N15" i="12"/>
  <c r="G6" i="56"/>
  <c r="T13" i="56"/>
  <c r="C29" i="55"/>
  <c r="H22" i="28"/>
  <c r="F7" i="1"/>
  <c r="L14" i="1"/>
  <c r="H23" i="28"/>
  <c r="C10" i="55"/>
  <c r="G7" i="1"/>
  <c r="F15" i="1"/>
  <c r="I19" i="1"/>
  <c r="C17" i="55"/>
  <c r="J22" i="1"/>
  <c r="G5" i="28"/>
  <c r="L22" i="1"/>
  <c r="O12" i="1"/>
  <c r="F17" i="39"/>
  <c r="G3" i="1"/>
  <c r="G6" i="28"/>
  <c r="F18" i="39"/>
  <c r="J14" i="39"/>
  <c r="O30" i="12"/>
  <c r="Q8" i="12"/>
  <c r="J6" i="56"/>
  <c r="H7" i="1"/>
  <c r="L10" i="1"/>
  <c r="F23" i="1"/>
  <c r="H9" i="28"/>
  <c r="L17" i="28"/>
  <c r="G16" i="12"/>
  <c r="S8" i="12"/>
  <c r="Q16" i="12"/>
  <c r="G7" i="56"/>
  <c r="J19" i="1"/>
  <c r="E14" i="28"/>
  <c r="F19" i="39"/>
  <c r="J16" i="39"/>
  <c r="E17" i="12"/>
  <c r="K9" i="12"/>
  <c r="R16" i="12"/>
  <c r="R30" i="12"/>
  <c r="T18" i="56"/>
  <c r="F20" i="39"/>
  <c r="J18" i="39"/>
  <c r="F17" i="12"/>
  <c r="P31" i="12"/>
  <c r="M9" i="12"/>
  <c r="K17" i="12"/>
  <c r="J7" i="56"/>
  <c r="T19" i="56"/>
  <c r="M17" i="28"/>
  <c r="I3" i="1"/>
  <c r="K6" i="28"/>
  <c r="K18" i="28"/>
  <c r="H23" i="1"/>
  <c r="J11" i="1"/>
  <c r="I23" i="1"/>
  <c r="D15" i="28"/>
  <c r="I7" i="56"/>
  <c r="F12" i="1"/>
  <c r="D16" i="28"/>
  <c r="G11" i="28"/>
  <c r="C11" i="55"/>
  <c r="H15" i="1"/>
  <c r="K19" i="1"/>
  <c r="F4" i="1"/>
  <c r="C12" i="55"/>
  <c r="L11" i="1"/>
  <c r="J23" i="1"/>
  <c r="C13" i="55"/>
  <c r="K7" i="1"/>
  <c r="Q31" i="12"/>
  <c r="H4" i="1"/>
  <c r="K15" i="1"/>
  <c r="N17" i="12"/>
  <c r="C14" i="55"/>
  <c r="L7" i="1"/>
  <c r="F20" i="1"/>
  <c r="H11" i="28"/>
  <c r="K19" i="28"/>
  <c r="H4" i="39"/>
  <c r="F18" i="12"/>
  <c r="Q10" i="12"/>
  <c r="O18" i="12"/>
  <c r="I11" i="56"/>
  <c r="H3" i="1"/>
  <c r="I7" i="1"/>
  <c r="M5" i="28"/>
  <c r="E15" i="28"/>
  <c r="H10" i="28"/>
  <c r="I15" i="1"/>
  <c r="L19" i="1"/>
  <c r="H2" i="39"/>
  <c r="E18" i="12"/>
  <c r="N9" i="12"/>
  <c r="L17" i="12"/>
  <c r="V22" i="56"/>
  <c r="G12" i="1"/>
  <c r="I27" i="1"/>
  <c r="L6" i="28"/>
  <c r="F4" i="12"/>
  <c r="H11" i="56"/>
  <c r="I4" i="1"/>
  <c r="H12" i="1"/>
  <c r="L15" i="1"/>
  <c r="J27" i="1"/>
  <c r="D17" i="28"/>
  <c r="K7" i="28"/>
  <c r="E5" i="12"/>
  <c r="R34" i="12"/>
  <c r="F5" i="12"/>
  <c r="H12" i="56"/>
  <c r="I3" i="52"/>
  <c r="C16" i="55"/>
  <c r="J4" i="1"/>
  <c r="G8" i="1"/>
  <c r="F16" i="1"/>
  <c r="H12" i="28"/>
  <c r="K20" i="28"/>
  <c r="I12" i="1"/>
  <c r="K16" i="1"/>
  <c r="H20" i="1"/>
  <c r="K27" i="1"/>
  <c r="E17" i="28"/>
  <c r="L7" i="28"/>
  <c r="H6" i="39"/>
  <c r="F22" i="12"/>
  <c r="L3" i="12"/>
  <c r="K11" i="12"/>
  <c r="R18" i="12"/>
  <c r="G13" i="28"/>
  <c r="K8" i="28"/>
  <c r="H12" i="39"/>
  <c r="G5" i="12"/>
  <c r="N3" i="12"/>
  <c r="K19" i="12"/>
  <c r="F4" i="52"/>
  <c r="M11" i="12"/>
  <c r="J15" i="56"/>
  <c r="M22" i="28"/>
  <c r="H14" i="39"/>
  <c r="F6" i="12"/>
  <c r="E23" i="12"/>
  <c r="L19" i="12"/>
  <c r="G16" i="56"/>
  <c r="K23" i="28"/>
  <c r="Q3" i="12"/>
  <c r="O11" i="12"/>
  <c r="N19" i="12"/>
  <c r="I8" i="1"/>
  <c r="H15" i="39"/>
  <c r="G6" i="12"/>
  <c r="F23" i="12"/>
  <c r="Q4" i="12"/>
  <c r="L11" i="28"/>
  <c r="J12" i="1"/>
  <c r="M20" i="28"/>
  <c r="K12" i="1"/>
  <c r="G28" i="1"/>
  <c r="H17" i="1"/>
  <c r="F21" i="1"/>
  <c r="H5" i="1"/>
  <c r="I20" i="56"/>
  <c r="K4" i="1"/>
  <c r="O3" i="12"/>
  <c r="L4" i="1"/>
  <c r="F9" i="1"/>
  <c r="H14" i="28"/>
  <c r="D6" i="28"/>
  <c r="I9" i="1"/>
  <c r="S12" i="12"/>
  <c r="Q20" i="12"/>
  <c r="J9" i="1"/>
  <c r="I17" i="1"/>
  <c r="K21" i="1"/>
  <c r="I28" i="1"/>
  <c r="E6" i="28"/>
  <c r="E23" i="28"/>
  <c r="G19" i="28"/>
  <c r="M11" i="28"/>
  <c r="M23" i="28"/>
  <c r="G7" i="12"/>
  <c r="L5" i="12"/>
  <c r="R20" i="12"/>
  <c r="E30" i="12"/>
  <c r="I5" i="1"/>
  <c r="K9" i="1"/>
  <c r="H13" i="1"/>
  <c r="J28" i="1"/>
  <c r="D7" i="28"/>
  <c r="F2" i="39"/>
  <c r="H19" i="39"/>
  <c r="G10" i="12"/>
  <c r="N5" i="12"/>
  <c r="L13" i="12"/>
  <c r="J21" i="56"/>
  <c r="J11" i="52"/>
  <c r="C22" i="55"/>
  <c r="H18" i="28"/>
  <c r="H19" i="28"/>
  <c r="K12" i="28"/>
  <c r="F31" i="12"/>
  <c r="K21" i="12"/>
  <c r="C23" i="55"/>
  <c r="H9" i="1"/>
  <c r="H28" i="1"/>
  <c r="C24" i="55"/>
  <c r="E22" i="28"/>
  <c r="F7" i="12"/>
  <c r="C25" i="55"/>
  <c r="D8" i="28"/>
  <c r="F4" i="39"/>
  <c r="H20" i="39"/>
  <c r="O5" i="12"/>
  <c r="M13" i="12"/>
  <c r="M21" i="12"/>
  <c r="G25" i="56"/>
  <c r="C26" i="55"/>
  <c r="E26" i="28"/>
  <c r="G20" i="28"/>
  <c r="L12" i="28"/>
  <c r="F5" i="39"/>
  <c r="F11" i="12"/>
  <c r="G34" i="12"/>
  <c r="G14" i="28"/>
  <c r="G17" i="1"/>
  <c r="P20" i="12"/>
  <c r="G13" i="1"/>
  <c r="D26" i="28"/>
  <c r="K17" i="1"/>
  <c r="F6" i="39"/>
  <c r="H22" i="39"/>
  <c r="Q6" i="12"/>
  <c r="P14" i="12"/>
  <c r="T5" i="56"/>
  <c r="P2" i="47"/>
  <c r="I20" i="1"/>
  <c r="C18" i="55"/>
  <c r="F28" i="1"/>
  <c r="E5" i="28"/>
  <c r="M8" i="28"/>
  <c r="G5" i="1"/>
  <c r="L12" i="1"/>
  <c r="L23" i="28"/>
  <c r="R12" i="12"/>
  <c r="H17" i="39"/>
  <c r="E7" i="28"/>
  <c r="K5" i="1"/>
  <c r="F10" i="1"/>
  <c r="I14" i="1"/>
  <c r="L17" i="1"/>
  <c r="E8" i="28"/>
  <c r="H22" i="1"/>
  <c r="G3" i="28"/>
  <c r="H20" i="28"/>
  <c r="K13" i="28"/>
  <c r="J2" i="39"/>
  <c r="G11" i="12"/>
  <c r="K30" i="12"/>
  <c r="S6" i="12"/>
  <c r="F17" i="1"/>
  <c r="E4" i="28"/>
  <c r="K20" i="1"/>
  <c r="F5" i="1"/>
  <c r="L20" i="1"/>
  <c r="H16" i="39"/>
  <c r="S4" i="12"/>
  <c r="G21" i="1"/>
  <c r="K5" i="12"/>
  <c r="C28" i="55"/>
  <c r="J14" i="1"/>
  <c r="G18" i="1"/>
  <c r="E9" i="28"/>
  <c r="L13" i="28"/>
  <c r="F8" i="39"/>
  <c r="J9" i="39"/>
  <c r="U8" i="56"/>
  <c r="L27" i="1"/>
  <c r="D19" i="28"/>
  <c r="K11" i="28"/>
  <c r="J17" i="1"/>
  <c r="F22" i="1"/>
  <c r="L28" i="1"/>
  <c r="L9" i="1"/>
  <c r="I13" i="1"/>
  <c r="G14" i="1"/>
  <c r="G22" i="1"/>
  <c r="C27" i="55"/>
  <c r="L5" i="1"/>
  <c r="K6" i="1"/>
  <c r="H10" i="1"/>
  <c r="H18" i="1"/>
  <c r="I22" i="1"/>
  <c r="G4" i="28"/>
  <c r="H21" i="28"/>
  <c r="F9" i="39"/>
  <c r="J10" i="39"/>
  <c r="F12" i="12"/>
  <c r="M30" i="12"/>
  <c r="L7" i="12"/>
  <c r="S14" i="12"/>
  <c r="R22" i="12"/>
  <c r="V8" i="56"/>
  <c r="K5" i="28"/>
  <c r="M16" i="28"/>
  <c r="F15" i="39"/>
  <c r="E4" i="12"/>
  <c r="E16" i="12"/>
  <c r="G33" i="12"/>
  <c r="O34" i="12"/>
  <c r="O6" i="12"/>
  <c r="O8" i="12"/>
  <c r="O10" i="12"/>
  <c r="O12" i="12"/>
  <c r="N16" i="12"/>
  <c r="M20" i="12"/>
  <c r="M22" i="12"/>
  <c r="I5" i="56"/>
  <c r="G15" i="56"/>
  <c r="I19" i="56"/>
  <c r="G24" i="56"/>
  <c r="U7" i="56"/>
  <c r="S12" i="56"/>
  <c r="U16" i="56"/>
  <c r="V21" i="56"/>
  <c r="E3" i="52"/>
  <c r="H5" i="52"/>
  <c r="C8" i="52"/>
  <c r="C2" i="47"/>
  <c r="F2" i="7"/>
  <c r="I2" i="15"/>
  <c r="F4" i="42"/>
  <c r="I9" i="42"/>
  <c r="H15" i="42"/>
  <c r="I18" i="42"/>
  <c r="X4" i="9"/>
  <c r="F10" i="12"/>
  <c r="E22" i="12"/>
  <c r="M34" i="12"/>
  <c r="P4" i="12"/>
  <c r="P6" i="12"/>
  <c r="P10" i="12"/>
  <c r="O14" i="12"/>
  <c r="N18" i="12"/>
  <c r="J5" i="56"/>
  <c r="H10" i="56"/>
  <c r="V16" i="56"/>
  <c r="F2" i="5"/>
  <c r="I3" i="18"/>
  <c r="D7" i="42"/>
  <c r="C13" i="42"/>
  <c r="G10" i="43"/>
  <c r="H22" i="43"/>
  <c r="D5" i="28"/>
  <c r="D14" i="28"/>
  <c r="D23" i="28"/>
  <c r="G10" i="28"/>
  <c r="L5" i="28"/>
  <c r="K17" i="28"/>
  <c r="F16" i="39"/>
  <c r="H13" i="39"/>
  <c r="G4" i="12"/>
  <c r="F16" i="12"/>
  <c r="E34" i="12"/>
  <c r="P34" i="12"/>
  <c r="P8" i="12"/>
  <c r="P12" i="12"/>
  <c r="O16" i="12"/>
  <c r="N20" i="12"/>
  <c r="N22" i="12"/>
  <c r="J10" i="56"/>
  <c r="H15" i="56"/>
  <c r="J19" i="56"/>
  <c r="H24" i="56"/>
  <c r="V7" i="56"/>
  <c r="T12" i="56"/>
  <c r="S22" i="56"/>
  <c r="F3" i="52"/>
  <c r="I5" i="52"/>
  <c r="D8" i="52"/>
  <c r="J10" i="52"/>
  <c r="E2" i="46"/>
  <c r="D2" i="47"/>
  <c r="G2" i="7"/>
  <c r="G2" i="5"/>
  <c r="J2" i="15"/>
  <c r="G4" i="42"/>
  <c r="F10" i="42"/>
  <c r="I15" i="42"/>
  <c r="I21" i="42"/>
  <c r="C11" i="43"/>
  <c r="Z4" i="9"/>
  <c r="J3" i="18"/>
  <c r="E7" i="42"/>
  <c r="D13" i="42"/>
  <c r="C19" i="42"/>
  <c r="H10" i="43"/>
  <c r="AG4" i="9"/>
  <c r="F34" i="12"/>
  <c r="Q34" i="12"/>
  <c r="R4" i="12"/>
  <c r="R8" i="12"/>
  <c r="Q12" i="12"/>
  <c r="P16" i="12"/>
  <c r="O20" i="12"/>
  <c r="O22" i="12"/>
  <c r="G11" i="56"/>
  <c r="I15" i="56"/>
  <c r="G20" i="56"/>
  <c r="I24" i="56"/>
  <c r="S8" i="56"/>
  <c r="U12" i="56"/>
  <c r="T17" i="56"/>
  <c r="T22" i="56"/>
  <c r="G3" i="52"/>
  <c r="J5" i="52"/>
  <c r="E8" i="52"/>
  <c r="C11" i="52"/>
  <c r="F2" i="46"/>
  <c r="E2" i="47"/>
  <c r="H2" i="5"/>
  <c r="K2" i="15"/>
  <c r="K3" i="18"/>
  <c r="H4" i="42"/>
  <c r="G10" i="42"/>
  <c r="F16" i="42"/>
  <c r="F22" i="42"/>
  <c r="C12" i="43"/>
  <c r="J12" i="39"/>
  <c r="E11" i="12"/>
  <c r="G22" i="12"/>
  <c r="P30" i="12"/>
  <c r="R6" i="12"/>
  <c r="R10" i="12"/>
  <c r="Q14" i="12"/>
  <c r="P18" i="12"/>
  <c r="P22" i="12"/>
  <c r="H6" i="56"/>
  <c r="V12" i="56"/>
  <c r="V17" i="56"/>
  <c r="F8" i="52"/>
  <c r="I2" i="7"/>
  <c r="F7" i="42"/>
  <c r="E13" i="42"/>
  <c r="D19" i="42"/>
  <c r="G11" i="43"/>
  <c r="B4" i="9"/>
  <c r="AH4" i="9"/>
  <c r="H20" i="56"/>
  <c r="J24" i="56"/>
  <c r="T8" i="56"/>
  <c r="U22" i="56"/>
  <c r="H3" i="52"/>
  <c r="C6" i="52"/>
  <c r="D11" i="52"/>
  <c r="G2" i="46"/>
  <c r="J2" i="47"/>
  <c r="I2" i="5"/>
  <c r="L3" i="18"/>
  <c r="I4" i="42"/>
  <c r="G7" i="42"/>
  <c r="H10" i="42"/>
  <c r="G16" i="42"/>
  <c r="G22" i="42"/>
  <c r="C13" i="43"/>
  <c r="Q30" i="12"/>
  <c r="K3" i="12"/>
  <c r="K7" i="12"/>
  <c r="S10" i="12"/>
  <c r="R14" i="12"/>
  <c r="Q18" i="12"/>
  <c r="Q22" i="12"/>
  <c r="S13" i="56"/>
  <c r="S18" i="56"/>
  <c r="J2" i="7"/>
  <c r="M2" i="15"/>
  <c r="F13" i="42"/>
  <c r="E19" i="42"/>
  <c r="H11" i="43"/>
  <c r="C4" i="9"/>
  <c r="AI4" i="9"/>
  <c r="D6" i="52"/>
  <c r="J8" i="52"/>
  <c r="E11" i="52"/>
  <c r="H2" i="46"/>
  <c r="K2" i="47"/>
  <c r="N2" i="5"/>
  <c r="M3" i="18"/>
  <c r="H7" i="42"/>
  <c r="I10" i="42"/>
  <c r="G13" i="42"/>
  <c r="H16" i="42"/>
  <c r="H22" i="42"/>
  <c r="C15" i="43"/>
  <c r="I2" i="46"/>
  <c r="K2" i="7"/>
  <c r="N2" i="15"/>
  <c r="C5" i="42"/>
  <c r="F19" i="42"/>
  <c r="D4" i="9"/>
  <c r="AJ4" i="9"/>
  <c r="G10" i="1"/>
  <c r="G15" i="1"/>
  <c r="G20" i="1"/>
  <c r="E16" i="28"/>
  <c r="G12" i="28"/>
  <c r="M6" i="28"/>
  <c r="L18" i="28"/>
  <c r="F3" i="39"/>
  <c r="F21" i="39"/>
  <c r="H18" i="39"/>
  <c r="E6" i="12"/>
  <c r="G17" i="12"/>
  <c r="L30" i="12"/>
  <c r="O31" i="12"/>
  <c r="M5" i="12"/>
  <c r="L9" i="12"/>
  <c r="K13" i="12"/>
  <c r="S16" i="12"/>
  <c r="K23" i="12"/>
  <c r="H7" i="56"/>
  <c r="J11" i="56"/>
  <c r="H16" i="56"/>
  <c r="J20" i="56"/>
  <c r="H25" i="56"/>
  <c r="V13" i="56"/>
  <c r="S23" i="56"/>
  <c r="J3" i="52"/>
  <c r="E6" i="52"/>
  <c r="C9" i="52"/>
  <c r="L2" i="47"/>
  <c r="O2" i="5"/>
  <c r="R3" i="18"/>
  <c r="I7" i="42"/>
  <c r="H13" i="42"/>
  <c r="I16" i="42"/>
  <c r="G19" i="42"/>
  <c r="I22" i="42"/>
  <c r="H12" i="43"/>
  <c r="E4" i="9"/>
  <c r="AK4" i="9"/>
  <c r="H3" i="28"/>
  <c r="G21" i="28"/>
  <c r="M12" i="28"/>
  <c r="M18" i="28"/>
  <c r="F22" i="39"/>
  <c r="J15" i="39"/>
  <c r="E12" i="12"/>
  <c r="G23" i="12"/>
  <c r="M3" i="12"/>
  <c r="M7" i="12"/>
  <c r="L11" i="12"/>
  <c r="K15" i="12"/>
  <c r="S18" i="12"/>
  <c r="S20" i="12"/>
  <c r="S9" i="56"/>
  <c r="U18" i="56"/>
  <c r="F6" i="52"/>
  <c r="G11" i="52"/>
  <c r="J2" i="46"/>
  <c r="L2" i="7"/>
  <c r="O2" i="15"/>
  <c r="D5" i="42"/>
  <c r="C11" i="42"/>
  <c r="C17" i="43"/>
  <c r="G12" i="56"/>
  <c r="I16" i="56"/>
  <c r="G21" i="56"/>
  <c r="I25" i="56"/>
  <c r="S14" i="56"/>
  <c r="T23" i="56"/>
  <c r="C4" i="52"/>
  <c r="D9" i="52"/>
  <c r="M2" i="47"/>
  <c r="M2" i="7"/>
  <c r="P2" i="5"/>
  <c r="S3" i="18"/>
  <c r="F8" i="42"/>
  <c r="I13" i="42"/>
  <c r="G13" i="43"/>
  <c r="F4" i="9"/>
  <c r="AL4" i="9"/>
  <c r="J25" i="56"/>
  <c r="T9" i="56"/>
  <c r="V18" i="56"/>
  <c r="H11" i="52"/>
  <c r="K2" i="46"/>
  <c r="P2" i="15"/>
  <c r="E5" i="42"/>
  <c r="D11" i="42"/>
  <c r="C17" i="42"/>
  <c r="I19" i="42"/>
  <c r="C23" i="42"/>
  <c r="C22" i="43"/>
  <c r="V9" i="56"/>
  <c r="T14" i="56"/>
  <c r="U23" i="56"/>
  <c r="D4" i="52"/>
  <c r="J6" i="52"/>
  <c r="E9" i="52"/>
  <c r="L2" i="46"/>
  <c r="N2" i="7"/>
  <c r="Q2" i="5"/>
  <c r="Q2" i="15"/>
  <c r="T3" i="18"/>
  <c r="G8" i="42"/>
  <c r="F14" i="42"/>
  <c r="H13" i="43"/>
  <c r="G4" i="9"/>
  <c r="AM4" i="9"/>
  <c r="J16" i="56"/>
  <c r="H21" i="56"/>
  <c r="F3" i="1"/>
  <c r="F8" i="1"/>
  <c r="F13" i="1"/>
  <c r="K28" i="1"/>
  <c r="D9" i="28"/>
  <c r="H4" i="28"/>
  <c r="G22" i="28"/>
  <c r="L19" i="28"/>
  <c r="H3" i="39"/>
  <c r="J17" i="39"/>
  <c r="G12" i="12"/>
  <c r="F30" i="12"/>
  <c r="L31" i="12"/>
  <c r="R31" i="12"/>
  <c r="P3" i="12"/>
  <c r="O7" i="12"/>
  <c r="N11" i="12"/>
  <c r="M15" i="12"/>
  <c r="M17" i="12"/>
  <c r="S5" i="56"/>
  <c r="S19" i="56"/>
  <c r="I11" i="52"/>
  <c r="O2" i="47"/>
  <c r="F5" i="42"/>
  <c r="E11" i="42"/>
  <c r="D17" i="42"/>
  <c r="F20" i="42"/>
  <c r="D23" i="42"/>
  <c r="C23" i="43"/>
  <c r="C15" i="55"/>
  <c r="F18" i="1"/>
  <c r="J10" i="1"/>
  <c r="G23" i="1"/>
  <c r="D18" i="28"/>
  <c r="H13" i="28"/>
  <c r="M7" i="28"/>
  <c r="M13" i="28"/>
  <c r="M19" i="28"/>
  <c r="F7" i="39"/>
  <c r="H21" i="39"/>
  <c r="E7" i="12"/>
  <c r="G18" i="12"/>
  <c r="G30" i="12"/>
  <c r="O32" i="12"/>
  <c r="P5" i="12"/>
  <c r="O9" i="12"/>
  <c r="N13" i="12"/>
  <c r="M19" i="12"/>
  <c r="N21" i="12"/>
  <c r="N23" i="12"/>
  <c r="G8" i="56"/>
  <c r="I12" i="56"/>
  <c r="G17" i="56"/>
  <c r="I21" i="56"/>
  <c r="S10" i="56"/>
  <c r="U14" i="56"/>
  <c r="V23" i="56"/>
  <c r="E4" i="52"/>
  <c r="C7" i="52"/>
  <c r="F9" i="52"/>
  <c r="P2" i="46"/>
  <c r="O2" i="7"/>
  <c r="R2" i="15"/>
  <c r="U3" i="18"/>
  <c r="G5" i="42"/>
  <c r="H8" i="42"/>
  <c r="G14" i="42"/>
  <c r="H14" i="43"/>
  <c r="H4" i="9"/>
  <c r="AN4" i="9"/>
  <c r="S2" i="5"/>
  <c r="F11" i="42"/>
  <c r="E17" i="42"/>
  <c r="G20" i="42"/>
  <c r="E23" i="42"/>
  <c r="G3" i="43"/>
  <c r="E19" i="12"/>
  <c r="E31" i="12"/>
  <c r="K32" i="12"/>
  <c r="P32" i="12"/>
  <c r="Q5" i="12"/>
  <c r="P9" i="12"/>
  <c r="O13" i="12"/>
  <c r="O15" i="12"/>
  <c r="O19" i="12"/>
  <c r="O21" i="12"/>
  <c r="O23" i="12"/>
  <c r="H8" i="56"/>
  <c r="J12" i="56"/>
  <c r="H17" i="56"/>
  <c r="V5" i="56"/>
  <c r="T10" i="56"/>
  <c r="V14" i="56"/>
  <c r="S24" i="56"/>
  <c r="D7" i="52"/>
  <c r="G9" i="52"/>
  <c r="C12" i="52"/>
  <c r="Q2" i="46"/>
  <c r="T2" i="7"/>
  <c r="S2" i="15"/>
  <c r="H5" i="42"/>
  <c r="I8" i="42"/>
  <c r="G11" i="42"/>
  <c r="H14" i="42"/>
  <c r="J4" i="9"/>
  <c r="B2" i="38"/>
  <c r="H5" i="28"/>
  <c r="G23" i="28"/>
  <c r="L8" i="28"/>
  <c r="L14" i="28"/>
  <c r="L20" i="28"/>
  <c r="H5" i="39"/>
  <c r="J19" i="39"/>
  <c r="F13" i="12"/>
  <c r="F19" i="12"/>
  <c r="L32" i="12"/>
  <c r="R3" i="12"/>
  <c r="Q7" i="12"/>
  <c r="P11" i="12"/>
  <c r="O17" i="12"/>
  <c r="G22" i="56"/>
  <c r="U19" i="56"/>
  <c r="Q2" i="47"/>
  <c r="T2" i="5"/>
  <c r="C3" i="42"/>
  <c r="F17" i="42"/>
  <c r="H20" i="42"/>
  <c r="F23" i="42"/>
  <c r="H3" i="43"/>
  <c r="Q4" i="9"/>
  <c r="I2" i="38"/>
  <c r="Q32" i="12"/>
  <c r="R5" i="12"/>
  <c r="Q9" i="12"/>
  <c r="P13" i="12"/>
  <c r="P15" i="12"/>
  <c r="P17" i="12"/>
  <c r="P19" i="12"/>
  <c r="P21" i="12"/>
  <c r="P23" i="12"/>
  <c r="I8" i="56"/>
  <c r="G13" i="56"/>
  <c r="I17" i="56"/>
  <c r="S6" i="56"/>
  <c r="U10" i="56"/>
  <c r="S15" i="56"/>
  <c r="T24" i="56"/>
  <c r="J4" i="52"/>
  <c r="E7" i="52"/>
  <c r="H9" i="52"/>
  <c r="D12" i="52"/>
  <c r="R2" i="46"/>
  <c r="U2" i="7"/>
  <c r="B3" i="18"/>
  <c r="I5" i="42"/>
  <c r="H11" i="42"/>
  <c r="I14" i="42"/>
  <c r="G17" i="42"/>
  <c r="G23" i="42"/>
  <c r="H18" i="43"/>
  <c r="Q13" i="12"/>
  <c r="Q17" i="12"/>
  <c r="J17" i="56"/>
  <c r="H22" i="56"/>
  <c r="V19" i="56"/>
  <c r="R2" i="47"/>
  <c r="U2" i="5"/>
  <c r="D3" i="42"/>
  <c r="C9" i="42"/>
  <c r="I20" i="42"/>
  <c r="R4" i="9"/>
  <c r="J2" i="38"/>
  <c r="G15" i="28"/>
  <c r="K3" i="28"/>
  <c r="K9" i="28"/>
  <c r="K15" i="28"/>
  <c r="F10" i="39"/>
  <c r="J3" i="39"/>
  <c r="E8" i="12"/>
  <c r="E14" i="12"/>
  <c r="E32" i="12"/>
  <c r="R32" i="12"/>
  <c r="S5" i="12"/>
  <c r="R9" i="12"/>
  <c r="Q15" i="12"/>
  <c r="Q19" i="12"/>
  <c r="Q21" i="12"/>
  <c r="Q23" i="12"/>
  <c r="J8" i="56"/>
  <c r="H13" i="56"/>
  <c r="J22" i="56"/>
  <c r="T6" i="56"/>
  <c r="V10" i="56"/>
  <c r="T15" i="56"/>
  <c r="U24" i="56"/>
  <c r="C5" i="52"/>
  <c r="F7" i="52"/>
  <c r="I9" i="52"/>
  <c r="E12" i="52"/>
  <c r="S2" i="46"/>
  <c r="S2" i="47"/>
  <c r="V2" i="7"/>
  <c r="C3" i="18"/>
  <c r="F6" i="42"/>
  <c r="I11" i="42"/>
  <c r="H17" i="42"/>
  <c r="H4" i="43"/>
  <c r="G19" i="43"/>
  <c r="Q11" i="12"/>
  <c r="F6" i="1"/>
  <c r="C19" i="55"/>
  <c r="J8" i="1"/>
  <c r="D11" i="28"/>
  <c r="H6" i="28"/>
  <c r="H15" i="28"/>
  <c r="L9" i="28"/>
  <c r="K21" i="28"/>
  <c r="H7" i="39"/>
  <c r="J21" i="39"/>
  <c r="E20" i="12"/>
  <c r="K33" i="12"/>
  <c r="K4" i="12"/>
  <c r="S7" i="12"/>
  <c r="R11" i="12"/>
  <c r="R13" i="12"/>
  <c r="R15" i="12"/>
  <c r="R17" i="12"/>
  <c r="G18" i="56"/>
  <c r="S20" i="56"/>
  <c r="V24" i="56"/>
  <c r="F12" i="52"/>
  <c r="V2" i="5"/>
  <c r="E3" i="42"/>
  <c r="D9" i="42"/>
  <c r="C15" i="42"/>
  <c r="I23" i="42"/>
  <c r="S4" i="9"/>
  <c r="R7" i="12"/>
  <c r="F11" i="1"/>
  <c r="O22" i="1"/>
  <c r="J3" i="1"/>
  <c r="J13" i="1"/>
  <c r="G6" i="1"/>
  <c r="G11" i="1"/>
  <c r="K13" i="1"/>
  <c r="L18" i="1"/>
  <c r="L23" i="1"/>
  <c r="D20" i="28"/>
  <c r="L3" i="28"/>
  <c r="L15" i="28"/>
  <c r="F11" i="39"/>
  <c r="J4" i="39"/>
  <c r="F8" i="12"/>
  <c r="F14" i="12"/>
  <c r="F20" i="12"/>
  <c r="F32" i="12"/>
  <c r="O33" i="12"/>
  <c r="K6" i="12"/>
  <c r="S9" i="12"/>
  <c r="S11" i="12"/>
  <c r="S15" i="12"/>
  <c r="R19" i="12"/>
  <c r="R21" i="12"/>
  <c r="R23" i="12"/>
  <c r="G9" i="56"/>
  <c r="I13" i="56"/>
  <c r="G23" i="56"/>
  <c r="U6" i="56"/>
  <c r="S11" i="56"/>
  <c r="U15" i="56"/>
  <c r="D5" i="52"/>
  <c r="G7" i="52"/>
  <c r="J9" i="52"/>
  <c r="T2" i="47"/>
  <c r="A2" i="5"/>
  <c r="A2" i="15"/>
  <c r="D3" i="18"/>
  <c r="G6" i="42"/>
  <c r="F12" i="42"/>
  <c r="I17" i="42"/>
  <c r="C21" i="42"/>
  <c r="G5" i="43"/>
  <c r="H19" i="43"/>
  <c r="L2" i="38"/>
  <c r="K18" i="1"/>
  <c r="H21" i="1"/>
  <c r="C20" i="55"/>
  <c r="K3" i="1"/>
  <c r="K8" i="1"/>
  <c r="H16" i="1"/>
  <c r="I21" i="1"/>
  <c r="E11" i="28"/>
  <c r="G7" i="28"/>
  <c r="G16" i="28"/>
  <c r="M3" i="28"/>
  <c r="M9" i="28"/>
  <c r="L21" i="28"/>
  <c r="H8" i="39"/>
  <c r="J22" i="39"/>
  <c r="G8" i="12"/>
  <c r="G20" i="12"/>
  <c r="L33" i="12"/>
  <c r="L4" i="12"/>
  <c r="K8" i="12"/>
  <c r="S13" i="12"/>
  <c r="S17" i="12"/>
  <c r="J13" i="56"/>
  <c r="H18" i="56"/>
  <c r="T20" i="56"/>
  <c r="J12" i="52"/>
  <c r="U2" i="46"/>
  <c r="F3" i="42"/>
  <c r="E9" i="42"/>
  <c r="D15" i="42"/>
  <c r="C6" i="43"/>
  <c r="T4" i="9"/>
  <c r="M2" i="38"/>
  <c r="M32" i="12"/>
  <c r="K23" i="1"/>
  <c r="E19" i="28"/>
  <c r="L13" i="1"/>
  <c r="I16" i="1"/>
  <c r="F19" i="1"/>
  <c r="G14" i="12"/>
  <c r="G32" i="12"/>
  <c r="P33" i="12"/>
  <c r="L6" i="12"/>
  <c r="K10" i="12"/>
  <c r="K12" i="12"/>
  <c r="K14" i="12"/>
  <c r="K16" i="12"/>
  <c r="S19" i="12"/>
  <c r="S21" i="12"/>
  <c r="S23" i="12"/>
  <c r="H9" i="56"/>
  <c r="J18" i="56"/>
  <c r="H23" i="56"/>
  <c r="V6" i="56"/>
  <c r="T11" i="56"/>
  <c r="V15" i="56"/>
  <c r="V25" i="56"/>
  <c r="E5" i="52"/>
  <c r="H7" i="52"/>
  <c r="C10" i="52"/>
  <c r="U2" i="47"/>
  <c r="B2" i="15"/>
  <c r="E3" i="18"/>
  <c r="G3" i="42"/>
  <c r="H6" i="42"/>
  <c r="G12" i="42"/>
  <c r="F18" i="42"/>
  <c r="D21" i="42"/>
  <c r="H5" i="43"/>
  <c r="U4" i="9"/>
  <c r="J20" i="39"/>
  <c r="G13" i="12"/>
  <c r="G31" i="12"/>
  <c r="S3" i="12"/>
  <c r="G16" i="1"/>
  <c r="H6" i="1"/>
  <c r="H11" i="1"/>
  <c r="F27" i="1"/>
  <c r="D3" i="28"/>
  <c r="E20" i="28"/>
  <c r="H7" i="28"/>
  <c r="K4" i="28"/>
  <c r="M15" i="28"/>
  <c r="F12" i="39"/>
  <c r="J5" i="39"/>
  <c r="C21" i="55"/>
  <c r="L3" i="1"/>
  <c r="L8" i="1"/>
  <c r="I11" i="1"/>
  <c r="J16" i="1"/>
  <c r="J21" i="1"/>
  <c r="D12" i="28"/>
  <c r="H16" i="28"/>
  <c r="K10" i="28"/>
  <c r="M21" i="28"/>
  <c r="H9" i="39"/>
  <c r="E3" i="12"/>
  <c r="E9" i="12"/>
  <c r="E15" i="12"/>
  <c r="E21" i="12"/>
  <c r="M33" i="12"/>
  <c r="M4" i="12"/>
  <c r="L8" i="12"/>
  <c r="L10" i="12"/>
  <c r="L14" i="12"/>
  <c r="K18" i="12"/>
  <c r="G14" i="56"/>
  <c r="U20" i="56"/>
  <c r="A2" i="46"/>
  <c r="V2" i="46"/>
  <c r="C2" i="5"/>
  <c r="F9" i="42"/>
  <c r="E15" i="42"/>
  <c r="C7" i="43"/>
  <c r="H20" i="43"/>
  <c r="N2" i="38"/>
  <c r="G19" i="12"/>
  <c r="I6" i="1"/>
  <c r="F14" i="1"/>
  <c r="G19" i="1"/>
  <c r="G27" i="1"/>
  <c r="E3" i="28"/>
  <c r="D21" i="28"/>
  <c r="G8" i="28"/>
  <c r="G17" i="28"/>
  <c r="L4" i="28"/>
  <c r="K16" i="28"/>
  <c r="F13" i="39"/>
  <c r="J6" i="39"/>
  <c r="F3" i="12"/>
  <c r="F15" i="12"/>
  <c r="E33" i="12"/>
  <c r="Q33" i="12"/>
  <c r="M6" i="12"/>
  <c r="L12" i="12"/>
  <c r="L16" i="12"/>
  <c r="K20" i="12"/>
  <c r="K22" i="12"/>
  <c r="G5" i="56"/>
  <c r="I9" i="56"/>
  <c r="G19" i="56"/>
  <c r="I23" i="56"/>
  <c r="S7" i="56"/>
  <c r="U11" i="56"/>
  <c r="S16" i="56"/>
  <c r="V20" i="56"/>
  <c r="C3" i="52"/>
  <c r="F5" i="52"/>
  <c r="I7" i="52"/>
  <c r="D10" i="52"/>
  <c r="D2" i="7"/>
  <c r="C2" i="15"/>
  <c r="H3" i="42"/>
  <c r="I6" i="42"/>
  <c r="G9" i="42"/>
  <c r="H12" i="42"/>
  <c r="G18" i="42"/>
  <c r="E21" i="42"/>
  <c r="H6" i="43"/>
  <c r="V4" i="9"/>
  <c r="E21" i="28"/>
  <c r="H17" i="28"/>
  <c r="L10" i="28"/>
  <c r="K22" i="28"/>
  <c r="H10" i="39"/>
  <c r="F9" i="12"/>
  <c r="F21" i="12"/>
  <c r="K34" i="12"/>
  <c r="N4" i="12"/>
  <c r="M8" i="12"/>
  <c r="M10" i="12"/>
  <c r="M12" i="12"/>
  <c r="M14" i="12"/>
  <c r="L18" i="12"/>
  <c r="J9" i="56"/>
  <c r="H14" i="56"/>
  <c r="B2" i="46"/>
  <c r="A2" i="47"/>
  <c r="D2" i="5"/>
  <c r="G3" i="18"/>
  <c r="F15" i="42"/>
  <c r="C8" i="43"/>
  <c r="G21" i="43"/>
  <c r="O2" i="38"/>
  <c r="E12" i="28"/>
  <c r="J6" i="1"/>
  <c r="G9" i="1"/>
  <c r="H14" i="1"/>
  <c r="H19" i="1"/>
  <c r="H27" i="1"/>
  <c r="D4" i="28"/>
  <c r="H8" i="28"/>
  <c r="M4" i="28"/>
  <c r="L16" i="28"/>
  <c r="F14" i="39"/>
  <c r="J7" i="39"/>
  <c r="G3" i="12"/>
  <c r="G9" i="12"/>
  <c r="G15" i="12"/>
  <c r="F33" i="12"/>
  <c r="R33" i="12"/>
  <c r="N6" i="12"/>
  <c r="N8" i="12"/>
  <c r="N12" i="12"/>
  <c r="M16" i="12"/>
  <c r="L20" i="12"/>
  <c r="L22" i="12"/>
  <c r="H5" i="56"/>
  <c r="J14" i="56"/>
  <c r="H19" i="56"/>
  <c r="J23" i="56"/>
  <c r="T7" i="56"/>
  <c r="V11" i="56"/>
  <c r="T16" i="56"/>
  <c r="D3" i="52"/>
  <c r="G5" i="52"/>
  <c r="J7" i="52"/>
  <c r="E10" i="52"/>
  <c r="E2" i="7"/>
  <c r="H2" i="15"/>
  <c r="I3" i="42"/>
  <c r="H9" i="42"/>
  <c r="I12" i="42"/>
  <c r="G15" i="42"/>
  <c r="H18" i="42"/>
  <c r="F21" i="42"/>
  <c r="W4" i="9"/>
  <c r="G4" i="1"/>
  <c r="K11" i="1"/>
  <c r="L16" i="1"/>
  <c r="L21" i="1"/>
  <c r="D13" i="28"/>
  <c r="D22" i="28"/>
  <c r="G9" i="28"/>
  <c r="G18" i="28"/>
  <c r="M10" i="28"/>
  <c r="L22" i="28"/>
  <c r="H11" i="39"/>
  <c r="J8" i="39"/>
  <c r="E10" i="12"/>
  <c r="G21" i="12"/>
  <c r="L34" i="12"/>
  <c r="O4" i="12"/>
  <c r="N10" i="12"/>
  <c r="N14" i="12"/>
  <c r="M18" i="12"/>
  <c r="G10" i="56"/>
  <c r="T21" i="56"/>
  <c r="F10" i="52"/>
  <c r="C2" i="46"/>
  <c r="B2" i="47"/>
  <c r="E2" i="5"/>
  <c r="H3" i="18"/>
  <c r="C7" i="42"/>
  <c r="G21" i="42"/>
  <c r="C9" i="43"/>
  <c r="H7" i="43"/>
  <c r="H21" i="43"/>
  <c r="P2" i="38"/>
  <c r="K2" i="38"/>
  <c r="F11" i="52"/>
  <c r="D2" i="46"/>
  <c r="T2" i="46"/>
  <c r="N2" i="47"/>
  <c r="H2" i="7"/>
  <c r="B2" i="5"/>
  <c r="R2" i="5"/>
  <c r="L2" i="15"/>
  <c r="F3" i="18"/>
  <c r="V3" i="18"/>
  <c r="J4" i="42"/>
  <c r="J6" i="42"/>
  <c r="J8" i="42"/>
  <c r="J10" i="42"/>
  <c r="J12" i="42"/>
  <c r="J14" i="42"/>
  <c r="J16" i="42"/>
  <c r="J18" i="42"/>
  <c r="J20" i="42"/>
  <c r="J22" i="42"/>
  <c r="C10" i="43"/>
  <c r="G4" i="43"/>
  <c r="G12" i="43"/>
  <c r="G20" i="43"/>
  <c r="C14" i="43"/>
  <c r="G6" i="43"/>
  <c r="G14" i="43"/>
  <c r="G22" i="43"/>
  <c r="I4" i="9"/>
  <c r="Y4" i="9"/>
  <c r="A2" i="38"/>
  <c r="Q2" i="38"/>
  <c r="R2" i="38"/>
  <c r="H19" i="42"/>
  <c r="H21" i="42"/>
  <c r="H23" i="42"/>
  <c r="C16" i="43"/>
  <c r="G7" i="43"/>
  <c r="G15" i="43"/>
  <c r="G23" i="43"/>
  <c r="K4" i="9"/>
  <c r="AA4" i="9"/>
  <c r="C2" i="38"/>
  <c r="S2" i="38"/>
  <c r="H15" i="43"/>
  <c r="H23" i="43"/>
  <c r="L4" i="9"/>
  <c r="AB4" i="9"/>
  <c r="D2" i="38"/>
  <c r="T2" i="38"/>
  <c r="F2" i="47"/>
  <c r="V2" i="47"/>
  <c r="P2" i="7"/>
  <c r="J2" i="5"/>
  <c r="D2" i="15"/>
  <c r="T2" i="15"/>
  <c r="N3" i="18"/>
  <c r="J3" i="42"/>
  <c r="J5" i="42"/>
  <c r="J7" i="42"/>
  <c r="J9" i="42"/>
  <c r="J11" i="42"/>
  <c r="J13" i="42"/>
  <c r="J15" i="42"/>
  <c r="J17" i="42"/>
  <c r="J19" i="42"/>
  <c r="J21" i="42"/>
  <c r="J23" i="42"/>
  <c r="C18" i="43"/>
  <c r="G8" i="43"/>
  <c r="G16" i="43"/>
  <c r="A11" i="9"/>
  <c r="A10" i="9"/>
  <c r="A9" i="9"/>
  <c r="A8" i="9"/>
  <c r="A7" i="9"/>
  <c r="A6" i="9"/>
  <c r="A5" i="9"/>
  <c r="A4" i="9"/>
  <c r="A13" i="9"/>
  <c r="A12" i="9"/>
  <c r="M4" i="9"/>
  <c r="AC4" i="9"/>
  <c r="E2" i="38"/>
  <c r="U2" i="38"/>
  <c r="S17" i="56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T25" i="56"/>
  <c r="H4" i="52"/>
  <c r="H6" i="52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L21" i="12"/>
  <c r="S22" i="12"/>
  <c r="I6" i="56"/>
  <c r="I10" i="56"/>
  <c r="I14" i="56"/>
  <c r="I18" i="56"/>
  <c r="I22" i="56"/>
  <c r="U5" i="56"/>
  <c r="U9" i="56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G18" i="43"/>
  <c r="AG2" i="12"/>
  <c r="AF2" i="12"/>
  <c r="J7" i="1" a="1"/>
  <c r="J18" i="1" a="1"/>
  <c r="M9" i="48" a="1"/>
  <c r="M5" i="48" a="1"/>
  <c r="M22" i="48" a="1"/>
  <c r="J5" i="1" a="1"/>
  <c r="J15" i="1" a="1"/>
  <c r="J20" i="1" a="1"/>
  <c r="E18" i="28" a="1"/>
  <c r="E18" i="28" l="1"/>
  <c r="J20" i="1"/>
  <c r="J15" i="1"/>
  <c r="J5" i="1"/>
  <c r="M22" i="48"/>
  <c r="M5" i="48"/>
  <c r="M9" i="48"/>
  <c r="J18" i="1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D17" i="40"/>
  <c r="E19" i="49" s="1"/>
  <c r="D12" i="40"/>
  <c r="E22" i="49" s="1"/>
  <c r="D23" i="40"/>
  <c r="D24" i="40"/>
  <c r="D22" i="40"/>
  <c r="D16" i="40"/>
  <c r="E9" i="49" l="1"/>
  <c r="E18" i="49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BF57FB9-F28F-4040-83A6-6862406163F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Timestamp="1729332616"&gt;&lt;FQL&gt;&lt;Q&gt;MCHI^FREF_MARKET_VALUE_COMPANY(0,,,USD,,0,,"LEGACY")&lt;/Q&gt;&lt;R&gt;1&lt;/R&gt;&lt;C&gt;1&lt;/C&gt;&lt;D xsi:type="xsd:double"&gt;6351.642&lt;/D&gt;&lt;/FQL&gt;&lt;FQL&gt;&lt;Q&gt;GREK^FREF_MARKET_VALUE_COMPANY(0,,,USD,,0,,"LEGACY")&lt;/Q&gt;&lt;R&gt;1&lt;/R&gt;&lt;C&gt;1&lt;/C&gt;&lt;D xsi:type="xsd:double"&gt;201.661086936&lt;/D&gt;&lt;/FQL&gt;&lt;FQL&gt;&lt;Q&gt;FC0000BR^FMA_MCAP(0,,,USD,"PORTAGG")&lt;/Q&gt;&lt;R&gt;1&lt;/R&gt;&lt;C&gt;1&lt;/C&gt;&lt;D xsi:type="xsd:double"&gt;678265.25&lt;/D&gt;&lt;/FQL&gt;&lt;FQL&gt;&lt;Q&gt;FC0000DE^FMA_MCAP(0,,,USD,"PORTAGG")&lt;/Q&gt;&lt;R&gt;1&lt;/R&gt;&lt;C&gt;1&lt;/C&gt;&lt;D xsi:type="xsd:double"&gt;2393645.5&lt;/D&gt;&lt;/FQL&gt;&lt;FQL&gt;&lt;Q&gt;EWG^FREF_MARKET_VALUE_COMPANY(0,,,USD,,0,,"LEGACY")&lt;/Q&gt;&lt;R&gt;1&lt;/R&gt;&lt;C&gt;1&lt;/C&gt;&lt;D xsi:type="xsd:double"&gt;890.712&lt;/D&gt;&lt;/FQL&gt;&lt;FQL&gt;&lt;Q&gt;KSA^FREF_MARKET_VALUE_COMPANY(0,,,USD,,0,,"LEGACY")&lt;/Q&gt;&lt;R&gt;1&lt;/R&gt;&lt;C&gt;1&lt;/C&gt;&lt;D xsi:type="xsd:double"&gt;635.1625&lt;/D&gt;&lt;/FQL&gt;&lt;FQL&gt;&lt;Q&gt;QAT^FREF_MARKET_VALUE_COMPANY(0,,,USD,,0,,"LEGACY")&lt;/Q&gt;&lt;R&gt;1&lt;/R&gt;&lt;C&gt;1&lt;/C&gt;&lt;D xsi:type="xsd:double"&gt;64.75&lt;/D&gt;&lt;/FQL&gt;&lt;FQL&gt;&lt;Q&gt;FC0000ZA^FG_MCAP_IDX(0,,,USD)&lt;/Q&gt;&lt;R&gt;1&lt;/R&gt;&lt;C&gt;1&lt;/C&gt;&lt;D xsi:type="xsd:double"&gt;377069.5&lt;/D&gt;&lt;/FQL&gt;&lt;FQL&gt;&lt;Q&gt;FC0000CN^FMA_MCAP(0,,,USD,"PORTAGG")&lt;/Q&gt;&lt;R&gt;1&lt;/R&gt;&lt;C&gt;1&lt;/C&gt;&lt;D xsi:type="xsd:double"&gt;8150474&lt;/D&gt;&lt;/FQL&gt;&lt;FQL&gt;&lt;Q&gt;NQG00809^FMA_MCAP(0,,,USD,"PORTAGG")&lt;/Q&gt;&lt;R&gt;0&lt;/R&gt;&lt;C&gt;0&lt;/C&gt;&lt;/FQL&gt;&lt;FQL&gt;&lt;Q&gt;FC0000US^FMA_MCAP(0,,,USD,"PORTAGG")&lt;/Q&gt;&lt;R&gt;1&lt;/R&gt;&lt;C&gt;1&lt;/C&gt;&lt;D xsi:type="xsd:double"&gt;61018330&lt;/D&gt;&lt;/FQL&gt;&lt;FQL&gt;&lt;Q&gt;FC0000IN^FMA_MCAP(0,,,USD,"PORTAGG")&lt;/Q&gt;&lt;R&gt;1&lt;/R&gt;&lt;C&gt;1&lt;/C&gt;&lt;D xsi:type="xsd:double"&gt;5381399.5&lt;/D&gt;&lt;/FQL&gt;&lt;FQL&gt;&lt;Q&gt;SPY^FREF_MARKET_VALUE_COMPANY(0,,,USD,,0,,"LEGACY")&lt;/Q&gt;&lt;R&gt;1&lt;/R&gt;&lt;C&gt;1&lt;/C&gt;&lt;D xsi:type="xsd:double"&gt;602029.605798&lt;/D&gt;&lt;/FQL&gt;&lt;FQL&gt;&lt;Q&gt;INDA^FREF_MARKET_VALUE_COMPANY(0,,,USD,,0,,"LEGACY")&lt;/Q&gt;&lt;R&gt;1&lt;/R&gt;&lt;C&gt;1&lt;/C&gt;&lt;D xsi:type="xsd:double"&gt;11060.308&lt;/D&gt;&lt;/FQL&gt;&lt;FQL&gt;&lt;Q&gt;FC0000GR^FMA_MCAP(0,,,USD,"PORTAGG")&lt;/Q&gt;&lt;R&gt;1&lt;/R&gt;&lt;C&gt;1&lt;/C&gt;&lt;D xsi:type="xsd:double"&gt;84955.72&lt;/D&gt;&lt;/FQL&gt;&lt;FQL&gt;&lt;Q&gt;QQQ^FREF_MARKET_VALUE_COMPANY(0,,,USD,,0,,"LEGACY")&lt;/Q&gt;&lt;R&gt;1&lt;/R&gt;&lt;C&gt;1&lt;/C&gt;&lt;D xsi:type="xsd:double"&gt;299970.2255&lt;/D&gt;&lt;/FQL&gt;&lt;FQL&gt;&lt;Q&gt;FC0000ZA^FMA_MCAP(0,,,USD,"PORTAGG")&lt;/Q&gt;&lt;R&gt;1&lt;/R&gt;&lt;C&gt;1&lt;/C&gt;&lt;D xsi:type="xsd:double"&gt;377069.5&lt;/D&gt;&lt;/FQL&gt;&lt;FQL&gt;&lt;Q&gt;EWU^FREF_MARKET_VALUE_COMPANY(0,,,USD,,0,,"LEGACY")&lt;/Q&gt;&lt;R&gt;1&lt;/R&gt;&lt;C&gt;1&lt;/C&gt;&lt;D xsi:type="xsd:double"&gt;3356.807&lt;/D&gt;&lt;/FQL&gt;&lt;FQL&gt;&lt;Q&gt;EZA^FREF_MARKET_VALUE_COMPANY(0,,,USD,,0,,"LEGACY")&lt;/Q&gt;&lt;R&gt;1&lt;/R&gt;&lt;C&gt;1&lt;/C&gt;&lt;D xsi:type="xsd:double"&gt;318.402&lt;/D&gt;&lt;/FQL&gt;&lt;FQL&gt;&lt;Q&gt;EWL^FREF_MARKET_VALUE_COMPANY(0,,,USD,,0,,"LEGACY")&lt;/Q&gt;&lt;R&gt;1&lt;/R&gt;&lt;C&gt;1&lt;/C&gt;&lt;D xsi:type="xsd:double"&gt;1294.18875&lt;/D&gt;&lt;/FQL&gt;&lt;FQL&gt;&lt;Q&gt;EWZ^FREF_MARKET_VALUE_COMPANY(0,,,USD,,0,,"LEGACY")&lt;/Q&gt;&lt;R&gt;1&lt;/R&gt;&lt;C&gt;1&lt;/C&gt;&lt;D xsi:type="xsd:double"&gt;3839.43&lt;/D&gt;&lt;/FQL&gt;&lt;FQL&gt;&lt;Q&gt;FC0000KR^FMA_MCAP(0,,,USD,"PORTAGG")&lt;/Q&gt;&lt;R&gt;1&lt;/R&gt;&lt;C&gt;1&lt;/C&gt;&lt;D xsi:type="xsd:double"&gt;1773116&lt;/D&gt;&lt;/FQL&gt;&lt;FQL&gt;&lt;Q&gt;EWY^FREF_MARKET_VALUE_COMPANY(0,,,USD,,0,,"LEGACY")&lt;/Q&gt;&lt;R&gt;1&lt;/R&gt;&lt;C&gt;1&lt;/C&gt;&lt;D xsi:type="xsd:double"&gt;4633.5255&lt;/D&gt;&lt;/FQL&gt;&lt;FQL&gt;&lt;Q&gt;EPHE^FREF_MARKET_VALUE_COMPANY(0,,,USD,,0,,"LEGACY")&lt;/Q&gt;&lt;R&gt;1&lt;/R&gt;&lt;C&gt;1&lt;/C&gt;&lt;D xsi:type="xsd:double"&gt;112.515&lt;/D&gt;&lt;/FQL&gt;&lt;FQL&gt;&lt;Q&gt;SET-BKK^FMA_MCAP(0,,,USD,"PORTAGG")&lt;/Q&gt;&lt;R&gt;1&lt;/R&gt;&lt;C&gt;1&lt;/C&gt;&lt;D xsi:type="xsd:double"&gt;556967.213469696&lt;/D&gt;&lt;/FQL&gt;&lt;FQL&gt;&lt;Q&gt;EPU^FREF_MARKET_VALUE_COMPANY(0,,,USD,,0,,"LEGACY")&lt;/Q&gt;&lt;R&gt;1&lt;/R&gt;&lt;C&gt;1&lt;/C&gt;&lt;D xsi:type="xsd:double"&gt;84.645&lt;/D&gt;&lt;/FQL&gt;&lt;FQL&gt;&lt;Q&gt;EIDO^FREF_MARKET_VALUE_COMPANY(0,,,USD,,0,,"LEGACY")&lt;/Q&gt;&lt;R&gt;1&lt;/R&gt;&lt;C&gt;1&lt;/C&gt;&lt;D xsi:type="xsd:double"&gt;362.088&lt;/D&gt;&lt;/FQL&gt;&lt;FQL&gt;&lt;Q&gt;FC0000CL^FMA_MCAP(0,,,USD,"PORTAGG")&lt;/Q&gt;&lt;R&gt;1&lt;/R&gt;&lt;C&gt;1&lt;/C&gt;&lt;D xsi:type="xsd:double"&gt;142188.02&lt;/D&gt;&lt;/FQL&gt;&lt;FQL&gt;&lt;Q&gt;FC0000GB^FMA_MCAP(0,,,USD,"PORTAGG")&lt;/Q&gt;&lt;R&gt;1&lt;/R&gt;&lt;C&gt;1&lt;/C&gt;&lt;D xsi:type="xsd:double"&gt;3319955&lt;/D&gt;&lt;/FQL&gt;&lt;FQL&gt;&lt;Q&gt;FC0000JP^FMA_MCAP(0,,,USD,"PORTAGG")&lt;/Q&gt;&lt;R&gt;1&lt;/R&gt;&lt;C&gt;1&lt;/C&gt;&lt;D xsi:type="xsd:double"&gt;6536884&lt;/D&gt;&lt;/FQL&gt;&lt;FQL&gt;&lt;Q&gt;UAE^FREF_MARKET_VALUE_COMPANY(0,,,USD,,0,,"LEGACY")&lt;/Q&gt;&lt;R&gt;1&lt;/R&gt;&lt;C&gt;1&lt;/C&gt;&lt;D xsi:type="xsd:double"&gt;43.896&lt;/D&gt;&lt;/FQL&gt;&lt;FQL&gt;&lt;Q&gt;CNYA^FREF_MARKET_VALUE_COMPANY(0,,,USD,,0,,"LEGACY")&lt;/Q&gt;&lt;R&gt;1&lt;/R&gt;&lt;C&gt;1&lt;/C&gt;&lt;D xsi:type="xsd:double"&gt;347.274&lt;/D&gt;&lt;/FQL&gt;&lt;FQL&gt;&lt;Q&gt;FC0000CH^FMA_MCAP(0,,,USD,"PORTAGG")&lt;/Q&gt;&lt;R&gt;1&lt;/R&gt;&lt;C&gt;1&lt;/C&gt;&lt;D xsi:type="xsd:double"&gt;2311566.5&lt;/D&gt;&lt;/FQL&gt;&lt;FQL&gt;&lt;Q&gt;EWJ^FREF_MARKET_VALUE_COMPANY(0,,,USD,,0,,"LEGACY")&lt;/Q&gt;&lt;R&gt;1&lt;/R&gt;&lt;C&gt;1&lt;/C&gt;&lt;D xsi:type="xsd:double"&gt;14832.495&lt;/D&gt;&lt;/FQL&gt;&lt;FQL&gt;&lt;Q&gt;FC0000MX^FMA_MCAP(0,,,USD,"PORTAGG")&lt;/Q&gt;&lt;R&gt;1&lt;/R&gt;&lt;C&gt;1&lt;/C&gt;&lt;D xsi:type="xsd:double"&gt;418653.53&lt;/D&gt;&lt;/FQL&gt;&lt;FQL&gt;&lt;Q&gt;EWW^FREF_MARKET_VALUE_COMPANY(0,,,USD,,0,,"LEGACY")&lt;/Q&gt;&lt;R&gt;1&lt;/R&gt;&lt;C&gt;1&lt;/C&gt;&lt;D xsi:type="xsd:double"&gt;1490.4&lt;/D&gt;&lt;/FQL&gt;&lt;FQL&gt;&lt;Q&gt;SET-BKK^FG_MCAP_IDX(0,,,USD)&lt;/Q&gt;&lt;R&gt;1&lt;/R&gt;&lt;C&gt;1&lt;/C&gt;&lt;D xsi:type="xsd:double"&gt;556967.213469696&lt;/D&gt;&lt;/FQL&gt;&lt;FQL&gt;&lt;Q&gt;NQG00809^FG_COMPANY_NAME&lt;/Q&gt;&lt;R&gt;1&lt;/R&gt;&lt;C&gt;1&lt;/C&gt;&lt;D xsi:type="xsd:string"&gt;Nasdaq South Africa&lt;/D&gt;&lt;/FQL&gt;&lt;FQL&gt;&lt;Q&gt;FC0000CA^FMA_MCAP(0,,,USD,"PORTAGG")&lt;/Q&gt;&lt;R&gt;1&lt;/R&gt;&lt;C&gt;1&lt;/C&gt;&lt;D xsi:type="xsd:double"&gt;3012761&lt;/D&gt;&lt;/FQL&gt;&lt;FQL&gt;&lt;Q&gt;FC0000TW^FMA_MCAP(0,,,USD,"PORTAGG")&lt;/Q&gt;&lt;R&gt;1&lt;/R&gt;&lt;C&gt;1&lt;/C&gt;&lt;D xsi:type="xsd:double"&gt;2546314.8&lt;/D&gt;&lt;/FQL&gt;&lt;FQL&gt;&lt;Q&gt;EWC^FREF_MARKET_VALUE_COMPANY(0,,,USD,,0,,"LEGACY")&lt;/Q&gt;&lt;R&gt;1&lt;/R&gt;&lt;C&gt;1&lt;/C&gt;&lt;D xsi:type="xsd:double"&gt;2892.352&lt;/D&gt;&lt;/FQL&gt;&lt;FQL&gt;&lt;Q&gt;EWT^FREF_MARKET_VALUE_COMPANY(0,,,USD,,0,,"LEGACY")&lt;/Q&gt;&lt;R&gt;1&lt;/R&gt;&lt;C&gt;1&lt;/C&gt;&lt;D xsi:type="xsd:double"&gt;6005.96&lt;/D&gt;&lt;/FQL&gt;&lt;FQL&gt;&lt;Q&gt;FC0000AU^FMA_MCAP(0,,,USD,"PORTAGG")&lt;/Q&gt;&lt;R&gt;1&lt;/R&gt;&lt;C&gt;1&lt;/C&gt;&lt;D xsi:type="xsd:double"&gt;1808592.3&lt;/D&gt;&lt;/FQL&gt;&lt;FQL&gt;&lt;Q&gt;FC0000MY^FMA_MCAP(0,,,USD,"PORTAGG")&lt;/Q&gt;&lt;R&gt;1&lt;/R&gt;&lt;C&gt;1&lt;/C&gt;&lt;D xsi:type="xsd:double"&gt;440965.9&lt;/D&gt;&lt;/FQL&gt;&lt;FQL&gt;&lt;Q&gt;EWA^FREF_MARKET_VALUE_COMPANY(0,,,USD,,0,,"LEGACY")&lt;/Q&gt;&lt;R&gt;1&lt;/R&gt;&lt;C&gt;1&lt;/C&gt;&lt;D xsi:type="xsd:double"&gt;1535.168&lt;/D&gt;&lt;/FQL&gt;&lt;FQL&gt;&lt;Q&gt;EWM^FREF_MARKET_VALUE_COMPANY(0,,,USD,,0,,"LEGACY")&lt;/Q&gt;&lt;R&gt;1&lt;/R&gt;&lt;C&gt;1&lt;/C&gt;&lt;D xsi:type="xsd:double"&gt;349.92&lt;/D&gt;&lt;/FQL&gt;&lt;FQL&gt;&lt;Q&gt;FC0000NZ^FMA_MCAP(0,,,USD,"PORTAGG")&lt;/Q&gt;&lt;R&gt;1&lt;/R&gt;&lt;C&gt;1&lt;/C&gt;&lt;D xsi:type="xsd:double"&gt;100240.49&lt;/D&gt;&lt;/FQL&gt;&lt;FQL&gt;&lt;Q&gt;ENZL^FREF_MARKET_VALUE_COMPANY(0,,,USD,,0,,"LEGACY")&lt;/Q&gt;&lt;R&gt;1&lt;/R&gt;&lt;C&gt;1&lt;/C&gt;&lt;D xsi:type="xsd:double"&gt;100.8805&lt;/D&gt;&lt;/FQL&gt;&lt;FQL&gt;&lt;Q&gt;FC0000SA^FMA_MCAP(0,,,USD,"PORTAGG")&lt;/Q&gt;&lt;R&gt;1&lt;/R&gt;&lt;C&gt;1&lt;/C&gt;&lt;D xsi:type="xsd:double"&gt;2689303.8&lt;/D&gt;&lt;/FQL&gt;&lt;FQL&gt;&lt;Q&gt;EPOL^FREF_MARKET_VALUE_COMPANY(0,,,USD,,0,,"LEGACY")&lt;/Q&gt;&lt;R&gt;1&lt;/R&gt;&lt;C&gt;1&lt;/C&gt;&lt;D xsi:type="xsd:double"&gt;261.5625&lt;/D&gt;&lt;/FQL&gt;&lt;FQL&gt;&lt;Q&gt;FTSEWIVNXXXX^FMA_MCAP(0,,,USD,"PORTAGG")&lt;/Q&gt;&lt;R&gt;1&lt;/R&gt;&lt;C&gt;1&lt;/C&gt;&lt;D xsi:type="xsd:double"&gt;24896.005232&lt;/D&gt;&lt;/FQL&gt;&lt;FQL&gt;&lt;Q&gt;VNM^FREF_MARKET_VALUE_COMPANY(0,,,USD,,0,,"LEGACY")&lt;/Q&gt;&lt;R&gt;1&lt;/R&gt;&lt;C&gt;1&lt;/C&gt;&lt;D xsi:type="xsd:double"&gt;482.65&lt;/D&gt;&lt;/FQL&gt;&lt;FQL&gt;&lt;Q&gt;FC0000AE^FMA_MCAP(0,,,USD,"PORTAGG")&lt;/Q&gt;&lt;R&gt;1&lt;/R&gt;&lt;C&gt;1&lt;/C&gt;&lt;D xsi:type="xsd:double"&gt;918137.44&lt;/D&gt;&lt;/FQL&gt;&lt;FQL&gt;&lt;Q&gt;FC0000TR^FMA_MCAP(0,,,USD,"PORTAGG")&lt;/Q&gt;&lt;R&gt;1&lt;/R&gt;&lt;C&gt;1&lt;/C&gt;&lt;D xsi:type="xsd:double"&gt;334684.56&lt;/D&gt;&lt;/FQL&gt;&lt;FQL&gt;&lt;Q&gt;ECH^FREF_MARKET_VALUE_COMPANY(0,,,USD,,0,,"LEGACY")&lt;/Q&gt;&lt;R&gt;1&lt;/R&gt;&lt;C&gt;1&lt;/C&gt;&lt;D xsi:type="xsd:double"&gt;522.2535&lt;/D&gt;&lt;/FQL&gt;&lt;FQL&gt;&lt;Q&gt;CC_ZA^FG_COMPANY_NAME&lt;/Q&gt;&lt;R&gt;1&lt;/R&gt;&lt;C&gt;1&lt;/C&gt;&lt;D xsi:type="xsd:string"&gt;South Africa&lt;/D&gt;&lt;/FQL&gt;&lt;FQL&gt;&lt;Q&gt;FC0000PE^FMA_MCAP(0,,,USD,"PORTAGG")&lt;/Q&gt;&lt;R&gt;1&lt;/R&gt;&lt;C&gt;1&lt;/C&gt;&lt;D xsi:type="xsd:double"&gt;35544.05&lt;/D&gt;&lt;/FQL&gt;&lt;FQL&gt;&lt;Q&gt;FC0000PL^FMA_MCAP(0,,,USD,"PORTAGG")&lt;/Q&gt;&lt;R&gt;1&lt;/R&gt;&lt;C&gt;1&lt;/C&gt;&lt;D xsi:type="xsd:double"&gt;193251.14&lt;/D&gt;&lt;/FQL&gt;&lt;FQL&gt;&lt;Q&gt;FC0000PH^FMA_MCAP(0,,,USD,"PORTAGG")&lt;/Q&gt;&lt;R&gt;1&lt;/R&gt;&lt;C&gt;1&lt;/C&gt;&lt;D xsi:type="xsd:double"&gt;247974.45&lt;/D&gt;&lt;/FQL&gt;&lt;FQL&gt;&lt;Q&gt;FC0000ID^FMA_MCAP(0,,,USD,"PORTAGG")&lt;/Q&gt;&lt;R&gt;1&lt;/R&gt;&lt;C&gt;1&lt;/C&gt;&lt;D xsi:type="xsd:double"&gt;733280.7&lt;/D&gt;&lt;/FQL&gt;&lt;FQL&gt;&lt;Q&gt;TUR^FREF_MARKET_VALUE_COMPANY(0,,,USD,,0,,"LEGACY")&lt;/Q&gt;&lt;R&gt;1&lt;/R&gt;&lt;C&gt;1&lt;/C&gt;&lt;D xsi:type="xsd:double"&gt;169.167&lt;/D&gt;&lt;/FQL&gt;&lt;FQL&gt;&lt;Q&gt;FC0000QA^FMA_MCAP(0,,,USD,"PORTAGG")&lt;/Q&gt;&lt;R&gt;1&lt;/R&gt;&lt;C&gt;1&lt;/C&gt;&lt;D xsi:type="xsd:double"&gt;172747.52&lt;/D&gt;&lt;/FQL&gt;&lt;FQL&gt;&lt;Q&gt;DUMMY^ECON_EXPR_DATA('FDS_ECON[NTCPMIMFGSA@PL]',,,M)&lt;/Q&gt;&lt;R&gt;1&lt;/R&gt;&lt;C&gt;1&lt;/C&gt;&lt;D xsi:type="xsd:double"&gt;48.646362&lt;/D&gt;&lt;/FQL&gt;&lt;FQL&gt;&lt;Q&gt;DUMMY^ECON_EXPR_DATA('FDS_ECON[NTCPMIMFGSA@TR]',,,M)&lt;/Q&gt;&lt;R&gt;1&lt;/R&gt;&lt;C&gt;1&lt;/C&gt;&lt;D xsi:type="xsd:double"&gt;44.313152&lt;/D&gt;&lt;/FQL&gt;&lt;FQL&gt;&lt;Q&gt;DUMMY^ECON_EXPR_DATA('FDS_ECON[NTCPMIMFGSA@CN]',,,M)&lt;/Q&gt;&lt;R&gt;1&lt;/R&gt;&lt;C&gt;1&lt;/C&gt;&lt;D xsi:type="xsd:double"&gt;49.30284&lt;/D&gt;&lt;/FQL&gt;&lt;FQL&gt;&lt;Q&gt;DUMMY^ECON_EXPR_DATA('FDS_ECON[NTCPMIMFGSA@BR]',,,M)&lt;/Q&gt;&lt;R&gt;1&lt;/R&gt;&lt;C&gt;1&lt;/C&gt;&lt;D xsi:type="xsd:double"&gt;53.232143&lt;/D&gt;&lt;/FQL&gt;&lt;FQL&gt;&lt;Q&gt;DUMMY^ECON_EXPR_DATA('FDS_ECON[NTCPMIMFGSA@KR]',,,M)&lt;/Q&gt;&lt;R&gt;1&lt;/R&gt;&lt;C&gt;1&lt;/C&gt;&lt;D xsi:type="xsd:double"&gt;48.325603&lt;/D&gt;&lt;/FQL&gt;&lt;FQL&gt;&lt;Q&gt;DUMMY^ECON_EXPR_DATA('FDS_ECON[NTCPMIINDEXSA@SA]',,,M)&lt;/Q&gt;&lt;R&gt;1&lt;/R&gt;&lt;C&gt;1&lt;/C&gt;&lt;D xsi:type="xsd:double"&gt;56.34642&lt;/D&gt;&lt;/FQL&gt;&lt;FQL&gt;&lt;Q&gt;DUMMY^ECON_EXPR_DATA('FDS_ECON[NTCPMIMFGSA@ID]',,,M)&lt;/Q&gt;&lt;R&gt;1&lt;/R&gt;&lt;C&gt;1&lt;/C&gt;&lt;D xsi:type="xsd:double"&gt;49.166794&lt;/D&gt;&lt;/FQL&gt;&lt;FQL&gt;&lt;Q&gt;DUMMY^ECON_EXPR_DATA('FDS_ECON[NTCPMIMFGSA@GR]',,,M)&lt;/Q&gt;&lt;R&gt;1&lt;/R&gt;&lt;C&gt;1&lt;/C&gt;&lt;D xsi:type="xsd:double"&gt;50.30609&lt;/D&gt;&lt;/FQL&gt;&lt;FQL&gt;&lt;Q&gt;DUMMY^ECON_EXPR_DATA('FDS_ECON[NTCPMIPHMANHE]',,,M)&lt;/Q&gt;&lt;R&gt;1&lt;/R&gt;&lt;C&gt;1&lt;/C&gt;&lt;D xsi:type="xsd:double"&gt;53.677677&lt;/D&gt;&lt;/FQL&gt;&lt;FQL&gt;&lt;Q&gt;DUMMY^ECON_EXPR_DATA('FDS_ECON[PMIMFGSA@ZA]',,,M)&lt;/Q&gt;&lt;R&gt;1&lt;/R&gt;&lt;C&gt;1&lt;/C&gt;&lt;D xsi:type="xsd:double"&gt;50.974167&lt;/D&gt;&lt;/FQL&gt;&lt;FQL&gt;&lt;Q&gt;DUMMY^ECON_EXPR_DATA('FDS_ECON[NTCPMIMFGSA@VN]',,,M)&lt;/Q&gt;&lt;R&gt;1&lt;/R&gt;&lt;C&gt;1&lt;/C&gt;&lt;D xsi:type="xsd:double"&gt;47.348457&lt;/D&gt;&lt;/FQL&gt;&lt;FQL&gt;&lt;Q&gt;DUMMY^ECON_EXPR_DATA('FDS_ECON[NTCPMIMFGSA@IN]',,,M)&lt;/Q&gt;&lt;R&gt;1&lt;/R&gt;&lt;C&gt;1&lt;/C&gt;&lt;D xsi:type="xsd:double"&gt;56.53472&lt;/D&gt;&lt;/FQL&gt;&lt;FQL&gt;&lt;Q&gt;DUMMY^ECON_EXPR_DATA('FDS_ECON[NTCPMIMFGSA@MX]',,,M)&lt;/Q&gt;&lt;R&gt;1&lt;/R&gt;&lt;C&gt;1&lt;/C&gt;&lt;D xsi:type="xsd:double"&gt;47.32885&lt;/D&gt;&lt;/FQL&gt;&lt;FQL&gt;&lt;Q&gt;DUMMY^ECON_EXPR_DATA('FDS_ECON[PMIQAWHEHE]',,,M)&lt;/Q&gt;&lt;R&gt;1&lt;/R&gt;&lt;C&gt;1&lt;/C&gt;&lt;D xsi:type="xsd:double"&gt;51.723763&lt;/D&gt;&lt;/FQL&gt;&lt;FQL&gt;&lt;Q&gt;DUMMY^ECON_EXPR_DATA('FDS_ECON[PMIMYMANHE]',,,M)&lt;/Q&gt;&lt;R&gt;1&lt;/R&gt;&lt;C&gt;1&lt;/C&gt;&lt;D xsi:type="xsd:double"&gt;49.535587&lt;/D&gt;&lt;/FQL&gt;&lt;FQL&gt;&lt;Q&gt;DUMMY^ECON_EXPR_DATA('FDS_ECON[NTCPMIMFGSA@AE]',,,M)&lt;/Q&gt;&lt;R&gt;0&lt;/R&gt;&lt;C&gt;0&lt;/C&gt;&lt;/FQL&gt;&lt;FQL&gt;&lt;Q&gt;DUMMY^ECON_EXPR_DATA('FDS_ECON[NTCPMIMFGSA@TW]',,,M)&lt;/Q&gt;&lt;R&gt;1&lt;/R&gt;&lt;C&gt;1&lt;/C&gt;&lt;D xsi:type="xsd:double"&gt;50.822594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50.401905&lt;/D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xsi:type="xsd:double"&gt;17.1137401273655&lt;/D&gt;&lt;/FQL&gt;&lt;FQL&gt;&lt;Q&gt;DUMMY^ECON_EXPR_DATA('FDS_ECON[NTCPMIMFGSA@EME]',,,M)&lt;/Q&gt;&lt;R&gt;1&lt;/R&gt;&lt;C&gt;1&lt;/C&gt;&lt;D xsi:type="xsd:double"&gt;49.8002&lt;/D&gt;&lt;/FQL&gt;&lt;FQL&gt;&lt;Q&gt;EWM^FMA_ROE(NTMA,-20AY,NOW,FY,"PORTAGG","MEANR")&lt;/Q&gt;&lt;R&gt;20&lt;/R&gt;&lt;C&gt;1&lt;/C&gt;&lt;D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xsi:type="xsd:double"&gt;9.3328071616382&lt;/D&gt;&lt;D xsi:type="xsd:double"&gt;10.6153952307461&lt;/D&gt;&lt;D xsi:type="xsd:double"&gt;9.47363114998823&lt;/D&gt;&lt;D xsi:type="xsd:double"&gt;10.1683467048487&lt;/D&gt;&lt;D xsi:type="xsd:double"&gt;9.55851362142362&lt;/D&gt;&lt;/FQL&gt;&lt;FQL&gt;&lt;Q&gt;TRYMX10Y-FDS^FG_YIELD(-10AY,0,Y,,"YTM")&lt;/Q&gt;&lt;R&gt;10&lt;/R&gt;&lt;C&gt;1&lt;/C&gt;&lt;D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xsi:type="xsd:double"&gt;2.5468588&lt;/D&gt;&lt;/FQL&gt;&lt;FQL&gt;&lt;Q&gt;USDTRY^FG_PRICE_CHANGE(0,-1AY)&lt;/Q&gt;&lt;R&gt;1&lt;/R&gt;&lt;C&gt;1&lt;/C&gt;&lt;D xsi:type="xsd:double"&gt;22.169172&lt;/D&gt;&lt;/FQL&gt;&lt;FQL&gt;&lt;Q&gt;USDQAR^FG_PRICE_CHANGE(0,-1AY)&lt;/Q&gt;&lt;R&gt;1&lt;/R&gt;&lt;C&gt;1&lt;/C&gt;&lt;D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xsi:type="xsd:double"&gt;0.96524954&lt;/D&gt;&lt;/FQL&gt;&lt;FQL&gt;&lt;Q&gt;USDZAR^FG_PRICE_CHANGE(0,-1AY)&lt;/Q&gt;&lt;R&gt;1&lt;/R&gt;&lt;C&gt;1&lt;/C&gt;&lt;D xsi:type="xsd:double"&gt;-7.7761054&lt;/D&gt;&lt;/FQL&gt;&lt;FQL&gt;&lt;Q&gt;USDKRW^FG_PRICE_CHANGE(0,-1AY)&lt;/Q&gt;&lt;R&gt;1&lt;/R&gt;&lt;C&gt;1&lt;/C&gt;&lt;D xsi:type="xsd:double"&gt;1.4930844&lt;/D&gt;&lt;/FQL&gt;&lt;FQL&gt;&lt;Q&gt;USDTWD^FG_PRICE_CHANGE(0,-1AY)&lt;/Q&gt;&lt;R&gt;1&lt;/R&gt;&lt;C&gt;1&lt;/C&gt;&lt;D xsi:type="xsd:double"&gt;-0.7350743&lt;/D&gt;&lt;/FQL&gt;&lt;FQL&gt;&lt;Q&gt;USDPEN^FG_PRICE_CHANGE(0,-1AY)&lt;/Q&gt;&lt;R&gt;1&lt;/R&gt;&lt;C&gt;1&lt;/C&gt;&lt;D xsi:type="xsd:double"&gt;-2.504605&lt;/D&gt;&lt;/FQL&gt;&lt;FQL&gt;&lt;Q&gt;USDPHP^FG_PRICE_CHANGE(0,-1AY)&lt;/Q&gt;&lt;R&gt;1&lt;/R&gt;&lt;C&gt;1&lt;/C&gt;&lt;D xsi:type="xsd:double"&gt;1.410687&lt;/D&gt;&lt;/FQL&gt;&lt;FQL&gt;&lt;Q&gt;USDCLP^FG_PRICE_CHANGE(0,-1AY)&lt;/Q&gt;&lt;R&gt;1&lt;/R&gt;&lt;C&gt;1&lt;/C&gt;&lt;D xsi:type="xsd:double"&gt;1.1353731&lt;/D&gt;&lt;/FQL&gt;&lt;FQL&gt;&lt;Q&gt;FC0000QA^FMA_EPS(NTMA,-20AY,0,CY,,"PORTAGG","MEANR")&lt;/Q&gt;&lt;R&gt;20&lt;/R&gt;&lt;C&gt;1&lt;/C&gt;&lt;D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xsi:type="xsd:double"&gt;-1.2054741&lt;/D&gt;&lt;D xsi:type="xsd:double"&gt;4.240322&lt;/D&gt;&lt;D xsi:type="xsd:double"&gt;-3.4296572&lt;/D&gt;&lt;D xsi:type="xsd:double"&gt;-8.437878&lt;/D&gt;&lt;D xsi:type="xsd:double"&gt;-8.083879&lt;/D&gt;&lt;D xsi:type="xsd:double"&gt;-8.132977&lt;/D&gt;&lt;D xsi:type="xsd:double"&gt;-9.978735&lt;/D&gt;&lt;D xsi:type="xsd:double"&gt;-9.476155&lt;/D&gt;&lt;D xsi:type="xsd:double"&gt;-12.968779&lt;/D&gt;&lt;D xsi:type="xsd:double"&gt;-21.296383&lt;/D&gt;&lt;D xsi:type="xsd:double"&gt;-35.290424&lt;/D&gt;&lt;D xsi:type="xsd:double"&gt;-36.026108&lt;/D&gt;&lt;D xsi:type="xsd:double"&gt;-27.780575&lt;/D&gt;&lt;D xsi:type="xsd:double"&gt;-32.56522&lt;/D&gt;&lt;D xsi:type="xsd:double"&gt;-36.079525&lt;/D&gt;&lt;D xsi:type="xsd:double"&gt;-38.49358&lt;/D&gt;&lt;D xsi:type="xsd:double"&gt;-29.398739&lt;/D&gt;&lt;D xsi:type="xsd:double"&gt;-7.194191&lt;/D&gt;&lt;D xsi:type="xsd:double"&gt;0.27110577&lt;/D&gt;&lt;D xsi:type="xsd:double"&gt;-1.7981112&lt;/D&gt;&lt;D xsi:type="xsd:double"&gt;1.8787861&lt;/D&gt;&lt;D xsi:type="xsd:double"&gt;19.432186&lt;/D&gt;&lt;D xsi:type="xsd:double"&gt;53.884552&lt;/D&gt;&lt;D xsi:type="xsd:double"&gt;43.105804&lt;/D&gt;&lt;D xsi:type="xsd:double"&gt;39.355133&lt;/D&gt;&lt;D xsi:type="xsd:double"&gt;47.148193&lt;/D&gt;&lt;D xsi:type="xsd:double"&gt;58.03225&lt;/D&gt;&lt;D xsi:type="xsd:double"&gt;88.74399&lt;/D&gt;&lt;D xsi:type="xsd:double"&gt;67.86465&lt;/D&gt;&lt;D xsi:type="xsd:double"&gt;31.531275&lt;/D&gt;&lt;D xsi:type="xsd:double"&gt;17.23491&lt;/D&gt;&lt;D xsi:type="xsd:double"&gt;15.245509&lt;/D&gt;&lt;D xsi:type="xsd:double"&gt;14.614761&lt;/D&gt;&lt;D xsi:type="xsd:double"&gt;7.9660177&lt;/D&gt;&lt;D xsi:type="xsd:double"&gt;4.030323&lt;/D&gt;&lt;D xsi:type="xsd:double"&gt;19.570255&lt;/D&gt;&lt;D xsi:type="xsd:double"&gt;29.885435&lt;/D&gt;&lt;D xsi:type="xsd:double"&gt;29.73993&lt;/D&gt;&lt;D xsi:type="xsd:double"&gt;22.40392&lt;/D&gt;&lt;D xsi:type="xsd:double"&gt;32.371235&lt;/D&gt;&lt;D xsi:type="xsd:double"&gt;21.048843&lt;/D&gt;&lt;D xsi:type="xsd:double"&gt;27.032364&lt;/D&gt;&lt;D xsi:type="xsd:double"&gt;36.81948&lt;/D&gt;&lt;D xsi:type="xsd:double"&gt;28.902996&lt;/D&gt;&lt;D xsi:type="xsd:double"&gt;26.663626&lt;/D&gt;&lt;D xsi:type="xsd:double"&gt;16.237663&lt;/D&gt;&lt;D xsi:type="xsd:double"&gt;6.046355&lt;/D&gt;&lt;D xsi:type="xsd:double"&gt;-3.7693918&lt;/D&gt;&lt;D xsi:type="xsd:double"&gt;-10.418534&lt;/D&gt;&lt;D xsi:type="xsd:double"&gt;-7.9673767&lt;/D&gt;&lt;D xsi:type="xsd:double"&gt;-6.009632&lt;/D&gt;&lt;D xsi:type="xsd:double"&gt;-14.603382&lt;/D&gt;&lt;D xsi:type="xsd:double"&gt;-9.127707&lt;/D&gt;&lt;D xsi:type="xsd:double"&gt;-3.3069193&lt;/D&gt;&lt;D xsi:type="xsd:double"&gt;-12.512684&lt;/D&gt;&lt;D xsi:type="xsd:double"&gt;-15.513581&lt;/D&gt;&lt;D xsi:type="xsd:double"&gt;-10.007864&lt;/D&gt;&lt;D xsi:type="xsd:double"&gt;-1.9905388&lt;/D&gt;&lt;D xsi:type="xsd:double"&gt;-7.748997&lt;/D&gt;&lt;D xsi:type="xsd:double"&gt;-0.995332&lt;/D&gt;&lt;D xsi:type="xsd:double"&gt;-1.820606&lt;/D&gt;&lt;D xsi:type="xsd:double"&gt;-1.0519266&lt;/D&gt;&lt;D xsi:type="xsd:double"&gt;2.385068&lt;/D&gt;&lt;D xsi:type="xsd:double"&gt;3.5504103&lt;/D&gt;&lt;D xsi:type="xsd:double"&gt;-7.1209908&lt;/D&gt;&lt;D xsi:type="xsd:double"&gt;-43.89448&lt;/D&gt;&lt;D xsi:type="xsd:double"&gt;-34.282368&lt;/D&gt;&lt;D xsi:type="xsd:double"&gt;-21.90795&lt;/D&gt;&lt;D xsi:type="xsd:double"&gt;-19.594461&lt;/D&gt;&lt;D xsi:type="xsd:double"&gt;-21.334957&lt;/D&gt;&lt;D xsi:type="xsd:double"&gt;-3.288561&lt;/D&gt;&lt;D xsi:type="xsd:double"&gt;-10.341292&lt;/D&gt;&lt;D xsi:type="xsd:double"&gt;-11.12898&lt;/D&gt;&lt;D xsi:type="xsd:double"&gt;-6.502861&lt;/D&gt;&lt;D xsi:type="xsd:double"&gt;1.0414481&lt;/D&gt;&lt;D xsi:type="xsd:double"&gt;-2.6489198&lt;/D&gt;&lt;D xsi:type="xsd:double"&gt;12.250244&lt;/D&gt;&lt;D xsi:type="xsd:double"&gt;69.957565&lt;/D&gt;&lt;D xsi:type="xsd:double"&gt;48.237312&lt;/D&gt;&lt;D xsi:type="xsd:double"&gt;30.452013&lt;/D&gt;&lt;D xsi:type="xsd:double"&gt;2.3492217&lt;/D&gt;&lt;D xsi:type="xsd:double"&gt;0.023269653&lt;/D&gt;&lt;D xsi:type="xsd:double"&gt;-18.8119&lt;/D&gt;&lt;D xsi:type="xsd:double"&gt;-10.078687&lt;/D&gt;&lt;D xsi:type="xsd:double"&gt;2.2736669&lt;/D&gt;&lt;D xsi:type="xsd:double"&gt;-5.499625&lt;/D&gt;&lt;D xsi:type="xsd:double"&gt;-16.65703&lt;/D&gt;&lt;D xsi:type="xsd:double"&gt;-0.8134186&lt;/D&gt;&lt;D xsi:type="xsd:double"&gt;-5.369699&lt;/D&gt;&lt;D xsi:type="xsd:double"&gt;6.1538815&lt;/D&gt;&lt;D xsi:type="xsd:double"&gt;0.29907227&lt;/D&gt;&lt;D xsi:type="xsd:double"&gt;-14.700174&lt;/D&gt;&lt;D xsi:type="xsd:double"&gt;2.224207&lt;/D&gt;&lt;D xsi:type="xsd:double"&gt;-8.756638&lt;/D&gt;&lt;D xsi:type="xsd:double"&gt;12.229538&lt;/D&gt;&lt;D xsi:type="xsd:double"&gt;0.79448223&lt;/D&gt;&lt;D xsi:type="xsd:double"&gt;-10.974085&lt;/D&gt;&lt;D xsi:type="xsd:double"&gt;3.4978747&lt;/D&gt;&lt;D xsi:type="xsd:double"&gt;5.855155&lt;/D&gt;&lt;D xsi:type="xsd:double"&gt;-1.5334904&lt;/D&gt;&lt;D xsi:type="xsd:double"&gt;-10.212779&lt;/D&gt;&lt;D xsi:type="xsd:double"&gt;-18.391598&lt;/D&gt;&lt;D xsi:type="xsd:double"&gt;-4.0650187&lt;/D&gt;&lt;D xsi:type="xsd:double"&gt;11.000538&lt;/D&gt;&lt;D xsi:type="xsd:double"&gt;16.195452&lt;/D&gt;&lt;D xsi:type="xsd:double"&gt;40.448105&lt;/D&gt;&lt;D xsi:type="xsd:double"&gt;21.737576&lt;/D&gt;&lt;D xsi:type="xsd:double"&gt;30.181812&lt;/D&gt;&lt;D xsi:type="xsd:double"&gt;19.056438&lt;/D&gt;&lt;D xsi:type="xsd:double"&gt;9.488546&lt;/D&gt;&lt;D xsi:type="xsd:double"&gt;25.022984&lt;/D&gt;&lt;D xsi:type="xsd:double"&gt;10.306096&lt;/D&gt;&lt;D xsi:type="xsd:double"&gt;23.350216&lt;/D&gt;&lt;D xsi:type="xsd:double"&gt;42.62067&lt;/D&gt;&lt;D xsi:type="xsd:double"&gt;31.710983&lt;/D&gt;&lt;D xsi:type="xsd:double"&gt;50.204266&lt;/D&gt;&lt;D xsi:type="xsd:double"&gt;34.16716&lt;/D&gt;&lt;D xsi:type="xsd:double"&gt;29.199814&lt;/D&gt;&lt;D xsi:type="xsd:double"&gt;33.119156&lt;/D&gt;&lt;D xsi:type="xsd:double"&gt;34.801697&lt;/D&gt;&lt;D xsi:type="xsd:double"&gt;60.426224&lt;/D&gt;&lt;/FQL&gt;&lt;FQL&gt;&lt;Q&gt;EZA^FG_TOTAL_RETURNC(-10AY,0,AM)&lt;/Q&gt;&lt;R&gt;121&lt;/R&gt;&lt;C&gt;1&lt;/C&gt;&lt;D xsi:type="xsd:double"&gt;-6.42336&lt;/D&gt;&lt;D xsi:type="xsd:double"&gt;9.625578&lt;/D&gt;&lt;D xsi:type="xsd:double"&gt;-6.2482715&lt;/D&gt;&lt;D xsi:type="xsd:double"&gt;0.13840199&lt;/D&gt;&lt;D xsi:type="xsd:double"&gt;5.497539&lt;/D&gt;&lt;D xsi:type="xsd:double"&gt;-1.9941688&lt;/D&gt;&lt;D xsi:type="xsd:double"&gt;3.8912773&lt;/D&gt;&lt;D xsi:type="xsd:double"&gt;-0.6004274&lt;/D&gt;&lt;D xsi:type="xsd:double"&gt;-7.5506983&lt;/D&gt;&lt;D xsi:type="xsd:double"&gt;2.2204995&lt;/D&gt;&lt;D xsi:type="xsd:double"&gt;-9.669995&lt;/D&gt;&lt;D xsi:type="xsd:double"&gt;-4.451996&lt;/D&gt;&lt;D xsi:type="xsd:double"&gt;8.678638&lt;/D&gt;&lt;D xsi:type="xsd:double"&gt;-10.080183&lt;/D&gt;&lt;D xsi:type="xsd:double"&gt;-13.4121895&lt;/D&gt;&lt;D xsi:type="xsd:double"&gt;-16.383373&lt;/D&gt;&lt;D xsi:type="xsd:double"&gt;21.053982&lt;/D&gt;&lt;D xsi:type="xsd:double"&gt;9.91124&lt;/D&gt;&lt;D xsi:type="xsd:double"&gt;5.4797173&lt;/D&gt;&lt;D xsi:type="xsd:double"&gt;-12.996721&lt;/D&gt;&lt;D xsi:type="xsd:double"&gt;7.458627&lt;/D&gt;&lt;D xsi:type="xsd:double"&gt;12.095701&lt;/D&gt;&lt;D xsi:type="xsd:double"&gt;8.100355&lt;/D&gt;&lt;D xsi:type="xsd:double"&gt;-9.73143&lt;/D&gt;&lt;D xsi:type="xsd:double"&gt;-1.0835648&lt;/D&gt;&lt;D xsi:type="xsd:double"&gt;-6.962496&lt;/D&gt;&lt;D xsi:type="xsd:double"&gt;1.2572408&lt;/D&gt;&lt;D xsi:type="xsd:double"&gt;9.291363&lt;/D&gt;&lt;D xsi:type="xsd:double"&gt;2.7706861&lt;/D&gt;&lt;D xsi:type="xsd:double"&gt;5.0904512&lt;/D&gt;&lt;D xsi:type="xsd:double"&gt;-3.3417702&lt;/D&gt;&lt;D xsi:type="xsd:double"&gt;2.1477222&lt;/D&gt;&lt;D xsi:type="xsd:double"&gt;-1.0427356&lt;/D&gt;&lt;D xsi:type="xsd:double"&gt;4.0183067&lt;/D&gt;&lt;D xsi:type="xsd:double"&gt;1.9423962&lt;/D&gt;&lt;D xsi:type="xsd:double"&gt;-1.4290452&lt;/D&gt;&lt;D xsi:type="xsd:double"&gt;2.6828885&lt;/D&gt;&lt;D xsi:type="xsd:double"&gt;1.3145089&lt;/D&gt;&lt;D xsi:type="xsd:double"&gt;5.6062818&lt;/D&gt;&lt;D xsi:type="xsd:double"&gt;10.765039&lt;/D&gt;&lt;D xsi:type="xsd:double"&gt;2.626121&lt;/D&gt;&lt;D xsi:type="xsd:double"&gt;-5.17171&lt;/D&gt;&lt;D xsi:type="xsd:double"&gt;-0.7385373&lt;/D&gt;&lt;D xsi:type="xsd:double"&gt;-9.758192&lt;/D&gt;&lt;D xsi:type="xsd:double"&gt;-8.260661&lt;/D&gt;&lt;D xsi:type="xsd:double"&gt;3.630066&lt;/D&gt;&lt;D xsi:type="xsd:double"&gt;-9.991527&lt;/D&gt;&lt;D xsi:type="xsd:double"&gt;-2.9915333&lt;/D&gt;&lt;D xsi:type="xsd:double"&gt;-5.23662&lt;/D&gt;&lt;D xsi:type="xsd:double"&gt;8.984852&lt;/D&gt;&lt;D xsi:type="xsd:double"&gt;-5.2259865&lt;/D&gt;&lt;D xsi:type="xsd:double"&gt;10.910929&lt;/D&gt;&lt;D xsi:type="xsd:double"&gt;-3.869325&lt;/D&gt;&lt;D xsi:type="xsd:double"&gt;1.1391759&lt;/D&gt;&lt;D xsi:type="xsd:double"&gt;9.198416&lt;/D&gt;&lt;D xsi:type="xsd:double"&gt;-8.389198&lt;/D&gt;&lt;D xsi:type="xsd:double"&gt;3.5431623&lt;/D&gt;&lt;D xsi:type="xsd:double"&gt;3.121519&lt;/D&gt;&lt;D xsi:type="xsd:double"&gt;-16.180182&lt;/D&gt;&lt;D xsi:type="xsd:double"&gt;10.49012&lt;/D&gt;&lt;D xsi:type="xsd:double"&gt;-0.87548494&lt;/D&gt;&lt;D xsi:type="xsd:double"&gt;0.43178797&lt;/D&gt;&lt;D xsi:type="xsd:double"&gt;4.8179626&lt;/D&gt;&lt;D xsi:type="xsd:double"&gt;-0.49210787&lt;/D&gt;&lt;D xsi:type="xsd:double"&gt;-4.2447925&lt;/D&gt;&lt;D xsi:type="xsd:double"&gt;-43.189156&lt;/D&gt;&lt;D xsi:type="xsd:double"&gt;14.469695&lt;/D&gt;&lt;D xsi:type="xsd:double"&gt;8.802128&lt;/D&gt;&lt;D xsi:type="xsd:double"&gt;8.523071&lt;/D&gt;&lt;D xsi:type="xsd:double"&gt;10.445202&lt;/D&gt;&lt;D xsi:type="xsd:double"&gt;-3.074944&lt;/D&gt;&lt;D xsi:type="xsd:double"&gt;1.3329744&lt;/D&gt;&lt;D xsi:type="xsd:double"&gt;-0.15784502&lt;/D&gt;&lt;D xsi:type="xsd:double"&gt;11.67326&lt;/D&gt;&lt;D xsi:type="xsd:double"&gt;10.999453&lt;/D&gt;&lt;D xsi:type="xsd:double"&gt;-2.7236462&lt;/D&gt;&lt;D xsi:type="xsd:double"&gt;11.222399&lt;/D&gt;&lt;D xsi:type="xsd:double"&gt;-0.61399937&lt;/D&gt;&lt;D xsi:type="xsd:double"&gt;7.392919&lt;/D&gt;&lt;D xsi:type="xsd:double"&gt;-0.9587705&lt;/D&gt;&lt;D xsi:type="xsd:double"&gt;-5.0192413&lt;/D&gt;&lt;D xsi:type="xsd:double"&gt;-1.275456&lt;/D&gt;&lt;D xsi:type="xsd:double"&gt;-1.8545568&lt;/D&gt;&lt;D xsi:type="xsd:double"&gt;-2.0169795&lt;/D&gt;&lt;D xsi:type="xsd:double"&gt;6.717217&lt;/D&gt;&lt;D xsi:type="xsd:double"&gt;-4.2233524&lt;/D&gt;&lt;D xsi:type="xsd:double"&gt;-2.6300013&lt;/D&gt;&lt;D xsi:type="xsd:double"&gt;5.939293&lt;/D&gt;&lt;D xsi:type="xsd:double"&gt;8.53405&lt;/D&gt;&lt;D xsi:type="xsd:double"&gt;4.495883&lt;/D&gt;&lt;D xsi:type="xsd:double"&gt;-3.2954931&lt;/D&gt;&lt;D xsi:type="xsd:double"&gt;-14.767134&lt;/D&gt;&lt;D xsi:type="xsd:double"&gt;-4.0287075&lt;/D&gt;&lt;D xsi:type="xsd:double"&gt;-4.7562656&lt;/D&gt;&lt;D xsi:type="xsd:double"&gt;7.975149&lt;/D&gt;&lt;D xsi:type="xsd:double"&gt;-11.22871&lt;/D&gt;&lt;D xsi:type="xsd:double"&gt;-2.0736217&lt;/D&gt;&lt;D xsi:type="xsd:double"&gt;15.007949&lt;/D&gt;&lt;D xsi:type="xsd:double"&gt;-4.3838797&lt;/D&gt;&lt;D xsi:type="xsd:double"&gt;11.705769&lt;/D&gt;&lt;D xsi:type="xsd:double"&gt;-6.541234&lt;/D&gt;&lt;D xsi:type="xsd:double"&gt;-8.263117&lt;/D&gt;&lt;D xsi:type="xsd:double"&gt;10.589445&lt;/D&gt;&lt;D xsi:type="xsd:double"&gt;-10.544533&lt;/D&gt;&lt;D xsi:type="xsd:double"&gt;10.867012&lt;/D&gt;&lt;D xsi:type="xsd:double"&gt;1.7278075&lt;/D&gt;&lt;D xsi:type="xsd:double"&gt;-10.167515&lt;/D&gt;&lt;D xsi:type="xsd:double"&gt;-0.751102&lt;/D&gt;&lt;D xsi:type="xsd:double"&gt;-0.835073&lt;/D&gt;&lt;D xsi:type="xsd:double"&gt;6.157899&lt;/D&gt;&lt;D xsi:type="xsd:double"&gt;0.5949497&lt;/D&gt;&lt;D xsi:type="xsd:double"&gt;-5.5134177&lt;/D&gt;&lt;D xsi:type="xsd:double"&gt;2.086091&lt;/D&gt;&lt;D xsi:type="xsd:double"&gt;-2.897048&lt;/D&gt;&lt;D xsi:type="xsd:double"&gt;1.9179463&lt;/D&gt;&lt;D xsi:type="xsd:double"&gt;14.715111&lt;/D&gt;&lt;D xsi:type="xsd:double"&gt;2.1253347&lt;/D&gt;&lt;D xsi:type="xsd:double"&gt;-1.7675102&lt;/D&gt;&lt;D xsi:type="xsd:double"&gt;8.189165&lt;/D&gt;&lt;D xsi:type="xsd:double"&gt;0.6823063&lt;/D&gt;&lt;D xsi:type="xsd:double"&gt;7.030916&lt;/D&gt;&lt;/FQL&gt;&lt;FQL&gt;&lt;Q&gt;TUR^FMA_DIV_YLD(NTMA,-10AY,0,AM,"PORTAGG","MEANR")&lt;/Q&gt;&lt;R&gt;121&lt;/R&gt;&lt;C&gt;1&lt;/C&gt;&lt;D xsi:type="xsd:double"&gt;3.15422064001449&lt;/D&gt;&lt;D xsi:type="xsd:double"&gt;2.88408461470744&lt;/D&gt;&lt;D xsi:type="xsd:double"&gt;2.80836573653243&lt;/D&gt;&lt;D xsi:type="xsd:double"&gt;2.71527275766391&lt;/D&gt;&lt;D xsi:type="xsd:double"&gt;2.87463899089739&lt;/D&gt;&lt;D xsi:type="xsd:double"&gt;3.03370639379381&lt;/D&gt;&lt;D xsi:type="xsd:double"&gt;2.92990024433612&lt;/D&gt;&lt;D xsi:type="xsd:double"&gt;2.72063342599364&lt;/D&gt;&lt;D xsi:type="xsd:double"&gt;3.01838784120813&lt;/D&gt;&lt;D xsi:type="xsd:double"&gt;3.00745844263003&lt;/D&gt;&lt;D xsi:type="xsd:double"&gt;3.27242475376731&lt;/D&gt;&lt;D xsi:type="xsd:double"&gt;3.38292748832137&lt;/D&gt;&lt;D xsi:type="xsd:double"&gt;3.19988322910876&lt;/D&gt;&lt;D xsi:type="xsd:double"&gt;3.18300888321254&lt;/D&gt;&lt;D xsi:type="xsd:double"&gt;3.59017945498175&lt;/D&gt;&lt;D xsi:type="xsd:double"&gt;3.66665378374499&lt;/D&gt;&lt;D xsi:type="xsd:double"&gt;3.54535399876391&lt;/D&gt;&lt;D xsi:type="xsd:double"&gt;3.09951135672876&lt;/D&gt;&lt;D xsi:type="xsd:double"&gt;3.14671990831995&lt;/D&gt;&lt;D xsi:type="xsd:double"&gt;3.4809271948294&lt;/D&gt;&lt;D xsi:type="xsd:double"&gt;3.63977515425848&lt;/D&gt;&lt;D xsi:type="xsd:double"&gt;3.58322621945369&lt;/D&gt;&lt;D xsi:type="xsd:double"&gt;3.46261385583582&lt;/D&gt;&lt;D xsi:type="xsd:double"&gt;3.61373628484746&lt;/D&gt;&lt;D xsi:type="xsd:double"&gt;3.59514582220861&lt;/D&gt;&lt;D xsi:type="xsd:double"&gt;3.75846537058808&lt;/D&gt;&lt;D xsi:type="xsd:double"&gt;3.7909143740479&lt;/D&gt;&lt;D xsi:type="xsd:double"&gt;3.65269440837394&lt;/D&gt;&lt;D xsi:type="xsd:double"&gt;3.48926459041305&lt;/D&gt;&lt;D xsi:type="xsd:double"&gt;3.52671355372339&lt;/D&gt;&lt;D xsi:type="xsd:double"&gt;3.59981106936795&lt;/D&gt;&lt;D xsi:type="xsd:double"&gt;3.70250954238067&lt;/D&gt;&lt;D xsi:type="xsd:double"&gt;3.62889236304217&lt;/D&gt;&lt;D xsi:type="xsd:double"&gt;3.54975870030911&lt;/D&gt;&lt;D xsi:type="xsd:double"&gt;3.79357289311791&lt;/D&gt;&lt;D xsi:type="xsd:double"&gt;3.94515179209294&lt;/D&gt;&lt;D xsi:type="xsd:double"&gt;4.1446757957696&lt;/D&gt;&lt;D xsi:type="xsd:double"&gt;4.27844671176807&lt;/D&gt;&lt;D xsi:type="xsd:double"&gt;4.22175657329874&lt;/D&gt;&lt;D xsi:type="xsd:double"&gt;3.99021077868443&lt;/D&gt;&lt;D xsi:type="xsd:double"&gt;4.16404581837587&lt;/D&gt;&lt;D xsi:type="xsd:double"&gt;4.36144329985355&lt;/D&gt;&lt;D xsi:type="xsd:double"&gt;4.71483005690452&lt;/D&gt;&lt;D xsi:type="xsd:double"&gt;5.23310753197832&lt;/D&gt;&lt;D xsi:type="xsd:double"&gt;5.68301465899751&lt;/D&gt;&lt;D xsi:type="xsd:double"&gt;5.61777015418884&lt;/D&gt;&lt;D xsi:type="xsd:double"&gt;5.78131576347854&lt;/D&gt;&lt;D xsi:type="xsd:double"&gt;5.68099751492704&lt;/D&gt;&lt;D xsi:type="xsd:double"&gt;5.33699717902649&lt;/D&gt;&lt;D xsi:type="xsd:double"&gt;5.28884621284099&lt;/D&gt;&lt;D xsi:type="xsd:double"&gt;5.24511359005277&lt;/D&gt;&lt;D xsi:type="xsd:double"&gt;4.59055922637345&lt;/D&gt;&lt;D xsi:type="xsd:double"&gt;4.62612510982655&lt;/D&gt;&lt;D xsi:type="xsd:double"&gt;4.38908610425005&lt;/D&gt;&lt;D xsi:type="xsd:double"&gt;5.08178910149065&lt;/D&gt;&lt;D xsi:type="xsd:double"&gt;5.63081985452017&lt;/D&gt;&lt;D xsi:type="xsd:double"&gt;4.91733329145467&lt;/D&gt;&lt;D xsi:type="xsd:double"&gt;4.42832816103175&lt;/D&gt;&lt;D xsi:type="xsd:double"&gt;4.96710050195499&lt;/D&gt;&lt;D xsi:type="xsd:double"&gt;4.91917812976735&lt;/D&gt;&lt;D xsi:type="xsd:double"&gt;5.11766315083984&lt;/D&gt;&lt;D xsi:type="xsd:double"&gt;4.45698140680586&lt;/D&gt;&lt;D xsi:type="xsd:double"&gt;4.40140744548097&lt;/D&gt;&lt;D xsi:type="xsd:double"&gt;4.26120616542735&lt;/D&gt;&lt;D xsi:type="xsd:double"&gt;4.41273315081825&lt;/D&gt;&lt;D xsi:type="xsd:double"&gt;5.98782609845777&lt;/D&gt;&lt;D xsi:type="xsd:double"&gt;4.82776221023134&lt;/D&gt;&lt;D xsi:type="xsd:double"&gt;3.96191138764821&lt;/D&gt;&lt;D xsi:type="xsd:double"&gt;3.25401863063352&lt;/D&gt;&lt;D xsi:type="xsd:double"&gt;3.31960888772663&lt;/D&gt;&lt;D xsi:type="xsd:double"&gt;4.04424863062166&lt;/D&gt;&lt;D xsi:type="xsd:double"&gt;4.52998475403782&lt;/D&gt;&lt;D xsi:type="xsd:double"&gt;4.21900449795266&lt;/D&gt;&lt;D xsi:type="xsd:double"&gt;3.97419625701378&lt;/D&gt;&lt;D xsi:type="xsd:double"&gt;3.86001384187186&lt;/D&gt;&lt;D xsi:type="xsd:double"&gt;3.87253503382274&lt;/D&gt;&lt;D xsi:type="xsd:double"&gt;4.56108175564623&lt;/D&gt;&lt;D xsi:type="xsd:double"&gt;4.48997534709504&lt;/D&gt;&lt;D xsi:type="xsd:double"&gt;5.33149920352257&lt;/D&gt;&lt;D xsi:type="xsd:double"&gt;5.35660137785851&lt;/D&gt;&lt;D xsi:type="xsd:double"&gt;5.59487401014515&lt;/D&gt;&lt;D xsi:type="xsd:double"&gt;5.99204247879387&lt;/D&gt;&lt;D xsi:type="xsd:double"&gt;5.95229532281899&lt;/D&gt;&lt;D xsi:type="xsd:double"&gt;6.0679370501376&lt;/D&gt;&lt;D xsi:type="xsd:double"&gt;6.17889725823986&lt;/D&gt;&lt;D xsi:type="xsd:double"&gt;5.0875837486502&lt;/D&gt;&lt;D xsi:type="xsd:double"&gt;4.70745255068118&lt;/D&gt;&lt;D xsi:type="xsd:double"&gt;5.45038527966056&lt;/D&gt;&lt;D xsi:type="xsd:double"&gt;5.82077238890883&lt;/D&gt;&lt;D xsi:type="xsd:double"&gt;5.9844268851417&lt;/D&gt;&lt;D xsi:type="xsd:double"&gt;5.28020920127521&lt;/D&gt;&lt;D xsi:type="xsd:double"&gt;5.63732763233985&lt;/D&gt;&lt;D xsi:type="xsd:double"&gt;5.38344765732615&lt;/D&gt;&lt;D xsi:type="xsd:double"&gt;6.19761535770669&lt;/D&gt;&lt;D xsi:type="xsd:double"&gt;5.02278740320752&lt;/D&gt;&lt;D xsi:type="xsd:double"&gt;4.82277163463045&lt;/D&gt;&lt;D xsi:type="xsd:double"&gt;5.04410205441833&lt;/D&gt;&lt;D xsi:type="xsd:double"&gt;5.04062830005872&lt;/D&gt;&lt;D xsi:type="xsd:double"&gt;4.63185876141215&lt;/D&gt;&lt;D xsi:type="xsd:double"&gt;4.78437634134313&lt;/D&gt;&lt;D xsi:type="xsd:double"&gt;5.27848298909083&lt;/D&gt;&lt;D xsi:type="xsd:double"&gt;4.83342692786243&lt;/D&gt;&lt;D xsi:type="xsd:double"&gt;5.10622986958063&lt;/D&gt;&lt;D xsi:type="xsd:double"&gt;5.64762578116771&lt;/D&gt;&lt;D xsi:type="xsd:double"&gt;4.73503741136041&lt;/D&gt;&lt;D xsi:type="xsd:double"&gt;4.16968870303241&lt;/D&gt;&lt;D xsi:type="xsd:double"&gt;3.77400810897163&lt;/D&gt;&lt;D xsi:type="xsd:double"&gt;3.93724598820957&lt;/D&gt;&lt;D xsi:type="xsd:double"&gt;4.14120974002507&lt;/D&gt;&lt;D xsi:type="xsd:double"&gt;4.45358377877457&lt;/D&gt;&lt;D xsi:type="xsd:double"&gt;4.6982324459285&lt;/D&gt;&lt;D xsi:type="xsd:double"&gt;4.40271859466122&lt;/D&gt;&lt;D xsi:type="xsd:double"&gt;4.06262522827078&lt;/D&gt;&lt;D xsi:type="xsd:double"&gt;4.36799418093146&lt;/D&gt;&lt;D xsi:type="xsd:double"&gt;4.4164988909917&lt;/D&gt;&lt;D xsi:type="xsd:double"&gt;4.23688494410955&lt;/D&gt;&lt;D xsi:type="xsd:double"&gt;3.97321686407122&lt;/D&gt;&lt;D xsi:type="xsd:double"&gt;3.94947743093786&lt;/D&gt;&lt;D xsi:type="xsd:double"&gt;4.21829306712069&lt;/D&gt;&lt;D xsi:type="xsd:double"&gt;4.34413607946523&lt;/D&gt;&lt;D xsi:type="xsd:double"&gt;4.78619972489168&lt;/D&gt;&lt;/FQL&gt;&lt;FQL&gt;&lt;Q&gt;ECH^FMA_DIV_YLD(NTMA,-10AY,0,AM,"PORTAGG","MEANR")&lt;/Q&gt;&lt;R&gt;121&lt;/R&gt;&lt;C&gt;1&lt;/C&gt;&lt;D xsi:type="xsd:double"&gt;3.28112539448991&lt;/D&gt;&lt;D xsi:type="xsd:double"&gt;2.96200452260912&lt;/D&gt;&lt;D xsi:type="xsd:double"&gt;3.16447703523275&lt;/D&gt;&lt;D xsi:type="xsd:double"&gt;3.30354097956142&lt;/D&gt;&lt;D xsi:type="xsd:double"&gt;3.12909545940427&lt;/D&gt;&lt;D xsi:type="xsd:double"&gt;3.3150474410616&lt;/D&gt;&lt;D xsi:type="xsd:double"&gt;3.14439795821398&lt;/D&gt;&lt;D xsi:type="xsd:double"&gt;3.14777621751395&lt;/D&gt;&lt;D xsi:type="xsd:double"&gt;3.41962376966683&lt;/D&gt;&lt;D xsi:type="xsd:double"&gt;3.5360453629785&lt;/D&gt;&lt;D xsi:type="xsd:double"&gt;3.63361490157568&lt;/D&gt;&lt;D xsi:type="xsd:double"&gt;3.60467620321051&lt;/D&gt;&lt;D xsi:type="xsd:double"&gt;3.71951872195287&lt;/D&gt;&lt;D xsi:type="xsd:double"&gt;3.70249746443699&lt;/D&gt;&lt;D xsi:type="xsd:double"&gt;3.77120795257409&lt;/D&gt;&lt;D xsi:type="xsd:double"&gt;4.06054414524871&lt;/D&gt;&lt;D xsi:type="xsd:double"&gt;3.66167457627992&lt;/D&gt;&lt;D xsi:type="xsd:double"&gt;3.38461677924066&lt;/D&gt;&lt;D xsi:type="xsd:double"&gt;3.45446384141211&lt;/D&gt;&lt;D xsi:type="xsd:double"&gt;3.30211433905855&lt;/D&gt;&lt;D xsi:type="xsd:double"&gt;3.25989540417901&lt;/D&gt;&lt;D xsi:type="xsd:double"&gt;2.89036370989326&lt;/D&gt;&lt;D xsi:type="xsd:double"&gt;2.86906811672753&lt;/D&gt;&lt;D xsi:type="xsd:double"&gt;3.1099542787694&lt;/D&gt;&lt;D xsi:type="xsd:double"&gt;2.71688780408493&lt;/D&gt;&lt;D xsi:type="xsd:double"&gt;2.85342232256786&lt;/D&gt;&lt;D xsi:type="xsd:double"&gt;2.88020662120788&lt;/D&gt;&lt;D xsi:type="xsd:double"&gt;2.92654732350702&lt;/D&gt;&lt;D xsi:type="xsd:double"&gt;2.76252150015522&lt;/D&gt;&lt;D xsi:type="xsd:double"&gt;2.64078642672673&lt;/D&gt;&lt;D xsi:type="xsd:double"&gt;2.4696696308387&lt;/D&gt;&lt;D xsi:type="xsd:double"&gt;2.47182697236&lt;/D&gt;&lt;D xsi:type="xsd:double"&gt;2.65921543903661&lt;/D&gt;&lt;D xsi:type="xsd:double"&gt;2.56824059414551&lt;/D&gt;&lt;D xsi:type="xsd:double"&gt;2.59048623174067&lt;/D&gt;&lt;D xsi:type="xsd:double"&gt;2.49138391541128&lt;/D&gt;&lt;D xsi:type="xsd:double"&gt;2.81087801156032&lt;/D&gt;&lt;D xsi:type="xsd:double"&gt;2.93376768473326&lt;/D&gt;&lt;D xsi:type="xsd:double"&gt;2.96127594660973&lt;/D&gt;&lt;D xsi:type="xsd:double"&gt;2.75316590340615&lt;/D&gt;&lt;D xsi:type="xsd:double"&gt;3.01602416284194&lt;/D&gt;&lt;D xsi:type="xsd:double"&gt;3.0768085670833&lt;/D&gt;&lt;D xsi:type="xsd:double"&gt;3.05483969545235&lt;/D&gt;&lt;D xsi:type="xsd:double"&gt;3.26901531215174&lt;/D&gt;&lt;D xsi:type="xsd:double"&gt;3.28157623544645&lt;/D&gt;&lt;D xsi:type="xsd:double"&gt;3.36825638414992&lt;/D&gt;&lt;D xsi:type="xsd:double"&gt;3.40945491635556&lt;/D&gt;&lt;D xsi:type="xsd:double"&gt;3.44814458161379&lt;/D&gt;&lt;D xsi:type="xsd:double"&gt;3.03088824095636&lt;/D&gt;&lt;D xsi:type="xsd:double"&gt;2.9829907836624&lt;/D&gt;&lt;D xsi:type="xsd:double"&gt;3.14070123152538&lt;/D&gt;&lt;D xsi:type="xsd:double"&gt;3.68956360858149&lt;/D&gt;&lt;D xsi:type="xsd:double"&gt;3.78317256709804&lt;/D&gt;&lt;D xsi:type="xsd:double"&gt;4.1415497470538&lt;/D&gt;&lt;D xsi:type="xsd:double"&gt;3.912131573712&lt;/D&gt;&lt;D xsi:type="xsd:double"&gt;4.39544548263463&lt;/D&gt;&lt;D xsi:type="xsd:double"&gt;4.09751761751993&lt;/D&gt;&lt;D xsi:type="xsd:double"&gt;4.00649024144053&lt;/D&gt;&lt;D xsi:type="xsd:double"&gt;4.23758772994658&lt;/D&gt;&lt;D xsi:type="xsd:double"&gt;3.94526316101657&lt;/D&gt;&lt;D xsi:type="xsd:double"&gt;4.10275232927423&lt;/D&gt;&lt;D xsi:type="xsd:double"&gt;4.40731338913068&lt;/D&gt;&lt;D xsi:type="xsd:double"&gt;4.50116235434901&lt;/D&gt;&lt;D xsi:type="xsd:double"&gt;4.32051283169178&lt;/D&gt;&lt;D xsi:type="xsd:double"&gt;4.85075535297758&lt;/D&gt;&lt;D xsi:type="xsd:double"&gt;7.84891232001077&lt;/D&gt;&lt;D xsi:type="xsd:double"&gt;4.40082032959879&lt;/D&gt;&lt;D xsi:type</t>
        </r>
      </text>
    </comment>
    <comment ref="A2" authorId="0" shapeId="0" xr:uid="{6983BFDE-47F7-41EC-8329-6C4C3E8C40B0}">
      <text>
        <r>
          <rPr>
            <b/>
            <sz val="9"/>
            <color indexed="81"/>
            <rFont val="Tahoma"/>
            <charset val="1"/>
          </rPr>
          <t>="xsd:double"&gt;3.77978857825348&lt;/D&gt;&lt;D xsi:type="xsd:double"&gt;3.3504457335055&lt;/D&gt;&lt;D xsi:type="xsd:double"&gt;3.3261401318058&lt;/D&gt;&lt;D xsi:type="xsd:double"&gt;3.36239735047192&lt;/D&gt;&lt;D xsi:type="xsd:double"&gt;3.81398112896265&lt;/D&gt;&lt;D xsi:type="xsd:double"&gt;3.79806836045316&lt;/D&gt;&lt;D xsi:type="xsd:double"&gt;3.31281789590357&lt;/D&gt;&lt;D xsi:type="xsd:double"&gt;3.18675992431182&lt;/D&gt;&lt;D xsi:type="xsd:double"&gt;3.05206846278559&lt;/D&gt;&lt;D xsi:type="xsd:double"&gt;3.04320098974864&lt;/D&gt;&lt;D xsi:type="xsd:double"&gt;2.82897295825444&lt;/D&gt;&lt;D xsi:type="xsd:double"&gt;3.06052306042637&lt;/D&gt;&lt;D xsi:type="xsd:double"&gt;3.96281262415162&lt;/D&gt;&lt;D xsi:type="xsd:double"&gt;3.9295422303544&lt;/D&gt;&lt;D xsi:type="xsd:double"&gt;4.30604384552199&lt;/D&gt;&lt;D xsi:type="xsd:double"&gt;4.74159675671277&lt;/D&gt;&lt;D xsi:type="xsd:double"&gt;4.58808375899594&lt;/D&gt;&lt;D xsi:type="xsd:double"&gt;5.12771981414976&lt;/D&gt;&lt;D xsi:type="xsd:double"&gt;5.058206018187&lt;/D&gt;&lt;D xsi:type="xsd:double"&gt;5.26172017324359&lt;/D&gt;&lt;D xsi:type="xsd:double"&gt;4.7404108920981&lt;/D&gt;&lt;D xsi:type="xsd:double"&gt;4.75066647604303&lt;/D&gt;&lt;D xsi:type="xsd:double"&gt;4.63945724300608&lt;/D&gt;&lt;D xsi:type="xsd:double"&gt;4.86812975776814&lt;/D&gt;&lt;D xsi:type="xsd:double"&gt;5.18409381751036&lt;/D&gt;&lt;D xsi:type="xsd:double"&gt;6.94209450267534&lt;/D&gt;&lt;D xsi:type="xsd:double"&gt;7.54499664181193&lt;/D&gt;&lt;D xsi:type="xsd:double"&gt;7.37459830401105&lt;/D&gt;&lt;D xsi:type="xsd:double"&gt;6.64517481799154&lt;/D&gt;&lt;D xsi:type="xsd:double"&gt;7.10978132487253&lt;/D&gt;&lt;D xsi:type="xsd:double"&gt;9.0708355743033&lt;/D&gt;&lt;D xsi:type="xsd:double"&gt;8.86727294306285&lt;/D&gt;&lt;D xsi:type="xsd:double"&gt;7.86420862035892&lt;/D&gt;&lt;D xsi:type="xsd:double"&gt;7.90451213799336&lt;/D&gt;&lt;D xsi:type="xsd:double"&gt;8.90147179873094&lt;/D&gt;&lt;D xsi:type="xsd:double"&gt;7.93173101516322&lt;/D&gt;&lt;D xsi:type="xsd:double"&gt;7.30713510498967&lt;/D&gt;&lt;D xsi:type="xsd:double"&gt;6.99917490258621&lt;/D&gt;&lt;D xsi:type="xsd:double"&gt;6.21232142061298&lt;/D&gt;&lt;D xsi:type="xsd:double"&gt;6.15936459074149&lt;/D&gt;&lt;D xsi:type="xsd:double"&gt;6.6236260052222&lt;/D&gt;&lt;D xsi:type="xsd:double"&gt;6.67251360615614&lt;/D&gt;&lt;D xsi:type="xsd:double"&gt;6.70056405159109&lt;/D&gt;&lt;D xsi:type="xsd:double"&gt;9.94914375945081&lt;/D&gt;&lt;D xsi:type="xsd:double"&gt;10.8186527699333&lt;/D&gt;&lt;D xsi:type="xsd:double"&gt;10.2258676608998&lt;/D&gt;&lt;D xsi:type="xsd:double"&gt;9.29867213155196&lt;/D&gt;&lt;D xsi:type="xsd:double"&gt;9.15995004546242&lt;/D&gt;&lt;D xsi:type="xsd:double"&gt;8.50099917334844&lt;/D&gt;&lt;D xsi:type="xsd:double"&gt;5.22750721219655&lt;/D&gt;&lt;D xsi:type="xsd:double"&gt;5.23354767993957&lt;/D&gt;&lt;D xsi:type="xsd:double"&gt;5.48067099669693&lt;/D&gt;&lt;D xsi:type="xsd:double"&gt;4.92627589198267&lt;/D&gt;&lt;D xsi:type="xsd:double"&gt;4.87954556684629&lt;/D&gt;&lt;/FQL&gt;&lt;FQL&gt;&lt;Q&gt;EWT^FMA_PE(NTMA,-10AY,0,AM,"PORTAGG","MEANR")&lt;/Q&gt;&lt;R&gt;121&lt;/R&gt;&lt;C&gt;1&lt;/C&gt;&lt;D xsi:type="xsd:double"&gt;12.3494110844001&lt;/D&gt;&lt;D xsi:type="xsd:double"&gt;12.8678946333384&lt;/D&gt;&lt;D xsi:type="xsd:double"&gt;12.5513804675078&lt;/D&gt;&lt;D xsi:type="xsd:double"&gt;12.4181559017914&lt;/D&gt;&lt;D xsi:type="xsd:double"&gt;12.8119373568615&lt;/D&gt;&lt;D xsi:type="xsd:double"&gt;12.83365083502&lt;/D&gt;&lt;D xsi:type="xsd:double"&gt;12.5732470047976&lt;/D&gt;&lt;D xsi:type="xsd:double"&gt;12.7782032673238&lt;/D&gt;&lt;D xsi:type="xsd:double"&gt;12.4232484739949&lt;/D&gt;&lt;D xsi:type="xsd:double"&gt;12.2436583707326&lt;/D&gt;&lt;D xsi:type="xsd:double"&gt;11.3900894580534&lt;/D&gt;&lt;D xsi:type="xsd:double"&gt;11.949505909656&lt;/D&gt;&lt;D xsi:type="xsd:double"&gt;12.1406770818321&lt;/D&gt;&lt;D xsi:type="xsd:double"&gt;11.8773205504821&lt;/D&gt;&lt;D xsi:type="xsd:double"&gt;11.6785129964465&lt;/D&gt;&lt;D xsi:type="xsd:double"&gt;11.1120194237939&lt;/D&gt;&lt;D xsi:type="xsd:double"&gt;12.1717448643966&lt;/D&gt;&lt;D xsi:type="xsd:double"&gt;12.8889414181528&lt;/D&gt;&lt;D xsi:type="xsd:double"&gt;12.7030090147985&lt;/D&gt;&lt;D xsi:type="xsd:double"&gt;12.134630800472&lt;/D&gt;&lt;D xsi:type="xsd:double"&gt;12.9619669784579&lt;/D&gt;&lt;D xsi:type="xsd:double"&gt;13.589618660058&lt;/D&gt;&lt;D xsi:type="xsd:double"&gt;13.7357701439455&lt;/D&gt;&lt;D xsi:type="xsd:double"&gt;13.1988542166652&lt;/D&gt;&lt;D xsi:type="xsd:double"&gt;13.5922491155385&lt;/D&gt;&lt;D xsi:type="xsd:double"&gt;12.9112055379911&lt;/D&gt;&lt;D xsi:type="xsd:double"&gt;13.1080060729486&lt;/D&gt;&lt;D xsi:type="xsd:double"&gt;12.9536429430142&lt;/D&gt;&lt;D xsi:type="xsd:double"&gt;13.1436216730994&lt;/D&gt;&lt;D xsi:type="xsd:double"&gt;13.2705692654972&lt;/D&gt;&lt;D xsi:type="xsd:double"&gt;12.9910875332393&lt;/D&gt;&lt;D xsi:type="xsd:double"&gt;13.276812645287&lt;/D&gt;&lt;D xsi:type="xsd:double"&gt;13.5651308531688&lt;/D&gt;&lt;D xsi:type="xsd:double"&gt;14.0717158862387&lt;/D&gt;&lt;D xsi:type="xsd:double"&gt;13.8171545960909&lt;/D&gt;&lt;D xsi:type="xsd:double"&gt;13.9023752779305&lt;/D&gt;&lt;D xsi:type="xsd:double"&gt;13.7334746998616&lt;/D&gt;&lt;D xsi:type="xsd:double"&gt;13.7115955778349&lt;/D&gt;&lt;D xsi:type="xsd:double"&gt;13.1256555158315&lt;/D&gt;&lt;D xsi:type="xsd:double"&gt;13.7835155483865&lt;/D&gt;&lt;D xsi:type="xsd:double"&gt;12.9893898946064&lt;/D&gt;&lt;D xsi:type="xsd:double"&gt;13.7339392117963&lt;/D&gt;&lt;D xsi:type="xsd:double"&gt;13.3822664814161&lt;/D&gt;&lt;D xsi:type="xsd:double"&gt;13.4339822222204&lt;/D&gt;&lt;D xsi:type="xsd:double"&gt;13.648137109978&lt;/D&gt;&lt;D xsi:type="xsd:double"&gt;13.2433548878869&lt;/D&gt;&lt;D xsi:type="xsd:double"&gt;13.1480772616211&lt;/D&gt;&lt;D xsi:type="xsd:double"&gt;12.9700894850659&lt;/D&gt;&lt;D xsi:type="xsd:double"&gt;12.0968769460364&lt;/D&gt;&lt;D xsi:type="xsd:double"&gt;12.3712633829761&lt;/D&gt;&lt;D xsi:type="xsd:double"&gt;12.3492609151159&lt;/D&gt;&lt;D xsi:type="xsd:double"&gt;13.2040545526891&lt;/D&gt;&lt;D xsi:type="xsd:double"&gt;13.7862903264593&lt;/D&gt;&lt;D xsi:type="xsd:double"&gt;14.5717017234604&lt;/D&gt;&lt;D xsi:type="xsd:double"&gt;15.2193563899875&lt;/D&gt;&lt;D xsi:type="xsd:double"&gt;14.320059198635&lt;/D&gt;&lt;D xsi:type="xsd:double"&gt;14.6955235848859&lt;/D&gt;&lt;D xsi:type="xsd:double"&gt;14.9820374877114&lt;/D&gt;&lt;D xsi:type="xsd:double"&gt;14.4137133499143&lt;/D&gt;&lt;D xsi:type="xsd:double"&gt;15.2593103714449&lt;/D&gt;&lt;D xsi:type="xsd:double"&gt;15.2907021727733&lt;/D&gt;&lt;D xsi:type="xsd:double"&gt;15.7408633690568&lt;/D&gt;&lt;D xsi:type="xsd:double"&gt;16.0454392151402&lt;/D&gt;&lt;D xsi:type="xsd:double"&gt;15.5804924823386&lt;/D&gt;&lt;D xsi:type="xsd:double"&gt;14.9014507310931&lt;/D&gt;&lt;D xsi:type="xsd:double"&gt;12.1859403368411&lt;/D&gt;&lt;D xsi:type="xsd:double"&gt;14.8015032604898&lt;/D&gt;&lt;D xsi:type="xsd:double"&gt;15.1203029892565&lt;/D&gt;&lt;D xsi:type="xsd:double"&gt;16.2006476069796&lt;/D&gt;&lt;D xsi:type="xsd:double"&gt;16.7072482050332&lt;/D&gt;&lt;D xsi:type="xsd:double"&gt;16.6575208126839&lt;/D&gt;&lt;D xsi:type="xsd:double"&gt;15.7119671278379&lt;/D&gt;&lt;D xsi:type="xsd:double"&gt;15.1067420312924&lt;/D&gt;&lt;D xsi:type="xsd:double"&gt;15.5531124645022&lt;/D&gt;&lt;D xsi:type="xsd:double"&gt;15.6074853495959&lt;/D&gt;&lt;D xsi:type="xsd:double"&gt;16.6332235053784&lt;/D&gt;&lt;D xsi:type="xsd:double"&gt;16.3162483553605&lt;/D&gt;&lt;D xsi:type="xsd:double"&gt;15.6058732500246&lt;/D&gt;&lt;D xsi:type="xsd:double"&gt;15.2993510712667&lt;/D&gt;&lt;D xsi:type="xsd:double"&gt;13.1720105488894&lt;/D&gt;&lt;D xsi:type="xsd:double"&gt;13.7980807962192&lt;/D&gt;&lt;D xsi:type="xsd:double"&gt;13.9450853540011&lt;/D&gt;&lt;D xsi:type="xsd:double"&gt;12.7784906932138&lt;/D&gt;&lt;D xsi:type="xsd:double"&gt;13.1245891710523&lt;/D&gt;&lt;D xsi:type="xsd:double"&gt;12.5849152644972&lt;/D&gt;&lt;D xsi:type="xsd:double"&gt;13.4916211772447&lt;/D&gt;&lt;D xsi:type="xsd:double"&gt;13.4026449858636&lt;/D&gt;&lt;D xsi:type="xsd:double"&gt;13.3811841491281&lt;/D&gt;&lt;D xsi:type="xsd:double"&gt;12.8733513825749&lt;/D&gt;&lt;D xsi:type="xsd:double"&gt;12.3289350305559&lt;/D&gt;&lt;D xsi:type="xsd:double"&gt;11.6192066423361&lt;/D&gt;&lt;D xsi:type="xsd:double"&gt;11.4701507501962&lt;/D&gt;&lt;D xsi:type="xsd:double"&gt;10.9266468995926&lt;/D&gt;&lt;D xsi:type="xsd:double"&gt;10.312251381594&lt;/D&gt;&lt;D xsi:type="xsd:double"&gt;11.2403566524368&lt;/D&gt;&lt;D xsi:type="xsd:double"&gt;10.8155908854706&lt;/D&gt;&lt;D xsi:type="xsd:double"&gt;10.2939611520622&lt;/D&gt;&lt;D xsi:type="xsd:double"&gt;12.4610060185126&lt;/D&gt;&lt;D xsi:type="xsd:double"&gt;12.7887996801196&lt;/D&gt;&lt;D xsi:type="xsd:double"&gt;13.8255234490433&lt;/D&gt;&lt;D xsi:type="xsd:double"&gt;14.3073337197845&lt;/D&gt;&lt;D xsi:type="xsd:double"&gt;14.6095717152084&lt;/D&gt;&lt;D xsi:type="xsd:double"&gt;15.0205768851134&lt;/D&gt;&lt;D xsi:type="xsd:double"&gt;15.6977644684473&lt;/D&gt;&lt;D xsi:type="xsd:double"&gt;16.6103061519356&lt;/D&gt;&lt;D xsi:type="xsd:double"&gt;16.690047167868&lt;/D&gt;&lt;D xsi:type="xsd:double"&gt;15.7470165666054&lt;/D&gt;&lt;D xsi:type="xsd:double"&gt;15.6842851941707&lt;/D&gt;&lt;D xsi:type="xsd:double"&gt;15.2533847584753&lt;/D&gt;&lt;D xsi:type="xsd:double"&gt;15.6426662234642&lt;/D&gt;&lt;D xsi:type="xsd:double"&gt;15.979112690778&lt;/D&gt;&lt;D xsi:type="xsd:double"&gt;15.3471411236239&lt;/D&gt;&lt;D xsi:type="xsd:double"&gt;16.3409521255175&lt;/D&gt;&lt;D xsi:type="xsd:double"&gt;17.2732248453397&lt;/D&gt;&lt;D xsi:type="xsd:double"&gt;17.0419854879279&lt;/D&gt;&lt;D xsi:type="xsd:double"&gt;17.7730439064474&lt;/D&gt;&lt;D xsi:type="xsd:double"&gt;18.2874773508257&lt;/D&gt;&lt;D xsi:type="xsd:double"&gt;17.8653487543842&lt;/D&gt;&lt;D xsi:type="xsd:double"&gt;16.6886193374233&lt;/D&gt;&lt;D xsi:type="xsd:double"&gt;15.6508926616039&lt;/D&gt;&lt;D xsi:type="xsd:double"&gt;16.3118684122555&lt;/D&gt;&lt;/FQL&gt;&lt;FQL&gt;&lt;Q&gt;INDA^FMA_PE(LTMA,-10AY,0,AM,"PORTAGG","MEANR")&lt;/Q&gt;&lt;R&gt;121&lt;/R&gt;&lt;C&gt;1&lt;/C&gt;&lt;D xsi:type="xsd:double"&gt;17.6018228981549&lt;/D&gt;&lt;D xsi:type="xsd:double"&gt;19.2428568057129&lt;/D&gt;&lt;D xsi:type="xsd:double"&gt;18.8409958817944&lt;/D&gt;&lt;D xsi:type="xsd:double"&gt;19.8716776123964&lt;/D&gt;&lt;D xsi:type="xsd:double"&gt;21.0890659593268&lt;/D&gt;&lt;D xsi:type="xsd:double"&gt;20.8886370812009&lt;/D&gt;&lt;D xsi:type="xsd:double"&gt;20.6955042195641&lt;/D&gt;&lt;D xsi:type="xsd:double"&gt;20.3869626485305&lt;/D&gt;&lt;D xsi:type="xsd:double"&gt;20.1542412392641&lt;/D&gt;&lt;D xsi:type="xsd:double"&gt;21.0230279546586&lt;/D&gt;&lt;D xsi:type="xsd:double"&gt;21.2432967651183&lt;/D&gt;&lt;D xsi:type="xsd:double"&gt;20.4500108632887&lt;/D&gt;&lt;D xsi:type="xsd:double"&gt;20.7266747160464&lt;/D&gt;&lt;D xsi:type="xsd:double"&gt;19.8749038669588&lt;/D&gt;&lt;D xsi:type="xsd:double"&gt;20.195498583959&lt;/D&gt;&lt;D xsi:type="xsd:double"&gt;19.3719867041447&lt;/D&gt;&lt;D xsi:type="xsd:double"&gt;19.3339433684256&lt;/D&gt;&lt;D xsi:type="xsd:double"&gt;18.9428546479608&lt;/D&gt;&lt;D xsi:type="xsd:double"&gt;19.0106712346832&lt;/D&gt;&lt;D xsi:type="xsd:double"&gt;18.9360317343493&lt;/D&gt;&lt;D xsi:type="xsd:double"&gt;19.054380605764&lt;/D&gt;&lt;D xsi:type="xsd:double"&gt;19.4496407188176&lt;/D&gt;&lt;D xsi:type="xsd:double"&gt;19.7180509700095&lt;/D&gt;&lt;D xsi:type="xsd:double"&gt;19.7766676256144&lt;/D&gt;&lt;D xsi:type="xsd:double"&gt;19.8031394311719&lt;/D&gt;&lt;D xsi:type="xsd:double"&gt;18.6101432778257&lt;/D&gt;&lt;D xsi:type="xsd:double"&gt;18.9604812019634&lt;/D&gt;&lt;D xsi:type="xsd:double"&gt;19.3568993843187&lt;/D&gt;&lt;D xsi:type="xsd:double"&gt;20.4333526678025&lt;/D&gt;&lt;D xsi:type="xsd:double"&gt;20.5095130501864&lt;/D&gt;&lt;D xsi:type="xsd:double"&gt;20.3210801006836&lt;/D&gt;&lt;D xsi:type="xsd:double"&gt;20.3617553254984&lt;/D&gt;&lt;D xsi:type="xsd:double"&gt;20.3243000010053&lt;/D&gt;&lt;D xsi:type="xsd:double"&gt;20.6241333946682&lt;/D&gt;&lt;D xsi:type="xsd:double"&gt;20.7588411089339&lt;/D&gt;&lt;D xsi:type="xsd:double"&gt;21.3200822738946&lt;/D&gt;&lt;D xsi:type="xsd:double"&gt;21.4010445760034&lt;/D&gt;&lt;D xsi:type="xsd:double"&gt;21.6969936294441&lt;/D&gt;&lt;D xsi:type="xsd:double"&gt;22.156996048981&lt;/D&gt;&lt;D xsi:type="xsd:double"&gt;23.0388013033867&lt;/D&gt;&lt;D xsi:type="xsd:double"&gt;21.7379853082338&lt;/D&gt;&lt;D xsi:type="xsd:double"&gt;21.5281926924535&lt;/D&gt;&lt;D xsi:type="xsd:double"&gt;21.3942993464908&lt;/D&gt;&lt;D xsi:type="xsd:double"&gt;21.0742105123916&lt;/D&gt;&lt;D xsi:type="xsd:double"&gt;21.3165904033731&lt;/D&gt;&lt;D xsi:type="xsd:double"&gt;21.2366350521392&lt;/D&gt;&lt;D xsi:type="xsd:double"&gt;22.1263316730634&lt;/D&gt;&lt;D xsi:type="xsd:double"&gt;22.0153539688062&lt;/D&gt;&lt;D xsi:type="xsd:double"&gt;20.5814546877459&lt;/D&gt;&lt;D xsi:type="xsd:double"&gt;21.3870322819392&lt;/D&gt;&lt;D xsi:type="xsd:double"&gt;21.7921317303028&lt;/D&gt;&lt;D xsi:type="xsd:double"&gt;21.5603648860277&lt;/D&gt;&lt;D xsi:type="xsd:double"&gt;21.3833351994898&lt;/D&gt;&lt;D xsi:type="xsd:double"&gt;21.7234929385146&lt;/D&gt;&lt;D xsi:type="xsd:double"&gt;21.572625805931&lt;/D&gt;&lt;D xsi:type="xsd:double"&gt;21.307190913606&lt;/D&gt;&lt;D xsi:type="xsd:double"&gt;21.3875670860052&lt;/D&gt;&lt;D xsi:type="xsd:double"&gt;21.3002701355804&lt;/D&gt;&lt;D xsi:type="xsd:double"&gt;21.0406653650418&lt;/D&gt;&lt;D xsi:type="xsd:double"&gt;20.9300751069859&lt;/D&gt;&lt;D xsi:type="xsd:double"&gt;21.8307187634847&lt;/D&gt;&lt;D xsi:type="xsd:double"&gt;22.8429275858387&lt;/D&gt;&lt;D xsi:type="xsd:double"&gt;23.322718254541&lt;/D&gt;&lt;D xsi:type="xsd:double"&gt;23.8106254331154&lt;/D&gt;&lt;D xsi:type="xsd:double"&gt;23.0593394398452&lt;/D&gt;&lt;D xsi:type="xsd:double"&gt;20.2352794606334&lt;/D&gt;&lt;D xsi:type="xsd:double"&gt;20.6017634508736&lt;/D&gt;&lt;D xsi:type="xsd:double"&gt;20.9062866978363&lt;/D&gt;&lt;D xsi:type="xsd:double"&gt;22.8474442418638&lt;/D&gt;&lt;D xsi:type="xsd:double"&gt;24.4380668507653&lt;/D&gt;&lt;D xsi:type="xsd:double"&gt;25.6490471796256&lt;/D&gt;&lt;D xsi:type="xsd:double"&gt;26.1105728100022&lt;/D&gt;&lt;D xsi:type="xsd:double"&gt;26.5672544200129&lt;/D&gt;&lt;D xsi:type="xsd:double"&gt;27.4752413236654&lt;/D&gt;&lt;D xsi:type="xsd:double"&gt;32.8076959661938&lt;/D&gt;&lt;D xsi:type="xsd:double"&gt;33.9564401486895&lt;/D&gt;&lt;D xsi:type="xsd:double"&gt;32.6391432924924&lt;/D&gt;&lt;D xsi:type="xsd:double"&gt;30.651123464303&lt;/D&gt;&lt;D xsi:type="xsd:double"&gt;29.9548232068525&lt;/D&gt;&lt;D xsi:type="xsd:double"&gt;29.4657125815724&lt;/D&gt;&lt;D xsi:type="xsd:double"&gt;29.170731705736&lt;/D&gt;&lt;D xsi:type="xsd:double"&gt;28.7942903643439&lt;/D&gt;&lt;D xsi:type="xsd:double"&gt;28.9523170762835&lt;/D&gt;&lt;D xsi:type="xsd:double"&gt;29.5916168103361&lt;/D&gt;&lt;D xsi:type="xsd:double"&gt;29.9562478992738&lt;/D&gt;&lt;D xsi:type="xsd:double"&gt;28.8972511254779&lt;/D&gt;&lt;D xsi:type="xsd:double"&gt;28.0797946849687&lt;/D&gt;&lt;D xsi:type="xsd:double"&gt;29.3048650347739&lt;/D&gt;&lt;D xsi:type="xsd:double"&gt;27.2726749202699&lt;/D&gt;&lt;D xsi:type="xsd:double"&gt;26.3329208361193&lt;/D&gt;&lt;D xsi:type="xsd:double"&gt;25.9915263287655&lt;/D&gt;&lt;D xsi:type="xsd:double"&gt;25.1245891400761&lt;/D&gt;&lt;D xsi:type="xsd:double"&gt;24.2286608887424&lt;/D&gt;&lt;D xsi:type="xsd:double"&gt;24.5556438429845&lt;/D&gt;&lt;D xsi:type="xsd:double"&gt;26.0690129204782&lt;/D&gt;&lt;D xsi:type="xsd:double"&gt;25.5681109935928&lt;/D&gt;&lt;D xsi:type="xsd:double"&gt;25.2312210311872&lt;/D&gt;&lt;D xsi:type="xsd:double"&gt;26.1933318294599&lt;/D&gt;&lt;D xsi:type="xsd:double"&gt;26.3912884733913&lt;/D&gt;&lt;D xsi:type="xsd:double"&gt;25.9189576535181&lt;/D&gt;&lt;D xsi:type="xsd:double"&gt;25.1286710726602&lt;/D&gt;&lt;D xsi:type="xsd:double"&gt;23.9202849186244&lt;/D&gt;&lt;D xsi:type="xsd:double"&gt;23.7433055855254&lt;/D&gt;&lt;D xsi:type="xsd:double"&gt;23.7620987249063&lt;/D&gt;&lt;D xsi:type="xsd:double"&gt;24.1126430785445&lt;/D&gt;&lt;D xsi:type="xsd:double"&gt;24.2459414149775&lt;/D&gt;&lt;D xsi:type="xsd:double"&gt;23.5771108900251&lt;/D&gt;&lt;D xsi:type="xsd:double"&gt;23.9433044671074&lt;/D&gt;&lt;D xsi:type="xsd:double"&gt;23.5715627791226&lt;/D&gt;&lt;D xsi:type="xsd:double"&gt;23.5459938518099&lt;/D&gt;&lt;D xsi:type="xsd:double"&gt;25.4193189620804&lt;/D&gt;&lt;D xsi:type="xsd:double"&gt;25.5965102263475&lt;/D&gt;&lt;D xsi:type="xsd:double"&gt;26.3834654915251&lt;/D&gt;&lt;D xsi:type="xsd:double"&gt;25.948630988115&lt;/D&gt;&lt;D xsi:type="xsd:double"&gt;25.6763730230527&lt;/D&gt;&lt;D xsi:type="xsd:double"&gt;25.6656016299445&lt;/D&gt;&lt;D xsi:type="xsd:double"&gt;26.0011146491593&lt;/D&gt;&lt;D xsi:type="xsd:double"&gt;26.4345172679307&lt;/D&gt;&lt;D xsi:type="xsd:double"&gt;26.3443647094233&lt;/D&gt;&lt;D xsi:type="xsd:double"&gt;27.347134596365&lt;/D&gt;&lt;D xsi:type="xsd:double"&gt;27.2921876283766&lt;/D&gt;&lt;/FQL&gt;&lt;FQL&gt;&lt;Q&gt;DDR3512M-FDS^FG_PRICE(0)/MAX(FG_PRICE(0,-1AY))&lt;/Q&gt;&lt;R&gt;1&lt;/R&gt;&lt;C&gt;1&lt;/C&gt;&lt;D xsi:type="xsd:double"&gt;0.826923076923077&lt;/D&gt;&lt;/FQL&gt;&lt;FQL&gt;&lt;Q&gt;PASP-FDS^FG_PRICE(0)/MAX(FG_PRICE(0,-1AY))&lt;/Q&gt;&lt;R&gt;1&lt;/R&gt;&lt;C&gt;1&lt;/C&gt;&lt;D xsi:type="xsd:double"&gt;0.830952380952381&lt;/D&gt;&lt;/FQL&gt;&lt;FQL&gt;&lt;Q&gt;PLATI-FDS^FG_PRICE(0)/MAX(FG_PRICE(0,-1AY))&lt;/Q&gt;&lt;R&gt;1&lt;/R&gt;&lt;C&gt;1&lt;/C&gt;&lt;D xsi:type="xsd:double"&gt;0.939195509822264&lt;/D&gt;&lt;/FQL&gt;&lt;FQL&gt;&lt;Q&gt;W-FDS^FG_PRICE(0)/MAX(FG_PRICE(0,-1AY))&lt;/Q&gt;&lt;R&gt;1&lt;/R&gt;&lt;C&gt;1&lt;/C&gt;&lt;D xsi:type="xsd:double"&gt;0.817922170653338&lt;/D&gt;&lt;/FQL&gt;&lt;FQL&gt;&lt;Q&gt;COPP-FDS^FG_PRICE(0)/MAX(FG_PRICE(0,-1AY))&lt;/Q&gt;&lt;R&gt;1&lt;/R&gt;&lt;C&gt;1&lt;/C&gt;&lt;D xsi:type="xsd:double"&gt;0.848993944129713&lt;/D&gt;&lt;/FQL&gt;&lt;FQL&gt;&lt;Q&gt;FC0000SA^FG_PRICE(0)&lt;/Q&gt;&lt;R&gt;1&lt;/R&gt;&lt;C&gt;1&lt;/C&gt;&lt;D xsi:type="xsd:double"&gt;47.51078&lt;/D&gt;&lt;/FQL&gt;&lt;FQL&gt;&lt;Q&gt;SET-BKK^FG_PRICE(0)&lt;/Q&gt;&lt;R&gt;1&lt;/R&gt;&lt;C&gt;1&lt;/C&gt;&lt;D xsi:type="xsd:double"&gt;1489.82&lt;/D&gt;&lt;/FQL&gt;&lt;FQL&gt;&lt;Q&gt;FC0000GR^FG_PRICE(0)&lt;/Q&gt;&lt;R&gt;1&lt;/R&gt;&lt;C&gt;1&lt;/C&gt;&lt;D xsi:type="xsd:double"&gt;10.243778&lt;/D&gt;&lt;/FQL&gt;&lt;FQL&gt;&lt;Q&gt;FC0000MX^FG_PRICE(0)&lt;/Q&gt;&lt;R&gt;1&lt;/R&gt;&lt;C&gt;1&lt;/C&gt;&lt;D xsi:type="xsd:double"&gt;432.1084&lt;/D&gt;&lt;/FQL&gt;&lt;FQL&gt;&lt;Q&gt;FC0000PL^FG_PRICE(0)&lt;/Q&gt;&lt;R&gt;1&lt;/R&gt;&lt;C&gt;1&lt;/C&gt;&lt;D xsi:type="xsd:double"&gt;201.18335&lt;/D&gt;&lt;/FQL&gt;&lt;FQL&gt;&lt;Q&gt;FC0000CN^FG_PRICE(0)&lt;/Q&gt;&lt;R&gt;1&lt;/R&gt;&lt;C&gt;1&lt;/C&gt;&lt;D xsi:type="xsd:double"&gt;271.59418&lt;/D&gt;&lt;/FQL&gt;&lt;FQL&gt;&lt;Q&gt;TUR^FG_PRICE_MAVG(0,,,,60)&lt;/Q&gt;&lt;R&gt;1&lt;/R&gt;&lt;C&gt;1&lt;/C&gt;&lt;D xsi:type="xsd:double"&gt;36.971&lt;/D&gt;&lt;/FQL&gt;&lt;FQL&gt;&lt;Q&gt;INDA^FG_PRICE_MAVG(0,,,,60)&lt;/Q&gt;&lt;R&gt;1&lt;/R&gt;&lt;C&gt;1&lt;/C&gt;&lt;D xsi:type="xsd:double"&gt;57.105583&lt;/D&gt;&lt;/FQL&gt;&lt;FQL&gt;&lt;Q&gt;EWY^FG_PRICE_MAVG(0,,,,60)&lt;/Q&gt;&lt;R&gt;1&lt;/R&gt;&lt;C&gt;1&lt;/C&gt;&lt;D xsi:type="xsd:double"&gt;63.693165&lt;/D&gt;&lt;/FQL&gt;&lt;FQL&gt;&lt;Q&gt;EPU^FG_PRICE_MAVG(0,,,,60)&lt;/Q&gt;&lt;R&gt;1&lt;/R&gt;&lt;C&gt;1&lt;/C&gt;&lt;D xsi:type="xsd:double"&gt;41.070286&lt;/D&gt;&lt;/FQL&gt;&lt;FQL&gt;&lt;Q&gt;ECH^FG_PRICE_MAVG(0,,,,60)&lt;/Q&gt;&lt;R&gt;1&lt;/R&gt;&lt;C&gt;1&lt;/C&gt;&lt;D xsi:type="xsd:double"&gt;26.07875&lt;/D&gt;&lt;/FQL&gt;&lt;FQL&gt;&lt;Q&gt;VNM^FG_TOTAL_RETURNC(0,-12AM)&lt;/Q&gt;&lt;R&gt;1&lt;/R&gt;&lt;C&gt;1&lt;/C&gt;&lt;D xsi:type="xsd:double"&gt;1.0673761&lt;/D&gt;&lt;/FQL&gt;&lt;FQL&gt;&lt;Q&gt;UAE^PERCENT_CHANGE(FMA_EPS(+1,0,,,,"PORTAGG","MEAN"),FMA_EPS(+1,-1AM,,,,"PORTAGG","MEAN"))&lt;/Q&gt;&lt;R&gt;1&lt;/R&gt;&lt;C&gt;1&lt;/C&gt;&lt;D xsi:type="xsd:double"&gt;-0.278442731296258&lt;/D&gt;&lt;/FQL&gt;&lt;FQL&gt;&lt;Q&gt;DUMMY^ECON_EXPR_DATA('FDS_ECON[PMIDMMANHE]',,,M)&lt;/Q&gt;&lt;R&gt;1&lt;/R&gt;&lt;C&gt;1&lt;/C&gt;&lt;D xsi:type="xsd:double"&gt;47.52011&lt;/D&gt;&lt;/FQL&gt;&lt;FQL&gt;&lt;Q&gt;EPU^FMA_ROE(NTMA,-20AY,NOW,FY,"PORTAGG","MEANR")&lt;/Q&gt;&lt;R&gt;20&lt;/R&gt;&lt;C&gt;1&lt;/C&gt;&lt;D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xsi:type="xsd:double"&gt;11.9146022967026&lt;/D&gt;&lt;D xsi:type="xsd:double"&gt;12.0860259459606&lt;/D&gt;&lt;D xsi:type="xsd:double"&gt;15.0555654862212&lt;/D&gt;&lt;D xsi:type="xsd:double"&gt;13.622580993775&lt;/D&gt;&lt;D xsi:type="xsd:double"&gt;12.9324471430953&lt;/D&gt;&lt;/FQL&gt;&lt;FQL&gt;&lt;Q&gt;TRYIN10Y-FDS^FG_YIELD(-10AY,0,Y,,"YTM")&lt;/Q&gt;&lt;R&gt;10&lt;/R&gt;&lt;C&gt;1&lt;/C&gt;&lt;D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xsi:type="xsd:double"&gt;25165&lt;/D&gt;&lt;/FQL&gt;&lt;FQL&gt;&lt;Q&gt;USDTRY^FG_PRICE(0)&lt;/Q&gt;&lt;R&gt;1&lt;/R&gt;&lt;C&gt;1&lt;/C&gt;&lt;D xsi:type="xsd:double"&gt;34.22875&lt;/D&gt;&lt;/FQL&gt;&lt;FQL&gt;&lt;Q&gt;USDQAR^FG_PRICE(0)&lt;/Q&gt;&lt;R&gt;1&lt;/R&gt;&lt;C&gt;1&lt;/C&gt;&lt;D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xsi:type="xsd:double"&gt;84.0725&lt;/D&gt;&lt;/FQL&gt;&lt;FQL&gt;&lt;Q&gt;USDZAR^FG_PRICE(0)&lt;/Q&gt;&lt;R&gt;1&lt;/R&gt;&lt;C&gt;1&lt;/C&gt;&lt;D xsi:type="xsd:double"&gt;17.5675&lt;/D&gt;&lt;/FQL&gt;&lt;FQL&gt;&lt;Q&gt;USDKRW^FG_PRICE(0)&lt;/Q&gt;&lt;R&gt;1&lt;/R&gt;&lt;C&gt;1&lt;/C&gt;&lt;D xsi:type="xsd:double"&gt;1369.7&lt;/D&gt;&lt;/FQL&gt;&lt;FQL&gt;&lt;Q&gt;USDTWD^FG_PRICE(0)&lt;/Q&gt;&lt;R&gt;1&lt;/R&gt;&lt;C&gt;1&lt;/C&gt;&lt;D xsi:type="xsd:double"&gt;32.0725&lt;/D&gt;&lt;/FQL&gt;&lt;FQL&gt;&lt;Q&gt;USDPEN^FG_PRICE(0)&lt;/Q&gt;&lt;R&gt;1&lt;/R&gt;&lt;C&gt;1&lt;/C&gt;&lt;D xsi:type="xsd:double"&gt;3.7603&lt;/D&gt;&lt;/FQL&gt;&lt;FQL&gt;&lt;Q&gt;USDPHP^FG_PRICE(0)&lt;/Q&gt;&lt;R&gt;1&lt;/R&gt;&lt;C&gt;1&lt;/C&gt;&lt;D xsi:type="xsd:double"&gt;57.51&lt;/D&gt;&lt;/FQL&gt;&lt;FQL&gt;&lt;Q&gt;USDCLP^FG_PRICE(0)&lt;/Q&gt;&lt;R&gt;1&lt;/R&gt;&lt;C&gt;1&lt;/C&gt;&lt;D xsi:type="xsd:double"&gt;948.665&lt;/D&gt;&lt;/FQL&gt;&lt;FQL&gt;&lt;Q&gt;FC0000CN^FMA_EPS(NTMA,-20AY,0,CY,,"PORTAGG","MEANR")&lt;/Q&gt;&lt;R&gt;20&lt;/R&gt;&lt;C&gt;1&lt;/C&gt;&lt;D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xsi:type="xsd:double"&gt;21.2728233859455&lt;/D&gt;&lt;D xsi:type="xsd:double"&gt;20.3682313285847&lt;/D&gt;&lt;D xsi:type="xsd:double"&gt;19.1076015916944&lt;/D&gt;&lt;/FQL&gt;&lt;FQL&gt;&lt;Q&gt;KSA^P_PRICE_RETURNS_PR('52W',2,-10AY,0,AM)&lt;/Q&gt;&lt;R&gt;121&lt;/R&gt;&lt;C&gt;1&lt;/C&gt;&lt;D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xsi:type="xsd:double"&gt;-22.305&lt;/D&gt;&lt;D xsi:type="xsd:double"&gt;-1.2884438&lt;/D&gt;&lt;D xsi:type="xsd:double"&gt;7.595384&lt;/D&gt;&lt;D xsi:type="xsd:double"&gt;22.481298&lt;/D&gt;&lt;D xsi:type="xsd:double"&gt;24.610138&lt;/D&gt;&lt;D xsi:type="xsd:double"&gt;11.421943&lt;/D&gt;&lt;D xsi:type="xsd:double"&gt;13.440096&lt;/D&gt;&lt;D xsi:type="xsd:double"&gt;5.5527806&lt;/D&gt;&lt;D xsi:type="xsd:double"&gt;7.451439&lt;/D&gt;&lt;D xsi:type="xsd:double"&gt;13.774109&lt;/D&gt;&lt;D xsi:type="xsd:double"&gt;18.32571&lt;/D&gt;&lt;D xsi:type="xsd:double"&gt;24.853277&lt;/D&gt;&lt;D xsi:type="xsd:double"&gt;26.669348&lt;/D&gt;&lt;D xsi:type="xsd:double"&gt;9.321475&lt;/D&gt;&lt;D xsi:type="xsd:double"&gt;3.3033133&lt;/D&gt;&lt;D xsi:type="xsd:double"&gt;16.3818&lt;/D&gt;&lt;D xsi:type="xsd:double"&gt;11.734295&lt;/D&gt;&lt;D xsi:type="xsd:double"&gt;18.874681&lt;/D&gt;&lt;D xsi:type="xsd:double"&gt;26.23005&lt;/D&gt;&lt;D xsi:type="xsd:double"&gt;23.27707&lt;/D&gt;&lt;D xsi:type="xsd:double"&gt;27.26673&lt;/D&gt;&lt;D xsi:type="xsd:double"&gt;22.335756&lt;/D&gt;&lt;D xsi:type="xsd:double"&gt;18.415403&lt;/D&gt;&lt;D xsi:type="xsd:double"&gt;9.910297&lt;/D&gt;&lt;D xsi:type="xsd:double"&gt;15.272558&lt;/D&gt;&lt;D xsi:type="xsd:double"&gt;16.106033&lt;/D&gt;&lt;D xsi:type="xsd:double"&gt;17.540073&lt;/D&gt;&lt;D xsi:type="xsd:double"&gt;19.892609&lt;/D&gt;&lt;D xsi:type="xsd:double"&gt;20.693075&lt;/D&gt;&lt;D xsi:type="xsd:double"&gt;16.229736&lt;/D&gt;&lt;D xsi:type="xsd:double"&gt;15.72398&lt;/D&gt;&lt;D xsi:type="xsd:double"&gt;10.970486&lt;/D&gt;&lt;D xsi:type="xsd:double"&gt;15.405809&lt;/D&gt;&lt;D xsi:type="xsd:double"&gt;11.087381&lt;/D&gt;&lt;D xsi:type="xsd:double"&gt;12.871242&lt;/D&gt;&lt;D xsi:type="xsd:double"&gt;6.022668&lt;/D&gt;&lt;D xsi:type="xsd:double"&gt;4.2744517&lt;/D&gt;&lt;D xsi:type="xsd:double"&gt;8.100903&lt;/D&gt;&lt;D xsi:type="xsd:double"&gt;6.60218&lt;/D&gt;&lt;D xsi:type="xsd:double"&gt;1.0899901&lt;/D&gt;&lt;D xsi:type="xsd:double"&gt;-9.392685&lt;/D&gt;&lt;D xsi:type="xsd:double"&gt;-31.2971&lt;/D&gt;&lt;D xsi:type="xsd:double"&gt;-28.765308&lt;/D&gt;&lt;D xsi:type="xsd:double"&gt;-18.928505&lt;/D&gt;&lt;D xsi:type="xsd:double"&gt;-19.25637&lt;/D&gt;&lt;D xsi:type="xsd:double"&gt;-17.413246&lt;/D&gt;&lt;D xsi:type="xsd:double"&gt;-8.866662&lt;/D&gt;&lt;D xsi:type="xsd:double"&gt;4.4763565&lt;/D&gt;&lt;D xsi:type="xsd:double"&gt;12.069809&lt;/D&gt;&lt;D xsi:type="xsd:double"&gt;4.5361996&lt;/D&gt;&lt;D xsi:type="xsd:double"&gt;4.915607&lt;/D&gt;&lt;D xsi:type="xsd:double"&gt;5.193901&lt;/D&gt;&lt;D xsi:type="xsd:double"&gt;15.072144&lt;/D&gt;&lt;D xsi:type="xsd:double"&gt;59.780014&lt;/D&gt;&lt;D xsi:type="xsd:double"&gt;52.794647&lt;/D&gt;&lt;D xsi:type="xsd:double"&gt;50.717354&lt;/D&gt;&lt;D xsi:type="xsd:double"&gt;46.54058&lt;/D&gt;&lt;D xsi:type="xsd:double"&gt;44.88281&lt;/D&gt;&lt;D xsi:type="xsd:double"&gt;45.85264&lt;/D&gt;&lt;D xsi:type="xsd:double"&gt;41.36486&lt;/D&gt;&lt;D xsi:type="xsd:double"&gt;42.14592&lt;/D&gt;&lt;D xsi:type="xsd:double"&gt;42.054653&lt;/D&gt;&lt;D xsi:type="xsd:double"&gt;32.130768&lt;/D&gt;&lt;D xsi:type="xsd:double"&gt;41.599262&lt;/D&gt;&lt;D xsi:type="xsd:double"&gt;43.234207&lt;/D&gt;&lt;D xsi:type="xsd:double"&gt;40.838326&lt;/D&gt;&lt;D xsi:type="xsd:double"&gt;41.674507&lt;/D&gt;&lt;D xsi:type="xsd:double"&gt;20.748066&lt;/D&gt;&lt;D xsi:type="xsd:double"&gt;10.196257&lt;/D&gt;&lt;D xsi:type="xsd:double"&gt;7.844603&lt;/D&gt;&lt;D xsi:type="xsd:double"&gt;13.195717&lt;/D&gt;&lt;D xsi:type="xsd:double"&gt;3.7873626&lt;/D&gt;&lt;D xsi:type="xsd:double"&gt;1.1249423&lt;/D&gt;&lt;D xsi:type="xsd:double"&gt;-4.3842673&lt;/D&gt;&lt;D xsi:type="xsd:double"&gt;-8.216518&lt;/D&gt;&lt;D xsi:type="xsd:double"&gt;-12.174463&lt;/D&gt;&lt;D xsi:type="xsd:double"&gt;-15.503293&lt;/D&gt;&lt;D xsi:type="xsd:double"&gt;-22.194248&lt;/D&gt;&lt;D xsi:type="xsd:double"&gt;-19.015705&lt;/D&gt;&lt;D xsi:type="xsd:double"&gt;-6.9460573&lt;/D&gt;&lt;D xsi:type="xsd:double"&gt;0.73581934&lt;/D&gt;&lt;D xsi:type="xsd:double"&gt;4.31875&lt;/D&gt;&lt;D xsi:type="xsd:double"&gt;-9.295964&lt;/D&gt;&lt;D xsi:type="xsd:double"&gt;-5.9914947&lt;/D&gt;&lt;D xsi:type="xsd:double"&gt;-10.611307&lt;/D&gt;&lt;D xsi:type="xsd:double"&gt;-0.45921803&lt;/D&gt;&lt;D xsi:type="xsd:double"&gt;14.768707&lt;/D&gt;&lt;D xsi:type="xsd:double"&gt;12.460685&lt;/D&gt;&lt;D xsi:type="xsd:double"&gt;20.104195&lt;/D&gt;&lt;D xsi:type="xsd:double"&gt;27.373577&lt;/D&gt;&lt;D xsi:type="xsd:double"&gt;9.731507&lt;/D&gt;&lt;D xsi:type="xsd:double"&gt;5.5571556&lt;/D&gt;&lt;D xsi:type="xsd:double"&gt;1.2025595&lt;/D&gt;&lt;D xsi:type="xsd:double"&gt;2.506268&lt;/D&gt;&lt;D xsi:type="xsd:double"&gt;6.008482&lt;/D&gt;&lt;D xsi:type="xsd:double"&gt;9.084201&lt;/D&gt;&lt;D xsi:type="xsd:double"&gt;13.712502&lt;/D&gt;&lt;/FQL&gt;&lt;FQL&gt;&lt;Q&gt;EPOL^P_PRICE_RETURNS_PR('52W',2,-10AY,0,AM)&lt;/Q&gt;&lt;R&gt;121&lt;/R&gt;&lt;C&gt;1&lt;/C&gt;&lt;D xsi:type="xsd:double"&gt;-9.925175&lt;/D&gt;&lt;D xsi:type="xsd:double"&gt;-11.726809&lt;/D&gt;&lt;D xsi:type="xsd:double"&gt;-12.151217&lt;/D&gt;&lt;D xsi:type="xsd:double"&gt;-20.318491&lt;/D&gt;&lt;D xsi:type="xsd:double"&gt;-19.114613&lt;/D&gt;&lt;D xsi:type="xsd:double"&gt;-17.90334&lt;/D&gt;&lt;D xsi:type="xsd:double"&gt;-14.472026&lt;/D&gt;&lt;D xsi:type="xsd:double"&gt;-8.293772&lt;/D&gt;&lt;D xsi:type="xsd:double"&gt;-20.23732&lt;/D&gt;&lt;D xsi:type="xsd:double"&gt;-18.68239&lt;/D&gt;&lt;D xsi:type="xsd:double"&gt;-22.898394&lt;/D&gt;&lt;D xsi:type="xsd:double"&gt;-22.472841&lt;/D&gt;&lt;D xsi:type="xsd:double"&gt;-15.693784&lt;/D&gt;&lt;D xsi:type="xsd:double"&gt;-25.586569&lt;/D&gt;&lt;D xsi:type="xsd:double"&gt;-26.448286&lt;/D&gt;&lt;D xsi:type="xsd:double"&gt;-26.338047&lt;/D&gt;&lt;D xsi:type="xsd:double"&gt;-22.979868&lt;/D&gt;&lt;D xsi:type="xsd:double"&gt;-13.927078&lt;/D&gt;&lt;D xsi:type="xsd:double"&gt;-20.110453&lt;/D&gt;&lt;D xsi:type="xsd:double"&gt;-30.53242&lt;/D&gt;&lt;D xsi:type="xsd:double"&gt;-26.886797&lt;/D&gt;&lt;D xsi:type="xsd:double"&gt;-21.729929&lt;/D&gt;&lt;D xsi:type="xsd:double"&gt;-12.155932&lt;/D&gt;&lt;D xsi:type="xsd:double"&gt;-17.210669&lt;/D&gt;&lt;D xsi:type="xsd:double"&gt;-18.196117&lt;/D&gt;&lt;D xsi:type="xsd:double"&gt;-14.254928&lt;/D&gt;&lt;D xsi:type="xsd:double"&gt;2.021706&lt;/D&gt;&lt;D xsi:type="xsd:double"&gt;20.388721&lt;/D&gt;&lt;D xsi:type="xsd:double"&gt;19.470156&lt;/D&gt;&lt;D xsi:type="xsd:double"&gt;16.894627&lt;/D&gt;&lt;D xsi:type="xsd:double"&gt;16.074348&lt;/D&gt;&lt;D xsi:type="xsd:double"&gt;35.38834&lt;/D&gt;&lt;D xsi:type="xsd:double"&gt;45.50177&lt;/D&gt;&lt;D xsi:type="xsd:double"&gt;49.22832&lt;/D&gt;&lt;D xsi:type="xsd:double"&gt;38.021614&lt;/D&gt;&lt;D xsi:type="xsd:double"&gt;52.39569&lt;/D&gt;&lt;D xsi:type="xsd:double"&gt;56.464016&lt;/D&gt;&lt;D xsi:type="xsd:double"&gt;63.095116&lt;/D&gt;&lt;D xsi:type="xsd:double"&gt;52.353584&lt;/D&gt;&lt;D xsi:type="xsd:double"&gt;56.34836&lt;/D&gt;&lt;D xsi:type="xsd:double"&gt;31.762087&lt;/D&gt;&lt;D xsi:type="xsd:double"&gt;16.816282&lt;/D&gt;&lt;D xsi:type="xsd:double"&gt;22.705496&lt;/D&gt;&lt;D xsi:type="xsd:double"&gt;1.9570708&lt;/D&gt;&lt;D xsi:type="xsd:double"&gt;-5.075926&lt;/D&gt;&lt;D xsi:type="xsd:double"&gt;-10.429394&lt;/D&gt;&lt;D xsi:type="xsd:double"&gt;-7.015461&lt;/D&gt;&lt;D xsi:type="xsd:double"&gt;-12.040001&lt;/D&gt;&lt;D xsi:type="xsd:double"&gt;-16.675537&lt;/D&gt;&lt;D xsi:type="xsd:double"&gt;-13.818693&lt;/D&gt;&lt;D xsi:type="xsd:double"&gt;-10.406256&lt;/D&gt;&lt;D xsi:type="xsd:double"&gt;-16.983635&lt;/D&gt;&lt;D xsi:type="xsd:double"&gt;-17.099672&lt;/D&gt;&lt;D xsi:type="xsd:double"&gt;-5.805999&lt;/D&gt;&lt;D xsi:type="xsd:double"&gt;-9.599155&lt;/D&gt;&lt;D xsi:type="xsd:double"&gt;-8.838898&lt;/D&gt;&lt;D xsi:type="xsd:double"&gt;6.2049985&lt;/D&gt;&lt;D xsi:type="xsd:double"&gt;6.5329194&lt;/D&gt;&lt;D xsi:type="xsd:double"&gt;-9.454012&lt;/D&gt;&lt;D xsi:type="xsd:double"&gt;-6.8034706&lt;/D&gt;&lt;D xsi:type="xsd:double"&gt;-1.8586457&lt;/D&gt;&lt;D xsi:type="xsd:double"&gt;0.18963814&lt;/D&gt;&lt;D xsi:type="xsd:double"&gt;-9.275209&lt;/D&gt;&lt;D xsi:type="xsd:double"&gt;-7.8453064&lt;/D&gt;&lt;D xsi:type="xsd:double"&gt;-11.3084135&lt;/D&gt;&lt;D xsi:type="xsd:double"&gt;-44.60262&lt;/D&gt;&lt;D xsi:type="xsd:double"&gt;-35.62659&lt;/D&gt;&lt;D xsi:type="xsd:double"&gt;-28.033585&lt;/D&gt;&lt;D xsi:type="xsd:double"&gt;-24.526764&lt;/D&gt;&lt;D xsi:type="xsd:double"&gt;-23.153358&lt;/D&gt;&lt;D xsi:type="xsd:double"&gt;-5.258065&lt;/D&gt;&lt;D xsi:type="xsd:double"&gt;-17.36483&lt;/D&gt;&lt;D xsi:type="xsd:double"&gt;-23.784328&lt;/D&gt;&lt;D xsi:type="xsd:double"&gt;-17.947245&lt;/D&gt;&lt;D xsi:type="xsd:double"&gt;-6.3808737&lt;/D&gt;&lt;D xsi:type="xsd:double"&gt;-9.181899&lt;/D&gt;&lt;D xsi:type="xsd:double"&gt;-0.07107258&lt;/D&gt;&lt;D xsi:type="xsd:double"&gt;45.2829&lt;/D&gt;&lt;D xsi:type="xsd:double"&gt;39.54128&lt;/D&gt;&lt;D xsi:type="xsd:double"&gt;44.497704&lt;/D&gt;&lt;D xsi:type="xsd:double"&gt;26.71684&lt;/D&gt;&lt;D xsi:type="xsd:double"&gt;27.484535&lt;/D&gt;&lt;D xsi:type="xsd:double"&gt;17.410923&lt;/D&gt;&lt;D xsi:type="xsd:double"&gt;31.43637&lt;/D&gt;&lt;D xsi:type="xsd:double"&gt;52.08576&lt;/D&gt;&lt;D xsi:type="xsd:double"&gt;22.74624&lt;/D&gt;&lt;D xsi:type="xsd:double"&gt;3.9955497&lt;/D&gt;&lt;D xsi:type="xsd:double"&gt;15.969122&lt;/D&gt;&lt;D xsi:type="xsd:double"&gt;4.3375373&lt;/D&gt;&lt;D xsi:type="xsd:double"&gt;2.894926&lt;/D&gt;&lt;D xsi:type="xsd:double"&gt;-5.7554603&lt;/D&gt;&lt;D xsi:type="xsd:double"&gt;-27.343739&lt;/D&gt;&lt;D xsi:type="xsd:double"&gt;-30.69936&lt;/D&gt;&lt;D xsi:type="xsd:double"&gt;-36.36022&lt;/D&gt;&lt;D xsi:type="xsd:double"&gt;-34.331905&lt;/D&gt;&lt;D xsi:type="xsd:double"&gt;-45.326378&lt;/D&gt;&lt;D xsi:type="xsd:double"&gt;-51.066895&lt;/D&gt;&lt;D xsi:type="xsd:double"&gt;-30.399483&lt;/D&gt;&lt;D xsi:type="xsd:double"&gt;-24.842178&lt;/D&gt;&lt;D xsi:type="xsd:double"&gt;-23.49211&lt;/D&gt;&lt;D xsi:type="xsd:double"&gt;-20.569874&lt;/D&gt;&lt;D xsi:type="xsd:double"&gt;-21.893597&lt;/D&gt;&lt;D xsi:type="xsd:double"&gt;-4.2172966&lt;/D&gt;&lt;D xsi:type="xsd:double"&gt;17.877377&lt;/D&gt;&lt;D xsi:type="xsd:double"&gt;39.695526&lt;/D&gt;&lt;D xsi:type="xsd:double"&gt;59.066998&lt;/D&gt;&lt;D xsi:type="xsd:double"&gt;39.957737&lt;/D&gt;&lt;D xsi:type="xsd:double"&gt;44.576763&lt;/D&gt;&lt;D xsi:type="xsd:double"&gt;72.83945&lt;/D&gt;&lt;D xsi:type="xsd:double"&gt;51.02204&lt;/D&gt;&lt;D xsi:type="xsd:double"&gt;55.39906&lt;/D&gt;&lt;D xsi:type="xsd:double"&gt;30.77594&lt;/D&gt;&lt;D xsi:type="xsd:double"&gt;47.042393&lt;/D&gt;&lt;D xsi:type="xsd:double"&gt;63.1935&lt;/D&gt;&lt;D xsi:type="xsd:double"&gt;39.681458&lt;/D&gt;&lt;D xsi:type="xsd:double"&gt;50.26088&lt;/D&gt;&lt;D xsi:type="xsd:double"&gt;27.583838&lt;/D&gt;&lt;D xsi:type="xsd:double"&gt;22.322823&lt;/D&gt;&lt;D xsi:type="xsd:double"&gt;34.099495&lt;/D&gt;&lt;D xsi:type="xsd:double"&gt;43.18496&lt;/D&gt;&lt;D xsi:type="xsd:double"&gt;26.119232&lt;/D&gt;&lt;/FQL&gt;&lt;FQL&gt;&lt;Q&gt;EWZ^FG_TOTAL_RETURNC(-10AY,0,AM)&lt;/Q&gt;&lt;R&gt;121&lt;/R&gt;&lt;C&gt;1&lt;/C&gt;&lt;D xsi:type="xsd:double"&gt;-6.80173&lt;/D&gt;&lt;D xsi:type="xsd:double"&gt;-11.801249&lt;/D&gt;&lt;D xsi:type="xsd:double"&gt;-9.265953&lt;/D&gt;&lt;D xsi:type="xsd:double"&gt;3.0014038&lt;/D&gt;&lt;D xsi:type="xsd:double"&gt;-3.6220074&lt;/D&gt;&lt;D xsi:type="xsd:double"&gt;-11.443907&lt;/D&gt;&lt;D xsi:type="xsd:double"&gt;10.194635&lt;/D&gt;&lt;D xsi:type="xsd:double"&gt;4.6185017&lt;/D&gt;&lt;D xsi:type="xsd:double"&gt;-4.428458&lt;/D&gt;&lt;D xsi:type="xsd:double"&gt;-7.005924&lt;/D&gt;&lt;D xsi:type="xsd:double"&gt;-16.37056&lt;/D&gt;&lt;D xsi:type="xsd:double"&gt;-13.770866&lt;/D&gt;&lt;D xsi:type="xsd:double"&gt;4.3994665&lt;/D&gt;&lt;D xsi:type="xsd:double"&gt;3.6873102&lt;/D&gt;&lt;D xsi:type="xsd:double"&gt;-13.757366&lt;/D&gt;&lt;D xsi:type="xsd:double"&gt;-12.626386&lt;/D&gt;&lt;D xsi:type="xsd:double"&gt;7.390249&lt;/D&gt;&lt;D xsi:type="xsd:double"&gt;36.1097&lt;/D&gt;&lt;D xsi:type="xsd:double"&gt;3.4701467&lt;/D&gt;&lt;D xsi:type="xsd:double"&gt;-3.4980118&lt;/D&gt;&lt;D xsi:type="xsd:double"&gt;2.541113&lt;/D&gt;&lt;D xsi:type="xsd:double"&gt;19.690586&lt;/D&gt;&lt;D xsi:type="xsd:double"&gt;5.276072&lt;/D&gt;&lt;D xsi:type="xsd:double"&gt;-4.8076987&lt;/D&gt;&lt;D xsi:type="xsd:double"&gt;14.355683&lt;/D&gt;&lt;D xsi:type="xsd:double"&gt;-12.767667&lt;/D&gt;&lt;D xsi:type="xsd:double"&gt;-3.25253&lt;/D&gt;&lt;D xsi:type="xsd:double"&gt;14.52744&lt;/D&gt;&lt;D xsi:type="xsd:double"&gt;10.03927&lt;/D&gt;&lt;D xsi:type="xsd:double"&gt;-5.122328&lt;/D&gt;&lt;D xsi:type="xsd:double"&gt;0.13430119&lt;/D&gt;&lt;D xsi:type="xsd:double"&gt;-12.151283&lt;/D&gt;&lt;D xsi:type="xsd:double"&gt;4.244268&lt;/D&gt;&lt;D xsi:type="xsd:double"&gt;9.645521&lt;/D&gt;&lt;D xsi:type="xsd:double"&gt;5.1454782&lt;/D&gt;&lt;D xsi:type="xsd:double"&gt;10.504746&lt;/D&gt;&lt;D xsi:type="xsd:double"&gt;-0.996989&lt;/D&gt;&lt;D xsi:type="xsd:double"&gt;-6.7213116&lt;/D&gt;&lt;D xsi:type="xsd:double"&gt;-1.5315115&lt;/D&gt;&lt;D xsi:type="xsd:double"&gt;13.282787&lt;/D&gt;&lt;D xsi:type="xsd:double"&gt;3.594184&lt;/D&gt;&lt;D xsi:type="xsd:double"&gt;-2.0421624&lt;/D&gt;&lt;D xsi:type="xsd:double"&gt;-1.726073&lt;/D&gt;&lt;D xsi:type="xsd:double"&gt;-12.636864&lt;/D&gt;&lt;D xsi:type="xsd:double"&gt;-14.960837&lt;/D&gt;&lt;D xsi:type="xsd:double"&gt;7.3013067&lt;/D&gt;&lt;D xsi:type="xsd:double"&gt;-3.227687&lt;/D&gt;&lt;D xsi:type="xsd:double"&gt;-2.253604&lt;/D&gt;&lt;D xsi:type="xsd:double"&gt;18.628967&lt;/D&gt;&lt;D xsi:type="xsd:double"&gt;4.897642&lt;/D&gt;&lt;D xsi:type="xsd:double"&gt;-5.5473804&lt;/D&gt;&lt;D xsi:type="xsd:double"&gt;14.710569&lt;/D&gt;&lt;D xsi:type="xsd:double"&gt;2.8935194&lt;/D&gt;&lt;D xsi:type="xsd:double"&gt;-0.112485886&lt;/D&gt;&lt;D xsi:type="xsd:double"&gt;-8.87388&lt;/D&gt;&lt;D xsi:type="xsd:double"&gt;-8.576364&lt;/D&gt;&lt;D xsi:type="xsd:double"&gt;17.207802&lt;/D&gt;&lt;D xsi:type="xsd:double"&gt;9.016573&lt;/D&gt;&lt;D xsi:type="xsd:double"&gt;-10.756368&lt;/D&gt;&lt;D xsi:type="xsd:double"&gt;2.3049235&lt;/D&gt;&lt;D xsi:type="xsd:double"&gt;-0.4459083&lt;/D&gt;&lt;D xsi:type="xsd:double"&gt;-0.49504638&lt;/D&gt;&lt;D xsi:type="xsd:double"&gt;10.815895&lt;/D&gt;&lt;D xsi:type="xsd:double"&gt;1.442635&lt;/D&gt;&lt;D xsi:type="xsd:double"&gt;-7.356715&lt;/D&gt;&lt;D xsi:type="xsd:double"&gt;-50.623272&lt;/D&gt;&lt;D xsi:type="xsd:double"&gt;17.95231&lt;/D&gt;&lt;D xsi:type="xsd:double"&gt;-6.024575&lt;/D&gt;&lt;D xsi:type="xsd:double"&gt;25.456322&lt;/D&gt;&lt;D xsi:type="xsd:double"&gt;6.634915&lt;/D&gt;&lt;D xsi:type="xsd:double"&gt;-2.0421147&lt;/D&gt;&lt;D xsi:type="xsd:double"&gt;-2.9316008&lt;/D&gt;&lt;D xsi:type="xsd:double"&gt;-3.8255036&lt;/D&gt;&lt;D xsi:type="xsd:double"&gt;12.944865&lt;/D&gt;&lt;D xsi:type="xsd:double"&gt;17.353952&lt;/D&gt;&lt;D xsi:type="xsd:double"&gt;-2.1485448&lt;/D&gt;&lt;D xsi:type="xsd:double"&gt;-3.5510898&lt;/D&gt;&lt;D xsi:type="xsd:double"&gt;-6.0427246&lt;/D&gt;&lt;D xsi:type="xsd:double"&gt;4.8758626&lt;/D&gt;&lt;D xsi:type="xsd:double"&gt;8.385622&lt;/D&gt;&lt;D xsi:type="xsd:double"&gt;7.2221875&lt;/D&gt;&lt;D xsi:type="xsd:double"&gt;-2.093196&lt;/D&gt;&lt;D xsi:type="xsd:double"&gt;-11.300593&lt;/D&gt;&lt;D xsi:type="xsd:double"&gt;-4.447633&lt;/D&gt;&lt;D xsi:type="xsd:double"&gt;-1.3213158&lt;/D&gt;&lt;D xsi:type="xsd:double"&gt;-11.290323&lt;/D&gt;&lt;D xsi:type="xsd:double"&gt;3.8283348&lt;/D&gt;&lt;D xsi:type="xsd:double"&gt;2.7087212&lt;/D&gt;&lt;D xsi:type="xsd:double"&gt;13.949453&lt;/D&gt;&lt;D xsi:type="xsd:double"&gt;5.2551746&lt;/D&gt;&lt;D xsi:type="xsd:double"&gt;8.196247&lt;/D&gt;&lt;D xsi:type="xsd:double"&gt;-14.270478&lt;/D&gt;&lt;D xsi:type="xsd:double"&gt;-8.993191&lt;/D&gt;&lt;D xsi:type="xsd:double"&gt;-7.0200624&lt;/D&gt;&lt;D xsi:type="xsd:double"&gt;22.727276&lt;/D&gt;&lt;D xsi:type="xsd:double"&gt;-5.8380423&lt;/D&gt;&lt;D xsi:type="xsd:double"&gt;6.9999933&lt;/D&gt;&lt;D xsi:type="xsd:double"&gt;-8.193141&lt;/D&gt;&lt;D xsi:type="xsd:double"&gt;-4.2769074&lt;/D&gt;&lt;D xsi:type="xsd:double"&gt;12.05647&lt;/D&gt;&lt;D xsi:type="xsd:double"&gt;-2.3152888&lt;/D&gt;&lt;D xsi:type="xsd:double"&gt;-8.051592&lt;/D&gt;&lt;D xsi:type="xsd:double"&gt;9.969675&lt;/D&gt;&lt;D xsi:type="xsd:double"&gt;3.1713247&lt;/D&gt;&lt;D xsi:type="xsd:double"&gt;10.635757&lt;/D&gt;&lt;D xsi:type="xsd:do</t>
        </r>
      </text>
    </comment>
    <comment ref="A3" authorId="0" shapeId="0" xr:uid="{735E49D2-62C3-4AE3-9DD7-6C25F3705E9A}">
      <text>
        <r>
          <rPr>
            <b/>
            <sz val="9"/>
            <color indexed="81"/>
            <rFont val="Tahoma"/>
            <charset val="1"/>
          </rPr>
          <t>uble"&gt;-0.34034848&lt;/D&gt;&lt;D xsi:type="xsd:double"&gt;-5.184722&lt;/D&gt;&lt;D xsi:type="xsd:double"&gt;5.6319475&lt;/D&gt;&lt;D xsi:type="xsd:double"&gt;-6.664592&lt;/D&gt;&lt;D xsi:type="xsd:double"&gt;11.22551&lt;/D&gt;&lt;D xsi:type="xsd:double"&gt;5.076134&lt;/D&gt;&lt;D xsi:type="xsd:double"&gt;-3.0988216&lt;/D&gt;&lt;D xsi:type="xsd:double"&gt;0.60771704&lt;/D&gt;&lt;D xsi:type="xsd:double"&gt;-3.382665&lt;/D&gt;&lt;D xsi:type="xsd:double"&gt;-5.876833&lt;/D&gt;&lt;D xsi:type="xsd:double"&gt;5.4466963&lt;/D&gt;&lt;D xsi:type="xsd:double"&gt;-11.973471&lt;/D&gt;&lt;D xsi:type="xsd:double"&gt;3.7693977&lt;/D&gt;&lt;D xsi:type="xsd:double"&gt;7.6923013&lt;/D&gt;&lt;D xsi:type="xsd:double"&gt;-0.6944418&lt;/D&gt;&lt;D xsi:type="xsd:double"&gt;-6.0939074&lt;/D&gt;&lt;/FQL&gt;&lt;FQL&gt;&lt;Q&gt;SET-BKK^FMA_DIV_YLD(NTMA,-10AY,0,AM,"PORTAGG","MEANR")&lt;/Q&gt;&lt;R&gt;121&lt;/R&gt;&lt;C&gt;1&lt;/C&gt;&lt;D xsi:type="xsd:double"&gt;3.49028728665879&lt;/D&gt;&lt;D xsi:type="xsd:double"&gt;3.33803190347192&lt;/D&gt;&lt;D xsi:type="xsd:double"&gt;3.46486257193558&lt;/D&gt;&lt;D xsi:type="xsd:double"&gt;3.40912550266784&lt;/D&gt;&lt;D xsi:type="xsd:double"&gt;3.14789005605039&lt;/D&gt;&lt;D xsi:type="xsd:double"&gt;3.39282609330278&lt;/D&gt;&lt;D xsi:type="xsd:double"&gt;3.31575780908509&lt;/D&gt;&lt;D xsi:type="xsd:double"&gt;3.40924598711555&lt;/D&gt;&lt;D xsi:type="xsd:double"&gt;3.42973937437471&lt;/D&gt;&lt;D xsi:type="xsd:double"&gt;3.47149437183762&lt;/D&gt;&lt;D xsi:type="xsd:double"&gt;3.68857678002678&lt;/D&gt;&lt;D xsi:type="xsd:double"&gt;3.61478363768203&lt;/D&gt;&lt;D xsi:type="xsd:double"&gt;3.56729914013885&lt;/D&gt;&lt;D xsi:type="xsd:double"&gt;3.67415697379705&lt;/D&gt;&lt;D xsi:type="xsd:double"&gt;3.91418723570796&lt;/D&gt;&lt;D xsi:type="xsd:double"&gt;3.90130795039376&lt;/D&gt;&lt;D xsi:type="xsd:double"&gt;3.66227229184383&lt;/D&gt;&lt;D xsi:type="xsd:double"&gt;3.40912907846106&lt;/D&gt;&lt;D xsi:type="xsd:double"&gt;3.39093765125919&lt;/D&gt;&lt;D xsi:type="xsd:double"&gt;3.40935871811318&lt;/D&gt;&lt;D xsi:type="xsd:double"&gt;3.34611483029138&lt;/D&gt;&lt;D xsi:type="xsd:double"&gt;3.20252443472164&lt;/D&gt;&lt;D xsi:type="xsd:double"&gt;3.10853248149866&lt;/D&gt;&lt;D xsi:type="xsd:double"&gt;3.29859901468591&lt;/D&gt;&lt;D xsi:type="xsd:double"&gt;3.33428329280166&lt;/D&gt;&lt;D xsi:type="xsd:double"&gt;3.3337405048907&lt;/D&gt;&lt;D xsi:type="xsd:double"&gt;3.25368575910069&lt;/D&gt;&lt;D xsi:type="xsd:double"&gt;3.19341958373059&lt;/D&gt;&lt;D xsi:type="xsd:double"&gt;3.10435202903641&lt;/D&gt;&lt;D xsi:type="xsd:double"&gt;3.15671424709883&lt;/D&gt;&lt;D xsi:type="xsd:double"&gt;3.13856485185033&lt;/D&gt;&lt;D xsi:type="xsd:double"&gt;3.21895550738233&lt;/D&gt;&lt;D xsi:type="xsd:double"&gt;3.19653587851637&lt;/D&gt;&lt;D xsi:type="xsd:double"&gt;3.26710159573275&lt;/D&gt;&lt;D xsi:type="xsd:double"&gt;3.23790576546037&lt;/D&gt;&lt;D xsi:type="xsd:double"&gt;3.008210651955&lt;/D&gt;&lt;D xsi:type="xsd:double"&gt;2.98513584414195&lt;/D&gt;&lt;D xsi:type="xsd:double"&gt;3.01072859050351&lt;/D&gt;&lt;D xsi:type="xsd:double"&gt;3.03907772745882&lt;/D&gt;&lt;D xsi:type="xsd:double"&gt;2.88177164529787&lt;/D&gt;&lt;D xsi:type="xsd:double"&gt;2.96267517416121&lt;/D&gt;&lt;D xsi:type="xsd:double"&gt;2.98715753501607&lt;/D&gt;&lt;D xsi:type="xsd:double"&gt;3.06452073374858&lt;/D&gt;&lt;D xsi:type="xsd:double"&gt;3.10613123938633&lt;/D&gt;&lt;D xsi:type="xsd:double"&gt;3.28932935662776&lt;/D&gt;&lt;D xsi:type="xsd:double"&gt;3.3897964258388&lt;/D&gt;&lt;D xsi:type="xsd:double"&gt;3.27312770003526&lt;/D&gt;&lt;D xsi:type="xsd:double"&gt;3.21306364332494&lt;/D&gt;&lt;D xsi:type="xsd:double"&gt;3.33747058489344&lt;/D&gt;&lt;D xsi:type="xsd:double"&gt;3.43704884781973&lt;/D&gt;&lt;D xsi:type="xsd:double"&gt;3.55787200983632&lt;/D&gt;&lt;D xsi:type="xsd:double"&gt;3.48437586122467&lt;/D&gt;&lt;D xsi:type="xsd:double"&gt;3.308039122034&lt;/D&gt;&lt;D xsi:type="xsd:double"&gt;3.35066431336095&lt;/D&gt;&lt;D xsi:type="xsd:double"&gt;3.24590252567722&lt;/D&gt;&lt;D xsi:type="xsd:double"&gt;3.37641639331488&lt;/D&gt;&lt;D xsi:type="xsd:double"&gt;3.19952821834925&lt;/D&gt;&lt;D xsi:type="xsd:double"&gt;3.13033574146613&lt;/D&gt;&lt;D xsi:type="xsd:double"&gt;3.30229849808308&lt;/D&gt;&lt;D xsi:type="xsd:double"&gt;3.23353632952471&lt;/D&gt;&lt;D xsi:type="xsd:double"&gt;3.25412574305475&lt;/D&gt;&lt;D xsi:type="xsd:double"&gt;3.20362738659242&lt;/D&gt;&lt;D xsi:type="xsd:double"&gt;3.26995590973652&lt;/D&gt;&lt;D xsi:type="xsd:double"&gt;3.19754511529373&lt;/D&gt;&lt;D xsi:type="xsd:double"&gt;3.36826329235055&lt;/D&gt;&lt;D xsi:type="xsd:double"&gt;4.58232280793912&lt;/D&gt;&lt;D xsi:type="xsd:double"&gt;3.56333426706696&lt;/D&gt;&lt;D xsi:type="xsd:double"&gt;3.24994531284141&lt;/D&gt;&lt;D xsi:type="xsd:double"&gt;3.0130079005744&lt;/D&gt;&lt;D xsi:type="xsd:double"&gt;3.0228279039256&lt;/D&gt;&lt;D xsi:type="xsd:double"&gt;3.0737148669108&lt;/D&gt;&lt;D xsi:type="xsd:double"&gt;3.13230879404716&lt;/D&gt;&lt;D xsi:type="xsd:double"&gt;3.20347481019319&lt;/D&gt;&lt;D xsi:type="xsd:double"&gt;2.85493875063123&lt;/D&gt;&lt;D xsi:type="xsd:double"&gt;2.74445538366957&lt;/D&gt;&lt;D xsi:type="xsd:double"&gt;2.73133868814687&lt;/D&gt;&lt;D xsi:type="xsd:double"&gt;2.80046724882564&lt;/D&gt;&lt;D xsi:type="xsd:double"&gt;2.75414620086438&lt;/D&gt;&lt;D xsi:type="xsd:double"&gt;2.86081650000619&lt;/D&gt;&lt;D xsi:type="xsd:double"&gt;2.91078358685526&lt;/D&gt;&lt;D xsi:type="xsd:double"&gt;2.8302475889786&lt;/D&gt;&lt;D xsi:type="xsd:double"&gt;2.94361889649519&lt;/D&gt;&lt;D xsi:type="xsd:double"&gt;2.96176371652372&lt;/D&gt;&lt;D xsi:type="xsd:double"&gt;2.84895312974538&lt;/D&gt;&lt;D xsi:type="xsd:double"&gt;2.81990740824946&lt;/D&gt;&lt;D xsi:type="xsd:double"&gt;2.79371867559006&lt;/D&gt;&lt;D xsi:type="xsd:double"&gt;2.88106146832159&lt;/D&gt;&lt;D xsi:type="xsd:double"&gt;2.84948203070247&lt;/D&gt;&lt;D xsi:type="xsd:double"&gt;2.82043922865923&lt;/D&gt;&lt;D xsi:type="xsd:double"&gt;2.91301254446159&lt;/D&gt;&lt;D xsi:type="xsd:double"&gt;2.99399688468456&lt;/D&gt;&lt;D xsi:type="xsd:double"&gt;3.0474116127332&lt;/D&gt;&lt;D xsi:type="xsd:double"&gt;3.1760251711008&lt;/D&gt;&lt;D xsi:type="xsd:double"&gt;3.20232955373201&lt;/D&gt;&lt;D xsi:type="xsd:double"&gt;3.09053502844926&lt;/D&gt;&lt;D xsi:type="xsd:double"&gt;3.10213805650025&lt;/D&gt;&lt;D xsi:type="xsd:double"&gt;3.16855223098966&lt;/D&gt;&lt;D xsi:type="xsd:double"&gt;3.05953233317589&lt;/D&gt;&lt;D xsi:type="xsd:double"&gt;3.04448885378245&lt;/D&gt;&lt;D xsi:type="xsd:double"&gt;2.95329128782186&lt;/D&gt;&lt;D xsi:type="xsd:double"&gt;3.01882115307483&lt;/D&gt;&lt;D xsi:type="xsd:double"&gt;3.19485878199889&lt;/D&gt;&lt;D xsi:type="xsd:double"&gt;3.10381802801946&lt;/D&gt;&lt;D xsi:type="xsd:double"&gt;3.18660732487879&lt;/D&gt;&lt;D xsi:type="xsd:double"&gt;3.09494293886667&lt;/D&gt;&lt;D xsi:type="xsd:double"&gt;3.10717514650357&lt;/D&gt;&lt;D xsi:type="xsd:double"&gt;3.13820851273913&lt;/D&gt;&lt;D xsi:type="xsd:double"&gt;3.14008147974113&lt;/D&gt;&lt;D xsi:type="xsd:double"&gt;3.3461451821193&lt;/D&gt;&lt;D xsi:type="xsd:double"&gt;3.34949444052036&lt;/D&gt;&lt;D xsi:type="xsd:double"&gt;3.4113077275055&lt;/D&gt;&lt;D xsi:type="xsd:double"&gt;3.50989469251546&lt;/D&gt;&lt;D xsi:type="xsd:double"&gt;3.45761130882731&lt;/D&gt;&lt;D xsi:type="xsd:double"&gt;3.48078317353642&lt;/D&gt;&lt;D xsi:type="xsd:double"&gt;3.56119927560476&lt;/D&gt;&lt;D xsi:type="xsd:double"&gt;3.62023863792087&lt;/D&gt;&lt;D xsi:type="xsd:double"&gt;3.87972325484499&lt;/D&gt;&lt;D xsi:type="xsd:double"&gt;3.77161482391046&lt;/D&gt;&lt;D xsi:type="xsd:double"&gt;3.86765442351331&lt;/D&gt;&lt;D xsi:type="xsd:double"&gt;3.5260335433744&lt;/D&gt;&lt;D xsi:type="xsd:double"&gt;3.39551051894897&lt;/D&gt;&lt;/FQL&gt;&lt;FQL&gt;&lt;Q&gt;CNYA^FMA_DIV_YLD(NTMA,-10AY,0,AM,"PORTAGG","MEANR")&lt;/Q&gt;&lt;R&gt;121&lt;/R&gt;&lt;C&gt;1&lt;/C&gt;&lt;D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xsi:type="xsd:double"&gt;2.19744162320999&lt;/D&gt;&lt;D xsi:type="xsd:double"&gt;2.17591545556345&lt;/D&gt;&lt;D xsi:type="xsd:double"&gt;2.26119919990756&lt;/D&gt;&lt;D xsi:type="xsd:double"&gt;2.27292640970022&lt;/D&gt;&lt;D xsi:type="xsd:double"&gt;2.216869648679&lt;/D&gt;&lt;D xsi:type="xsd:double"&gt;2.27898221131575&lt;/D&gt;&lt;D xsi:type="xsd:double"&gt;2.29527647751416&lt;/D&gt;&lt;D xsi:type="xsd:double"&gt;2.33066799162175&lt;/D&gt;&lt;D xsi:type="xsd:double"&gt;2.30674325090769&lt;/D&gt;&lt;D xsi:type="xsd:double"&gt;2.27359196151441&lt;/D&gt;&lt;D xsi:type="xsd:double"&gt;2.25065061902377&lt;/D&gt;&lt;D xsi:type="xsd:double"&gt;2.16067184672988&lt;/D&gt;&lt;D xsi:type="xsd:double"&gt;2.16033189745611&lt;/D&gt;&lt;D xsi:type="xsd:double"&gt;2.19250538034169&lt;/D&gt;&lt;D xsi:type="xsd:double"&gt;2.14310126667997&lt;/D&gt;&lt;D xsi:type="xsd:double"&gt;2.13644201998724&lt;/D&gt;&lt;D xsi:type="xsd:double"&gt;2.08229737011069&lt;/D&gt;&lt;D xsi:type="xsd:double"&gt;2.22756839404461&lt;/D&gt;&lt;D xsi:type="xsd:double"&gt;2.11234559306225&lt;/D&gt;&lt;D xsi:type="xsd:double"&gt;2.3249727774028&lt;/D&gt;&lt;D xsi:type="xsd:double"&gt;2.30276028751934&lt;/D&gt;&lt;D xsi:type="xsd:double"&gt;2.53793738141375&lt;/D&gt;&lt;D xsi:type="xsd:double"&gt;2.66772673044315&lt;/D&gt;&lt;D xsi:type="xsd:double"&gt;2.750389868766&lt;/D&gt;&lt;D xsi:type="xsd:double"&gt;3.07545344691241&lt;/D&gt;&lt;D xsi:type="xsd:double"&gt;3.31511575369193&lt;/D&gt;&lt;D xsi:type="xsd:double"&gt;3.2164369154671&lt;/D&gt;&lt;D xsi:type="xsd:double"&gt;3.49740167766027&lt;/D&gt;&lt;D xsi:type="xsd:double"&gt;3.23043630192266&lt;/D&gt;&lt;D xsi:type="xsd:double"&gt;3.2531041833178&lt;/D&gt;&lt;D xsi:type="xsd:double"&gt;3.21565450679857&lt;/D&gt;&lt;D xsi:type="xsd:double"&gt;3.05900812114227&lt;/D&gt;&lt;D xsi:type="xsd:double"&gt;2.74110288931645&lt;/D&gt;&lt;D xsi:type="xsd:double"&gt;2.60134924518308&lt;/D&gt;&lt;D xsi:type="xsd:double"&gt;2.88578435997909&lt;/D&gt;&lt;D xsi:type="xsd:double"&gt;2.78473778757295&lt;/D&gt;&lt;D xsi:type="xsd:double"&gt;2.74838800912235&lt;/D&gt;&lt;D xsi:type="xsd:double"&gt;2.80359616479797&lt;/D&gt;&lt;D xsi:type="xsd:double"&gt;2.65884955936189&lt;/D&gt;&lt;D xsi:type="xsd:double"&gt;2.72287601629111&lt;/D&gt;&lt;D xsi:type="xsd:double"&gt;2.77386144455905&lt;/D&gt;&lt;D xsi:type="xsd:double"&gt;2.48476480253206&lt;/D&gt;&lt;D xsi:type="xsd:double"&gt;2.42430374824249&lt;/D&gt;&lt;D xsi:type="xsd:double"&gt;2.44445354800544&lt;/D&gt;&lt;D xsi:type="xsd:double"&gt;2.6907122355556&lt;/D&gt;&lt;D xsi:type="xsd:double"&gt;2.46801405165886&lt;/D&gt;&lt;D xsi:type="xsd:double"&gt;2.32797343750895&lt;/D&gt;&lt;D xsi:type="xsd:double"&gt;2.19937886330669&lt;/D&gt;&lt;D xsi:type="xsd:double"&gt;1.9797437434636&lt;/D&gt;&lt;D xsi:type="xsd:double"&gt;1.91477483991085&lt;/D&gt;&lt;D xsi:type="xsd:double"&gt;1.92107985876953&lt;/D&gt;&lt;D xsi:type="xsd:double"&gt;1.93820883815812&lt;/D&gt;&lt;D xsi:type="xsd:double"&gt;1.94540574485901&lt;/D&gt;&lt;D xsi:type="xsd:double"&gt;1.84110712662702&lt;/D&gt;&lt;D xsi:type="xsd:double"&gt;1.69554457046703&lt;/D&gt;&lt;D xsi:type="xsd:double"&gt;1.60696998116493&lt;/D&gt;&lt;D xsi:type="xsd:double"&gt;1.85202664386436&lt;/D&gt;&lt;D xsi:type="xsd:double"&gt;1.95777684375296&lt;/D&gt;&lt;D xsi:type="xsd:double"&gt;1.86712912028304&lt;/D&gt;&lt;D xsi:type="xsd:double"&gt;1.86989340018039&lt;/D&gt;&lt;D xsi:type="xsd:double"&gt;1.86061480481529&lt;/D&gt;&lt;D xsi:type="xsd:double"&gt;1.99289315135033&lt;/D&gt;&lt;D xsi:type="xsd:double"&gt;1.98345719432511&lt;/D&gt;&lt;D xsi:type="xsd:double"&gt;2.00532236196157&lt;/D&gt;&lt;D xsi:type="xsd:double"&gt;2.01667676961604&lt;/D&gt;&lt;D xsi:type="xsd:double"&gt;1.96338611114909&lt;/D&gt;&lt;D xsi:type="xsd:double"&gt;2.06478669238922&lt;/D&gt;&lt;D xsi:type="xsd:double"&gt;2.18312653821562&lt;/D&gt;&lt;D xsi:type="xsd:double"&gt;2.36124555262903&lt;/D&gt;&lt;D xsi:type="xsd:double"&gt;2.4375816640516&lt;/D&gt;&lt;D xsi:type="xsd:double"&gt;2.48728044854455&lt;/D&gt;&lt;D xsi:type="xsd:double"&gt;2.31100913771318&lt;/D&gt;&lt;D xsi:type="xsd:double"&gt;2.35631206644786&lt;/D&gt;&lt;D xsi:type="xsd:double"&gt;2.38792819724995&lt;/D&gt;&lt;D xsi:type="xsd:double"&gt;2.58902088092894&lt;/D&gt;&lt;D xsi:type="xsd:double"&gt;2.6536655064676&lt;/D&gt;&lt;D xsi:type="xsd:double"&gt;2.60970267457868&lt;/D&gt;&lt;D xsi:type="xsd:double"&gt;2.50527842377692&lt;/D&gt;&lt;D xsi:type="xsd:double"&gt;2.40827725512048&lt;/D&gt;&lt;D xsi:type="xsd:double"&gt;2.44995821174813&lt;/D&gt;&lt;D xsi:type="xsd:double"&gt;2.5423463702153&lt;/D&gt;&lt;D xsi:type="xsd:double"&gt;2.42205986139823&lt;/D&gt;&lt;D xsi:type="xsd:double"&gt;2.54351219618644&lt;/D&gt;&lt;D xsi:type="xsd:double"&gt;2.50806221410895&lt;/D&gt;&lt;D xsi:type="xsd:double"&gt;2.59884769334494&lt;/D&gt;&lt;D xsi:type="xsd:double"&gt;2.62936793297445&lt;/D&gt;&lt;D xsi:type="xsd:double"&gt;2.61831849556315&lt;/D&gt;&lt;D xsi:type="xsd:double"&gt;2.72293799765753&lt;/D&gt;&lt;D xsi:type="xsd:double"&gt;2.70023749476104&lt;/D&gt;&lt;D xsi:type="xsd:double"&gt;2.84244739680226&lt;/D&gt;&lt;D xsi:type="xsd:double"&gt;2.90433478418649&lt;/D&gt;&lt;D xsi:type="xsd:double"&gt;2.83940369720729&lt;/D&gt;&lt;D xsi:type="xsd:double"&gt;2.71781681561054&lt;/D&gt;&lt;D xsi:type="xsd:double"&gt;2.79437573448296&lt;/D&gt;&lt;D xsi:type="xsd:double"&gt;2.7836771122571&lt;/D&gt;&lt;D xsi:type="xsd:double"&gt;2.96580079980637&lt;/D&gt;&lt;D xsi:type="xsd:double"&gt;3.07176845320942&lt;/D&gt;&lt;D xsi:type="xsd:double"&gt;3.2552526843318&lt;/D&gt;&lt;D xsi:type="xsd:double"&gt;3.39501787865675&lt;/D&gt;&lt;D xsi:type="xsd:double"&gt;2.8704299919223&lt;/D&gt;&lt;/FQL&gt;&lt;FQL&gt;&lt;Q&gt;EWM^FMA_PE(NTMA,-10AY,0,AM,"PORTAGG","MEANR")&lt;/Q&gt;&lt;R&gt;121&lt;/R&gt;&lt;C&gt;1&lt;/C&gt;&lt;D xsi:type="xsd:double"&gt;15.1251227752614&lt;/D&gt;&lt;D xsi:type="xsd:double"&gt;15.374173758841&lt;/D&gt;&lt;D xsi:type="xsd:double"&gt;14.628184769017&lt;/D&gt;&lt;D xsi:type="xsd:double"&gt;14.9988883445248&lt;/D&gt;&lt;D xsi:type="xsd:double"&gt;15.5572324798347&lt;/D&gt;&lt;D xsi:type="xsd:double"&gt;15.6321162582892&lt;/D&gt;&lt;D xsi:type="xsd:double"&gt;16.0710990613469&lt;/D&gt;&lt;D xsi:type="xsd:double"&gt;15.9001980097143&lt;/D&gt;&lt;D xsi:type="xsd:double"&gt;15.2593818667855&lt;/D&gt;&lt;D xsi:type="xsd:double"&gt;15.3194632032196&lt;/D&gt;&lt;D xsi:type="xsd:double"&gt;13.8801840995034&lt;/D&gt;&lt;D xsi:type="xsd:double"&gt;15.158311674625&lt;/D&gt;&lt;D xsi:type="xsd:double"&gt;15.5891162205449&lt;/D&gt;&lt;D xsi:type="xsd:double"&gt;15.0223184251631&lt;/D&gt;&lt;D xsi:type="xsd:double"&gt;15.2173379244722&lt;/D&gt;&lt;D xsi:type="xsd:double"&gt;14.9632357431995&lt;/D&gt;&lt;D xsi:type="xsd:double"&gt;15.5659482828895&lt;/D&gt;&lt;D xsi:type="xsd:double"&gt;16.1341724109893&lt;/D&gt;&lt;D xsi:type="xsd:double"&gt;16.1649579694245&lt;/D&gt;&lt;D xsi:type="xsd:double"&gt;15.4643628500125&lt;/D&gt;&lt;D xsi:type="xsd:double"&gt;15.9554411028554&lt;/D&gt;&lt;D xsi:type="xsd:double"&gt;16.4986704556128&lt;/D&gt;&lt;D xsi:type="xsd:double"&gt;16.7704667164502&lt;/D&gt;&lt;D xsi:type="xsd:double"&gt;16.6240862341626&lt;/D&gt;&lt;D xsi:type="xsd:double"&gt;16.7926461499332&lt;/D&gt;&lt;D xsi:type="xsd:double"&gt;16.2427690873619&lt;/D&gt;&lt;D xsi:type="xsd:double"&gt;16.419910240357&lt;/D&gt;&lt;D xsi:type="xsd:double"&gt;16.5385344124567&lt;/D&gt;&lt;D xsi:type="xsd:double"&gt;16.7500225494194&lt;/D&gt;&lt;D xsi:type="xsd:double"&gt;16.9690536941558&lt;/D&gt;&lt;D xsi:type="xsd:double"&gt;16.7995593372447&lt;/D&gt;&lt;D xsi:type="xsd:double"&gt;16.9539681092504&lt;/D&gt;&lt;D xsi:type="xsd:double"&gt;16.7197025077014&lt;/D&gt;&lt;D xsi:type="xsd:double"&gt;16.2836728711881&lt;/D&gt;&lt;D xsi:type="xsd:double"&gt;16.3767616332861&lt;/D&gt;&lt;D xsi:type="xsd:double"&gt;16.487816695972&lt;/D&gt;&lt;D xsi:type="xsd:double"&gt;16.0502456135635&lt;/D&gt;&lt;D xsi:type="xsd:double"&gt;15.587678558459&lt;/D&gt;&lt;D xsi:type="xsd:double"&gt;16.0512421334545&lt;/D&gt;&lt;D xsi:type="xsd:double"&gt;16.627800881162&lt;/D&gt;&lt;D xsi:type="xsd:double"&gt;16.6663377362033&lt;/D&gt;&lt;D xsi:type="xsd:double"&gt;16.3625887128953&lt;/D&gt;&lt;D xsi:type="xsd:double"&gt;16.5583146663316&lt;/D&gt;&lt;D xsi:type="xsd:double"&gt;16.3050777116957&lt;/D&gt;&lt;D xsi:type="xsd:double"&gt;15.926554225452&lt;/D&gt;&lt;D xsi:type="xsd:double"&gt;15.968412392238&lt;/D&gt;&lt;D xsi:type="xsd:double"&gt;16.3186510963851&lt;/D&gt;&lt;D xsi:type="xsd:double"&gt;16.3885227353483&lt;/D&gt;&lt;D xsi:type="xsd:double"&gt;15.8061026989263&lt;/D&gt;&lt;D xsi:type="xsd:double"&gt;15.7490352525789&lt;/D&gt;&lt;D xsi:type="xsd:double"&gt;15.4835719440943&lt;/D&gt;&lt;D xsi:type="xsd:double"&gt;16.2338462165978&lt;/D&gt;&lt;D xsi:type="xsd:double"&gt;16.293314114497&lt;/D&gt;&lt;D xsi:type="xsd:double"&gt;16.509965677392&lt;/D&gt;&lt;D xsi:type="xsd:double"&gt;15.8861282881789&lt;/D&gt;&lt;D xsi:type="xsd:double"&gt;15.6532630204864&lt;/D&gt;&lt;D xsi:type="xsd:double"&gt;16.5540450277668&lt;/D&gt;&lt;D xsi:type="xsd:double"&gt;16.4398766853019&lt;/D&gt;&lt;D xsi:type="xsd:double"&gt;15.9913060269472&lt;/D&gt;&lt;D xsi:type="xsd:double"&gt;16.1058576460943&lt;/D&gt;&lt;D xsi:type="xsd:double"&gt;15.7819143459201&lt;/D&gt;&lt;D xsi:type="xsd:double"&gt;16.1166557152485&lt;/D&gt;&lt;D xsi:type="xsd:double"&gt;16.1922400695633&lt;/D&gt;&lt;D xsi:type="xsd:double"&gt;16.016311021352&lt;/D&gt;&lt;D xsi:type="xsd:double"&gt;15.5048041738442&lt;/D&gt;&lt;D xsi:type="xsd:double"&gt;13.1435682198506&lt;/D&gt;&lt;D xsi:type="xsd:double"&gt;15.8972679299408&lt;/D&gt;&lt;D xsi:type="xsd:double"&gt;16.4034972150634&lt;/D&gt;&lt;D xsi:type="xsd:double"&gt;18.9620235167402&lt;/D&gt;&lt;D xsi:type="xsd:double"&gt;19.6794630540079&lt;/D&gt;&lt;D xsi:type="xsd:double"&gt;18.8527240569341&lt;/D&gt;&lt;D xsi:type="xsd:double"&gt;17.5085663469363&lt;/D&gt;&lt;D xsi:type="xsd:double"&gt;17.3128085187024&lt;/D&gt;&lt;D xsi:type="xsd:double"&gt;16.5141703021991&lt;/D&gt;&lt;D xsi:type="xsd:double"&gt;15.3470233504608&lt;/D&gt;&lt;D xsi:type="xsd:double"&gt;14.7756016118081&lt;/D&gt;&lt;D xsi:type="xsd:double"&gt;13.993573955702&lt;/D&gt;&lt;D xsi:type="xsd:double"&gt;14.4886259026957&lt;/D&gt;&lt;D xsi:type="xsd:double"&gt;14.3195985362398&lt;/D&gt;&lt;D xsi:type="xsd:double"&gt;14.0331415321739&lt;/D&gt;&lt;D xsi:type="xsd:double"&gt;14.0609051138095&lt;/D&gt;&lt;D xsi:type="xsd:double"&gt;13.5450535763826&lt;/D&gt;&lt;D xsi:type="xsd:double"&gt;13.5673338127834&lt;/D&gt;&lt;D xsi:type="xsd:double"&gt;14.1269643082865&lt;/D&gt;&lt;D xsi:type="xsd:double"&gt;14.735865828958&lt;/D&gt;&lt;D xsi:type="xsd:double"&gt;14.2839963364553&lt;/D&gt;&lt;D xsi:type="xsd:double"&gt;15.0721589973278&lt;/D&gt;&lt;D xsi:type="xsd:double"&gt;15.4704574773079&lt;/D&gt;&lt;D xsi:type="xsd:double"&gt;15.6406716040754&lt;/D&gt;&lt;D xsi:type="xsd:double"&gt;15.3289679198671&lt;/D&gt;&lt;D xsi:type="xsd:double"&gt;14.9953333132496&lt;/D&gt;&lt;D xsi:type="xsd:double"&gt;14.511870025627&lt;/D&gt;&lt;D xsi:type="xsd:double"&gt;13.5801820044399&lt;/D&gt;&lt;D xsi:type="xsd:double"&gt;13.329710207664&lt;/D&gt;&lt;D xsi:type="xsd:double"&gt;14.0520613060448&lt;/D&gt;&lt;D xsi:type="xsd:double"&gt;13.5097501018546&lt;/D&gt;&lt;D xsi:type="xsd:double"&gt;12.7500699708191&lt;/D&gt;&lt;D xsi:type="xsd:double"&gt;13.1051390814162&lt;/D&gt;&lt;D xsi:type="xsd:double"&gt;13.4356408612255&lt;/D&gt;&lt;D xsi:type="xsd:double"&gt;13.5770397984197&lt;/D&gt;&lt;D xsi:type="xsd:double"&gt;13.3365672604198&lt;/D&gt;&lt;D xsi:type="xsd:double"&gt;12.9302363389699&lt;/D&gt;&lt;D xsi:type="xsd:double"&gt;13.1656432844337&lt;/D&gt;&lt;D xsi:type="xsd:double"&gt;13.1729405020994&lt;/D&gt;&lt;D xsi:type="xsd:double"&gt;13.3232779646978&lt;/D&gt;&lt;D xsi:type="xsd:double"&gt;13.4621664447605&lt;/D&gt;&lt;D xsi:type="xsd:double"&gt;13.7100487827654&lt;/D&gt;&lt;D xsi:type="xsd:double"&gt;13.8607895334515&lt;/D&gt;&lt;D xsi:type="xsd:double"&gt;13.6572361082678&lt;/D&gt;&lt;D xsi:type="xsd:double"&gt;13.6685041631285&lt;/D&gt;&lt;D xsi:type="xsd:double"&gt;13.7796163389118&lt;/D&gt;&lt;D xsi:type="xsd:double"&gt;13.6400386671829&lt;/D&gt;&lt;D xsi:type="xsd:double"&gt;14.0502626461704&lt;/D&gt;&lt;D xsi:type="xsd:double"&gt;14.0656407013175&lt;/D&gt;&lt;D xsi:type="xsd:double"&gt;13.9551817790384&lt;/D&gt;&lt;D xsi:type="xsd:double"&gt;14.4479894667884&lt;/D&gt;&lt;D xsi:type="xsd:double"&gt;14.0668672295923&lt;/D&gt;&lt;D xsi:type="xsd:double"&gt;14.3150403367072&lt;/D&gt;&lt;D xsi:type="xsd:double"&gt;14.1156456627702&lt;/D&gt;&lt;D xsi:type="xsd:double"&gt;14.4132437877734&lt;/D&gt;&lt;D xsi:type="xsd:double"&gt;14.0818334488159&lt;/D&gt;&lt;/FQL&gt;&lt;FQL&gt;&lt;Q&gt;GREK^FMA_PE(LTMA,-10AY,0,AM,"PORTAGG","MEANR")&lt;/Q&gt;&lt;R&gt;121&lt;/R&gt;&lt;C&gt;1&lt;/C&gt;&lt;D xsi:type="xsd:double"&gt;17.2483823387288&lt;/D&gt;&lt;D xsi:type="xsd:double"&gt;17.0153789445488&lt;/D&gt;&lt;D xsi:type="xsd:double"&gt;17.3415934032718&lt;/D&gt;&lt;D xsi:type="xsd:double"&gt;12.640628831804&lt;/D&gt;&lt;D xsi:type="xsd:double"&gt;15.291812061168&lt;/D&gt;&lt;D xsi:type="xsd:double"&gt;17.331148430284&lt;/D&gt;&lt;D xsi:type="xsd:double"&gt;16.2725125263857&lt;/D&gt;&lt;D xsi:type="xsd:double"&gt;15.0728409490537&lt;/D&gt;&lt;D xsi:type="xsd:double"&gt;14.0215660352987&lt;/D&gt;&lt;D xsi:type="xsd:double"&gt;13.0432561795631&lt;/D&gt;&lt;D xsi:type="xsd:double"&gt;12.1060863519632&lt;/D&gt;&lt;D xsi:type="xsd:double"&gt;11.4949751616457&lt;/D&gt;&lt;D xsi:type="xsd:double"&gt;11.357811384009&lt;/D&gt;&lt;D xsi:type="xsd:double"&gt;11.7730661940713&lt;/D&gt;&lt;D xsi:type="xsd:double"&gt;-3.04419806302451&lt;/D&gt;&lt;D xsi:type="xsd:double"&gt;-1.39016671490513&lt;/D&gt;&lt;D xsi:type="xsd:double"&gt;-0.327840124074135&lt;/D&gt;&lt;D xsi:type="xsd:double"&gt;0.374744619336467&lt;/D&gt;&lt;D xsi:type="xsd:double"&gt;2.00985961997775&lt;/D&gt;&lt;D xsi:type="xsd:double"&gt;3.537255303437&lt;/D&gt;&lt;D xsi:type="xsd:double"&gt;4.02846820667862&lt;/D&gt;&lt;D xsi:type="xsd:double"&gt;5.36179221208688&lt;/D&gt;&lt;D xsi:type="xsd:double"&gt;6.48931205195354&lt;/D&gt;&lt;D xsi:type="xsd:double"&gt;8.14616546143481&lt;/D&gt;&lt;D xsi:type="xsd:double"&gt;10.8627190500633&lt;/D&gt;&lt;D xsi:type="xsd:double"&gt;13.221595281469&lt;/D&gt;&lt;D xsi:type="xsd:double"&gt;14.2918512728072&lt;/D&gt;&lt;D xsi:type="xsd:double"&gt;14.295215623552&lt;/D&gt;&lt;D xsi:type="xsd:double"&gt;13.7103696081201&lt;/D&gt;&lt;D xsi:type="xsd:double"&gt;14.1720550964735&lt;/D&gt;&lt;D xsi:type="xsd:double"&gt;14.2105931733022&lt;/D&gt;&lt;D xsi:type="xsd:double"&gt;15.1975974638195&lt;/D&gt;&lt;D xsi:type="xsd:double"&gt;15.1155530316651&lt;/D&gt;&lt;D xsi:type="xsd:double"&gt;15.4732591908354&lt;/D&gt;&lt;D xsi:type="xsd:double"&gt;15.1756915167422&lt;/D&gt;&lt;D xsi:type="xsd:double"&gt;14.2807750215831&lt;/D&gt;&lt;D xsi:type="xsd:double"&gt;16.2878252500287&lt;/D&gt;&lt;D xsi:type="xsd:double"&gt;16.0170298764663&lt;/D&gt;&lt;D xsi:type="xsd:double"&gt;20.2298446860557&lt;/D&gt;&lt;D xsi:type="xsd:double"&gt;22.160033673308&lt;/D&gt;&lt;D xsi:type="xsd:double"&gt;24.061362925449&lt;/D&gt;&lt;D xsi:type="xsd:double"&gt;23.4080451453554&lt;/D&gt;&lt;D xsi:type="xsd:double"&gt;22.9370269965157&lt;/D&gt;&lt;D xsi:type="xsd:double"&gt;21.713815153881&lt;/D&gt;&lt;D xsi:type="xsd:double"&gt;21.822381964135&lt;/D&gt;&lt;D xsi:type="xsd:double"&gt;21.3721347999975&lt;/D&gt;&lt;D xsi:type="xsd:double"&gt;20.8329168517876&lt;/D&gt;&lt;D xsi:type="xsd:double"&gt;21.6615939940663&lt;/D&gt;&lt;D xsi:type="xsd:double"&gt;18.9065910265151&lt;/D&gt;&lt;D xsi:type="xsd:double"&gt;18.1094143496296&lt;/D&gt;&lt;D xsi:type="xsd:double"&gt;16.8041412642454&lt;/D&gt;&lt;D xsi:type="xsd:double"&gt;15.2796263922145&lt;/D&gt;&lt;D xsi:type="xsd:double"&gt;17.6688283721036&lt;/D&gt;&lt;D xsi:type="xsd:double"&gt;18.6113091220544&lt;/D&gt;&lt;D xsi:type="xsd:double"&gt;18.4386086373376&lt;/D&gt;&lt;D xsi:type="xsd:double"&gt;17.7153177617696&lt;/D&gt;&lt;D xsi:type="xsd:double"&gt;17.8787699803966&lt;/D&gt;&lt;D xsi:type="xsd:double"&gt;18.3355174039812&lt;/D&gt;&lt;D xsi:type="xsd:double"&gt;16.9871870014747&lt;/D&gt;&lt;D xsi:type="xsd:double"&gt;20.0772348340845&lt;/D&gt;&lt;D xsi:type="xsd:double"&gt;15.8439278438645&lt;/D&gt;&lt;D xsi:type="xsd:double"&gt;15.4191022802577&lt;/D&gt;&lt;D xsi:type="xsd:double"&gt;17.0680385195043&lt;/D&gt;&lt;D xsi:type="xsd:double"&gt;18.8132669611721&lt;/D&gt;&lt;D xsi:type="xsd:double"&gt;15.9239246425369&lt;/D&gt;&lt;D xsi:type="xsd:double"&gt;11.6229042250595&lt;/D&gt;&lt;D xsi:type="xsd:double"&gt;11.9187737587648&lt;/D&gt;&lt;D xsi:type="xsd:double"&gt;12.1316725507188&lt;/D&gt;&lt;D xsi:type="xsd:double"&gt;14.658147860851&lt;/D&gt;&lt;D xsi:type="xsd:double"&gt;15.1494132140995&lt;/D&gt;&lt;D xsi:type="xsd:double"&gt;15.0909558141433&lt;/D&gt;&lt;D xsi:type="xsd:double"&gt;16.1274079524782&lt;/D&gt;&lt;D xsi:type="xsd:double"&gt;14.3733617585253&lt;/D&gt;&lt;D xsi:type="xsd:double"&gt;16.0586994451191&lt;/D&gt;&lt;D xsi:type="xsd:double"&gt;18.7695823635665&lt;/D&gt;&lt;D xsi:type="xsd:double"&gt;17.6835846637069&lt;/D&gt;&lt;D xsi:type="xsd:double"&gt;17.7957403935222&lt;/D&gt;&lt;D xsi:type="xsd:double"&gt;17.5769984751222&lt;/D&gt;&lt;D xsi:type="xsd:double"&gt;17.4294054974912&lt;/D&gt;&lt;D xsi:type="xsd:double"&gt;15.764192292194&lt;/D&gt;&lt;D xsi:type="xsd:double"&gt;17.035012902699&lt;/D&gt;&lt;D xsi:type="xsd:double"&gt;16.0920321521496&lt;/D&gt;&lt;D xsi:type="xsd:double"&gt;15.7847166516365&lt;/D&gt;&lt;D xsi:type="xsd:double"&gt;14.0882788764975&lt;/D&gt;&lt;D xsi:type="xsd:double"&gt;14.1267328722671&lt;/D&gt;&lt;D xsi:type="xsd:double"&gt;17.1588518902407&lt;/D&gt;&lt;D xsi:type="xsd:double"&gt;12.6848068054663&lt;/D&gt;&lt;D xsi:type="xsd:double"&gt;-61.2263219799388&lt;/D&gt;&lt;D xsi:type="xsd:double"&gt;-185.935017983562&lt;/D&gt;&lt;D xsi:type="xsd:double"&gt;-90.3025372305089&lt;/D&gt;&lt;D xsi:type="xsd:double"&gt;-79.254391305253&lt;/D&gt;&lt;D xsi:type="xsd:double"&gt;-69.1494008265542&lt;/D&gt;&lt;D xsi:type="xsd:double"&gt;-59.0395055375684&lt;/D&gt;&lt;D xsi:type="xsd:double"&gt;-48.8180097140117&lt;/D&gt;&lt;D xsi:type="xsd:double"&gt;-37.7339731039589&lt;/D&gt;&lt;D xsi:type="xsd:double"&gt;-29.2480345652785&lt;/D&gt;&lt;D xsi:type="xsd:double"&gt;-18.2196355877791&lt;/D&gt;&lt;D xsi:type="xsd:double"&gt;-8.42278742596642&lt;/D&gt;&lt;D xsi:type="xsd:double"&gt;1.07229426474276&lt;/D&gt;&lt;D xsi:type="xsd:double"&gt;6.32192442690964&lt;/D&gt;&lt;D xsi:type="xsd:double"&gt;7.86355280337807&lt;/D&gt;&lt;D xsi:type="xsd:double"&gt;7.62674195467989&lt;/D&gt;&lt;D xsi:type="xsd:double"&gt;7.70126151845776&lt;/D&gt;&lt;D xsi:type="xsd:double"&gt;7.48497115182697&lt;/D&gt;&lt;D xsi:type="xsd:double"&gt;8.0272349814125&lt;/D&gt;&lt;D xsi:type="xsd:double"&gt;8.0728177904755&lt;/D&gt;&lt;D xsi:type="xsd:double"&gt;7.49001405035684&lt;/D&gt;&lt;D xsi:type="xsd:double"&gt;7.18273444424181&lt;/D&gt;&lt;D xsi:type="xsd:double"&gt;6.73019107951027&lt;/D&gt;&lt;D xsi:type="xsd:double"&gt;6.74274797147695&lt;/D&gt;&lt;D xsi:type="xsd:double"&gt;6.357815019363&lt;/D&gt;&lt;D xsi:type="xsd:double"&gt;6.42435915374171&lt;/D&gt;&lt;D xsi:type="xsd:double"&gt;6.6994419397394&lt;/D&gt;&lt;D xsi:type="xsd:double"&gt;6.77949789058463&lt;/D&gt;&lt;D xsi:type="xsd:double"&gt;6.75038560942593&lt;/D&gt;&lt;D xsi:type="xsd:double"&gt;6.88973702510473&lt;/D&gt;&lt;D xsi:type="xsd:double"&gt;6.78674970355846&lt;/D&gt;&lt;D xsi:type="xsd:double"&gt;6.76848698125268&lt;/D&gt;&lt;D xsi:type="xsd:double"&gt;6.64354741676859&lt;/D&gt;&lt;D xsi:type="xsd:double"&gt;6.56876598328645&lt;/D&gt;&lt;D xsi:type="xsd:double"&gt;6.48592528686647&lt;/D&gt;&lt;/FQL&gt;&lt;FQL&gt;&lt;Q&gt;DDR3512M-FDS^FG_PRICE_CHANGE(0,-1AY)&lt;/Q&gt;&lt;R&gt;1&lt;/R&gt;&lt;C&gt;1&lt;/C&gt;&lt;D xsi:type="xsd:double"&gt;-15.0664343437366&lt;/D&gt;&lt;/FQL&gt;&lt;FQL&gt;&lt;Q&gt;PASP-FDS^FG_PRICE_CHANGE(0,-1AY)&lt;/Q&gt;&lt;R&gt;1&lt;/R&gt;&lt;C&gt;1&lt;/C&gt;&lt;D xsi:type="xsd:double"&gt;-8.5589519650655&lt;/D&gt;&lt;/FQL&gt;&lt;FQL&gt;&lt;Q&gt;PLATI-FDS^FG_PRICE_CHANGE(0,-1AY)&lt;/Q&gt;&lt;R&gt;1&lt;/R&gt;&lt;C&gt;1&lt;/C&gt;&lt;D xsi:type="xsd:double"&gt;10.939226519337&lt;/D&gt;&lt;/FQL&gt;&lt;FQL&gt;&lt;Q&gt;W-FDS^FG_PRICE_CHANGE(0,-1AY)&lt;/Q&gt;&lt;R&gt;1&lt;/R&gt;&lt;C&gt;1&lt;/C&gt;&lt;D xsi:type="xsd:double"&gt;-1.292546316243&lt;/D&gt;&lt;/FQL&gt;&lt;FQL&gt;&lt;Q&gt;COPP-FDS^FG_PRICE_CHANGE(0,-1AY)&lt;/Q&gt;&lt;R&gt;1&lt;/R&gt;&lt;C&gt;1&lt;/C&gt;&lt;D xsi:type="xsd:double"&gt;21.3288665549972&lt;/D&gt;&lt;/FQL&gt;&lt;FQL&gt;&lt;Q&gt;KSA^FMA_ROE(NTMA,-20AY,NOW,FY,"PORTAGG","MEANR")&lt;/Q&gt;&lt;R&gt;20&lt;/R&gt;&lt;C&gt;1&lt;/C&gt;&lt;D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xsi:type="xsd:double"&gt;11.2305559865745&lt;/D&gt;&lt;D xsi:type="xsd:double"&gt;10.1469870690871&lt;/D&gt;&lt;D xsi:type="xsd:double"&gt;12.7997878063274&lt;/D&gt;&lt;D xsi:type="xsd:double"&gt;13.778318029977&lt;/D&gt;&lt;D xsi:type="xsd:double"&gt;11.7583310618864&lt;/D&gt;&lt;/FQL&gt;&lt;FQL&gt;&lt;Q&gt;EPOL^FMA_ROE(NTMA,-20AY,NOW,FY,"PORTAGG","MEANR")&lt;/Q&gt;&lt;R&gt;20&lt;/R&gt;&lt;C&gt;1&lt;/C&gt;&lt;D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xsi:type="xsd:double"&gt;0.9&lt;/D&gt;&lt;/FQL&gt;&lt;FQL&gt;&lt;Q&gt;CC_TH^FG_COMPANY_NAME&lt;/Q&gt;&lt;R&gt;1&lt;/R&gt;&lt;C&gt;1&lt;/C&gt;&lt;D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xsi:type="xsd:double"&gt;36.2925637989087&lt;/D&gt;&lt;D xsi:type="xsd:double"&gt;33.6979283756265&lt;/D&gt;&lt;D xsi:type="xsd:double"&gt;46.9946742400899&lt;/D&gt;&lt;D xsi:type="xsd:double"&gt;45.9956360307907&lt;/D&gt;&lt;D xsi:type="xsd:double"&gt;54.6640813840271&lt;/D&gt;&lt;/FQL&gt;&lt;FQL&gt;&lt;Q&gt;VNM^P_PRICE_RETURNS_PR('52W',2,-10AY,0,AM)&lt;/Q&gt;&lt;R&gt;121&lt;/R&gt;&lt;C&gt;1&lt;/C&gt;&lt;D xsi:type="xsd:double"&gt;12.045789&lt;/D&gt;&lt;D xsi:type="xsd:double"&gt;10.527635&lt;/D&gt;&lt;D xsi:type="xsd:double"&gt;3.2866716&lt;/D&gt;&lt;D xsi:type="xsd:double"&gt;-6.60277&lt;/D&gt;&lt;D xsi:type="xsd:double"&gt;-10.753364&lt;/D&gt;&lt;D xsi:type="xsd:double"&gt;-16.210133&lt;/D&gt;&lt;D xsi:type="xsd:double"&gt;-9.554201&lt;/D&gt;&lt;D xsi:type="xsd:double"&gt;-11.4440975&lt;/D&gt;&lt;D xsi:type="xsd:double"&gt;-10.733116&lt;/D&gt;&lt;D xsi:type="xsd:double"&gt;-8.336568&lt;/D&gt;&lt;D xsi:type="xsd:double"&gt;-20.41936&lt;/D&gt;&lt;D xsi:type="xsd:double"&gt;-28.74863&lt;/D&gt;&lt;D xsi:type="xsd:double"&gt;-12.9830065&lt;/D&gt;&lt;D xsi:type="xsd:double"&gt;-19.59015&lt;/D&gt;&lt;D xsi:type="xsd:double"&gt;-20.645958&lt;/D&gt;&lt;D xsi:type="xsd:double"&gt;-28.003883&lt;/D&gt;&lt;D xsi:type="xsd:double"&gt;-26.161558&lt;/D&gt;&lt;D xsi:type="xsd:double"&gt;-18.18375&lt;/D&gt;&lt;D xsi:type="xsd:double"&gt;-19.660313&lt;/D&gt;&lt;D xsi:type="xsd:double"&gt;-8.6554165&lt;/D&gt;&lt;D xsi:type="xsd:double"&gt;-17.25821&lt;/D&gt;&lt;D xsi:type="xsd:double"&gt;-15.951681&lt;/D&gt;&lt;D xsi:type="xsd:double"&gt;-6.87021&lt;/D&gt;&lt;D xsi:type="xsd:double"&gt;-7.450885&lt;/D&gt;&lt;D xsi:type="xsd:double"&gt;-12.34867&lt;/D&gt;&lt;D xsi:type="xsd:double"&gt;-13.571632&lt;/D&gt;&lt;D xsi:type="xsd:double"&gt;-9.714233&lt;/D&gt;&lt;D xsi:type="xsd:double"&gt;6.428504&lt;/D&gt;&lt;D xsi:type="xsd:double"&gt;2.8331041&lt;/D&gt;&lt;D xsi:type="xsd:double"&gt;-1.497066&lt;/D&gt;&lt;D xsi:type="xsd:double"&gt;0.50114393&lt;/D&gt;&lt;D xsi:type="xsd:double"&gt;-3.1320453&lt;/D&gt;&lt;D xsi:type="xsd:double"&gt;2.8837204&lt;/D&gt;&lt;D xsi:type="xsd:double"&gt;-3.874725&lt;/D&gt;&lt;D xsi:type="xsd:double"&gt;-5.2182016&lt;/D&gt;&lt;D xsi:type="xsd:double"&gt;8.77198&lt;/D&gt;&lt;D xsi:type="xsd:double"&gt;7.117462&lt;/D&gt;&lt;D xsi:type="xsd:double"&gt;23.917591&lt;/D&gt;&lt;D xsi:type="xsd:double"&gt;33.57817&lt;/D&gt;&lt;D xsi:type="xsd:double"&gt;41.02707&lt;/D&gt;&lt;D xsi:type="xsd:double"&gt;37.39288&lt;/D&gt;&lt;D xsi:type="xsd:double"&gt;41.895355&lt;/D&gt;&lt;D xsi:type="xsd:double"&gt;40.937733&lt;/D&gt;&lt;D xsi:type="xsd:double"&gt;27.820814&lt;/D&gt;&lt;D xsi:type="xsd:double"&gt;13.3665085&lt;/D&gt;&lt;D xsi:type="xsd:double"&gt;11.663675&lt;/D&gt;&lt;D xsi:type="xsd:double"&gt;17.444874&lt;/D&gt;&lt;D xsi:type="xsd:double"&gt;12.901581&lt;/D&gt;&lt;D xsi:type="xsd:double"&gt;1.5697837&lt;/D&gt;&lt;D xsi:type="xsd:double"&gt;-8.529079&lt;/D&gt;&lt;D xsi:type="xsd:double"&gt;-9.57334&lt;/D&gt;&lt;D xsi:type="xsd:double"&gt;-16.731209&lt;/D&gt;&lt;D xsi:type="xsd:double"&gt;-12.165016&lt;/D&gt;&lt;D xsi:type="xsd:double"&gt;-9.281415&lt;/D&gt;&lt;D xsi:type="xsd:double"&gt;-12.82469&lt;/D&gt;&lt;D xsi:type="xsd:double"&gt;-5.0258455&lt;/D&gt;&lt;D xsi:type="xsd:double"&gt;-1.2651443&lt;/D&gt;&lt;D xsi:type="xsd:double"&gt;2.0065427&lt;/D&gt;&lt;D xsi:type="xsd:double"&gt;-3.1618893&lt;/D&gt;&lt;D xsi:type="xsd:double"&gt;-3.7555575&lt;/D&gt;&lt;D xsi:type="xsd:double"&gt;4.978776&lt;/D&gt;&lt;D xsi:type="xsd:double"&gt;8.780443&lt;/D&gt;&lt;D xsi:type="xsd:double"&gt;4.7799826&lt;/D&gt;&lt;D xsi:type="xsd:double"&gt;5.0869107&lt;/D&gt;&lt;D xsi:type="xsd:double"&gt;-8.023185&lt;/D&gt;&lt;D xsi:type="xsd:double"&gt;-41.043915&lt;/D&gt;&lt;D xsi:type="xsd:double"&gt;-26.5688&lt;/D&gt;&lt;D xsi:type="xsd:double"&gt;-18.319738&lt;/D&gt;&lt;D xsi:type="xsd:double"&gt;-14.1024885&lt;/D&gt;&lt;D xsi:type="xsd:double"&gt;-10.471755&lt;/D&gt;&lt;D xsi:type="xsd:double"&gt;-6.9955587&lt;/D&gt;&lt;D xsi:type="xsd:double"&gt;-6.6658792&lt;/D&gt;&lt;D xsi:type="xsd:double"&gt;-5.865365&lt;/D&gt;&lt;D xsi:type="xsd:double"&gt;-4.890567&lt;/D&gt;&lt;D xsi:type="xsd:double"&gt;7.1190357&lt;/D&gt;&lt;D xsi:type="xsd:double"&gt;15.874207&lt;/D&gt;&lt;D xsi:type="xsd:double"&gt;21.272064&lt;/D&gt;&lt;D xsi:type="xsd:double"&gt;78.12824&lt;/D&gt;&lt;D xsi:type="xsd:double"&gt;60.084568&lt;/D&gt;&lt;D xsi:type="xsd:double"&gt;41.457428&lt;/D&gt;&lt;D xsi:type="xsd:double"&gt;46.132553&lt;/D&gt;&lt;D xsi:type="xsd:double"&gt;34.026207&lt;/D&gt;&lt;D xsi:type="xsd:double"&gt;35.47071&lt;/D&gt;&lt;D xsi:type="xsd:double"&gt;33.350204&lt;/D&gt;&lt;D xsi:type="xsd:double"&gt;29.767263&lt;/D&gt;&lt;D xsi:type="xsd:double"&gt;35.337555&lt;/D&gt;&lt;D xsi:type="xsd:double"&gt;23.556805&lt;/D&gt;&lt;D xsi:type="xsd:double"&gt;7.2586417&lt;/D&gt;&lt;D xsi:type="xsd:double"&gt;9.280479&lt;/D&gt;&lt;D xsi:type="xsd:double"&gt;6.369138&lt;/D&gt;&lt;D xsi:type="xsd:double"&gt;-6.220394&lt;/D&gt;&lt;D xsi:type="xsd:double"&gt;-17.348402&lt;/D&gt;&lt;D xsi:type="xsd:double"&gt;-25.751888&lt;/D&gt;&lt;D xsi:type="xsd:double"&gt;-25.998867&lt;/D&gt;&lt;D xsi:type="xsd:double"&gt;-18.977959&lt;/D&gt;&lt;D xsi:type="xsd:double"&gt;-26.609861&lt;/D&gt;&lt;D xsi:type="xsd:double"&gt;-36.464024&lt;/D&gt;&lt;D xsi:type="xsd:double"&gt;-45.1465&lt;/D&gt;&lt;D xsi:type="xsd:double"&gt;-39.292072&lt;/D&gt;&lt;D xsi:type="xsd:double"&gt;-34.810078&lt;/D&gt;&lt;D xsi:type="xsd:double"&gt;-39.4823&lt;/D&gt;&lt;D xsi:type="xsd:double"&gt;-36.953632&lt;/D&gt;&lt;D xsi:type="xsd:double"&gt;-31.978167&lt;/D&gt;&lt;D xsi:type="xsd:double"&gt;-18.829668&lt;/D&gt;&lt;D xsi:type="xsd:double"&gt;-10.991794&lt;/D&gt;&lt;D xsi:type="xsd:double"&gt;-0.26324987&lt;/D&gt;&lt;D xsi:type="xsd:double"&gt;-8.483476&lt;/D&gt;&lt;D xsi:type="xsd:double"&gt;3.0261993&lt;/D&gt;&lt;D xsi:type="xsd:double"&gt;3.9487123&lt;/D&gt;&lt;D xsi:type="xsd:double"&gt;15.271211&lt;/D&gt;&lt;D xsi:type="xsd:double"&gt;5.2576065&lt;/D&gt;&lt;D xsi:type="xsd:double"&gt;7.057762&lt;/D&gt;&lt;D xsi:type="xsd:double"&gt;15.720474&lt;/D&gt;&lt;D xsi:type="xsd:double"&gt;20.943308&lt;/D&gt;&lt;D xsi:type="xsd:double"&gt;5.5269957&lt;/D&gt;&lt;D xsi:type="xsd:double"&gt;10.652267&lt;/D&gt;&lt;D xsi:type="xsd:double"&gt;2.0672798&lt;/D&gt;&lt;D xsi:type="xsd:double"&gt;-9.067286&lt;/D&gt;&lt;D xsi:type="xsd:double"&gt;-16.213417&lt;/D&gt;&lt;D xsi:type="xsd:double"&gt;-11.219597&lt;/D&gt;&lt;D xsi:type="xsd:double"&gt;1.0673761&lt;/D&gt;&lt;/FQL&gt;&lt;FQL&gt;&lt;Q&gt;EPHE^P_PRICE_RETURNS_PR('52W',</t>
        </r>
      </text>
    </comment>
    <comment ref="A4" authorId="0" shapeId="0" xr:uid="{43405637-6CBE-4B88-8979-1AE1A7CE0854}">
      <text>
        <r>
          <rPr>
            <b/>
            <sz val="9"/>
            <color indexed="81"/>
            <rFont val="Tahoma"/>
            <charset val="1"/>
          </rPr>
          <t>2,-10AY,0,AM)&lt;/Q&gt;&lt;R&gt;121&lt;/R&gt;&lt;C&gt;1&lt;/C&gt;&lt;D xsi:type="xsd:double"&gt;5.9109926&lt;/D&gt;&lt;D xsi:type="xsd:double"&gt;14.317417&lt;/D&gt;&lt;D xsi:type="xsd:double"&gt;19.467926&lt;/D&gt;&lt;D xsi:type="xsd:double"&gt;31.425262&lt;/D&gt;&lt;D xsi:type="xsd:double"&gt;30.607128&lt;/D&gt;&lt;D xsi:type="xsd:double"&gt;20.561182&lt;/D&gt;&lt;D xsi:type="xsd:double"&gt;17.319763&lt;/D&gt;&lt;D xsi:type="xsd:double"&gt;12.214554&lt;/D&gt;&lt;D xsi:type="xsd:double"&gt;10.292935&lt;/D&gt;&lt;D xsi:type="xsd:double"&gt;6.797397&lt;/D&gt;&lt;D xsi:type="xsd:double"&gt;-4.3714404&lt;/D&gt;&lt;D xsi:type="xsd:double"&gt;-8.188504&lt;/D&gt;&lt;D xsi:type="xsd:double"&gt;-1.0024667&lt;/D&gt;&lt;D xsi:type="xsd:double"&gt;-10.923677&lt;/D&gt;&lt;D xsi:type="xsd:double"&gt;-11.44771&lt;/D&gt;&lt;D xsi:type="xsd:double"&gt;-24.627335&lt;/D&gt;&lt;D xsi:type="xsd:double"&gt;-20.214945&lt;/D&gt;&lt;D xsi:type="xsd:double"&gt;-11.011809&lt;/D&gt;&lt;D xsi:type="xsd:double"&gt;-12.262333&lt;/D&gt;&lt;D xsi:type="xsd:double"&gt;-9.127969&lt;/D&gt;&lt;D xsi:type="xsd:double"&gt;-0.24580956&lt;/D&gt;&lt;D xsi:type="xsd:double"&gt;4.419327&lt;/D&gt;&lt;D xsi:type="xsd:double"&gt;11.191738&lt;/D&gt;&lt;D xsi:type="xsd:double"&gt;4.2649508&lt;/D&gt;&lt;D xsi:type="xsd:double"&gt;1.4426231&lt;/D&gt;&lt;D xsi:type="xsd:double"&gt;-1.5453458&lt;/D&gt;&lt;D xsi:type="xsd:double"&gt;-5.554265&lt;/D&gt;&lt;D xsi:type="xsd:double"&gt;12.18108&lt;/D&gt;&lt;D xsi:type="xsd:double"&gt;1.9787788&lt;/D&gt;&lt;D xsi:type="xsd:double"&gt;-4.274994&lt;/D&gt;&lt;D xsi:type="xsd:double"&gt;-0.9022057&lt;/D&gt;&lt;D xsi:type="xsd:double"&gt;-3.7071943&lt;/D&gt;&lt;D xsi:type="xsd:double"&gt;-3.77236&lt;/D&gt;&lt;D xsi:type="xsd:double"&gt;-9.532303&lt;/D&gt;&lt;D xsi:type="xsd:double"&gt;-10.525471&lt;/D&gt;&lt;D xsi:type="xsd:double"&gt;1.5625596&lt;/D&gt;&lt;D xsi:type="xsd:double"&gt;2.6384473&lt;/D&gt;&lt;D xsi:type="xsd:double"&gt;11.713612&lt;/D&gt;&lt;D xsi:type="xsd:double"&gt;20.41117&lt;/D&gt;&lt;D xsi:type="xsd:double"&gt;16.693233&lt;/D&gt;&lt;D xsi:type="xsd:double"&gt;10.028374&lt;/D&gt;&lt;D xsi:type="xsd:double"&gt;3.2700896&lt;/D&gt;&lt;D xsi:type="xsd:double"&gt;-4.708785&lt;/D&gt;&lt;D xsi:type="xsd:double"&gt;-7.820696&lt;/D&gt;&lt;D xsi:type="xsd:double"&gt;-16.286177&lt;/D&gt;&lt;D xsi:type="xsd:double"&gt;-13.393986&lt;/D&gt;&lt;D xsi:type="xsd:double"&gt;-9.556848&lt;/D&gt;&lt;D xsi:type="xsd:double"&gt;-17.632437&lt;/D&gt;&lt;D xsi:type="xsd:double"&gt;-21.236801&lt;/D&gt;&lt;D xsi:type="xsd:double"&gt;-16.738855&lt;/D&gt;&lt;D xsi:type="xsd:double"&gt;-16.558546&lt;/D&gt;&lt;D xsi:type="xsd:double"&gt;-10.201656&lt;/D&gt;&lt;D xsi:type="xsd:double"&gt;-7.5146856&lt;/D&gt;&lt;D xsi:type="xsd:double"&gt;-3.0795574&lt;/D&gt;&lt;D xsi:type="xsd:double"&gt;2.322173&lt;/D&gt;&lt;D xsi:type="xsd:double"&gt;-1.3896942&lt;/D&gt;&lt;D xsi:type="xsd:double"&gt;14.359867&lt;/D&gt;&lt;D xsi:type="xsd:double"&gt;18.74727&lt;/D&gt;&lt;D xsi:type="xsd:double"&gt;7.3684335&lt;/D&gt;&lt;D xsi:type="xsd:double"&gt;12.141037&lt;/D&gt;&lt;D xsi:type="xsd:double"&gt;19.059086&lt;/D&gt;&lt;D xsi:type="xsd:double"&gt;14.944828&lt;/D&gt;&lt;D xsi:type="xsd:double"&gt;8.480072&lt;/D&gt;&lt;D xsi:type="xsd:double"&gt;-0.8015454&lt;/D&gt;&lt;D xsi:type="xsd:double"&gt;-5.198449&lt;/D&gt;&lt;D xsi:type="xsd:double"&gt;-43.419647&lt;/D&gt;&lt;D xsi:type="xsd:double"&gt;-28.447025&lt;/D&gt;&lt;D xsi:type="xsd:double"&gt;-24.91657&lt;/D&gt;&lt;D xsi:type="xsd:double"&gt;-20.682585&lt;/D&gt;&lt;D xsi:type="xsd:double"&gt;-25.32677&lt;/D&gt;&lt;D xsi:type="xsd:double"&gt;-16.523123&lt;/D&gt;&lt;D xsi:type="xsd:double"&gt;-20.88018&lt;/D&gt;&lt;D xsi:type="xsd:double"&gt;-22.658098&lt;/D&gt;&lt;D xsi:type="xsd:double"&gt;-8.067041&lt;/D&gt;&lt;D xsi:type="xsd:double"&gt;-2.3444593&lt;/D&gt;&lt;D xsi:type="xsd:double"&gt;-1.218617&lt;/D&gt;&lt;D xsi:type="xsd:double"&gt;-3.7260592&lt;/D&gt;&lt;D xsi:type="xsd:double"&gt;54.640293&lt;/D&gt;&lt;D xsi:type="xsd:double"&gt;24.5425&lt;/D&gt;&lt;D xsi:type="xsd:double"&gt;20.364904&lt;/D&gt;&lt;D xsi:type="xsd:double"&gt;13.081348&lt;/D&gt;&lt;D xsi:type="xsd:double"&gt;7.6364994&lt;/D&gt;&lt;D xsi:type="xsd:double"&gt;4.573691&lt;/D&gt;&lt;D xsi:type="xsd:double"&gt;14.942169&lt;/D&gt;&lt;D xsi:type="xsd:double"&gt;22.673119&lt;/D&gt;&lt;D xsi:type="xsd:double"&gt;3.4692526&lt;/D&gt;&lt;D xsi:type="xsd:double"&gt;-0.14543533&lt;/D&gt;&lt;D xsi:type="xsd:double"&gt;-3.4844518&lt;/D&gt;&lt;D xsi:type="xsd:double"&gt;7.431674&lt;/D&gt;&lt;D xsi:type="xsd:double"&gt;3.2805443&lt;/D&gt;&lt;D xsi:type="xsd:double"&gt;2.6515126&lt;/D&gt;&lt;D xsi:type="xsd:double"&gt;-0.2093792&lt;/D&gt;&lt;D xsi:type="xsd:double"&gt;-14.616156&lt;/D&gt;&lt;D xsi:type="xsd:double"&gt;-13.396275&lt;/D&gt;&lt;D xsi:type="xsd:double"&gt;-2.5474608&lt;/D&gt;&lt;D xsi:type="xsd:double"&gt;-15.176779&lt;/D&gt;&lt;D xsi:type="xsd:double"&gt;-26.490974&lt;/D&gt;&lt;D xsi:type="xsd:double"&gt;-20.895714&lt;/D&gt;&lt;D xsi:type="xsd:double"&gt;-19.209105&lt;/D&gt;&lt;D xsi:type="xsd:double"&gt;-6.5804005&lt;/D&gt;&lt;D xsi:type="xsd:double"&gt;-13.951672&lt;/D&gt;&lt;D xsi:type="xsd:double"&gt;-13.218993&lt;/D&gt;&lt;D xsi:type="xsd:double"&gt;-12.892187&lt;/D&gt;&lt;D xsi:type="xsd:double"&gt;-4.5532703&lt;/D&gt;&lt;D xsi:type="xsd:double"&gt;-1.0934174&lt;/D&gt;&lt;D xsi:type="xsd:double"&gt;9.695137&lt;/D&gt;&lt;D xsi:type="xsd:double"&gt;-8.491987&lt;/D&gt;&lt;D xsi:type="xsd:double"&gt;-4.383075&lt;/D&gt;&lt;D xsi:type="xsd:double"&gt;6.5877438&lt;/D&gt;&lt;D xsi:type="xsd:double"&gt;0.79057217&lt;/D&gt;&lt;D xsi:type="xsd:double"&gt;2.1140933&lt;/D&gt;&lt;D xsi:type="xsd:double"&gt;-8.075762&lt;/D&gt;&lt;D xsi:type="xsd:double"&gt;0.9768367&lt;/D&gt;&lt;D xsi:type="xsd:double"&gt;7.659173&lt;/D&gt;&lt;D xsi:type="xsd:double"&gt;-0.9238422&lt;/D&gt;&lt;D xsi:type="xsd:double"&gt;0.071144104&lt;/D&gt;&lt;D xsi:type="xsd:double"&gt;-4.3907046&lt;/D&gt;&lt;D xsi:type="xsd:double"&gt;-3.8714468&lt;/D&gt;&lt;D xsi:type="xsd:double"&gt;9.95903&lt;/D&gt;&lt;D xsi:type="xsd:double"&gt;21.30357&lt;/D&gt;&lt;D xsi:type="xsd:double"&gt;20.319534&lt;/D&gt;&lt;/FQL&gt;&lt;FQL&gt;&lt;Q&gt;EWY^FG_TOTAL_RETURNC(-10AY,0,AM)&lt;/Q&gt;&lt;R&gt;121&lt;/R&gt;&lt;C&gt;1&lt;/C&gt;&lt;D xsi:type="xsd:double"&gt;-10.621559&lt;/D&gt;&lt;D xsi:type="xsd:double"&gt;0.31690598&lt;/D&gt;&lt;D xsi:type="xsd:double"&gt;-2.1028519&lt;/D&gt;&lt;D xsi:type="xsd:double"&gt;2.0137906&lt;/D&gt;&lt;D xsi:type="xsd:double"&gt;-0.44460297&lt;/D&gt;&lt;D xsi:type="xsd:double"&gt;3.5369754&lt;/D&gt;&lt;D xsi:type="xsd:double"&gt;5.2795053&lt;/D&gt;&lt;D xsi:type="xsd:double"&gt;-2.6057005&lt;/D&gt;&lt;D xsi:type="xsd:double"&gt;-6.1080275&lt;/D&gt;&lt;D xsi:type="xsd:double"&gt;-5.107522&lt;/D&gt;&lt;D xsi:type="xsd:double"&gt;-9.027391&lt;/D&gt;&lt;D xsi:type="xsd:double"&gt;3.7782907&lt;/D&gt;&lt;D xsi:type="xsd:double"&gt;8.641731&lt;/D&gt;&lt;D xsi:type="xsd:double"&gt;-4.1981277&lt;/D&gt;&lt;D xsi:type="xsd:double"&gt;-1.8066466&lt;/D&gt;&lt;D xsi:type="xsd:double"&gt;-8.848679&lt;/D&gt;&lt;D xsi:type="xsd:double"&gt;3.033626&lt;/D&gt;&lt;D xsi:type="xsd:double"&gt;11.243868&lt;/D&gt;&lt;D xsi:type="xsd:double"&gt;2.052164&lt;/D&gt;&lt;D xsi:type="xsd:double"&gt;-8.212739&lt;/D&gt;&lt;D xsi:type="xsd:double"&gt;3.5217047&lt;/D&gt;&lt;D xsi:type="xsd:double"&gt;7.911396&lt;/D&gt;&lt;D xsi:type="xsd:double"&gt;5.6634903&lt;/D&gt;&lt;D xsi:type="xsd:double"&gt;-4.2497873&lt;/D&gt;&lt;D xsi:type="xsd:double"&gt;2.5362253&lt;/D&gt;&lt;D xsi:type="xsd:double"&gt;-8.215547&lt;/D&gt;&lt;D xsi:type="xsd:double"&gt;4.388833&lt;/D&gt;&lt;D xsi:type="xsd:double"&gt;4.998338&lt;/D&gt;&lt;D xsi:type="xsd:double"&gt;3.0394673&lt;/D&gt;&lt;D xsi:type="xsd:double"&gt;5.7271004&lt;/D&gt;&lt;D xsi:type="xsd:double"&gt;-2.8226435&lt;/D&gt;&lt;D xsi:type="xsd:double"&gt;9.922767&lt;/D&gt;&lt;D xsi:type="xsd:double"&gt;2.7493477&lt;/D&gt;&lt;D xsi:type="xsd:double"&gt;4.742086&lt;/D&gt;&lt;D xsi:type="xsd:double"&gt;-4.2719307&lt;/D&gt;&lt;D xsi:type="xsd:double"&gt;3.543365&lt;/D&gt;&lt;D xsi:type="xsd:double"&gt;3.837347&lt;/D&gt;&lt;D xsi:type="xsd:double"&gt;5.1020503&lt;/D&gt;&lt;D xsi:type="xsd:double"&gt;-0.95775723&lt;/D&gt;&lt;D xsi:type="xsd:double"&gt;5.442941&lt;/D&gt;&lt;D xsi:type="xsd:double"&gt;-2.00544&lt;/D&gt;&lt;D xsi:type="xsd:double"&gt;0.7129669&lt;/D&gt;&lt;D xsi:type="xsd:double"&gt;-0.58992505&lt;/D&gt;&lt;D xsi:type="xsd:double"&gt;-3.745222&lt;/D&gt;&lt;D xsi:type="xsd:double"&gt;-4.9595776&lt;/D&gt;&lt;D xsi:type="xsd:double"&gt;-4.584116&lt;/D&gt;&lt;D xsi:type="xsd:double"&gt;-2.356857&lt;/D&gt;&lt;D xsi:type="xsd:double"&gt;2.9862285&lt;/D&gt;&lt;D xsi:type="xsd:double"&gt;-8.954329&lt;/D&gt;&lt;D xsi:type="xsd:double"&gt;0.3960371&lt;/D&gt;&lt;D xsi:type="xsd:double"&gt;-2.6957393&lt;/D&gt;&lt;D xsi:type="xsd:double"&gt;5.204594&lt;/D&gt;&lt;D xsi:type="xsd:double"&gt;3.1895876&lt;/D&gt;&lt;D xsi:type="xsd:double"&gt;-1.9239902&lt;/D&gt;&lt;D xsi:type="xsd:double"&gt;1.7687798&lt;/D&gt;&lt;D xsi:type="xsd:double"&gt;-12.671828&lt;/D&gt;&lt;D xsi:type="xsd:double"&gt;5.464089&lt;/D&gt;&lt;D xsi:type="xsd:double"&gt;-1.0121822&lt;/D&gt;&lt;D xsi:type="xsd:double"&gt;-9.532064&lt;/D&gt;&lt;D xsi:type="xsd:double"&gt;9.099615&lt;/D&gt;&lt;D xsi:type="xsd:double"&gt;1.123786&lt;/D&gt;&lt;D xsi:type="xsd:double"&gt;6.146908&lt;/D&gt;&lt;D xsi:type="xsd:double"&gt;2.5525808&lt;/D&gt;&lt;D xsi:type="xsd:double"&gt;4.3676615&lt;/D&gt;&lt;D xsi:type="xsd:double"&gt;-4.6221075&lt;/D&gt;&lt;D xsi:type="xsd:double"&gt;-33.4152&lt;/D&gt;&lt;D xsi:type="xsd:double"&gt;24.834038&lt;/D&gt;&lt;D xsi:type="xsd:double"&gt;2.2454143&lt;/D&gt;&lt;D xsi:type="xsd:double"&gt;10.267771&lt;/D&gt;&lt;D xsi:type="xsd:double"&gt;3.8434625&lt;/D&gt;&lt;D xsi:type="xsd:double"&gt;8.546436&lt;/D&gt;&lt;D xsi:type="xsd:double"&gt;2.3558617&lt;/D&gt;&lt;D xsi:type="xsd:double"&gt;0.7722616&lt;/D&gt;&lt;D xsi:type="xsd:double"&gt;12.456787&lt;/D&gt;&lt;D xsi:type="xsd:double"&gt;9.365665&lt;/D&gt;&lt;D xsi:type="xsd:double"&gt;13.555777&lt;/D&gt;&lt;D xsi:type="xsd:double"&gt;-0.6722331&lt;/D&gt;&lt;D xsi:type="xsd:double"&gt;-4.3445053&lt;/D&gt;&lt;D xsi:type="xsd:double"&gt;6.6301584&lt;/D&gt;&lt;D xsi:type="xsd:double"&gt;-3.2855332&lt;/D&gt;&lt;D xsi:type="xsd:double"&gt;0.807786&lt;/D&gt;&lt;D xsi:type="xsd:double"&gt;-0.42809844&lt;/D&gt;&lt;D xsi:type="xsd:double"&gt;-6.9782853&lt;/D&gt;&lt;D xsi:type="xsd:double"&gt;-1.540643&lt;/D&gt;&lt;D xsi:type="xsd:double"&gt;-4.1405916&lt;/D&gt;&lt;D xsi:type="xsd:double"&gt;-1.7704606&lt;/D&gt;&lt;D xsi:type="xsd:double"&gt;2.595079&lt;/D&gt;&lt;D xsi:type="xsd:double"&gt;-4.556447&lt;/D&gt;&lt;D xsi:type="xsd:double"&gt;-2.6803493&lt;/D&gt;&lt;D xsi:type="xsd:double"&gt;-2.0279586&lt;/D&gt;&lt;D xsi:type="xsd:double"&gt;-3.9440572&lt;/D&gt;&lt;D xsi:type="xsd:double"&gt;-6.479323&lt;/D&gt;&lt;D xsi:type="xsd:double"&gt;-7.052785&lt;/D&gt;&lt;D xsi:type="xsd:double"&gt;-4.0536046&lt;/D&gt;&lt;D xsi:type="xsd:double"&gt;4.8184395&lt;/D&gt;&lt;D xsi:type="xsd:double"&gt;-9.393734&lt;/D&gt;&lt;D xsi:type="xsd:double"&gt;-7.7205896&lt;/D&gt;&lt;D xsi:type="xsd:double"&gt;15.637445&lt;/D&gt;&lt;D xsi:type="xsd:double"&gt;-1.8360257&lt;/D&gt;&lt;D xsi:type="xsd:double"&gt;8.897173&lt;/D&gt;&lt;D xsi:type="xsd:double"&gt;-0.7012427&lt;/D&gt;&lt;D xsi:type="xsd:double"&gt;-4.204297&lt;/D&gt;&lt;D xsi:type="xsd:double"&gt;7.9547405&lt;/D&gt;&lt;D xsi:type="xsd:double"&gt;-2.8108656&lt;/D&gt;&lt;D xsi:type="xsd:double"&gt;8.627451&lt;/D&gt;&lt;D xsi:type="xsd:double"&gt;1.2936115&lt;/D&gt;&lt;D xsi:type="xsd:double"&gt;-9.904957&lt;/D&gt;&lt;D xsi:type="xsd:double"&gt;4.252517&lt;/D&gt;&lt;D xsi:type="xsd:double"&gt;-7.5573087&lt;/D&gt;&lt;D xsi:type="xsd:double"&gt;6.464851&lt;/D&gt;&lt;D xsi:type="xsd:double"&gt;3.1164646&lt;/D&gt;&lt;D xsi:type="xsd:double"&gt;-6.4325333&lt;/D&gt;&lt;D xsi:type="xsd:double"&gt;9.670258&lt;/D&gt;&lt;D xsi:type="xsd:double"&gt;2.4458647&lt;/D&gt;&lt;D xsi:type="xsd:double"&gt;-6.021905&lt;/D&gt;&lt;D xsi:type="xsd:double"&gt;5.9223294&lt;/D&gt;&lt;D xsi:type="xsd:double"&gt;0.25969744&lt;/D&gt;&lt;D xsi:type="xsd:double"&gt;0.51805973&lt;/D&gt;&lt;D xsi:type="xsd:double"&gt;-0.65181255&lt;/D&gt;&lt;D xsi:type="xsd:double"&gt;-3.4787953&lt;/D&gt;&lt;D xsi:type="xsd:double"&gt;-1.8811226&lt;/D&gt;&lt;/FQL&gt;&lt;FQL&gt;&lt;Q&gt;QAT^FMA_DIV_YLD(NTMA,-10AY,0,AM,"PORTAGG","MEANR")&lt;/Q&gt;&lt;R&gt;121&lt;/R&gt;&lt;C&gt;1&lt;/C&gt;&lt;D xsi:type="xsd:double"&gt;4.25418508877838&lt;/D&gt;&lt;D xsi:type="xsd:double"&gt;4.01077343743427&lt;/D&gt;&lt;D xsi:type="xsd:double"&gt;4.85849873567116&lt;/D&gt;&lt;D xsi:type="xsd:double"&gt;4.70438429196102&lt;/D&gt;&lt;D xsi:type="xsd:double"&gt;4.1008784698484&lt;/D&gt;&lt;D xsi:type="xsd:double"&gt;4.53340053568074&lt;/D&gt;&lt;D xsi:type="xsd:double"&gt;4.53462125896666&lt;/D&gt;&lt;D xsi:type="xsd:double"&gt;4.4754696910624&lt;/D&gt;&lt;D xsi:type="xsd:double"&gt;4.67290203017395&lt;/D&gt;&lt;D xsi:type="xsd:double"&gt;4.6352944494029&lt;/D&gt;&lt;D xsi:type="xsd:double"&gt;4.86112993461621&lt;/D&gt;&lt;D xsi:type="xsd:double"&gt;4.96159219109809&lt;/D&gt;&lt;D xsi:type="xsd:double"&gt;4.82629569533722&lt;/D&gt;&lt;D xsi:type="xsd:double"&gt;5.22344249173331&lt;/D&gt;&lt;D xsi:type="xsd:double"&gt;5.68898531930651&lt;/D&gt;&lt;D xsi:type="xsd:double"&gt;6.08824992391575&lt;/D&gt;&lt;D xsi:type="xsd:double"&gt;5.23336952535561&lt;/D&gt;&lt;D xsi:type="xsd:double"&gt;4.19151459338304&lt;/D&gt;&lt;D xsi:type="xsd:double"&gt;4.23889333435495&lt;/D&gt;&lt;D xsi:type="xsd:double"&gt;4.26901358149406&lt;/D&gt;&lt;D xsi:type="xsd:double"&gt;4.27164876486514&lt;/D&gt;&lt;D xsi:type="xsd:double"&gt;4.00392375905316&lt;/D&gt;&lt;D xsi:type="xsd:double"&gt;3.63019925312924&lt;/D&gt;&lt;D xsi:type="xsd:double"&gt;3.91731088256744&lt;/D&gt;&lt;D xsi:type="xsd:double"&gt;3.90982840255853&lt;/D&gt;&lt;D xsi:type="xsd:double"&gt;4.19746647139295&lt;/D&gt;&lt;D xsi:type="xsd:double"&gt;3.96090281408718&lt;/D&gt;&lt;D xsi:type="xsd:double"&gt;3.58869779356044&lt;/D&gt;&lt;D xsi:type="xsd:double"&gt;3.72473641547624&lt;/D&gt;&lt;D xsi:type="xsd:double"&gt;3.85666512334892&lt;/D&gt;&lt;D xsi:type="xsd:double"&gt;3.83679611096087&lt;/D&gt;&lt;D xsi:type="xsd:double"&gt;3.8965623305929&lt;/D&gt;&lt;D xsi:type="xsd:double"&gt;4.32578754475882&lt;/D&gt;&lt;D xsi:type="xsd:double"&gt;4.2037679847336&lt;/D&gt;&lt;D xsi:type="xsd:double"&gt;4.25629788503364&lt;/D&gt;&lt;D xsi:type="xsd:double"&gt;4.89555277105828&lt;/D&gt;&lt;D xsi:type="xsd:double"&gt;4.55104045925938&lt;/D&gt;&lt;D xsi:type="xsd:double"&gt;4.65580235692523&lt;/D&gt;&lt;D xsi:type="xsd:double"&gt;4.46399610244983&lt;/D&gt;&lt;D xsi:type="xsd:double"&gt;4.04873746456657&lt;/D&gt;&lt;D xsi:type="xsd:double"&gt;4.55566108992938&lt;/D&gt;&lt;D xsi:type="xsd:double"&gt;4.84426773358456&lt;/D&gt;&lt;D xsi:type="xsd:double"&gt;4.73638971744648&lt;/D&gt;&lt;D xsi:type="xsd:double"&gt;4.85181258210376&lt;/D&gt;&lt;D xsi:type="xsd:double"&gt;4.82087982861078&lt;/D&gt;&lt;D xsi:type="xsd:double"&gt;4.65733117994483&lt;/D&gt;&lt;D xsi:type="xsd:double"&gt;4.57836209980034&lt;/D&gt;&lt;D xsi:type="xsd:double"&gt;4.35525178075794&lt;/D&gt;&lt;D xsi:type="xsd:double"&gt;4.27827396919319&lt;/D&gt;&lt;D xsi:type="xsd:double"&gt;4.34960863092659&lt;/D&gt;&lt;D xsi:type="xsd:double"&gt;4.49140913831796&lt;/D&gt;&lt;D xsi:type="xsd:double"&gt;4.36074409124219&lt;/D&gt;&lt;D xsi:type="xsd:double"&gt;4.67398507871439&lt;/D&gt;&lt;D xsi:type="xsd:double"&gt;4.62816490855546&lt;/D&gt;&lt;D xsi:type="xsd:double"&gt;4.3048182946762&lt;/D&gt;&lt;D xsi:type="xsd:double"&gt;4.47254344877878&lt;/D&gt;&lt;D xsi:type="xsd:double"&gt;4.14945149745969&lt;/D&gt;&lt;D xsi:type="xsd:double"&gt;4.15630724712884&lt;/D&gt;&lt;D xsi:type="xsd:double"&gt;4.50884814547615&lt;/D&gt;&lt;D xsi:type="xsd:double"&gt;4.11742681170226&lt;/D&gt;&lt;D xsi:type="xsd:double"&gt;4.09641318479571&lt;/D&gt;&lt;D xsi:type="xsd:double"&gt;4.11790091179803&lt;/D&gt;&lt;D xsi:type="xsd:double"&gt;4.06356256875332&lt;/D&gt;&lt;D xsi:type="xsd:double"&gt;3.8897041573634&lt;/D&gt;&lt;D xsi:type="xsd:double"&gt;4.36268273408067&lt;/D&gt;&lt;D xsi:type="xsd:double"&gt;4.63563206984175&lt;/D&gt;&lt;D xsi:type="xsd:double"&gt;4.46307294559949&lt;/D&gt;&lt;D xsi:type="xsd:double"&gt;4.22425109598139&lt;/D&gt;&lt;D xsi:type="xsd:double"&gt;3.89053937934243&lt;/D&gt;&lt;D xsi:type="xsd:double"&gt;3.79264676503694&lt;/D&gt;&lt;D xsi:type="xsd:double"&gt;3.5891320575379&lt;/D&gt;&lt;D xsi:type="xsd:double"&gt;3.49044157606436&lt;/D&gt;&lt;D xsi:type="xsd:double"&gt;3.51071893367124&lt;/D&gt;&lt;D xsi:type="xsd:double"&gt;3.64711483489431&lt;/D&gt;&lt;D xsi:type="xsd:double"&gt;3.7083386603628&lt;/D&gt;&lt;D xsi:type="xsd:double"&gt;3.73605704361118&lt;/D&gt;&lt;D xsi:type="xsd:double"&gt;3.83289827933846&lt;/D&gt;&lt;D xsi:type="xsd:double"&gt;3.88136887052177&lt;/D&gt;&lt;D xsi:type="xsd:double"&gt;3.68625037812171&lt;/D&gt;&lt;D xsi:type="xsd:double"&gt;3.79767088675642&lt;/D&gt;&lt;D xsi:type="xsd:double"&gt;3.83751110560509&lt;/D&gt;&lt;D xsi:type="xsd:double"&gt;3.90248707323582&lt;/D&gt;&lt;D xsi:type="xsd:double"&gt;3.87515860304974&lt;/D&gt;&lt;D xsi:type="xsd:double"&gt;4.09515172575273&lt;/D&gt;&lt;D xsi:type="xsd:double"&gt;3.83882657766735&lt;/D&gt;&lt;D xsi:type="xsd:double"&gt;3.83090748119158&lt;/D&gt;&lt;D xsi:type="xsd:double"&gt;3.99637489761264&lt;/D&gt;&lt;D xsi:type="xsd:double"&gt;3.85921427236556&lt;/D&gt;&lt;D xsi:type="xsd:double"&gt;3.97369479813036&lt;/D&gt;&lt;D xsi:type="xsd:double"&gt;3.71905937512898&lt;/D&gt;&lt;D xsi:type="xsd:double"&gt;3.70638458872192&lt;/D&gt;&lt;D xsi:type="xsd:double"&gt;4.040352039512&lt;/D&gt;&lt;D xsi:type="xsd:double"&gt;4.43126991224355&lt;/D&gt;&lt;D xsi:type="xsd:double"&gt;4.30548036676518&lt;/D&gt;&lt;D xsi:type="xsd:double"&gt;3.65573569651007&lt;/D&gt;&lt;D xsi:type="xsd:double"&gt;3.84449856017661&lt;/D&gt;&lt;D xsi:type="xsd:double"&gt;3.99708076270131&lt;/D&gt;&lt;D xsi:type="xsd:double"&gt;4.1651048316706&lt;/D&gt;&lt;D xsi:type="xsd:double"&gt;4.69032573954362&lt;/D&gt;&lt;D xsi:type="xsd:double"&gt;4.77577674764391&lt;/D&gt;&lt;D xsi:type="xsd:double"&gt;4.69929151085292&lt;/D&gt;&lt;D xsi:type="xsd:double"&gt;5.04109386107177&lt;/D&gt;&lt;D xsi:type="xsd:double"&gt;5.05442388752772&lt;/D&gt;&lt;D xsi:type="xsd:double"&gt;4.61178223613813&lt;/D&gt;&lt;D xsi:type="xsd:double"&gt;4.66085418732496&lt;/D&gt;&lt;D xsi:type="xsd:double"&gt;4.71133536909956&lt;/D&gt;&lt;D xsi:type="xsd:double"&gt;4.52561702338423&lt;/D&gt;&lt;D xsi:type="xsd:double"&gt;4.72391100871627&lt;/D&gt;&lt;D xsi:type="xsd:double"&gt;4.84598494052561&lt;/D&gt;&lt;D xsi:type="xsd:double"&gt;4.82458300564202&lt;/D&gt;&lt;D xsi:type="xsd:double"&gt;5.01986375906956&lt;/D&gt;&lt;D xsi:type="xsd:double"&gt;4.79078874601662&lt;/D&gt;&lt;D xsi:type="xsd:double"&gt;4.81861668669296&lt;/D&gt;&lt;D xsi:type="xsd:double"&gt;4.82577955740762&lt;/D&gt;&lt;D xsi:type="xsd:double"&gt;5.70349202431386&lt;/D&gt;&lt;D xsi:type="xsd:double"&gt;5.78120854826422&lt;/D&gt;&lt;D xsi:type="xsd:double"&gt;5.74677165918233&lt;/D&gt;&lt;D xsi:type="xsd:double"&gt;5.53802484154073&lt;/D&gt;&lt;D xsi:type="xsd:double"&gt;5.46876589752012&lt;/D&gt;&lt;D xsi:type="xsd:double"&gt;5.44254466883709&lt;/D&gt;&lt;D xsi:type="xsd:double"&gt;5.29378027123657&lt;/D&gt;&lt;/FQL&gt;&lt;FQL&gt;&lt;Q&gt;ECH^JULIAN(FMA_DIV_YLD(NTMA,-10AY,0,AM,"PORTAGG","MEANR").DATES)&lt;/Q&gt;&lt;R&gt;121&lt;/R&gt;&lt;C&gt;1&lt;/C&gt;&lt;D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xsi:type="xsd:long"&gt;45581&lt;/D&gt;&lt;/FQL&gt;&lt;FQL&gt;&lt;Q&gt;EPU^FMA_PE(NTMA,-10AY,0,AM,"PORTAGG","MEANR")&lt;/Q&gt;&lt;R&gt;121&lt;/R&gt;&lt;C&gt;1&lt;/C&gt;&lt;D xsi:type="xsd:double"&gt;12.1575138530307&lt;/D&gt;&lt;D xsi:type="xsd:double"&gt;12.1049926786114&lt;/D&gt;&lt;D xsi:type="xsd:double"&gt;12.2607336616735&lt;/D&gt;&lt;D xsi:type="xsd:double"&gt;12.5582121459658&lt;/D&gt;&lt;D xsi:type="xsd:double"&gt;13.4158930868988&lt;/D&gt;&lt;D xsi:type="xsd:double"&gt;12.5497183192429&lt;/D&gt;&lt;D xsi:type="xsd:double"&gt;12.1838625177633&lt;/D&gt;&lt;D xsi:type="xsd:double"&gt;13.4230435573634&lt;/D&gt;&lt;D xsi:type="xsd:double"&gt;14.0748161243645&lt;/D&gt;&lt;D xsi:type="xsd:double"&gt;12.8493209920303&lt;/D&gt;&lt;D xsi:type="xsd:double"&gt;11.3692476717446&lt;/D&gt;&lt;D xsi:type="xsd:double"&gt;11.3634821629682&lt;/D&gt;&lt;D xsi:type="xsd:double"&gt;11.7100919261543&lt;/D&gt;&lt;D xsi:type="xsd:double"&gt;7.85691632325682&lt;/D&gt;&lt;D xsi:type="xsd:double"&gt;7.30583113901386&lt;/D&gt;&lt;D xsi:type="xsd:double"&gt;10.6076248821523&lt;/D&gt;&lt;D xsi:type="xsd:double"&gt;13.5544063325345&lt;/D&gt;&lt;D xsi:type="xsd:double"&gt;15.6329994083391&lt;/D&gt;&lt;D xsi:type="xsd:double"&gt;15.4602156217752&lt;/D&gt;&lt;D xsi:type="xsd:double"&gt;14.8529710392714&lt;/D&gt;&lt;D xsi:type="xsd:double"&gt;14.0697438389687&lt;/D&gt;&lt;D xsi:type="xsd:double"&gt;14.5138539676257&lt;/D&gt;&lt;D xsi:type="xsd:double"&gt;14.5511838153402&lt;/D&gt;&lt;D xsi:type="xsd:double"&gt;13.4189748108841&lt;/D&gt;&lt;D xsi:type="xsd:double"&gt;12.4565647761932&lt;/D&gt;&lt;D xsi:type="xsd:double"&gt;11.4716384611003&lt;/D&gt;&lt;D xsi:type="xsd:double"&gt;11.1911605333532&lt;/D&gt;&lt;D xsi:type="xsd:double"&gt;12.2562920199997&lt;/D&gt;&lt;D xsi:type="xsd:double"&gt;13.4655797606889&lt;/D&gt;&lt;D xsi:type="xsd:double"&gt;13.214772209906&lt;/D&gt;&lt;D xsi:type="xsd:double"&gt;11.8607768597435&lt;/D&gt;&lt;D xsi:type="xsd:double"&gt;11.7948775537078&lt;/D&gt;&lt;D xsi:type="xsd:double"&gt;11.5941084861035&lt;/D&gt;&lt;D xsi:type="xsd:double"&gt;12.2716513453534&lt;/D&gt;&lt;D xsi:type="xsd:double"&gt;12.9317477577759&lt;/D&gt;&lt;D xsi:type="xsd:double"&gt;13.0588524066511&lt;/D&gt;&lt;D xsi:type="xsd:double"&gt;13.111247311106&lt;/D&gt;&lt;D xsi:type="xsd:double"&gt;12.7277031253839&lt;/D&gt;&lt;D xsi:type="xsd:double"&gt;12.4679197616924&lt;/D&gt;&lt;D xsi:type="xsd:double"&gt;14.251628532859&lt;/D&gt;&lt;D xsi:type="xsd:double"&gt;13.2815173767912&lt;/D&gt;&lt;D xsi:type="xsd:double"&gt;13.4279812850603&lt;/D&gt;&lt;D xsi:type="xsd:double"&gt;14.0972181071017&lt;/D&gt;&lt;D xsi:type="xsd:double"&gt;13.4952712774455&lt;/D&gt;&lt;D xsi:type="xsd:double"&gt;13.7814960300083&lt;/D&gt;&lt;D xsi:type="xsd:double"&gt;13.4168716296864&lt;/D&gt;&lt;D xsi:type="xsd:double"&gt;13.4283440399409&lt;/D&gt;&lt;D xsi:type="xsd:double"&gt;12.593417903421&lt;/D&gt;&lt;D xsi:type="xsd:double"&gt;12.9302339477243&lt;/D&gt;&lt;D xsi:type="xsd:double"&gt;13.4482288539223&lt;/D&gt;&lt;D xsi:type="xsd:double"&gt;13.2114544574982&lt;/D&gt;&lt;D xsi:type="xsd:double"&gt;14.6503471410212&lt;/D&gt;&lt;D xsi:type="xsd:double"&gt;15.779154459717&lt;/D&gt;&lt;D xsi:type="xsd:double"&gt;15.6590838820012&lt;/D&gt;&lt;D xsi:type="xsd:double"&gt;14.8471684299111&lt;/D&gt;&lt;D xsi:type="xsd:double"&gt;13.0535405484165&lt;/D&gt;&lt;D xsi:type="xsd:double"&gt;13.2945191940189&lt;/D&gt;&lt;D xsi:type="xsd:double"&gt;15.0203411601736&lt;/D&gt;&lt;D xsi:type="xsd:double"&gt;14.2850613901419&lt;/D&gt;&lt;D xsi:type="xsd:double"&gt;14.0542759258869&lt;/D&gt;&lt;D xsi:type="xsd:double"&gt;13.8364773628032&lt;/D&gt;&lt;D xsi:type="xsd:double"&gt;13.7995617909914&lt;/D&gt;&lt;D xsi:type="xsd:double"&gt;14.2641686757711&lt;/D&gt;&lt;D xsi:type="xsd:double"&gt;14.7198821424566&lt;/D&gt;&lt;D xsi:type="xsd:double"&gt;14.4301143548696&lt;/D&gt;&lt;D xsi:type="xsd:double"&gt;9.92675427720105&lt;/D&gt;&lt;D xsi:type="xsd:double"&gt;11.824785635631&lt;/D&gt;&lt;D xsi:type="xsd:double"&gt;15.1309428232529&lt;/D&gt;&lt;D xsi:type="xsd:double"&gt;18.0982240083077&lt;/D&gt;&lt;D xsi:type="xsd:double"&gt;19.5046381355051&lt;/D&gt;&lt;D xsi:type="xsd:double"&gt;23.1787023320541&lt;/D&gt;&lt;D xsi:type="xsd:double"&gt;21.8643439402329&lt;/D&gt;&lt;D xsi:type="xsd:double"&gt;18.403792019083&lt;/D&gt;&lt;D xsi:type="xsd:double"&gt;17.4491485143131&lt;/D&gt;&lt;D xsi:type="xsd:double"&gt;15.660634126258&lt;/D&gt;&lt;D xsi:type="xsd:double"&gt;14.2182810192381&lt;/D&gt;&lt;D xsi:type="xsd:double"&gt;15.4708072831963&lt;/D&gt;&lt;D xsi:type="xsd:double"&gt;14.2359192162201&lt;/D&gt;&lt;D xsi:type="xsd:double"&gt;12.1011918108092&lt;/D&gt;&lt;D xsi:type="xsd:double"&gt;11.7959883260923&lt;/D&gt;&lt;D xsi:type="xsd:double"&gt;8.64615556032478&lt;/D&gt;&lt;D xsi:type="xsd:double"&gt;9.19052406845496&lt;/D&gt;&lt;D xsi:type="xsd:double"&gt;8.66979114801892&lt;/D&gt;&lt;D xsi:type="xsd:double"&gt;8.8790740530275&lt;/D&gt;&lt;D xsi:type="xsd:double"&gt;10.1011984781094&lt;/D&gt;&lt;D xsi:type="xsd:double"&gt;9.66825366171953&lt;/D&gt;&lt;D xsi:type="xsd:double"&gt;9.63620703309277&lt;/D&gt;&lt;D xsi:type="xsd:double"&gt;11.458425254478&lt;/D&gt;&lt;D xsi:type="xsd:double"&gt;11.0342334044096&lt;/D&gt;&lt;D xsi:type="xsd:double"&gt;11.53003972042&lt;/D&gt;&lt;D xsi:type="xsd:double"&gt;9.95377800831471&lt;/D&gt;&lt;D xsi:type="xsd:double"&gt;7.9390275890582&lt;/D&gt;&lt;D xsi:type="xsd:double"&gt;7.58271416616032&lt;/D&gt;&lt;D xsi:type="xsd:double"&gt;6.92019795419794&lt;/D&gt;&lt;D xsi:type="xsd:double"&gt;7.76733172815644&lt;/D&gt;&lt;D xsi:type="xsd:double"&gt;7.82271508391869&lt;/D&gt;&lt;D xsi:type="xsd:double"&gt;8.40754368303451&lt;/D&gt;&lt;D xsi:type="xsd:double"&gt;9.65796880961582&lt;/D&gt;&lt;D xsi:type="xsd:double"&gt;9.10863262246554&lt;/D&gt;&lt;D xsi:type="xsd:double"&gt;10.3530606478512&lt;/D&gt;&lt;D xsi:type="xsd:double"&gt;9.60747619416368&lt;/D&gt;&lt;D xsi:type="xsd:double"&gt;9.372854021243&lt;/D&gt;&lt;D xsi:type="xsd:double"&gt;9.98318851790438&lt;/D&gt;&lt;D xsi:type="xsd:double"&gt;9.41135695289768&lt;/D&gt;&lt;D xsi:type="xsd:double"&gt;10.1732109815438&lt;/D&gt;&lt;D xsi:type="xsd:double"&gt;10.4968852383227&lt;/D&gt;&lt;D xsi:type="xsd:double"&gt;10.2466954513407&lt;/D&gt;&lt;D xsi:type="xsd:double"&gt;10.1650737384453&lt;/D&gt;&lt;D xsi:type="xsd:double"&gt;9.59158888720965&lt;/D&gt;&lt;D xsi:type="xsd:double"&gt;10.0713462957694&lt;/D&gt;&lt;D xsi:type="xsd:double"&gt;11.6378253386394&lt;/D&gt;&lt;D xsi:type="xsd:double"&gt;11.1840382794703&lt;/D&gt;&lt;D xsi:type="xsd:double"&gt;11.9521819976727&lt;/D&gt;&lt;D xsi:type="xsd:double"&gt;12.9497370251764&lt;/D&gt;&lt;D xsi:type="xsd:double"&gt;12.9642448870629&lt;/D&gt;&lt;D xsi:type="xsd:double"&gt;13.8929833735493&lt;/D&gt;&lt;D xsi:type="xsd:double"&gt;11.5805447926712&lt;/D&gt;&lt;D xsi:type="xsd:double"&gt;11.2591814970215&lt;/D&gt;&lt;D xsi:type="xsd:double"&gt;10.5972200182731&lt;/D&gt;&lt;D xsi:type="xsd:double"&gt;10.8694835957983&lt;/D&gt;&lt;D xsi:type="xsd:double"&gt;11.476347794368&lt;/D&gt;&lt;/FQL&gt;&lt;FQL&gt;&lt;Q&gt;EZA^FMA_PE(LTMA,-10AY,0,AM,"PORTAGG","MEANR")&lt;/Q&gt;&lt;R&gt;121&lt;/R&gt;&lt;C&gt;1&lt;/C&gt;&lt;D xsi:type="xsd:double"&gt;15.9173850167227&lt;/D&gt;&lt;D xsi:type="xsd:double"&gt;16.9664596804506&lt;/D&gt;&lt;D xsi:type="xsd:double"&gt;16.7474648552849&lt;/D&gt;&lt;D xsi:type="xsd:double"&gt;16.9922138724151&lt;/D&gt;&lt;D xsi:type="xsd:double"&gt;18.1509678238437&lt;/D&gt;&lt;D xsi:type="xsd:double"&gt;18.3477547962966&lt;/D&gt;&lt;D xsi:type="xsd:double"&gt;18.5508345781306&lt;/D&gt;&lt;D xsi:type="xsd:double"&gt;18.4545752045842&lt;/D&gt;&lt;D xsi:type="xsd:double"&gt;17.9300760333954&lt;/D&gt;&lt;D xsi:type="xsd:double"&gt;18.0801305476325&lt;/D&gt;&lt;D xsi:type="xsd:double"&gt;17.3400201878803&lt;/D&gt;&lt;D xsi:type="xsd:double"&gt;17.1775611222395&lt;/D&gt;&lt;D xsi:type="xsd:double"&gt;17.7707036029829&lt;/D&gt;&lt;D xsi:type="xsd:double"&gt;17.3623838522316&lt;/D&gt;&lt;D xsi:type="xsd:double"&gt;16.1552385232363&lt;/D&gt;&lt;D xsi:type="xsd:double"&gt;14.6097365086275&lt;/D&gt;&lt;D xsi:type="xsd:double"&gt;16.3531440623536&lt;/D&gt;&lt;D xsi:type="xsd:double"&gt;16.0896640871268&lt;/D&gt;&lt;D xsi:type="xsd:double"&gt;16.065977123142&lt;/D&gt;&lt;D xsi:type="xsd:double"&gt;15.6284011221812&lt;/D&gt;&lt;D xsi:type="xsd:double"&gt;15.7488781002735&lt;/D&gt;&lt;D xsi:type="xsd:double"&gt;16.244298635231&lt;/D&gt;&lt;D xsi:type="xsd:double"&gt;17.0557574774306&lt;/D&gt;&lt;D xsi:type="xsd:double"&gt;16.4932927314905&lt;/D&gt;&lt;D xsi:type="xsd:double"&gt;16.5653036851585&lt;/D&gt;&lt;D xsi:type="xsd:double"&gt;16.2625449784051&lt;/D&gt;&lt;D xsi:type="xsd:double"&gt;16.3242483817879&lt;/D&gt;&lt;D xsi:type="xsd:double"&gt;17.5605218765638&lt;/D&gt;&lt;D xsi:type="xsd:double"&gt;18.5335198604956&lt;/D&gt;&lt;D xsi:type="xsd:double"&gt;18.493992195382&lt;/D&gt;&lt;D xsi:type="xsd:double"&gt;18.2753382039191&lt;/D&gt;&lt;D xsi:type="xsd:double"&gt;18.2666659754458&lt;/D&gt;&lt;D xsi:type="xsd:double"&gt;17.6155342580058&lt;/D&gt;&lt;D xsi:type="xsd:double"&gt;17.8219147588427&lt;/D&gt;&lt;D xsi:type="xsd:double"&gt;18.0871827294752&lt;/D&gt;&lt;D xsi:type="xsd:double"&gt;17.6630659717968&lt;/D&gt;&lt;D xsi:type="xsd:double"&gt;18.1951358482216&lt;/D&gt;&lt;D xsi:type="xsd:double"&gt;18.8216380416981&lt;/D&gt;&lt;D xsi:type="xsd:double"&gt;17.9835494891932&lt;/D&gt;&lt;D xsi:type="xsd:double"&gt;18.8891892466722&lt;/D&gt;&lt;D xsi:type="xsd:double"&gt;18.4209862955283&lt;/D&gt;&lt;D xsi:type="xsd:double"&gt;18.1736685758851&lt;/D&gt;&lt;D xsi:type="xsd:double"&gt;17.9132710569073&lt;/D&gt;&lt;D xsi:type="xsd:double"&gt;17.4446408350915&lt;/D&gt;&lt;D xsi:type="xsd:double"&gt;17.0221725890059&lt;/D&gt;&lt;D xsi:type="xsd:double"&gt;16.6453810502755&lt;/D&gt;&lt;D xsi:type="xsd:double"&gt;16.0445268924438&lt;/D&gt;&lt;D xsi:type="xsd:double"&gt;15.701534949239&lt;/D&gt;&lt;D xsi:type="xsd:double"&gt;14.561647333687&lt;/D&gt;&lt;D xsi:type="xsd:double"&gt;14.7767893170352&lt;/D&gt;&lt;D xsi:type="xsd:double"&gt;14.5139148640554&lt;/D&gt;&lt;D xsi:type="xsd:double"&gt;15.3197979979924&lt;/D&gt;&lt;D xsi:type="xsd:double"&gt;15.0420966797736&lt;/D&gt;&lt;D xsi:type="xsd:double"&gt;15.3228884514134&lt;/D&gt;&lt;D xsi:type="xsd:double"&gt;15.3922483457549&lt;/D&gt;&lt;D xsi:type="xsd:double"&gt;15.0356277580045&lt;/D&gt;&lt;D xsi:type="xsd:double"&gt;15.0337496091174&lt;/D&gt;&lt;D xsi:type="xsd:double"&gt;14.8297760694245&lt;/D&gt;&lt;D xsi:type="xsd:double"&gt;13.9957658172498&lt;/D&gt;&lt;D xsi:type="xsd:double"&gt;14.0098980121&lt;/D&gt;&lt;D xsi:type="xsd:double"&gt;13.646877538813&lt;/D&gt;&lt;D xsi:type="xsd:double"&gt;13.662731495047&lt;/D&gt;&lt;D xsi:type="xsd:double"&gt;14.6751885804962&lt;/D&gt;&lt;D xsi:type="xsd:double"&gt;14.5774176262536&lt;/D&gt;&lt;D xsi:type="xsd:double"&gt;14.420640914985&lt;/D&gt;&lt;D xsi:type="xsd:double"&gt;11.909901653542&lt;/D&gt;&lt;D xsi:type="xsd:double"&gt;12.1803069436324&lt;/D&gt;&lt;D xsi:type="xsd:double"&gt;12.4497823330672&lt;/D&gt;&lt;D xsi:type="xsd:double"&gt;12.8575103646221&lt;/D&gt;&lt;D xsi:type="xsd:double"&gt;13.4566174605747&lt;/D&gt;&lt;D xsi:type="xsd:double"&gt;13.5529568182952&lt;/D&gt;&lt;D xsi:type="xsd:double"&gt;13.3004800371933&lt;/D&gt;&lt;D xsi:type="xsd:double"&gt;13.2248692576382&lt;/D&gt;&lt;D xsi:type="xsd:double"&gt;13.7364673584601&lt;/D&gt;&lt;D xsi:type="xsd:double"&gt;14.1823952105822&lt;/D&gt;&lt;D xsi:type="xsd:double"&gt;13.8981592310036&lt;/D&gt;&lt;D xsi:type="xsd:double"&gt;14.2250641349734&lt;/D&gt;&lt;D xsi:type="xsd:double"&gt;13.4522765499408&lt;/D&gt;&lt;D xsi:type="xsd:double"&gt;13.1118251379309&lt;/D&gt;&lt;D xsi:type="xsd:double"&gt;12.6685636305492&lt;/D&gt;&lt;D xsi:type="xsd:double"&gt;12.1857738055412&lt;/D&gt;&lt;D xsi:type="xsd:double"&gt;11.8052617392937&lt;/D&gt;&lt;D xsi:type="xsd:double"&gt;11.1438470656025&lt;/D&gt;&lt;D xsi:type="xsd:double"&gt;10.6835621860632&lt;/D&gt;&lt;D xsi:type="xsd:double"&gt;10.8801189984623&lt;/D&gt;&lt;D xsi:type="xsd:double"&gt;10.7154856396274&lt;/D&gt;&lt;D xsi:type="xsd:double"&gt;10.3771504584901&lt;/D&gt;&lt;D xsi:type="xsd:double"&gt;10.611587928699&lt;/D&gt;&lt;D xsi:type="xsd:double"&gt;11.2056224351668&lt;/D&gt;&lt;D xsi:type="xsd:double"&gt;11.1492096822201&lt;/D&gt;&lt;D xsi:type="xsd:double"&gt;10.8784427930895&lt;/D&gt;&lt;D xsi:type="xsd:double"&gt;10.5454077842725&lt;/D&gt;&lt;D xsi:type="xsd:double"&gt;10.1124554123485&lt;/D&gt;&lt;D xsi:type="xsd:double"&gt;10.1843280940802&lt;/D&gt;&lt;D xsi:type="xsd:double"&gt;10.3415435488477&lt;/D&gt;&lt;D xsi:type="xsd:double"&gt;9.67203310522386&lt;/D&gt;&lt;D xsi:type="xsd:double"&gt;9.63526109209761&lt;/D&gt;&lt;D xsi:type="xsd:double"&gt;10.2579147703557&lt;/D&gt;&lt;D xsi:type="xsd:double"&gt;9.99816617093237&lt;/D&gt;&lt;D xsi:type="xsd:double"&gt;11.0303073210897&lt;/D&gt;&lt;D xsi:type="xsd:double"&gt;10.4420237203425&lt;/D&gt;&lt;D xsi:type="xsd:double"&gt;10.1421951527128&lt;/D&gt;&lt;D xsi:type="xsd:double"&gt;10.2783595920364&lt;/D&gt;&lt;D xsi:type="xsd:double"&gt;10.0349128964011&lt;/D&gt;&lt;D xsi:type="xsd:double"&gt;10.2515667412933&lt;/D&gt;&lt;D xsi:type="xsd:double"&gt;10.5987054695287&lt;/D&gt;&lt;D xsi:type="xsd:double"&gt;10.3224847104355&lt;/D&gt;&lt;D xsi:type="xsd:double"&gt;10.5557626008094&lt;/D&gt;&lt;D xsi:type="xsd:double"&gt;10.6015089677231&lt;/D&gt;&lt;D xsi:type="xsd:double"&gt;11.0117497909516&lt;/D&gt;&lt;D xsi:type="xsd:double"&gt;11.27117187239&lt;/D&gt;&lt;D xsi:type="xsd:double"&gt;10.842231649477&lt;/D&gt;&lt;D xsi:type="xsd:double"&gt;10.9107761920477&lt;/D&gt;&lt;D xsi:type="xsd:double"&gt;10.6156801575254&lt;/D&gt;&lt;D xsi:type="xsd:double"&gt;10.5145998241648&lt;/D&gt;&lt;D xsi:type="xsd:double"&gt;10.7679621762612&lt;/D&gt;&lt;D xsi:type="xsd:double"&gt;10.8072689809261&lt;/D&gt;&lt;D xsi:type="xsd:double"&gt;10.8116886188696&lt;/D&gt;&lt;D xsi:type="xsd:double"&gt;11.1987780149089&lt;/D&gt;&lt;D xsi:type="xsd:double"&gt;11.5506705842844&lt;/D&gt;&lt;D xsi:type="xsd:double"&gt;12.0338487140975&lt;/D&gt;&lt;/FQL&gt;&lt;FQL&gt;&lt;Q&gt;DDR3512M-FDS^FG_PRICE_CHANGE(0,-6AM)&lt;/Q&gt;&lt;R&gt;1&lt;/R&gt;&lt;C&gt;1&lt;/C&gt;&lt;D xsi:type="xsd:double"&gt;-11.3146392017591&lt;/D&gt;&lt;/FQL&gt;&lt;FQL&gt;&lt;Q&gt;PASP-FDS^FG_PRICE_CHANGE(0,-6AM)&lt;/Q&gt;&lt;R&gt;1&lt;/R&gt;&lt;C&gt;1&lt;/C&gt;&lt;D xsi:type="xsd:double"&gt;-1.22641509433963&lt;/D&gt;&lt;/FQL&gt;&lt;FQL&gt;&lt;Q&gt;PLATI-FDS^FG_PRICE_CHANGE(0,-6AM)&lt;/Q&gt;&lt;R&gt;1&lt;/R&gt;&lt;C&gt;1&lt;/C&gt;&lt;D xsi:type="xsd:double"&gt;6.24338624338625&lt;/D&gt;&lt;/FQL&gt;&lt;FQL&gt;&lt;Q&gt;W-FDS^FG_PRICE_CHANGE(0,-6AM)&lt;/Q&gt;&lt;R&gt;1&lt;/R&gt;&lt;C&gt;1&lt;/C&gt;&lt;D xsi:type="xsd:double"&gt;6.70703306939917&lt;/D&gt;&lt;/FQL&gt;&lt;FQL&gt;&lt;Q&gt;COPP-FDS^FG_PRICE_CHANGE(0,-6AM)&lt;/Q&gt;&lt;R&gt;1&lt;/R&gt;&lt;C&gt;1&lt;/C&gt;&lt;D xsi:type="xsd:double"&gt;-2.12813872311677&lt;/D&gt;&lt;/FQL&gt;&lt;FQL&gt;&lt;Q&gt;VNM^FMA_ROE(NTMA,-20AY,NOW,FY,"PORTAGG","MEANR")&lt;/Q&gt;&lt;R&gt;20&lt;/R&gt;&lt;C&gt;1&lt;/C&gt;&lt;D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xsi:type="xsd:double"&gt;10.732551314639&lt;/D&gt;&lt;/FQL&gt;&lt;FQL&gt;&lt;Q&gt;EPHE^FMA_ROE(NTMA,-20AY,NOW,FY,"PORTAGG","MEANR")&lt;/Q&gt;&lt;R&gt;20&lt;/R&gt;&lt;C&gt;1&lt;/C&gt;&lt;D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</t>
        </r>
      </text>
    </comment>
    <comment ref="A5" authorId="0" shapeId="0" xr:uid="{B4AFA851-8059-4074-B1E8-4227E6969DFA}">
      <text>
        <r>
          <rPr>
            <b/>
            <sz val="9"/>
            <color indexed="81"/>
            <rFont val="Tahoma"/>
            <charset val="1"/>
          </rPr>
          <t>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xsi:type="xsd:double"&gt;-0.731079343492458&lt;/D&gt;&lt;/FQL&gt;&lt;FQL&gt;&lt;Q&gt;CAGDPY@PE^EE_ACTUAL_ANNUAL(MED,0)&lt;/Q&gt;&lt;R&gt;1&lt;/R&gt;&lt;C&gt;1&lt;/C&gt;&lt;D xsi:type="xsd:double"&gt;0.830176564820384&lt;/D&gt;&lt;/FQL&gt;&lt;FQL&gt;&lt;Q&gt;CC_QA^FG_COMPANY_NAME&lt;/Q&gt;&lt;R&gt;1&lt;/R&gt;&lt;C&gt;1&lt;/C&gt;&lt;D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xsi:type="xsd:double"&gt;0.0437191799140736&lt;/D&gt;&lt;/FQL&gt;&lt;FQL&gt;&lt;Q&gt;USDAED^STD(FG_PRICE_CHANGE(0,-3AY,M))&lt;/Q&gt;&lt;R&gt;1&lt;/R&gt;&lt;C&gt;1&lt;/C&gt;&lt;D xsi:type="xsd:double"&gt;0.00874278501095947&lt;/D&gt;&lt;/FQL&gt;&lt;FQL&gt;&lt;Q&gt;USDTHB^STD(FG_PRICE_CHANGE(0,-3AY,M))&lt;/Q&gt;&lt;R&gt;1&lt;/R&gt;&lt;C&gt;1&lt;/C&gt;&lt;D xsi:type="xsd:double"&gt;3.11462645092391&lt;/D&gt;&lt;/FQL&gt;&lt;FQL&gt;&lt;Q&gt;USDCNH^STD(FG_PRICE_CHANGE(0,-3AY,M))&lt;/Q&gt;&lt;R&gt;1&lt;/R&gt;&lt;C&gt;1&lt;/C&gt;&lt;D xsi:type="xsd:double"&gt;1.81494374810926&lt;/D&gt;&lt;/FQL&gt;&lt;FQL&gt;&lt;Q&gt;USDEUR^STD(FG_PRICE_CHANGE(0,-3AY,M))&lt;/Q&gt;&lt;R&gt;1&lt;/R&gt;&lt;C&gt;1&lt;/C&gt;&lt;D xsi:type="xsd:double"&gt;2.17172756290048&lt;/D&gt;&lt;/FQL&gt;&lt;FQL&gt;&lt;Q&gt;USDBRL^STD(FG_PRICE_CHANGE(0,-3AY,M))&lt;/Q&gt;&lt;R&gt;1&lt;/R&gt;&lt;C&gt;1&lt;/C&gt;&lt;D xsi:type="xsd:double"&gt;3.55356356668837&lt;/D&gt;&lt;/FQL&gt;&lt;FQL&gt;&lt;Q&gt;USDMXN^STD(FG_PRICE_CHANGE(0,-3AY,M))&lt;/Q&gt;&lt;R&gt;1&lt;/R&gt;&lt;C&gt;1&lt;/C&gt;&lt;D xsi:type="xsd:double"&gt;2.79617270453914&lt;/D&gt;&lt;/FQL&gt;&lt;FQL&gt;&lt;Q&gt;USDMYR^STD(FG_PRICE_CHANGE(0,-3AY,M))&lt;/Q&gt;&lt;R&gt;1&lt;/R&gt;&lt;C&gt;1&lt;/C&gt;&lt;D xsi:type="xsd:double"&gt;2.57610853714431&lt;/D&gt;&lt;/FQL&gt;&lt;FQL&gt;&lt;Q&gt;USDPLN^STD(FG_PRICE_CHANGE(0,-3AY,M))&lt;/Q&gt;&lt;R&gt;1&lt;/R&gt;&lt;C&gt;1&lt;/C&gt;&lt;D xsi:type="xsd:double"&gt;3.22726190601712&lt;/D&gt;&lt;/FQL&gt;&lt;FQL&gt;&lt;Q&gt;USDIDR^STD(FG_PRICE_CHANGE(0,-3AY,M))&lt;/Q&gt;&lt;R&gt;1&lt;/R&gt;&lt;C&gt;1&lt;/C&gt;&lt;D xsi:type="xsd:double"&gt;1.79377015211473&lt;/D&gt;&lt;/FQL&gt;&lt;FQL&gt;&lt;Q&gt;FC0000GR^FMA_EPS(NTMA,-20AY,0,CY,,"PORTAGG","MEANR")&lt;/Q&gt;&lt;R&gt;20&lt;/R&gt;&lt;C&gt;1&lt;/C&gt;&lt;D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xsi:type="xsd:double"&gt;-16.413408&lt;/D&gt;&lt;D xsi:type="xsd:double"&gt;-8.5572605&lt;/D&gt;&lt;D xsi:type="xsd:double"&gt;-10.642302&lt;/D&gt;&lt;D xsi:type="xsd:double"&gt;-18.074232&lt;/D&gt;&lt;D xsi:type="xsd:double"&gt;-26.024372&lt;/D&gt;&lt;D xsi:type="xsd:double"&gt;-9.460831&lt;/D&gt;&lt;D xsi:type="xsd:double"&gt;-28.615635&lt;/D&gt;&lt;D xsi:type="xsd:double"&gt;-14.986837&lt;/D&gt;&lt;D xsi:type="xsd:double"&gt;-23.244493&lt;/D&gt;&lt;D xsi:type="xsd:double"&gt;-18.926685&lt;/D&gt;&lt;D xsi:type="xsd:double"&gt;-1.7407715&lt;/D&gt;&lt;D xsi:type="xsd:double"&gt;-13.602042&lt;/D&gt;&lt;D xsi:type="xsd:double"&gt;-19.374132&lt;/D&gt;&lt;D xsi:type="xsd:double"&gt;-17.01889&lt;/D&gt;&lt;D xsi:type="xsd:double"&gt;-11.447853&lt;/D&gt;&lt;D xsi:type="xsd:double"&gt;-3.4540296&lt;/D&gt;&lt;D xsi:type="xsd:double"&gt;-2.1680295&lt;/D&gt;&lt;D xsi:type="xsd:double"&gt;-7.7327194&lt;/D&gt;&lt;D xsi:type="xsd:double"&gt;5.934274&lt;/D&gt;&lt;D xsi:type="xsd:double"&gt;17.464233&lt;/D&gt;&lt;D xsi:type="xsd:double"&gt;26.940655&lt;/D&gt;&lt;D xsi:type="xsd:double"&gt;19.898092&lt;/D&gt;&lt;D xsi:type="xsd:double"&gt;4.0703535&lt;/D&gt;&lt;D xsi:type="xsd:double"&gt;1.2146592&lt;/D&gt;&lt;D xsi:type="xsd:double"&gt;10.757959&lt;/D&gt;&lt;D xsi:type="xsd:double"&gt;11.503326&lt;/D&gt;&lt;D xsi:type="xsd:double"&gt;6.6336274&lt;/D&gt;&lt;D xsi:type="xsd:double"&gt;4.8282385&lt;/D&gt;&lt;D xsi:type="xsd:double"&gt;9.623003&lt;/D&gt;&lt;D xsi:type="xsd:double"&gt;13.454628&lt;/D&gt;&lt;D xsi:type="xsd:double"&gt;11.400986&lt;/D&gt;&lt;D xsi:type="xsd:double"&gt;1.4417648&lt;/D&gt;&lt;D xsi:type="xsd:double"&gt;5.588269&lt;/D&gt;&lt;D xsi:type="xsd:double"&gt;1.7984748&lt;/D&gt;&lt;D xsi:type="xsd:double"&gt;2.6818156&lt;/D&gt;&lt;D xsi:type="xsd:double"&gt;1.3255835&lt;/D&gt;&lt;D xsi:type="xsd:double"&gt;-4.261434&lt;/D&gt;&lt;D xsi:type="xsd:double"&gt;-3.319645&lt;/D&gt;&lt;D xsi:type="xsd:double"&gt;-7.5783253&lt;/D&gt;&lt;D xsi:type="xsd:double"&gt;-5.174285&lt;/D&gt;&lt;D xsi:type="xsd:double"&gt;-9.654313&lt;/D&gt;&lt;D xsi:type="xsd:double"&gt;-11.701298&lt;/D&gt;&lt;D xsi:type="xsd:double"&gt;-5.040222&lt;/D&gt;&lt;D xsi:type="xsd:double"&gt;-12.246352&lt;/D&gt;&lt;D xsi:type="xsd:double"&gt;-16.660744&lt;/D&gt;&lt;D xsi:type="xsd:double"&gt;-14.500439&lt;/D&gt;&lt;D xsi:type="xsd:double"&gt;-8.442438&lt;/D&gt;&lt;D xsi:type="xsd:double"&gt;-2.6618183&lt;/D&gt;&lt;D xsi:type="xsd:double"&gt;-9.786898&lt;/D&gt;&lt;D xsi:type="xsd:double"&gt;-10.466188&lt;/D&gt;&lt;D xsi:type="xsd:double"&gt;-5.3418455&lt;/D&gt;&lt;D xsi:type="xsd:double"&gt;-7.968754&lt;/D&gt;&lt;D xsi:type="xsd:double"&gt;-3.468287&lt;/D&gt;&lt;D xsi:type="xsd:double"&gt;0.33739805&lt;/D&gt;&lt;D xsi:type="xsd:double"&gt;-6.5603075&lt;/D&gt;&lt;D xsi:type="xsd:double"&gt;0.5610347&lt;/D&gt;&lt;D xsi:type="xsd:double"&gt;1.507926&lt;/D&gt;&lt;D xsi:type="xsd:double"&gt;-3.5803318&lt;/D&gt;&lt;D xsi:type="xsd:double"&gt;-40.54364&lt;/D&gt;&lt;D xsi:type="xsd:double"&gt;-33.21693&lt;/D&gt;&lt;D xsi:type="xsd:double"&gt;-23.35747&lt;/D&gt;&lt;D xsi:type="xsd:double"&gt;-20.9849&lt;/D&gt;&lt;D xsi:type="xsd:double"&gt;-23.336155&lt;/D&gt;&lt;D xsi:type="xsd:double"&gt;-17.619467&lt;/D&gt;&lt;D xsi:type="xsd:double"&gt;-18.66923&lt;/D&gt;&lt;D xsi:type="xsd:double"&gt;-19.344627&lt;/D&gt;&lt;D xsi:type="xsd:double"&gt;-12.438613&lt;/D&gt;&lt;D xsi:type="xsd:double"&gt;-4.7152877&lt;/D&gt;&lt;D xsi:type="xsd:double"&gt;-1.5283704&lt;/D&gt;&lt;D xsi:type="xsd:double"&gt;5.215311&lt;/D&gt;&lt;D xsi:type="xsd:double"&gt;67.667564&lt;/D&gt;&lt;D xsi:type="xsd:double"&gt;44.609116&lt;/D&gt;&lt;D xsi:type="xsd:double"&gt;48.6207&lt;/D&gt;&lt;D xsi:type="xsd:double"&gt;46.688473&lt;/D&gt;&lt;D xsi:type="xsd:double"&gt;43.132053&lt;/D&gt;&lt;D xsi:type="xsd:double"&gt;41.032124&lt;/D&gt;&lt;D xsi:type="xsd:double"&gt;43.349503&lt;/D&gt;&lt;D xsi:type="xsd:double"&gt;43.57505&lt;/D&gt;&lt;D xsi:type="xsd:double"&gt;52.844093&lt;/D&gt;&lt;D xsi:type="xsd:double"&gt;47.97444&lt;/D&gt;&lt;D xsi:type="xsd:double"&gt;35.22183&lt;/D&gt;&lt;D xsi:type="xsd:double"&gt;38.6641&lt;/D&gt;&lt;D xsi:type="xsd:double"&gt;44.43804&lt;/D&gt;&lt;D xsi:type="xsd:double"&gt;47.93161&lt;/D&gt;&lt;D xsi:type="xsd:double"&gt;27.482164&lt;/D&gt;&lt;D xsi:type="xsd:double"&gt;15.618968&lt;/D&gt;&lt;D xsi:type="xsd:double"&gt;13.402772&lt;/D&gt;&lt;D xsi:type="xsd:double"&gt;18.062687&lt;/D&gt;&lt;D xsi:type="xsd:double"&gt;11.526072&lt;/D&gt;&lt;D xsi:type="xsd:double"&gt;6.753278&lt;/D&gt;&lt;D xsi:type="xsd:double"&gt;-2.8341413&lt;/D&gt;&lt;D xsi:type="xsd:double"&gt;-8.963328&lt;/D&gt;&lt;D xsi:type="xsd:double"&gt;-5.131775&lt;/D&gt;&lt;D xsi:type="xsd:double"&gt;-9.8035755&lt;/D&gt;&lt;D xsi:type="xsd:double"&gt;-23.341846&lt;/D&gt;&lt;D xsi:type="xsd:double"&gt;-20.05096&lt;/D&gt;&lt;D xsi:type="xsd:double"&gt;-13.636303&lt;/D&gt;&lt;D xsi:type="xsd:double"&gt;-6.0257616&lt;/D&gt;&lt;D xsi:type="xsd:double"&gt;2.2304177&lt;/D&gt;&lt;D xsi:type="xsd:double"&gt;-6.497729&lt;/D&gt;&lt;D xsi:type="xsd:double"&gt;-3.9299726&lt;/D&gt;&lt;D xsi:type="xsd:double"&gt;-4.4075785&lt;/D&gt;&lt;D xsi:type="xsd:double"&gt;-1.0112286&lt;/D&gt;&lt;D xsi:type="xsd:double"&gt;-2.7694345&lt;/D&gt;&lt;D xsi:type="xsd:double"&gt;2.2939444&lt;/D&gt;&lt;D xsi:type="xsd:double"&gt;3.670156&lt;/D&gt;&lt;D xsi:type="xsd:double"&gt;11.6125345&lt;/D&gt;&lt;D xsi:type="xsd:double"&gt;1.9243598&lt;/D&gt;&lt;D xsi:type="xsd:double"&gt;1.4183521&lt;/D&gt;&lt;D xsi:type="xsd:double"&gt;-3.0721962&lt;/D&gt;&lt;D xsi:type="xsd:double"&gt;-1.9441307&lt;/D&gt;&lt;D xsi:type="xsd:double"&gt;1.0637403&lt;/D&gt;&lt;D xsi:type="xsd:double"&gt;3.5168886&lt;/D&gt;&lt;D xsi:type="xsd:double"&gt;9.857809&lt;/D&gt;&lt;/FQL&gt;&lt;FQL&gt;&lt;Q&gt;EIDO^P_PRICE_RETURNS_PR('52W',2,-10AY,0,AM)&lt;/Q&gt;&lt;R&gt;121&lt;/R&gt;&lt;C&gt;1&lt;/C&gt;&lt;D xsi:type="xsd:double"&gt;2.7158022&lt;/D&gt;&lt;D xsi:type="xsd:double"&gt;15.9970045&lt;/D&gt;&lt;D xsi:type="xsd:double"&gt;20.937109&lt;/D&gt;&lt;D xsi:type="xsd:double"&gt;16.170097&lt;/D&gt;&lt;D xsi:type="xsd:double"&gt;11.640131&lt;/D&gt;&lt;D xsi:type="xsd:double"&gt;-2.5187314&lt;/D&gt;&lt;D xsi:type="xsd:double"&gt;-1.3202131&lt;/D&gt;&lt;D xsi:type="xsd:double"&gt;-11.391581&lt;/D&gt;&lt;D xsi:type="xsd:double"&gt;-9.153975&lt;/D&gt;&lt;D xsi:type="xsd:double"&gt;-16.00566&lt;/D&gt;&lt;D xsi:type="xsd:double"&gt;-29.075182&lt;/D&gt;&lt;D xsi:type="xsd:double"&gt;-33.41984&lt;/D&gt;&lt;D xsi:type="xsd:double"&gt;-17.218655&lt;/D&gt;&lt;D xsi:type="xsd:double"&gt;-24.061691&lt;/D&gt;&lt;D xsi:type="xsd:double"&gt;-23.34903&lt;/D&gt;&lt;D xsi:type="xsd:double"&gt;-23.15082&lt;/D&gt;&lt;D xsi:type="xsd:double"&gt;-16.156942&lt;/D&gt;&lt;D xsi:type="xsd:double"&gt;-11.063093&lt;/D&gt;&lt;D xsi:type="xsd:double"&gt;-12.108332&lt;/D&gt;&lt;D xsi:type="xsd:double"&gt;-13.771725&lt;/D&gt;&lt;D xsi:type="xsd:double"&gt;-2.5050163&lt;/D&gt;&lt;D xsi:type="xsd:double"&gt;9.918213&lt;/D&gt;&lt;D xsi:type="xsd:double"&gt;33.206142&lt;/D&gt;&lt;D xsi:type="xsd:double"&gt;36.243893&lt;/D&gt;&lt;D xsi:type="xsd:double"&gt;26.602543&lt;/D&gt;&lt;D xsi:type="xsd:double"&gt;15.677631&lt;/D&gt;&lt;D xsi:type="xsd:double"&gt;16.053593&lt;/D&gt;&lt;D xsi:type="xsd:double"&gt;22.236084&lt;/D&gt;&lt;D xsi:type="xsd:double"&gt;7.5850606&lt;/D&gt;&lt;D xsi:type="xsd:double"&gt;6.7329288&lt;/D&gt;&lt;D xsi:type="xsd:double"&gt;9.751951&lt;/D&gt;&lt;D xsi:type="xsd:double"&gt;19.817019&lt;/D&gt;&lt;D xsi:type="xsd:double"&gt;18.341887&lt;/D&gt;&lt;D xsi:type="xsd:double"&gt;8.505476&lt;/D&gt;&lt;D xsi:type="xsd:double"&gt;2.5845885&lt;/D&gt;&lt;D xsi:type="xsd:double"&gt;6.793022&lt;/D&gt;&lt;D xsi:type="xsd:double"&gt;1.8322349&lt;/D&gt;&lt;D xsi:type="xsd:double"&gt;14.54624&lt;/D&gt;&lt;D xsi:type="xsd:double"&gt;16.542625&lt;/D&gt;&lt;D xsi:type="xsd:double"&gt;23.538076&lt;/D&gt;&lt;D xsi:type="xsd:double"&gt;23.031664&lt;/D&gt;&lt;D xsi:type="xsd:double"&gt;8.805561&lt;/D&gt;&lt;D xsi:type="xsd:double"&gt;8.103299&lt;/D&gt;&lt;D xsi:type="xsd:double"&gt;-7.7500105&lt;/D&gt;&lt;D xsi:type="xsd:double"&gt;-9.679186&lt;/D&gt;&lt;D xsi:type="xsd:double"&gt;-11.680317&lt;/D&gt;&lt;D xsi:type="xsd:double"&gt;-13.137513&lt;/D&gt;&lt;D xsi:type="xsd:double"&gt;-14.561921&lt;/D&gt;&lt;D xsi:type="xsd:double"&gt;-17.937416&lt;/D&gt;&lt;D xsi:type="xsd:double"&gt;-6.7971888&lt;/D&gt;&lt;D xsi:type="xsd:double"&gt;-7.6039076&lt;/D&gt;&lt;D xsi:type="xsd:double"&gt;-6.758255&lt;/D&gt;&lt;D xsi:type="xsd:double"&gt;-11.430788&lt;/D&gt;&lt;D xsi:type="xsd:double"&gt;-2.2922516&lt;/D&gt;&lt;D xsi:type="xsd:double"&gt;-1.477021&lt;/D&gt;&lt;D xsi:type="xsd:double"&gt;-6.425947&lt;/D&gt;&lt;D xsi:type="xsd:double"&gt;9.156084&lt;/D&gt;&lt;D xsi:type="xsd:double"&gt;15.5444145&lt;/D&gt;&lt;D xsi:type="xsd:double"&gt;11.4826565&lt;/D&gt;&lt;D xsi:type="xsd:double"&gt;15.019512&lt;/D&gt;&lt;D xsi:type="xsd:double"&gt;18.338097&lt;/D&gt;&lt;D xsi:type="xsd:double"&gt;2.1562696&lt;/D&gt;&lt;D xsi:type="xsd:double"&gt;5.273533&lt;/D&gt;&lt;D xsi:type="xsd:double"&gt;0.30794144&lt;/D&gt;&lt;D xsi:type="xsd:double"&gt;-5.0046325&lt;/D&gt;&lt;D xsi:type="xsd:double"&gt;-43.961506&lt;/D&gt;&lt;D xsi:type="xsd:double"&gt;-40.599586&lt;/D&gt;&lt;D xsi:type="xsd:double"&gt;-26.113152&lt;/D&gt;&lt;D xsi:type="xsd:double"&gt;-25.7128&lt;/D&gt;&lt;D xsi:type="xsd:double"&gt;-27.521587&lt;/D&gt;&lt;D xsi:type="xsd:double"&gt;-19.498516&lt;/D&gt;&lt;D xsi:type="xsd:double"&gt;-27.947014&lt;/D&gt;&lt;D xsi:type="xsd:double"&gt;-24.73188&lt;/D&gt;&lt;D xsi:type="xsd:double"&gt;-11.198288&lt;/D&gt;&lt;D xsi:type="xsd:double"&gt;-4.6614647&lt;/D&gt;&lt;D xsi:type="xsd:double"&gt;-4.4947805&lt;/D&gt;&lt;D xsi:type="xsd:double"&gt;-1.4464915&lt;/D&gt;&lt;D xsi:type="xsd:double"&gt;61.154793&lt;/D&gt;&lt;D xsi:type="xsd:double"&gt;51.92512&lt;/D&gt;&lt;D xsi:type="xsd:double"&gt;34.237957&lt;/D&gt;&lt;D xsi:type="xsd:double"&gt;12.653744&lt;/D&gt;&lt;D xsi:type="xsd:double"&gt;7.829237&lt;/D&gt;&lt;D xsi:type="xsd:double"&gt;7.340586&lt;/D&gt;&lt;D xsi:type="xsd:double"&gt;18.754887&lt;/D&gt;&lt;D xsi:type="xsd:double"&gt;35.839867&lt;/D&gt;&lt;D xsi:type="xsd:double"&gt;10.038149&lt;/D&gt;&lt;D xsi:type="xsd:double"&gt;-4.1231275&lt;/D&gt;&lt;D xsi:type="xsd:double"&gt;-4.695928&lt;/D&gt;&lt;D xsi:type="xsd:double"&gt;3.6345243&lt;/D&gt;&lt;D xsi:type="xsd:double"&gt;8.4454775&lt;/D&gt;&lt;D xsi:type="xsd:double"&gt;14.227713&lt;/D&gt;&lt;D xsi:type="xsd:double"&gt;10.15451&lt;/D&gt;&lt;D xsi:type="xsd:double"&gt;8.916271&lt;/D&gt;&lt;D xsi:type="xsd:double"&gt;9.191179&lt;/D&gt;&lt;D xsi:type="xsd:double"&gt;16.591&lt;/D&gt;&lt;D xsi:type="xsd:double"&gt;15.499711&lt;/D&gt;&lt;D xsi:type="xsd:double"&gt;-6.0098944&lt;/D&gt;&lt;D xsi:type="xsd:double"&gt;0.6941438&lt;/D&gt;&lt;D xsi:type="xsd:double"&gt;1.5424132&lt;/D&gt;&lt;D xsi:type="xsd:double"&gt;0.65516233&lt;/D&gt;&lt;D xsi:type="xsd:double"&gt;-0.5267143&lt;/D&gt;&lt;D xsi:type="xsd:double"&gt;-8.317542&lt;/D&gt;&lt;D xsi:type="xsd:double"&gt;-0.7124126&lt;/D&gt;&lt;D xsi:type="xsd:double"&gt;3.2710552&lt;/D&gt;&lt;D xsi:type="xsd:double"&gt;4.499638&lt;/D&gt;&lt;D xsi:type="xsd:double"&gt;12.013531&lt;/D&gt;&lt;D xsi:type="xsd:double"&gt;-1.4765799&lt;/D&gt;&lt;D xsi:type="xsd:double"&gt;-3.5657823&lt;/D&gt;&lt;D xsi:type="xsd:double"&gt;-2.907455&lt;/D&gt;&lt;D xsi:type="xsd:double"&gt;-2.699083&lt;/D&gt;&lt;D xsi:type="xsd:double"&gt;-2.0956516&lt;/D&gt;&lt;D xsi:type="xsd:double"&gt;0.89787245&lt;/D&gt;&lt;D xsi:type="xsd:double"&gt;0.46856403&lt;/D&gt;&lt;D xsi:type="xsd:double"&gt;6.1258197&lt;/D&gt;&lt;D xsi:type="xsd:double"&gt;-10.360694&lt;/D&gt;&lt;D xsi:type="xsd:double"&gt;-6.813824&lt;/D&gt;&lt;D xsi:type="xsd:double"&gt;-17.362946&lt;/D&gt;&lt;D xsi:type="xsd:double"&gt;-10.028362&lt;/D&gt;&lt;D xsi:type="xsd:double"&gt;-2.2952616&lt;/D&gt;&lt;D xsi:type="xsd:double"&gt;4.628706&lt;/D&gt;&lt;D xsi:type="xsd:double"&gt;10.422194&lt;/D&gt;&lt;/FQL&gt;&lt;FQL&gt;&lt;Q&gt;EWW^FG_TOTAL_RETURNC(-10AY,0,AM)&lt;/Q&gt;&lt;R&gt;121&lt;/R&gt;&lt;C&gt;1&lt;/C&gt;&lt;D xsi:type="xsd:double"&gt;-7.9445243&lt;/D&gt;&lt;D xsi:type="xsd:double"&gt;0.28920174&lt;/D&gt;&lt;D xsi:type="xsd:double"&gt;-9.559334&lt;/D&gt;&lt;D xsi:type="xsd:double"&gt;-1.5069485&lt;/D&gt;&lt;D xsi:type="xsd:double"&gt;1.5987635&lt;/D&gt;&lt;D xsi:type="xsd:double"&gt;0.3045678&lt;/D&gt;&lt;D xsi:type="xsd:double"&gt;0.5398154&lt;/D&gt;&lt;D xsi:type="xsd:double"&gt;1.5604019&lt;/D&gt;&lt;D xsi:type="xsd:double"&gt;-2.3624659&lt;/D&gt;&lt;D xsi:type="xsd:double"&gt;-2.3034215&lt;/D&gt;&lt;D xsi:type="xsd:double"&gt;-5.4072976&lt;/D&gt;&lt;D xsi:type="xsd:double"&gt;-1.8071175&lt;/D&gt;&lt;D xsi:type="xsd:double"&gt;3.568077&lt;/D&gt;&lt;D xsi:type="xsd:double"&gt;-1.9764304&lt;/D&gt;&lt;D xsi:type="xsd:double"&gt;-5.0961914&lt;/D&gt;&lt;D xsi:type="xsd:double"&gt;-11.407333&lt;/D&gt;&lt;D xsi:type="xsd:double"&gt;6.8318725&lt;/D&gt;&lt;D xsi:type="xsd:double"&gt;10.741913&lt;/D&gt;&lt;D xsi:type="xsd:double"&gt;-1.0945499&lt;/D&gt;&lt;D xsi:type="xsd:double"&gt;-4.579282&lt;/D&gt;&lt;D xsi:type="xsd:double"&gt;-2.6394725&lt;/D&gt;&lt;D xsi:type="xsd:double"&gt;6.632972&lt;/D&gt;&lt;D xsi:type="xsd:double"&gt;3.955567&lt;/D&gt;&lt;D xsi:type="xsd:double"&gt;-12.333643&lt;/D&gt;&lt;D xsi:type="xsd:double"&gt;10.198843&lt;/D&gt;&lt;D xsi:type="xsd:double"&gt;-16.627861&lt;/D&gt;&lt;D xsi:type="xsd:double"&gt;3.2580853&lt;/D&gt;&lt;D xsi:type="xsd:double"&gt;-4.9771786&lt;/D&gt;&lt;D xsi:type="xsd:double"&gt;8.934951&lt;/D&gt;&lt;D xsi:type="xsd:double"&gt;9.514427&lt;/D&gt;&lt;D xsi:type="xsd:double"&gt;2.9558659&lt;/D&gt;&lt;D xsi:type="xsd:double"&gt;-1.590687&lt;/D&gt;&lt;D xsi:type="xsd:double"&gt;7.35265&lt;/D&gt;&lt;D xsi:type="xsd:double"&gt;6.3212037&lt;/D&gt;&lt;D xsi:type="xsd:double"&gt;-0.7159054&lt;/D&gt;&lt;D xsi:type="xsd:double"&gt;-1.6707718&lt;/D&gt;&lt;D xsi:type="xsd:double"&gt;-6.5104604&lt;/D&gt;&lt;D xsi:type="xsd:double"&gt;-3.8454235&lt;/D&gt;&lt;D xsi:type="xsd:double"&gt;1.0346174&lt;/D&gt;&lt;D xsi:type="xsd:double"&gt;4.6885014&lt;/D&gt;&lt;D xsi:type="xsd:double"&gt;-0.98822117&lt;/D&gt;&lt;D xsi:type="xsd:double"&gt;-3.205371&lt;/D&gt;&lt;D xsi:type="xsd:double"&gt;7.2972417&lt;/D&gt;&lt;D xsi:type="xsd:double"&gt;-15.819627&lt;/D&gt;&lt;D xsi:type="xsd:double"&gt;-0.83425045&lt;/D&gt;&lt;D xsi:type="xsd:double"&gt;13.828075&lt;/D&gt;&lt;D xsi:type="xsd:double"&gt;-1.8715441&lt;/D&gt;&lt;D xsi:type="xsd:double"&gt;2.8508306&lt;/D&gt;&lt;D xsi:type="xsd:double"&gt;-7.241851&lt;/D&gt;&lt;D xsi:type="xsd:double"&gt;-12.920875&lt;/D&gt;&lt;D xsi:type="xsd:double"&gt;-2.4606466&lt;/D&gt;&lt;D xsi:type="xsd:double"&gt;12.703169&lt;/D&gt;&lt;D xsi:type="xsd:double"&gt;-2.8400242&lt;/D&gt;&lt;D xsi:type="xsd:double"&gt;0.22835732&lt;/D&gt;&lt;D xsi:type="xsd:double"&gt;7.382095&lt;/D&gt;&lt;D xsi:type="xsd:double"&gt;-6.1531963&lt;/D&gt;&lt;D xsi:type="xsd:double"&gt;0.72318316&lt;/D&gt;&lt;D xsi:type="xsd:double"&gt;-1.9010484&lt;/D&gt;&lt;D xsi:type="xsd:double"&gt;-8.662158&lt;/D&gt;&lt;D xsi:type="xsd:double"&gt;10.864008&lt;/D&gt;&lt;D xsi:type="xsd:double"&gt;2.2135139&lt;/D&gt;&lt;D xsi:type="xsd:double"&gt;0.045108795&lt;/D&gt;&lt;D xsi:type="xsd:double"&gt;5.4114103&lt;/D&gt;&lt;D xsi:type="xsd:double"&gt;3.670907&lt;/D&gt;&lt;D xsi:type="xsd:double"&gt;-1.1039317&lt;/D&gt;&lt;D xsi:type="xsd:double"&gt;-39.44819&lt;/D&gt;&lt;D xsi:type="xsd:double"&gt;-1.8782616&lt;/D&gt;&lt;D xsi:type="xsd:double"&gt;7.8695536&lt;/D&gt;&lt;D xsi:type="xsd:double"&gt;5.887699&lt;/D&gt;&lt;D xsi:type="xsd:double"&gt;-1.9937694&lt;/D&gt;&lt;D xsi:type="xsd:double"&gt;9.821999&lt;/D&gt;&lt;D xsi:type="xsd:double"&gt;-3.4732282&lt;/D&gt;&lt;D xsi:type="xsd:double"&gt;5.727136&lt;/D&gt;&lt;D xsi:type="xsd:double"&gt;15.825308&lt;/D&gt;&lt;D xsi:type="xsd:double"&gt;5.1502824&lt;/D&gt;&lt;D xsi:type="xsd:double"&gt;4.7826767&lt;/D&gt;&lt;D xsi:type="xsd:double"&gt;-5.777878&lt;/D&gt;&lt;D xsi:type="xsd:double"&gt;5.798137&lt;/D&gt;&lt;D xsi:type="xsd:double"&gt;5.0744295&lt;/D&gt;&lt;D xsi:type="xsd:double"&gt;2.7688384&lt;/D&gt;&lt;D xsi:type="xsd:double"&gt;-1.4476538&lt;/D&gt;&lt;D xsi:type="xsd:double"&gt;3.4814239&lt;/D&gt;&lt;D xsi:type="xsd:double"&gt;3.0134082&lt;/D&gt;&lt;D xsi:type="xsd:double"&gt;-0.42075515&lt;/D&gt;&lt;D xsi:type="xsd:double"&gt;0.2414465&lt;/D&gt;&lt;D xsi:type="xsd:double"&gt;-4.576474&lt;/D&gt;&lt;D xsi:type="xsd:double"&gt;4.168451&lt;/D&gt;&lt;D xsi:type="xsd:double"&gt;3.4814596&lt;/D&gt;&lt;D xsi:type="xsd:double"&gt;-0.63328743&lt;/D&gt;&lt;D xsi:type="xsd:double"&gt;4.740095&lt;/D&gt;&lt;D xsi:type="xsd:double"&gt;1.5782475&lt;/D&gt;&lt;D xsi:type="xsd:double"&gt;-7.0385575&lt;/D&gt;&lt;D xsi:type="xsd:double"&gt;-6.337726&lt;/D&gt;&lt;D xsi:type="xsd:double"&gt;-0.54573417&lt;/D&gt;&lt;D xsi:type="xsd:double"&gt;5.0263286&lt;/D&gt;&lt;D xsi:type="xsd:double"&gt;-3.9498448&lt;/D&gt;&lt;D xsi:type="xsd:double"&gt;0.6744981&lt;/D&gt;&lt;D xsi:type="xsd:double"&gt;15.30149&lt;/D&gt;&lt;D xsi:type="xsd:double"&gt;-5.01014&lt;/D&gt;&lt;D xsi:type="xsd:double"&gt;12.867498&lt;/D&gt;&lt;D xsi:type="xsd:double"&gt;4.4424653&lt;/D&gt;&lt;D xsi:type="xsd:double"&gt;-6.747526&lt;/D&gt;&lt;D xsi:type="xsd:double"&gt;9.379005&lt;/D&gt;&lt;D xsi:type="xsd:double"&gt;4.103172&lt;/D&gt;&lt;D xsi:type="xsd:double"&gt;3.8842797&lt;/D&gt;&lt;D xsi:type="xsd:double"&gt;0.18720627&lt;/D&gt;&lt;D xsi:type="xsd:double"&gt;-3.6904454&lt;/D&gt;&lt;D xsi:type="xsd:double"&gt;-2.7809203&lt;/D&gt;&lt;D xsi:type="xsd:double"&gt;-9.828705&lt;/D&gt;&lt;D xsi:type="xsd:double"&gt;14.514935&lt;/D&gt;&lt;D xsi:type="xsd:double"&gt;10.517001&lt;/D&gt;&lt;D xsi:type="xsd:double"&gt;-5.3820906&lt;/D&gt;&lt;D xsi:type="xsd:double"&gt;5.254936&lt;/D&gt;&lt;D xsi:type="xsd:double"&gt;-0.5200684&lt;/D&gt;&lt;D xsi:type="xsd:double"&gt;-3.0321121&lt;/D&gt;&lt;D xsi:type="xsd:double"&gt;6.223047&lt;/D&gt;&lt;D xsi:type="xsd:double"&gt;-16.956211&lt;/D&gt;&lt;D xsi:type="xsd:double"&gt;2.7293563&lt;/D&gt;&lt;D xsi:type="xsd:double"&gt;-1.799792&lt;/D&gt;&lt;D xsi:type="xsd:double"&gt;-4.573226&lt;/D&gt;&lt;D xsi:type="xsd:double"&gt;-1.2255311&lt;/D&gt;&lt;/FQL&gt;&lt;FQL&gt;&lt;Q&gt;MCHI^FMA_DIV_YLD(NTMA,-10AY,0,AM,"PORTAGG","MEANR")&lt;/Q&gt;&lt;R&gt;121&lt;/R&gt;&lt;C&gt;1&lt;/C&gt;&lt;D xsi:type="xsd:double"&gt;3.81142944054071&lt;/D&gt;&lt;D xsi:type="xsd:double"&gt;3.716877742496&lt;/D&gt;&lt;D xsi:type="xsd:double"&gt;3.52377483457253&lt;/D&gt;&lt;D xsi:type="xsd:double"&gt;3.2412769163918&lt;/D&gt;&lt;D xsi:type="xsd:double"&gt;3.10314940746134&lt;/D&gt;&lt;D xsi:type="xsd:double"&gt;3.12270831179689&lt;/D&gt;&lt;D xsi:type="xsd:double"&gt;2.52602417744658&lt;/D&gt;&lt;D xsi:type="xsd:double"&gt;2.58501427666936&lt;/D&gt;&lt;D xsi:type="xsd:double"&gt;2.7746897208161&lt;/D&gt;&lt;D xsi:type="xsd:double"&gt;3.05811300566137&lt;/D&gt;&lt;D xsi:type="xsd:double"&gt;3.26286709709475&lt;/D&gt;&lt;D xsi:type="xsd:double"&gt;3.39160235589192&lt;/D&gt;&lt;D xsi:type="xsd:double"&gt;3.17887791743179&lt;/D&gt;&lt;D xsi:type="xsd:double"&gt;3.24713287457425&lt;/D&gt;&lt;D xsi:type="xsd:double"&gt;3.29907441936571&lt;/D&gt;&lt;D xsi:type="xsd:double"&gt;3.28130532300979&lt;/D&gt;&lt;D xsi:type="xsd:double"&gt;3.24668182844237&lt;/D&gt;&lt;D xsi:type="xsd:double"&gt;2.97609568848594&lt;/D&gt;&lt;D xsi:type="xsd:double"&gt;2.85214026643454&lt;/D&gt;&lt;D xsi:type="xsd:double"&gt;3.05874035441863&lt;/D&gt;&lt;D xsi:type="xsd:double"&gt;2.6965323775767&lt;/D&gt;&lt;D xsi:type="xsd:double"&gt;2.46096218798261&lt;/D&gt;&lt;D xsi:type="xsd:double"&gt;2.31574910572936&lt;/D&gt;&lt;D xsi:type="xsd:double"&gt;2.27162205088033&lt;/D&gt;&lt;D xsi:type="xsd:double"&gt;2.25840786767391&lt;/D&gt;&lt;D xsi:type="xsd:double"&gt;2.35505652924546&lt;/D&gt;&lt;D xsi:type="xsd:double"&gt;2.40592195731818&lt;/D&gt;&lt;D xsi:type="xsd:double"&gt;2.34811735887538&lt;/D&gt;&lt;D xsi:type="xsd:double"&gt;2.24090422027&lt;/D&gt;&lt;D xsi:type="xsd:double"&gt;2.1895725387955&lt;/D&gt;&lt;D xsi:type="xsd:double"&gt;2.30683869972575&lt;/D&gt;&lt;D xsi:type="xsd:double"&gt;2.22228982424959&lt;/D&gt;&lt;D xsi:type="xsd:double"&gt;2.19608375847006&lt;/D&gt;&lt;D xsi:type="xsd:double"&gt;2.13736481159204&lt;/D&gt;&lt;D xsi:type="xsd:double"&gt;2.14807546780669&lt;/D&gt;&lt;D xsi:type="xsd:double"&gt;2.08309389133141&lt;/D&gt;&lt;D xsi:type="xsd:double"&gt;2.04110638933428&lt;/D&gt;&lt;D xsi:type="xsd:double"&gt;2.00993653533245&lt;/D&gt;&lt;D xsi:type="xsd:double"&gt;2.09934416262516&lt;/D&gt;&lt;D xsi:type="xsd:double"&gt;1.96286409729317&lt;/D&gt;&lt;D xsi:type="xsd:double"&gt;2.08170325913802&lt;/D&gt;&lt;D xsi:type="xsd:double"&gt;2.0550606019575&lt;/D&gt;&lt;D xsi:type="xsd:double"&gt;2.31625310848167&lt;/D&gt;&lt;D xsi:type="xsd:double"&gt;2.2468915272783&lt;/D&gt;&lt;D xsi:type="xsd:double"&gt;2.27420328187757&lt;/D&gt;&lt;D xsi:type="xsd:double"&gt;2.42658436233657&lt;/D&gt;&lt;D xsi:type="xsd:double"&gt;2.59641502864078&lt;/D&gt;&lt;D xsi:type="xsd:double"&gt;2.6902734940517&lt;/D&gt;&lt;D xsi:type="xsd:double"&gt;2.90678232197807&lt;/D&gt;&lt;D xsi:type="xsd:double"&gt;2.76258243345365&lt;/D&gt;&lt;D xsi:type="xsd:double"&gt;2.81187505979119&lt;/D&gt;&lt;D xsi:type="xsd:double"&gt;2.66021922756383&lt;/D&gt;&lt;D xsi:type="xsd:double"&gt;2.5732535323559&lt;/D&gt;&lt;D xsi:type="xsd:double"&gt;2.39972070514072&lt;/D&gt;&lt;D xsi:type="xsd:double"&gt;2.33510328502703&lt;/D&gt;&lt;D xsi:type="xsd:double"&gt;2.55440339916219&lt;/D&gt;&lt;D xsi:type="xsd:double"&gt;2.56500052160589&lt;/D&gt;&lt;D xsi:type="xsd:double"&gt;2.4978410106506&lt;/D&gt;&lt;D xsi:type="xsd:double"&gt;2.61906222333714&lt;/D&gt;&lt;D xsi:type="xsd:double"&gt;2.46067182311895&lt;/D&gt;&lt;D xsi:type="xsd:double"&gt;2.51712387403196&lt;/D&gt;&lt;D xsi:type="xsd:double"&gt;2.49414629861275&lt;/D&gt;&lt;D xsi:type="xsd:double"&gt;2.27753212206113&lt;/D&gt;&lt;D xsi:type="xsd:double"&gt;2.19731256787941&lt;/D&gt;&lt;D xsi:type="xsd:double"&gt;2.22781050331844&lt;/D&gt;&lt;D xsi:type="xsd:double"&gt;2.63587800676372&lt;/D&gt;&lt;D xsi:type="xsd:double"&gt;2.21047227503374&lt;/D&gt;&lt;D xsi:type="xsd:double"&gt;2.1394964664886&lt;/D&gt;&lt;D xsi:type="xsd:double"&gt;1.9316305874114&lt;/D&gt;&lt;D xsi:type="xsd:double"&gt;1.8207191236183&lt;/D&gt;&lt;D xsi:type="xsd:double"&gt;1.76526007676652&lt;/D&gt;&lt;D xsi:type="xsd:double"&gt;1.77859174480657&lt;/D&gt;&lt;D xsi:type="xsd:double"&gt;1.71695674139378&lt;/D&gt;&lt;D xsi:type="xsd:double"&gt;1.74624231397953&lt;/D&gt;&lt;D xsi:type="xsd:double"&gt;1.66438691046289&lt;/D&gt;&lt;D xsi:type="xsd:double"&gt;1.49342985219706&lt;/D&gt;&lt;D xsi:type="xsd:double"&gt;1.32641457387386&lt;/D&gt;&lt;D xsi:type="xsd:double"&gt;1.48666442001025&lt;/D&gt;&lt;D xsi:type="xsd:double"&gt;1.60092553459614&lt;/D&gt;&lt;D xsi:type="xsd:double"&gt;1.68575046449954&lt;/D&gt;&lt;D xsi:type="xsd:double"&gt;1.62991906584389&lt;/D&gt;&lt;D xsi:type="xsd:double"&gt;1.68092974540199&lt;/D&gt;&lt;D xsi:type="xsd:double"&gt;1.93844283273334&lt;/D&gt;&lt;D xsi:type="xsd:double"&gt;1.91892856702967&lt;/D&gt;&lt;D xsi:type="xsd:double"&gt;1.90925794635649&lt;/D&gt;&lt;D xsi:type="xsd:double"&gt;1.98801507386218&lt;/D&gt;&lt;D xsi:type="xsd:double"&gt;2.14599310210737&lt;/D&gt;&lt;D xsi:type="xsd:double"&gt;2.14920062337725&lt;/D&gt;&lt;D xsi:type="xsd:double"&gt;2.21823266586786&lt;/D&gt;&lt;D xsi:type="xsd:double"&gt;2.51493092985966&lt;/D&gt;&lt;D xsi:type="xsd:double"&gt;2.60598689560505&lt;/D&gt;&lt;D xsi:type="xsd:double"&gt;2.62269640853826&lt;/D&gt;&lt;D xsi:type="xsd:double"&gt;2.4459047229561&lt;/D&gt;&lt;D xsi:type="xsd:double"&gt;2.46206147019903&lt;/D&gt;&lt;D xsi:type="xsd:double"&gt;2.5827149561639&lt;/D&gt;&lt;D xsi:type="xsd:double"&gt;2.62514280782821&lt;/D&gt;&lt;D xsi:type="xsd:double"&gt;2.85249500323736&lt;/D&gt;&lt;D xsi:type="xsd:double"&gt;2.67908921117976&lt;/D&gt;&lt;D xsi:type="xsd:double"&gt;2.46837186896049&lt;/D&gt;&lt;D xsi:type="xsd:double"&gt;2.24755363057151&lt;/D&gt;&lt;D xsi:type="xsd:double"&gt;2.33605328536914&lt;/D&gt;&lt;D xsi:type="xsd:double"&gt;2.50327819919233&lt;/D&gt;&lt;D xsi:type="xsd:double"&gt;2.4152581642244&lt;/D&gt;&lt;D xsi:type="xsd:double"&gt;2.54140871706986&lt;/D&gt;&lt;D xsi:type="xsd:double"&gt;2.41365043412301&lt;/D&gt;&lt;D xsi:type="xsd:double"&gt;2.50611146262814&lt;/D&gt;&lt;D xsi:type="xsd:double"&gt;2.5483617648717&lt;/D&gt;&lt;D xsi:type="xsd:double"&gt;2.51469777500091&lt;/D&gt;&lt;D xsi:type="xsd:double"&gt;2.59836387703529&lt;/D&gt;&lt;D xsi:type="xsd:double"&gt;2.61018150611749&lt;/D&gt;&lt;D xsi:type="xsd:double"&gt;2.73593431474275&lt;/D&gt;&lt;D xsi:type="xsd:double"&gt;2.91145437535358&lt;/D&gt;&lt;D xsi:type="xsd:double"&gt;2.91149161465706&lt;/D&gt;&lt;D xsi:type="xsd:double"&gt;2.87439615702092&lt;/D&gt;&lt;D xsi:type="xsd:double"&gt;3.06262937676967&lt;/D&gt;&lt;D xsi:type="xsd:double"&gt;2.62651492926173&lt;/D&gt;&lt;D xsi:type="xsd:double"&gt;2.87961631235251&lt;/D&gt;&lt;D xsi:type="xsd:double"&gt;2.94332797093521&lt;/D&gt;&lt;D xsi:type="xsd:double"&gt;2.99796361980773&lt;/D&gt;&lt;D xsi:type="xsd:double"&gt;3.08889832449712&lt;/D&gt;&lt;D xsi:type="xsd:double"&gt;2.61301181598246&lt;/D&gt;&lt;/FQL&gt;&lt;FQL&gt;&lt;Q&gt;KSA^FMA_PE(NTMA,-10AY,0,AM,"PORTAGG","MEANR")&lt;/Q&gt;&lt;R&gt;121&lt;/R&gt;&lt;C&gt;1&lt;/C&gt;&lt;D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xsi:type="xsd:double"&gt;12.796116734632&lt;/D&gt;&lt;D xsi:type="xsd:double"&gt;12.1654851203808&lt;/D&gt;&lt;D xsi:type="xsd:double"&gt;12.8860824507168&lt;/D&gt;&lt;D xsi:type="xsd:double"&gt;11.1533004555651&lt;/D&gt;&lt;D xsi:type="xsd:double"&gt;11.6062340777754&lt;/D&gt;&lt;D xsi:type="xsd:double"&gt;12.8751927136001&lt;/D&gt;&lt;D xsi:type="xsd:double"&gt;12.7930501162239&lt;/D&gt;&lt;D xsi:type="xsd:double"&gt;13.6533540203889&lt;/D&gt;&lt;D xsi:type="xsd:double"&gt;13.6959097475837&lt;/D&gt;&lt;D xsi:type="xsd:double"&gt;13.6707567275179&lt;/D&gt;&lt;D xsi:type="xsd:double"&gt;12.6780899964933&lt;/D&gt;&lt;D xsi:type="xsd:double"&gt;12.5243584746743&lt;/D&gt;&lt;D xsi:type="xsd:double"&gt;11.2344257584325&lt;/D&gt;&lt;D xsi:type="xsd:double"&gt;13.5497003298933&lt;/D&gt;&lt;D xsi:type="xsd:double"&gt;14.0389781159944&lt;/D&gt;&lt;D xsi:type="xsd:double"&gt;14.1337833662174&lt;/D&gt;&lt;D xsi:type="xsd:double"&gt;14.4220166240634&lt;/D&gt;&lt;D xsi:type="xsd:double"&gt;14.1316002272573&lt;/D&gt;&lt;D xsi:type="xsd:double"&gt;13.6413305725552&lt;/D&gt;&lt;D xsi:type="xsd:double"&gt;13.5259757975097&lt;/D&gt;&lt;D xsi:type="xsd:double"&gt;13.5872037708754&lt;/D&gt;&lt;D xsi:type="xsd:double"&gt;14.4871739142347&lt;/D&gt;&lt;D xsi:type="xsd:double"&gt;13.8046839068964&lt;/D&gt;&lt;D xsi:type="xsd:double"&gt;13.9978070061469&lt;/D&gt;&lt;D xsi:type="xsd:double"&gt;12.9129385238212&lt;/D&gt;&lt;D xsi:type="xsd:double"&gt;12.9568947926625&lt;/D&gt;&lt;D xsi:type="xsd:double"&gt;13.2931168580969&lt;/D&gt;&lt;D xsi:type="xsd:double"&gt;14.033201614463&lt;/D&gt;&lt;D xsi:type="xsd:double"&gt;13.7159630940363&lt;/D&gt;&lt;D xsi:type="xsd:double"&gt;14.5244247633374&lt;/D&gt;&lt;D xsi:type="xsd:double"&gt;14.973236701594&lt;/D&gt;&lt;D xsi:type="xsd:double"&gt;14.8046802969834&lt;/D&gt;&lt;D xsi:type="xsd:double"&gt;15.0271745500035&lt;/D&gt;&lt;D xsi:type="xsd:double"&gt;15.1794610323546&lt;/D&gt;&lt;D xsi:type="xsd:double"&gt;13.8447906864698&lt;/D&gt;&lt;D xsi:type="xsd:double"&gt;13.4701244453101&lt;/D&gt;&lt;D xsi:type="xsd:double"&gt;13.692357521664&lt;/D&gt;&lt;D xsi:type="xsd:double"&gt;13.4814615291411&lt;/D&gt;&lt;D xsi:type="xsd:double"&gt;14.5420245920867&lt;/D&gt;&lt;D xsi:type="xsd:double"&gt;15.6531124061922&lt;/D&gt;&lt;D xsi:type="xsd:double"&gt;16.2000376020325&lt;/D&gt;&lt;D xsi:type="xsd:double"&gt;16.3121427851558&lt;/D&gt;&lt;D xsi:type="xsd:double"&gt;17.3602881917187&lt;/D&gt;&lt;D xsi:type="xsd:double"&gt;16.139202796857&lt;/D&gt;&lt;D xsi:type="xsd:double"&gt;16.9721085896395&lt;/D&gt;&lt;D xsi:type="xsd:double"&gt;17.1015510928414&lt;/D&gt;&lt;D xsi:type="xsd:double"&gt;16.8461332787344&lt;/D&gt;&lt;D xsi:type="xsd:double"&gt;16.5975209032647&lt;/D&gt;&lt;D xsi:type="xsd:double"&gt;16.1450996190832&lt;/D&gt;&lt;D xsi:type="xsd:double"&gt;16.5116405134714&lt;/D&gt;&lt;D xsi:type="xsd:double"&gt;16.7913314979172&lt;/D&gt;&lt;D xsi:type="xsd:double"&gt;17.2642980315975&lt;/D&gt;&lt;D xsi:type="xsd:double"&gt;15.7494231097106&lt;/D&gt;&lt;D xsi:type="xsd:double"&gt;13.3821690722635&lt;/D&gt;&lt;D xsi:type="xsd:double"&gt;15.7920940966397&lt;/D&gt;&lt;D xsi:type="xsd:double"&gt;18.2949542970377&lt;/D&gt;&lt;D xsi:type="xsd:double"&gt;19.5414910258938&lt;/D&gt;&lt;D xsi:type="xsd:double"&gt;19.7142639897852&lt;/D&gt;&lt;D xsi:type="xsd:double"&gt;20.2202708825768&lt;/D&gt;&lt;D xsi:type="xsd:double"&gt;21.7784685164477&lt;/D&gt;&lt;D xsi:type="xsd:double"&gt;21.6250951761081&lt;/D&gt;&lt;D xsi:type="xsd:double"&gt;20.1971748264202&lt;/D&gt;&lt;D xsi:type="xsd:double"&gt;19.3860518115037&lt;/D&gt;&lt;D xsi:type="xsd:double"&gt;19.1912864097982&lt;/D&gt;&lt;D xsi:type="xsd:double"&gt;18.4595125205591&lt;/D&gt;&lt;D xsi:type="xsd:double"&gt;18.6885989385773&lt;/D&gt;&lt;D xsi:type="xsd:double"&gt;19.0400715573856&lt;/D&gt;&lt;D xsi:type="xsd:double"&gt;19.1400452675822&lt;/D&gt;&lt;D xsi:type="xsd:double"&gt;19.425936839987&lt;/D&gt;&lt;D xsi:type="xsd:double"&gt;18.9745801719413&lt;/D&gt;&lt;D xsi:type="xsd:double"&gt;19.1754391066575&lt;/D&gt;&lt;D xsi:type="xsd:double"&gt;18.9578640565736&lt;/D&gt;&lt;D xsi:type="xsd:double"&gt;19.1402567582949&lt;/D&gt;&lt;D xsi:type="xsd:double"&gt;18.7003586169415&lt;/D&gt;&lt;D xsi:type="xsd:double"&gt;17.7405564246217&lt;/D&gt;&lt;D xsi:type="xsd:double"&gt;19.1062551637038&lt;/D&gt;&lt;D xsi:type="xsd:double"&gt;19.0699076002759&lt;/D&gt;&lt;D xsi:type="xsd:double"&gt;19.1301356523591&lt;/D&gt;&lt;D xsi:type="xsd:double"&gt;19.5870946030775&lt;/D&gt;&lt;D xsi:type="xsd:double"&gt;17.2283771552409&lt;/D&gt;&lt;D xsi:type="xsd:double"&gt;15.9803947758543&lt;/D&gt;&lt;D xsi:type="xsd:double"&gt;15.7871256608835&lt;/D&gt;&lt;D xsi:type="xsd:double"&gt;16.6315908948951&lt;/D&gt;&lt;D xsi:type="xsd:double"&gt;15.4426211621682&lt;/D&gt;&lt;D xsi:type="xsd:double"&gt;15.4221125048801&lt;/D&gt;&lt;D xsi:type="xsd:double"&gt;14.9824924999988&lt;/D&gt;&lt;D xsi:type="xsd:double"&gt;14.0478532352245&lt;/D&gt;&lt;D xsi:type="xsd:double"&gt;14.8072726784392&lt;/D&gt;&lt;D xsi:type="xsd:double"&gt;15.1178990661108&lt;/D&gt;&lt;D xsi:type="xsd:double"&gt;13.9277223783111&lt;/D&gt;&lt;D xsi:type="xsd:double"&gt;16.2095635538167&lt;/D&gt;&lt;D xsi:type="xsd:double"&gt;16.6586534091793&lt;/D&gt;&lt;D xsi:type="xsd:double"&gt;17.0835684885837&lt;/D&gt;&lt;D xsi:type="xsd:double"&gt;17.5611538700939&lt;/D&gt;&lt;D xsi:type="xsd:double"&gt;17.166225087277&lt;/D&gt;&lt;D xsi:type="xsd:double"&gt;16.2092580616534&lt;/D&gt;&lt;D xsi:type="xsd:double"&gt;15.6993186780164&lt;/D&gt;&lt;D xsi:type="xsd:double"&gt;16.4340903304333&lt;/D&gt;&lt;D xsi:type="xsd:double"&gt;17.507221579451&lt;/D&gt;&lt;D xsi:type="xsd:double"&gt;18.2079760119647&lt;/D&gt;&lt;D xsi:type="xsd:double"&gt;18.8375920567079&lt;/D&gt;&lt;D xsi:type="xsd:double"&gt;18.4892357341265&lt;/D&gt;&lt;D xsi:type="xsd:double"&gt;17.8160582258894&lt;/D&gt;&lt;D xsi:type="xsd:double"&gt;17.1700560333223&lt;/D&gt;&lt;D xsi:type="xsd:double"&gt;16.4293605325733&lt;/D&gt;&lt;D xsi:type="xsd:double"&gt;17.3580039455496&lt;/D&gt;&lt;D xsi:type="xsd:double"&gt;16.6828187846387&lt;/D&gt;&lt;D xsi:type="xsd:double"&gt;16.7752419353258&lt;/D&gt;&lt;D xsi:type="xsd:double"&gt;16.8070885956654&lt;/D&gt;&lt;/FQL&gt;&lt;FQL&gt;&lt;Q&gt;EPOL^FMA_PE(NTMA,-10AY,0,AM,"PORTAGG","MEANR")&lt;/Q&gt;&lt;R&gt;121&lt;/R&gt;&lt;C&gt;1&lt;/C&gt;&lt;D xsi:type="xsd:double"&gt;13.2871463321465&lt;/D&gt;&lt;D xsi:type="xsd:double"&gt;13.403205847737&lt;/D&gt;&lt;D xsi:type="xsd:double"&gt;13.5048022268821&lt;/D&gt;&lt;D xsi:type="xsd:double"&gt;12.9530128207367&lt;/D&gt;&lt;D xsi:type="xsd:double"&gt;13.3860328393956&lt;/D&gt;&lt;D xsi:type="xsd:double"&gt;13.5579588480038&lt;/D&gt;&lt;D xsi:type="xsd:double"&gt;14.6864361891926&lt;/D&gt;&lt;D xsi:type="xsd:double"&gt;14.6361532932547&lt;/D&gt;&lt;D xsi:type="xsd:double"&gt;13.34890807707&lt;/D&gt;&lt;D xsi:type="xsd:double"&gt;13.1774719615709&lt;/D&gt;&lt;D xsi:type="xsd:double"&gt;12.5700054315599&lt;/D&gt;&lt;D xsi:type="xsd:double"&gt;12.4376572200725&lt;/D&gt;&lt;D xsi:type="xsd:double"&gt;12.3589868380789&lt;/D&gt;&lt;D xsi:type="xsd:double"&gt;11.905251082863&lt;/D&gt;&lt;D xsi:type="xsd:double"&gt;11.9418634109131&lt;/D&gt;&lt;D xsi:type="xsd:double"&gt;12.0031391766976&lt;/D&gt;&lt;D xsi:type="xsd:double"&gt;13.1675273006104&lt;/D&gt;&lt;D xsi:type="xsd:double"&gt;13.4990758861871&lt;/D&gt;&lt;D xsi:type="xsd:double"&gt;13.1686939915561&lt;/D&gt;&lt;D xsi:type="xsd:double"&gt;12.0912195866779&lt;/D&gt;&lt;D xsi:type="xsd:double"&gt;11.5494351455481&lt;/D&gt;&lt;D xsi:type="xsd:double"&gt;11.6213160376057&lt;/D&gt;&lt;D xsi:type="xsd:double"&gt;12.2432199577924&lt;/D&gt;&lt;D xsi:type="xsd:double"&gt;11.6255586925626&lt;/D&gt;&lt;D xsi:type="xsd:double"&gt;11.5029945992302&lt;/D&gt;&lt;D xsi:type="xsd:double"&gt;11.217325686978&lt;/D&gt;&lt;D xsi:type="xsd:double"&gt;11.9919415983667&lt;/D&gt;&lt;D xsi:type="xsd:double"&gt;11.7594358256357&lt;/D&gt;&lt;D xsi:type="xsd:double"&gt;12.7806344595362&lt;/D&gt;&lt;D xsi:type="xsd:double"&gt;12.7590001173423&lt;/D&gt;&lt;D xsi:type="xsd:double"&gt;12.3490620081355&lt;/D&gt;&lt;D xsi:type="xsd:double"&gt;12.2376846880249&lt;/D&gt;&lt;D xsi:type="xsd:double"&gt;12.3596070987777&lt;/D&gt;&lt;D xsi:type="xsd:double"&gt;12.714425665602&lt;/D&gt;&lt;D xsi:type="xsd:double"&gt;12.4707700050334&lt;/D&gt;&lt;D xsi:type="xsd:double"&gt;12.498388692409&lt;/D&gt;&lt;D xsi:type="xsd:double"&gt;12.1802352945094&lt;/D&gt;&lt;D xsi:type="xsd:double"&gt;11.7850066070095&lt;/D&gt;&lt;D xsi:type="xsd:double"&gt;11.89709407721&lt;/D&gt;&lt;D xsi:type="xsd:double"&gt;12.7309265495627&lt;/D&gt;&lt;D xsi:type="xsd:double"&gt;11.6770508966233&lt;/D&gt;&lt;D xsi:type="xsd:double"&gt;11.1015815826714&lt;/D&gt;&lt;D xsi:type="xsd:double"&gt;11.5123238574277&lt;/D&gt;&lt;D xsi:type="xsd:double"&gt;11.0864390485645&lt;/D&gt;&lt;D xsi:type="xsd:double"&gt;10.45689670427&lt;/D&gt;&lt;D xsi:type="xsd:double"&gt;10.4123032539981&lt;/D&gt;&lt;D xsi:type="xsd:double"&gt;10.7323166398942&lt;/D&gt;&lt;D xsi:type="xsd:double"&gt;10.5500903335768&lt;/D&gt;&lt;D xsi:type="xsd:double"&gt;10.4135924176577&lt;/D&gt;&lt;D xsi:type="xsd:double"&gt;10.213591555842&lt;/D&gt;&lt;D xsi:type="xsd:double"&gt;10.8221549882721&lt;/D&gt;&lt;D xsi:type="xsd:double"&gt;11.0652176341509&lt;/D&gt;&lt;D xsi:type="xsd:double"&gt;10.7120383106372&lt;/D&gt;&lt;D xsi:type="xsd:double"&gt;11.2187666124462&lt;/D&gt;&lt;D xsi:type="xsd:double"&gt;11.2715579161568&lt;/D&gt;&lt;D xsi:type="xsd:double"&gt;10.2025090768732&lt;/D&gt;&lt;D xsi:type="xsd:double"&gt;10.7527010424594&lt;/D&gt;&lt;D xsi:type="xsd:double"&gt;10.7399131060818&lt;/D&gt;&lt;D xsi:type="xsd:double"&gt;9.46265462717494&lt;/D&gt;&lt;D xsi:type="xsd:double"&gt;10.0518611707112&lt;/D&gt;&lt;D xsi:type="xsd:double"&gt;9.90112108272874&lt;/D&gt;&lt;D xsi:type="xsd:double"&gt;10.2729519383432&lt;/D&gt;&lt;D xsi:type="xsd:double"&gt;10.1359199726149&lt;/D&gt;&lt;D xsi:type="xsd:double"&gt;10.5717929834379&lt;/D&gt;&lt;D xsi:type="xsd:double"&gt;10.7390077704919&lt;/D&gt;&lt;D xsi:type="xsd:double"&gt;7.72715895272882&lt;/D&gt;&lt;D xsi:type="xsd:double"&gt;10.6565415860334&lt;/D&gt;&lt;D xsi:type="xsd:double"&gt;11.8982354845505&lt;/D&gt;&lt;D xsi:type="xsd:double"&gt;13.1170218006691&lt;/D&gt;&lt;D xsi:type="xsd:double"&gt;12.4628728812645&lt;/D&gt;&lt;D xsi:type="xsd:double"&gt;12.7206581508854&lt;/D&gt;&lt;D xsi:type="xsd:double"&gt;11.6640740578863&lt;/D&gt;&lt;D xsi:type="xsd:double"&gt;11.4433091392916&lt;/D&gt;&lt;D xsi:type="xsd:double"&gt;13.6665063444499&lt;/D&gt;&lt;D xsi:type="xsd:double"&gt;13.4457447505586&lt;/D&gt;&lt;D xsi:type="xsd:double"&gt;13.7805030779914&lt;/D&gt;&lt;D xsi:type="xsd:double"&gt;11.1595345408282&lt;/D&gt;&lt;D xsi:type="xsd:double"&gt;11.6009870498877&lt;/D&gt;&lt;D xsi:type="xsd:double"&gt;11.9333792253029&lt;/D&gt;&lt;D xsi:type="xsd:double"&gt;12.8604696345346&lt;/D&gt;&lt;D xsi:type="xsd:double"&gt;12.4912749891195&lt;/D&gt;&lt;D xsi:type="xsd:double"&gt;11.9423612502692&lt;/D&gt;&lt;D xsi:type="xsd:double"&gt;11.9580542354533&lt;/D&gt;&lt;D xsi:type="xsd:double"&gt;11.4559438611636&lt;/D&gt;&lt;D xsi:type="xsd:double"&gt;12.2286040549216&lt;/D&gt;&lt;D xsi:type="xsd:double"&gt;11.3405393378855&lt;/D&gt;&lt;D xsi:type="xsd:double"&gt;10.1231538951755&lt;/D&gt;&lt;D xsi:type="xsd:double"&gt;10.749667602023&lt;/D&gt;&lt;D xsi:type="xsd:double"&gt;9.81999724489326&lt;/D&gt;&lt;D xsi:type="xsd:double"&gt;9.34899959791859&lt;/D&gt;&lt;D xsi:type="xsd:double"&gt;8.69871062231138&lt;/D&gt;&lt;D xsi:type="xsd:double"&gt;6.98572209282171&lt;/D&gt;&lt;D xsi:type="xsd:double"&gt;6.50397687624773&lt;/D&gt;&lt;D xsi:type="xsd:double"&gt;5.94010837240265&lt;/D&gt;&lt;D xsi:type="xsd:double"&gt;6.32715686742267&lt;/D&gt;&lt;D xsi:type="xsd:double"&gt;5.7969857700436&lt;/D&gt;&lt;D xsi:type="xsd:double"&gt;6.55845553978137&lt;/D&gt;&lt;D xsi:type="xsd:double"&gt;7.23371545070555&lt;/D&gt;&lt;D xsi:type="xsd:double"&gt;7.24508507107931&lt;/D&gt;&lt;D xsi:type="xsd:double"&gt;7.98316176233174&lt;/D&gt;&lt;D xsi:type="xsd:double"&gt;7.70793402209968&lt;/D&gt;&lt;D xsi:</t>
        </r>
      </text>
    </comment>
    <comment ref="A6" authorId="0" shapeId="0" xr:uid="{2C1001A9-ADCF-42A7-8506-BF06C32F7C3E}">
      <text>
        <r>
          <rPr>
            <b/>
            <sz val="9"/>
            <color indexed="81"/>
            <rFont val="Tahoma"/>
            <charset val="1"/>
          </rPr>
          <t>type="xsd:double"&gt;6.82326433965796&lt;/D&gt;&lt;D xsi:type="xsd:double"&gt;7.2425293323161&lt;/D&gt;&lt;D xsi:type="xsd:double"&gt;7.41208554589423&lt;/D&gt;&lt;D xsi:type="xsd:double"&gt;8.0855859103339&lt;/D&gt;&lt;D xsi:type="xsd:double"&gt;8.18175429169994&lt;/D&gt;&lt;D xsi:type="xsd:double"&gt;8.06459844020556&lt;/D&gt;&lt;D xsi:type="xsd:double"&gt;8.00227189030158&lt;/D&gt;&lt;D xsi:type="xsd:double"&gt;8.4972264625411&lt;/D&gt;&lt;D xsi:type="xsd:double"&gt;8.33146963942177&lt;/D&gt;&lt;D xsi:type="xsd:double"&gt;9.07185379815135&lt;/D&gt;&lt;D xsi:type="xsd:double"&gt;8.01114631222258&lt;/D&gt;&lt;D xsi:type="xsd:double"&gt;9.07444088429165&lt;/D&gt;&lt;D xsi:type="xsd:double"&gt;9.15816826859752&lt;/D&gt;&lt;D xsi:type="xsd:double"&gt;8.70059545827255&lt;/D&gt;&lt;D xsi:type="xsd:double"&gt;9.05316999423842&lt;/D&gt;&lt;D xsi:type="xsd:double"&gt;8.87087041008368&lt;/D&gt;&lt;D xsi:type="xsd:double"&gt;8.59584858165594&lt;/D&gt;&lt;D xsi:type="xsd:double"&gt;8.3562951055703&lt;/D&gt;&lt;D xsi:type="xsd:double"&gt;7.97793834601396&lt;/D&gt;&lt;D xsi:type="xsd:double"&gt;8.04368469725257&lt;/D&gt;&lt;/FQL&gt;&lt;FQL&gt;&lt;Q&gt;UAE^FMA_ROE(NTMA,-20AY,NOW,FY,"PORTAGG","MEANR")&lt;/Q&gt;&lt;R&gt;20&lt;/R&gt;&lt;C&gt;1&lt;/C&gt;&lt;D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xsi:type="xsd:double"&gt;11.4814604214712&lt;/D&gt;&lt;D xsi:type="xsd:double"&gt;13.6928560106621&lt;/D&gt;&lt;D xsi:type="xsd:double"&gt;15.6524440673878&lt;/D&gt;&lt;D xsi:type="xsd:double"&gt;14.02340332534&lt;/D&gt;&lt;/FQL&gt;&lt;FQL&gt;&lt;Q&gt;TIPSCL10Y-FDS^FG_YIELD(-10AY,0,Y,,"YTM")&lt;/Q&gt;&lt;R&gt;10&lt;/R&gt;&lt;C&gt;1&lt;/C&gt;&lt;D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xsi:type="xsd:string"&gt;@NA&lt;/D&gt;&lt;/FQL&gt;&lt;FQL&gt;&lt;Q&gt;CAGDPY@SA^EE_ACTUAL_ANNUAL(MED,+1)&lt;/Q&gt;&lt;R&gt;1&lt;/R&gt;&lt;C&gt;1&lt;/C&gt;&lt;D xsi:type="xsd:double"&gt;1.8&lt;/D&gt;&lt;/FQL&gt;&lt;FQL&gt;&lt;Q&gt;CAGDPY@GR^EE_ACTUAL_ANNUAL(MED,+1)&lt;/Q&gt;&lt;R&gt;1&lt;/R&gt;&lt;C&gt;1&lt;/C&gt;&lt;D xsi:type="xsd:double"&gt;-6.9&lt;/D&gt;&lt;/FQL&gt;&lt;FQL&gt;&lt;Q&gt;TUR^FMA_ROE(NTMA,-20AY,NOW,FY,"PORTAGG","MEANR")&lt;/Q&gt;&lt;R&gt;20&lt;/R&gt;&lt;C&gt;1&lt;/C&gt;&lt;D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xsi:type="xsd:double"&gt;12.8830287014832&lt;/D&gt;&lt;D xsi:type="xsd:double"&gt;18.5724934994902&lt;/D&gt;&lt;D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xsi:type="xsd:double"&gt;8.82258324228264&lt;/D&gt;&lt;D xsi:type="xsd:double"&gt;8.75463942854793&lt;/D&gt;&lt;D xsi:type="xsd:double"&gt;10.6038911833674&lt;/D&gt;&lt;D xsi:type="xsd:double"&gt;12.7874449851799&lt;/D&gt;&lt;D xsi:type="xsd:double"&gt;10.7704189177279&lt;/D&gt;&lt;/FQL&gt;&lt;FQL&gt;&lt;Q&gt;TRYFR10Y-FDS^FG_YIELD(-10AY,0,Y,,"YTM")&lt;/Q&gt;&lt;R&gt;10&lt;/R&gt;&lt;C&gt;1&lt;/C&gt;&lt;D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xsi:type="xsd:double"&gt;3.1913656694847&lt;/D&gt;&lt;/FQL&gt;&lt;FQL&gt;&lt;Q&gt;CAGDPY@GR^EE_ACTUAL_ANNUAL(MED,0)&lt;/Q&gt;&lt;R&gt;1&lt;/R&gt;&lt;C&gt;1&lt;/C&gt;&lt;D xsi:type="xsd:double"&gt;-6.34148822144955&lt;/D&gt;&lt;/FQL&gt;&lt;FQL&gt;&lt;Q&gt;CAGDPY@PL^EE_ACTUAL_ANNUAL(MED,0)&lt;/Q&gt;&lt;R&gt;1&lt;/R&gt;&lt;C&gt;1&lt;/C&gt;&lt;D xsi:type="xsd:double"&gt;1.8095756577486&lt;/D&gt;&lt;/FQL&gt;&lt;FQL&gt;&lt;Q&gt;CC_IN^FG_COMPANY_NAME&lt;/Q&gt;&lt;R&gt;1&lt;/R&gt;&lt;C&gt;1&lt;/C&gt;&lt;D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xsi:type="xsd:double"&gt;0.122630596&lt;/D&gt;&lt;/FQL&gt;&lt;FQL&gt;&lt;Q&gt;USDAED^FG_PRICE_CHANGE(0,-6AM)&lt;/Q&gt;&lt;R&gt;1&lt;/R&gt;&lt;C&gt;1&lt;/C&gt;&lt;D xsi:type="xsd:double"&gt;0.012254715&lt;/D&gt;&lt;/FQL&gt;&lt;FQL&gt;&lt;Q&gt;USDTHB^FG_PRICE_CHANGE(0,-6AM)&lt;/Q&gt;&lt;R&gt;1&lt;/R&gt;&lt;C&gt;1&lt;/C&gt;&lt;D xsi:type="xsd:double"&gt;-9.804863&lt;/D&gt;&lt;/FQL&gt;&lt;FQL&gt;&lt;Q&gt;SET-BKK^FMA_ROE(NTMA,-20AY,NOW,FY,"PORTAGG","MEANR")&lt;/Q&gt;&lt;R&gt;20&lt;/R&gt;&lt;C&gt;1&lt;/C&gt;&lt;D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xsi:type="xsd:double"&gt;10.9395949218951&lt;/D&gt;&lt;D xsi:type="xsd:double"&gt;8.38849749811116&lt;/D&gt;&lt;D xsi:type="xsd:double"&gt;9.94747027091187&lt;/D&gt;&lt;D xsi:type="xsd:double"&gt;10.1243578125464&lt;/D&gt;&lt;D xsi:type="xsd:double"&gt;9.34882411898389&lt;/D&gt;&lt;/FQL&gt;&lt;FQL&gt;&lt;Q&gt;QAT^FMA_ROE(NTMA,-20AY,NOW,FY,"PORTAGG","MEANR")&lt;/Q&gt;&lt;R&gt;20&lt;/R&gt;&lt;C&gt;1&lt;/C&gt;&lt;D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xsi:type="xsd:double"&gt;-2.70643338027419&lt;/D&gt;&lt;/FQL&gt;&lt;FQL&gt;&lt;Q&gt;CAGDPY@TR^EE_ACTUAL_ANNUAL(MED,0)&lt;/Q&gt;&lt;R&gt;1&lt;/R&gt;&lt;C&gt;1&lt;/C&gt;&lt;D xsi:type="xsd:double"&gt;-4.50702519391192&lt;/D&gt;&lt;/FQL&gt;&lt;FQL&gt;&lt;Q&gt;CAGDPY@KR^EE_ACTUAL_ANNUAL(MED,0)&lt;/Q&gt;&lt;R&gt;1&lt;/R&gt;&lt;C&gt;1&lt;/C&gt;&lt;D xsi:type="xsd:double"&gt;1.90344221708053&lt;/D&gt;&lt;/FQL&gt;&lt;FQL&gt;&lt;Q&gt;CAGDPY@CL^EE_ACTUAL_ANNUAL(MED,0)&lt;/Q&gt;&lt;R&gt;1&lt;/R&gt;&lt;C&gt;1&lt;/C&gt;&lt;D xsi:type="xsd:double"&gt;-3.68653581083686&lt;/D&gt;&lt;/FQL&gt;&lt;FQL&gt;&lt;Q&gt;CC_TW^FG_COMPANY_NAME&lt;/Q&gt;&lt;R&gt;1&lt;/R&gt;&lt;C&gt;1&lt;/C&gt;&lt;D xsi:type="xsd:string"&gt;Taiwan, China&lt;/D&gt;&lt;/FQL&gt;&lt;FQL&gt;&lt;Q&gt;USDVND^STD(FG_PRICE_CHANGE(0,-3AY,M))&lt;/Q&gt;&lt;R&gt;1&lt;/R&gt;&lt;C&gt;1&lt;/C&gt;&lt;D xsi:type="xsd:double"&gt;1.33454167373091&lt;/D&gt;&lt;/FQL&gt;&lt;FQL&gt;&lt;Q&gt;USDTRY^STD(FG_PRICE_CHANGE(0,-3AY,M))&lt;/Q&gt;&lt;R&gt;1&lt;/R&gt;&lt;C&gt;1&lt;/C&gt;&lt;D xsi:type="xsd:double"&gt;7.46322493026029&lt;/D&gt;&lt;/FQL&gt;&lt;FQL&gt;&lt;Q&gt;USDQAR^STD(FG_PRICE_CHANGE(0,-3AY,M))&lt;/Q&gt;&lt;R&gt;1&lt;/R&gt;&lt;C&gt;1&lt;/C&gt;&lt;D xsi:type="xsd:double"&gt;0.00998265294793277&lt;/D&gt;&lt;/FQL&gt;&lt;FQL&gt;&lt;Q&gt;USDINR^STD(FG_PRICE_CHANGE(0,-3AY,M))&lt;/Q&gt;&lt;R&gt;1&lt;/R&gt;&lt;C&gt;1&lt;/C&gt;&lt;D xsi:type="xsd:double"&gt;0.847220689513896&lt;/D&gt;&lt;/FQL&gt;&lt;FQL&gt;&lt;Q&gt;USDZAR^STD(FG_PRICE_CHANGE(0,-3AY,M))&lt;/Q&gt;&lt;R&gt;1&lt;/R&gt;&lt;C&gt;1&lt;/C&gt;&lt;D xsi:type="xsd:double"&gt;3.90317062459879&lt;/D&gt;&lt;/FQL&gt;&lt;FQL&gt;&lt;Q&gt;USDKRW^STD(FG_PRICE_CHANGE(0,-3AY,M))&lt;/Q&gt;&lt;R&gt;1&lt;/R&gt;&lt;C&gt;1&lt;/C&gt;&lt;D xsi:type="xsd:double"&gt;3.07096174020402&lt;/D&gt;&lt;/FQL&gt;&lt;FQL&gt;&lt;Q&gt;USDTWD^STD(FG_PRICE_CHANGE(0,-3AY,M))&lt;/Q&gt;&lt;R&gt;1&lt;/R&gt;&lt;C&gt;1&lt;/C&gt;&lt;D xsi:type="xsd:double"&gt;1.77487695514047&lt;/D&gt;&lt;/FQL&gt;&lt;FQL&gt;&lt;Q&gt;USDPEN^STD(FG_PRICE_CHANGE(0,-3AY,M))&lt;/Q&gt;&lt;R&gt;1&lt;/R&gt;&lt;C&gt;1&lt;/C&gt;&lt;D xsi:type="xsd:double"&gt;2.22805126129193&lt;/D&gt;&lt;/FQL&gt;&lt;FQL&gt;&lt;Q&gt;USDPHP^STD(FG_PRICE_CHANGE(0,-3AY,M))&lt;/Q&gt;&lt;R&gt;1&lt;/R&gt;&lt;C&gt;1&lt;/C&gt;&lt;D xsi:type="xsd:double"&gt;1.83390831543572&lt;/D&gt;&lt;/FQL&gt;&lt;FQL&gt;&lt;Q&gt;USDCLP^STD(FG_PRICE_CHANGE(0,-3AY,M))&lt;/Q&gt;&lt;R&gt;1&lt;/R&gt;&lt;C&gt;1&lt;/C&gt;&lt;D xsi:type="xsd:double"&gt;4.44020421102828&lt;/D&gt;&lt;/FQL&gt;&lt;FQL&gt;&lt;Q&gt;FC0000SA^FMA_EPS(NTMA,-20AY,0,CY,,"PORTAGG","MEANR")&lt;/Q&gt;&lt;R&gt;20&lt;/R&gt;&lt;C&gt;1&lt;/C&gt;&lt;D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xsi:type="xsd:double"&gt;2.35315851118074&lt;/D&gt;&lt;D xsi:type="xsd:double"&gt;1.93303149869795&lt;/D&gt;&lt;D xsi:type="xsd:double"&gt;3.07367882843683&lt;/D&gt;&lt;D xsi:type="xsd:double"&gt;3.62922601692517&lt;/D&gt;&lt;D xsi:type="xsd:double"&gt;3.01150373764985&lt;/D&gt;&lt;/FQL&gt;&lt;FQL&gt;&lt;Q&gt;FC0000PL^FMA_EPS(NTMA,-20AY,0,CY,,"PORTAGG","MEANR")&lt;/Q&gt;&lt;R&gt;20&lt;/R&gt;&lt;C&gt;1&lt;/C&gt;&lt;D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xsi:type="xsd:double"&gt;23.3955887248491&lt;/D&gt;&lt;/FQL&gt;&lt;FQL&gt;&lt;Q&gt;EWZ^P_PRICE_RETURNS_PR('52W',2,-10AY,0,AM)&lt;/Q&gt;&lt;R&gt;121&lt;/R&gt;&lt;C&gt;1&lt;/C&gt;&lt;D xsi:type="xsd:double"&gt;-8.476991&lt;/D&gt;&lt;D xsi:type="xsd:double"&gt;-16.624243&lt;/D&gt;&lt;D xsi:type="xsd:double"&gt;-17.662466&lt;/D&gt;&lt;D xsi:type="xsd:double"&gt;-10.568523&lt;/D&gt;&lt;D xsi:type="xsd:double"&gt;-7.5935183&lt;/D&gt;&lt;D xsi:type="xsd:double"&gt;-19.87114&lt;/D&gt;&lt;D xsi:type="xsd:double"&gt;-24.95625&lt;/D&gt;&lt;D xsi:type="xsd:double"&gt;-24.325974&lt;/D&gt;&lt;D xsi:type="xsd:double"&gt;-28.690237&lt;/D&gt;&lt;D xsi:type="xsd:double"&gt;-33.23519&lt;/D&gt;&lt;D xsi:type="xsd:double"&gt;-45.75866&lt;/D&gt;&lt;D xsi:type="xsd:double"&gt;-51.55533&lt;/D&gt;&lt;D xsi:type="xsd:double"&gt;-43.47596&lt;/D&gt;&lt;D xsi:type="xsd:double"&gt;-36.20308&lt;/D&gt;&lt;D xsi:type="xsd:double"&gt;-39.361084&lt;/D&gt;&lt;D xsi:type="xsd:double"&gt;-46.838642&lt;/D&gt;&lt;D xsi:type="xsd:double"&gt;-42.684044&lt;/D&gt;&lt;D xsi:type="xsd:double"&gt;-11.9060335&lt;/D&gt;&lt;D xsi:type="xsd:double"&gt;-17.281855&lt;/D&gt;&lt;D xsi:type="xsd:double"&gt;-23.6993&lt;/D&gt;&lt;D xsi:type="xsd:double"&gt;-16.662848&lt;/D&gt;&lt;D xsi:type="xsd:double"&gt;5.36654&lt;/D&gt;&lt;D xsi:type="xsd:double"&gt;32.6396&lt;/D&gt;&lt;D xsi:type="xsd:double"&gt;36.29339&lt;/D&gt;&lt;D xsi:type="xsd:double"&gt;60.391174&lt;/D&gt;&lt;D xsi:type="xsd:double"&gt;34.937393&lt;/D&gt;&lt;D xsi:type="xsd:double"&gt;40.575336&lt;/D&gt;&lt;D xsi:type="xsd:double"&gt;98.41715&lt;/D&gt;&lt;D xsi:type="xsd:double"&gt;98.0804&lt;/D&gt;&lt;D xsi:type="xsd:double"&gt;43.597244&lt;/D&gt;&lt;D xsi:type="xsd:double"&gt;37.15284&lt;/D&gt;&lt;D xsi:type="xsd:double"&gt;24.854446&lt;/D&gt;&lt;D xsi:type="xsd:double"&gt;28.99667&lt;/D&gt;&lt;D xsi:type="xsd:double"&gt;16.275715&lt;/D&gt;&lt;D xsi:type="xsd:double"&gt;16.13146&lt;/D&gt;&lt;D xsi:type="xsd:double"&gt;34.81214&lt;/D&gt;&lt;D xsi:type="xsd:double"&gt;16.713106&lt;/D&gt;&lt;D xsi:type="xsd:double"&gt;25.61227&lt;/D&gt;&lt;D xsi:type="xsd:double"&gt;27.02297&lt;/D&gt;&lt;D xsi:type="xsd:double"&gt;25.642527&lt;/D&gt;&lt;D xsi:type="xsd:double"&gt;17.863035&lt;/D&gt;&lt;D xsi:type="xsd:double"&gt;20.123137&lt;/D&gt;&lt;D xsi:type="xsd:double"&gt;19.854677&lt;/D&gt;&lt;D xsi:type="xsd:double"&gt;19.192183&lt;/D&gt;&lt;D xsi:type="xsd:double"&gt;-2.766806&lt;/D&gt;&lt;D xsi:type="xsd:double"&gt;-4.8456373&lt;/D&gt;&lt;D xsi:type="xsd:double"&gt;-10.567152&lt;/D&gt;&lt;D xsi:type="xsd:double"&gt;-22.53437&lt;/D&gt;&lt;D xsi:type="xsd:double"&gt;-7.177913&lt;/D&gt;&lt;D xsi:type="xsd:double"&gt;5.8996916&lt;/D&gt;&lt;D xsi:type="xsd:double"&gt;0.12702942&lt;/D&gt;&lt;D xsi:type="xsd:double"&gt;1.3889909&lt;/D&gt;&lt;D xsi:type="xsd:double"&gt;0.7696271&lt;/D&gt;&lt;D xsi:type="xsd:double"&gt;2.6870012&lt;/D&gt;&lt;D xsi:type="xsd:double"&gt;-4.7817826&lt;/D&gt;&lt;D xsi:type="xsd:double"&gt;-2.3449957&lt;/D&gt;&lt;D xsi:type="xsd:double"&gt;37.33709&lt;/D&gt;&lt;D xsi:type="xsd:double"&gt;39.532482&lt;/D&gt;&lt;D xsi:type="xsd:double"&gt;27.337969&lt;/D&gt;&lt;D xsi:type="xsd:double"&gt;34.678185&lt;/D&gt;&lt;D xsi:type="xsd:double"&gt;13.022685&lt;/D&gt;&lt;D xsi:type="xsd:double"&gt;7.212305&lt;/D&gt;&lt;D xsi:type="xsd:double"&gt;25.786114&lt;/D&gt;&lt;D xsi:type="xsd:double"&gt;11.702574&lt;/D&gt;&lt;D xsi:type="xsd:double"&gt;0.1557231&lt;/D&gt;&lt;D xsi:type="xsd:double"&gt;-50.490685&lt;/D&gt;&lt;D xsi:type="xsd:double"&gt;-35.25983&lt;/D&gt;&lt;D xsi:type="xsd:double"&gt;-34.12717&lt;/D&gt;&lt;D xsi:type="xsd:double"&gt;-29.491352&lt;/D&gt;&lt;D xsi:type="xsd:double"&gt;-29.981548&lt;/D&gt;&lt;D xsi:type="xsd:double"&gt;-24.29729&lt;/D&gt;&lt;D xsi:type="xsd:double"&gt;-28.172165&lt;/D&gt;&lt;D xsi:type="xsd:double"&gt;-30.512249&lt;/D&gt;&lt;D xsi:type="xsd:double"&gt;-21.238249&lt;/D&gt;&lt;D xsi:type="xsd:double"&gt;-16.591364&lt;/D&gt;&lt;D xsi:type="xsd:double"&gt;-17.767954&lt;/D&gt;&lt;D xsi:type="xsd:double"&gt;-16.23915&lt;/D&gt;&lt;D xsi:type="xsd:double"&gt;59.385635&lt;/D&gt;&lt;D xsi:type="xsd:double"&gt;44.873966&lt;/D&gt;&lt;D xsi:type="xsd:double"&gt;63.4465&lt;/D&gt;&lt;D xsi:type="xsd:double"&gt;39.690758&lt;/D&gt;&lt;D xsi:type="xsd:double"&gt;30.041254&lt;/D&gt;&lt;D xsi:type="xsd:double"&gt;16.134823&lt;/D&gt;&lt;D xsi:type="xsd:double"&gt;9.086334&lt;/D&gt;&lt;D xsi:type="xsd:double"&gt;17.297697&lt;/D&gt;&lt;D xsi:type="xsd:double"&gt;-7.871503&lt;/D&gt;&lt;D xsi:type="xsd:double"&gt;-18.898499&lt;/D&gt;&lt;D xsi:type="xsd:double"&gt;-14.44366&lt;/D&gt;&lt;D xsi:type="xsd:double"&gt;1.0804534&lt;/D&gt;&lt;D xsi:type="xsd:double"&gt;13.234865&lt;/D&gt;&lt;D xsi:type="xsd:double"&gt;16.819906&lt;/D&gt;&lt;D xsi:type="xsd:double"&gt;-7.599229&lt;/D&gt;&lt;D xsi:type="xsd:double"&gt;-21.845795&lt;/D&gt;&lt;D xsi:type="xsd:double"&gt;-25.519735&lt;/D&gt;&lt;D xsi:type="xsd:double"&gt;3.053224&lt;/D&gt;&lt;D xsi:type="xsd:double"&gt;-1.2343109&lt;/D&gt;&lt;D xsi:type="xsd:double"&gt;10.117424&lt;/D&gt;&lt;D xsi:type="xsd:double"&gt;13.96203&lt;/D&gt;&lt;D xsi:type="xsd:double"&gt;3.8542628&lt;/D&gt;&lt;D xsi:type="xsd:double"&gt;14.62797&lt;/D&gt;&lt;D xsi:type="xsd:double"&gt;-1.7037749&lt;/D&gt;&lt;D xsi:type="xsd:double"&gt;-12.050104&lt;/D&gt;&lt;D xsi:type="xsd:double"&gt;-12.749797&lt;/D&gt;&lt;D xsi:type="xsd:double"&gt;5.00139&lt;/D&gt;&lt;D xsi:type="xsd:double"&gt;26.068401&lt;/D&gt;&lt;D xsi:type="xsd:double"&gt;36.819122&lt;/D&gt;&lt;D xsi:type="xsd:double"&gt;5.7021976&lt;/D&gt;&lt;D xsi:type="xsd:double"&gt;18.57792&lt;/D&gt;&lt;D xsi:type="xsd:double"&gt;3.4347534&lt;/D&gt;&lt;D xsi:type="xsd:double"&gt;25.270403&lt;/D&gt;&lt;D xsi:type="xsd:double"&gt;37.557137&lt;/D&gt;&lt;D xsi:type="xsd:double"&gt;18.952965&lt;/D&gt;&lt;D xsi:type="xsd:double"&gt;22.726261&lt;/D&gt;&lt;D xsi:type="xsd:double"&gt;28.733265&lt;/D&gt;&lt;D xsi:type="xsd:double"&gt;10.182953&lt;/D&gt;&lt;D xsi:type="xsd:double"&gt;12.387657&lt;/D&gt;&lt;D xsi:type="xsd:double"&gt;-10.400325&lt;/D&gt;&lt;D xsi:type="xsd:double"&gt;-6.705433&lt;/D&gt;&lt;D xsi:type="xsd:double"&gt;6.0345054&lt;/D&gt;&lt;D xsi:type="xsd:double"&gt;-0.38127303&lt;/D&gt;&lt;D xsi:type="xsd:double"&gt;0.22782087&lt;/D&gt;&lt;/FQL&gt;&lt;FQL&gt;&lt;Q&gt;SET-BKK^FG_TOTAL_RETURNC(-10AY,0,AM)&lt;/Q&gt;&lt;R&gt;121&lt;/R&gt;&lt;C&gt;1&lt;/C&gt;&lt;D xsi:type="xsd:double"&gt;-3.5045445&lt;/D&gt;&lt;D xsi:type="xsd:double"&gt;3.4381986&lt;/D&gt;&lt;D xsi:type="xsd:double"&gt;-4.0777326&lt;/D&gt;&lt;D xsi:type="xsd:double"&gt;0.06263256&lt;/D&gt;&lt;D xsi:type="xsd:double"&gt;5.6267858&lt;/D&gt;&lt;D xsi:type="xsd:double"&gt;-4.468733&lt;/D&gt;&lt;D xsi:type="xsd:double"&gt;2.3081899&lt;/D&gt;&lt;D xsi:type="xsd:double"&gt;-3.6021292&lt;/D&gt;&lt;D xsi:type="xsd:double"&gt;-0.15690923&lt;/D&gt;&lt;D xsi:type="xsd:double"&gt;-1.9051194&lt;/D&gt;&lt;D xsi:type="xsd:double"&gt;-7.2128296&lt;/D&gt;&lt;D xsi:type="xsd:double"&gt;1.2902379&lt;/D&gt;&lt;D xsi:type="xsd:double"&gt;2.018249&lt;/D&gt;&lt;D xsi:type="xsd:double"&gt;-2.9301047&lt;/D&gt;&lt;D xsi:type="xsd:double"&gt;-6.674796&lt;/D&gt;&lt;D xsi:type="xsd:double"&gt;-3.1029165&lt;/D&gt;&lt;D xsi:type="xsd:double"&gt;3.9789557&lt;/D&gt;&lt;D xsi:type="xsd:double"&gt;6.8261027&lt;/D&gt;&lt;D xsi:type="xsd:double"&gt;1.1432052&lt;/D&gt;&lt;D xsi:type="xsd:double"&gt;0.12367964&lt;/D&gt;&lt;D xsi:type="xsd:double"&gt;1.4866114&lt;/D&gt;&lt;D xsi:type="xsd:double"&gt;4.9728513&lt;/D&gt;&lt;D xsi:type="xsd:double"&gt;3.6870003&lt;/D&gt;&lt;D xsi:type="xsd:double"&gt;-4.3917&lt;/D&gt;&lt;D xsi:type="xsd:double"&gt;-0.1034379&lt;/D&gt;&lt;D xsi:type="xsd:double"&gt;-0.24906397&lt;/D&gt;&lt;D xsi:type="xsd:double"&gt;3.3008575&lt;/D&gt;&lt;D xsi:type="xsd:double"&gt;2.5168896&lt;/D&gt;&lt;D xsi:type="xsd:double"&gt;1.0898113&lt;/D&gt;&lt;D xsi:type="xsd:double"&gt;-1.0685503&lt;/D&gt;&lt;D xsi:type="xsd:double"&gt;0.861001&lt;/D&gt;&lt;D xsi:type="xsd:double"&gt;-1.8127322&lt;/D&gt;&lt;D xsi:type="xsd:double"&gt;1.9859195&lt;/D&gt;&lt;D xsi:type="xsd:double"&gt;-0.3209412&lt;/D&gt;&lt;D xsi:type="xsd:double"&gt;-0.31752586&lt;/D&gt;&lt;D xsi:type="xsd:double"&gt;6.6178083&lt;/D&gt;&lt;D xsi:type="xsd:double"&gt;2.235067&lt;/D&gt;&lt;D xsi:type="xsd:double"&gt;0.1083374&lt;/D&gt;&lt;D xsi:type="xsd:double"&gt;0.8383155&lt;/D&gt;&lt;D xsi:type="xsd:double"&gt;5.5467606&lt;/D&gt;&lt;D xsi:type="xsd:double"&gt;-0.73818564&lt;/D&gt;&lt;D xsi:type="xsd:double"&gt;0.32504797&lt;/D&gt;&lt;D xsi:type="xsd:double"&gt;-2.2188365&lt;/D&gt;&lt;D xsi:type="xsd:double"&gt;-0.98162293&lt;/D&gt;&lt;D xsi:type="xsd:double"&gt;-4.2464495&lt;/D&gt;&lt;D xsi:type="xsd:double"&gt;-2.6094317&lt;/D&gt;&lt;D xsi:type="xsd:double"&gt;3.3126593&lt;/D&gt;&lt;D xsi:type="xsd:double"&gt;3.2176733&lt;/D&gt;&lt;D xsi:type="xsd:double"&gt;-3.5261035&lt;/D&gt;&lt;D xsi:type="xsd:double"&gt;-2.846855&lt;/D&gt;&lt;D xsi:type="xsd:double"&gt;-3.1688094&lt;/D&gt;&lt;D xsi:type="xsd:double"&gt;0.036644936&lt;/D&gt;&lt;D xsi:type="xsd:double"&gt;3.2795072&lt;/D&gt;&lt;D xsi:type="xsd:double"&gt;-1.1089981&lt;/D&gt;&lt;D xsi:type="xsd:double"&gt;3.5503864&lt;/D&gt;&lt;D xsi:type="xsd:double"&gt;-3.9934337&lt;/D&gt;&lt;D xsi:type="xsd:double"&gt;4.6943307&lt;/D&gt;&lt;D xsi:type="xsd:double"&gt;2.366352&lt;/D&gt;&lt;D xsi:type="xsd:double"&gt;-5.340475&lt;/D&gt;&lt;D xsi:type="xsd:double"&gt;1.3938904&lt;/D&gt;&lt;D xsi:type="xsd:double"&gt;-1.3729155&lt;/D&gt;&lt;D xsi:type="xsd:double"&gt;-1.436168&lt;/D&gt;&lt;D xsi:type="xsd:double"&gt;-2.7524889&lt;/D&gt;&lt;D xsi:type="xsd:double"&gt;2.349496&lt;/D&gt;&lt;D xsi:type="xsd:double"&gt;-5.423367&lt;/D&gt;&lt;D xsi:type="xsd:double"&gt;-30.754852&lt;/D&gt;&lt;D xsi:type="xsd:double"&gt;18.231165&lt;/D&gt;&lt;D xsi:type="xsd:double"&gt;3.8160563&lt;/D&gt;&lt;D xsi:type="xsd:double"&gt;6.719625&lt;/D&gt;&lt;D xsi:type="xsd:double"&gt;-0.9759784&lt;/D&gt;&lt;D xsi:type="xsd:double"&gt;-2.1675766&lt;/D&gt;&lt;D xsi:type="xsd:double"&gt;-3.1365812&lt;/D&gt;&lt;D xsi:type="xsd:double"&gt;-4.2463837&lt;/D&gt;&lt;D xsi:type="xsd:double"&gt;10.611332&lt;/D&gt;&lt;D xsi:type="xsd:double"&gt;8.631897&lt;/D&gt;&lt;D xsi:type="xsd:double"&gt;1.8719912&lt;/D&gt;&lt;D xsi:type="xsd:double"&gt;0.059604645&lt;/D&gt;&lt;D xsi:type="xsd:double"&gt;3.824532&lt;/D&gt;&lt;D xsi:type="xsd:double"&gt;-1.2659192&lt;/D&gt;&lt;D xsi:type="xsd:double"&gt;1.1517406&lt;/D&gt;&lt;D xsi:type="xsd:double"&gt;2.947402&lt;/D&gt;&lt;D xsi:type="xsd:double"&gt;-2.3937047&lt;/D&gt;&lt;D xsi:type="xsd:double"&gt;-1.4291406&lt;/D&gt;&lt;D xsi:type="xsd:double"&gt;4.754269&lt;/D&gt;&lt;D xsi:type="xsd:double"&gt;1.1238575&lt;/D&gt;&lt;D xsi:type="xsd:double"&gt;0.43189526&lt;/D&gt;&lt;D xsi:type="xsd:double"&gt;-0.5626857&lt;/D&gt;&lt;D xsi:type="xsd:double"&gt;1.1292934&lt;/D&gt;&lt;D xsi:type="xsd:double"&gt;3.188026&lt;/D&gt;&lt;D xsi:type="xsd:double"&gt;-2.0248652&lt;/D&gt;&lt;D xsi:type="xsd:double"&gt;-0.6225705&lt;/D&gt;&lt;D xsi:type="xsd:double"&gt;-2.8614163&lt;/D&gt;&lt;D xsi:type="xsd:double"&gt;-3.7609577&lt;/D&gt;&lt;D xsi:type="xsd:double"&gt;-0.93497634&lt;/D&gt;&lt;D xsi:type="xsd:double"&gt;5.9075117&lt;/D&gt;&lt;D xsi:type="xsd:double"&gt;-0.3465593&lt;/D&gt;&lt;D xsi:type="xsd:double"&gt;-2.4558425&lt;/D&gt;&lt;D xsi:type="xsd:double"&gt;1.6989827&lt;/D&gt;&lt;D xsi:type="xsd:double"&gt;0.10077953&lt;/D&gt;&lt;D xsi:type="xsd:double"&gt;4.103124&lt;/D&gt;&lt;D xsi:type="xsd:double"&gt;-2.003628&lt;/D&gt;&lt;D xsi:type="xsd:double"&gt;-5.32794&lt;/D&gt;&lt;D xsi:type="xsd:double"&gt;1.9300699&lt;/D&gt;&lt;D xsi:type="xsd:double"&gt;-4.2136965&lt;/D&gt;&lt;D xsi:type="xsd:double"&gt;2.141893&lt;/D&gt;&lt;D xsi:type="xsd:double"&gt;-1.5448332&lt;/D&gt;&lt;D xsi:type="xsd:double"&gt;-1.0538697&lt;/D&gt;&lt;D xsi:type="xsd:double"&gt;0.55624247&lt;/D&gt;&lt;D xsi:type="xsd:double"&gt;-5.873376&lt;/D&gt;&lt;D xsi:type="xsd:double"&gt;-1.5349269&lt;/D&gt;&lt;D xsi:type="xsd:double"&gt;-1.5800476&lt;/D&gt;&lt;D xsi:type="xsd:double"&gt;-1.1109412&lt;/D&gt;&lt;D xsi:type="xsd:double"&gt;0.6052494&lt;/D&gt;&lt;D xsi:type="xsd:double"&gt;-0.023812056&lt;/D&gt;&lt;D xsi:type="xsd:double"&gt;-1.7980516&lt;/D&gt;&lt;D xsi:type="xsd:double"&gt;1.5914559&lt;/D&gt;&lt;D xsi:type="xsd:double"&gt;-6.167012&lt;/D&gt;&lt;D xsi:type="xsd:double"&gt;2.1080494&lt;/D&gt;&lt;D xsi:type="xsd:double"&gt;-1.642561&lt;/D&gt;&lt;D xsi:type="xsd:double"&gt;10.189569&lt;/D&gt;&lt;D xsi:type="xsd:double"&gt;3.764522&lt;/D&gt;&lt;/FQL&gt;&lt;FQL&gt;&lt;Q&gt;CNYA^FG_TOTAL_RETURNC(-10AY,0,AM)&lt;/Q&gt;&lt;R&gt;121&lt;/R&gt;&lt;C&gt;1&lt;/C&gt;&lt;D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xsi:type="xsd:double"&gt;6.3408732&lt;/D&gt;&lt;D xsi:type="xsd:double"&gt;3.190279&lt;/D&gt;&lt;D xsi:type="xsd:double"&gt;-3.6805272&lt;/D&gt;&lt;D xsi:type="xsd:double"&gt;1.0317206&lt;/D&gt;&lt;D xsi:type="xsd:double"&gt;0.2647519&lt;/D&gt;&lt;D xsi:type="xsd:double"&gt;-1.9238055&lt;/D&gt;&lt;D xsi:type="xsd:double"&gt;-2.8797925&lt;/D&gt;&lt;D xsi:type="xsd:double"&gt;4.735148&lt;/D&gt;&lt;D xsi:type="xsd:double"&gt;0.8812189&lt;/D&gt;&lt;D xsi:type="xsd:double"&gt;1.1393785&lt;/D&gt;&lt;D xsi:type="xsd:double"&gt;-2.440852&lt;/D&gt;&lt;D xsi:type="xsd:double"&gt;4.5034647&lt;/D&gt;&lt;D xsi:type="xsd:double"&gt;4.5567393&lt;/D&gt;&lt;D xsi:type="xsd:double"&gt;3.9264202&lt;/D&gt;&lt;D xsi:type="xsd:double"&gt;5.3948283&lt;/D&gt;&lt;D xsi:type="xsd:double"&gt;1.0495782&lt;/D&gt;&lt;D xsi:type="xsd:double"&gt;2.541709&lt;/D&gt;&lt;D xsi:type="xsd:double"&gt;-2.1358728&lt;/D&gt;&lt;D xsi:type="xsd:double"&gt;9.258914&lt;/D&gt;&lt;D xsi:type="xsd:double"&gt;-2.7013123&lt;/D&gt;&lt;D xsi:type="xsd:double"&gt;-0.39191246&lt;/D&gt;&lt;D xsi:type="xsd:double"&gt;-5.4176807&lt;/D&gt;&lt;D xsi:type="xsd:double"&gt;1.3119936&lt;/D&gt;&lt;D xsi:type="xsd:double"&gt;-4.832596&lt;/D&gt;&lt;D xsi:type="xsd:double"&gt;-10.669195&lt;/D&gt;&lt;D xsi:type="xsd:double"&gt;-5.142486&lt;/D&gt;&lt;D xsi:type="xsd:double"&gt;0.004327297&lt;/D&gt;&lt;D xsi:type="xsd:double"&gt;-8.320093&lt;/D&gt;&lt;D xsi:type="xsd:double"&gt;8.22854&lt;/D&gt;&lt;D xsi:type="xsd:double"&gt;-3.8969636&lt;/D&gt;&lt;D xsi:type="xsd:double"&gt;4.060173&lt;/D&gt;&lt;D xsi:type="xsd:double"&gt;5.648792&lt;/D&gt;&lt;D xsi:type="xsd:double"&gt;14.2192955&lt;/D&gt;&lt;D xsi:type="xsd:double"&gt;6.004071&lt;/D&gt;&lt;D xsi:type="xsd:double"&gt;-13.952005&lt;/D&gt;&lt;D xsi:type="xsd:double"&gt;3.2236338&lt;/D&gt;&lt;D xsi:type="xsd:double"&gt;1.9898772&lt;/D&gt;&lt;D xsi:type="xsd:double"&gt;-2.5895774&lt;/D&gt;&lt;D xsi:type="xsd:double"&gt;3.6780834&lt;/D&gt;&lt;D xsi:type="xsd:double"&gt;-0.035125017&lt;/D&gt;&lt;D xsi:type="xsd:double"&gt;1.1946559&lt;/D&gt;&lt;D xsi:type="xsd:double"&gt;4.122436&lt;/D&gt;&lt;D xsi:type="xsd:double"&gt;6.1217666&lt;/D&gt;&lt;D xsi:type="xsd:double"&gt;-4.1204395&lt;/D&gt;&lt;D xsi:type="xsd:double"&gt;-11.801654&lt;/D&gt;&lt;D xsi:type="xsd:double"&gt;7.421291&lt;/D&gt;&lt;D xsi:type="xsd:double"&gt;3.593862&lt;/D&gt;&lt;D xsi:type="xsd:double"&gt;3.6599398&lt;/D&gt;&lt;D xsi:type="xsd:double"&gt;15.15646&lt;/D&gt;&lt;D xsi:type="xsd:double"&gt;6.510043&lt;/D&gt;&lt;D xsi:type="xsd:double"&gt;-0.6643653&lt;/D&gt;&lt;D xsi:type="xsd:double"&gt;3.2528043&lt;/D&gt;&lt;D xsi:type="xsd:double"&gt;2.9643059&lt;/D&gt;&lt;D xsi:type="xsd:double"&gt;4.0005207&lt;/D&gt;&lt;D xsi:type="xsd:double"&gt;8.762514&lt;/D&gt;&lt;D xsi:type="xsd:double"&gt;7.540393&lt;/D&gt;&lt;D xsi:type="xsd:double"&gt;-14.0651045&lt;/D&gt;&lt;D xsi:type="xsd:double"&gt;-0.89849234&lt;/D&gt;&lt;D xsi:type="xsd:double"&gt;6.1014414&lt;/D&gt;&lt;D xsi:type="xsd:double"&gt;-1.1086464&lt;/D&gt;&lt;D xsi:type="xsd:double"&gt;1.637423&lt;/D&gt;&lt;D xsi:type="xsd:double"&gt;-3.6593795&lt;/D&gt;&lt;D xsi:type="xsd:double"&gt;1.0750175&lt;/D&gt;&lt;D xsi:type="xsd:double"&gt;1.4181018&lt;/D&gt;&lt;D xsi:type="xsd:double"&gt;-0.18643141&lt;/D&gt;&lt;D xsi:type="xsd:double"&gt;2.4762392&lt;/D&gt;&lt;D xsi:type="xsd:double"&gt;-2.8512359&lt;/D&gt;&lt;D xsi:type="xsd:double"&gt;-3.550297&lt;/D&gt;&lt;D xsi:type="xsd:double"&gt;-6.7239285&lt;/D&gt;&lt;D xsi:type="xsd:double"&gt;-4.3672743&lt;/D&gt;&lt;D xsi:type="xsd:double"&gt;-10.399169&lt;/D&gt;&lt;D xsi:type="xsd:double"&gt;12.030506&lt;/D&gt;&lt;D xsi:type="xsd:double"&gt;-1.0433733&lt;/D&gt;&lt;D xsi:type="xsd:double"&gt;-1.859051&lt;/D&gt;&lt;D xsi:type="xsd:double"&gt;-8.934122&lt;/D&gt;&lt;D xsi:type="xsd:double"&gt;-5.0605354&lt;/D&gt;&lt;D xsi:type="xsd:double"&gt;1.1344075&lt;/D&gt;&lt;D xsi:type="xsd:double"&gt;4.569292&lt;/D&gt;&lt;D xsi:type="xsd:double"&gt;7.5704813&lt;/D&gt;&lt;D xsi:type="xsd:double"&gt;-3.7102401&lt;/D&gt;&lt;D xsi:type="xsd:double"&gt;-3.119266&lt;/D&gt;&lt;D xsi:type="xsd:double"&gt;5.397725&lt;/D&gt;&lt;D xsi:type="xsd:double"&gt;-7.4273705&lt;/D&gt;&lt;D xsi:type="xsd:double"&gt;-1.219368&lt;/D&gt;&lt;D xsi:type="xsd:double"&gt;-2.6911736&lt;/D&gt;&lt;D xsi:type="xsd:double"&gt;-3.8448572&lt;/D&gt;&lt;D xsi:type="xsd:double"&gt;-0.7015109&lt;/D&gt;&lt;D xsi:type="xsd:double"&gt;-4.3800774&lt;/D&gt;&lt;D xsi:type="xsd:double"&gt;2.0783186&lt;/D&gt;&lt;D xsi:type="xsd:double"&gt;-5.377346&lt;/D&gt;&lt;D xsi:type="xsd:double"&gt;-3.7874222&lt;/D&gt;&lt;D xsi:type="xsd:double"&gt;5.051768&lt;/D&gt;&lt;D xsi:type="xsd:double"&gt;5.794239&lt;/D&gt;&lt;D xsi:type="xsd:double"&gt;-1.8256307&lt;/D&gt;&lt;D xsi:type="xsd:double"&gt;4.2125225&lt;/D&gt;&lt;D xsi:type="xsd:double"&gt;-4.1587353&lt;/D&gt;&lt;D xsi:type="xsd:double"&gt;-1.7709613&lt;/D&gt;&lt;D xsi:type="xsd:double"&gt;-2.6587427&lt;/D&gt;&lt;D xsi:type="xsd:double"&gt;-4.6233535&lt;/D&gt;&lt;D xsi:type="xsd:double"&gt;22.983706&lt;/D&gt;&lt;/FQL&gt;&lt;FQL&gt;&lt;Q&gt;EWM^FMA_DIV_YLD(NTMA,-10AY,0,AM,"PORTAGG","MEANR")&lt;/Q&gt;&lt;R&gt;121&lt;/R&gt;&lt;C&gt;1&lt;/C&gt;&lt;D xsi:type="xsd:double"&gt;3.32039955973404&lt;/D&gt;&lt;D xsi:type="xsd:double"&gt;3.2316266775039&lt;/D&gt;&lt;D xsi:type="xsd:double"&gt;3.42558112382735&lt;/D&gt;&lt;D xsi:type="xsd:double"&gt;3.33722156553257&lt;/D&gt;&lt;D xsi:type="xsd:double"&gt;3.20782554978938&lt;/D&gt;&lt;D xsi:type="xsd:double"&gt;3.21927024065696&lt;/D&gt;&lt;D xsi:type="xsd:double"&gt;3.11955202298514&lt;/D&gt;&lt;D xsi:type="xsd:double"&gt;3.13759075575504&lt;/D&gt;&lt;D xsi:type="xsd:double"&gt;3.26945403503799&lt;/D&gt;&lt;D xsi:type="xsd:double"&gt;3.26838939866335&lt;/D&gt;&lt;D xsi:type="xsd:double"&gt;3.57494508667832&lt;/D&gt;&lt;D xsi:type="xsd:double"&gt;3.32251854989881&lt;/D&gt;&lt;D xsi:type="xsd:double"&gt;3.23668756770102&lt;/D&gt;&lt;D xsi:type="xsd:double"&gt;3.34023453987626&lt;/D&gt;&lt;D xsi:type="xsd:double"&gt;3.32358663965764&lt;/D&gt;&lt;D xsi:type="xsd:double"&gt;3.3660149057184&lt;/D&gt;&lt;D xsi:type="xsd:double"&gt;3.18950085814192&lt;/D&gt;&lt;D xsi:type="xsd:double"&gt;3.06189376987345&lt;/D&gt;&lt;D xsi:type="xsd:double"&gt;3.05920821481994&lt;/D&gt;&lt;D xsi:type="xsd:double"&gt;3.20720643346494&lt;/D&gt;&lt;D xsi:type="xsd:double"&gt;3.11021324790033&lt;/D&gt;&lt;D xsi:type="xsd:double"&gt;2.99922164404728&lt;/D&gt;&lt;D xsi:type="xsd:double"&gt;2.93205241183959&lt;/D&gt;&lt;D xsi:type="xsd:double"&gt;2.97779915014239&lt;/D&gt;&lt;D xsi:type="xsd:double"&gt;2.94225096679254&lt;/D&gt;&lt;D xsi:type="xsd:double"&gt;3.03990726498964&lt;/D&gt;&lt;D xsi:type="xsd:double"&gt;3.01651711946476&lt;/D&gt;&lt;D xsi:type="xsd:double"&gt;3.01454465372794&lt;/D&gt;&lt;D xsi:type="xsd:double"&gt;2.97325093281369&lt;/D&gt;&lt;D xsi:type="xsd:double"&gt;2.94845784079571&lt;/D&gt;&lt;D xsi:type="xsd:double"&gt;2.98730376674853&lt;/D&gt;&lt;D xsi:type="xsd:double"&gt;2.9721780765006&lt;/D&gt;&lt;D xsi:type="xsd:double"&gt;2.99392649609923&lt;/D&gt;&lt;D xsi:type="xsd:double"&gt;3.05868578649928&lt;/D&gt;&lt;D xsi:type="xsd:double"&gt;3.03402505619367&lt;/D&gt;&lt;D xsi:type="xsd:double"&gt;3.01079066510253&lt;/D&gt;&lt;D xsi:type="xsd:double"&gt;3.10036091364797&lt;/D&gt;&lt;D xsi:type="xsd:double"&gt;3.27652337705327&lt;/D&gt;&lt;D xsi:type="xsd:double"&gt;3.22836602288134&lt;/D&gt;&lt;D xsi:type="xsd:double"&gt;3.13508213014345&lt;/D&gt;&lt;D xsi:type="xsd:double"&gt;3.12739410808487&lt;/D&gt;&lt;D xsi:type="xsd:double"&gt;3.20470058384159&lt;/D&gt;&lt;D xsi:type="xsd:double"&gt;3.16199616061031&lt;/D&gt;&lt;D xsi:type="xsd:double"&gt;3.21354602640222&lt;/D&gt;&lt;D xsi:type="xsd:double"&gt;3.26957321367497&lt;/D&gt;&lt;D xsi:type="xsd:double"&gt;3.26937512020572&lt;/D&gt;&lt;D xsi:type="xsd:double"&gt;3.21645893118106&lt;/D&gt;&lt;D xsi:type="xsd:double"&gt;3.21482685461022&lt;/D&gt;&lt;D xsi:type="xsd:double"&gt;3.35126839885755&lt;/D&gt;&lt;D xsi:type="xsd:double"&gt;3.37207316241075&lt;/D&gt;&lt;D xsi:type="xsd:double"&gt;3.40308239141993&lt;/D&gt;&lt;D xsi:type="xsd:double"&gt;3.26177528153897&lt;/D&gt;&lt;D xsi:type="xsd:double"&gt;3.27511562896835&lt;/D&gt;&lt;D xsi:type="xsd:double"&gt;3.30088207228409&lt;/D&gt;&lt;D xsi:type="xsd:double"&gt;3.43011023912412&lt;/D&gt;&lt;D xsi:type="xsd:double"&gt;3.48138682310234&lt;/D&gt;&lt;D xsi:type="xsd:double"&gt;3.47458918955175&lt;/D&gt;&lt;D xsi:type="xsd:double"&gt;3.46674283335101&lt;/D&gt;&lt;D xsi:type="xsd:double"&gt;3.50213784290222&lt;/D&gt;&lt;D xsi:type="xsd:double"&gt;3.51217676843871&lt;/D&gt;&lt;D xsi:type="xsd:double"&gt;3.56058920297919&lt;/D&gt;&lt;D xsi:type="xsd:double"&gt;3.46376639143941&lt;/D&gt;&lt;D xsi:type="xsd:double"&gt;3.45982287854593&lt;/D&gt;&lt;D xsi:type="xsd:double"&gt;3.4776179480006&lt;/D&gt;&lt;D xsi:type="xsd:double"&gt;3.62383292453714&lt;/D&gt;&lt;D xsi:type="xsd:double"&gt;4.45793363386818&lt;/D&gt;&lt;D xsi:type="xsd:double"&gt;3.79158810368204&lt;/D&gt;&lt;D xsi:type="xsd:double"&gt;3.63572047377585&lt;/D&gt;&lt;D xsi:type="xsd:double"&gt;3.14113652770256&lt;/D&gt;&lt;D xsi:type="xsd:double"&gt;3.01159807412144&lt;/D&gt;&lt;D xsi:type="xsd:double"&gt;3.11897366263745&lt;/D&gt;&lt;D xsi:type="xsd:double"&gt;3.31059812317063&lt;/D&gt;&lt;D xsi:type="xsd:double"&gt;3.28114613392561&lt;/D&gt;&lt;D xsi:type="xsd:double"&gt;3.37796810200168&lt;/D&gt;&lt;D xsi:type="xsd:double"&gt;3.52123044995738&lt;/D&gt;&lt;D xsi:type="xsd:double"&gt;3.66358300756759&lt;/D&gt;&lt;D xsi:type="xsd:double"&gt;3.89760063941234&lt;/D&gt;&lt;D xsi:type="xsd:double"&gt;3.95644371195089&lt;/D&gt;&lt;D xsi:type="xsd:double"&gt;3.97056601034302&lt;/D&gt;&lt;D xsi:type="xsd:double"&gt;4.02258017594823&lt;/D&gt;&lt;D xsi:type="xsd:double"&gt;4.08307769039237&lt;/D&gt;&lt;D xsi:type="xsd:double"&gt;4.2356578907217&lt;/D&gt;&lt;D xsi:type="xsd:double"&gt;4.19366908589036&lt;/D&gt;&lt;D xsi:type="xsd:double"&gt;4.02753982791249&lt;/D&gt;&lt;D xsi:type="xsd:double"&gt;3.85900572327655&lt;/D&gt;&lt;D xsi:type="xsd:double"&gt;3.98190058258363&lt;/D&gt;&lt;D xsi:type="xsd:double"&gt;3.88998395275285&lt;/D&gt;&lt;D xsi:type="xsd:double"&gt;3.78035585294818&lt;/D&gt;&lt;D xsi:type="xsd:double"&gt;3.74794528747106&lt;/D&gt;&lt;D xsi:type="xsd:double"&gt;3.79680145765207&lt;/D&gt;&lt;D xsi:type="xsd:double"&gt;3.85697586821415&lt;/D&gt;&lt;D xsi:type="xsd:double"&gt;3.97656069932823&lt;/D&gt;&lt;D xsi:type="xsd:double"&gt;4.18764859102855&lt;/D&gt;&lt;D xsi:type="xsd:double"&gt;4.22531512133932&lt;/D&gt;&lt;D xsi:type="xsd:double"&gt;4.01022943603859&lt;/D&gt;&lt;D xsi:type="xsd:double"&gt;4.20075834529679&lt;/D&gt;&lt;D xsi:type="xsd:double"&gt;4.42323104408136&lt;/D&gt;&lt;D xsi:type="xsd:double"&gt;4.25464270702018&lt;/D&gt;&lt;D xsi:type="xsd:double"&gt;4.21580122015548&lt;/D&gt;&lt;D xsi:type="xsd:double"&gt;4.17952633727934&lt;/D&gt;&lt;D xsi:type="xsd:double"&gt;4.26347903551945&lt;/D&gt;&lt;D xsi:type="xsd:double"&gt;4.48792097707456&lt;/D&gt;&lt;D xsi:type="xsd:double"&gt;4.3948076301785&lt;/D&gt;&lt;D xsi:type="xsd:double"&gt;4.39604281261595&lt;/D&gt;&lt;D xsi:type="xsd:double"&gt;4.41759035874763&lt;/D&gt;&lt;D xsi:type="xsd:double"&gt;4.38904067812954&lt;/D&gt;&lt;D xsi:type="xsd:double"&gt;4.27812634885694&lt;/D&gt;&lt;D xsi:type="xsd:double"&gt;4.26816703528683&lt;/D&gt;&lt;D xsi:type="xsd:double"&gt;4.29616545617488&lt;/D&gt;&lt;D xsi:type="xsd:double"&gt;4.26794206301994&lt;/D&gt;&lt;D xsi:type="xsd:double"&gt;4.26897651419&lt;/D&gt;&lt;D xsi:type="xsd:double"&gt;4.30540008064068&lt;/D&gt;&lt;D xsi:type="xsd:double"&gt;4.17048538529637&lt;/D&gt;&lt;D xsi:type="xsd:double"&gt;4.12282304213382&lt;/D&gt;&lt;D xsi:type="xsd:double"&gt;4.16738313722225&lt;/D&gt;&lt;D x</t>
        </r>
      </text>
    </comment>
    <comment ref="A7" authorId="0" shapeId="0" xr:uid="{B311201F-FB65-48DA-9DCD-D6195201E022}">
      <text>
        <r>
          <rPr>
            <b/>
            <sz val="9"/>
            <color indexed="81"/>
            <rFont val="Tahoma"/>
            <charset val="1"/>
          </rPr>
          <t>si:type="xsd:double"&gt;4.03251474842258&lt;/D&gt;&lt;D xsi:type="xsd:double"&gt;4.08052155700303&lt;/D&gt;&lt;D xsi:type="xsd:double"&gt;4.03370973443277&lt;/D&gt;&lt;D xsi:type="xsd:double"&gt;4.10610781903573&lt;/D&gt;&lt;D xsi:type="xsd:double"&gt;4.00410078216081&lt;/D&gt;&lt;D xsi:type="xsd:double"&gt;4.09318308050373&lt;/D&gt;&lt;/FQL&gt;&lt;FQL&gt;&lt;Q&gt;GREK^FMA_PE(NTMA,-10AY,0,AM,"PORTAGG","MEANR")&lt;/Q&gt;&lt;R&gt;121&lt;/R&gt;&lt;C&gt;1&lt;/C&gt;&lt;D xsi:type="xsd:double"&gt;6.46906365403625&lt;/D&gt;&lt;D xsi:type="xsd:double"&gt;6.4635678650465&lt;/D&gt;&lt;D xsi:type="xsd:double"&gt;5.38677652596627&lt;/D&gt;&lt;D xsi:type="xsd:double"&gt;4.28468839001286&lt;/D&gt;&lt;D xsi:type="xsd:double"&gt;4.88987664736637&lt;/D&gt;&lt;D xsi:type="xsd:double"&gt;4.57778879778736&lt;/D&gt;&lt;D xsi:type="xsd:double"&gt;5.09178344057539&lt;/D&gt;&lt;D xsi:type="xsd:double"&gt;5.04145274855659&lt;/D&gt;&lt;D xsi:type="xsd:double"&gt;4.9783798108404&lt;/D&gt;&lt;D xsi:type="xsd:double"&gt;4.75837588541639&lt;/D&gt;&lt;D xsi:type="xsd:double"&gt;4.72556085861682&lt;/D&gt;&lt;D xsi:type="xsd:double"&gt;4.3086743456226&lt;/D&gt;&lt;D xsi:type="xsd:double"&gt;4.39665232101018&lt;/D&gt;&lt;D xsi:type="xsd:double"&gt;4.06994801662277&lt;/D&gt;&lt;D xsi:type="xsd:double"&gt;4.74261252576005&lt;/D&gt;&lt;D xsi:type="xsd:double"&gt;9.44768156672461&lt;/D&gt;&lt;D xsi:type="xsd:double"&gt;8.47887147804073&lt;/D&gt;&lt;D xsi:type="xsd:double"&gt;8.38897028054853&lt;/D&gt;&lt;D xsi:type="xsd:double"&gt;10.0494049416862&lt;/D&gt;&lt;D xsi:type="xsd:double"&gt;10.73902671442&lt;/D&gt;&lt;D xsi:type="xsd:double"&gt;9.1381943424035&lt;/D&gt;&lt;D xsi:type="xsd:double"&gt;9.03732305655643&lt;/D&gt;&lt;D xsi:type="xsd:double"&gt;8.66964295797993&lt;/D&gt;&lt;D xsi:type="xsd:double"&gt;8.37770714546008&lt;/D&gt;&lt;D xsi:type="xsd:double"&gt;9.01236587003384&lt;/D&gt;&lt;D xsi:type="xsd:double"&gt;9.22224696152579&lt;/D&gt;&lt;D xsi:type="xsd:double"&gt;9.22453879084284&lt;/D&gt;&lt;D xsi:type="xsd:double"&gt;9.18129730890462&lt;/D&gt;&lt;D xsi:type="xsd:double"&gt;8.84213729465833&lt;/D&gt;&lt;D xsi:type="xsd:double"&gt;9.22090312991177&lt;/D&gt;&lt;D xsi:type="xsd:double"&gt;10.6673554260559&lt;/D&gt;&lt;D xsi:type="xsd:double"&gt;13.468024179451&lt;/D&gt;&lt;D xsi:type="xsd:double"&gt;12.8866689574069&lt;/D&gt;&lt;D xsi:type="xsd:double"&gt;13.0884951675621&lt;/D&gt;&lt;D xsi:type="xsd:double"&gt;12.2791362695009&lt;/D&gt;&lt;D xsi:type="xsd:double"&gt;10.7958556177964&lt;/D&gt;&lt;D xsi:type="xsd:double"&gt;12.1737623179358&lt;/D&gt;&lt;D xsi:type="xsd:double"&gt;11.4043047409129&lt;/D&gt;&lt;D xsi:type="xsd:double"&gt;14.0690279514581&lt;/D&gt;&lt;D xsi:type="xsd:double"&gt;14.2584913455454&lt;/D&gt;&lt;D xsi:type="xsd:double"&gt;14.3804543639045&lt;/D&gt;&lt;D xsi:type="xsd:double"&gt;13.8776600860166&lt;/D&gt;&lt;D xsi:type="xsd:double"&gt;14.9069878335169&lt;/D&gt;&lt;D xsi:type="xsd:double"&gt;13.6726870060997&lt;/D&gt;&lt;D xsi:type="xsd:double"&gt;15.0416946907622&lt;/D&gt;&lt;D xsi:type="xsd:double"&gt;14.82297768305&lt;/D&gt;&lt;D xsi:type="xsd:double"&gt;14.2531734448244&lt;/D&gt;&lt;D xsi:type="xsd:double"&gt;14.4094263351812&lt;/D&gt;&lt;D xsi:type="xsd:double"&gt;12.3104115769749&lt;/D&gt;&lt;D xsi:type="xsd:double"&gt;11.8461336447338&lt;/D&gt;&lt;D xsi:type="xsd:double"&gt;11.9694655790629&lt;/D&gt;&lt;D xsi:type="xsd:double"&gt;11.0947906387435&lt;/D&gt;&lt;D xsi:type="xsd:double"&gt;11.813108669114&lt;/D&gt;&lt;D xsi:type="xsd:double"&gt;13.1966071234925&lt;/D&gt;&lt;D xsi:type="xsd:double"&gt;13.9251043759764&lt;/D&gt;&lt;D xsi:type="xsd:double"&gt;12.6883136870056&lt;/D&gt;&lt;D xsi:type="xsd:double"&gt;13.7993558610568&lt;/D&gt;&lt;D xsi:type="xsd:double"&gt;14.0691419398889&lt;/D&gt;&lt;D xsi:type="xsd:double"&gt;12.1647809774554&lt;/D&gt;&lt;D xsi:type="xsd:double"&gt;13.9346366942407&lt;/D&gt;&lt;D xsi:type="xsd:double"&gt;11.9214824866763&lt;/D&gt;&lt;D xsi:type="xsd:double"&gt;11.7501640604107&lt;/D&gt;&lt;D xsi:type="xsd:double"&gt;11.3393381468231&lt;/D&gt;&lt;D xsi:type="xsd:double"&gt;11.2966647232719&lt;/D&gt;&lt;D xsi:type="xsd:double"&gt;10.9552580153394&lt;/D&gt;&lt;D xsi:type="xsd:double"&gt;5.54907971136451&lt;/D&gt;&lt;D xsi:type="xsd:double"&gt;8.34909811760803&lt;/D&gt;&lt;D xsi:type="xsd:double"&gt;10.0223964610459&lt;/D&gt;&lt;D xsi:type="xsd:double"&gt;13.829309068686&lt;/D&gt;&lt;D xsi:type="xsd:double"&gt;13.2454751922578&lt;/D&gt;&lt;D xsi:type="xsd:double"&gt;12.2232223337052&lt;/D&gt;&lt;D xsi:type="xsd:double"&gt;12.416376264341&lt;/D&gt;&lt;D xsi:type="xsd:double"&gt;10.1575611672766&lt;/D&gt;&lt;D xsi:type="xsd:double"&gt;10.9872983071232&lt;/D&gt;&lt;D xsi:type="xsd:double"&gt;12.3676551289061&lt;/D&gt;&lt;D xsi:type="xsd:double"&gt;11.2984240980297&lt;/D&gt;&lt;D xsi:type="xsd:double"&gt;11.9710967834273&lt;/D&gt;&lt;D xsi:type="xsd:double"&gt;12.0580752752458&lt;/D&gt;&lt;D xsi:type="xsd:double"&gt;12.7088553702387&lt;/D&gt;&lt;D xsi:type="xsd:double"&gt;8.57877950819502&lt;/D&gt;&lt;D xsi:type="xsd:double"&gt;12.5071132132727&lt;/D&gt;&lt;D xsi:type="xsd:double"&gt;11.3282204822363&lt;/D&gt;&lt;D xsi:type="xsd:double"&gt;11.0038592358846&lt;/D&gt;&lt;D xsi:type="xsd:double"&gt;10.5023214659166&lt;/D&gt;&lt;D xsi:type="xsd:double"&gt;10.3676357916124&lt;/D&gt;&lt;D xsi:type="xsd:double"&gt;11.6198953328957&lt;/D&gt;&lt;D xsi:type="xsd:double"&gt;9.57982372604319&lt;/D&gt;&lt;D xsi:type="xsd:double"&gt;10.1604531863055&lt;/D&gt;&lt;D xsi:type="xsd:double"&gt;10.2015572105173&lt;/D&gt;&lt;D xsi:type="xsd:double"&gt;9.72878723858339&lt;/D&gt;&lt;D xsi:type="xsd:double"&gt;10.2897326442101&lt;/D&gt;&lt;D xsi:type="xsd:double"&gt;9.08854953495679&lt;/D&gt;&lt;D xsi:type="xsd:double"&gt;8.36700027685913&lt;/D&gt;&lt;D xsi:type="xsd:double"&gt;7.58551425949541&lt;/D&gt;&lt;D xsi:type="xsd:double"&gt;8.34913016694375&lt;/D&gt;&lt;D xsi:type="xsd:double"&gt;6.84487973042896&lt;/D&gt;&lt;D xsi:type="xsd:double"&gt;6.98178566606068&lt;/D&gt;&lt;D xsi:type="xsd:double"&gt;6.7889567814407&lt;/D&gt;&lt;D xsi:type="xsd:double"&gt;6.64542971376062&lt;/D&gt;&lt;D xsi:type="xsd:double"&gt;6.47321585482747&lt;/D&gt;&lt;D xsi:type="xsd:double"&gt;7.89270250730835&lt;/D&gt;&lt;D xsi:type="xsd:double"&gt;6.93853178761903&lt;/D&gt;&lt;D xsi:type="xsd:double"&gt;7.40144959158347&lt;/D&gt;&lt;D xsi:type="xsd:double"&gt;6.9370327364203&lt;/D&gt;&lt;D xsi:type="xsd:double"&gt;8.07370375749933&lt;/D&gt;&lt;D xsi:type="xsd:double"&gt;8.14352428759587&lt;/D&gt;&lt;D xsi:type="xsd:double"&gt;7.29021072822549&lt;/D&gt;&lt;D xsi:type="xsd:double"&gt;6.89478753731713&lt;/D&gt;&lt;D xsi:type="xsd:double"&gt;6.52552075273534&lt;/D&gt;&lt;D xsi:type="xsd:double"&gt;6.79902943413018&lt;/D&gt;&lt;D xsi:type="xsd:double"&gt;6.6422138757695&lt;/D&gt;&lt;D xsi:type="xsd:double"&gt;6.76658093691083&lt;/D&gt;&lt;D xsi:type="xsd:double"&gt;7.01291600516301&lt;/D&gt;&lt;D xsi:type="xsd:double"&gt;7.08788872766028&lt;/D&gt;&lt;D xsi:type="xsd:double"&gt;6.9062635765246&lt;/D&gt;&lt;D xsi:type="xsd:double"&gt;7.30642965055231&lt;/D&gt;&lt;D xsi:type="xsd:double"&gt;6.94552077955516&lt;/D&gt;&lt;D xsi:type="xsd:double"&gt;7.17805266083587&lt;/D&gt;&lt;D xsi:type="xsd:double"&gt;6.9700934155071&lt;/D&gt;&lt;D xsi:type="xsd:double"&gt;6.84891992022443&lt;/D&gt;&lt;D xsi:type="xsd:double"&gt;6.80151553911457&lt;/D&gt;&lt;/FQL&gt;&lt;FQL&gt;&lt;Q&gt;UAE^FMA_PE(LTMA,-10AY,0,AM,"PORTAGG","MEANR")&lt;/Q&gt;&lt;R&gt;121&lt;/R&gt;&lt;C&gt;1&lt;/C&gt;&lt;D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xsi:type="xsd:double"&gt;12.1380216727148&lt;/D&gt;&lt;D xsi:type="xsd:double"&gt;12.7259459817061&lt;/D&gt;&lt;D xsi:type="xsd:double"&gt;12.8217680786303&lt;/D&gt;&lt;D xsi:type="xsd:double"&gt;13.4955075964412&lt;/D&gt;&lt;D xsi:type="xsd:double"&gt;13.7577535578733&lt;/D&gt;&lt;D xsi:type="xsd:double"&gt;13.4963345093629&lt;/D&gt;&lt;D xsi:type="xsd:double"&gt;13.6470482098043&lt;/D&gt;&lt;D xsi:type="xsd:double"&gt;12.961643899009&lt;/D&gt;&lt;D xsi:type="xsd:double"&gt;13.3468019415394&lt;/D&gt;&lt;D xsi:type="xsd:double"&gt;13.7092510361375&lt;/D&gt;&lt;D xsi:type="xsd:double"&gt;12.089517716546&lt;/D&gt;&lt;D xsi:type="xsd:double"&gt;12.0750336100751&lt;/D&gt;&lt;D xsi:type="xsd:double"&gt;12.2016629163545&lt;/D&gt;&lt;D xsi:type="xsd:double"&gt;12.4195064983825&lt;/D&gt;&lt;D xsi:type="xsd:double"&gt;13.0746238895343&lt;/D&gt;&lt;D xsi:type="xsd:double"&gt;13.3050031237525&lt;/D&gt;&lt;D xsi:type="xsd:double"&gt;13.1954620462365&lt;/D&gt;&lt;D xsi:type="xsd:double"&gt;13.0873852895696&lt;/D&gt;&lt;D xsi:type="xsd:double"&gt;13.6541815322181&lt;/D&gt;&lt;D xsi:type="xsd:double"&gt;13.5993257910922&lt;/D&gt;&lt;D xsi:type="xsd:double"&gt;13.4813966685437&lt;/D&gt;&lt;D xsi:type="xsd:double"&gt;13.426948072052&lt;/D&gt;&lt;D xsi:type="xsd:double"&gt;12.6495547411964&lt;/D&gt;&lt;D xsi:type="xsd:double"&gt;12.7048237998429&lt;/D&gt;&lt;D xsi:type="xsd:double"&gt;13.5108030802026&lt;/D&gt;&lt;D xsi:type="xsd:double"&gt;13.5463670009058&lt;/D&gt;&lt;D xsi:type="xsd:double"&gt;13.3423337538435&lt;/D&gt;&lt;D xsi:type="xsd:double"&gt;13.287774347876&lt;/D&gt;&lt;D xsi:type="xsd:double"&gt;13.196108034034&lt;/D&gt;&lt;D xsi:type="xsd:double"&gt;12.9287487420743&lt;/D&gt;&lt;D xsi:type="xsd:double"&gt;13.0775100658811&lt;/D&gt;&lt;D xsi:type="xsd:double"&gt;13.0130709328631&lt;/D&gt;&lt;D xsi:type="xsd:double"&gt;12.3984077339627&lt;/D&gt;&lt;D xsi:type="xsd:double"&gt;12.4187480123048&lt;/D&gt;&lt;D xsi:type="xsd:double"&gt;11.4835092089182&lt;/D&gt;&lt;D xsi:type="xsd:double"&gt;11.7019959905908&lt;/D&gt;&lt;D xsi:type="xsd:double"&gt;12.4637981938988&lt;/D&gt;&lt;D xsi:type="xsd:double"&gt;12.4862283407948&lt;/D&gt;&lt;D xsi:type="xsd:double"&gt;12.3572595761627&lt;/D&gt;&lt;D xsi:type="xsd:double"&gt;12.4159406668306&lt;/D&gt;&lt;D xsi:type="xsd:double"&gt;11.9474272291493&lt;/D&gt;&lt;D xsi:type="xsd:double"&gt;11.9773712654617&lt;/D&gt;&lt;D xsi:type="xsd:double"&gt;12.2081484019255&lt;/D&gt;&lt;D xsi:type="xsd:double"&gt;12.1412415285192&lt;/D&gt;&lt;D xsi:type="xsd:double"&gt;12.7704005097809&lt;/D&gt;&lt;D xsi:type="xsd:double"&gt;12.6267544506227&lt;/D&gt;&lt;D xsi:type="xsd:double"&gt;13.006633073736&lt;/D&gt;&lt;D xsi:type="xsd:double"&gt;11.9654479201523&lt;/D&gt;&lt;D xsi:type="xsd:double"&gt;11.956436920481&lt;/D&gt;&lt;D xsi:type="xsd:double"&gt;12.0017756227472&lt;/D&gt;&lt;D xsi:type="xsd:double"&gt;12.7789351633085&lt;/D&gt;&lt;D xsi:type="xsd:double"&gt;12.8607688093344&lt;/D&gt;&lt;D xsi:type="xsd:double"&gt;12.3347366789729&lt;/D&gt;&lt;D xsi:type="xsd:double"&gt;12.7304396906847&lt;/D&gt;&lt;D xsi:type="xsd:double"&gt;13.077458792875&lt;/D&gt;&lt;D xsi:type="xsd:double"&gt;13.7351643467316&lt;/D&gt;&lt;D xsi:type="xsd:double"&gt;14.577176310547&lt;/D&gt;&lt;D xsi:type="xsd:double"&gt;14.2506650087602&lt;/D&gt;&lt;D xsi:type="xsd:double"&gt;14.5299262469287&lt;/D&gt;&lt;D xsi:type="xsd:double"&gt;15.9305171782124&lt;/D&gt;&lt;D xsi:type="xsd:double"&gt;16.1477028407873&lt;/D&gt;&lt;D xsi:type="xsd:double"&gt;15.1130933366666&lt;/D&gt;&lt;D xsi:type="xsd:double"&gt;13.7894957356618&lt;/D&gt;&lt;D xsi:type="xsd:double"&gt;15.1785186710938&lt;/D&gt;&lt;D xsi:type="xsd:double"&gt;16.1307177596596&lt;/D&gt;&lt;D xsi:type="xsd:double"&gt;17.5972586547303&lt;/D&gt;&lt;D xsi:type="xsd:double"&gt;18.0935115879413&lt;/D&gt;&lt;D xsi:type="xsd:double"&gt;16.1864959480986&lt;/D&gt;&lt;D xsi:type="xsd:double"&gt;17.7108301149026&lt;/D&gt;&lt;D xsi:type="xsd:double"&gt;16.0249897792837&lt;/D&gt;&lt;D xsi:type="xsd:double"&gt;25.9279084995716&lt;/D&gt;&lt;D xsi:type="xsd:double"&gt;24.4974557306285&lt;/D&gt;&lt;D xsi:type="xsd:double"&gt;24.8213893931689&lt;/D&gt;&lt;D xsi:type="xsd:double"&gt;27.8114587986349&lt;/D&gt;&lt;D xsi:type="xsd:double"&gt;26.9345766805584&lt;/D&gt;&lt;D xsi:type="xsd:double"&gt;25.5458457061341&lt;/D&gt;&lt;D xsi:type="xsd:double"&gt;24.3211398536867&lt;/D&gt;&lt;D xsi:type="xsd:double"&gt;23.5226872377384&lt;/D&gt;&lt;D xsi:type="xsd:double"&gt;22.2523249612838&lt;/D&gt;&lt;D xsi:type="xsd:double"&gt;21.330215803728&lt;/D&gt;&lt;D xsi:type="xsd:double"&gt;20.3303928142127&lt;/D&gt;&lt;D xsi:type="xsd:double"&gt;18.9196096300585&lt;/D&gt;&lt;D xsi:type="xsd:double"&gt;19.0364824422874&lt;/D&gt;&lt;D xsi:type="xsd:double"&gt;18.0789604492144&lt;/D&gt;&lt;D xsi:type="xsd:double"&gt;16.5853504638791&lt;/D&gt;&lt;D xsi:type="xsd:double"&gt;16.8330932735826&lt;/D&gt;&lt;D xsi:type="xsd:double"&gt;17.2480534672289&lt;/D&gt;&lt;D xsi:type="xsd:double"&gt;17.3880985336236&lt;/D&gt;&lt;D xsi:type="xsd:double"&gt;16.7930657291722&lt;/D&gt;&lt;D xsi:type="xsd:double"&gt;15.995289075193&lt;/D&gt;&lt;D xsi:type="xsd:double"&gt;15.3907282171484&lt;/D&gt;&lt;D xsi:type="xsd:double"&gt;15.5719507187304&lt;/D&gt;&lt;D xsi:type="xsd:double"&gt;15.3590910877439&lt;/D&gt;&lt;D xsi:type="xsd:double"&gt;14.2670769752846&lt;/D&gt;&lt;D xsi:type="xsd:double"&gt;13.8786796921988&lt;/D&gt;&lt;D xsi:type="xsd:double"&gt;13.2345176250346&lt;/D&gt;&lt;D xsi:type="xsd:double"&gt;12.563380423983&lt;/D&gt;&lt;D xsi:type="xsd:double"&gt;12.5845401569445&lt;/D&gt;&lt;D xsi:type="xsd:double"&gt;12.1111903861482&lt;/D&gt;&lt;D xsi:type="xsd:double"&gt;12.1054979088511&lt;/D&gt;&lt;D xsi:type="xsd:double"&gt;11.8833516842321&lt;/D&gt;&lt;D xsi:type="xsd:double"&gt;11.8042196262035&lt;/D&gt;&lt;D xsi:type="xsd:double"&gt;11.7951713332688&lt;/D&gt;&lt;D xsi:type="xsd:double"&gt;11.4912628027338&lt;/D&gt;&lt;D xsi:type="xsd:double"&gt;11.1206851827779&lt;/D&gt;&lt;D xsi:type="xsd:double"&gt;10.5996480538937&lt;/D&gt;&lt;D xsi:type="xsd:double"&gt;10.3842272299525&lt;/D&gt;&lt;D xsi:type="xsd:double"&gt;9.96699152532686&lt;/D&gt;&lt;D xsi:type="xsd:double"&gt;10.1451951969064&lt;/D&gt;&lt;D xsi:type="xsd:double"&gt;9.61770348224392&lt;/D&gt;&lt;D xsi:type="xsd:double"&gt;9.398531320343&lt;/D&gt;&lt;D xsi:type="xsd:double"&gt;9.36577660265501&lt;/D&gt;&lt;D xsi:type="xsd:double"&gt;9.08297173458721&lt;/D&gt;&lt;D xsi:type="xsd:double"&gt;8.95767675581646&lt;/D&gt;&lt;D xsi:type="xsd:double"&gt;9.19175550130917&lt;/D&gt;&lt;D xsi:type="xsd:double"&gt;9.21264076420045&lt;/D&gt;&lt;D xsi:type="xsd:double"&gt;9.65835801418485&lt;/D&gt;&lt;D xsi:type="xsd:double"&gt;9.68082041169412&lt;/D&gt;&lt;/FQL&gt;&lt;FQL&gt;&lt;Q&gt;EIDO^FMA_PE(LTMA,-10AY,0,AM,"PORTAGG","MEANR")&lt;/Q&gt;&lt;R&gt;121&lt;/R&gt;&lt;C&gt;1&lt;/C&gt;&lt;D xsi:type="xsd:double"&gt;15.896663151606&lt;/D&gt;&lt;D xsi:type="xsd:double"&gt;16.0872926816006&lt;/D&gt;&lt;D xsi:type="xsd:double"&gt;16.6100997673079&lt;/D&gt;&lt;D xsi:type="xsd:double"&gt;16.6690620800283&lt;/D&gt;&lt;D xsi:type="xsd:double"&gt;17.7556124243023&lt;/D&gt;&lt;D xsi:type="xsd:double"&gt;17.8869628250073&lt;/D&gt;&lt;D xsi:type="xsd:double"&gt;17.8008324346129&lt;/D&gt;&lt;D xsi:type="xsd:double"&gt;17.4949706912407&lt;/D&gt;&lt;D xsi:type="xsd:double"&gt;17.0304662147191&lt;/D&gt;&lt;D xsi:type="xsd:double"&gt;16.8268583675978&lt;/D&gt;&lt;D xsi:type="xsd:double"&gt;16.2177719797437&lt;/D&gt;&lt;D xsi:type="xsd:double"&gt;15.8215603905147&lt;/D&gt;&lt;D xsi:type="xsd:double"&gt;16.3381128166099&lt;/D&gt;&lt;D xsi:type="xsd:double"&gt;16.2456243308863&lt;/D&gt;&lt;D xsi:type="xsd:double"&gt;15.7986612129838&lt;/D&gt;&lt;D xsi:type="xsd:double"&gt;15.9414047993457&lt;/D&gt;&lt;D xsi:type="xsd:double"&gt;16.822762598546&lt;/D&gt;&lt;D xsi:type="xsd:double"&gt;16.8355097600451&lt;/D&gt;&lt;D xsi:type="xsd:double"&gt;16.6713742858443&lt;/D&gt;&lt;D xsi:type="xsd:double"&gt;16.3289831494955&lt;/D&gt;&lt;D xsi:type="xsd:double"&gt;16.5335784164228&lt;/D&gt;&lt;D xsi:type="xsd:double"&gt;17.1941217565881&lt;/D&gt;&lt;D xsi:type="xsd:double"&gt;18.0903131828085&lt;/D&gt;&lt;D xsi:type="xsd:double"&gt;17.6236908650807&lt;/D&gt;&lt;D xsi:type="xsd:double"&gt;18.3662199041819&lt;/D&gt;&lt;D xsi:type="xsd:double"&gt;17.1159082846515&lt;/D&gt;&lt;D xsi:type="xsd:double"&gt;17.3348753503809&lt;/D&gt;&lt;D xsi:type="xsd:double"&gt;17.7277430246406&lt;/D&gt;&lt;D xsi:type="xsd:double"&gt;17.5651246521615&lt;/D&gt;&lt;D xsi:type="xsd:double"&gt;17.5090147983414&lt;/D&gt;&lt;D xsi:type="xsd:double"&gt;17.3375450607249&lt;/D&gt;&lt;D xsi:type="xsd:double"&gt;17.3016195682143&lt;/D&gt;&lt;D xsi:type="xsd:double"&gt;17.2621129963733&lt;/D&gt;&lt;D xsi:type="xsd:double"&gt;17.3425066410833&lt;/D&gt;&lt;D xsi:type="xsd:double"&gt;17.3356003359079&lt;/D&gt;&lt;D xsi:type="xsd:double"&gt;17.1739759074583&lt;/D&gt;&lt;D xsi:type="xsd:double"&gt;17.3450613892638&lt;/D&gt;&lt;D xsi:type="xsd:double"&gt;17.3364580759484&lt;/D&gt;&lt;D xsi:type="xsd:double"&gt;17.3437163783742&lt;/D&gt;&lt;D xsi:type="xsd:double"&gt;18.3307823683631&lt;/D&gt;&lt;D xsi:type="xsd:double"&gt;17.8494631541533&lt;/D&gt;&lt;D xsi:type="xsd:double"&gt;17.4315487692011&lt;/D&gt;&lt;D xsi:type="xsd:double"&gt;17.2767421239673&lt;/D&gt;&lt;D xsi:type="xsd:double"&gt;16.4068307984122&lt;/D&gt;&lt;D xsi:type="xsd:double"&gt;16.2390703132329&lt;/D&gt;&lt;D xsi:type="xsd:double"&gt;15.6767437456039&lt;/D&gt;&lt;D xsi:type="xsd:double"&gt;15.5591073194015&lt;/D&gt;&lt;D xsi:type="xsd:double"&gt;15.2590829815009&lt;/D&gt;&lt;D xsi:type="xsd:double"&gt;15.0938822338818&lt;/D&gt;&lt;D xsi:type="xsd:double"&gt;15.6243955580947&lt;/D&gt;&lt;D xsi:type="xsd:double"&gt;15.4235954437307&lt;/D&gt;&lt;D xsi:type="xsd:double"&gt;16.4321237215147&lt;/D&gt;&lt;D xsi:type="xsd:double"&gt;15.7545144494723&lt;/D&gt;&lt;D xsi:type="xsd:double"&gt;15.9147470545852&lt;/D&gt;&lt;D xsi:type="xsd:double"&gt;15.755407035165&lt;/D&gt;&lt;D xsi:type="xsd:double"&gt;14.9630765985451&lt;/D&gt;&lt;D xsi:type="xsd:double"&gt;15.4249010779937&lt;/D&gt;&lt;D xsi:type="xsd:double"&gt;16.0149666010042&lt;/D&gt;&lt;D xsi:type="xsd:double"&gt;15.83660446624&lt;/D&gt;&lt;D xsi:type="xsd:double"&gt;16.0028999503878&lt;/D&gt;&lt;D xsi:type="xsd:double"&gt;15.9073852084421&lt;/D&gt;&lt;D xsi:type="xsd:double"&gt;16.1350659625991&lt;/D&gt;&lt;D xsi:type="xsd:double"&gt;16.7570938806227&lt;/D&gt;&lt;D xsi:type="xsd:double"&gt;17.5387959507709&lt;/D&gt;&lt;D xsi:type="xsd:double"&gt;16.4322797734882&lt;/D&gt;&lt;D xsi:type="xsd:double"&gt;14.2555337129077&lt;/D&gt;&lt;D xsi:type="xsd:double"&gt;14.2248862469572&lt;/D&gt;&lt;D xsi:type="xsd:double"&gt;14.4579224878795&lt;/D&gt;&lt;D xsi:type="xsd:double"&gt;16.4428397190375&lt;/D&gt;&lt;D xsi:type="xsd:double"&gt;17.2319971113783&lt;/D&gt;&lt;D xsi:type="xsd:double"&gt;18.5233446872935&lt;/D&gt;&lt;D xsi:type="xsd:double"&gt;18.3574341859008&lt;/D&gt;&lt;D xsi:type="xsd:double"&gt;19.4539756278096&lt;/D&gt;&lt;D xsi:type="xsd:double"&gt;22.2889150815675&lt;/D&gt;&lt;D xsi:type="xsd:double"&gt;26.136657215605&lt;/D&gt;&lt;D xsi:type="xsd:double"&gt;25.8672002060232&lt;/D&gt;&lt;D xsi:type="xsd:double"&gt;24.1808488064688&lt;/D&gt;&lt;D xsi:type="xsd:double"&gt;23.7693738121504&lt;/D&gt;&lt;D xsi:type="xsd:double"&gt;23.0075383688244&lt;/D&gt;&lt;D xsi:type="xsd:double"&gt;22.00270607365&lt;/D&gt;&lt;D xsi:type="xsd:double"&gt;21.2456348429842&lt;/D&gt;&lt;D xsi:type="xsd:double"&gt;20.4347044789623&lt;/D&gt;&lt;D xsi:type="xsd:double"&gt;20.1024712850977&lt;/D&gt;&lt;D xsi:type="xsd:double"&gt;19.3301172564632&lt;/D&gt;&lt;D xsi:type="xsd:double"&gt;19.6960325939112&lt;/D&gt;&lt;D xsi:type="xsd:double"&gt;18.0633044957273&lt;/D&gt;&lt;D xsi:type="xsd:double"&gt;17.138532286389&lt;/D&gt;&lt;D xsi:type="xsd:double"&gt;16.9018084355992&lt;/D&gt;&lt;D xsi:type="xsd:double"&gt;17.3597099162817&lt;/D&gt;&lt;D xsi:type="xsd:double"&gt;17.2868471228075&lt;/D&gt;&lt;D xsi:type="xsd:double"&gt;16.9420125244632&lt;/D&gt;&lt;D xsi:type="xsd:double"&gt;16.2862734373692&lt;/D&gt;&lt;D xsi:type="xsd:double"&gt;15.5724900942651&lt;/D&gt;&lt;D xsi:type="xsd:double"&gt;14.8726557279706&lt;/D&gt;&lt;D xsi:type="xsd:double"&gt;14.9176418402621&lt;/D&gt;&lt;D xsi:type="xsd:double"&gt;14.6311599341312&lt;/D&gt;&lt;D xsi:type="xsd:double"&gt;13.597154900821&lt;/D&gt;&lt;D xsi:type="xsd:double"&gt;13.3133602404162&lt;/D&gt;&lt;D xsi:type="xsd:double"&gt;12.7100510210905&lt;/D&gt;&lt;D xsi:type="xsd:double"&gt;12.1764421192432&lt;/D&gt;&lt;D xsi:type="xsd:double"&gt;12.4240757531019&lt;/D&gt;&lt;D xsi:type="xsd:double"&gt;11.9869557790695&lt;/D&gt;&lt;D xsi:type="xsd:double"&gt;12.1527988853363&lt;/D&gt;&lt;D xsi:type="xsd:double"&gt;12.0597473458617&lt;/D&gt;&lt;D xsi:type="xsd:double"&gt;13.0402822903538&lt;/D&gt;&lt;D xsi:type="xsd:double"&gt;13.1785410445713&lt;/D&gt;&lt;D xsi:type="xsd:double"&gt;13.392429382167&lt;/D&gt;&lt;D xsi:type="xsd:double"&gt;13.4323946069958&lt;/D&gt;&lt;D xsi:type="xsd:double"&gt;13.2111735372685&lt;/D&gt;&lt;D xsi:type="xsd:double"&gt;13.2817878280868&lt;/D&gt;&lt;D xsi:type="xsd:double"&gt;13.5744906074301&lt;/D&gt;&lt;D xsi:type="xsd:double"&gt;14.0220283534735&lt;/D&gt;&lt;D xsi:type="xsd:double"&gt;14.4439675381809&lt;/D&gt;&lt;D xsi:type="xsd:double"&gt;14.1794512077424&lt;/D&gt;&lt;D xsi:type="xsd:double"&gt;13.8284354411561&lt;/D&gt;&lt;D xsi:type="xsd:double"&gt;13.696170653135&lt;/D&gt;&lt;D xsi:type="xsd:double"&gt;13.2910364046552&lt;/D&gt;&lt;D xsi:type="xsd:double"&gt;13.6662262964412&lt;/D&gt;&lt;D xsi:type="xsd:double"&gt;13.9253527582403&lt;/D&gt;&lt;D xsi:type="xsd:double"&gt;14.5860140227543&lt;/D&gt;&lt;D xsi:type="xsd:double"&gt;14.4751650834454&lt;/D&gt;&lt;/FQL&gt;&lt;FQL&gt;&lt;Q&gt;WL-FDS^FG_PRICE_CHANGE(0,-3AM)&lt;/Q&gt;&lt;R&gt;1&lt;/R&gt;&lt;C&gt;1&lt;/C&gt;&lt;D xsi:type="xsd:double"&gt;3.8680109990834&lt;/D&gt;&lt;/FQL&gt;&lt;FQL&gt;&lt;Q&gt;EWY^FMA_ROE(NTMA,-20AY,NOW,FY,"PORTAGG","MEANR")&lt;/Q&gt;&lt;R&gt;20&lt;/R&gt;&lt;C&gt;1&lt;/C&gt;&lt;D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xsi:type="xsd:double"&gt;7.67642726059775&lt;/D&gt;&lt;D xsi:type="xsd:double"&gt;8.30740233680115&lt;/D&gt;&lt;D xsi:type="xsd:double"&gt;10.1463868925066&lt;/D&gt;&lt;D xsi:type="xsd:double"&gt;7.5109716795443&lt;/D&gt;&lt;D xsi:type="xsd:double"&gt;8.9059619435427&lt;/D&gt;&lt;/FQL&gt;&lt;FQL&gt;&lt;Q&gt;MCHI^FMA_ROE(NTMA,-20AY,NOW,FY,"PORTAGG","MEANR")&lt;/Q&gt;&lt;R&gt;20&lt;/R&gt;&lt;C&gt;1&lt;/C&gt;&lt;D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xsi:type="xsd:double"&gt;12.8854511836742&lt;/D&gt;&lt;D xsi:type="xsd:double"&gt;12.3572373304302&lt;/D&gt;&lt;D xsi:type="xsd:double"&gt;11.9739138807926&lt;/D&gt;&lt;D xsi:type="xsd:double"&gt;11.5505724490554&lt;/D&gt;&lt;D xsi:type="xsd:double"&gt;11.5638449830881&lt;/D&gt;&lt;/FQL&gt;&lt;FQL&gt;&lt;Q&gt;CAGDPY@AE^EE_ACTUAL_ANNUAL(MED,+1)&lt;/Q&gt;&lt;R&gt;1&lt;/R&gt;&lt;C&gt;1&lt;/C&gt;&lt;D xsi:type="xsd:double"&gt;9.4&lt;/D&gt;&lt;/FQL&gt;&lt;FQL&gt;&lt;Q&gt;CAGDPY@PL^EE_ACTUAL_ANNUAL(MED,+1)&lt;/Q&gt;&lt;R&gt;1&lt;/R&gt;&lt;C&gt;1&lt;/C&gt;&lt;D xsi:type="xsd:double"&gt;0.55&lt;/D&gt;&lt;/FQL&gt;&lt;FQL&gt;&lt;Q&gt;CC_MY^FG_COMPANY_NAME&lt;/Q&gt;&lt;R&gt;1&lt;/R&gt;&lt;C&gt;1&lt;/C&gt;&lt;D xsi:type="xsd:string"&gt;Malaysia&lt;/D&gt;&lt;/FQL&gt;&lt;FQL&gt;&lt;Q&gt;USDAED^FG_PRICE_CHANGE(0,-3AM)&lt;/Q&gt;&lt;R&gt;1&lt;/R&gt;&lt;C&gt;1&lt;/C&gt;&lt;D xsi:type="xsd:double"&gt;-0.0013649464&lt;/D&gt;&lt;/FQL&gt;&lt;FQL&gt;&lt;Q&gt;USDPLN^FG_COMPANY_NAME&lt;/Q&gt;&lt;R&gt;1&lt;/R&gt;&lt;C&gt;1&lt;/C&gt;&lt;D xsi:type="xsd:string"&gt;Polish Zloty per U.S. Dollar&lt;/D&gt;&lt;/FQL&gt;&lt;FQL&gt;&lt;Q&gt;FC0000MY^FMA_EPS(NTMA,-20AY,0,CY,,"PORTAGG","MEANR")&lt;/Q&gt;&lt;R&gt;20&lt;/R&gt;&lt;C&gt;1&lt;/C&gt;&lt;D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xsi:type="xsd:double"&gt;15.6987305139012&lt;/D&gt;&lt;D xsi:type="xsd:double"&gt;16.3883679746492&lt;/D&gt;&lt;D xsi:type="xsd:double"&gt;16.0074481678446&lt;/D&gt;&lt;D xsi:type="xsd:double"&gt;16.7027253392065&lt;/D&gt;&lt;D xsi:type="xsd:double"&gt;16.2490043081476&lt;/D&gt;&lt;/FQL&gt;&lt;FQL&gt;&lt;Q&gt;EPHE^FG_TOTAL_RETURNC(-10AY,0,AM)&lt;/Q&gt;&lt;R&gt;121&lt;/R&gt;&lt;C&gt;1&lt;/C&gt;&lt;D xsi:type="xsd:double"&gt;-3.004402&lt;/D&gt;&lt;D xsi:type="xsd:double"&gt;3.3911943&lt;/D&gt;&lt;D xsi:type="xsd:double"&gt;-2.1877348&lt;/D&gt;&lt;D xsi:type="xsd:double"&gt;6.460154&lt;/D&gt;&lt;D xsi:type="xsd:double"&gt;4.4267654&lt;/D&gt;&lt;D xsi:type="xsd:double"&gt;-1.2383938&lt;/D&gt;&lt;D xsi:type="xsd:double"&gt;1.0368943&lt;/D&gt;&lt;D xsi:type="xsd:double"&gt;-0.69212914&lt;/D&gt;&lt;D xsi:type="xsd:double"&gt;-4.205722&lt;/D&gt;&lt;D xsi:type="xsd:double"&gt;-1.6959369&lt;/D&gt;&lt;D xsi:type="xsd:double"&gt;-6.9045124&lt;/D&gt;&lt;D xsi:type="xsd:double"&gt;-3.0879498&lt;/D&gt;&lt;D xsi:type="xsd:double"&gt;3.4423828&lt;/D&gt;&lt;D xsi:type="xsd:double"&gt;-5.9405923&lt;/D&gt;&lt;D xsi:type="xsd:double"&gt;-2.763158&lt;/D&gt;&lt;D xsi:type="xsd:double"&gt;-9.159422&lt;/D&gt;&lt;D xsi:type="xsd:double"&gt;10.2657795&lt;/D&gt;&lt;D xsi:type="xsd:double"&gt;10.153675&lt;/D&gt;&lt;D xsi:type="xsd:double"&gt;-0.38294196&lt;/D&gt;&lt;D xsi:type="xsd:double"&gt;2.855575&lt;/D&gt;&lt;D xsi:type="xsd:double"&gt;3.3635974&lt;/D&gt;&lt;D xsi:type="xsd:double"&gt;4.687321&lt;/D&gt;&lt;D xsi:type="xsd:double"&gt;-0.8665502&lt;/D&gt;&lt;D xsi:type="xsd:double"&gt;-8.116883&lt;/D&gt;&lt;D xsi:type="xsd:double"&gt;-0.462085&lt;/D&gt;&lt;D xsi:type="xsd:double"&gt;-8.7110815&lt;/D&gt;&lt;D xsi:type="xsd:double"&gt;-4.5767307&lt;/D&gt;&lt;D xsi:type="xsd:double"&gt;5.472636&lt;/D&gt;&lt;D xsi:type="xsd:double"&gt;0.2980709&lt;/D&gt;&lt;D xsi:type="xsd:double"&gt;2.9123306&lt;/D&gt;&lt;D xsi:type="xsd:double"&gt;3.5518289&lt;/D&gt;&lt;D xsi:type="xsd:double"&gt;-0.055772066&lt;/D&gt;&lt;D xsi:type="xsd:double"&gt;3.3203125&lt;/D&gt;&lt;D xsi:type="xsd:double"&gt;-1.6043961&lt;/D&gt;&lt;D xsi:type="xsd:double"&gt;-1.9548416&lt;/D&gt;&lt;D xsi:type="xsd:double"&gt;4.296541&lt;/D&gt;&lt;D xsi:type="xsd:double"&gt;0.59235096&lt;/D&gt;&lt;D xsi:type="xsd:double"&gt;-0.66916347&lt;/D&gt;&lt;D xsi:type="xsd:double"&gt;2.883315&lt;/D&gt;&lt;D xsi:type="xsd:double"&gt;2.2159696&lt;/D&gt;&lt;D xsi:type="xsd:double"&gt;-4.615384&lt;/D&gt;&lt;D xsi:type="xsd:double"&gt;-4.704303&lt;/D&gt;&lt;D xsi:type="xsd:double"&gt;-3.9774299&lt;/D&gt;&lt;D xsi:type="xsd:double"&gt;-3.319627&lt;/D&gt;&lt;D xsi:type="xsd:double"&gt;-6.1683416&lt;/D&gt;&lt;D xsi:type="xsd:double"&gt;1.7950296&lt;/D&gt;&lt;D xsi:type="xsd:double"&gt;2.0440817&lt;/D&gt;&lt;D xsi:type="xsd:double"&gt;-4.6948376&lt;/D&gt;&lt;D xsi:type="xsd:double"&gt;-3.8095236&lt;/D&gt;&lt;D xsi:type="xsd:double"&gt;4.2676687&lt;/D&gt;&lt;D xsi:type="xsd:double"&gt;3.8336039&lt;/D&gt;&lt;D xsi:type="xsd:double"&gt;10.003161&lt;/D&gt;&lt;D xsi:type="xsd:double"&gt;-1.8932879&lt;/D&gt;&lt;D xsi:type="xsd:double"&gt;0&lt;/D&gt;&lt;D xsi:type="xsd:double"&gt;1.3742566&lt;/D&gt;&lt;D xsi:type="xsd:double"&gt;-6.3455343&lt;/D&gt;&lt;D xsi:type="xsd:double"&gt;8.258783&lt;/D&gt;&lt;D xsi:type="xsd:double"&gt;5.7003736&lt;/D&gt;&lt;D xsi:type="xsd:double"&gt;-9.3225&lt;/D&gt;&lt;D xsi:type="xsd:double"&gt;1.2851119&lt;/D&gt;&lt;D xsi:type="xsd:double"&gt;2.124524&lt;/D&gt;&lt;D xsi:type="xsd:double"&gt;0.6645441&lt;/D&gt;&lt;D xsi:type="xsd:double"&gt;-2.0062208&lt;/D&gt;&lt;D xsi:type="xsd:double"&gt;-0.93814135&lt;/D&gt;&lt;D xsi:type="xsd:double"&gt;-4.7943234&lt;/D&gt;&lt;D xsi:type="xsd:double"&gt;-40.31706&lt;/D&gt;&lt;D xsi:type="xsd:double"&gt;28.385412&lt;/D&gt;&lt;D xsi:type="xsd:double"&gt;-1.8661201&lt;/D&gt;&lt;D xsi:type="xsd:double"&gt;14.363539&lt;/D&gt;&lt;D xsi:type="xsd:double"&gt;-1.8909097&lt;/D&gt;&lt;D xsi:type="xsd:double"&gt;2.8169036&lt;/D&gt;&lt;D xsi:type="xsd:double"&gt;-4.001445&lt;/D&gt;&lt;D xsi:type="xsd:double"&gt;-0.11265278&lt;/D&gt;&lt;D xsi:type="xsd:double"&gt;19.586468&lt;/D&gt;&lt;D xsi:type="xsd:double"&gt;4.093635&lt;/D&gt;&lt;D xsi:type="xsd:double"&gt;-0.18160343&lt;/D&gt;&lt;D xsi:type="xsd:double"&gt;-6.8526387&lt;/D&gt;&lt;D xsi:type="xsd:double"&gt;-4.1341124&lt;/D&gt;&lt;D xsi:type="xsd:double"&gt;0.7130742&lt;/D&gt;&lt;D xsi:type="xsd:double"&gt;-2.6298046&lt;/D&gt;&lt;D xsi:type="xsd:double"&gt;7.443142&lt;/D&gt;&lt;D xsi:type="xsd:double"&gt;-5.645686&lt;/D&gt;&lt;D xsi:type="xsd:double"&gt;-1.1348009&lt;/D&gt;&lt;D xsi:type="xsd:double"&gt;5.913043&lt;/D&gt;&lt;D xsi:type="xsd:double"&gt;6.206894&lt;/D&gt;&lt;D xsi:type="xsd:double"&gt;0.8657932&lt;/D&gt;&lt;D xsi:type="xsd:double"&gt;0.21389723&lt;/D&gt;&lt;D xsi:type="xsd:double"&gt;-3.2852292&lt;/D&gt;&lt;D xsi:type="xsd:double"&gt;3.6825418&lt;/D&gt;&lt;D xsi:type="xsd:double"&gt;-7.8383327&lt;/D&gt;&lt;D xsi:type="xsd:double"&gt;0.099658966&lt;/D&gt;&lt;D xsi:type="xsd:double"&gt;-5.3435087&lt;/D&gt;&lt;D xsi:type="xsd:double"&gt;-6.8752885&lt;/D&gt;&lt;D xsi:type="xsd:double"&gt;-5.523813&lt;/D&gt;&lt;D xsi:type="xsd:double"&gt;11.250008&lt;/D&gt;&lt;D xsi:type="xsd:double"&gt;-6.9952908&lt;/D&gt;&lt;D xsi:type="xsd:double"&gt;-8.768511&lt;/D&gt;&lt;D xsi:type="xsd:double"&gt;8.54336&lt;/D&gt;&lt;D xsi:type="xsd:double"&gt;1.6906738&lt;/D&gt;&lt;D xsi:type="xsd:double"&gt;12.558329&lt;/D&gt;&lt;D xsi:type="xsd:double"&gt;-4.352331&lt;/D&gt;&lt;D xsi:type="xsd:double"&gt;-5.5615783&lt;/D&gt;&lt;D xsi:type="xsd:double"&gt;-1.2619495&lt;/D&gt;&lt;D xsi:type="xsd:double"&gt;3.7180543&lt;/D&gt;&lt;D xsi:type="xsd:double"&gt;-2.9481769&lt;/D&gt;&lt;D xsi:type="xsd:double"&gt;4.1861296&lt;/D&gt;&lt;D xsi:type="xsd:double"&gt;-7.1949124&lt;/D&gt;&lt;D xsi:type="xsd:double"&gt;-2.8191745&lt;/D&gt;&lt;D xsi:type="xsd:double"&gt;1.6991377&lt;/D&gt;&lt;D xsi:type="xsd:double"&gt;1.6299844&lt;/D&gt;&lt;D xsi:type="xsd:double"&gt;4.0497184&lt;/D&gt;&lt;D xsi:type="xsd:double"&gt;1.326251&lt;/D&gt;&lt;D xsi:type="xsd:double"&gt;5.5981636&lt;/D&gt;&lt;D xsi:type="xsd:double"&gt;0.18155575&lt;/D&gt;&lt;D xsi:type="xsd:double"&gt;-9.133744&lt;/D&gt;&lt;D xsi:type="xsd:double"&gt;3.390503&lt;/D&gt;&lt;D xsi:type="xsd:double"&gt;-6.047493&lt;/D&gt;&lt;D xsi:type="xsd:double"&gt;4.7519803&lt;/D&gt;&lt;D xsi:type="xsd:double"&gt;6.8842053&lt;/D&gt;&lt;D xsi:type="xsd:double"&gt;6.4780354&lt;/D&gt;&lt;D xsi:type="xsd:double"&gt;0.87412596&lt;/D&gt;&lt;/FQL&gt;&lt;FQL&gt;&lt;Q&gt;CNYA^FMA_PE(NTMA,-10AY,0,AM,"PORTAGG","MEANR")&lt;/Q&gt;&lt;R&gt;121&lt;/R&gt;&lt;C&gt;1&lt;/C&gt;&lt;D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xsi:type="xsd:double"&gt;13.8500814876954&lt;/D&gt;&lt;D xsi:type="xsd:double"&gt;14.0454728586081&lt;/D&gt;&lt;D xsi:type="xsd:double"&gt;13.5623847013505&lt;/D&gt;&lt;D xsi:type="xsd:double"&gt;13.7648801481011&lt;/D&gt;&lt;D xsi:type="xsd:double"&gt;14.0313431092834&lt;/D&gt;&lt;D xsi:type="xsd:double"&gt;13.4695228843264&lt;/D&gt;&lt;D xsi:type="xsd:double"&gt;13.1889353920264&lt;/D&gt;&lt;D xsi:type="xsd:double"&gt;13.0546129871036&lt;/D&gt;&lt;D xsi:type="xsd:double"&gt;13.2259543670698&lt;/D&gt;&lt;D xsi:type="xsd:double"&gt;13.403437070849&lt;/D&gt;&lt;D xsi:type="xsd:double"&gt;13.2383379216025&lt;/D&gt;&lt;D xsi:type="xsd:double"&gt;13.8167507807045&lt;/D&gt;&lt;D xsi:type="xsd:double"&gt;14.0085338040852&lt;/D&gt;&lt;D xsi:type="xsd:double"&gt;13.935452134058&lt;/D&gt;&lt;D xsi:type="xsd:double"&gt;14.3515332092693&lt;/D&gt;&lt;D xsi:type="xsd:double"&gt;14.4283494140194&lt;/D&gt;&lt;D xsi:type="xsd:double"&gt;14.6994706423242&lt;/D&gt;&lt;D xsi:type="xsd:double"&gt;13.7153256863033&lt;/D&gt;&lt;D xsi:type="xsd:double"&gt;14.3351650693881&lt;/D&gt;&lt;D xsi:type="xsd:double"&gt;13.1143327651753&lt;/D&gt;&lt;D xsi:type="xsd:double"&gt;13.2436835690412&lt;/D&gt;&lt;D xsi:type="xsd:double"&gt;12.2920587830601&lt;/D&gt;&lt;D xsi:type="xsd:double"&gt;11.9740349862006&lt;/D&gt;&lt;D xsi:type="xsd:double"&gt;11.6483351539194&lt;/D&gt;&lt;D xsi:type="xsd:double"&gt;10.4459821306624&lt;/D&gt;&lt;D xsi:type="xsd:double"&gt;9.71449696073343&lt;/D&gt;&lt;D xsi:type="xsd:double"&gt;10.0671546780927&lt;/D&gt;&lt;D xsi:type="xsd:double"&gt;9.25500759347334&lt;/D&gt;&lt;D xsi:type="xsd:double"&gt;9.99064321825092&lt;/D&gt;&lt;D xsi:type="xsd:double"&gt;9.80649528751029&lt;/D&gt;&lt;D xsi:type="xsd:double"&gt;9.95436416604579&lt;/D&gt;&lt;D xsi:type="xsd:double"&gt;10.4598881089712&lt;/D&gt;&lt;D xsi:type="xsd:double"&gt;11.7236906768552&lt;/D&gt;&lt;D xsi:type="xsd:double"&gt;12.2838449241526&lt;/D&gt;&lt;D xsi:type="xsd:double"&gt;10.9778770257638&lt;/D&gt;&lt;D xsi:type="xsd:double"&gt;11.3833532865126&lt;/D&gt;&lt;D xsi:type="xsd:double"&gt;11.4276922543542&lt;/D&gt;&lt;D xsi:type="xsd:double"&gt;11.2678838916416&lt;/D&gt;&lt;D xsi:type="xsd:double"&gt;11.8783639524955&lt;/D&gt;&lt;D xsi:type="xsd:double"&gt;11.5975497491725&lt;/D&gt;&lt;D xsi:type="xsd:double"&gt;11.5430277541005&lt;/D&gt;&lt;D xsi:type="xsd:double"&gt;12.5608474552822&lt;/D&gt;&lt;D xsi:type="xsd:double"&gt;12.9020584808068&lt;/D&gt;&lt;D xsi:type="xsd:double"&gt;12.7254478306575&lt;/D&gt;&lt;D xsi:type="xsd:double"&gt;11.4621817761743&lt;/D&gt;&lt;D xsi:type="xsd:double"&gt;12.4502700718623&lt;/D&gt;&lt;D xsi:type="xsd:double"&gt;13.1504491360447&lt;/D&gt;&lt;D xsi:type="xsd:double"&gt;13.8738245901682&lt;/D&gt;&lt;D xsi:type="xsd:double"&gt;15.5474247010126&lt;/D&gt;&lt;D xsi:type="xsd:double"&gt;16.2860430078713&lt;/D&gt;&lt;D xsi:type="xsd:double"&gt;16.2130969317059&lt;/D&gt;&lt;D xsi:type="xsd:double"&gt;16.172778471486&lt;/D&gt;&lt;D xsi:type="xsd:double"&gt;16.0302678804609&lt;/D&gt;&lt;D xsi:type="xsd:double"&gt;16.5684368255083&lt;/D&gt;&lt;D xsi:type="xsd:double"&gt;17.9575304260336&lt;/D&gt;&lt;D xsi:type="xsd:double"&gt;18.8216921530391&lt;/D&gt;&lt;D xsi:type="xsd:double"&gt;16.4375794475517&lt;/D&gt;&lt;D xsi:type="xsd:double"&gt;15.7195060536184&lt;/D&gt;&lt;D xsi:type="xsd:double"&gt;16.3151553075836&lt;/D&gt;&lt;D xsi:type="xsd:double"&gt;16.2661676704899&lt;/D&gt;&lt;D xsi:type="xsd:double"&gt;16.0326278619333&lt;/D&gt;&lt;D xsi:type="xsd:double"&gt;15.2402711180027&lt;/D&gt;&lt;D xsi:type="xsd:double"&gt;15.332688720939&lt;/D&gt;&lt;D xsi:type="xsd:double"&gt;15.268709930905&lt;/D&gt;&lt;D xsi:type="xsd:double"&gt;15.0751451183781&lt;/D&gt;&lt;D xsi:type="xsd:double"&gt;15.4828243554947&lt;/D&gt;&lt;D xsi:type="xsd:double"&gt;14.7390001353068&lt;/D&gt;&lt;D xsi:type="xsd:double"&gt;13.9895064634751&lt;/D&gt;&lt;D xsi:type="xsd:double"&gt;12.8872801927751&lt;/D&gt;&lt;D xsi:type="xsd:double"&gt;12.5683316300888&lt;/D&gt;&lt;D xsi:type="xsd:double"&gt;12.4243605256988&lt;/D&gt;&lt;D xsi:type="xsd:double"&gt;13.3180506109568&lt;/D&gt;&lt;D xsi:type="xsd:double"&gt;13.1835557097296&lt;/D&gt;&lt;D xsi:type="xsd:double"&gt;12.8191963964983&lt;/D&gt;&lt;D xsi:type="xsd:double"&gt;12.0341359564087&lt;/D&gt;&lt;D xsi:type="xsd:double"&gt;11.6738022248931&lt;/D&gt;&lt;D xsi:type="xsd:double"&gt;11.7725164107731&lt;/D&gt;&lt;D xsi:type="xsd:double"&gt;12.0845049860398&lt;/D&gt;&lt;D xsi:type="xsd:double"&gt;12.4848507694149&lt;/D&gt;&lt;D xsi:type="xsd:double"&gt;12.1787945941663&lt;/D&gt;&lt;D xsi:type="xsd:double"&gt;11.7486685098779&lt;/D&gt;&lt;D xsi:type="xsd:double"&gt;12.5281485006273&lt;/D&gt;&lt;D xsi:type="xsd:double"&gt;12.0157546299209&lt;/D&gt;&lt;D xsi:type="xsd:double"&gt;12.2175491396246&lt;/D&gt;&lt;D xsi:type="xsd:double"&gt;11.790513706098&lt;/D&gt;&lt;D xsi:type="xsd:double"&gt;11.6930054647685&lt;/D&gt;&lt;D xsi:type="xsd:double"&gt;11.8095583019952&lt;/D&gt;&lt;D xsi:type="xsd:double"&gt;11.3069630636638&lt;/D&gt;&lt;D xsi:type="xsd:double"&gt;11.6269201416343&lt;/D&gt;&lt;D xsi:type="xsd:double"&gt;11.1138082465545&lt;/D&gt;&lt;D xsi:type="xsd:double"&gt;10.7369627878419&lt;/D&gt;&lt;D xsi:type="xsd:double"&gt;11.0464803256755&lt;/D&gt;&lt;D xsi:type="xsd:double"&gt;11.8617048870003&lt;/D&gt;&lt;D xsi:type="xsd:double"&gt;12.2687102699628&lt;/D&gt;&lt;D xsi:type="xsd:double"&gt;12.9954706629778&lt;/D&gt;&lt;D xsi:type="xsd:double"&gt;12.3560093905581&lt;/D&gt;&lt;D xsi:type="xsd:double"&gt;12.033607372362&lt;/D&gt;&lt;D xsi:type="xsd:double"&gt;11.3513664972659&lt;/D&gt;&lt;D xsi:type="xsd:double"&gt;10.9756545172837&lt;/D&gt;&lt;D xsi:type="xsd:double"&gt;13.0314616279295&lt;/D&gt;&lt;/FQL&gt;&lt;FQL&gt;&lt;Q&gt;ECH^FMA_PE(LTMA,-10AY,0,AM,"PORTAGG","MEANR")&lt;/Q&gt;&lt;R&gt;121&lt;/R&gt;&lt;C&gt;1&lt;/C&gt;&lt;D xsi:type="xsd:double"&gt;15.9503131629912&lt;/D&gt;&lt;D xsi:type="xsd:double"&gt;16.4729846021348&lt;/D&gt;&lt;D xsi:type="xsd:double"&gt;16.5123787654125&lt;/D&gt;&lt;D xsi:type="xsd:double"&gt;15.8195303560521&lt;/D&gt;&lt;D xsi:type="xsd:double"&gt;16.7710152279911&lt;/D&gt;&lt;D xsi:type="xsd:double"&gt;16.4570774452319&lt;/D&gt;&lt;D xsi:type="xsd:double"&gt;16.4125894930093&lt;/D&gt;&lt;D xsi:type="xsd:double"&gt;16.4822811838958&lt;/D&gt;&lt;D xsi:type="xsd:double"&gt;16.0810158865101&lt;/D&gt;&lt;D xsi:type="xsd:double"&gt;15.4629178595361&lt;/D&gt;&lt;D xsi:type="xsd:double"&gt;15.1873053484214&lt;/D&gt;&lt;D xsi:type="xsd:double"&gt;15.2491403495275&lt;/D&gt;&lt;D xsi:type="xsd:double"&gt;15.5300597461282&lt;/D&gt;&lt;D xsi:type="xsd:double"&gt;15.9533104751634&lt;/D&gt;&lt;D xsi:type="xsd:double"&gt;16.1911612172335&lt;/D&gt;&lt;D xsi:type="xsd:double"&gt;15.0357859978968&lt;/D&gt;&lt;D xsi:type="xsd:double"&gt;15.9157414722057&lt;/D&gt;&lt;D xsi:type="xsd:double"&gt;15.5052879218636&lt;/D&gt;&lt;D xsi:type="xsd:double"&gt;15.4067798382634&lt;/D&gt;&lt;D xsi:type="xsd:double"&gt;15.2381070178044&lt;/D&gt;&lt;D xsi:type="xsd:double"&gt;15.0581759543624&lt;/D&gt;&lt;D xsi:type="xsd:double"&gt;15.6852227278986&lt;/D&gt;&lt;D xsi:type="xsd:double"&gt;16.0112796871015&lt;/D&gt;&lt;D xsi:type="xsd:double"&gt;15.9132599866376&lt;/D&gt;&lt;D xsi:type="xsd:double"&gt;16.7512499372745&lt;/D&gt;&lt;D xsi:type="xsd:double"&gt;16.5210429490199&lt;/D&gt;&lt;D xsi:type="xsd:double"&gt;15.7173605005766&lt;/D&gt;&lt;D xsi:type="xsd:double"&gt;15.9257945465215&lt;/D&gt;&lt;D xsi:type="xsd:double"&gt;16.6580976431446&lt;/D&gt;&lt;D xsi:type="xsd:double"&gt;16.8913525316466&lt;/D&gt;&lt;D xsi:type="xsd:double"&gt;17.1548103906497&lt;/D&gt;&lt;D xsi:type="xsd:double"&gt;17.1243870173514&lt;/D&gt;&lt;D xsi:type="xsd:double"&gt;17.2597546538869&lt;/D&gt;&lt;D xsi:type="xsd:double"&gt;17.9614092759218&lt;/D&gt;&lt;D xsi:type="xsd:double"&gt;18.6637709372066&lt;/D&gt;&lt;D xsi:type="xsd:double"&gt;19.8124534591969&lt;/D&gt;&lt;D xsi:type="xsd:double"&gt;18.1180812753764&lt;/D&gt;&lt;D xsi:type="xsd:double"&gt;17.7309264664813&lt;/D&gt;&lt;D xsi:type="xsd:double"&gt;18.1767539837664&lt;/D&gt;&lt;D xsi:type="xsd:double"&gt;18.644859497051&lt;/D&gt;&lt;D xsi:type="xsd:double"&gt;17.7731302512759&lt;/D&gt;&lt;D xsi:type="xsd:double"&gt;17.403595880641&lt;/D&gt;&lt;D xsi:type="xsd:double"&gt;17.1214397853161&lt;/D&gt;&lt;D xsi:type="xsd:double"&gt;16.576042224374&lt;/D&gt;&lt;D xsi:type="xsd:double"&gt;15.6812116030079&lt;/D&gt;&lt;D xsi:type="xsd:double"&gt;15.2329281763352&lt;/D&gt;&lt;D xsi:type="xsd:double"&gt;14.9892561298481&lt;/D&gt;&lt;D xsi:type="xsd:double"&gt;15.3000652249413&lt;/D&gt;&lt;D xsi:type="xsd:double"&gt;17.0578716955294&lt;/D&gt;&lt;D xsi:type="xsd:double"&gt;17.5421625913305&lt;/D&gt;&lt;D xsi:type="xsd:double"&gt;16.499133914358&lt;/D&gt;&lt;D xsi:type="xsd:double"&gt;12.7517753349298&lt;/D&gt;&lt;D xsi:type="xsd:double"&gt;12.4889295473669&lt;/D&gt;&lt;D xsi:type="xsd:double"&gt;11.2693543329454&lt;/D&gt;&lt;D xsi:type="xsd:double"&gt;10.9748092194739&lt;/D&gt;&lt;D xsi:type="xsd:double"&gt;1</t>
        </r>
      </text>
    </comment>
    <comment ref="A8" authorId="0" shapeId="0" xr:uid="{6C656696-1375-4DE1-8CF9-C84718ABEFF7}">
      <text>
        <r>
          <rPr>
            <b/>
            <sz val="9"/>
            <color indexed="81"/>
            <rFont val="Tahoma"/>
            <charset val="1"/>
          </rPr>
          <t>0.851971772732&lt;/D&gt;&lt;D xsi:type="xsd:double"&gt;10.7109359138826&lt;/D&gt;&lt;D xsi:type="xsd:double"&gt;11.2454164143686&lt;/D&gt;&lt;D xsi:type="xsd:double"&gt;10.907384087604&lt;/D&gt;&lt;D xsi:type="xsd:double"&gt;12.5167640596967&lt;/D&gt;&lt;D xsi:type="xsd:double"&gt;12.5539449204088&lt;/D&gt;&lt;D xsi:type="xsd:double"&gt;12.2077327558423&lt;/D&gt;&lt;D xsi:type="xsd:double"&gt;12.2298652737581&lt;/D&gt;&lt;D xsi:type="xsd:double"&gt;12.5966782998291&lt;/D&gt;&lt;D xsi:type="xsd:double"&gt;11.3076402055013&lt;/D&gt;&lt;D xsi:type="xsd:double"&gt;10.9086994354048&lt;/D&gt;&lt;D xsi:type="xsd:double"&gt;12.2896879664146&lt;/D&gt;&lt;D xsi:type="xsd:double"&gt;0.861911070094911&lt;/D&gt;&lt;D xsi:type="xsd:double"&gt;14.4599572004516&lt;/D&gt;&lt;D xsi:type="xsd:double"&gt;15.4391639617167&lt;/D&gt;&lt;D xsi:type="xsd:double"&gt;18.2009742128679&lt;/D&gt;&lt;D xsi:type="xsd:double"&gt;18.021536903209&lt;/D&gt;&lt;D xsi:type="xsd:double"&gt;18.805482295768&lt;/D&gt;&lt;D xsi:type="xsd:double"&gt;22.1374903481099&lt;/D&gt;&lt;D xsi:type="xsd:double"&gt;24.3175419605817&lt;/D&gt;&lt;D xsi:type="xsd:double"&gt;24.1942776128309&lt;/D&gt;&lt;D xsi:type="xsd:double"&gt;26.1714157673701&lt;/D&gt;&lt;D xsi:type="xsd:double"&gt;31.5564713258596&lt;/D&gt;&lt;D xsi:type="xsd:double"&gt;29.6861737272538&lt;/D&gt;&lt;D xsi:type="xsd:double"&gt;26.6584252562034&lt;/D&gt;&lt;D xsi:type="xsd:double"&gt;24.5397708729601&lt;/D&gt;&lt;D xsi:type="xsd:double"&gt;22.2318377908955&lt;/D&gt;&lt;D xsi:type="xsd:double"&gt;19.7798979035555&lt;/D&gt;&lt;D xsi:type="xsd:double"&gt;17.7221313385063&lt;/D&gt;&lt;D xsi:type="xsd:double"&gt;14.7892171681404&lt;/D&gt;&lt;D xsi:type="xsd:double"&gt;12.4357288303723&lt;/D&gt;&lt;D xsi:type="xsd:double"&gt;10.3047674553915&lt;/D&gt;&lt;D xsi:type="xsd:double"&gt;9.50394748613942&lt;/D&gt;&lt;D xsi:type="xsd:double"&gt;9.51412307843249&lt;/D&gt;&lt;D xsi:type="xsd:double"&gt;9.86291314746409&lt;/D&gt;&lt;D xsi:type="xsd:double"&gt;9.76959852801303&lt;/D&gt;&lt;D xsi:type="xsd:double"&gt;9.46553284940447&lt;/D&gt;&lt;D xsi:type="xsd:double"&gt;8.21553395286764&lt;/D&gt;&lt;D xsi:type="xsd:double"&gt;7.71208828212503&lt;/D&gt;&lt;D xsi:type="xsd:double"&gt;7.35583540466923&lt;/D&gt;&lt;D xsi:type="xsd:double"&gt;7.83346265888885&lt;/D&gt;&lt;D xsi:type="xsd:double"&gt;7.15866531560373&lt;/D&gt;&lt;D xsi:type="xsd:double"&gt;5.86246715053398&lt;/D&gt;&lt;D xsi:type="xsd:double"&gt;5.50410129812179&lt;/D&gt;&lt;D xsi:type="xsd:double"&gt;5.6344927173064&lt;/D&gt;&lt;D xsi:type="xsd:double"&gt;6.00289666544728&lt;/D&gt;&lt;D xsi:type="xsd:double"&gt;5.82892356954131&lt;/D&gt;&lt;D xsi:type="xsd:double"&gt;6.17133149660532&lt;/D&gt;&lt;D xsi:type="xsd:double"&gt;6.63045978931504&lt;/D&gt;&lt;D xsi:type="xsd:double"&gt;6.81181736330426&lt;/D&gt;&lt;D xsi:type="xsd:double"&gt;7.71142585843169&lt;/D&gt;&lt;D xsi:type="xsd:double"&gt;7.8294834172213&lt;/D&gt;&lt;D xsi:type="xsd:double"&gt;7.93372902461665&lt;/D&gt;&lt;D xsi:type="xsd:double"&gt;7.99559414179346&lt;/D&gt;&lt;D xsi:type="xsd:double"&gt;8.19762709171827&lt;/D&gt;&lt;D xsi:type="xsd:double"&gt;9.2323747024509&lt;/D&gt;&lt;D xsi:type="xsd:double"&gt;9.12314687826999&lt;/D&gt;&lt;D xsi:type="xsd:double"&gt;10.5166467845134&lt;/D&gt;&lt;D xsi:type="xsd:double"&gt;10.9622314620063&lt;/D&gt;&lt;D xsi:type="xsd:double"&gt;10.804598146988&lt;/D&gt;&lt;D xsi:type="xsd:double"&gt;10.8185961564785&lt;/D&gt;&lt;D xsi:type="xsd:double"&gt;10.6652547249333&lt;/D&gt;&lt;D xsi:type="xsd:double"&gt;11.0412251917169&lt;/D&gt;&lt;D xsi:type="xsd:double"&gt;10.9600105082072&lt;/D&gt;&lt;D xsi:type="xsd:double"&gt;11.1985742760529&lt;/D&gt;&lt;D xsi:type="xsd:double"&gt;11.3209446406133&lt;/D&gt;&lt;/FQL&gt;&lt;FQL&gt;&lt;Q&gt;PASP-FDS^FG_PRICE_CHANGE(0,-3AM)&lt;/Q&gt;&lt;R&gt;1&lt;/R&gt;&lt;C&gt;1&lt;/C&gt;&lt;D xsi:type="xsd:double"&gt;9.0625&lt;/D&gt;&lt;/FQL&gt;&lt;FQL&gt;&lt;Q&gt;EPU^FG_PRICE(0)&lt;/Q&gt;&lt;R&gt;1&lt;/R&gt;&lt;C&gt;1&lt;/C&gt;&lt;D xsi:type="xsd:double"&gt;44.55&lt;/D&gt;&lt;/FQL&gt;&lt;FQL&gt;&lt;Q&gt;QAT^PERCENT_CHANGE(FMA_EPS(+1,0,,,,"PORTAGG","MEAN"),FMA_EPS(+1,-3AM,,,,"PORTAGG","MEAN"))&lt;/Q&gt;&lt;R&gt;1&lt;/R&gt;&lt;C&gt;1&lt;/C&gt;&lt;D xsi:type="xsd:double"&gt;-2.52859259432579&lt;/D&gt;&lt;/FQL&gt;&lt;FQL&gt;&lt;Q&gt;EZA^FG_TOTAL_RETURNC(0,-1AM)&lt;/Q&gt;&lt;R&gt;1&lt;/R&gt;&lt;C&gt;1&lt;/C&gt;&lt;D xsi:type="xsd:double"&gt;7.030916&lt;/D&gt;&lt;/FQL&gt;&lt;FQL&gt;&lt;Q&gt;EWT^FG_TOTAL_RETURNC(0,-1AM)&lt;/Q&gt;&lt;R&gt;1&lt;/R&gt;&lt;C&gt;1&lt;/C&gt;&lt;D xsi:type="xsd:double"&gt;8.919644&lt;/D&gt;&lt;/FQL&gt;&lt;FQL&gt;&lt;Q&gt;ECH^FG_TOTAL_RETURNC(0,-3AM)&lt;/Q&gt;&lt;R&gt;1&lt;/R&gt;&lt;C&gt;1&lt;/C&gt;&lt;D xsi:type="xsd:double"&gt;-0.45403242&lt;/D&gt;&lt;/FQL&gt;&lt;FQL&gt;&lt;Q&gt;SPY^PERCENT_CHANGE(FMA_EPS(+1,0,,,,"PORTAGG","MEAN"),FMA_EPS(+1,-1AM,,,,"PORTAGG","MEAN"))&lt;/Q&gt;&lt;R&gt;1&lt;/R&gt;&lt;C&gt;1&lt;/C&gt;&lt;D xsi:type="xsd:double"&gt;-1.39872289427633&lt;/D&gt;&lt;/FQL&gt;&lt;FQL&gt;&lt;Q&gt;UAE^SIZE(FG_CONSTITUENTS)&lt;/Q&gt;&lt;R&gt;1&lt;/R&gt;&lt;C&gt;1&lt;/C&gt;&lt;D xsi:type="xsd:long"&gt;46&lt;/D&gt;&lt;/FQL&gt;&lt;FQL&gt;&lt;Q&gt;EWT^FMA_COS_UP("EPS","1M",+1,NOW,,,"PORTAGG","MEANR")&lt;/Q&gt;&lt;R&gt;1&lt;/R&gt;&lt;C&gt;1&lt;/C&gt;&lt;D xsi:type="xsd:double"&gt;29&lt;/D&gt;&lt;/FQL&gt;&lt;FQL&gt;&lt;Q&gt;EWM^FMA_RBICS_REV_CURRENT(30, LOC, "PORTAGG")&lt;/Q&gt;&lt;R&gt;1&lt;/R&gt;&lt;C&gt;1&lt;/C&gt;&lt;D xsi:type="xsd:double"&gt;43.6320406586126&lt;/D&gt;&lt;/FQL&gt;&lt;FQL&gt;&lt;Q&gt;EWY^FG_ROE(0)&lt;/Q&gt;&lt;R&gt;1&lt;/R&gt;&lt;C&gt;1&lt;/C&gt;&lt;D xsi:type="xsd:double"&gt;7.09091595020348&lt;/D&gt;&lt;/FQL&gt;&lt;FQL&gt;&lt;Q&gt;REFVNDISC-FDS^FG_YIELD(NOW,,,0)&lt;/Q&gt;&lt;R&gt;1&lt;/R&gt;&lt;C&gt;1&lt;/C&gt;&lt;D xsi:type="xsd:double"&gt;3&lt;/D&gt;&lt;/FQL&gt;&lt;FQL&gt;&lt;Q&gt;REFTWDISC-FDS^(SUBARRAY(NOT_NA(NO_REPEAT_F(FG_YIELD(NOW,-10AY,D))),0,1)-SUBARRAY(NOT_NA(NO_REPEAT_F(FG_YIELD(NOW,-10AY,D))),1,1))*100&lt;/Q&gt;&lt;R&gt;1&lt;/R&gt;&lt;C&gt;1&lt;/C&gt;&lt;D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QA10Y-FDS^PCTCHG(FG_YIELD(0,,,,"YTM"),FG_YIELD(-1AM,,,,"YTM"))&lt;/Q&gt;&lt;R&gt;0&lt;/R&gt;&lt;C&gt;0&lt;/C&gt;&lt;/FQL&gt;&lt;FQL&gt;&lt;Q&gt;TRYMY10Y-FDS^PCTCHG(FG_YIELD(0,,,,"YTM"),FG_YIELD(-1AM,,,,"YTM"))&lt;/Q&gt;&lt;R&gt;1&lt;/R&gt;&lt;C&gt;1&lt;/C&gt;&lt;D xsi:type="xsd:double"&gt;2.961148&lt;/D&gt;&lt;/FQL&gt;&lt;FQL&gt;&lt;Q&gt;TRYVN10Y-FDS^FG_YIELD_NAME&lt;/Q&gt;&lt;R&gt;1&lt;/R&gt;&lt;C&gt;1&lt;/C&gt;&lt;D xsi:type="xsd:string"&gt;Treasury - Vietnam Benchmark Bond 10Y&lt;/D&gt;&lt;/FQL&gt;&lt;FQL&gt;&lt;Q&gt;TRYBR10Y-FDS^FG_YIELD_NAME&lt;/Q&gt;&lt;R&gt;1&lt;/R&gt;&lt;C&gt;1&lt;/C&gt;&lt;D xsi:type="xsd:string"&gt;Treasury - Brazil Benchmark Bond 10Y&lt;/D&gt;&lt;/FQL&gt;&lt;FQL&gt;&lt;Q&gt;CC_MY^IMF_IFS_RCPI_Q(0)&lt;/Q&gt;&lt;R&gt;0&lt;/R&gt;&lt;C&gt;0&lt;/C&gt;&lt;/FQL&gt;&lt;FQL&gt;&lt;Q&gt;UAE^FMA_EVAL_EBIT(LTMA,NOW,NOW,M,"PORTAGG","MEANR")&lt;/Q&gt;&lt;R&gt;1&lt;/R&gt;&lt;C&gt;1&lt;/C&gt;&lt;D xsi:type="xsd:double"&gt;9.43785982664125&lt;/D&gt;&lt;/FQL&gt;&lt;FQL&gt;&lt;Q&gt;INDA^FMA_EVAL_EBIT(LTMA,NOW,NOW,M,"PORTAGG","MEANR")&lt;/Q&gt;&lt;R&gt;1&lt;/R&gt;&lt;C&gt;1&lt;/C&gt;&lt;D xsi:type="xsd:double"&gt;24.4678115305223&lt;/D&gt;&lt;/FQL&gt;&lt;FQL&gt;&lt;Q&gt;EWW^FMA_EVAL_EBITDA(NTMA,0,,,"PORTAGG","MEANR")&lt;/Q&gt;&lt;R&gt;1&lt;/R&gt;&lt;C&gt;1&lt;/C&gt;&lt;D xsi:type="xsd:double"&gt;5.74222817465474&lt;/D&gt;&lt;/FQL&gt;&lt;FQL&gt;&lt;Q&gt;ECH^FMA_PE(LTM,0,,,"PORTAGG","MEANR")&lt;/Q&gt;&lt;R&gt;1&lt;/R&gt;&lt;C&gt;1&lt;/C&gt;&lt;D xsi:type="xsd:double"&gt;12.313077667297&lt;/D&gt;&lt;/FQL&gt;&lt;FQL&gt;&lt;Q&gt;TRYCN10Y-FDS^FG_YIELD(-10AY,0,Y,,"YTM")&lt;/Q&gt;&lt;R&gt;10&lt;/R&gt;&lt;C&gt;1&lt;/C&gt;&lt;D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xsi:type="xsd:double"&gt;2.574&lt;/D&gt;&lt;/FQL&gt;&lt;FQL&gt;&lt;Q&gt;USDAED^FG_PRICE_CHANGE(0,-1AM)&lt;/Q&gt;&lt;R&gt;1&lt;/R&gt;&lt;C&gt;1&lt;/C&gt;&lt;D xsi:type="xsd:double"&gt;-0.0013649464&lt;/D&gt;&lt;/FQL&gt;&lt;FQL&gt;&lt;Q&gt;USDQAR^FG_PRICE_CHANGE(0,-6AM)&lt;/Q&gt;&lt;R&gt;1&lt;/R&gt;&lt;C&gt;1&lt;/C&gt;&lt;D xsi:type="xsd:double"&gt;0&lt;/D&gt;&lt;/FQL&gt;&lt;FQL&gt;&lt;Q&gt;USDEUR^FG_PRICE_CHANGE(0,-3AM)&lt;/Q&gt;&lt;R&gt;1&lt;/R&gt;&lt;C&gt;1&lt;/C&gt;&lt;D xsi:type="xsd:double"&gt;0.52958727&lt;/D&gt;&lt;/FQL&gt;&lt;FQL&gt;&lt;Q&gt;USDKRW^STD(FG_PRICE_CHANGE(0,-1AY,AM))&lt;/Q&gt;&lt;R&gt;1&lt;/R&gt;&lt;C&gt;1&lt;/C&gt;&lt;D xsi:type="xsd:double"&gt;2.22312616987158&lt;/D&gt;&lt;/FQL&gt;&lt;FQL&gt;&lt;Q&gt;USDMYR^FG_PRICE_CHANGE(0,-6AM)&lt;/Q&gt;&lt;R&gt;1&lt;/R&gt;&lt;C&gt;1&lt;/C&gt;&lt;D xsi:type="xsd:double"&gt;-10.013592&lt;/D&gt;&lt;/FQL&gt;&lt;FQL&gt;&lt;Q&gt;USDCNH^STD(FG_PRICE_CHANGE(0,-1AY,AM))&lt;/Q&gt;&lt;R&gt;1&lt;/R&gt;&lt;C&gt;1&lt;/C&gt;&lt;D xsi:type="xsd:double"&gt;0.851282240287615&lt;/D&gt;&lt;/FQL&gt;&lt;FQL&gt;&lt;Q&gt;EWM^P_PRICE_RETURNS_PR('52W',2,-10AY,0,AM)&lt;/Q&gt;&lt;R&gt;121&lt;/R&gt;&lt;C&gt;1&lt;/C&gt;&lt;D xsi:type="xsd:double"&gt;-4.4519067&lt;/D&gt;&lt;D xsi:type="xsd:double"&gt;-3.387767&lt;/D&gt;&lt;D xsi:type="xsd:double"&gt;-12.415213&lt;/D&gt;&lt;D xsi:type="xsd:double"&gt;-8.580345&lt;/D&gt;&lt;D xsi:type="xsd:double"&gt;-7.853836&lt;/D&gt;&lt;D xsi:type="xsd:double"&gt;-10.101646&lt;/D&gt;&lt;D xsi:type="xsd:double"&gt;-10.06056&lt;/D&gt;&lt;D xsi:type="xsd:double"&gt;-11.816877&lt;/D&gt;&lt;D xsi:type="xsd:double"&gt;-19.443327&lt;/D&gt;&lt;D xsi:type="xsd:double"&gt;-21.117079&lt;/D&gt;&lt;D xsi:type="xsd:double"&gt;-34.768383&lt;/D&gt;&lt;D xsi:type="xsd:double"&gt;-30.033695&lt;/D&gt;&lt;D xsi:type="xsd:double"&gt;-21.689636&lt;/D&gt;&lt;D xsi:type="xsd:double"&gt;-28.1296&lt;/D&gt;&lt;D xsi:type="xsd:double"&gt;-21.476316&lt;/D&gt;&lt;D xsi:type="xsd:double"&gt;-23.69045&lt;/D&gt;&lt;D xsi:type="xsd:double"&gt;-17.450565&lt;/D&gt;&lt;D xsi:type="xsd:double"&gt;-11.727959&lt;/D&gt;&lt;D xsi:type="xsd:double"&gt;-10.783201&lt;/D&gt;&lt;D xsi:type="xsd:double"&gt;-19.034546&lt;/D&gt;&lt;D xsi:type="xsd:double"&gt;-12.016577&lt;/D&gt;&lt;D xsi:type="xsd:double"&gt;-4.7603664&lt;/D&gt;&lt;D xsi:type="xsd:double"&gt;15.507925&lt;/D&gt;&lt;D xsi:type="xsd:double"&gt;5.081761&lt;/D&gt;&lt;D xsi:type="xsd:double"&gt;-0.09455681&lt;/D&gt;&lt;D xsi:type="xsd:double"&gt;-0.9109199&lt;/D&gt;&lt;D xsi:type="xsd:double"&gt;-2.178061&lt;/D&gt;&lt;D xsi:type="xsd:double"&gt;6.0293674&lt;/D&gt;&lt;D xsi:type="xsd:double"&gt;-2.3272634&lt;/D&gt;&lt;D xsi:type="xsd:double"&gt;-4.577148&lt;/D&gt;&lt;D xsi:type="xsd:double"&gt;-8.253622&lt;/D&gt;&lt;D xsi:type="xsd:double"&gt;4.5615315&lt;/D&gt;&lt;D xsi:type="xsd:double"&gt;8.966005&lt;/D&gt;&lt;D xsi:type="xsd:double"&gt;-0.37267804&lt;/D&gt;&lt;D xsi:type="xsd:double"&gt;-1.0868788&lt;/D&gt;&lt;D xsi:type="xsd:double"&gt;8.004665&lt;/D&gt;&lt;D xsi:type="xsd:double"&gt;6.2981844&lt;/D&gt;&lt;D xsi:type="xsd:double"&gt;14.442897&lt;/D&gt;&lt;D xsi:type="xsd:double"&gt;20.551289&lt;/D&gt;&lt;D xsi:type="xsd:double"&gt;27.325798&lt;/D&gt;&lt;D xsi:type="xsd:double"&gt;27.360308&lt;/D&gt;&lt;D xsi:type="xsd:double"&gt;21.729492&lt;/D&gt;&lt;D xsi:type="xsd:double"&gt;25.455475&lt;/D&gt;&lt;D xsi:type="xsd:double"&gt;14.4697075&lt;/D&gt;&lt;D xsi:type="xsd:double"&gt;5.260694&lt;/D&gt;&lt;D xsi:type="xsd:double"&gt;8.607138&lt;/D&gt;&lt;D xsi:type="xsd:double"&gt;9.457374&lt;/D&gt;&lt;D xsi:type="xsd:double"&gt;5.258763&lt;/D&gt;&lt;D xsi:type="xsd:double"&gt;1.1614561&lt;/D&gt;&lt;D xsi:type="xsd:double"&gt;1.7191172&lt;/D&gt;&lt;D xsi:type="xsd:double"&gt;-7.035935&lt;/D&gt;&lt;D xsi:type="xsd:double"&gt;-8.46135&lt;/D&gt;&lt;D xsi:type="xsd:double"&gt;-10.546589&lt;/D&gt;&lt;D xsi:type="xsd:double"&gt;-8.589375&lt;/D&gt;&lt;D xsi:type="xsd:double"&gt;-16.623926&lt;/D&gt;&lt;D xsi:type="xsd:double"&gt;-14.828324&lt;/D&gt;&lt;D xsi:type="xsd:double"&gt;-5.239618&lt;/D&gt;&lt;D xsi:type="xsd:double"&gt;-4.4165254&lt;/D&gt;&lt;D xsi:type="xsd:double"&gt;-10.020608&lt;/D&gt;&lt;D xsi:type="xsd:double"&gt;-10.435402&lt;/D&gt;&lt;D xsi:type="xsd:double"&gt;-5.75313&lt;/D&gt;&lt;D xsi:type="xsd:double"&gt;-3.754586&lt;/D&gt;&lt;D xsi:type="xsd:double"&gt;0.8604646&lt;/D&gt;&lt;D xsi:type="xsd:double"&gt;-2.4717987&lt;/D&gt;&lt;D xsi:type="xsd:double"&gt;-9.227383&lt;/D&gt;&lt;D xsi:type="xsd:double"&gt;-33.438282&lt;/D&gt;&lt;D xsi:type="xsd:double"&gt;-17.12035&lt;/D&gt;&lt;D xsi:type="xsd:double"&gt;-12.158155&lt;/D&gt;&lt;D xsi:type="xsd:double"&gt;-10.09695&lt;/D&gt;&lt;D xsi:type="xsd:double"&gt;-4.596007&lt;/D&gt;&lt;D xsi:type="xsd:double"&gt;1.1325002&lt;/D&gt;&lt;D xsi:type="xsd:double"&gt;-3.7273765&lt;/D&gt;&lt;D xsi:type="xsd:double"&gt;-2.0272434&lt;/D&gt;&lt;D xsi:type="xsd:double"&gt;0.5616307&lt;/D&gt;&lt;D xsi:type="xsd:double"&gt;5.7956934&lt;/D&gt;&lt;D xsi:type="xsd:double"&gt;1.8403649&lt;/D&gt;&lt;D xsi:type="xsd:double"&gt;4.59255&lt;/D&gt;&lt;D xsi:type="xsd:double"&gt;42.55942&lt;/D&gt;&lt;D xsi:type="xsd:double"&gt;23.091484&lt;/D&gt;&lt;D xsi:type="xsd:double"&gt;15.303922&lt;/D&gt;&lt;D xsi:type="xsd:double"&gt;6.631267&lt;/D&gt;&lt;D xsi:type="xsd:double"&gt;-3.660196&lt;/D&gt;&lt;D xsi:type="xsd:double"&gt;-6.46047&lt;/D&gt;&lt;D xsi:type="xsd:double"&gt;0.86716413&lt;/D&gt;&lt;D xsi:type="xsd:double"&gt;4.75049&lt;/D&gt;&lt;D xsi:type="xsd:double"&gt;-6.352341&lt;/D&gt;&lt;D xsi:type="xsd:double"&gt;-14.406657&lt;/D&gt;&lt;D xsi:type="xsd:double"&gt;-6.9791555&lt;/D&gt;&lt;D xsi:type="xsd:double"&gt;-0.8766353&lt;/D&gt;&lt;D xsi:type="xsd:double"&gt;-2.01661&lt;/D&gt;&lt;D xsi:type="xsd:double"&gt;-2.818811&lt;/D&gt;&lt;D xsi:type="xsd:double"&gt;-7.6573553&lt;/D&gt;&lt;D xsi:type="xsd:double"&gt;-12.307877&lt;/D&gt;&lt;D xsi:type="xsd:double"&gt;-9.83857&lt;/D&gt;&lt;D xsi:type="xsd:double"&gt;-3.6887646&lt;/D&gt;&lt;D xsi:type="xsd:double"&gt;-12.357283&lt;/D&gt;&lt;D xsi:type="xsd:double"&gt;-21.235716&lt;/D&gt;&lt;D xsi:type="xsd:double"&gt;-9.556717&lt;/D&gt;&lt;D xsi:type="xsd:double"&gt;-2.6457965&lt;/D&gt;&lt;D xsi:type="xsd:double"&gt;-2.416557&lt;/D&gt;&lt;D xsi:type="xsd:double"&gt;-9.349108&lt;/D&gt;&lt;D xsi:type="xsd:double"&gt;-14.499849&lt;/D&gt;&lt;D xsi:type="xsd:double"&gt;-10.130077&lt;/D&gt;&lt;D xsi:type="xsd:double"&gt;-6.5155983&lt;/D&gt;&lt;D xsi:type="xsd:double"&gt;-5.6441784&lt;/D&gt;&lt;D xsi:type="xsd:double"&gt;0.39502382&lt;/D&gt;&lt;D xsi:type="xsd:double"&gt;-5.1371517&lt;/D&gt;&lt;D xsi:type="xsd:double"&gt;1.0312438&lt;/D&gt;&lt;D xsi:type="xsd:double"&gt;6.075752&lt;/D&gt;&lt;D xsi:type="xsd:double"&gt;1.7932773&lt;/D&gt;&lt;D xsi:type="xsd:double"&gt;-3.222531&lt;/D&gt;&lt;D xsi:type="xsd:double"&gt;-7.5649977&lt;/D&gt;&lt;D xsi:type="xsd:double"&gt;-2.539742&lt;/D&gt;&lt;D xsi:type="xsd:double"&gt;7.052362&lt;/D&gt;&lt;D xsi:type="xsd:double"&gt;1.0404229&lt;/D&gt;&lt;D xsi:type="xsd:double"&gt;11.666894&lt;/D&gt;&lt;D xsi:type="xsd:double"&gt;16.049122&lt;/D&gt;&lt;D xsi:type="xsd:double"&gt;15.111327&lt;/D&gt;&lt;D xsi:type="xsd:double"&gt;18.892551&lt;/D&gt;&lt;D xsi:type="xsd:double"&gt;28.856743&lt;/D&gt;&lt;D xsi:type="xsd:double"&gt;29.534267&lt;/D&gt;&lt;/FQL&gt;&lt;FQL&gt;&lt;Q&gt;EPHE^FMA_DIV_YLD(NTMA,-10AY,0,AM,"PORTAGG","MEANR")&lt;/Q&gt;&lt;R&gt;121&lt;/R&gt;&lt;C&gt;1&lt;/C&gt;&lt;D xsi:type="xsd:double"&gt;2.28279379222315&lt;/D&gt;&lt;D xsi:type="xsd:double"&gt;2.15926441666797&lt;/D&gt;&lt;D xsi:type="xsd:double"&gt;2.21177217685549&lt;/D&gt;&lt;D xsi:type="xsd:double"&gt;2.0944308429981&lt;/D&gt;&lt;D xsi:type="xsd:double"&gt;1.95114924316511&lt;/D&gt;&lt;D xsi:type="xsd:double"&gt;1.93308490876128&lt;/D&gt;&lt;D xsi:type="xsd:double"&gt;1.88970465284607&lt;/D&gt;&lt;D xsi:type="xsd:double"&gt;1.89565571159087&lt;/D&gt;&lt;D xsi:type="xsd:double"&gt;1.97215305968349&lt;/D&gt;&lt;D xsi:type="xsd:double"&gt;1.90075331753203&lt;/D&gt;&lt;D xsi:type="xsd:double"&gt;1.97595082121509&lt;/D&gt;&lt;D xsi:type="xsd:double"&gt;2.02634106692317&lt;/D&gt;&lt;D xsi:type="xsd:double"&gt;1.99029194756113&lt;/D&gt;&lt;D xsi:type="xsd:double"&gt;2.06681545042494&lt;/D&gt;&lt;D xsi:type="xsd:double"&gt;1.97541610382437&lt;/D&gt;&lt;D xsi:type="xsd:double"&gt;2.12419389070983&lt;/D&gt;&lt;D xsi:type="xsd:double"&gt;1.9740246463682&lt;/D&gt;&lt;D xsi:type="xsd:double"&gt;1.7932233203465&lt;/D&gt;&lt;D xsi:type="xsd:double"&gt;1.79318705403262&lt;/D&gt;&lt;D xsi:type="xsd:double"&gt;1.72861157439962&lt;/D&gt;&lt;D xsi:type="xsd:double"&gt;1.6790820728257&lt;/D&gt;&lt;D xsi:type="xsd:double"&gt;1.64355510425708&lt;/D&gt;&lt;D xsi:type="xsd:double"&gt;1.60355867848709&lt;/D&gt;&lt;D xsi:type="xsd:double"&gt;1.6810120959147&lt;/D&gt;&lt;D xsi:type="xsd:double"&gt;1.65145756167883&lt;/D&gt;&lt;D xsi:type="xsd:double"&gt;1.75394645974115&lt;/D&gt;&lt;D xsi:type="xsd:double"&gt;1.76618704782721&lt;/D&gt;&lt;D xsi:type="xsd:double"&gt;1.67474226475345&lt;/D&gt;&lt;D xsi:type="xsd:double"&gt;1.64302393890449&lt;/D&gt;&lt;D xsi:type="xsd:double"&gt;1.63853808504665&lt;/D&gt;&lt;D xsi:type="xsd:double"&gt;1.59651195799657&lt;/D&gt;&lt;D xsi:type="xsd:double"&gt;1.59306043653668&lt;/D&gt;&lt;D xsi:type="xsd:double"&gt;1.56218145490518&lt;/D&gt;&lt;D xsi:type="xsd:double"&gt;1.57815258037076&lt;/D&gt;&lt;D xsi:type="xsd:double"&gt;1.5584586446659&lt;/D&gt;&lt;D xsi:type="xsd:double"&gt;1.49908831534557&lt;/D&gt;&lt;D xsi:type="xsd:double"&gt;1.44054896761063&lt;/D&gt;&lt;D xsi:type="xsd:double"&gt;1.49776539770048&lt;/D&gt;&lt;D xsi:type="xsd:double"&gt;1.55761431627848&lt;/D&gt;&lt;D xsi:type="xsd:double"&gt;1.53116433408411&lt;/D&gt;&lt;D xsi:type="xsd:double"&gt;1.55025987104687&lt;/D&gt;&lt;D xsi:type="xsd:double"&gt;1.60705366770373&lt;/D&gt;&lt;D xsi:type="xsd:double"&gt;1.71704120754158&lt;/D&gt;&lt;D xsi:type="xsd:double"&gt;1.74878688657461&lt;/D&gt;&lt;D xsi:type="xsd:double"&gt;1.7959348033649&lt;/D&gt;&lt;D xsi:type="xsd:double"&gt;1.77075013941126&lt;/D&gt;&lt;D xsi:type="xsd:double"&gt;1.76630355115084&lt;/D&gt;&lt;D xsi:type="xsd:double"&gt;1.83308672668164&lt;/D&gt;&lt;D xsi:type="xsd:double"&gt;1.89854509385352&lt;/D&gt;&lt;D xsi:type="xsd:double"&gt;1.91037546671875&lt;/D&gt;&lt;D xsi:type="xsd:double"&gt;1.79789181304436&lt;/D&gt;&lt;D xsi:type="xsd:double"&gt;1.65493219109146&lt;/D&gt;&lt;D xsi:type="xsd:double"&gt;1.69063603248406&lt;/D&gt;&lt;D xsi:type="xsd:double"&gt;1.74975413187327&lt;/D&gt;&lt;D xsi:type="xsd:double"&gt;1.74253761298338&lt;/D&gt;&lt;D xsi:type="xsd:double"&gt;1.84299552021041&lt;/D&gt;&lt;D xsi:type="xsd:double"&gt;1.78188250910788&lt;/D&gt;&lt;D xsi:type="xsd:double"&gt;1.69189493700503&lt;/D&gt;&lt;D xsi:type="xsd:double"&gt;1.83107159772955&lt;/D&gt;&lt;D xsi:type="xsd:double"&gt;1.85201341189454&lt;/D&gt;&lt;D xsi:type="xsd:double"&gt;1.85850026329014&lt;/D&gt;&lt;D xsi:type="xsd:double"&gt;1.84859428374363&lt;/D&gt;&lt;D xsi:type="xsd:double"&gt;1.8663050512681&lt;/D&gt;&lt;D xsi:type="xsd:double"&gt;1.855349939626&lt;/D&gt;&lt;D xsi:type="xsd:double"&gt;1.94391236208385&lt;/D&gt;&lt;D xsi:type="xsd:double"&gt;2.62494020707136&lt;/D&gt;&lt;D xsi:type="xsd:double"&gt;2.42031955191939&lt;/D&gt;&lt;D xsi:type="xsd:double"&gt;2.45776643564922&lt;/D&gt;&lt;D xsi:type="xsd:double"&gt;2.07465246482738&lt;/D&gt;&lt;D xsi:type="xsd:double"&gt;2.10465969630178&lt;/D&gt;&lt;D xsi:type="xsd:double"&gt;2.02201006550985&lt;/D&gt;&lt;D xsi:type="xsd:double"&gt;2.08439245823108&lt;/D&gt;&lt;D xsi:type="xsd:double"&gt;1.97522226302515&lt;/D&gt;&lt;D xsi:type="xsd:double"&gt;1.62577558503824&lt;/D&gt;&lt;D xsi:type="xsd:double"&gt;1.66676469113415&lt;/D&gt;&lt;D xsi:type="xsd:double"&gt;1.67344864591637&lt;/D&gt;&lt;D xsi:type="xsd:double"&gt;1.79942135170843&lt;/D&gt;&lt;D xsi:type="xsd:double"&gt;1.8299187388695&lt;/D&gt;&lt;D xsi:type="xsd:double"&gt;1.95103516653605&lt;/D&gt;&lt;D xsi:type="xsd:double"&gt;2.02228806036447&lt;/D&gt;&lt;D xsi:type="xsd:double"&gt;1.93254601357532&lt;/D&gt;&lt;D xsi:type="xsd:double"&gt;1.97511251850679&lt;/D&gt;&lt;D xsi:type="xsd:double"&gt;2.00300634192336&lt;/D&gt;&lt;D xsi:type="xsd:double"&gt;1.86032060776475&lt;/D&gt;&lt;D xsi:type="xsd:double"&gt;1.78120792817967&lt;/D&gt;&lt;D xsi:type="xsd:double"&gt;1.76806689582269&lt;/D&gt;&lt;D xsi:type="xsd:double"&gt;1.75148595702876&lt;/D&gt;&lt;D xsi:type="xsd:double"&gt;1.78736522191469&lt;/D&gt;&lt;D xsi:type="xsd:double"&gt;1.81220166741682&lt;/D&gt;&lt;D xsi:type="xsd:double"&gt;1.95573110364152&lt;/D&gt;&lt;D xsi:type="xsd:double"&gt;2.05940005382979&lt;/D&gt;&lt;D xsi:type="xsd:double"&gt;2.32725919154319&lt;/D&gt;&lt;D xsi:type="xsd:double"&gt;2.32808017941556&lt;/D&gt;&lt;D xsi:type="xsd:double"&gt;2.47903411773523&lt;/D&gt;&lt;D xsi:type="xsd:double"&gt;2.24736568657139&lt;/D&gt;&lt;D xsi:type="xsd:double"&gt;2.34802154983461&lt;/D&gt;&lt;D xsi:type="xsd:double"&gt;2.60740069748594&lt;/D&gt;&lt;D xsi:type="xsd:double"&gt;2.46612206123882&lt;/D&gt;&lt;D xsi:type="xsd:double"&gt;2.39907934752311&lt;/D&gt;&lt;D xsi:type="xsd:double"&gt;2.21726686199444&lt;/D&gt;&lt;D xsi:type="xsd:double"&gt;2.32623949935162&lt;/D&gt;&lt;D xsi:type="xsd:double"&gt;2.72804267021466&lt;/D&gt;&lt;D xsi:type="xsd:double"&gt;2.79937465517488&lt;/D&gt;&lt;D xsi:type="xsd:double"&gt;2.74512544712281&lt;/D&gt;&lt;D xsi:type="xsd:double"&gt;2.94388128158334&lt;/D&gt;&lt;D xsi:type="xsd:double"&gt;2.96942180221944&lt;/D&gt;&lt;D xsi:type="xsd:double"&gt;3.04223512034299&lt;/D&gt;&lt;D xsi:type="xsd:double"&gt;2.87103617742146&lt;/D&gt;&lt;D xsi:type="xsd:double"&gt;2.86831828658553&lt;/D&gt;&lt;D xsi:type="xsd:double"&gt;3.07101937811747&lt;/D&gt;&lt;D xsi:type="xsd:double"&gt;3.2168679465779&lt;/D&gt;&lt;D xsi:type="xsd:double"&gt;3.15102363556126&lt;/D&gt;&lt;D xsi:type="xsd:double"&gt;2.82222567578601&lt;/D&gt;&lt;D xsi:type="xsd:double"&gt;2.64855140011526&lt;/D&gt;&lt;D xsi:type="xsd:double"&gt;2.94087900476327&lt;/D&gt;&lt;D xsi:type="xsd:double"&gt;3.16222029680734&lt;/D&gt;&lt;D xsi:type="xsd:double"&gt;3.36616878598465&lt;/D&gt;&lt;D xsi:type="xsd:double"&gt;3.25622145910751&lt;/D&gt;&lt;D xsi:type="xsd:double"&gt;3.21298707215798&lt;/D&gt;&lt;D xsi:type="xsd:double"&gt;3.15668654221495&lt;/D&gt;&lt;D xsi:type="xsd:double"&gt;3.16406564089334&lt;/D&gt;&lt;/FQL&gt;&lt;FQL&gt;&lt;Q&gt;PASP-FDS^FG_PRICE_CHANGE(0,-1AM)&lt;/Q&gt;&lt;R&gt;1&lt;/R&gt;&lt;C&gt;1&lt;/C&gt;&lt;D xsi:type="xsd:double"&gt;-4.81818181818182&lt;/D&gt;&lt;/FQL&gt;&lt;FQL&gt;&lt;Q&gt;CPALM-FDS^MAX(FG_PRICE(0,-5AY))&lt;/Q&gt;&lt;R&gt;1&lt;/R&gt;&lt;C&gt;1&lt;/C&gt;&lt;D xsi:type="xsd:double"&gt;8163&lt;/D&gt;&lt;/FQL&gt;&lt;FQL&gt;&lt;Q&gt;BRENT-FDS^FG_PRICE_CHANGE(0,-6AM)&lt;/Q&gt;&lt;R&gt;1&lt;/R&gt;&lt;C&gt;1&lt;/C&gt;&lt;D xsi:type="xsd:double"&gt;0&lt;/D&gt;&lt;/FQL&gt;&lt;FQL&gt;&lt;Q&gt;TIOS-FDS^FG_PRICE_MAVG(0,,,,30)&lt;/Q&gt;&lt;R&gt;1&lt;/R&gt;&lt;C&gt;1&lt;/C&gt;&lt;D xsi:type="xsd:double"&gt;99.28333&lt;/D&gt;&lt;/FQL&gt;&lt;FQL&gt;&lt;Q&gt;FC0000ZA^FG_PRICE(0)&lt;/Q&gt;&lt;R&gt;1&lt;/R&gt;&lt;C&gt;1&lt;/C&gt;&lt;D xsi:type="xsd:double"&gt;387.4772&lt;/D&gt;&lt;/FQL&gt;&lt;FQL&gt;&lt;Q&gt;FC0000MY^FG_PRICE(0)&lt;/Q&gt;&lt;R&gt;1&lt;/R&gt;&lt;C&gt;1&lt;/C&gt;&lt;D xsi:type="xsd:double"&gt;274.4447&lt;/D&gt;&lt;/FQL&gt;&lt;FQL&gt;&lt;Q&gt;FC0000ID^FG_PRICE(0)&lt;/Q&gt;&lt;R&gt;1&lt;/R&gt;&lt;C&gt;1&lt;/C&gt;&lt;D xsi:type="xsd:double"&gt;1218.0541&lt;/D&gt;&lt;/FQL&gt;&lt;FQL&gt;&lt;Q&gt;UAE^FG_PRICE_MAVG(0,,,,200)&lt;/Q&gt;&lt;R&gt;1&lt;/R&gt;&lt;C&gt;1&lt;/C&gt;&lt;D xsi:type="xsd:double"&gt;14.561924&lt;/D&gt;&lt;/FQL&gt;&lt;FQL&gt;&lt;Q&gt;MCHI^FG_PRICE_MAVG(0,,,,30)&lt;/Q&gt;&lt;R&gt;1&lt;/R&gt;&lt;C&gt;1&lt;/C&gt;&lt;D xsi:type="xsd:double"&gt;48.0545&lt;/D&gt;&lt;/FQL&gt;&lt;FQL&gt;&lt;Q&gt;EWY^FG_PRICE_MAVG(0,,,,200)&lt;/Q&gt;&lt;R&gt;1&lt;/R&gt;&lt;C&gt;1&lt;/C&gt;&lt;D xsi:type="xsd:double"&gt;64.14125&lt;/D&gt;&lt;/FQL&gt;&lt;FQL&gt;&lt;Q&gt;CNYA^FG_PRICE_MAVG(0,,,,30)&lt;/Q&gt;&lt;R&gt;1&lt;/R&gt;&lt;C&gt;1&lt;/C&gt;&lt;D xsi:type="xsd:double"&gt;28.066668&lt;/D&gt;&lt;/FQL&gt;&lt;FQL&gt;&lt;Q&gt;VNM^PERCENT_CHANGE(FMA_EPS(+1,0,,,,"PORTAGG","MEAN"),FMA_EPS(+1,-1AM,,,,"PORTAGG","MEAN"))&lt;/Q&gt;&lt;R&gt;1&lt;/R&gt;&lt;C&gt;1&lt;/C&gt;&lt;D xsi:type="xsd:double"&gt;-3.45072244099868&lt;/D&gt;&lt;/FQL&gt;&lt;FQL&gt;&lt;Q&gt;TUR^PERCENT_CHANGE(FMA_EPS(+1,0,,,,"PORTAGG","MEAN"),FMA_EPS(+1,-1AM,,,,"PORTAGG","MEAN"))&lt;/Q&gt;&lt;R&gt;1&lt;/R&gt;&lt;C&gt;1&lt;/C&gt;&lt;D xsi:type="xsd:double"&gt;-7.84443771340529&lt;/D&gt;&lt;/FQL&gt;&lt;FQL&gt;&lt;Q&gt;INDA^PERCENT_CHANGE(FMA_EPS(+1,0,,,,"PORTAGG","MEAN"),FMA_EPS(+1,-3AM,,,,"PORTAGG","MEAN"))&lt;/Q&gt;&lt;R&gt;1&lt;/R&gt;&lt;C&gt;1&lt;/C&gt;&lt;D xsi:type="xsd:double"&gt;-4.92045765548239&lt;/D&gt;&lt;/FQL&gt;&lt;FQL&gt;&lt;Q&gt;EWY^FG_TOTAL_RETURNC(0,-1AM)&lt;/Q&gt;&lt;R&gt;1&lt;/R&gt;&lt;C&gt;1&lt;/C&gt;&lt;D xsi:type="xsd:double"&gt;-1.8811226&lt;/D&gt;&lt;/FQL&gt;&lt;FQL&gt;&lt;Q&gt;EPU^FG_TOTAL_RETURNC(0,-1AM)&lt;/Q&gt;&lt;R&gt;1&lt;/R&gt;&lt;C&gt;1&lt;/C&gt;&lt;D xsi:type="xsd:double"&gt;8.924198&lt;/D&gt;&lt;/FQL&gt;&lt;FQL&gt;&lt;Q&gt;EPHE^FG_TOTAL_RETURNC(0,-1AM)&lt;/Q&gt;&lt;R&gt;1&lt;/R&gt;&lt;C&gt;1&lt;/C&gt;&lt;D xsi:type="xsd:double"&gt;0.87412596&lt;/D&gt;&lt;/FQL&gt;&lt;FQL&gt;&lt;Q&gt;EWJ^P_PRICE(0)/P_PRICE_LOW_PR(0,,,,,,"PRICE","INTRA","52W")-1&lt;/Q&gt;&lt;R&gt;1&lt;/R&gt;&lt;C&gt;1&lt;/C&gt;&lt;D xsi:type="xsd:double"&gt;0.22604883&lt;/D&gt;&lt;/FQL&gt;&lt;FQL&gt;&lt;Q&gt;EWJ^FMA_COS_DOWN("EPS","1M",+1,NOW,,,"PORTAGG","MEANR")&lt;/Q&gt;&lt;R&gt;1&lt;/R&gt;&lt;C&gt;1&lt;/C&gt;&lt;D xsi:type="xsd:double"&gt;73&lt;/D&gt;&lt;/FQL&gt;&lt;FQL&gt;&lt;Q&gt;GREK^SIZE(FG_CONSTITUENTS)&lt;/Q&gt;&lt;R&gt;1&lt;/R&gt;&lt;C&gt;1&lt;/C&gt;&lt;D xsi:type="xsd:long"&gt;32&lt;/D&gt;&lt;/FQL&gt;&lt;FQL&gt;&lt;Q&gt;EWM^SIZE(FG_CONSTITUENTS)&lt;/Q&gt;&lt;R&gt;1&lt;/R&gt;&lt;C&gt;1&lt;/C&gt;&lt;D xsi:type="xsd:long"&gt;34&lt;/D&gt;&lt;/FQL&gt;&lt;FQL&gt;&lt;Q&gt;CNYA^SIZE(FG_CONSTITUENTS)&lt;/Q&gt;&lt;R&gt;1&lt;/R&gt;&lt;C&gt;1&lt;/C&gt;&lt;D xsi:type="xsd:long"&gt;432&lt;/D&gt;&lt;/FQL&gt;&lt;FQL&gt;&lt;Q&gt;EPU^FMA_RBICS_REV_CURRENT(30, LOC, "PORTAGG")&lt;/Q&gt;&lt;R&gt;1&lt;/R&gt;&lt;C&gt;1&lt;/C&gt;&lt;D xsi:type="xsd:double"&gt;29.8040222376735&lt;/D&gt;&lt;/FQL&gt;&lt;FQL&gt;&lt;Q&gt;TRYGR10Y-FDS^FG_YIELD_NAME&lt;/Q&gt;&lt;R&gt;1&lt;/R&gt;&lt;C&gt;1&lt;/C&gt;&lt;D xsi:type="xsd:string"&gt;Greece Benchmark Bond - 10 Year&lt;/D&gt;&lt;/FQL&gt;&lt;FQL&gt;&lt;Q&gt;REFINREPO-FDS^FG_YIELD(NOW,,,0)&lt;/Q&gt;&lt;R&gt;1&lt;/R&gt;&lt;C&gt;1&lt;/C&gt;&lt;D xsi:type="xsd:double"&gt;6.5&lt;/D&gt;&lt;/FQL&gt;&lt;FQL&gt;&lt;Q&gt;REFCLMPR-FDS^(SUBARRAY(NOT_NA(NO_REPEAT_F(FG_YIELD(NOW,-10AY,D))),0,1)-SUBARRAY(NOT_NA(NO_REPEAT_F(FG_YIELD(NOW,-10AY,D))),1,1))*100&lt;/Q&gt;&lt;R&gt;1&lt;/R&gt;&lt;C&gt;1&lt;/C&gt;&lt;D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xsi:type="xsd:double"&gt;-6.567521&lt;/D&gt;&lt;/FQL&gt;&lt;FQL&gt;&lt;Q&gt;TIPSCL10Y-FDS^FG_YIELD_NAME&lt;/Q&gt;&lt;R&gt;1&lt;/R&gt;&lt;C&gt;1&lt;/C&gt;&lt;D xsi:type="xsd:string"&gt;Treasury - Chile Inflation-Indexed (TIPS) Bond 10Y&lt;/D&gt;&lt;/FQL&gt;&lt;FQL&gt;&lt;Q&gt;VGK^FG_PE_NTM(0,,,90,0)&lt;/Q&gt;&lt;R&gt;1&lt;/R&gt;&lt;C&gt;1&lt;/C&gt;&lt;D xsi:type="xsd:double"&gt;13.4581465373991&lt;/D&gt;&lt;/FQL&gt;&lt;FQL&gt;&lt;Q&gt;SET-BKK^FMA_PE(NTMA,0,,,"PORTAGG","MEANR")&lt;/Q&gt;&lt;R&gt;1&lt;/R&gt;&lt;C&gt;1&lt;/C&gt;&lt;D xsi:type="xsd:double"&gt;15.4749257904197&lt;/D&gt;&lt;/FQL&gt;&lt;FQL&gt;&lt;Q&gt;EZA^FMA_PE(NTMA,0,,,"PORTAGG","MEANR")&lt;/Q&gt;&lt;R&gt;1&lt;/R&gt;&lt;C&gt;1&lt;/C&gt;&lt;D xsi:type="xsd:double"&gt;10.4128092287088&lt;/D&gt;&lt;/FQL&gt;&lt;FQL&gt;&lt;Q&gt;EWM^FMA_PE(LTM,0,,,"PORTAGG","MEANR")&lt;/Q&gt;&lt;R&gt;1&lt;/R&gt;&lt;C&gt;1&lt;/C&gt;&lt;D xsi:type="xsd:double"&gt;18.083595822909&lt;/D&gt;&lt;/FQL&gt;&lt;FQL&gt;&lt;Q&gt;EPHE^FG_FCF_YIELD_NTM(0)&lt;/Q&gt;&lt;R&gt;1&lt;/R&gt;&lt;C&gt;1&lt;/C&gt;&lt;D xsi:type="xsd:double"&gt;5.71312876519999&lt;/D&gt;&lt;/FQL&gt;&lt;FQL&gt;&lt;Q&gt;TRYKR10Y-FDS^FG_YIELD(0,,,,"YTM")&lt;/Q&gt;&lt;R&gt;1&lt;/R&gt;&lt;C&gt;1&lt;/C&gt;&lt;D xsi:type="xsd:double"&gt;3.0803&lt;/D&gt;&lt;/FQL&gt;&lt;FQL&gt;&lt;Q&gt;INDA^FMA_ROE(NTMA,-20AY,NOW,FY,"PORTAGG","MEANR")&lt;/Q&gt;&lt;R&gt;20&lt;/R&gt;&lt;C&gt;1&lt;/C&gt;&lt;D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xsi:type="xsd:double"&gt;12.8423839008733&lt;/D&gt;&lt;D xsi:type="xsd:double"&gt;15.1612174069661&lt;/D&gt;&lt;D xsi:type="xsd:double"&gt;14.9253037325643&lt;/D&gt;&lt;D xsi:type="xsd:double"&gt;16.0781656045333&lt;/D&gt;&lt;/FQL&gt;&lt;FQL&gt;&lt;Q&gt;CAGDPY@AE^EE_ACTUAL_ANNUAL(MED,0)&lt;/Q&gt;&lt;R&gt;1&lt;/R&gt;&lt;C&gt;1&lt;/C&gt;&lt;D xsi:type="xsd:double"&gt;12.15&lt;/D&gt;&lt;/FQL&gt;&lt;FQL&gt;&lt;Q&gt;CC_PE^FG_COMPANY_NAME&lt;/Q&gt;&lt;R&gt;1&lt;/R&gt;&lt;C&gt;1&lt;/C&gt;&lt;D xsi:type="xsd:string"&gt;Peru&lt;/D&gt;&lt;/FQL&gt;&lt;FQL&gt;&lt;Q&gt;USDEUR^FG_PRICE_CHANGE(0,-1AM)&lt;/Q&gt;&lt;R&gt;1&lt;/R&gt;&lt;C&gt;1&lt;/C&gt;&lt;D xsi:type="xsd:double"&gt;2.3992658&lt;/D&gt;&lt;/FQL&gt;&lt;FQL&gt;&lt;Q&gt;EPU^FMA_EPS(NTMA,-20AY,0,CY,,"PORTAGG","MEANR")&lt;/Q&gt;&lt;R&gt;20&lt;/R&gt;&lt;C&gt;1&lt;/C&gt;&lt;D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xsi:type="xsd:double"&gt;2.43807412939472&lt;/D&gt;&lt;D xsi:type="xsd:double"&gt;2.41140994722734&lt;/D&gt;&lt;D xsi:type="xsd:double"&gt;2.94854985296631&lt;/D&gt;&lt;D xsi:type="xsd:double"&gt;3.11609664224018&lt;/D&gt;&lt;D xsi:type="xsd:double"&gt;2.96006697337354&lt;/D&gt;&lt;/FQL&gt;&lt;FQL&gt;&lt;Q&gt;EIDO^FG_TOTAL_RETURNC(-10AY,0,AM)&lt;/Q&gt;&lt;R&gt;121&lt;/R&gt;&lt;C&gt;1&lt;/C&gt;&lt;D xsi:type="xsd:double"&gt;-4.2477903&lt;/D&gt;&lt;D xsi:type="xsd:double"&gt;3.2902122&lt;/D&gt;&lt;D xsi:type="xsd:double"&gt;-4.0138245&lt;/D&gt;&lt;D xsi:type="xsd:double"&gt;0&lt;/D&gt;&lt;D xsi:type="xsd:double"&gt;3.1413674&lt;/D&gt;&lt;D xsi:type="xsd:double"&gt;-0.76141953&lt;/D&gt;&lt;D xsi:type="xsd:double"&gt;0.7672548&lt;/D&gt;&lt;D xsi:type="xsd:double"&gt;-6.308919&lt;/D&gt;&lt;D xsi:type="xsd:double"&gt;-6.3854456&lt;/D&gt;&lt;D xsi:type="xsd:double"&gt;-2.3685873&lt;/D&gt;&lt;D xsi:type="xsd:double"&gt;-12.655508&lt;/D&gt;&lt;D xsi:type="xsd:double"&gt;-9.086448&lt;/D&gt;&lt;D xsi:type="xsd:double"&gt;14.69475&lt;/D&gt;&lt;D xsi:type="xsd:double"&gt;-1.6486108&lt;/D&gt;&lt;D xsi:type="xsd:double"&gt;-3.1130254&lt;/D&gt;&lt;D xsi:type="xsd:double"&gt;-0.45379996&lt;/D&gt;&lt;D xsi:type="xsd:double"&gt;13.333332&lt;/D&gt;&lt;D xsi:type="xsd:double"&gt;5.267775&lt;/D&gt;&lt;D xsi:type="xsd:double"&gt;-0.41701794&lt;/D&gt;&lt;D xsi:type="xsd:double"&gt;-8.0820675&lt;/D&gt;&lt;D xsi:type="xsd:double"&gt;5.1025033&lt;/D&gt;&lt;D xsi:type="xsd:double"&gt;10.851049&lt;/D&gt;&lt;D xsi:type="xsd:double"&gt;5.8498025&lt;/D&gt;&lt;D xsi:type="xsd:double"&gt;-5.0037327&lt;/D&gt;&lt;D xsi:type="xsd:double"&gt;4.3238997&lt;/D&gt;&lt;D xsi:type="xsd:double"&gt;-10.135645&lt;/D&gt;&lt;D xsi:type="xsd:double"&gt;-0.25156736&lt;/D&gt;&lt;D xsi:type="xsd:double"&gt;2.1725297&lt;/D&gt;&lt;D xsi:type="xsd:double"&gt;1.1943936&lt;/D&gt;&lt;D xsi:type="xsd:double"&gt;4.27351&lt;/D&gt;&lt;D xsi:type="xsd:double"&gt;1.0928869&lt;/D&gt;&lt;D xsi:type="xsd:double"&gt;0.34749508&lt;/D&gt;&lt;D xsi:type="xsd:double"&gt;4.0784955&lt;/D&gt;&lt;D xsi:type="xsd:double"&gt;1.3736248&lt;/D&gt;&lt;D xsi:type="xsd:double"&gt;0.07382631&lt;/D&gt;&lt;D xsi:type="xsd:double"&gt;-1.1066079&lt;/D&gt;&lt;D xsi:type="xsd:double"&gt;-0.52219033&lt;/D&gt;&lt;D xsi:type="xsd:double"&gt;1.7622828&lt;/D&gt;&lt;D xsi:type="xsd:double"&gt;0.81061125&lt;/D&gt;&lt;D xsi:type="xsd:double"&gt;8.305418&lt;/D&gt;&lt;D xsi:type="xsd:double"&gt;1.7229795&lt;/D&gt;&lt;D xsi:type="xsd:double"&gt;-9.066761&lt;/D&gt;&lt;D xsi:type="xsd:double"&gt;0.91307163&lt;/D&gt;&lt;D xsi:type="xsd:double"&gt;-14.368439&lt;/D&gt;&lt;D xsi:type="xsd:double"&gt;1.9019485&lt;/D&gt;&lt;D xsi:type="xsd:double"&gt;-0.8723736&lt;/D&gt;&lt;D xsi:type="xsd:double"&gt;-2.55754&lt;/D&gt;&lt;D xsi:type="xsd:double"&gt;-1.7497897&lt;/D&gt;&lt;D xsi:type="xsd:double"&gt;-4.4523597&lt;/D&gt;&lt;D xsi:type="xsd:double"&gt;14.725077&lt;/D&gt;&lt;D xsi:type="xsd:double"&gt;0.6799817&lt;/D&gt;&lt;D xsi:type="xsd:double"&gt;9.296692&lt;/D&gt;&lt;D xsi:type="xsd:double"&gt;-3.920126&lt;/D&gt;&lt;D xsi:type="xsd:double"&gt;0.88529587&lt;/D&gt;&lt;D xsi:type="xsd:double"&gt;1.7550588&lt;/D&gt;&lt;D xsi:type="xsd:double"&gt;-16.160477&lt;/D&gt;&lt;D xsi:type="xsd:double"&gt;15.31291&lt;/D&gt;&lt;D xsi:type="xsd:double"&gt;4.929018&lt;/D&gt;&lt;D xsi:type="xsd:double"&gt;-6.764376&lt;/D&gt;&lt;D xsi:type="xsd:double"&gt;2.2168517&lt;/D&gt;&lt;D xsi:type="xsd:double"&gt;-1.6955853&lt;/D&gt;&lt;D xsi:type="xsd:double"&gt;-0.9626925&lt;/D&gt;&lt;D xsi:type="xsd:double"&gt;3.7521958&lt;/D&gt;&lt;D xsi:type="xsd:double"&gt;3.871727&lt;/D&gt;&lt;D xsi:type="xsd:double"&gt;-8.772588&lt;/D&gt;&lt;D xsi:type="xsd:double"&gt;-40.486996&lt;/D&gt;&lt;D xsi:type="xsd:double"&gt;8.668518&lt;/D&gt;&lt;D xsi:type="xsd:double"&gt;3.509891&lt;/D&gt;&lt;D xsi:type="xsd:double"&gt;15.937721&lt;/D&gt;&lt;D xsi:type="xsd:double"&gt;1.181519&lt;/D&gt;&lt;D xsi:type="xsd:double"&gt;4.777074&lt;/D&gt;&lt;D xsi:type="xsd:double"&gt;-8.510637&lt;/D&gt;&lt;D xsi:type="xsd:double"&gt;1.6611338&lt;/D&gt;&lt;D xsi:type="xsd:double"&gt;18.028318&lt;/D&gt;&lt;D xsi:type="xsd:double"&gt;11.389542&lt;/D&gt;&lt;D xsi:type="xsd:double"&gt;2.2120237&lt;/D&gt;&lt;D xsi:type="xsd:double"&gt;-4.16497&lt;/D&gt;&lt;D xsi:type="xsd:double"&gt;-2.6842713&lt;/D&gt;&lt;D xsi:type="xsd:double"&gt;-3.8966715&lt;/D&gt;&lt;D xsi:type="xsd:double"&gt;-2.5057018&lt;/D&gt;&lt;D xsi:type="xsd:double"&gt;-2.7039826&lt;/D&gt;&lt;D xsi:type="xsd:double"&gt;-2.1749675&lt;/D&gt;&lt;D xsi:type="xsd:double"&gt;3.2608747&lt;/D&gt;&lt;D xsi:type="xsd:double"&gt;1.7224908&lt;/D&gt;&lt;D xsi:type="xsd:double"&gt;15.7102585&lt;/D&gt;&lt;D xsi:type="xsd:double"&gt;-4.3902454&lt;/D&gt;&lt;D xsi:type="xsd:double"&gt;-2.4190605&lt;/D&gt;&lt;D xsi:type="xsd:double"&gt;1.0530949&lt;/D&gt;&lt;D xsi:type="xsd:double"&gt;4.2118907&lt;/D&gt;&lt;D xsi:type="xsd:double"&gt;1.8333316&lt;/D&gt;&lt;D xsi:type="xsd:double"&gt;1.227498&lt;/D&gt;&lt;D xsi:type="xsd:double"&gt;-5.982214&lt;/D&gt;&lt;D xsi:type="xsd:double"&gt;-1.3798416&lt;/D&gt;&lt;D xsi:type="xsd:double"&gt;-4.332453&lt;/D&gt;&lt;D xsi:type="xsd:double"&gt;10.258781&lt;/D&gt;&lt;D xsi:type="xsd:double"&gt;1.7183542&lt;/D&gt;&lt;D xsi:type="xsd:double"&gt;-6.716114&lt;/D&gt;&lt;D xsi:type="xsd:double"&gt;2.4293303&lt;/D&gt;&lt;D xsi:type="xsd:double"&gt;-0.81980824&lt;/D&gt;&lt;D xsi:type="xsd:double"&gt;-0.6148517&lt;/D&gt;&lt;D xsi:type="xsd:double"&gt;2.4304032&lt;/D&gt;&lt;D xsi:type="xsd:double"&gt;-5.0905943&lt;/D&gt;&lt;D xsi:type="xsd:double"&gt;9.000004&lt;/D&gt;&lt;D xsi:type="xsd:double"&gt;-2.21017&lt;/D&gt;&lt;D xsi:type="xsd:double"&gt;1.0286808&lt;/D&gt;&lt;D xsi:type="xsd:double"&gt;1.2925506&lt;/D&gt;&lt;D xsi:type="xsd:double"&gt;-3.0199945&lt;/D&gt;&lt;D xsi:type="xsd:double"&gt;-0.43858886&lt;/D&gt;&lt;D xsi:type="xsd:double"&gt;-6.079298&lt;/D&gt;&lt;D xsi:type="xsd:double"&gt;1.4540315&lt;/D&gt;&lt;D xsi:type="xsd:double"&gt;0.9708762&lt;/D&gt;&lt;D xsi:type="xsd:double"&gt;2.423954&lt;/D&gt;&lt;D xsi:type="xsd:double"&gt;2.4785876&lt;/D&gt;&lt;D xsi:type="xsd:double"&gt;-0.21987557&lt;/D&gt;&lt;D xsi:type="xsd:double"&gt;-7.933015&lt;/D&gt;&lt;D xsi:type="xsd:double"&gt;1.9626617&lt;/D&gt;&lt;D xsi:type="xsd:double"&gt;-10.674894&lt;/D&gt;&lt;D xsi:type="xsd:double"&gt;10.282922&lt;/D&gt;&lt;D xsi:type="xsd:double"&gt;5.130732&lt;/D&gt;&lt;D xsi:type="xsd:double"&gt;6.804323&lt;/D&gt;&lt;D xsi:type="xsd:double"&gt;-0.87873936&lt;/D&gt;&lt;/FQL&gt;&lt;FQL&gt;&lt;Q&gt;CNYA^FMA_PE(LTMA,-10AY,0,AM,"PORTAGG","MEANR")&lt;/Q&gt;&lt;R&gt;121&lt;/R&gt;&lt;C&gt;1&lt;/C&gt;&lt;D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xsi:type="xsd:double"&gt;14.9801819338532&lt;/D&gt;&lt;D xsi:type="xsd:double"&gt;15.0193150681439&lt;/D&gt;&lt;D xsi:type="xsd:double"&gt;15.1531869357234&lt;/D&gt;&lt;D xsi:type="xsd:double"&gt;15.065974784787&lt;/D&gt;&lt;D xsi:type="xsd:double"&gt;14.9112379005882&lt;/D&gt;&lt;D xsi:type="xsd:double"&gt;15.1110618329203&lt;/D&gt;&lt;D xsi:type="xsd:double"&gt;15.2409624384416&lt;/D&gt;&lt;D xsi:type="xsd:double"&gt;15.2262648771301&lt;/D&gt;&lt;D xsi:type="xsd:double"&gt;15.6800638480607&lt;/D&gt;&lt;D xsi:type="xsd:double"&gt;15.9159470935535&lt;/D&gt;&lt;D xsi:type="xsd:double"&gt;16.4337231882745&lt;/D&gt;&lt;D xsi:type="xsd:double"&gt;15.6992365087323&lt;/D&gt;&lt;D xsi:type="xsd:double"&gt;16.6164027899679&lt;/D&gt;&lt;D xsi:type="xsd:double"&gt;15.1560849487267&lt;/D&gt;&lt;D xsi:type="xsd:double"&gt;15.2460145510875&lt;/D&gt;&lt;D xsi:type="xsd:double"&gt;14.8136661495357&lt;/D&gt;&lt;D xsi:type="xsd:double"&gt;14.4946153535409&lt;/D&gt;&lt;D xsi:type="xsd:double"&gt;14.1341465320459&lt;/D&gt;&lt;D xsi:type="xsd:double"&gt;13.2312736349803&lt;/D&gt;&lt;D xsi:type="xsd:double"&gt;12.4245753977471&lt;/D&gt;&lt;D xsi:type="xsd:double"&gt;12.3586862815038&lt;/D&gt;&lt;D xsi:type="xsd:double"&gt;11.3650216597953&lt;/D&gt;&lt;D xsi:type="xsd:double"&gt;11.7102005249115&lt;/D&gt;&lt;D xsi:type="xsd:double"&gt;11.2038753886588&lt;/D&gt;&lt;D xsi:type="xsd:double"&gt;11.1585439531637&lt;/D&gt;&lt;D xsi:type="xsd:double"&gt;11.7278583748196&lt;/D&gt;&lt;D xsi:type="xsd:double"&gt;12.7333682339473&lt;/D&gt;&lt;D xsi:type="xsd:double"&gt;12.8508937993221&lt;/D&gt;&lt;D xsi:type="xsd:double"&gt;12.3643048380474&lt;/D&gt;&lt;D xsi:type="xsd:double"&gt;12.5055660327855&lt;/D&gt;&lt;D xsi:type="xsd:double"&gt;12.5285260292111&lt;/D&gt;&lt;D xsi:type="xsd:double"&gt;12.4098681282006&lt;/D&gt;&lt;D xsi:type="xsd:double"&gt;12.9103982319769&lt;/D&gt;&lt;D xsi:type="xsd:double"&gt;12.8202421199133&lt;/D&gt;&lt;D xsi:type="xsd:double"&gt;12.9061214426558&lt;/D&gt;&lt;D xsi:type="xsd:double"&gt;14.3650138997911&lt;/D&gt;&lt;D xsi:type="xsd:double"&gt;14.8695085193281&lt;/D&gt;&lt;D xsi:type="xsd:double"&gt;14.6975960805087&lt;/D&gt;&lt;D xsi:type="xsd:double"&gt;14.0029077070926&lt;/D&gt;&lt;D xsi:type="xsd:double"&gt;14.1100327559982&lt;/D&gt;&lt;D xsi:type="xsd:double"&gt;14.3214582660131&lt;/D&gt;&lt;D xsi:type="xsd:double"&gt;14.7062016726721&lt;/D&gt;&lt;D xsi:type="xsd:double"&gt;15.8162180059746&lt;/D&gt;&lt;D xsi:type="xsd:double"&gt;16.6662307302311&lt;/D&gt;&lt;D xsi:type="xsd:double"&gt;17.1471657572332&lt;/D&gt;&lt;D xsi:type="xsd:double"&gt;17.5649416852086&lt;/D&gt;&lt;D xsi:type="xsd:double"&gt;17.9856846457739&lt;/D&gt;&lt;D xsi:type="xsd:double"&gt;19.1660392156849&lt;/D&gt;&lt;D xsi:type="xsd:double"&gt;21.0396373709717&lt;/D&gt;&lt;D xsi:type="xsd:double"&gt;22.0858621615292&lt;/D&gt;&lt;D xsi:type="xsd:double"&gt;19.8646767633593&lt;/D&gt;&lt;D xsi:type="xsd:double"&gt;19.3910787172933&lt;/D&gt;&lt;D xsi:type="xsd:double"&gt;19.3105494422851&lt;/D&gt;&lt;D xsi:type="xsd:double"&gt;19.0845822841143&lt;/D&gt;&lt;D xsi:type="xsd:double"&gt;18.7310504521318&lt;/D&gt;&lt;D xsi:type="xsd:double"&gt;18.0370981254391&lt;/D&gt;&lt;D xsi:type="xsd:double"&gt;17.9791599167328&lt;/D&gt;&lt;D xsi:type="xsd:double"&gt;17.8199473876293&lt;/D&gt;&lt;D xsi:type="xsd:double"&gt;17.7008248018055&lt;/D&gt;&lt;D xsi:type="xsd:double"&gt;18.3564308379324&lt;/D&gt;&lt;D xsi:type="xsd:double"&gt;17.4983780165344&lt;/D&gt;&lt;D xsi:type="xsd:double"&gt;16.8149314096118&lt;/D&gt;&lt;D xsi:type="xsd:double"&gt;16.3223402744378&lt;/D&gt;&lt;D xsi:type="xsd:double"&gt;15.9477360211411&lt;/D&gt;&lt;D xsi:type="xsd:double"&gt;15.6339333417854&lt;/D&gt;&lt;D xsi:type="xsd:double"&gt;15.8349323473517&lt;/D&gt;&lt;D xsi:type="xsd:double"&gt;15.622179363946&lt;/D&gt;&lt;D xsi:type="xsd:double"&gt;15.2926989667586&lt;/D&gt;&lt;D xsi:type="xsd:double"&gt;14.6102414755883&lt;/D&gt;&lt;D xsi:type="xsd:double"&gt;14.1238249404265&lt;/D&gt;&lt;D xsi:type="xsd:double"&gt;14.1202672477512&lt;/D&gt;&lt;D xsi:type="xsd:double"&gt;14.4246129631921&lt;/D&gt;&lt;D xsi:type="xsd:double"&gt;14.863627658458&lt;/D&gt;&lt;D xsi:type="xsd:double"&gt;14.5580862168917&lt;/D&gt;&lt;D xsi:type="xsd:double"&gt;14.4171889020887&lt;/D&gt;&lt;D xsi:type="xsd:double"&gt;14.4470245814455&lt;/D&gt;&lt;D xsi:type="xsd:double"&gt;14.1507714755584&lt;/D&gt;&lt;D xsi:type="xsd:double"&gt;14.1464694083994&lt;/D&gt;&lt;D xsi:type="xsd:double"&gt;13.8227248650751&lt;/D&gt;&lt;D xsi:type="xsd:double"&gt;13.6801211676669&lt;/D&gt;&lt;D xsi:type="xsd:double"&gt;13.7977144844158&lt;/D&gt;&lt;D xsi:type="xsd:double"&gt;13.3512943125191&lt;/D&gt;&lt;D xsi:type="xsd:double"&gt;13.6329619654907&lt;/D&gt;&lt;D xsi:type="xsd:double"&gt;13.0958066987181&lt;/D&gt;&lt;D xsi:type="xsd:double"&gt;12.6092289571807&lt;/D&gt;&lt;D xsi:type="xsd:double"&gt;12.9733464020942&lt;/D&gt;&lt;D xsi:type="xsd:double"&gt;13.5868452764299&lt;/D&gt;&lt;D xsi:type="xsd:double"&gt;13.5976800752051&lt;/D&gt;&lt;D xsi:type="xsd:double"&gt;13.838451700031&lt;/D&gt;&lt;D xsi:type="xsd:double"&gt;13.5634698554946&lt;/D&gt;&lt;D xsi:type="xsd:double"&gt;13.3799270333629&lt;/D&gt;&lt;D xsi:type="xsd:double"&gt;12.9030018029266&lt;/D&gt;&lt;D xsi:type="xsd:double"&gt;12.5999148880275&lt;/D&gt;&lt;D xsi:type="xsd:double"&gt;14.3549846706114&lt;/D&gt;&lt;/FQL&gt;&lt;FQL&gt;&lt;Q&gt;EWY^FG_PRICE_MAVG(0,,,,30)&lt;/Q&gt;&lt;R&gt;1&lt;/R&gt;&lt;C&gt;1&lt;/C&gt;&lt;D xsi:type="xsd:double"&gt;63.301666&lt;/D&gt;&lt;/FQL&gt;&lt;FQ</t>
        </r>
      </text>
    </comment>
    <comment ref="A9" authorId="0" shapeId="0" xr:uid="{3985358E-7C40-413F-8940-2BC0D7E86BA0}">
      <text>
        <r>
          <rPr>
            <b/>
            <sz val="9"/>
            <color indexed="81"/>
            <rFont val="Tahoma"/>
            <charset val="1"/>
          </rPr>
          <t>L&gt;&lt;Q&gt;EPOL^FG_PRICE_MAVG(0,,,,200)&lt;/Q&gt;&lt;R&gt;1&lt;/R&gt;&lt;C&gt;1&lt;/C&gt;&lt;D xsi:type="xsd:double"&gt;23.655025&lt;/D&gt;&lt;/FQL&gt;&lt;FQL&gt;&lt;Q&gt;QAT^PERCENT_CHANGE(FMA_EPS(+1,0,,,,"PORTAGG","MEAN"),FMA_EPS(+1,-1AM,,,,"PORTAGG","MEAN"))&lt;/Q&gt;&lt;R&gt;1&lt;/R&gt;&lt;C&gt;1&lt;/C&gt;&lt;D xsi:type="xsd:double"&gt;-0.0464358162579682&lt;/D&gt;&lt;/FQL&gt;&lt;FQL&gt;&lt;Q&gt;EZA^PERCENT_CHANGE(FMA_EPS(+1,0,,,,"PORTAGG","MEAN"),FMA_EPS(+1,-3AM,,,,"PORTAGG","MEAN"))&lt;/Q&gt;&lt;R&gt;1&lt;/R&gt;&lt;C&gt;1&lt;/C&gt;&lt;D xsi:type="xsd:double"&gt;-0.298820730821062&lt;/D&gt;&lt;/FQL&gt;&lt;FQL&gt;&lt;Q&gt;EWY^PERCENT_CHANGE(FMA_EPS(+1,0,,,,"PORTAGG","MEAN"),FMA_EPS(+1,-3AM,,,,"PORTAGG","MEAN"))&lt;/Q&gt;&lt;R&gt;1&lt;/R&gt;&lt;C&gt;1&lt;/C&gt;&lt;D xsi:type="xsd:double"&gt;3.01346824662695&lt;/D&gt;&lt;/FQL&gt;&lt;FQL&gt;&lt;Q&gt;EWT^PERCENT_CHANGE(FMA_EPS(+1,0,,,,"PORTAGG","MEAN"),FMA_EPS(+1,-3AM,,,,"PORTAGG","MEAN"))&lt;/Q&gt;&lt;R&gt;1&lt;/R&gt;&lt;C&gt;1&lt;/C&gt;&lt;D xsi:type="xsd:double"&gt;12.401695697875&lt;/D&gt;&lt;/FQL&gt;&lt;FQL&gt;&lt;Q&gt;EPU^PERCENT_CHANGE(FMA_EPS(+1,0,,,,"PORTAGG","MEAN"),FMA_EPS(+1,-3AM,,,,"PORTAGG","MEAN"))&lt;/Q&gt;&lt;R&gt;1&lt;/R&gt;&lt;C&gt;1&lt;/C&gt;&lt;D xsi:type="xsd:double"&gt;3.86945494107018&lt;/D&gt;&lt;/FQL&gt;&lt;FQL&gt;&lt;Q&gt;ECH^FG_TOTAL_RETURNC(0,-1AM)&lt;/Q&gt;&lt;R&gt;1&lt;/R&gt;&lt;C&gt;1&lt;/C&gt;&lt;D xsi:type="xsd:double"&gt;2.5331259&lt;/D&gt;&lt;/FQL&gt;&lt;FQL&gt;&lt;Q&gt;SPY^FMA_PCT_ABOVE_MAVG(200,0,,,,"PORTAGG")&lt;/Q&gt;&lt;R&gt;1&lt;/R&gt;&lt;C&gt;1&lt;/C&gt;&lt;D xsi:type="xsd:double"&gt;78.4&lt;/D&gt;&lt;/FQL&gt;&lt;FQL&gt;&lt;Q&gt;UAE^FMA_COS_DOWN("EPS","1M",+1,NOW,,,"PORTAGG","MEANR")&lt;/Q&gt;&lt;R&gt;1&lt;/R&gt;&lt;C&gt;1&lt;/C&gt;&lt;D xsi:type="xsd:double"&gt;9&lt;/D&gt;&lt;/FQL&gt;&lt;FQL&gt;&lt;Q&gt;EWM^FMA_COS_DOWN("EPS","1M",+1,NOW,,,"PORTAGG","MEANR")&lt;/Q&gt;&lt;R&gt;1&lt;/R&gt;&lt;C&gt;1&lt;/C&gt;&lt;D xsi:type="xsd:double"&gt;12&lt;/D&gt;&lt;/FQL&gt;&lt;FQL&gt;&lt;Q&gt;EWW^FG_ROE(0)&lt;/Q&gt;&lt;R&gt;1&lt;/R&gt;&lt;C&gt;1&lt;/C&gt;&lt;D xsi:type="xsd:double"&gt;10.9625128786117&lt;/D&gt;&lt;/FQL&gt;&lt;FQL&gt;&lt;Q&gt;REFVNDISC-FDS^PROPER_NAME(0,,,"SECURITY","NAME")&lt;/Q&gt;&lt;R&gt;1&lt;/R&gt;&lt;C&gt;1&lt;/C&gt;&lt;D xsi:type="xsd:string"&gt;Vietnam Discount Rate&lt;/D&gt;&lt;/FQL&gt;&lt;FQL&gt;&lt;Q&gt;REFTWDISC-FDS^FG_YIELD(NOW,,,0)&lt;/Q&gt;&lt;R&gt;1&lt;/R&gt;&lt;C&gt;1&lt;/C&gt;&lt;D xsi:type="xsd:double"&gt;2&lt;/D&gt;&lt;/FQL&gt;&lt;FQL&gt;&lt;Q&gt;TRYCN10Y-FDS^PCTCHG(FG_YIELD(0,,,,"YTM"),FG_YIELD(-3AM,,,,"YTM"))&lt;/Q&gt;&lt;R&gt;1&lt;/R&gt;&lt;C&gt;1&lt;/C&gt;&lt;D xsi:type="xsd:double"&gt;-5.5716763&lt;/D&gt;&lt;/FQL&gt;&lt;FQL&gt;&lt;Q&gt;TRYAE10Y-FDS^FG_YIELD(0,,,,"YTM")&lt;/Q&gt;&lt;R&gt;1&lt;/R&gt;&lt;C&gt;1&lt;/C&gt;&lt;D xsi:type="xsd:double"&gt;4.549358&lt;/D&gt;&lt;/FQL&gt;&lt;FQL&gt;&lt;Q&gt;CC_PE^IMF_IFS_RCPI_Q(0)&lt;/Q&gt;&lt;R&gt;0&lt;/R&gt;&lt;C&gt;0&lt;/C&gt;&lt;/FQL&gt;&lt;FQL&gt;&lt;Q&gt;TRY10Y-FDS^FG_YIELD(-10AY,0,Y,,"YTM")&lt;/Q&gt;&lt;R&gt;10&lt;/R&gt;&lt;C&gt;1&lt;/C&gt;&lt;D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xsi:type="xsd:string"&gt;@NA&lt;/D&gt;&lt;/FQL&gt;&lt;FQL&gt;&lt;Q&gt;CAGDPY@PH^EE_ACTUAL_ANNUAL(MED,+1)&lt;/Q&gt;&lt;R&gt;1&lt;/R&gt;&lt;C&gt;1&lt;/C&gt;&lt;D xsi:type="xsd:double"&gt;-2.4&lt;/D&gt;&lt;/FQL&gt;&lt;FQL&gt;&lt;Q&gt;USDAED^FG_PRICE_CHANGE(0,-1AY)&lt;/Q&gt;&lt;R&gt;1&lt;/R&gt;&lt;C&gt;1&lt;/C&gt;&lt;D xsi:type="xsd:double"&gt;-0.0013649464&lt;/D&gt;&lt;/FQL&gt;&lt;FQL&gt;&lt;Q&gt;USDQAR^FG_PRICE_CHANGE(0,-3AM)&lt;/Q&gt;&lt;R&gt;1&lt;/R&gt;&lt;C&gt;1&lt;/C&gt;&lt;D xsi:type="xsd:double"&gt;0&lt;/D&gt;&lt;/FQL&gt;&lt;FQL&gt;&lt;Q&gt;USDKRW^FG_PRICE_CHANGE(0,-6AM)&lt;/Q&gt;&lt;R&gt;1&lt;/R&gt;&lt;C&gt;1&lt;/C&gt;&lt;D xsi:type="xsd:double"&gt;-0.23671389&lt;/D&gt;&lt;/FQL&gt;&lt;FQL&gt;&lt;Q&gt;USDMYR^FG_PRICE_CHANGE(0,-3AM)&lt;/Q&gt;&lt;R&gt;1&lt;/R&gt;&lt;C&gt;1&lt;/C&gt;&lt;D xsi:type="xsd:double"&gt;-7.7771783&lt;/D&gt;&lt;/FQL&gt;&lt;FQL&gt;&lt;Q&gt;USDPHP^STD(FG_PRICE_CHANGE(0,-1AY,AM))&lt;/Q&gt;&lt;R&gt;1&lt;/R&gt;&lt;C&gt;1&lt;/C&gt;&lt;D xsi:type="xsd:double"&gt;1.74562744803384&lt;/D&gt;&lt;/FQL&gt;&lt;FQL&gt;&lt;Q&gt;USDCNH^FG_PRICE_CHANGE(0,-6AM)&lt;/Q&gt;&lt;R&gt;1&lt;/R&gt;&lt;C&gt;1&lt;/C&gt;&lt;D xsi:type="xsd:double"&gt;-1.8205106&lt;/D&gt;&lt;/FQL&gt;&lt;FQL&gt;&lt;Q&gt;ECH^P_PRICE_RETURNS_PR('52W',2,-10AY,0,AM)&lt;/Q&gt;&lt;R&gt;121&lt;/R&gt;&lt;C&gt;1&lt;/C&gt;&lt;D xsi:type="xsd:double"&gt;-19.437849&lt;/D&gt;&lt;D xsi:type="xsd:double"&gt;-13.777876&lt;/D&gt;&lt;D xsi:type="xsd:double"&gt;-13.808197&lt;/D&gt;&lt;D xsi:type="xsd:double"&gt;-15.981447&lt;/D&gt;&lt;D xsi:type="xsd:double"&gt;-5.400771&lt;/D&gt;&lt;D xsi:type="xsd:double"&gt;-7.827491&lt;/D&gt;&lt;D xsi:type="xsd:double"&gt;-8.178276&lt;/D&gt;&lt;D xsi:type="xsd:double"&gt;-6.02532&lt;/D&gt;&lt;D xsi:type="xsd:double"&gt;-12.561006&lt;/D&gt;&lt;D xsi:type="xsd:double"&gt;-15.237576&lt;/D&gt;&lt;D xsi:type="xsd:double"&gt;-21.446436&lt;/D&gt;&lt;D xsi:type="xsd:double"&gt;-17.466963&lt;/D&gt;&lt;D xsi:type="xsd:double"&gt;-11.053777&lt;/D&gt;&lt;D xsi:type="xsd:double"&gt;-19.814968&lt;/D&gt;&lt;D xsi:type="xsd:double"&gt;-17.679464&lt;/D&gt;&lt;D xsi:type="xsd:double"&gt;-19.417107&lt;/D&gt;&lt;D xsi:type="xsd:double"&gt;-16.436356&lt;/D&gt;&lt;D xsi:type="xsd:double"&gt;-4.304701&lt;/D&gt;&lt;D xsi:type="xsd:double"&gt;-10.361422&lt;/D&gt;&lt;D xsi:type="xsd:double"&gt;-18.105179&lt;/D&gt;&lt;D xsi:type="xsd:double"&gt;-6.860137&lt;/D&gt;&lt;D xsi:type="xsd:double"&gt;4.3895483&lt;/D&gt;&lt;D xsi:type="xsd:double"&gt;15.090704&lt;/D&gt;&lt;D xsi:type="xsd:double"&gt;3.6664128&lt;/D&gt;&lt;D xsi:type="xsd:double"&gt;8.856177&lt;/D&gt;&lt;D xsi:type="xsd:double"&gt;14.307129&lt;/D&gt;&lt;D xsi:type="xsd:double"&gt;20.508612&lt;/D&gt;&lt;D xsi:type="xsd:double"&gt;33.485176&lt;/D&gt;&lt;D xsi:type="xsd:double"&gt;23.783648&lt;/D&gt;&lt;D xsi:type="xsd:double"&gt;17.934847&lt;/D&gt;&lt;D xsi:type="xsd:double"&gt;23.061502&lt;/D&gt;&lt;D xsi:type="xsd:double"&gt;22.155905&lt;/D&gt;&lt;D xsi:type="xsd:double"&gt;23.598183&lt;/D&gt;&lt;D xsi:type="xsd:double"&gt;18.576586&lt;/D&gt;&lt;D xsi:type="xsd:double"&gt;22.691381&lt;/D&gt;&lt;D xsi:type="xsd:double"&gt;37.09923&lt;/D&gt;&lt;D xsi:type="xsd:double"&gt;36.511253&lt;/D&gt;&lt;D xsi:type="xsd:double"&gt;36.41298&lt;/D&gt;&lt;D xsi:type="xsd:double"&gt;41.060402&lt;/D&gt;&lt;D xsi:type="xsd:double"&gt;45.227276&lt;/D&gt;&lt;D xsi:type="xsd:double"&gt;34.755314&lt;/D&gt;&lt;D xsi:type="xsd:double"&gt;27.507591&lt;/D&gt;&lt;D xsi:type="xsd:double"&gt;25.318384&lt;/D&gt;&lt;D xsi:type="xsd:double"&gt;24.288702&lt;/D&gt;&lt;D xsi:type="xsd:double"&gt;15.289629&lt;/D&gt;&lt;D xsi:type="xsd:double"&gt;5.513644&lt;/D&gt;&lt;D xsi:type="xsd:double"&gt;-2.060026&lt;/D&gt;&lt;D xsi:type="xsd:double"&gt;-5.524784&lt;/D&gt;&lt;D xsi:type="xsd:double"&gt;-14.943248&lt;/D&gt;&lt;D xsi:type="xsd:double"&gt;-8.627415&lt;/D&gt;&lt;D xsi:type="xsd:double"&gt;-18.254072&lt;/D&gt;&lt;D xsi:type="xsd:double"&gt;-15.610111&lt;/D&gt;&lt;D xsi:type="xsd:double"&gt;-15.46821&lt;/D&gt;&lt;D xsi:type="xsd:double"&gt;-13.057047&lt;/D&gt;&lt;D xsi:type="xsd:double"&gt;-17.988508&lt;/D&gt;&lt;D xsi:type="xsd:double"&gt;-21.99495&lt;/D&gt;&lt;D xsi:type="xsd:double"&gt;-16.390085&lt;/D&gt;&lt;D xsi:type="xsd:double"&gt;-11.639786&lt;/D&gt;&lt;D xsi:type="xsd:double"&gt;-15.558547&lt;/D&gt;&lt;D xsi:type="xsd:double"&gt;-13.619667&lt;/D&gt;&lt;D xsi:type="xsd:double"&gt;-6.2627196&lt;/D&gt;&lt;D xsi:type="xsd:double"&gt;-22.807222&lt;/D&gt;&lt;D xsi:type="xsd:double"&gt;-18.215757&lt;/D&gt;&lt;D xsi:type="xsd:double"&gt;-24.48858&lt;/D&gt;&lt;D xsi:type="xsd:double"&gt;-31.608307&lt;/D&gt;&lt;D xsi:type="xsd:double"&gt;-59.50765&lt;/D&gt;&lt;D xsi:type="xsd:double"&gt;-45.127697&lt;/D&gt;&lt;D xsi:type="xsd:double"&gt;-36.84843&lt;/D&gt;&lt;D xsi:type="xsd:double"&gt;-34.08057&lt;/D&gt;&lt;D xsi:type="xsd:double"&gt;-32.982487&lt;/D&gt;&lt;D xsi:type="xsd:double"&gt;-25.783348&lt;/D&gt;&lt;D xsi:type="xsd:double"&gt;-33.403366&lt;/D&gt;&lt;D xsi:type="xsd:double"&gt;-36.845215&lt;/D&gt;&lt;D xsi:type="xsd:double"&gt;-15.116197&lt;/D&gt;&lt;D xsi:type="xsd:double"&gt;-9.110058&lt;/D&gt;&lt;D xsi:type="xsd:double"&gt;-3.0127525&lt;/D&gt;&lt;D xsi:type="xsd:double"&gt;8.767891&lt;/D&gt;&lt;D xsi:type="xsd:double"&gt;96.68914&lt;/D&gt;&lt;D xsi:type="xsd:double"&gt;54.478477&lt;/D&gt;&lt;D xsi:type="xsd:double"&gt;21.147537&lt;/D&gt;&lt;D xsi:type="xsd:double"&gt;13.007366&lt;/D&gt;&lt;D xsi:type="xsd:double"&gt;2.2275925&lt;/D&gt;&lt;D xsi:type="xsd:double"&gt;3.8465858&lt;/D&gt;&lt;D xsi:type="xsd:double"&gt;10.405803&lt;/D&gt;&lt;D xsi:type="xsd:double"&gt;2.9122353&lt;/D&gt;&lt;D xsi:type="xsd:double"&gt;-7.9803762&lt;/D&gt;&lt;D xsi:type="xsd:double"&gt;-15.200692&lt;/D&gt;&lt;D xsi:type="xsd:double"&gt;-17.499458&lt;/D&gt;&lt;D xsi:type="xsd:double"&gt;-16.095661&lt;/D&gt;&lt;D xsi:type="xsd:double"&gt;-13.640374&lt;/D&gt;&lt;D xsi:type="xsd:double"&gt;-18.332779&lt;/D&gt;&lt;D xsi:type="xsd:double"&gt;-1.8007696&lt;/D&gt;&lt;D xsi:type="xsd:double"&gt;-4.2332945&lt;/D&gt;&lt;D xsi:type="xsd:double"&gt;-1.9002736&lt;/D&gt;&lt;D xsi:type="xsd:double"&gt;4.7193646&lt;/D&gt;&lt;D xsi:type="xsd:double"&gt;4.7103167&lt;/D&gt;&lt;D xsi:type="xsd:double"&gt;6.8950295&lt;/D&gt;&lt;D xsi:type="xsd:double"&gt;8.596921&lt;/D&gt;&lt;D xsi:type="xsd:double"&gt;11.716377&lt;/D&gt;&lt;D xsi:type="xsd:double"&gt;17.801643&lt;/D&gt;&lt;D xsi:type="xsd:double"&gt;19.483543&lt;/D&gt;&lt;D xsi:type="xsd:double"&gt;2.0646095&lt;/D&gt;&lt;D xsi:type="xsd:double"&gt;13.995707&lt;/D&gt;&lt;D xsi:type="xsd:double"&gt;18.214714&lt;/D&gt;&lt;D xsi:type="xsd:double"&gt;20.596552&lt;/D&gt;&lt;D xsi:type="xsd:double"&gt;36.88146&lt;/D&gt;&lt;D xsi:type="xsd:double"&gt;14.867413&lt;/D&gt;&lt;D xsi:type="xsd:double"&gt;6.6625953&lt;/D&gt;&lt;D xsi:type="xsd:double"&gt;10.896993&lt;/D&gt;&lt;D xsi:type="xsd:double"&gt;9.350157&lt;/D&gt;&lt;D xsi:type="xsd:double"&gt;14.016843&lt;/D&gt;&lt;D xsi:type="xsd:double"&gt;-3.8504958&lt;/D&gt;&lt;D xsi:type="xsd:double"&gt;-10.525054&lt;/D&gt;&lt;D xsi:type="xsd:double"&gt;5.3608894&lt;/D&gt;&lt;D xsi:type="xsd:double"&gt;-7.2434845&lt;/D&gt;&lt;D xsi:type="xsd:double"&gt;2.3447156&lt;/D&gt;&lt;D xsi:type="xsd:double"&gt;-7.128775&lt;/D&gt;&lt;D xsi:type="xsd:double"&gt;-12.812387&lt;/D&gt;&lt;D xsi:type="xsd:double"&gt;-5.9011755&lt;/D&gt;&lt;D xsi:type="xsd:double"&gt;-1.6530335&lt;/D&gt;&lt;D xsi:type="xsd:double"&gt;9.187376&lt;/D&gt;&lt;/FQL&gt;&lt;FQL&gt;&lt;Q&gt;EIDO^FMA_DIV_YLD(NTMA,-10AY,0,AM,"PORTAGG","MEANR")&lt;/Q&gt;&lt;R&gt;121&lt;/R&gt;&lt;C&gt;1&lt;/C&gt;&lt;D xsi:type="xsd:double"&gt;2.60702712127026&lt;/D&gt;&lt;D xsi:type="xsd:double"&gt;2.52512477831379&lt;/D&gt;&lt;D xsi:type="xsd:double"&gt;2.51396368124025&lt;/D&gt;&lt;D xsi:type="xsd:double"&gt;2.52471965957757&lt;/D&gt;&lt;D xsi:type="xsd:double"&gt;2.33145033493299&lt;/D&gt;&lt;D xsi:type="xsd:double"&gt;2.32283391420698&lt;/D&gt;&lt;D xsi:type="xsd:double"&gt;2.31595526015455&lt;/D&gt;&lt;D xsi:type="xsd:double"&gt;2.35971838966558&lt;/D&gt;&lt;D xsi:type="xsd:double"&gt;2.47679875942807&lt;/D&gt;&lt;D xsi:type="xsd:double"&gt;2.47296445936021&lt;/D&gt;&lt;D xsi:type="xsd:double"&gt;2.68849197689614&lt;/D&gt;&lt;D xsi:type="xsd:double"&gt;2.73966442100773&lt;/D&gt;&lt;D xsi:type="xsd:double"&gt;2.61112668905421&lt;/D&gt;&lt;D xsi:type="xsd:double"&gt;2.5686310289233&lt;/D&gt;&lt;D xsi:type="xsd:double"&gt;2.56170499814849&lt;/D&gt;&lt;D xsi:type="xsd:double"&gt;2.53165152325379&lt;/D&gt;&lt;D xsi:type="xsd:double"&gt;2.37739703899985&lt;/D&gt;&lt;D xsi:type="xsd:double"&gt;2.33483537730775&lt;/D&gt;&lt;D xsi:type="xsd:double"&gt;2.38113812129247&lt;/D&gt;&lt;D xsi:type="xsd:double"&gt;2.47574833115816&lt;/D&gt;&lt;D xsi:type="xsd:double"&gt;2.37660102830331&lt;/D&gt;&lt;D xsi:type="xsd:double"&gt;2.21462180312742&lt;/D&gt;&lt;D xsi:type="xsd:double"&gt;2.1265679305963&lt;/D&gt;&lt;D xsi:type="xsd:double"&gt;2.26312832200795&lt;/D&gt;&lt;D xsi:type="xsd:double"&gt;2.23351944954254&lt;/D&gt;&lt;D xsi:type="xsd:double"&gt;2.43638272830356&lt;/D&gt;&lt;D xsi:type="xsd:double"&gt;2.48591769990633&lt;/D&gt;&lt;D xsi:type="xsd:double"&gt;2.43651554174965&lt;/D&gt;&lt;D xsi:type="xsd:double"&gt;2.43035077752489&lt;/D&gt;&lt;D xsi:type="xsd:double"&gt;2.42568855277109&lt;/D&gt;&lt;D xsi:type="xsd:double"&gt;2.45477993484301&lt;/D&gt;&lt;D xsi:type="xsd:double"&gt;2.53424999551493&lt;/D&gt;&lt;D xsi:type="xsd:double"&gt;2.55278821942153&lt;/D&gt;&lt;D xsi:type="xsd:double"&gt;2.54273369628415&lt;/D&gt;&lt;D xsi:type="xsd:double"&gt;2.54437918408576&lt;/D&gt;&lt;D xsi:type="xsd:double"&gt;2.58319928564927&lt;/D&gt;&lt;D xsi:type="xsd:double"&gt;2.53751676931571&lt;/D&gt;&lt;D xsi:type="xsd:double"&gt;2.59136320183699&lt;/D&gt;&lt;D xsi:type="xsd:double"&gt;2.60863329048389&lt;/D&gt;&lt;D xsi:type="xsd:double"&gt;2.46243498924671&lt;/D&gt;&lt;D xsi:type="xsd:double"&gt;2.47696994894585&lt;/D&gt;&lt;D xsi:type="xsd:double"&gt;2.64394388212266&lt;/D&gt;&lt;D xsi:type="xsd:double"&gt;2.67296463961525&lt;/D&gt;&lt;D xsi:type="xsd:double"&gt;3.11965982683843&lt;/D&gt;&lt;D xsi:type="xsd:double"&gt;3.00725710910276&lt;/D&gt;&lt;D xsi:type="xsd:double"&gt;3.10191048653776&lt;/D&gt;&lt;D xsi:type="xsd:double"&gt;3.12525953144083&lt;/D&gt;&lt;D xsi:type="xsd:double"&gt;3.10056129822186&lt;/D&gt;&lt;D xsi:type="xsd:double"&gt;3.10706838047379&lt;/D&gt;&lt;D xsi:type="xsd:double"&gt;2.9109600442095&lt;/D&gt;&lt;D xsi:type="xsd:double"&gt;2.88140819582155&lt;/D&gt;&lt;D xsi:type="xsd:double"&gt;2.74317382951825&lt;/D&gt;&lt;D xsi:type="xsd:double"&gt;2.87942468723268&lt;/D&gt;&lt;D xsi:type="xsd:double"&gt;2.77948360109938&lt;/D&gt;&lt;D xsi:type="xsd:double"&gt;2.78736056382885&lt;/D&gt;&lt;D xsi:type="xsd:double"&gt;3.23175609756698&lt;/D&gt;&lt;D xsi:type="xsd:double"&gt;2.83059355413526&lt;/D&gt;&lt;D xsi:type="xsd:double"&gt;2.7014479158298&lt;/D&gt;&lt;D xsi:type="xsd:double"&gt;2.81085447632428&lt;/D&gt;&lt;D xsi:type="xsd:double"&gt;2.78919111796988&lt;/D&gt;&lt;D xsi:type="xsd:double"&gt;2.79239448447502&lt;/D&gt;&lt;D xsi:type="xsd:double"&gt;2.83487759607925&lt;/D&gt;&lt;D xsi:type="xsd:double"&gt;2.77868679774858&lt;/D&gt;&lt;D xsi:type="xsd:double"&gt;2.68929569028786&lt;/D&gt;&lt;D xsi:type="xsd:double"&gt;2.89059313839934&lt;/D&gt;&lt;D xsi:type="xsd:double"&gt;4.32486321384098&lt;/D&gt;&lt;D xsi:type="xsd:double"&gt;3.94461364686522&lt;/D&gt;&lt;D xsi:type="xsd:double"&gt;3.84584816375597&lt;/D&gt;&lt;D xsi:type="xsd:double"&gt;3.15220653118562&lt;/D&gt;&lt;D xsi:type="xsd:double"&gt;2.91214668650142&lt;/D&gt;&lt;D xsi:type="xsd:double"&gt;2.75404992438805&lt;/D&gt;&lt;D xsi:type="xsd:double"&gt;2.9196849274756&lt;/D&gt;&lt;D xsi:type="xsd:double"&gt;2.86217383495643&lt;/D&gt;&lt;D xsi:type="xsd:double"&gt;2.50184762816703&lt;/D&gt;&lt;D xsi:type="xsd:double"&gt;2.21743867648879&lt;/D&gt;&lt;D xsi:type="xsd:double"&gt;2.23827514469608&lt;/D&gt;&lt;D xsi:type="xsd:double"&gt;2.50255198652395&lt;/D&gt;&lt;D xsi:type="xsd:double"&gt;2.53344028994978&lt;/D&gt;&lt;D xsi:type="xsd:double"&gt;2.71393472807272&lt;/D&gt;&lt;D xsi:type="xsd:double"&gt;2.86851645685428&lt;/D&gt;&lt;D xsi:type="xsd:double"&gt;2.94422372279695&lt;/D&gt;&lt;D xsi:type="xsd:double"&gt;3.06104101539828&lt;/D&gt;&lt;D xsi:type="xsd:double"&gt;3.00758691637778&lt;/D&gt;&lt;D xsi:type="xsd:double"&gt;3.11029626374115&lt;/D&gt;&lt;D xsi:type="xsd:double"&gt;2.85756012691731&lt;/D&gt;&lt;D xsi:type="xsd:double"&gt;3.07705256633875&lt;/D&gt;&lt;D xsi:type="xsd:double"&gt;3.14134970884837&lt;/D&gt;&lt;D xsi:type="xsd:double"&gt;3.15792526320466&lt;/D&gt;&lt;D xsi:type="xsd:double"&gt;3.08950123735304&lt;/D&gt;&lt;D xsi:type="xsd:double"&gt;3.232385497237&lt;/D&gt;&lt;D xsi:type="xsd:double"&gt;3.3175352809046&lt;/D&gt;&lt;D xsi:type="xsd:double"&gt;3.51830067131826&lt;/D&gt;&lt;D xsi:type="xsd:double"&gt;3.56537432561952&lt;/D&gt;&lt;D xsi:type="xsd:double"&gt;3.75819450115001&lt;/D&gt;&lt;D xsi:type="xsd:double"&gt;3.58697912848191&lt;/D&gt;&lt;D xsi:type="xsd:double"&gt;3.58481823245724&lt;/D&gt;&lt;D xsi:type="xsd:double"&gt;3.88954575301518&lt;/D&gt;&lt;D xsi:type="xsd:double"&gt;3.92202058497747&lt;/D&gt;&lt;D xsi:type="xsd:double"&gt;4.03152726109595&lt;/D&gt;&lt;D xsi:type="xsd:double"&gt;4.20474506299078&lt;/D&gt;&lt;D xsi:type="xsd:double"&gt;4.19304081979607&lt;/D&gt;&lt;D xsi:type="xsd:double"&gt;4.3567684372054&lt;/D&gt;&lt;D xsi:type="xsd:double"&gt;4.31485422267323&lt;/D&gt;&lt;D xsi:type="xsd:double"&gt;4.69680191222356&lt;/D&gt;&lt;D xsi:type="xsd:double"&gt;4.29872573136133&lt;/D&gt;&lt;D xsi:type="xsd:double"&gt;4.18531608319853&lt;/D&gt;&lt;D xsi:type="xsd:double"&gt;4.15312754327529&lt;/D&gt;&lt;D xsi:type="xsd:double"&gt;4.16814235322056&lt;/D&gt;&lt;D xsi:type="xsd:double"&gt;4.2590008432717&lt;/D&gt;&lt;D xsi:type="xsd:double"&gt;4.18504342477287&lt;/D&gt;&lt;D xsi:type="xsd:double"&gt;4.18176149550601&lt;/D&gt;&lt;D xsi:type="xsd:double"&gt;4.07714328257028&lt;/D&gt;&lt;D xsi:type="xsd:double"&gt;4.03707780536381&lt;/D&gt;&lt;D xsi:type="xsd:double"&gt;4.07842558695015&lt;/D&gt;&lt;D xsi:type="xsd:double"&gt;4.3359056678554&lt;/D&gt;&lt;D xsi:type="xsd:double"&gt;4.41066933453471&lt;/D&gt;&lt;D xsi:type="xsd:double"&gt;4.77384720121351&lt;/D&gt;&lt;D xsi:type="xsd:double"&gt;4.35821959196131&lt;/D&gt;&lt;D xsi:type="xsd:double"&gt;4.14793267149825&lt;/D&gt;&lt;D xsi:type="xsd:double"&gt;3.98033210502069&lt;/D&gt;&lt;D xsi:type="xsd:double"&gt;4.08360959001248&lt;/D&gt;&lt;/FQL&gt;&lt;FQL&gt;&lt;Q&gt;PASP-FDS^FG_PRICE_MAVG(0,,,,30)&lt;/Q&gt;&lt;R&gt;1&lt;/R&gt;&lt;C&gt;1&lt;/C&gt;&lt;D xsi:type="xsd:double"&gt;1042.1&lt;/D&gt;&lt;/FQL&gt;&lt;FQL&gt;&lt;Q&gt;CPALM-FDS^FG_PRICE(0)/MAX(FG_PRICE(0,-1AY))&lt;/Q&gt;&lt;R&gt;1&lt;/R&gt;&lt;C&gt;1&lt;/C&gt;&lt;D xsi:type="xsd:double"&gt;0.943000655164883&lt;/D&gt;&lt;/FQL&gt;&lt;FQL&gt;&lt;Q&gt;BRENT-FDS^FG_PRICE_CHANGE(0,-3AM)&lt;/Q&gt;&lt;R&gt;1&lt;/R&gt;&lt;C&gt;1&lt;/C&gt;&lt;D xsi:type="xsd:double"&gt;0&lt;/D&gt;&lt;/FQL&gt;&lt;FQL&gt;&lt;Q&gt;TIOS-FDS^FG_PRICE(0)&lt;/Q&gt;&lt;R&gt;1&lt;/R&gt;&lt;C&gt;1&lt;/C&gt;&lt;D xsi:type="xsd:double"&gt;105.36&lt;/D&gt;&lt;/FQL&gt;&lt;FQL&gt;&lt;Q&gt;FC0000QA^FG_PRICE(0)&lt;/Q&gt;&lt;R&gt;1&lt;/R&gt;&lt;C&gt;1&lt;/C&gt;&lt;D xsi:type="xsd:double"&gt;110.7303&lt;/D&gt;&lt;/FQL&gt;&lt;FQL&gt;&lt;Q&gt;UAE^FG_PRICE_MAVG(0,,,,60)&lt;/Q&gt;&lt;R&gt;1&lt;/R&gt;&lt;C&gt;1&lt;/C&gt;&lt;D xsi:type="xsd:double"&gt;14.861&lt;/D&gt;&lt;/FQL&gt;&lt;FQL&gt;&lt;Q&gt;MCHI^FG_PRICE(0)&lt;/Q&gt;&lt;R&gt;1&lt;/R&gt;&lt;C&gt;1&lt;/C&gt;&lt;D xsi:type="xsd:double"&gt;50.49&lt;/D&gt;&lt;/FQL&gt;&lt;FQL&gt;&lt;Q&gt;EPOL^FG_PRICE_MAVG(0,,,,60)&lt;/Q&gt;&lt;R&gt;1&lt;/R&gt;&lt;C&gt;1&lt;/C&gt;&lt;D xsi:type="xsd:double"&gt;23.831167&lt;/D&gt;&lt;/FQL&gt;&lt;FQL&gt;&lt;Q&gt;CNYA^FG_PRICE(0)&lt;/Q&gt;&lt;R&gt;1&lt;/R&gt;&lt;C&gt;1&lt;/C&gt;&lt;D xsi:type="xsd:double"&gt;29.43&lt;/D&gt;&lt;/FQL&gt;&lt;FQL&gt;&lt;Q&gt;VNM^FMA_PCT_ABOVE_MAVG(200,0,,,,"PORTAGG")&lt;/Q&gt;&lt;R&gt;1&lt;/R&gt;&lt;C&gt;1&lt;/C&gt;&lt;D xsi:type="xsd:double"&gt;39.1304347826087&lt;/D&gt;&lt;/FQL&gt;&lt;FQL&gt;&lt;Q&gt;TUR^FMA_PCT_ABOVE_MAVG(200,0,,,,"PORTAGG")&lt;/Q&gt;&lt;R&gt;1&lt;/R&gt;&lt;C&gt;1&lt;/C&gt;&lt;D xsi:type="xsd:double"&gt;22.9166666666667&lt;/D&gt;&lt;/FQL&gt;&lt;FQL&gt;&lt;Q&gt;INDA^PERCENT_CHANGE(FMA_EPS(+1,0,,,,"PORTAGG","MEAN"),FMA_EPS(+1,-1AM,,,,"PORTAGG","MEAN"))&lt;/Q&gt;&lt;R&gt;1&lt;/R&gt;&lt;C&gt;1&lt;/C&gt;&lt;D xsi:type="xsd:double"&gt;-0.552671943644275&lt;/D&gt;&lt;/FQL&gt;&lt;FQL&gt;&lt;Q&gt;EWY^PERCENT_CHANGE(FMA_EPS(+1,0,,,,"PORTAGG","MEAN"),FMA_EPS(+1,-1AM,,,,"PORTAGG","MEAN"))&lt;/Q&gt;&lt;R&gt;1&lt;/R&gt;&lt;C&gt;1&lt;/C&gt;&lt;D xsi:type="xsd:double"&gt;-4.71214480431884&lt;/D&gt;&lt;/FQL&gt;&lt;FQL&gt;&lt;Q&gt;EPHE^PERCENT_CHANGE(FMA_EPS(+1,0,,,,"PORTAGG","MEAN"),FMA_EPS(+1,-3AM,,,,"PORTAGG","MEAN"))&lt;/Q&gt;&lt;R&gt;1&lt;/R&gt;&lt;C&gt;1&lt;/C&gt;&lt;D xsi:type="xsd:double"&gt;2.68063667514337&lt;/D&gt;&lt;/FQL&gt;&lt;FQL&gt;&lt;Q&gt;EWJ^P_PRICE(0)/P_PRICE_HIGH_PR(0,,,,,,"PRICE","INTRA","52W")&lt;/Q&gt;&lt;R&gt;1&lt;/R&gt;&lt;C&gt;1&lt;/C&gt;&lt;D xsi:type="xsd:double"&gt;0.9575369&lt;/D&gt;&lt;/FQL&gt;&lt;FQL&gt;&lt;Q&gt;EWJ^FMA_COS_UP("EPS","1M",+1,NOW,,,"PORTAGG","MEANR")&lt;/Q&gt;&lt;R&gt;1&lt;/R&gt;&lt;C&gt;1&lt;/C&gt;&lt;D xsi:type="xsd:double"&gt;83&lt;/D&gt;&lt;/FQL&gt;&lt;FQL&gt;&lt;Q&gt;GREK^FMA_COS_DOWN("EPS","1M",+1,NOW,,,"PORTAGG","MEANR")&lt;/Q&gt;&lt;R&gt;1&lt;/R&gt;&lt;C&gt;1&lt;/C&gt;&lt;D xsi:type="xsd:double"&gt;8&lt;/D&gt;&lt;/FQL&gt;&lt;FQL&gt;&lt;Q&gt;CNYA^FMA_COS_DOWN("EPS","1M",+1,NOW,,,"PORTAGG","MEANR")&lt;/Q&gt;&lt;R&gt;1&lt;/R&gt;&lt;C&gt;1&lt;/C&gt;&lt;D xsi:type="xsd:double"&gt;110&lt;/D&gt;&lt;/FQL&gt;&lt;FQL&gt;&lt;Q&gt;EPOL^FMA_RBICS_REV_CURRENT(30, LOC, "PORTAGG")&lt;/Q&gt;&lt;R&gt;1&lt;/R&gt;&lt;C&gt;1&lt;/C&gt;&lt;D xsi:type="xsd:double"&gt;46.6463334180527&lt;/D&gt;&lt;/FQL&gt;&lt;FQL&gt;&lt;Q&gt;TRYZA10Y-FDS^FG_YIELD_NAME&lt;/Q&gt;&lt;R&gt;1&lt;/R&gt;&lt;C&gt;1&lt;/C&gt;&lt;D xsi:type="xsd:string"&gt;Treasury - South Africa Benchmark Bond 10Y&lt;/D&gt;&lt;/FQL&gt;&lt;FQL&gt;&lt;Q&gt;REFINREPO-FDS^PROPER_NAME(0,,,"SECURITY","NAME")&lt;/Q&gt;&lt;R&gt;1&lt;/R&gt;&lt;C&gt;1&lt;/C&gt;&lt;D xsi:type="xsd:string"&gt;India Repo Rate&lt;/D&gt;&lt;/FQL&gt;&lt;FQL&gt;&lt;Q&gt;REFCLMPR-FDS^FG_YIELD(NOW,,,0)&lt;/Q&gt;&lt;R&gt;1&lt;/R&gt;&lt;C&gt;1&lt;/C&gt;&lt;D xsi:type="xsd:double"&gt;5.25&lt;/D&gt;&lt;/FQL&gt;&lt;FQL&gt;&lt;Q&gt;TRYCN10Y-FDS^PCTCHG(FG_YIELD(0,,,,"YTM"),FG_YIELD(-1AM,,,,"YTM"))&lt;/Q&gt;&lt;R&gt;1&lt;/R&gt;&lt;C&gt;1&lt;/C&gt;&lt;D xsi:type="xsd:double"&gt;4.8332753&lt;/D&gt;&lt;/FQL&gt;&lt;FQL&gt;&lt;Q&gt;TRYPE10Y-FDS^PCTCHG(FG_YIELD(0,,,,"YTM"),FG_YIELD(-1AM,,,,"YTM"))&lt;/Q&gt;&lt;R&gt;1&lt;/R&gt;&lt;C&gt;1&lt;/C&gt;&lt;D xsi:type="xsd:double"&gt;3.6272547&lt;/D&gt;&lt;/FQL&gt;&lt;FQL&gt;&lt;Q&gt;TRYAE10Y-FDS^FG_YIELD_NAME&lt;/Q&gt;&lt;R&gt;1&lt;/R&gt;&lt;C&gt;1&lt;/C&gt;&lt;D xsi:type="xsd:string"&gt;Treasury - United Arab Emirates USD Benchmark Bond 10Y&lt;/D&gt;&lt;/FQL&gt;&lt;FQL&gt;&lt;Q&gt;TRYCN10Y-FDS^FG_YIELD(0,,,,"YTM")&lt;/Q&gt;&lt;R&gt;1&lt;/R&gt;&lt;C&gt;1&lt;/C&gt;&lt;D xsi:type="xsd:double"&gt;2.1473&lt;/D&gt;&lt;/FQL&gt;&lt;FQL&gt;&lt;Q&gt;VGK^FG_PE(0)&lt;/Q&gt;&lt;R&gt;1&lt;/R&gt;&lt;C&gt;1&lt;/C&gt;&lt;D xsi:type="xsd:double"&gt;15.5162731436269&lt;/D&gt;&lt;/FQL&gt;&lt;FQL&gt;&lt;Q&gt;SET-BKK^FMA_PE(LTM,0,,,"PORTAGG","MEANR")&lt;/Q&gt;&lt;R&gt;1&lt;/R&gt;&lt;C&gt;1&lt;/C&gt;&lt;D xsi:type="xsd:double"&gt;17.6398092534528&lt;/D&gt;&lt;/FQL&gt;&lt;FQL&gt;&lt;Q&gt;EZA^JULIAN(FMA_DIV_YLD(NTMA,NOW,NOW,M,"PORTAGG","MEANR").DATES)&lt;/Q&gt;&lt;R&gt;1&lt;/R&gt;&lt;C&gt;1&lt;/C&gt;&lt;D xsi:type="xsd:long"&gt;45565&lt;/D&gt;&lt;/FQL&gt;&lt;FQL&gt;&lt;Q&gt;EPHE^FMA_DIV_YLD(NTMA,NOW,NOW,M,"PORTAGG","MEANR")&lt;/Q&gt;&lt;R&gt;1&lt;/R&gt;&lt;C&gt;1&lt;/C&gt;&lt;D xsi:type="xsd:double"&gt;3.14636341684675&lt;/D&gt;&lt;/FQL&gt;&lt;FQL&gt;&lt;Q&gt;SET-BKK^SIZE(FG_CONSTITUENTS)&lt;/Q&gt;&lt;R&gt;1&lt;/R&gt;&lt;C&gt;1&lt;/C&gt;&lt;D xsi:type="xsd:long"&gt;1&lt;/D&gt;&lt;/FQL&gt;&lt;FQL&gt;&lt;Q&gt;GREK^FMA_ROE(NTMA,-20AY,NOW,FY,"PORTAGG","MEANR")&lt;/Q&gt;&lt;R&gt;20&lt;/R&gt;&lt;C&gt;1&lt;/C&gt;&lt;D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xsi:type="xsd:double"&gt;13.1253657894167&lt;/D&gt;&lt;/FQL&gt;&lt;FQL&gt;&lt;Q&gt;CAGDPY@TR^EE_ACTUAL_ANNUAL(MED,+1)&lt;/Q&gt;&lt;R&gt;1&lt;/R&gt;&lt;C&gt;1&lt;/C&gt;&lt;D xsi:type="xsd:double"&gt;-1.7&lt;/D&gt;&lt;/FQL&gt;&lt;FQL&gt;&lt;Q&gt;CC_PL^FG_COMPANY_NAME&lt;/Q&gt;&lt;R&gt;1&lt;/R&gt;&lt;C&gt;1&lt;/C&gt;&lt;D xsi:type="xsd:string"&gt;Poland&lt;/D&gt;&lt;/FQL&gt;&lt;FQL&gt;&lt;Q&gt;USDEUR^FG_PRICE_CHANGE(0,-1AY)&lt;/Q&gt;&lt;R&gt;1&lt;/R&gt;&lt;C&gt;1&lt;/C&gt;&lt;D xsi:type="xsd:double"&gt;-2.938062&lt;/D&gt;&lt;/FQL&gt;&lt;FQL&gt;&lt;Q&gt;USDMYR^FG_PRICE_CHANGE(0,-1AM)&lt;/Q&gt;&lt;R&gt;1&lt;/R&gt;&lt;C&gt;1&lt;/C&gt;&lt;D xsi:type="xsd:double"&gt;1.4255404&lt;/D&gt;&lt;/FQL&gt;&lt;FQL&gt;&lt;Q&gt;ECH^FG_TOTAL_RETURNC(-10AY,0,AM)&lt;/Q&gt;&lt;R&gt;121&lt;/R&gt;&lt;C&gt;1&lt;/C&gt;&lt;D xsi:type="xsd:double"&gt;-4.759693&lt;/D&gt;&lt;D xsi:type="xsd:double"&gt;2.5109649&lt;/D&gt;&lt;D xsi:type="xsd:double"&gt;-5.617875&lt;/D&gt;&lt;D xsi:type="xsd:double"&gt;-4.9962163&lt;/D&gt;&lt;D xsi:type="xsd:double"&gt;8.658695&lt;/D&gt;&lt;D xsi:type="xsd:double"&gt;-4.717672&lt;/D&gt;&lt;D xsi:type="xsd:double"&gt;8.388925&lt;/D&gt;&lt;D xsi:type="xsd:double"&gt;3.834319&lt;/D&gt;&lt;D xsi:type="xsd:double"&gt;-9.938455&lt;/D&gt;&lt;D xsi:type="xsd:double"&gt;-2.7644992&lt;/D&gt;&lt;D xsi:type="xsd:double"&gt;-10.142631&lt;/D&gt;&lt;D xsi:type="xsd:double"&gt;2.8218627&lt;/D&gt;&lt;D xsi:type="xsd:double"&gt;2.3156166&lt;/D&gt;&lt;D xsi:type="xsd:double"&gt;-7.2925386&lt;/D&gt;&lt;D xsi:type="xsd:double"&gt;-3.1042755&lt;/D&gt;&lt;D xsi:type="xsd:double"&gt;-7.322687&lt;/D&gt;&lt;D xsi:type="xsd:double"&gt;13.068366&lt;/D&gt;&lt;D xsi:type="xsd:double"&gt;9.115291&lt;/D&gt;&lt;D xsi:type="xsd:double"&gt;1.5287995&lt;/D&gt;&lt;D xsi:type="xsd:double"&gt;-5.1357865&lt;/D&gt;&lt;D xsi:type="xsd:double"&gt;2.3242593&lt;/D&gt;&lt;D xsi:type="xsd:double"&gt;9.090328&lt;/D&gt;&lt;D xsi:type="xsd:double"&gt;-0.9311974&lt;/D&gt;&lt;D xsi:type="xsd:double"&gt;-5.822456&lt;/D&gt;&lt;D xsi:type="xsd:double"&gt;5.65567&lt;/D&gt;&lt;D xsi:type="xsd:double"&gt;-2.6502311&lt;/D&gt;&lt;D xsi:type="xsd:double"&gt;1.644206&lt;/D&gt;&lt;D xsi:type="xsd:double"&gt;3.1704068&lt;/D&gt;&lt;D xsi:type="xsd:double"&gt;4.757011&lt;/D&gt;&lt;D xsi:type="xsd:double"&gt;3.8537025&lt;/D&gt;&lt;D xsi:type="xsd:double"&gt;6.1451197&lt;/D&gt;&lt;D xsi:type="xsd:double"&gt;-5.833888&lt;/D&gt;&lt;D xsi:type="xsd:double"&gt;2.6720166&lt;/D&gt;&lt;D xsi:type="xsd:double"&gt;5.5351734&lt;/D&gt;&lt;D xsi:type="xsd:double"&gt;2.5066495&lt;/D&gt;&lt;D xsi:type="xsd:double"&gt;5.2369714&lt;/D&gt;&lt;D xsi:type="xsd:double"&gt;5.2025437&lt;/D&gt;&lt;D xsi:type="xsd:double"&gt;-2.1696627&lt;/D&gt;&lt;D xsi:type="xsd:double"&gt;4.515493&lt;/D&gt;&lt;D xsi:type="xsd:double"&gt;6.218052&lt;/D&gt;&lt;D xsi:type="xsd:double"&gt;-1.6753674&lt;/D&gt;&lt;D xsi:type="xsd:double"&gt;-3.1971455&lt;/D&gt;&lt;D xsi:type="xsd:double"&gt;4.693854&lt;/D&gt;&lt;D xsi:type="xsd:double"&gt;-6.6076097&lt;/D&gt;&lt;D xsi:type="xsd:double"&gt;-4.7619047&lt;/D&gt;&lt;D xsi:type="xsd:double"&gt;-3.4136891&lt;/D&gt;&lt;D xsi:type="xsd:double"&gt;-5.4482994&lt;/D&gt;&lt;D xsi:type="xsd:double"&gt;2.155161&lt;/D&gt;&lt;D xsi:type="xsd:double"&gt;-5.2853584&lt;/D&gt;&lt;D xsi:type="xsd:double"&gt;3.1418562&lt;/D&gt;&lt;D xsi:type="xsd:double"&gt;-4.7255096&lt;/D&gt;&lt;D xsi:type="xsd:double"&gt;9.653532&lt;/D&gt;&lt;D xsi:type="xsd:double"&gt;-0.80627203&lt;/D&gt;&lt;D xsi:type="xsd:double"&gt;-1.1423588&lt;/D&gt;&lt;D xsi:type="xsd:double"&gt;-1.2444496&lt;/D&gt;&lt;D xsi:type="xsd:double"&gt;-10.688567&lt;/D&gt;&lt;D xsi:type="xsd:double"&gt;1.5308976&lt;/D&gt;&lt;D xsi:type="xsd:double"&gt;2.0738482&lt;/D&gt;&lt;D xsi:type="xsd:double"&gt;-9.539151&lt;/D&gt;&lt;D xsi:type="xsd:double"&gt;4.382372&lt;/D&gt;&lt;D xsi:type="xsd:double"&gt;2.781415&lt;/D&gt;&lt;D xsi:type="xsd:double"&gt;-15.062541&lt;/D&gt;&lt;D xsi:type="xsd:double"&gt;0.94145536&lt;/D&gt;&lt;D xsi:type="xsd:double"&gt;0.53715706&lt;/D&gt;&lt;D xsi:type="xsd:double"&gt;-9.528047&lt;/D&gt;&lt;D xsi:type="xsd:double"&gt;-41.46981&lt;/D&gt;&lt;D xsi:type="xsd:double"&gt;33.8565&lt;/D&gt;&lt;D xsi:type="xsd:double"&gt;2.7638316&lt;/D&gt;&lt;D xsi:type="xsd:double"&gt;5.980897&lt;/D&gt;&lt;D xsi:type="xsd:double"&gt;3.6456347&lt;/D&gt;&lt;D xsi:type="xsd:double"&gt;0.30257702&lt;/D&gt;&lt;D xsi:type="xsd:double"&gt;-6.3348413&lt;/D&gt;&lt;D xsi:type="xsd:double"&gt;-3.8244784&lt;/D&gt;&lt;D xsi:type="xsd:double"&gt;15.696943&lt;/D&gt;&lt;D xsi:type="xsd:double"&gt;8.083784&lt;/D&gt;&lt;D xsi:type="xsd:double"&gt;6.9313645&lt;/D&gt;&lt;D xsi:type="xsd:double"&gt;1.7935753&lt;/D&gt;&lt;D xsi:type="xsd:double"&gt;5.842364&lt;/D&gt;&lt;D xsi:type="xsd:double"&gt;4.2056084&lt;/D&gt;&lt;D xsi:type="xsd:double"&gt;-18.693947&lt;/D&gt;&lt;D xsi:type="xsd:double"&gt;-1.1402011&lt;/D&gt;&lt;D xsi:type="xsd:double"&gt;-5.283695&lt;/D&gt;&lt;D xsi:type="xsd:double"&gt;0.8611083&lt;/D&gt;&lt;D xsi:type="xsd:double"&gt;1.224947&lt;/D&gt;&lt;D xsi:type="xsd:double"&gt;-11.807853&lt;/D&gt;&lt;D xsi:type="xsd:double"&gt;3.4511447&lt;/D&gt;&lt;D xsi:type="xsd:double"&gt;0.038683414&lt;/D&gt;&lt;D xsi:type="xsd:double"&gt;3.579557&lt;/D&gt;&lt;D xsi:type="xsd:double"&gt;3.5256505&lt;/D&gt;&lt;D xsi:type="xsd:double"&gt;8.939624&lt;/D&gt;&lt;D xsi:type="xsd:double"&gt;-1.4564812&lt;/D&gt;&lt;D xsi:type="xsd:double"&gt;-2.235037&lt;/D&gt;&lt;D xsi:type="xsd:double"&gt;-1.127547&lt;/D&gt;&lt;D xsi:type="xsd:double"&gt;-5.3917828&lt;/D&gt;&lt;D xsi:type="xsd:double"&gt;7.6670766&lt;/D&gt;&lt;D xsi:type="xsd:double"&gt;2.589488&lt;/D&gt;&lt;D xsi:type="xsd:double"&gt;-11.17298&lt;/D&gt;&lt;D xsi:type="xsd:double"&gt;5.0982&lt;/D&gt;&lt;D xsi:type="xsd:double"&gt;3.5930037&lt;/D&gt;&lt;D xsi:type="xsd:double"&gt;8.503938&lt;/D&gt;&lt;D xsi:type="xsd:double"&gt;6.2227845&lt;/D&gt;&lt;D xsi:type="xsd:double"&gt;-8.761745&lt;/D&gt;&lt;D xsi:type="xsd:double"&gt;10.969675&lt;/D&gt;&lt;D xsi:type="xsd:double"&gt;1.3832688&lt;/D&gt;&lt;D xsi:type="xsd:double"&gt;1.5296936&lt;/D&gt;&lt;D xsi:type="xsd:double"&gt;6.680298&lt;/D&gt;&lt;D xsi:type="xsd:double"&gt;-9.648556&lt;/D&gt;&lt;D xsi:type="xsd:double"&gt;-4.738331&lt;/D&gt;&lt;D xsi:type="xsd:double"&gt;-7.6466265&lt;/D&gt;&lt;D xsi:type="xsd:double"&gt;4.6623826&lt;/D&gt;&lt;D xsi:type="xsd:double"&gt;6.9508433&lt;/D&gt;&lt;D xsi:type="xsd:double"&gt;-8.499485&lt;/D&gt;&lt;D xsi:type="xsd:double"&gt;1.0268569&lt;/D&gt;&lt;D xsi:type="xsd:double"&gt;5.1211834&lt;/D&gt;&lt;D xsi:type="xsd:double"&gt;-2.3056865&lt;/D&gt;&lt;D xsi:type="xsd:double"&gt;11.267603&lt;/D&gt;&lt;D xsi:type="xsd:double"&gt;-7.375169&lt;/D&gt;&lt;D xsi:type="xsd:double"&gt;0.15157461&lt;/D&gt;&lt;D xsi:type="xsd:double"&gt;-1.2107432&lt;/D&gt;&lt;D xsi:type="xsd:double"&gt;-1.7234802&lt;/D&gt;&lt;D xsi:type="xsd:double"&gt;2.5331259&lt;/D&gt;&lt;/FQL&gt;&lt;FQL&gt;&lt;Q&gt;KSA^FMA_PE(LTMA,-10AY,0,AM,"PORTAGG","MEANR")&lt;/Q&gt;&lt;R&gt;121&lt;/R&gt;&lt;C&gt;1&lt;/C&gt;&lt;D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xsi:type="xsd:double"&gt;11.7929194961715&lt;/D&gt;&lt;D xsi:type="xsd:double"&gt;11.1669074043934&lt;/D&gt;&lt;D xsi:type="xsd:double"&gt;11.8033989922631&lt;/D&gt;&lt;D xsi:type="xsd:double"&gt;11.952694713207&lt;/D&gt;&lt;D xsi:type="xsd:double"&gt;12.4406243186758&lt;/D&gt;&lt;D xsi:type="xsd:double"&gt;12.7448847562232&lt;/D&gt;&lt;D xsi:type="xsd:double"&gt;13.0289036538939&lt;/D&gt;&lt;D xsi:type="xsd:double"&gt;12.7826490205322&lt;/D&gt;&lt;D xsi:type="xsd:double"&gt;12.8853663981605&lt;/D&gt;&lt;D xsi:type="xsd:double"&gt;12.0567332240588&lt;/D&gt;&lt;D xsi:type="xsd:double"&gt;13.9553568358771&lt;/D&gt;&lt;D xsi:type="xsd:double"&gt;14.957079204894&lt;/D&gt;&lt;D xsi:type="xsd:double"&gt;14.6828382870619&lt;/D&gt;&lt;D xsi:type="xsd:double"&gt;15.3127913489727&lt;/D&gt;&lt;D xsi:type="xsd:double"&gt;15.3474771819022&lt;/D&gt;&lt;D xsi:type="xsd:double"&gt;15.1538396954899&lt;/D&gt;&lt;D xsi:type="xsd:double"&gt;15.0317938294016&lt;/D&gt;&lt;D xsi:type="xsd:double"&gt;14.9360929814188&lt;/D&gt;&lt;D xsi:type="xsd:double"&gt;15.353376185266&lt;/D&gt;&lt;D xsi:type="xsd:double"&gt;15.0257468088265&lt;/D&gt;&lt;D xsi:type="xsd:double"&gt;15.1520270229239&lt;/D&gt;&lt;D xsi:type="xsd:double"&gt;14.2937138042882&lt;/D&gt;&lt;D xsi:type="xsd:double"&gt;14.2644436978604&lt;/D&gt;&lt;D xsi:type="xsd:double"&gt;14.495319048007&lt;/D&gt;&lt;D xsi:type="xsd:double"&gt;15.2395293862862&lt;/D&gt;&lt;D xsi:type="xsd:double"&gt;15.1638314019045&lt;/D&gt;&lt;D xsi:type="xsd:double"&gt;15.1733050511349&lt;/D&gt;&lt;D xsi:type="xsd:double"&gt;15.3288713814211&lt;/D&gt;&lt;D xsi:type="xsd:double"&gt;15.2966683315114&lt;/D&gt;&lt;D xsi:type="xsd:double"&gt;15.476362161049&lt;/D&gt;&lt;D xsi:type="xsd:double"&gt;15.6420796286788&lt;/D&gt;&lt;D xsi:type="xsd:double"&gt;14.8330708820394&lt;/D&gt;&lt;D xsi:type="xsd:double"&gt;14.5381799806291&lt;/D&gt;&lt;D xsi:type="xsd:double"&gt;14.715553584984&lt;/D&gt;&lt;D xsi:type="xsd:double"&gt;14.6723373130585&lt;/D&gt;&lt;D xsi:type="xsd:double"&gt;15.6422880786208&lt;/D&gt;&lt;D xsi:type="xsd:double"&gt;16.8566496734161&lt;/D&gt;&lt;D xsi:type="xsd:double"&gt;17.567304559385&lt;/D&gt;&lt;D xsi:type="xsd:double"&gt;17.2506770744538&lt;/D&gt;&lt;D xsi:type="xsd:double"&gt;17.5422659581207&lt;/D&gt;&lt;D xsi:type="xsd:double"&gt;17.1423796054792&lt;/D&gt;&lt;D xsi:type="xsd:double"&gt;17.5027025284546&lt;/D&gt;&lt;D xsi:type="xsd:double"&gt;17.655353456529&lt;/D&gt;&lt;D xsi:type="xsd:double"&gt;17.7473080147223&lt;/D&gt;&lt;D xsi:type="xsd:double"&gt;17.8299796157442&lt;/D&gt;&lt;D xsi:type="xsd:double"&gt;17.817022316428&lt;/D&gt;&lt;D xsi:type="xsd:double"&gt;18.5005165031464&lt;/D&gt;&lt;D xsi:type="xsd:double"&gt;19.6054604871624&lt;/D&gt;&lt;D xsi:type="xsd:double"&gt;20.2444810560153&lt;/D&gt;&lt;D xsi:type="xsd:double"&gt;18.2232252659265&lt;/D&gt;&lt;D xsi:type="xsd:double"&gt;17.0285547809922&lt;/D&gt;&lt;D xsi:type="xsd:double"&gt;17.5019594232223&lt;/D&gt;&lt;D xsi:type="xsd:double"&gt;18.4959914696347&lt;/D&gt;&lt;D xsi:type="xsd:double"&gt;19.43950034231&lt;/D&gt;&lt;D xsi:type="xsd:double"&gt;19.7993412512458&lt;/D&gt;&lt;D xsi:type="xsd:double"&gt;20.9785244191513&lt;/D&gt;&lt;D xsi:type="xsd:double"&gt;24.3711002875711&lt;/D&gt;&lt;D xsi:type="xsd:double"&gt;25.9918561652286&lt;/D&gt;&lt;D xsi:type="xsd:double"&gt;26.9654332423054&lt;/D&gt;&lt;D xsi:type="xsd:double"&gt;28.2855289454881&lt;/D&gt;&lt;D xsi:type="xsd:double"&gt;29.1404225651775&lt;/D&gt;&lt;D xsi:type="xsd:double"&gt;26.566813304539&lt;/D&gt;&lt;D xsi:type="xsd:double"&gt;26.2018542672988&lt;/D&gt;&lt;D xsi:type="xsd:double"&gt;25.6836176961808&lt;/D&gt;&lt;D xsi:type="xsd:double"&gt;25.0222517853614&lt;/D&gt;&lt;D xsi:type="xsd:double"&gt;24.5087839115647&lt;/D&gt;&lt;D xsi:type="xsd:double"&gt;23.6804516202862&lt;/D&gt;&lt;D xsi:type="xsd:double"&gt;23.344609480742&lt;/D&gt;&lt;D xsi:type="xsd:double"&gt;22.6314215126302&lt;/D&gt;&lt;D xsi:type="xsd:double"&gt;22.2447959771734&lt;/D&gt;&lt;D xsi:type="xsd:double"&gt;21.197516888595&lt;/D&gt;&lt;D xsi:type="xsd:double"&gt;19.8212980267441&lt;/D&gt;&lt;D xsi:type="xsd:double"&gt;21.1009782356946&lt;/D&gt;&lt;D xsi:type="xsd:double"&gt;21.422118190114&lt;/D&gt;&lt;D xsi:type="xsd:double"&gt;21.341516540642&lt;/D&gt;&lt;D xsi:type="xsd:double"&gt;21.346823146199&lt;/D&gt;&lt;D xsi:type="xsd:double"&gt;20.3234277855645&lt;/D&gt;&lt;D xsi:type="xsd:double"&gt;19.4591547635804&lt;/D&gt;&lt;D xsi:type="xsd:double"&gt;19.025207776971&lt;/D&gt;&lt;D xsi:type="xsd:double"&gt;19.1585322652531&lt;/D&gt;&lt;D xsi:type="xsd:double"&gt;18.1478548545925&lt;/D&gt;&lt;D xsi:type="xsd:double"&gt;17.5354218942156&lt;/D&gt;&lt;D xsi:type="xsd:double"&gt;16.8436847969084&lt;/D&gt;&lt;D xsi:type="xsd:double"&gt;15.3794709514574&lt;/D&gt;&lt;D xsi:type="xsd:double"&gt;15.8651467932958&lt;/D&gt;&lt;D xsi:type="xsd:double"&gt;15.8615872383403&lt;/D&gt;&lt;D xsi:type="xsd:double"&gt;15.1169293554699&lt;/D&gt;&lt;D xsi:type="xsd:double"&gt;15.7654873623318&lt;/D&gt;&lt;D xsi:type="xsd:double"&gt;16.1390408586583&lt;/D&gt;&lt;D xsi:type="xsd:double"&gt;16.6610463432862&lt;/D&gt;&lt;D xsi:type="xsd:double"&gt;17.3570013008244&lt;/D&gt;&lt;D xsi:type="xsd:double"&gt;17.6669247617872&lt;/D&gt;&lt;D xsi:type="xsd:double"&gt;17.4288150302864&lt;/D&gt;&lt;D xsi:type="xsd:double"&gt;17.3990642388193&lt;/D&gt;&lt;D xsi:type="xsd:double"&gt;18.4803035674631&lt;/D&gt;&lt;D xsi:type="xsd:double"&gt;20.2011448286182&lt;/D&gt;&lt;D xsi:type="xsd:double"&gt;21.0655698853853&lt;/D&gt;&lt;D xsi:type="xsd:double"&gt;21.5380025063919&lt;/D&gt;&lt;D xsi:type="xsd:double"&gt;21.6783390649523&lt;/D&gt;&lt;D xsi:type="xsd:double"&gt;21.2597130002483&lt;/D&gt;&lt;D xsi:type="xsd:double"&gt;20.7626508971813&lt;/D&gt;&lt;D xsi:type="xsd:double"&gt;20.150765957702&lt;/D&gt;&lt;D xsi:type="xsd:double"&gt;20.4547606899352&lt;/D&gt;&lt;D xsi:type="xsd:double"&gt;19.8385860319342&lt;/D&gt;&lt;D xsi:type="xsd:double"&gt;19.7272438819361&lt;/D&gt;&lt;D xsi:type="xsd:double"&gt;19.6258390532794&lt;/D&gt;&lt;/FQL&gt;&lt;FQL&gt;&lt;Q&gt;ECH^JULIAN(FMA_DIV_YLD(LTMA,-10AY,0,AM,"PORTAGG","MEANR").DATES)&lt;/Q&gt;&lt;R&gt;121&lt;/R&gt;&lt;C&gt;1&lt;/C&gt;&lt;D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xsi:type="xsd:long"&gt;45581&lt;/D&gt;&lt;/FQL&gt;&lt;FQL&gt;&lt;Q&gt;EWY^FG_PRICE(0)&lt;/Q&gt;&lt;R&gt;1&lt;/R&gt;&lt;C&gt;1&lt;/C&gt;&lt;D xsi:type="xsd:double"&gt;62.07&lt;/D&gt;&lt;/FQL&gt;&lt;FQL&gt;&lt;Q&gt;QAT^FMA_PCT_ABOVE_MAVG(200,0,,,,"PORTAGG")&lt;/Q&gt;&lt;R&gt;1&lt;/R&gt;&lt;C&gt;1&lt;/C&gt;&lt;D xsi:type="xsd:double"&gt;65.7142857142857&lt;/D&gt;&lt;/FQL&gt;&lt;FQL&gt;&lt;Q&gt;EZA^PERCENT_CHANGE(FMA_EPS(+1,0,,,,"PORTAGG","MEAN"),FMA_EPS(+1,-1AM,,,,"PORTAGG","MEAN"))&lt;/Q&gt;&lt;R&gt;1&lt;/R&gt;&lt;C&gt;1&lt;/C&gt;&lt;D xsi:type="xsd:double"&gt;0.796586227640819&lt;/D&gt;&lt;/FQL&gt;&lt;FQL&gt;&lt;Q&gt;EWT^PERCENT_CHANGE(FMA_EPS(+1,0,,,,"PORTAGG","MEAN"),FMA_EPS(+1,-1AM,,,,"PORTAGG","MEAN"))&lt;/Q&gt;&lt;R&gt;1&lt;/R&gt;&lt;C&gt;1&lt;/C&gt;&lt;D xs</t>
        </r>
      </text>
    </comment>
    <comment ref="A10" authorId="0" shapeId="0" xr:uid="{C447C4F4-F90A-4125-BB7E-4A7C440D458E}">
      <text>
        <r>
          <rPr>
            <b/>
            <sz val="9"/>
            <color indexed="81"/>
            <rFont val="Tahoma"/>
            <charset val="1"/>
          </rPr>
          <t>i:type="xsd:double"&gt;0.259533256486022&lt;/D&gt;&lt;/FQL&gt;&lt;FQL&gt;&lt;Q&gt;EPU^PERCENT_CHANGE(FMA_EPS(+1,0,,,,"PORTAGG","MEAN"),FMA_EPS(+1,-1AM,,,,"PORTAGG","MEAN"))&lt;/Q&gt;&lt;R&gt;1&lt;/R&gt;&lt;C&gt;1&lt;/C&gt;&lt;D xsi:type="xsd:double"&gt;0.753254235347467&lt;/D&gt;&lt;/FQL&gt;&lt;FQL&gt;&lt;Q&gt;ECH^PERCENT_CHANGE(FMA_EPS(+1,0,,,,"PORTAGG","MEAN"),FMA_EPS(+1,-3AM,,,,"PORTAGG","MEAN"))&lt;/Q&gt;&lt;R&gt;1&lt;/R&gt;&lt;C&gt;1&lt;/C&gt;&lt;D xsi:type="xsd:double"&gt;-3.92926234885491&lt;/D&gt;&lt;/FQL&gt;&lt;FQL&gt;&lt;Q&gt;EWJ^PERCENT_CHANGE(FMA_EPS(+1,0,,,,"PORTAGG","MEAN"),FMA_EPS(+1,-3AM,,,,"PORTAGG","MEAN"))&lt;/Q&gt;&lt;R&gt;1&lt;/R&gt;&lt;C&gt;1&lt;/C&gt;&lt;D xsi:type="xsd:double"&gt;7.4685678529611&lt;/D&gt;&lt;/FQL&gt;&lt;FQL&gt;&lt;Q&gt;UAE^FMA_COS_UP("EPS","1M",+1,NOW,,,"PORTAGG","MEANR")&lt;/Q&gt;&lt;R&gt;1&lt;/R&gt;&lt;C&gt;1&lt;/C&gt;&lt;D xsi:type="xsd:double"&gt;9&lt;/D&gt;&lt;/FQL&gt;&lt;FQL&gt;&lt;Q&gt;GREK^FMA_COS_UP("EPS","1M",+1,NOW,,,"PORTAGG","MEANR")&lt;/Q&gt;&lt;R&gt;1&lt;/R&gt;&lt;C&gt;1&lt;/C&gt;&lt;D xsi:type="xsd:double"&gt;9&lt;/D&gt;&lt;/FQL&gt;&lt;FQL&gt;&lt;Q&gt;EWM^FMA_COS_UP("EPS","1M",+1,NOW,,,"PORTAGG","MEANR")&lt;/Q&gt;&lt;R&gt;1&lt;/R&gt;&lt;C&gt;1&lt;/C&gt;&lt;D xsi:type="xsd:double"&gt;8&lt;/D&gt;&lt;/FQL&gt;&lt;FQL&gt;&lt;Q&gt;CNYA^FMA_COS_UP("EPS","1M",+1,NOW,,,"PORTAGG","MEANR")&lt;/Q&gt;&lt;R&gt;1&lt;/R&gt;&lt;C&gt;1&lt;/C&gt;&lt;D xsi:type="xsd:double"&gt;103&lt;/D&gt;&lt;/FQL&gt;&lt;FQL&gt;&lt;Q&gt;EWT^FG_ROE(0)&lt;/Q&gt;&lt;R&gt;1&lt;/R&gt;&lt;C&gt;1&lt;/C&gt;&lt;D xsi:type="xsd:double"&gt;10.8890061932584&lt;/D&gt;&lt;/FQL&gt;&lt;FQL&gt;&lt;Q&gt;REFAEREPO-FDS^(SUBARRAY(NOT_NA(NO_REPEAT_F(FG_YIELD(NOW,-10AY,D))),0,1)-SUBARRAY(NOT_NA(NO_REPEAT_F(FG_YIELD(NOW,-10AY,D))),1,1))*100&lt;/Q&gt;&lt;R&gt;1&lt;/R&gt;&lt;C&gt;1&lt;/C&gt;&lt;D xsi:type="xsd:double"&gt;-50&lt;/D&gt;&lt;/FQL&gt;&lt;FQL&gt;&lt;Q&gt;REFTWDISC-FDS^PROPER_NAME(0,,,"SECURITY","NAME")&lt;/Q&gt;&lt;R&gt;1&lt;/R&gt;&lt;C&gt;1&lt;/C&gt;&lt;D xsi:type="xsd:string"&gt;Taiwan China Discount Rate&lt;/D&gt;&lt;/FQL&gt;&lt;FQL&gt;&lt;Q&gt;TRYIN10Y-FDS^PCTCHG(FG_YIELD(0,,,,"YTM"),FG_YIELD(-3AM,,,,"YTM"))&lt;/Q&gt;&lt;R&gt;1&lt;/R&gt;&lt;C&gt;1&lt;/C&gt;&lt;D xsi:type="xsd:double"&gt;-2.3828306&lt;/D&gt;&lt;/FQL&gt;&lt;FQL&gt;&lt;Q&gt;TRYKR10Y-FDS^FG_YIELD_NAME&lt;/Q&gt;&lt;R&gt;1&lt;/R&gt;&lt;C&gt;1&lt;/C&gt;&lt;D xsi:type="xsd:string"&gt;South Korea Benchmark Bond - 10 Year&lt;/D&gt;&lt;/FQL&gt;&lt;FQL&gt;&lt;Q&gt;CC_PL^IMF_IFS_RCPI_Q(0)&lt;/Q&gt;&lt;R&gt;0&lt;/R&gt;&lt;C&gt;0&lt;/C&gt;&lt;/FQL&gt;&lt;FQL&gt;&lt;Q&gt;UAE^FG_FCF_YIELD_NTM(0)&lt;/Q&gt;&lt;R&gt;1&lt;/R&gt;&lt;C&gt;1&lt;/C&gt;&lt;D xsi:type="xsd:double"&gt;10.6354066300938&lt;/D&gt;&lt;/FQL&gt;&lt;FQL&gt;&lt;Q&gt;INDA^FG_FCF_YIELD_NTM(0)&lt;/Q&gt;&lt;R&gt;1&lt;/R&gt;&lt;C&gt;1&lt;/C&gt;&lt;D xsi:type="xsd:double"&gt;2.64628636086481&lt;/D&gt;&lt;/FQL&gt;&lt;FQL&gt;&lt;Q&gt;EWW^FMA_DIV_YLD(NTMA,NOW,NOW,M,"PORTAGG","MEANR")&lt;/Q&gt;&lt;R&gt;1&lt;/R&gt;&lt;C&gt;1&lt;/C&gt;&lt;D xsi:type="xsd:double"&gt;4.8761892702337&lt;/D&gt;&lt;/FQL&gt;&lt;FQL&gt;&lt;Q&gt;EPU^FMA_EVAL_EBIT(LTMA,NOW,NOW,M,"PORTAGG","MEANR")&lt;/Q&gt;&lt;R&gt;1&lt;/R&gt;&lt;C&gt;1&lt;/C&gt;&lt;D xsi:type="xsd:double"&gt;11.7915035190422&lt;/D&gt;&lt;/FQL&gt;&lt;FQL&gt;&lt;Q&gt;CNYA^FMA_EVAL_EBIT(LTMA,NOW,NOW,M,"PORTAGG","MEANR")&lt;/Q&gt;&lt;R&gt;1&lt;/R&gt;&lt;C&gt;1&lt;/C&gt;&lt;D xsi:type="xsd:double"&gt;17.9240889528642&lt;/D&gt;&lt;/FQL&gt;&lt;FQL&gt;&lt;Q&gt;GREK^FG_COMPANY_NAME&lt;/Q&gt;&lt;R&gt;1&lt;/R&gt;&lt;C&gt;1&lt;/C&gt;&lt;D xsi:type="xsd:string"&gt;Global X MSCI Greece ETF&lt;/D&gt;&lt;/FQL&gt;&lt;FQL&gt;&lt;Q&gt;EPHE^FMA_RBICS_REV_CURRENT(30, LOC, "PORTAGG")&lt;/Q&gt;&lt;R&gt;1&lt;/R&gt;&lt;C&gt;1&lt;/C&gt;&lt;D xsi:type="xsd:double"&gt;40.9605534444299&lt;/D&gt;&lt;/FQL&gt;&lt;FQL&gt;&lt;Q&gt;REFEUREFI-FDS^(SUBARRAY(NOT_NA(NO_REPEAT_F(FG_YIELD(NOW,-10AY,D))),0,1)-SUBARRAY(NOT_NA(NO_REPEAT_F(FG_YIELD(NOW,-10AY,D))),1,1))*100&lt;/Q&gt;&lt;R&gt;1&lt;/R&gt;&lt;C&gt;1&lt;/C&gt;&lt;D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xsi:type="xsd:double"&gt;-60&lt;/D&gt;&lt;/FQL&gt;&lt;FQL&gt;&lt;Q&gt;REFCLMPR-FDS^PROPER_NAME(0,,,"SECURITY","NAME")&lt;/Q&gt;&lt;R&gt;1&lt;/R&gt;&lt;C&gt;1&lt;/C&gt;&lt;D xsi:type="xsd:string"&gt;Chile Monetary Policy Rate&lt;/D&gt;&lt;/FQL&gt;&lt;FQL&gt;&lt;Q&gt;TRYPL10Y-FDS^PCTCHG(FG_YIELD(0,,,,"YTM"),FG_YIELD(-3AM,,,,"YTM"))&lt;/Q&gt;&lt;R&gt;1&lt;/R&gt;&lt;C&gt;1&lt;/C&gt;&lt;D xsi:type="xsd:double"&gt;0.13459742&lt;/D&gt;&lt;/FQL&gt;&lt;FQL&gt;&lt;Q&gt;TRYTR7Y-FDS^FG_YIELD(0,,,,"YTM")&lt;/Q&gt;&lt;R&gt;1&lt;/R&gt;&lt;C&gt;1&lt;/C&gt;&lt;D xsi:type="xsd:double"&gt;26.319761&lt;/D&gt;&lt;/FQL&gt;&lt;FQL&gt;&lt;Q&gt;TRYCN10Y-FDS^FG_YIELD_NAME&lt;/Q&gt;&lt;R&gt;1&lt;/R&gt;&lt;C&gt;1&lt;/C&gt;&lt;D xsi:type="xsd:string"&gt;Treasury - China Benchmark Bond 10Y&lt;/D&gt;&lt;/FQL&gt;&lt;FQL&gt;&lt;Q&gt;VGK^JULIAN(FMA_DIV_YLD(NTMA,NOW,NOW,M,"PORTAGG","MEANR").DATES)&lt;/Q&gt;&lt;R&gt;1&lt;/R&gt;&lt;C&gt;1&lt;/C&gt;&lt;D xsi:type="xsd:long"&gt;45534&lt;/D&gt;&lt;/FQL&gt;&lt;FQL&gt;&lt;Q&gt;EWW^FMA_PE(NTMA,0,,,"PORTAGG","MEANR")&lt;/Q&gt;&lt;R&gt;1&lt;/R&gt;&lt;C&gt;1&lt;/C&gt;&lt;D xsi:type="xsd:double"&gt;10.8829881365971&lt;/D&gt;&lt;/FQL&gt;&lt;FQL&gt;&lt;Q&gt;EPHE^FMA_PE(NTMA,0,,,"PORTAGG","MEANR")&lt;/Q&gt;&lt;R&gt;1&lt;/R&gt;&lt;C&gt;1&lt;/C&gt;&lt;D xsi:type="xsd:double"&gt;10.3699189621256&lt;/D&gt;&lt;/FQL&gt;&lt;FQL&gt;&lt;Q&gt;INDA^FMA_PE(LTM,0,,,"PORTAGG","MEANR")&lt;/Q&gt;&lt;R&gt;1&lt;/R&gt;&lt;C&gt;1&lt;/C&gt;&lt;D xsi:type="xsd:double"&gt;28.0324501990706&lt;/D&gt;&lt;/FQL&gt;&lt;FQL&gt;&lt;Q&gt;CNYA^FG_TOTAL_RETURNC(0,-12AM)&lt;/Q&gt;&lt;R&gt;1&lt;/R&gt;&lt;C&gt;1&lt;/C&gt;&lt;D xsi:type="xsd:double"&gt;13.585484&lt;/D&gt;&lt;/FQL&gt;&lt;FQL&gt;&lt;Q&gt;VWO^SIZE(FG_CONSTITUENTS)&lt;/Q&gt;&lt;R&gt;1&lt;/R&gt;&lt;C&gt;1&lt;/C&gt;&lt;D xsi:type="xsd:long"&gt;4849&lt;/D&gt;&lt;/FQL&gt;&lt;FQL&gt;&lt;Q&gt;EWZ^SIZE(FG_CONSTITUENTS)&lt;/Q&gt;&lt;R&gt;1&lt;/R&gt;&lt;C&gt;1&lt;/C&gt;&lt;D xsi:type="xsd:long"&gt;55&lt;/D&gt;&lt;/FQL&gt;&lt;FQL&gt;&lt;Q&gt;UAE^FMA_RBICS_REV_CURRENT(30, LOC, "PORTAGG")&lt;/Q&gt;&lt;R&gt;1&lt;/R&gt;&lt;C&gt;1&lt;/C&gt;&lt;D xsi:type="xsd:double"&gt;57.6640333699671&lt;/D&gt;&lt;/FQL&gt;&lt;FQL&gt;&lt;Q&gt;TRYCA10Y-FDS^FG_YIELD(-10AY,0,Y,,"YTM")&lt;/Q&gt;&lt;R&gt;10&lt;/R&gt;&lt;C&gt;1&lt;/C&gt;&lt;D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xsi:type="xsd:double"&gt;3.0987&lt;/D&gt;&lt;/FQL&gt;&lt;FQL&gt;&lt;Q&gt;CAGDPY@ID^EE_ACTUAL_ANNUAL(MED,+1)&lt;/Q&gt;&lt;R&gt;1&lt;/R&gt;&lt;C&gt;1&lt;/C&gt;&lt;D xsi:type="xsd:double"&gt;-0.7&lt;/D&gt;&lt;/FQL&gt;&lt;FQL&gt;&lt;Q&gt;USDAED^FG_PRICE(0)&lt;/Q&gt;&lt;R&gt;1&lt;/R&gt;&lt;C&gt;1&lt;/C&gt;&lt;D xsi:type="xsd:double"&gt;3.67295&lt;/D&gt;&lt;/FQL&gt;&lt;FQL&gt;&lt;Q&gt;USDQAR^FG_PRICE_CHANGE(0,-1AM)&lt;/Q&gt;&lt;R&gt;1&lt;/R&gt;&lt;C&gt;1&lt;/C&gt;&lt;D xsi:type="xsd:double"&gt;0&lt;/D&gt;&lt;/FQL&gt;&lt;FQL&gt;&lt;Q&gt;USDKRW^FG_PRICE_CHANGE(0,-3AM)&lt;/Q&gt;&lt;R&gt;1&lt;/R&gt;&lt;C&gt;1&lt;/C&gt;&lt;D xsi:type="xsd:double"&gt;-0.89001656&lt;/D&gt;&lt;/FQL&gt;&lt;FQL&gt;&lt;Q&gt;USDPHP^FG_PRICE_CHANGE(0,-6AM)&lt;/Q&gt;&lt;R&gt;1&lt;/R&gt;&lt;C&gt;1&lt;/C&gt;&lt;D xsi:type="xsd:double"&gt;0.5762458&lt;/D&gt;&lt;/FQL&gt;&lt;FQL&gt;&lt;Q&gt;USDCNH^FG_PRICE_CHANGE(0,-3AM)&lt;/Q&gt;&lt;R&gt;1&lt;/R&gt;&lt;C&gt;1&lt;/C&gt;&lt;D xsi:type="xsd:double"&gt;-2.0885587&lt;/D&gt;&lt;/FQL&gt;&lt;FQL&gt;&lt;Q&gt;FC0000PH^FMA_EPS(NTMA,-20AY,0,CY,,"PORTAGG","MEANR")&lt;/Q&gt;&lt;R&gt;20&lt;/R&gt;&lt;C&gt;1&lt;/C&gt;&lt;D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xsi:type="xsd:double"&gt;11.110234&lt;/D&gt;&lt;D xsi:type="xsd:double"&gt;9.246087&lt;/D&gt;&lt;D xsi:type="xsd:double"&gt;10.025417&lt;/D&gt;&lt;D xsi:type="xsd:double"&gt;20.39218&lt;/D&gt;&lt;D xsi:type="xsd:double"&gt;20.413458&lt;/D&gt;&lt;D xsi:type="xsd:double"&gt;22.043097&lt;/D&gt;&lt;D xsi:type="xsd:double"&gt;22.881699&lt;/D&gt;&lt;D xsi:type="xsd:double"&gt;38.240242&lt;/D&gt;&lt;D xsi:type="xsd:double"&gt;28.22832&lt;/D&gt;&lt;D xsi:type="xsd:double"&gt;24.673319&lt;/D&gt;&lt;D xsi:type="xsd:double"&gt;18.58313&lt;/D&gt;&lt;D xsi:type="xsd:double"&gt;23.144722&lt;/D&gt;&lt;D xsi:type="xsd:double"&gt;12.143302&lt;/D&gt;&lt;D xsi:type="xsd:double"&gt;-4.1874113&lt;/D&gt;&lt;D xsi:type="xsd:double"&gt;-12.518507&lt;/D&gt;&lt;D xsi:type="xsd:double"&gt;-17.021067&lt;/D&gt;&lt;D xsi:type="xsd:double"&gt;-24.715155&lt;/D&gt;&lt;D xsi:type="xsd:double"&gt;-21.136486&lt;/D&gt;&lt;D xsi:type="xsd:double"&gt;-21.96986&lt;/D&gt;&lt;D xsi:type="xsd:double"&gt;-25.682682&lt;/D&gt;&lt;D xsi:type="xsd:double"&gt;-18.889124&lt;/D&gt;&lt;D xsi:type="xsd:double"&gt;-7.46789&lt;/D&gt;&lt;D xsi:type="xsd:double"&gt;3.7062764&lt;/D&gt;&lt;D xsi:type="xsd:double"&gt;-11.751211&lt;/D&gt;&lt;D xsi:type="xsd:double"&gt;-4.4620633&lt;/D&gt;&lt;D xsi:type="xsd:double"&gt;9.076632&lt;/D&gt;&lt;D xsi:type="xsd:double"&gt;12.371456&lt;/D&gt;&lt;D xsi:type="xsd:double"&gt;16.127098&lt;/D&gt;&lt;D xsi:type="xsd:double"&gt;26.621319&lt;/D&gt;&lt;D xsi:type="xsd:double"&gt;18.392075&lt;/D&gt;&lt;D xsi:type="xsd:double"&gt;28.2714&lt;/D&gt;&lt;D xsi:type="xsd:double"&gt;32.043922&lt;/D&gt;&lt;D xsi:type="xsd:double"&gt;18.716562&lt;/D&gt;&lt;D xsi:type="xsd:double"&gt;-8.328944&lt;/D&gt;&lt;D xsi:type="xsd:double"&gt;-7.337892&lt;/D&gt;&lt;D xsi:type="xsd:double"&gt;11.838997&lt;/D&gt;&lt;D xsi:type="xsd:double"&gt;12.311721&lt;/D&gt;&lt;D xsi:type="xsd:double"&gt;26.631142&lt;/D&gt;&lt;D xsi:type="xsd:double"&gt;38.65689&lt;/D&gt;&lt;D xsi:type="xsd:double"&gt;32.849407&lt;/D&gt;&lt;D xsi:type="xsd:double"&gt;35.871685&lt;/D&gt;&lt;D xsi:type="xsd:double"&gt;39.618565&lt;/D&gt;&lt;D xsi:type="xsd:double"&gt;39.455067&lt;/D&gt;&lt;D xsi:type="xsd:double"&gt;43.745388&lt;/D&gt;&lt;D xsi:type="xsd:double"&gt;60.3078&lt;/D&gt;&lt;D xsi:type="xsd:double"&gt;56.193794&lt;/D&gt;&lt;D xsi:type="xsd:double"&gt;46.286797&lt;/D&gt;&lt;D xsi:type="xsd:double"&gt;47.584557&lt;/D&gt;&lt;D xsi:type="xsd:double"&gt;40.795326&lt;/D&gt;&lt;D xsi:type="xsd:double"&gt;24.12585&lt;/D&gt;&lt;D xsi:type="xsd:double"&gt;12.401617&lt;/D&gt;&lt;D xsi:type="xsd:double"&gt;15.17086&lt;/D&gt;&lt;D xsi:type="xsd:double"&gt;12.337518&lt;/D&gt;&lt;D xsi:type="xsd:double"&gt;8.899963&lt;/D&gt;&lt;D xsi:type="xsd:double"&gt;7.251513&lt;/D&gt;&lt;D xsi:type="xsd:double"&gt;-4.154122&lt;/D&gt;&lt;D xsi:type="xsd:double"&gt;-14.038742&lt;/D&gt;&lt;D xsi:type="xsd:double"&gt;-6.695324&lt;/D&gt;&lt;D xsi:type="xsd:double"&gt;-9.961187&lt;/D&gt;&lt;D xsi:type="xsd:double"&gt;-23.963785&lt;/D&gt;&lt;D xsi:type="xsd:double"&gt;-14.229226&lt;/D&gt;&lt;D xsi:type="xsd:double"&gt;-16.133266&lt;/D&gt;&lt;D xsi:type="xsd:double"&gt;-14.5660515&lt;/D&gt;&lt;D xsi:type="xsd:double"&gt;-22.862207&lt;/D&gt;&lt;D xsi:type="xsd:double"&gt;-27.94342&lt;/D&gt;&lt;D xsi:type="xsd:double"&gt;-26.98989&lt;/D&gt;&lt;D xsi:type="xsd:double"&gt;-26.6124&lt;/D&gt;&lt;D xsi:type="xsd:double"&gt;-17.506493&lt;/D&gt;&lt;D xsi:type="xsd:double"&gt;-17.134916&lt;/D&gt;&lt;D xsi:type="xsd:double"&gt;-12.855757&lt;/D&gt;&lt;D xsi:type="xsd:double"&gt;-5.726242&lt;/D&gt;&lt;D xsi:type="xsd:double"&gt;-2.599454&lt;/D&gt;&lt;D xsi:type="xsd:double"&gt;-12.631721&lt;/D&gt;&lt;D xsi:type="xsd:double"&gt;-15.549117&lt;/D&gt;&lt;D xsi:type="xsd:double"&gt;-17.257904&lt;/D&gt;&lt;D xsi:type="xsd:double"&gt;-9.777784&lt;/D&gt;&lt;D xsi:type="xsd:double"&gt;-9.131134&lt;/D&gt;&lt;D xsi:type="xsd:double"&gt;-8.5288105&lt;/D&gt;&lt;D xsi:type="xsd:double"&gt;-17.007154&lt;/D&gt;&lt;D xsi:type="xsd:double"&gt;-25.770008&lt;/D&gt;&lt;D xsi:type="xsd:double"&gt;-20.162857&lt;/D&gt;&lt;D xsi:type="xsd:double"&gt;-11.564368&lt;/D&gt;&lt;D xsi:type="xsd:double"&gt;-17.625242&lt;/D&gt;&lt;D xsi:type="xsd:double"&gt;-8.156037&lt;/D&gt;&lt;D xsi:type="xsd:double"&gt;-10.027003&lt;/D&gt;&lt;D xsi:type="xsd:double"&gt;-9.176165&lt;/D&gt;&lt;D xsi:type="xsd:double"&gt;-8.473164&lt;/D&gt;&lt;D xsi:type="xsd:double"&gt;-11.6872015&lt;/D&gt;&lt;D xsi:type="xsd:double"&gt;13.585484&lt;/D&gt;&lt;/FQL&gt;&lt;FQL&gt;&lt;Q&gt;VNM^FMA_PE(NTMA,-10AY,0,AM,"PORTAGG","MEANR")&lt;/Q&gt;&lt;R&gt;121&lt;/R&gt;&lt;C&gt;1&lt;/C&gt;&lt;D xsi:type="xsd:double"&gt;11.7946747199448&lt;/D&gt;&lt;D xsi:type="xsd:double"&gt;11.6736275154257&lt;/D&gt;&lt;D xsi:type="xsd:double"&gt;11.475369768337&lt;/D&gt;&lt;D xsi:type="xsd:double"&gt;12.1749285776459&lt;/D&gt;&lt;D xsi:type="xsd:double"&gt;12.9596816426554&lt;/D&gt;&lt;D xsi:type="xsd:double"&gt;11.7275478955052&lt;/D&gt;&lt;D xsi:type="xsd:double"&gt;13.5019561693428&lt;/D&gt;&lt;D xsi:type="xsd:double"&gt;12.974803420946&lt;/D&gt;&lt;D xsi:type="xsd:double"&gt;13.8075342842759&lt;/D&gt;&lt;D xsi:type="xsd:double"&gt;14.7774800002214&lt;/D&gt;&lt;D xsi:type="xsd:double"&gt;14.1290161373395&lt;/D&gt;&lt;D xsi:type="xsd:double"&gt;13.6649795580947&lt;/D&gt;&lt;D xsi:type="xsd:double"&gt;15.4968099536097&lt;/D&gt;&lt;D xsi:type="xsd:double"&gt;14.5389867307254&lt;/D&gt;&lt;D xsi:type="xsd:double"&gt;11.6654600575256&lt;/D&gt;&lt;D xsi:type="xsd:string"&gt;@NA&lt;/D&gt;&lt;D xsi:type="xsd:double"&gt;14.2555815592817&lt;/D&gt;&lt;D xsi:type="xsd:double"&gt;14.5578946984045&lt;/D&gt;&lt;D xsi:type="xsd:double"&gt;12.7242354320551&lt;/D&gt;&lt;D xsi:type="xsd:double"&gt;12.823122414418&lt;/D&gt;&lt;D xsi:type="xsd:double"&gt;12.3026182081815&lt;/D&gt;&lt;D xsi:type="xsd:double"&gt;12.6434853462463&lt;/D&gt;&lt;D xsi:type="xsd:double"&gt;11.7570469034642&lt;/D&gt;&lt;D xsi:type="xsd:double"&gt;11.3972695235681&lt;/D&gt;&lt;D xsi:type="xsd:double"&gt;13.2616597343002&lt;/D&gt;&lt;D xsi:type="xsd:double"&gt;12.4861295106295&lt;/D&gt;&lt;D xsi:type="xsd:double"&gt;12.5433861743713&lt;/D&gt;&lt;D xsi:type="xsd:double"&gt;12.4644920843474&lt;/D&gt;&lt;D xsi:type="xsd:double"&gt;13.2736914088181&lt;/D&gt;&lt;D xsi:type="xsd:double"&gt;13.1172401789193&lt;/D&gt;&lt;D xsi:type="xsd:double"&gt;13.9425614030947&lt;/D&gt;&lt;D xsi:type="xsd:double"&gt;14.4539238657438&lt;/D&gt;&lt;D xsi:type="xsd:double"&gt;14.6605478033657&lt;/D&gt;&lt;D xsi:type="xsd:double"&gt;14.5355968797181&lt;/D&gt;&lt;D xsi:type="xsd:double"&gt;15.6858430957169&lt;/D&gt;&lt;D xsi:type="xsd:double"&gt;16.0112508811187&lt;/D&gt;&lt;D xsi:type="xsd:double"&gt;16.128572221112&lt;/D&gt;&lt;D xsi:type="xsd:double"&gt;17.0580999639639&lt;/D&gt;&lt;D xsi:type="xsd:double"&gt;18.3583929437309&lt;/D&gt;&lt;D xsi:type="xsd:double"&gt;20.6442421710167&lt;/D&gt;&lt;D xsi:type="xsd:double"&gt;19.7001673746152&lt;/D&gt;&lt;D xsi:type="xsd:double"&gt;20.9071496975531&lt;/D&gt;&lt;D xsi:type="xsd:double"&gt;21.0044741977439&lt;/D&gt;&lt;D xsi:type="xsd:double"&gt;20.6333389676332&lt;/D&gt;&lt;D xsi:type="xsd:double"&gt;17.9911967424071&lt;/D&gt;&lt;D xsi:type="xsd:double"&gt;17.2170630380384&lt;/D&gt;&lt;D xsi:type="xsd:double"&gt;17.7616174691116&lt;/D&gt;&lt;D xsi:type="xsd:double"&gt;17.5541002024797&lt;/D&gt;&lt;D xsi:type="xsd:double"&gt;15.2040238297189&lt;/D&gt;&lt;D xsi:type="xsd:double"&gt;14.9332846220441&lt;/D&gt;&lt;D xsi:type="xsd:double"&gt;15.457673668964&lt;/D&gt;&lt;D xsi:type="xsd:double"&gt;14.9438139911432&lt;/D&gt;&lt;D xsi:type="xsd:double"&gt;16.1410749445884&lt;/D&gt;&lt;D xsi:type="xsd:double"&gt;17.6485956244657&lt;/D&gt;&lt;D xsi:type="xsd:double"&gt;17.7738781027207&lt;/D&gt;&lt;D xsi:type="xsd:double"&gt;17.498752645337&lt;/D&gt;&lt;D xsi:type="xsd:double"&gt;16.4420618050868&lt;/D&gt;&lt;D xsi:type="xsd:double"&gt;15.683323199795&lt;/D&gt;&lt;D xsi:type="xsd:double"&gt;14.2170749852583&lt;/D&gt;&lt;D xsi:type="xsd:double"&gt;14.2828826532264&lt;/D&gt;&lt;D xsi:type="xsd:double"&gt;14.2598340019467&lt;/D&gt;&lt;D xsi:type="xsd:double"&gt;14.9139674389434&lt;/D&gt;&lt;D xsi:type="xsd:double"&gt;14.185298083134&lt;/D&gt;&lt;D xsi:type="xsd:double"&gt;13.9092948869468&lt;/D&gt;&lt;D xsi:type="xsd:double"&gt;13.2803834394343&lt;/D&gt;&lt;D xsi:type="xsd:double"&gt;11.4351331940855&lt;/D&gt;&lt;D xsi:type="xsd:double"&gt;13.83781114266&lt;/D&gt;&lt;D xsi:type="xsd:double"&gt;14.0063672103067&lt;/D&gt;&lt;D xsi:type="xsd:double"&gt;15.2404493643581&lt;/D&gt;&lt;D xsi:type="xsd:double"&gt;15.2095458682425&lt;/D&gt;&lt;D xsi:type="xsd:double"&gt;14.3964890718703&lt;/D&gt;&lt;D xsi:type="xsd:double"&gt;15.4884222771329&lt;/D&gt;&lt;D xsi:type="xsd:double"&gt;15.5158470220282&lt;/D&gt;&lt;D xsi:type="xsd:double"&gt;15.2152206780145&lt;/D&gt;&lt;D xsi:type="xsd:double"&gt;16.1245948541334&lt;/D&gt;&lt;D xsi:type="xsd:double"&gt;17.3865490650605&lt;/D&gt;&lt;D xsi:type="xsd:double"&gt;17.1921291969729&lt;/D&gt;&lt;D xsi:type="xsd:double"&gt;16.8904966383032&lt;/D&gt;&lt;D xsi:type="xsd:double"&gt;17.0728023149186&lt;/D&gt;&lt;D xsi:type="xsd:double"&gt;16.3466151122336&lt;/D&gt;&lt;D xsi:type="xsd:double"&gt;18.1707511478631&lt;/D&gt;&lt;D xsi:type="xsd:double"&gt;16.717662018796&lt;/D&gt;&lt;D xsi:type="xsd:double"&gt;16.4261926484732&lt;/D&gt;&lt;D xsi:type="xsd:double"&gt;16.1442815003908&lt;/D&gt;&lt;D xsi:type="xsd:double"&gt;16.1680819223496&lt;/D&gt;&lt;D xsi:type="xsd:double"&gt;15.9826281077354&lt;/D&gt;&lt;D xsi:type="xsd:double"&gt;16.7478556749238&lt;/D&gt;&lt;D xsi:type="xsd:double"&gt;15.073344316896&lt;/D&gt;&lt;D xsi:type="xsd:double"&gt;15.1246790798078&lt;/D&gt;&lt;D xsi:type="xsd:double"&gt;14.3687648621686&lt;/D&gt;&lt;D xsi:type="xsd:double"&gt;13.7075238514364&lt;/D&gt;&lt;D xsi:type="xsd:double"&gt;12.2879047083914&lt;/D&gt;&lt;D xsi:type="xsd:double"&gt;11.8568911633077&lt;/D&gt;&lt;D xsi:type="xsd:double"&gt;10.813441907085&lt;/D&gt;&lt;D xsi:type="xsd:double"&gt;11.5758041702439&lt;/D&gt;&lt;D xsi:type="xsd:double"&gt;11.1087596000788&lt;/D&gt;&lt;D xsi:type="xsd:double"&gt;10.5805382929545&lt;/D&gt;&lt;D xsi:type="xsd:double"&gt;10.2294442887108&lt;/D&gt;&lt;D xsi:type="xsd:double"&gt;11.434909706129&lt;/D&gt;&lt;D xsi:type="xsd:double"&gt;11.6355457347127&lt;/D&gt;&lt;D xsi:type="xsd:double"&gt;12.3686394317898&lt;/D&gt;&lt;D xsi:type="xsd:double"&gt;12.4371790382298&lt;/D&gt;&lt;D xsi:type="xsd:double"&gt;13.7502816926953&lt;/D&gt;&lt;D xsi:type="xsd:double"&gt;14.3687668804765&lt;/D&gt;&lt;D xsi:type="xsd:double"&gt;14.0977345781586&lt;/D&gt;&lt;D xsi:type="xsd:double"&gt;13.730822268505&lt;/D&gt;&lt;D xsi:type="xsd:double"&gt;13.9956500634213&lt;/D&gt;&lt;D xsi:type="xsd:double"&gt;14.5465289098206&lt;/D&gt;&lt;D xsi:type="xsd:double"&gt;13.4847138400515&lt;/D&gt;&lt;D xsi:type="xsd:double"&gt;13.919356676915&lt;/D&gt;&lt;D xsi:type="xsd:double"&gt;13.8954227958448&lt;/D&gt;&lt;D xsi:type="xsd:double"&gt;14.4968430768569&lt;/D&gt;&lt;D xsi:type="xsd:double"&gt;14.778986329697&lt;/D&gt;&lt;D xsi:type="xsd:double"&gt;16.1981970578927&lt;/D&gt;&lt;D xsi:type="xsd:double"&gt;15.0433816216162&lt;/D&gt;&lt;D xsi:type="xsd:double"&gt;16.1433011147199&lt;/D&gt;&lt;D xsi:type="xsd:double"&gt;15.3911389619558&lt;/D&gt;&lt;D xsi:type="xsd:double"&gt;14.1376804846531&lt;/D&gt;&lt;D xsi:type="xsd:double"&gt;13.0386025055029&lt;/D&gt;&lt;D xsi:type="xsd:double"&gt;13.0931946867481&lt;/D&gt;&lt;D xsi:type="xsd:double"&gt;13.44748785361&lt;/D&gt;&lt;/FQL&gt;&lt;FQL&gt;&lt;Q&gt;PASP-FDS^FG_PRICE(0)&lt;/Q&gt;&lt;R&gt;1&lt;/R&gt;&lt;C&gt;1&lt;/C&gt;&lt;D xsi:type="xsd:double"&gt;1047&lt;/D&gt;&lt;/FQL&gt;&lt;FQL&gt;&lt;Q&gt;CPALM-FDS^FG_PRICE_CHANGE(0,-1AY)&lt;/Q&gt;&lt;R&gt;1&lt;/R&gt;&lt;C&gt;1&lt;/C&gt;&lt;D xsi:type="xsd:double"&gt;14.5661979304855&lt;/D&gt;&lt;/FQL&gt;&lt;FQL&gt;&lt;Q&gt;BRENT-FDS^FG_PRICE_CHANGE(0,-1AM)&lt;/Q&gt;&lt;R&gt;1&lt;/R&gt;&lt;C&gt;1&lt;/C&gt;&lt;D xsi:type="xsd:double"&gt;0&lt;/D&gt;&lt;/FQL&gt;&lt;FQL&gt;&lt;Q&gt;FC0000BR^FG_PRICE(0)&lt;/Q&gt;&lt;R&gt;1&lt;/R&gt;&lt;C&gt;1&lt;/C&gt;&lt;D xsi:type="xsd:double"&gt;187.77794&lt;/D&gt;&lt;/FQL&gt;&lt;FQL&gt;&lt;Q&gt;FC0000CL^FG_PRICE(0)&lt;/Q&gt;&lt;R&gt;1&lt;/R&gt;&lt;C&gt;1&lt;/C&gt;&lt;D xsi:type="xsd:double"&gt;204.19879&lt;/D&gt;&lt;/FQL&gt;&lt;FQL&gt;&lt;Q&gt;UAE^FG_PRICE_MAVG(0,,,,30)&lt;/Q&gt;&lt;R&gt;1&lt;/R&gt;&lt;C&gt;1&lt;/C&gt;&lt;D xsi:type="xsd:double"&gt;15.055&lt;/D&gt;&lt;/FQL&gt;&lt;FQL&gt;&lt;Q&gt;INDA^FG_PRICE_MAVG(0,,,,200)&lt;/Q&gt;&lt;R&gt;1&lt;/R&gt;&lt;C&gt;1&lt;/C&gt;&lt;D xsi:type="xsd:double"&gt;53.802525&lt;/D&gt;&lt;/FQL&gt;&lt;FQL&gt;&lt;Q&gt;EPOL^FG_PRICE_MAVG(0,,,,30)&lt;/Q&gt;&lt;R&gt;1&lt;/R&gt;&lt;C&gt;1&lt;/C&gt;&lt;D xsi:type="xsd:double"&gt;23.826334&lt;/D&gt;&lt;/FQL&gt;&lt;FQL&gt;&lt;Q&gt;KSA^FG_TOTAL_RETURNC(0,-12AM)&lt;/Q&gt;&lt;R&gt;1&lt;/R&gt;&lt;C&gt;1&lt;/C&gt;&lt;D xsi:type="xsd:double"&gt;13.712502&lt;/D&gt;&lt;/FQL&gt;&lt;FQL&gt;&lt;Q&gt;UAE^FG_TOTAL_RETURNC(0,-12AM)&lt;/Q&gt;&lt;R&gt;1&lt;/R&gt;&lt;C&gt;1&lt;/C&gt;&lt;D xsi:type="xsd:double"&gt;9.857809&lt;/D&gt;&lt;/FQL&gt;&lt;FQL&gt;&lt;Q&gt;SET-BKK^FG_TOTAL_RETURNC(0,-12AM)&lt;/Q&gt;&lt;R&gt;1&lt;/R&gt;&lt;C&gt;1&lt;/C&gt;&lt;D xsi:type="xsd:double"&gt;3.6144257&lt;/D&gt;&lt;/FQL&gt;&lt;FQL&gt;&lt;Q&gt;INDA^FMA_PCT_ABOVE_MAVG(200,0,,,,"PORTAGG")&lt;/Q&gt;&lt;R&gt;1&lt;/R&gt;&lt;C&gt;1&lt;/C&gt;&lt;D xsi:type="xsd:double"&gt;76.9736842105263&lt;/D&gt;&lt;/FQL&gt;&lt;FQL&gt;&lt;Q&gt;EZA^FMA_PCT_ABOVE_MAVG(200,0,,,,"PORTAGG")&lt;/Q&gt;&lt;R&gt;1&lt;/R&gt;&lt;C&gt;1&lt;/C&gt;&lt;D xsi:type="xsd:double"&gt;75.7575757575758&lt;/D&gt;&lt;/FQL&gt;&lt;FQL&gt;&lt;Q&gt;EWY^FMA_PCT_ABOVE_MAVG(200,0,,,,"PORTAGG")&lt;/Q&gt;&lt;R&gt;1&lt;/R&gt;&lt;C&gt;1&lt;/C&gt;&lt;D xsi:type="xsd:double"&gt;46&lt;/D&gt;&lt;/FQL&gt;&lt;FQL&gt;&lt;Q&gt;EWT^FMA_PCT_ABOVE_MAVG(200,0,,,,"PORTAGG")&lt;/Q&gt;&lt;R&gt;1&lt;/R&gt;&lt;C&gt;1&lt;/C&gt;&lt;D xsi:type="xsd:double"&gt;56.8181818181818&lt;/D&gt;&lt;/FQL&gt;&lt;FQL&gt;&lt;Q&gt;EPHE^PERCENT_CHANGE(FMA_EPS(+1,0,,,,"PORTAGG","MEAN"),FMA_EPS(+1,-1AM,,,,"PORTAGG","MEAN"))&lt;/Q&gt;&lt;R&gt;1&lt;/R&gt;&lt;C&gt;1&lt;/C&gt;&lt;D xsi:type="xsd:double"&gt;-2.42646026507005&lt;/D&gt;&lt;/FQL&gt;&lt;FQL&gt;&lt;Q&gt;EWJ^FG_TOTAL_RETURNC(0,-6AM)&lt;/Q&gt;&lt;R&gt;1&lt;/R&gt;&lt;C&gt;1&lt;/C&gt;&lt;D xsi:type="xsd:double"&gt;5.627322&lt;/D&gt;&lt;/FQL&gt;&lt;FQL&gt;&lt;Q&gt;URTH^SIZE(FG_CONSTITUENTS)&lt;/Q&gt;&lt;R&gt;1&lt;/R&gt;&lt;C&gt;1&lt;/C&gt;&lt;D xsi:type="xsd:long"&gt;1412&lt;/D&gt;&lt;/FQL&gt;&lt;FQL&gt;&lt;Q&gt;EZA^SIZE(FG_CONSTITUENTS)&lt;/Q&gt;&lt;R&gt;1&lt;/R&gt;&lt;C&gt;1&lt;/C&gt;&lt;D xsi:type="xsd:long"&gt;34&lt;/D&gt;&lt;/FQL&gt;&lt;FQL&gt;&lt;Q&gt;SET-BKK^JULIAN(FMA_DIV_YLD(NTMA,NOW,NOW,M,"PORTAGG","MEANR").DATES)&lt;/Q&gt;&lt;R&gt;1&lt;/R&gt;&lt;C&gt;1&lt;/C&gt;&lt;D xsi:type="xsd:long"&gt;45565&lt;/D&gt;&lt;/FQL&gt;&lt;FQL&gt;&lt;Q&gt;INDA^FMA_DIV_YLD(NTMA,NOW,NOW,M,"PORTAGG","MEANR")&lt;/Q&gt;&lt;R&gt;1&lt;/R&gt;&lt;C&gt;1&lt;/C&gt;&lt;D xsi:type="xsd:double"&gt;1.21341275131075&lt;/D&gt;&lt;/FQL&gt;&lt;FQL&gt;&lt;Q&gt;EWZ^FMA_EVAL_EBIT(LTMA,NOW,NOW,M,"PORTAGG","MEANR")&lt;/Q&gt;&lt;R&gt;1&lt;/R&gt;&lt;C&gt;1&lt;/C&gt;&lt;D xsi:type="xsd:double"&gt;7.11202126926261&lt;/D&gt;&lt;/FQL&gt;&lt;FQL&gt;&lt;Q&gt;TRYTH10Y-FDS^FG_YIELD(0,,,,"YTM")&lt;/Q&gt;&lt;R&gt;1&lt;/R&gt;&lt;C&gt;1&lt;/C&gt;&lt;D xsi:type="xsd:double"&gt;2.405287&lt;/D&gt;&lt;/FQL&gt;&lt;FQL&gt;&lt;Q&gt;KSA^FMA_EVAL_EBITDA(NTMA,0,,,"PORTAGG","MEANR")&lt;/Q&gt;&lt;R&gt;1&lt;/R&gt;&lt;C&gt;1&lt;/C&gt;&lt;D xsi:type="xsd:double"&gt;11.2798652373209&lt;/D&gt;&lt;/FQL&gt;&lt;FQL&gt;&lt;Q&gt;URTH^PERCENT_CHANGE(FMA_EPS(+1,0,,,,"PORTAGG","MEAN"),FMA_EPS(+1,-3AM,,,,"PORTAGG","MEAN"))&lt;/Q&gt;&lt;R&gt;1&lt;/R&gt;&lt;C&gt;1&lt;/C&gt;&lt;D xsi:type="xsd:double"&gt;-0.541317932584024&lt;/D&gt;&lt;/FQL&gt;&lt;FQL&gt;&lt;Q&gt;EZA^FMA_ROE(NTMA,-20AY,NOW,FY,"PORTAGG","MEANR")&lt;/Q&gt;&lt;R&gt;20&lt;/R&gt;&lt;C&gt;1&lt;/C&gt;&lt;D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xsi:type="xsd:double"&gt;13.6163542594029&lt;/D&gt;&lt;D xsi:type="xsd:double"&gt;16.7115371927188&lt;/D&gt;&lt;D xsi:type="xsd:double"&gt;16.9326166090669&lt;/D&gt;&lt;D xsi:type="xsd:double"&gt;16.8118349535848&lt;/D&gt;&lt;D xsi:type="xsd:double"&gt;14.5722752976358&lt;/D&gt;&lt;/FQL&gt;&lt;FQL&gt;&lt;Q&gt;TRYGB10Y-FDS^FG_YIELD(-10AY,0,Y,,"YTM")&lt;/Q&gt;&lt;R&gt;10&lt;/R&gt;&lt;C&gt;1&lt;/C&gt;&lt;D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xsi:type="xsd:double"&gt;3.534&lt;/D&gt;&lt;/FQL&gt;&lt;FQL&gt;&lt;Q&gt;CC_PH^FG_COMPANY_NAME&lt;/Q&gt;&lt;R&gt;1&lt;/R&gt;&lt;C&gt;1&lt;/C&gt;&lt;D xsi:type="xsd:string"&gt;Philippines&lt;/D&gt;&lt;/FQL&gt;&lt;FQL&gt;&lt;Q&gt;USDEUR^FG_PRICE(0)&lt;/Q&gt;&lt;R&gt;1&lt;/R&gt;&lt;C&gt;1&lt;/C&gt;&lt;D xsi:type="xsd:double"&gt;0.92102236&lt;/D&gt;&lt;/FQL&gt;&lt;FQL&gt;&lt;Q&gt;USDMYR^FG_PRICE_CHANGE(0,-1AY)&lt;/Q&gt;&lt;R&gt;1&lt;/R&gt;&lt;C&gt;1&lt;/C&gt;&lt;D xsi:type="xsd:double"&gt;-9.273899&lt;/D&gt;&lt;/FQL&gt;&lt;FQL&gt;&lt;Q&gt;USDCNH^FG_PRICE_CHANGE(0,-1AM)&lt;/Q&gt;&lt;R&gt;1&lt;/R&gt;&lt;C&gt;1&lt;/C&gt;&lt;D xsi:type="xsd:double"&gt;0.4962206&lt;/D&gt;&lt;/FQL&gt;&lt;FQL&gt;&lt;Q&gt;VNM^FMA_PE(LTMA,-10AY,0,AM,"PORTAGG","MEANR")&lt;/Q&gt;&lt;R&gt;121&lt;/R&gt;&lt;C&gt;1&lt;/C&gt;&lt;D xsi:type="xsd:double"&gt;12.9568607792292&lt;/D&gt;&lt;D xsi:type="xsd:double"&gt;12.8211170833811&lt;/D&gt;&lt;D xsi:type="xsd:double"&gt;12.3705389981795&lt;/D&gt;&lt;D xsi:type="xsd:double"&gt;12.4509108781616&lt;/D&gt;&lt;D xsi:type="xsd:double"&gt;12.9998504512307&lt;/D&gt;&lt;D xsi:type="xsd:double"&gt;16.6269559330554&lt;/D&gt;&lt;D xsi:type="xsd:double"&gt;16.7860826239706&lt;/D&gt;&lt;D xsi:type="xsd:double"&gt;16.3606678671324&lt;/D&gt;&lt;D xsi:type="xsd:double"&gt;16.638728186338&lt;/D&gt;&lt;D xsi:type="xsd:double"&gt;17.2759789066297&lt;/D&gt;&lt;D xsi:type="xsd:double"&gt;17.2451886229004&lt;/D&gt;&lt;D xsi:type="xsd:double"&gt;17.9027083089176&lt;/D&gt;&lt;D xsi:type="xsd:double"&gt;23.7268826203104&lt;/D&gt;&lt;D xsi:type="xsd:double"&gt;24.8357583903887&lt;/D&gt;&lt;D xsi:type="xsd:double"&gt;23.044348975655&lt;/D&gt;&lt;D xsi:type="xsd:double"&gt;32.2397515410017&lt;/D&gt;&lt;D xsi:type="xsd:double"&gt;19.4495413013752&lt;/D&gt;&lt;D xsi:type="xsd:double"&gt;-4.73022152359068&lt;/D&gt;&lt;D xsi:type="xsd:double"&gt;-3.16449427274607&lt;/D&gt;&lt;D xsi:type="xsd:double"&gt;-1.22947173017151&lt;/D&gt;&lt;D xsi:type="xsd:double"&gt;0.665644793529822&lt;/D&gt;&lt;D xsi:type="xsd:double"&gt;2.60925570406696&lt;/D&gt;&lt;D xsi:type="xsd:double"&gt;4.28140147634083&lt;/D&gt;&lt;D xsi:type="xsd:double"&gt;5.76261583673271&lt;/D&gt;&lt;D xsi:type="xsd:double"&gt;10.559607446394&lt;/D&gt;&lt;D xsi:type="xsd:double"&gt;11.7228774967868&lt;/D&gt;&lt;D xsi:type="xsd:double"&gt;13.5571636614408&lt;/D&gt;&lt;D xsi:type="xsd:double"&gt;14.7009991585351&lt;/D&gt;&lt;D xsi:type="xsd:double"&gt;15.8951802837904&lt;/D&gt;&lt;D xsi:type="xsd:double"&gt;15.5018920603268&lt;/D&gt;&lt;D xsi:type="xsd:double"&gt;15.6441459457913&lt;/D&gt;&lt;D xsi:type="xsd:double"&gt;15.7606935738637&lt;/D&gt;&lt;D xsi:type="xsd:double"&gt;15.8377679769097&lt;/D&gt;&lt;D xsi:type="xsd:double"&gt;16.0603480921853&lt;/D&gt;&lt;D xsi:type="xsd:double"&gt;17.0664173341496&lt;/D&gt;&lt;D xsi:type="xsd:double"&gt;18.0042828292188&lt;/D&gt;&lt;D xsi:type="xsd:double"&gt;18.1641769717932&lt;/D&gt;&lt;D xsi:type="xsd:double"&gt;19.4560485552195&lt;/D&gt;&lt;D xsi:type="xsd:double"&gt;21.8719187922572&lt;/D&gt;&lt;D xsi:type="xsd:double"&gt;24.8295235435811&lt;/D&gt;&lt;D xsi:type="xsd:double"&gt;23.8292179790327&lt;/D&gt;&lt;D xsi:type="xsd:double"&gt;24.5317931001974&lt;/D&gt;&lt;D xsi:type="xsd:double"&gt;24.3686050709092&lt;/D&gt;&lt;D xsi:type="xsd:double"&gt;24.1464660038178&lt;/D&gt;&lt;D xsi:type="xsd:double"&gt;22.7152919977938&lt;/D&gt;&lt;D xsi:type="xsd:double"&gt;21.8277021121574&lt;/D&gt;&lt;D xsi:type="xsd:double"&gt;21.9929184273946&lt;/D&gt;&lt;D xsi:type="xsd:double"&gt;21.9692780994486&lt;/D&gt;&lt;D xsi:type="xsd:double"&gt;20.2604218436636&lt;/D&gt;&lt;D xsi:type="xsd:double"&gt;19.0620341193409&lt;/D&gt;&lt;D xsi:type="xsd:double"&gt;19.0448479989942&lt;/D&gt;&lt;D xsi:type="xsd:double"&gt;18.3355828390877&lt;/D&gt;&lt;D xsi:type="xsd:double"&gt;18.5384320327757&lt;/D&gt;&lt;D xsi:type="xsd:double"&gt;19.7481706985987&lt;/D&gt;&lt;D xsi:type="xsd:double"&gt;19.659848877502&lt;/D&gt;&lt;D xsi:type="xsd:double"&gt;19.5225609916688&lt;/D&gt;&lt;D xsi:type="xsd:double"&gt;19.1261746242507&lt;/D&gt;&lt;D xsi:type="xsd:double"&gt;18.6730306595182&lt;/D&gt;&lt;D xsi:type="xsd:double"&gt;17.616487227339&lt;/D&gt;&lt;D xsi:type="xsd:double"&gt;17.6313115786466&lt;/D&gt;&lt;D xsi:type="xsd:double"&gt;17.2611404219001&lt;/D&gt;&lt;D xsi:type="xsd:double"&gt;17.8369213496336&lt;/D&gt;&lt;D xsi:type="xsd:double"&gt;17.150744158122&lt;/D&gt;&lt;D xsi:type="xsd:double"&gt;16.2860643048821&lt;/D&gt;&lt;D xsi:type="xsd:double"&gt;15.3004136215928&lt;/D&gt;&lt;D xsi:type="xsd:double"&gt;14.6706410404574&lt;/D&gt;&lt;D xsi:type="xsd:double"&gt;15.1866110308929&lt;/D&gt;&lt;D xsi:type="xsd:double"&gt;15.2875605225496&lt;/D&gt;&lt;D xsi:type="xsd:double"&gt;16.2083805306192&lt;/D&gt;&lt;D xsi:type="xsd:double"&gt;16.5584325879237&lt;/D&gt;&lt;D xsi:type="xsd:double"&gt;16.5339209596261&lt;/D&gt;&lt;D xsi:type="xsd:double"&gt;18.1113702552373&lt;/D&gt;&lt;D xsi:type="xsd:double"&gt;18.6831902937105&lt;/D&gt;&lt;D xsi:type="xsd:double"&gt;18.9937913838806&lt;/D&gt;&lt;D xsi:type="xsd:double"&gt;21.5510407802396&lt;/D&gt;&lt;D xsi:type="xsd:double"&gt;24.2862272690242&lt;/D&gt;&lt;D xsi:type="xsd:double"&gt;24.7665389461886&lt;/D&gt;&lt;D xsi:type="xsd:double"&gt;24.1107583203634&lt;/D&gt;&lt;D xsi:type="xsd:double"&gt;23.5611825905087&lt;/D&gt;&lt;D xsi:type="xsd:double"&gt;22.6648135540553&lt;/D&gt;&lt;D xsi:type="xsd:double"&gt;23.0641766825826&lt;/D&gt;&lt;D xsi:type="xsd:double"&gt;21.7057402412239&lt;/D&gt;&lt;D xsi:type="xsd:double"&gt;21.0004770911835&lt;/D&gt;&lt;D xsi:type="xsd:double"&gt;20.3968140094961&lt;/D&gt;&lt;D xsi:type="xsd:double"&gt;20.1417975266421&lt;/D&gt;&lt;D xsi:type="xsd:double"&gt;19.7195328863176&lt;/D&gt;&lt;D xsi:type="xsd:double"&gt;19.3763036274284&lt;/D&gt;&lt;D xsi:type="xsd:double"&gt;17.1568448138746&lt;/D&gt;&lt;D xsi:type="xsd:double"&gt;17.0975493568261&lt;/D&gt;&lt;D xsi:type="xsd:double"&gt;16.3259583980985&lt;/D&gt;&lt;D xsi:type="xsd:double"&gt;16.0044369742218&lt;/D&gt;&lt;D xsi:type="xsd:double"&gt;15.3114204106401&lt;/D&gt;&lt;D xsi:type="xsd:double"&gt;14.7888310698706&lt;/D&gt;&lt;D xsi:type="xsd:double"&gt;13.9220287710842&lt;/D&gt;&lt;D xsi:type="xsd:double"&gt;14.1562332474153&lt;/D&gt;&lt;D xsi:type="xsd:double"&gt;13.5361937429478&lt;/D&gt;&lt;D xsi:type="xsd:double"&gt;12.5556574588505&lt;/D&gt;&lt;D xsi:type="xsd:double"&gt;11.5863883674196&lt;/D&gt;&lt;D xsi:type="xsd:double"&gt;12.7088667110279&lt;/D&gt;&lt;D xsi:type="xsd:double"&gt;12.3672951819351&lt;/D&gt;&lt;D xsi:type="xsd:double"&gt;12.8346897190073&lt;/D&gt;&lt;D xsi:type="xsd:double"&gt;12.408534991832&lt;/D&gt;&lt;D xsi:type="xsd:double"&gt;12.8840012942826&lt;/D&gt;&lt;D xsi:type="xsd:double"&gt;13.3367177650135&lt;/D&gt;&lt;D xsi:type="xsd:double"&gt;13.6140281960061&lt;/D&gt;&lt;D xsi:type="xsd:double"&gt;13.6282344220582&lt;/D&gt;&lt;D xsi:type="xsd:double"&gt;14.320251180096&lt;/D&gt;&lt;D xsi:type="xsd:double"&gt;15.3833303834388&lt;/D&gt;&lt;D xsi:type="xsd:double"&gt;15.2206970817762&lt;/D&gt;&lt;D xsi:type="xsd:double"&gt;15.422392679067&lt;/D&gt;&lt;D xsi:type="xsd:double"&gt;16.0129693676881&lt;/D&gt;&lt;D xsi:type="xsd:double"&gt;16.8318832812523&lt;/D&gt;&lt;D xsi:type="xsd:double"&gt;17.0059323870471&lt;/D&gt;&lt;D xsi:type="xsd:double"&gt;18.6391550471898&lt;/D&gt;&lt;D xsi:type="xsd:double"&gt;18.0839135107243&lt;/D&gt;&lt;D xsi:type="xsd:double"&gt;18.2849396126938&lt;/D&gt;&lt;D xsi:type="xsd:double"&gt;17.8799885618587&lt;/D&gt;&lt;D xsi:type="xsd:double"&gt;16.9068805030017&lt;/D&gt;&lt;D xsi:type="xsd:double"&gt;16.1144892115259&lt;/D&gt;&lt;D xsi:type="xsd:double"&gt;15.7854859560567&lt;/D&gt;&lt;D xsi:type="xsd:double"&gt;15.7166508018919&lt;/D&gt;&lt;/FQL&gt;&lt;FQL&gt;&lt;Q&gt;DDR3512M-FDS^MAX(FG_PRICE(0,-5AY))&lt;/Q&gt;&lt;R&gt;1&lt;/R&gt;&lt;C&gt;1&lt;/C&gt;&lt;D xsi:type="xsd:double"&gt;3.3053632&lt;/D&gt;&lt;/FQL&gt;&lt;FQL&gt;&lt;Q&gt;INDA^FG_PRICE_MAVG(0,,,,30)&lt;/Q&gt;&lt;R&gt;1&lt;/R&gt;&lt;C&gt;1&lt;/C&gt;&lt;D xsi:type="xsd:double"&gt;57.69483&lt;/D&gt;&lt;/FQL&gt;&lt;FQL&gt;&lt;Q&gt;EWW^FG_PRICE_MAVG(0,,,,200)&lt;/Q&gt;&lt;R&gt;1&lt;/R&gt;&lt;C&gt;1&lt;/C&gt;&lt;D xsi:type="xsd:double"&gt;61.4298&lt;/D&gt;&lt;/FQL&gt;&lt;FQL&gt;&lt;Q&gt;MCHI^FG_TOTAL_RETURNC(0,-12AM)&lt;/Q&gt;&lt;R&gt;1&lt;/R&gt;&lt;C&gt;1&lt;/C&gt;&lt;D xsi:type="xsd:double"&gt;23.095762&lt;/D&gt;&lt;/FQL&gt;&lt;FQL&gt;&lt;Q&gt;EWZ^FG_TOTAL_RETURNC(0,-12AM)&lt;/Q&gt;&lt;R&gt;1&lt;/R&gt;&lt;C&gt;1&lt;/C&gt;&lt;D xsi:type="xsd:double"&gt;0.22782087&lt;/D&gt;&lt;/FQL&gt;&lt;FQL&gt;&lt;Q&gt;EPU^FMA_PCT_ABOVE_MAVG(200,0,,,,"PORTAGG")&lt;/Q&gt;&lt;R&gt;1&lt;/R&gt;&lt;C&gt;1&lt;/C&gt;&lt;D xsi:type="xsd:double"&gt;73.0769230769231&lt;/D&gt;&lt;/FQL&gt;&lt;FQL&gt;&lt;Q&gt;ECH^PERCENT_CHANGE(FMA_EPS(+1,0,,,,"PORTAGG","MEAN"),FMA_EPS(+1,-1AM,,,,"PORTAGG","MEAN"))&lt;/Q&gt;&lt;R&gt;1&lt;/R&gt;&lt;C&gt;1&lt;/C&gt;&lt;D xsi:type="xsd:double"&gt;1.17895951521865&lt;/D&gt;&lt;/FQL&gt;&lt;FQL&gt;&lt;Q&gt;EWJ^PERCENT_CHANGE(FMA_EPS(+1,0,,,,"PORTAGG","MEAN"),FMA_EPS(+1,-1AM,,,,"PORTAGG","MEAN"))&lt;/Q&gt;&lt;R&gt;1&lt;/R&gt;&lt;C&gt;1&lt;/C&gt;&lt;D xsi:type="xsd:double"&gt;-4.05134009801606&lt;/D&gt;&lt;/FQL&gt;&lt;FQL&gt;&lt;Q&gt;TUR^SIZE(FG_CONSTITUENTS)&lt;/Q&gt;&lt;R&gt;1&lt;/R&gt;&lt;C&gt;1&lt;/C&gt;&lt;D xsi:type="xsd:long"&gt;96&lt;/D&gt;&lt;/FQL&gt;&lt;FQL&gt;&lt;Q&gt;EPU^SIZE(FG_CONSTITUENTS)&lt;/Q&gt;&lt;R&gt;1&lt;/R&gt;&lt;C&gt;1&lt;/C&gt;&lt;D xsi:type="xsd:long"&gt;26&lt;/D&gt;&lt;/FQL&gt;&lt;FQL&gt;&lt;Q&gt;KSA^FMA_RBICS_REV_CURRENT(30, LOC, "PORTAGG")&lt;/Q&gt;&lt;R&gt;1&lt;/R&gt;&lt;C&gt;1&lt;/C&gt;&lt;D xsi:type="xsd:double"&gt;39.4472302321322&lt;/D&gt;&lt;/FQL&gt;&lt;FQL&gt;&lt;Q&gt;EWM^FG_ROE(0)&lt;/Q&gt;&lt;R&gt;1&lt;/R&gt;&lt;C&gt;1&lt;/C&gt;&lt;D xsi:type="xsd:double"&gt;8.12607759651044&lt;/D&gt;&lt;/FQL&gt;&lt;FQL&gt;&lt;Q&gt;REFAEREPO-FDS^FG_YIELD(NOW,,,0)&lt;/Q&gt;&lt;R&gt;1&lt;/R&gt;&lt;C&gt;1&lt;/C&gt;&lt;D xsi:type="xsd:double"&gt;4.9&lt;/D&gt;&lt;/FQL&gt;&lt;FQL&gt;&lt;Q&gt;REFMYON-FDS^(SUBARRAY(NOT_NA(NO_REPEAT_F(FG_YIELD(NOW,-10AY,D))),0,1)-SUBARRAY(NOT_NA(NO_REPEAT_F(FG_YIELD(NOW,-10AY,D))),1,1))*100&lt;/Q&gt;&lt;R&gt;1&lt;/R&gt;&lt;C&gt;1&lt;/C&gt;&lt;D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xsi:type="xsd:double"&gt;-10&lt;/D&gt;&lt;/FQL&gt;&lt;FQL&gt;&lt;Q&gt;TRYIN10Y-FDS^PCTCHG(FG_YIELD(0,,,,"YTM"),FG_YIELD(-1AM,,,,"YTM"))&lt;/Q&gt;&lt;R&gt;1&lt;/R&gt;&lt;C&gt;1&lt;/C&gt;&lt;D xsi:type="xsd:double"&gt;0.30235556&lt;/D&gt;&lt;/FQL&gt;&lt;FQL&gt;&lt;Q&gt;TRYPL10Y-FDS^PCTCHG(FG_YIELD(0,,,,"YTM"),FG_YIELD(-1AM,,,,"YTM"))&lt;/Q&gt;&lt;R&gt;1&lt;/R&gt;&lt;C&gt;1&lt;/C&gt;&lt;D xsi:type="xsd:double"&gt;5.2613735&lt;/D&gt;&lt;/FQL&gt;&lt;FQL&gt;&lt;Q&gt;TRYMX10Y-FDS^FG_YIELD(0,,,,"YTM")&lt;/Q&gt;&lt;R&gt;1&lt;/R&gt;&lt;C&gt;1&lt;/C&gt;&lt;D xsi:type="xsd:double"&gt;9.8663&lt;/D&gt;&lt;/FQL&gt;&lt;FQL&gt;&lt;Q&gt;CC_PH^IMF_IFS_RCPI_Q(0)&lt;/Q&gt;&lt;R&gt;0&lt;/R&gt;&lt;C&gt;0&lt;/C&gt;&lt;/FQL&gt;&lt;FQL&gt;&lt;Q&gt;UAE^FMA_DIV_YLD(NTMA,NOW,NOW,M,"PORTAGG","MEANR")&lt;/Q&gt;&lt;R&gt;1&lt;/R&gt;&lt;C&gt;1&lt;/C&gt;&lt;D xsi:type="xsd:double"&gt;5.21806431474157&lt;/D&gt;&lt;/FQL&gt;&lt;FQL&gt;&lt;Q&gt;INDA^FMA_PE(NTMA,0,,,"PORTAGG","MEANR")&lt;/Q&gt;&lt;R&gt;1&lt;/R&gt;&lt;C&gt;1&lt;/C&gt;&lt;D xsi:type="xsd:double"&gt;24.3602934936531&lt;/D&gt;&lt;/FQL&gt;&lt;FQL&gt;&lt;Q&gt;EPU^FMA_EVAL_EBITDA(NTMA,0,,,"PORTAGG","MEANR")&lt;/Q&gt;&lt;R&gt;1&lt;/R&gt;&lt;C&gt;1&lt;/C&gt;&lt;D xsi:type="xsd:double"&gt;6.67636005153171&lt;/D&gt;&lt;/FQL&gt;&lt;FQL&gt;&lt;Q&gt;CNYA^FMA_EVAL_EBITDA(NTMA,0,,,"PORTAGG","MEANR")&lt;/Q&gt;&lt;R&gt;1&lt;/R&gt;&lt;C&gt;1&lt;/C&gt;&lt;D xsi:type="xsd:double"&gt;10.15787582671&lt;/D&gt;&lt;/FQL&gt;&lt;FQL&gt;&lt;Q&gt;EZA^FG_COMPANY_NAME&lt;/Q&gt;&lt;R&gt;1&lt;/R&gt;&lt;C&gt;1&lt;/C&gt;&lt;D xsi:type="xsd:string"&gt;iShares MSCI South Africa ETF&lt;/D&gt;&lt;/FQL&gt;&lt;FQL&gt;&lt;Q&gt;UAE^FMA_PE(NTMA,0,,,"PORTAGG","MEANR")&lt;/Q&gt;&lt;R&gt;1&lt;/R&gt;&lt;C&gt;1&lt;/C&gt;&lt;D xsi:type="xsd:double"&gt;9.50597838545029&lt;/D&gt;&lt;/FQL&gt;&lt;FQL&gt;&lt;Q&gt;QAT^FMA_EVAL_EBITDA(NTMA,0,,,"PORTAGG","MEANR")&lt;/Q&gt;&lt;R&gt;1&lt;/R&gt;&lt;C&gt;1&lt;/C&gt;&lt;D xsi:type="xsd:double"&gt;9.61225577369056&lt;/D&gt;&lt;/FQL&gt;&lt;FQL&gt;&lt;Q&gt;EWZ^FMA_ROE(NTMA,-20AY,NOW,FY,"PORTAGG","MEANR")&lt;/Q&gt;&lt;R&gt;20&lt;/R&gt;&lt;C&gt;1&lt;/C&gt;&lt;D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xsi:type="xsd:double"&gt;14.5227361539118&lt;/D&gt;&lt;D xsi:type="xsd:double"&gt;16.6192198265802&lt;/D&gt;&lt;D xsi:type="xsd:double"&gt;20.456077244986&lt;/D&gt;&lt;D xsi:type="xsd:double"&gt;19.4075515639097&lt;/D&gt;&lt;D xsi:type="xsd:double"&gt;18.6067332701542&lt;/D&gt;&lt;/FQL&gt;&lt;FQL&gt;&lt;Q&gt;CAGDPY@TH^EE_ACTUAL_ANNUAL(MED,+1)&lt;/Q&gt;&lt;R&gt;1&lt;/R&gt;&lt;C&gt;1&lt;/C&gt;&lt;D xsi:type="xsd:double"&gt;2.6&lt;/D&gt;&lt;/FQL&gt;&lt;FQL&gt;&lt;Q&gt;CAGDPY@ID^EE_ACTUAL_ANNUAL(MED,0)&lt;/Q&gt;&lt;R&gt;1&lt;/R&gt;&lt;C&gt;1&lt;/C&gt;&lt;D xsi:type="xsd:double"&gt;-0.14&lt;/D&gt;&lt;/FQL&gt;&lt;FQL&gt;&lt;Q&gt;USDAED^FG_COMPANY_NAME&lt;/Q&gt;&lt;R&gt;1&lt;/R&gt;&lt;C&gt;1&lt;/C&gt;&lt;D xsi:type="xsd:string"&gt;UAE Dirham per U.S. Dollar&lt;/D&gt;&lt;/FQL&gt;&lt;FQL&gt;&lt;Q&gt;USDKRW^FG_PRICE_CHANGE(0,-1AM)&lt;/Q&gt;&lt;R&gt;1&lt;/R&gt;&lt;C&gt;1&lt;/C&gt;&lt;D xsi:type="xsd:double"&gt;3.023684&lt;/D&gt;&lt;/FQL&gt;&lt;FQL&gt;&lt;Q&gt;USDPHP^FG_PRICE_CHANGE(0,-3AM)&lt;/Q&gt;&lt;R&gt;1&lt;/R&gt;&lt;C&gt;1&lt;/C&gt;&lt;D xsi:type="xsd:double"&gt;-1.2703896&lt;/D&gt;&lt;/FQL&gt;&lt;FQL&gt;&lt;Q&gt;FC0000ID^FMA_EPS(NTMA,-20AY,0,CY,,"PORTAGG","MEANR")&lt;/Q&gt;&lt;R&gt;20&lt;/R&gt;&lt;C&gt;1&lt;/C&gt;&lt;D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xsi:type="xsd:double"&gt;51.5269226366261&lt;/D&gt;&lt;D xsi:type="xsd:double"&gt;58.7717056192432&lt;/D&gt;&lt;D xsi:type="xsd:double"&gt;64.972794174405&lt;/D&gt;&lt;D xsi:type="xsd:double"&gt;67.9891570247354&lt;/D&gt;&lt;/FQL&gt;&lt;FQL&gt;&lt;Q&gt;ECH^JULIAN(P_PRICE_RETURNS_PR('52W',2,-10AY,0,AM).DATES)&lt;/Q&gt;&lt;R&gt;121&lt;/R&gt;&lt;C&gt;1&lt;/C&gt;&lt;D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</t>
        </r>
      </text>
    </comment>
    <comment ref="A11" authorId="0" shapeId="0" xr:uid="{C688C761-372B-4620-9833-8CE12D984E76}">
      <text>
        <r>
          <rPr>
            <b/>
            <sz val="9"/>
            <color indexed="81"/>
            <rFont val="Tahoma"/>
            <charset val="1"/>
          </rPr>
          <t>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xsi:type="xsd:long"&gt;45583&lt;/D&gt;&lt;/FQL&gt;&lt;FQL&gt;&lt;Q&gt;ECH^JULIAN(FG_TOTAL_RETURNC(-10AY,0,AM).DATES)&lt;/Q&gt;&lt;R&gt;121&lt;/R&gt;&lt;C&gt;1&lt;/C&gt;&lt;D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xsi:type="xsd:long"&gt;45400&lt;/D&gt;&lt;D xsi:type="xsd:long"&gt;45429&lt;/D&gt;&lt;D xsi:type="xsd:long"&gt;45461&lt;/D&gt;&lt;D xsi:type="xsd:long"&gt;45491&lt;/D&gt;&lt;D xsi:type="xsd:long"&gt;45520&lt;/D&gt;&lt;D xsi:type="xsd:long"&gt;45553&lt;/D&gt;&lt;D xsi:type="xsd:long"&gt;45583&lt;/D&gt;&lt;/FQL&gt;&lt;FQL&gt;&lt;Q&gt;UAE^FMA_PE(NTMA,-10AY,0,AM,"PORTAGG","MEANR")&lt;/Q&gt;&lt;R&gt;121&lt;/R&gt;&lt;C&gt;1&lt;/C&gt;&lt;D xsi:type="xsd:double"&gt;13.168143197639&lt;/D&gt;&lt;D xsi:type="xsd:double"&gt;14.3895476286626&lt;/D&gt;&lt;D xsi:type="xsd:double"&gt;11.4565733061913&lt;/D&gt;&lt;D xsi:type="xsd:double"&gt;11.8648387486469&lt;/D&gt;&lt;D xsi:type="xsd:double"&gt;12.825333020292&lt;/D&gt;&lt;D xsi:type="xsd:double"&gt;11.4423248259491&lt;/D&gt;&lt;D xsi:type="xsd:double"&gt;13.7690440242599&lt;/D&gt;&lt;D xsi:type="xsd:double"&gt;13.9129542259067&lt;/D&gt;&lt;D xsi:type="xsd:double"&gt;12.9593506983145&lt;/D&gt;&lt;D xsi:type="xsd:double"&gt;12.986024869343&lt;/D&gt;&lt;D xsi:type="xsd:double"&gt;11.6540497734614&lt;/D&gt;&lt;D xsi:type="xsd:double"&gt;11.9587812688973&lt;/D&gt;&lt;D xsi:type="xsd:double"&gt;12.2140115123307&lt;/D&gt;&lt;D xsi:type="xsd:double"&gt;10.5739327222479&lt;/D&gt;&lt;D xsi:type="xsd:double"&gt;10.6569439235031&lt;/D&gt;&lt;D xsi:type="xsd:double"&gt;10.5068222604021&lt;/D&gt;&lt;D xsi:type="xsd:double"&gt;10.8744842922359&lt;/D&gt;&lt;D xsi:type="xsd:double"&gt;12.5149723748218&lt;/D&gt;&lt;D xsi:type="xsd:double"&gt;13.2756169537707&lt;/D&gt;&lt;D xsi:type="xsd:double"&gt;12.5822775402072&lt;/D&gt;&lt;D xsi:type="xsd:double"&gt;12.2049712234254&lt;/D&gt;&lt;D xsi:type="xsd:double"&gt;13.033714888646&lt;/D&gt;&lt;D xsi:type="xsd:double"&gt;12.6695453452161&lt;/D&gt;&lt;D xsi:type="xsd:double"&gt;12.1977333338052&lt;/D&gt;&lt;D xsi:type="xsd:double"&gt;12.0428715736635&lt;/D&gt;&lt;D xsi:type="xsd:double"&gt;11.4954053625686&lt;/D&gt;&lt;D xsi:type="xsd:double"&gt;11.6151234202061&lt;/D&gt;&lt;D xsi:type="xsd:double"&gt;12.2165678577967&lt;/D&gt;&lt;D xsi:type="xsd:double"&gt;12.41047611544&lt;/D&gt;&lt;D xsi:type="xsd:double"&gt;11.9461344128287&lt;/D&gt;&lt;D xsi:type="xsd:double"&gt;11.9918389086298&lt;/D&gt;&lt;D xsi:type="xsd:double"&gt;11.7582731383624&lt;/D&gt;&lt;D xsi:type="xsd:double"&gt;11.3249102422058&lt;/D&gt;&lt;D xsi:type="xsd:double"&gt;11.6753635514892&lt;/D&gt;&lt;D xsi:type="xsd:double"&gt;11.6590966084659&lt;/D&gt;&lt;D xsi:type="xsd:double"&gt;11.223993389086&lt;/D&gt;&lt;D xsi:type="xsd:double"&gt;11.4660320739569&lt;/D&gt;&lt;D xsi:type="xsd:double"&gt;10.7581234967223&lt;/D&gt;&lt;D xsi:type="xsd:double"&gt;10.8721979491861&lt;/D&gt;&lt;D xsi:type="xsd:double"&gt;11.6440763710311&lt;/D&gt;&lt;D xsi:type="xsd:double"&gt;11.2272114129561&lt;/D&gt;&lt;D xsi:type="xsd:double"&gt;10.9948478517939&lt;/D&gt;&lt;D xsi:type="xsd:double"&gt;11.3496007582068&lt;/D&gt;&lt;D xsi:type="xsd:double"&gt;10.5543339892876&lt;/D&gt;&lt;D xsi:type="xsd:double"&gt;10.8552098695051&lt;/D&gt;&lt;D xsi:type="xsd:double"&gt;11.2417111447383&lt;/D&gt;&lt;D xsi:type="xsd:double"&gt;11.1049123000374&lt;/D&gt;&lt;D xsi:type="xsd:double"&gt;11.8897961209712&lt;/D&gt;&lt;D xsi:type="xsd:double"&gt;11.5539191169851&lt;/D&gt;&lt;D xsi:type="xsd:double"&gt;11.9549923224593&lt;/D&gt;&lt;D xsi:type="xsd:double"&gt;11.1057414934917&lt;/D&gt;&lt;D xsi:type="xsd:double"&gt;10.8262752635315&lt;/D&gt;&lt;D xsi:type="xsd:double"&gt;10.8327181709897&lt;/D&gt;&lt;D xsi:type="xsd:double"&gt;11.9232803310653&lt;/D&gt;&lt;D xsi:type="xsd:double"&gt;12.2003979170539&lt;/D&gt;&lt;D xsi:type="xsd:double"&gt;10.7873777287318&lt;/D&gt;&lt;D xsi:type="xsd:double"&gt;11.561902691822&lt;/D&gt;&lt;D xsi:type="xsd:double"&gt;11.9946376091949&lt;/D&gt;&lt;D xsi:type="xsd:double"&gt;12.2216151726933&lt;/D&gt;&lt;D xsi:type="xsd:double"&gt;12.9920015547257&lt;/D&gt;&lt;D xsi:type="xsd:double"&gt;13.2143654754315&lt;/D&gt;&lt;D xsi:type="xsd:double"&gt;13.2255899265441&lt;/D&gt;&lt;D xsi:type="xsd:double"&gt;13.8445021045509&lt;/D&gt;&lt;D xsi:type="xsd:double"&gt;13.8579964150705&lt;/D&gt;&lt;D xsi:type="xsd:double"&gt;12.7922314858529&lt;/D&gt;&lt;D xsi:type="xsd:double"&gt;8.59075954146079&lt;/D&gt;&lt;D xsi:type="xsd:double"&gt;14.1370324990186&lt;/D&gt;&lt;D xsi:type="xsd:double"&gt;15.6217180288495&lt;/D&gt;&lt;D xsi:type="xsd:double"&gt;17.3724939690364&lt;/D&gt;&lt;D xsi:type="xsd:double"&gt;16.3948577082404&lt;/D&gt;&lt;D xsi:type="xsd:double"&gt;13.7464067211601&lt;/D&gt;&lt;D xsi:type="xsd:double"&gt;13.9507570627585&lt;/D&gt;&lt;D xsi:type="xsd:double"&gt;12.3332910897948&lt;/D&gt;&lt;D xsi:type="xsd:double"&gt;15.9471901236642&lt;/D&gt;&lt;D xsi:type="xsd:double"&gt;15.4945525684101&lt;/D&gt;&lt;D xsi:type="xsd:double"&gt;15.6982114000146&lt;/D&gt;&lt;D xsi:type="xsd:double"&gt;15.1141179936668&lt;/D&gt;&lt;D xsi:type="xsd:double"&gt;15.3726986420992&lt;/D&gt;&lt;D xsi:type="xsd:double"&gt;14.1706649470826&lt;/D&gt;&lt;D xsi:type="xsd:double"&gt;14.3134684735692&lt;/D&gt;&lt;D xsi:type="xsd:double"&gt;15.0821755911577&lt;/D&gt;&lt;D xsi:type="xsd:double"&gt;14.2875654271532&lt;/D&gt;&lt;D xsi:type="xsd:double"&gt;14.617359929314&lt;/D&gt;&lt;D xsi:type="xsd:double"&gt;14.7478241673355&lt;/D&gt;&lt;D xsi:type="xsd:double"&gt;14.5934149609186&lt;/D&gt;&lt;D xsi:type="xsd:double"&gt;16.0759098900315&lt;/D&gt;&lt;D xsi:type="xsd:double"&gt;16.5057929388014&lt;/D&gt;&lt;D xsi:type="xsd:double"&gt;15.4382073925656&lt;/D&gt;&lt;D xsi:type="xsd:double"&gt;15.7388866747987&lt;/D&gt;&lt;D xsi:type="xsd:double"&gt;15.9891842808982&lt;/D&gt;&lt;D xsi:type="xsd:double"&gt;16.4491011486721&lt;/D&gt;&lt;D xsi:type="xsd:double"&gt;14.8133834231775&lt;/D&gt;&lt;D xsi:type="xsd:double"&gt;13.4235947945567&lt;/D&gt;&lt;D xsi:type="xsd:double"&gt;12.7988625720649&lt;/D&gt;&lt;D xsi:type="xsd:double"&gt;13.4900280389409&lt;/D&gt;&lt;D xsi:type="xsd:double"&gt;13.3651471006011&lt;/D&gt;&lt;D xsi:type="xsd:double"&gt;12.4507658515741&lt;/D&gt;&lt;D xsi:type="xsd:double"&gt;12.3806320164271&lt;/D&gt;&lt;D xsi:type="xsd:double"&gt;12.1546246470424&lt;/D&gt;&lt;D xsi:type="xsd:double"&gt;12.1621022000303&lt;/D&gt;&lt;D xsi:type="xsd:double"&gt;12.0893469549965&lt;/D&gt;&lt;D xsi:type="xsd:double"&gt;10.8822992508198&lt;/D&gt;&lt;D xsi:type="xsd:double"&gt;11.3146713674829&lt;/D&gt;&lt;D xsi:type="xsd:double"&gt;11.0234395345114&lt;/D&gt;&lt;D xsi:type="xsd:double"&gt;11.1444174885227&lt;/D&gt;&lt;D xsi:type="xsd:double"&gt;11.4458574219631&lt;/D&gt;&lt;D xsi:type="xsd:double"&gt;11.3021917978973&lt;/D&gt;&lt;D xsi:type="xsd:double"&gt;11.0000210200861&lt;/D&gt;&lt;D xsi:type="xsd:double"&gt;10.2335947579684&lt;/D&gt;&lt;D xsi:type="xsd:double"&gt;10.3870938685754&lt;/D&gt;&lt;D xsi:type="xsd:double"&gt;10.2548246106898&lt;/D&gt;&lt;D xsi:type="xsd:double"&gt;10.5467510037521&lt;/D&gt;&lt;D xsi:type="xsd:double"&gt;10.2362119898842&lt;/D&gt;&lt;D xsi:type="xsd:double"&gt;9.60731102869691&lt;/D&gt;&lt;D xsi:type="xsd:double"&gt;9.35005049890905&lt;/D&gt;&lt;D xsi:type="xsd:double"&gt;8.61078286656785&lt;/D&gt;&lt;D xsi:type="xsd:double"&gt;8.3940237763622&lt;/D&gt;&lt;D xsi:type="xsd:double"&gt;8.89927208800977&lt;/D&gt;&lt;D xsi:type="xsd:double"&gt;8.91282848015015&lt;/D&gt;&lt;D xsi:type="xsd:double"&gt;9.56272021236207&lt;/D&gt;&lt;D xsi:type="xsd:double"&gt;9.50597838545029&lt;/D&gt;&lt;/FQL&gt;&lt;FQL&gt;&lt;Q&gt;NI-FDS^MAX(FG_PRICE(0,-5AY))&lt;/Q&gt;&lt;R&gt;1&lt;/R&gt;&lt;C&gt;1&lt;/C&gt;&lt;D xsi:type="xsd:double"&gt;48241&lt;/D&gt;&lt;/FQL&gt;&lt;FQL&gt;&lt;Q&gt;CPALM-FDS^FG_PRICE_CHANGE(0,-6AM)&lt;/Q&gt;&lt;R&gt;1&lt;/R&gt;&lt;C&gt;1&lt;/C&gt;&lt;D xsi:type="xsd:double"&gt;4.67878787878788&lt;/D&gt;&lt;/FQL&gt;&lt;FQL&gt;&lt;Q&gt;BRENT-FDS^FG_PRICE_MAVG(0,,,,30)&lt;/Q&gt;&lt;R&gt;1&lt;/R&gt;&lt;C&gt;1&lt;/C&gt;&lt;D xsi:type="xsd:double"&gt;85.86&lt;/D&gt;&lt;/FQL&gt;&lt;FQL&gt;&lt;Q&gt;UAE^FG_PRICE(0)&lt;/Q&gt;&lt;R&gt;1&lt;/R&gt;&lt;C&gt;1&lt;/C&gt;&lt;D xsi:type="xsd:double"&gt;14.88&lt;/D&gt;&lt;/FQL&gt;&lt;FQL&gt;&lt;Q&gt;EWW^FG_PRICE_MAVG(0,,,,60)&lt;/Q&gt;&lt;R&gt;1&lt;/R&gt;&lt;C&gt;1&lt;/C&gt;&lt;D xsi:type="xsd:double"&gt;54.294834&lt;/D&gt;&lt;/FQL&gt;&lt;FQL&gt;&lt;Q&gt;EPOL^FG_PRICE(0)&lt;/Q&gt;&lt;R&gt;1&lt;/R&gt;&lt;C&gt;1&lt;/C&gt;&lt;D xsi:type="xsd:double"&gt;23.25&lt;/D&gt;&lt;/FQL&gt;&lt;FQL&gt;&lt;Q&gt;KSA^P_PRICE(0)/P_PRICE_LOW_PR(0,,,,,,"PRICE","INTRA","52W")-1&lt;/Q&gt;&lt;R&gt;1&lt;/R&gt;&lt;C&gt;1&lt;/C&gt;&lt;D xsi:type="xsd:double"&gt;0.15023482&lt;/D&gt;&lt;/FQL&gt;&lt;FQL&gt;&lt;Q&gt;UAE^P_PRICE(0)/P_PRICE_LOW_PR(0,,,,,,"PRICE","INTRA","52W")-1&lt;/Q&gt;&lt;R&gt;1&lt;/R&gt;&lt;C&gt;1&lt;/C&gt;&lt;D xsi:type="xsd:double"&gt;0.12344277&lt;/D&gt;&lt;/FQL&gt;&lt;FQL&gt;&lt;Q&gt;SET-BKK^P_PRICE(0)/P_PRICE_LOW_PR(0,,,,,,"PRICE","INTRA","52W")-1&lt;/Q&gt;&lt;R&gt;1&lt;/R&gt;&lt;C&gt;1&lt;/C&gt;&lt;D xsi:type="xsd:double"&gt;0.17016578&lt;/D&gt;&lt;/FQL&gt;&lt;FQL&gt;&lt;Q&gt;GREK^FG_TOTAL_RETURNC(0,-12AM)&lt;/Q&gt;&lt;R&gt;1&lt;/R&gt;&lt;C&gt;1&lt;/C&gt;&lt;D xsi:type="xsd:double"&gt;30.353271&lt;/D&gt;&lt;/FQL&gt;&lt;FQL&gt;&lt;Q&gt;EWW^FG_TOTAL_RETURNC(0,-12AM)&lt;/Q&gt;&lt;R&gt;1&lt;/R&gt;&lt;C&gt;1&lt;/C&gt;&lt;D xsi:type="xsd:double"&gt;1.9807577&lt;/D&gt;&lt;/FQL&gt;&lt;FQL&gt;&lt;Q&gt;EWM^FG_TOTAL_RETURNC(0,-12AM)&lt;/Q&gt;&lt;R&gt;1&lt;/R&gt;&lt;C&gt;1&lt;/C&gt;&lt;D xsi:type="xsd:double"&gt;29.534267&lt;/D&gt;&lt;/FQL&gt;&lt;FQL&gt;&lt;Q&gt;EPHE^FMA_PCT_ABOVE_MAVG(200,0,,,,"PORTAGG")&lt;/Q&gt;&lt;R&gt;1&lt;/R&gt;&lt;C&gt;1&lt;/C&gt;&lt;D xsi:type="xsd:double"&gt;81.8181818181818&lt;/D&gt;&lt;/FQL&gt;&lt;FQL&gt;&lt;Q&gt;EWJ^FG_TOTAL_RETURNC(0,-3AM)&lt;/Q&gt;&lt;R&gt;1&lt;/R&gt;&lt;C&gt;1&lt;/C&gt;&lt;D xsi:type="xsd:double"&gt;-0.3835261&lt;/D&gt;&lt;/FQL&gt;&lt;FQL&gt;&lt;Q&gt;URTH^FMA_COS_DOWN("EPS","1M",+1,NOW,,,"PORTAGG","MEANR")&lt;/Q&gt;&lt;R&gt;1&lt;/R&gt;&lt;C&gt;1&lt;/C&gt;&lt;D xsi:type="xsd:double"&gt;610&lt;/D&gt;&lt;/FQL&gt;&lt;FQL&gt;&lt;Q&gt;TUR^FMA_COS_DOWN("EPS","1M",+1,NOW,,,"PORTAGG","MEANR")&lt;/Q&gt;&lt;R&gt;1&lt;/R&gt;&lt;C&gt;1&lt;/C&gt;&lt;D xsi:type="xsd:double"&gt;20&lt;/D&gt;&lt;/FQL&gt;&lt;FQL&gt;&lt;Q&gt;EZA^FMA_COS_DOWN("EPS","1M",+1,NOW,,,"PORTAGG","MEANR")&lt;/Q&gt;&lt;R&gt;1&lt;/R&gt;&lt;C&gt;1&lt;/C&gt;&lt;D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xsi:type="xsd:double"&gt;7&lt;/D&gt;&lt;/FQL&gt;&lt;FQL&gt;&lt;Q&gt;EIDO^FMA_RBICS_REV_CURRENT(30, LOC, "PORTAGG")&lt;/Q&gt;&lt;R&gt;1&lt;/R&gt;&lt;C&gt;1&lt;/C&gt;&lt;D xsi:type="xsd:double"&gt;53.2717331572156&lt;/D&gt;&lt;/FQL&gt;&lt;FQL&gt;&lt;Q&gt;REFEUREFI-FDS^FG_YIELD(NOW,,,0)&lt;/Q&gt;&lt;R&gt;1&lt;/R&gt;&lt;C&gt;1&lt;/C&gt;&lt;D xsi:type="xsd:double"&gt;3.65&lt;/D&gt;&lt;/FQL&gt;&lt;FQL&gt;&lt;Q&gt;REFCNRMB-FDS^FG_YIELD(NOW,,,0)&lt;/Q&gt;&lt;R&gt;1&lt;/R&gt;&lt;C&gt;1&lt;/C&gt;&lt;D xsi:type="xsd:double"&gt;3.35&lt;/D&gt;&lt;/FQL&gt;&lt;FQL&gt;&lt;Q&gt;TRYTR7Y-FDS^FG_YIELD_NAME&lt;/Q&gt;&lt;R&gt;1&lt;/R&gt;&lt;C&gt;1&lt;/C&gt;&lt;D xsi:type="xsd:string"&gt;Treasury - Turkey Benchmark Bond 7Y&lt;/D&gt;&lt;/FQL&gt;&lt;FQL&gt;&lt;Q&gt;CC_SA^IMF_IFS_RCPI_Q(0)&lt;/Q&gt;&lt;R&gt;0&lt;/R&gt;&lt;C&gt;0&lt;/C&gt;&lt;/FQL&gt;&lt;FQL&gt;&lt;Q&gt;KSA^FMA_EVAL_EBIT(LTMA,NOW,NOW,M,"PORTAGG","MEANR")&lt;/Q&gt;&lt;R&gt;1&lt;/R&gt;&lt;C&gt;1&lt;/C&gt;&lt;D xsi:type="xsd:double"&gt;20.9012078992654&lt;/D&gt;&lt;/FQL&gt;&lt;FQL&gt;&lt;Q&gt;QAT^FMA_EVAL_EBIT(LTMA,NOW,NOW,M,"PORTAGG","MEANR")&lt;/Q&gt;&lt;R&gt;1&lt;/R&gt;&lt;C&gt;1&lt;/C&gt;&lt;D xsi:type="xsd:double"&gt;16.287629023603&lt;/D&gt;&lt;/FQL&gt;&lt;FQL&gt;&lt;Q&gt;EWZ^FMA_EVAL_EBITDA(NTMA,0,,,"PORTAGG","MEANR")&lt;/Q&gt;&lt;R&gt;1&lt;/R&gt;&lt;C&gt;1&lt;/C&gt;&lt;D xsi:type="xsd:double"&gt;4.63613252952786&lt;/D&gt;&lt;/FQL&gt;&lt;FQL&gt;&lt;Q&gt;EWW^FMA_PE(LTM,0,,,"PORTAGG","MEANR")&lt;/Q&gt;&lt;R&gt;1&lt;/R&gt;&lt;C&gt;1&lt;/C&gt;&lt;D xsi:type="xsd:double"&gt;14.2857951401475&lt;/D&gt;&lt;/FQL&gt;&lt;FQL&gt;&lt;Q&gt;EPHE^FMA_PE(LTM,0,,,"PORTAGG","MEANR")&lt;/Q&gt;&lt;R&gt;1&lt;/R&gt;&lt;C&gt;1&lt;/C&gt;&lt;D xsi:type="xsd:double"&gt;11.5188396429119&lt;/D&gt;&lt;/FQL&gt;&lt;FQL&gt;&lt;Q&gt;EWZ^FG_FCF_YIELD_NTM(0)&lt;/Q&gt;&lt;R&gt;1&lt;/R&gt;&lt;C&gt;1&lt;/C&gt;&lt;D xsi:type="xsd:double"&gt;9.23171960091729&lt;/D&gt;&lt;/FQL&gt;&lt;FQL&gt;&lt;Q&gt;CNYA^FG_FCF_YIELD_NTM(0)&lt;/Q&gt;&lt;R&gt;1&lt;/R&gt;&lt;C&gt;1&lt;/C&gt;&lt;D xsi:type="xsd:double"&gt;5.76744242889387&lt;/D&gt;&lt;/FQL&gt;&lt;FQL&gt;&lt;Q&gt;CC_VN^IMF_IFS_RCPI_Q(0)&lt;/Q&gt;&lt;R&gt;1&lt;/R&gt;&lt;C&gt;1&lt;/C&gt;&lt;D xsi:type="xsd:double"&gt;3.474174&lt;/D&gt;&lt;/FQL&gt;&lt;FQL&gt;&lt;Q&gt;EWW^JULIAN(FMA_DIV_YLD(NTMA,NOW,NOW,M,"PORTAGG","MEANR").DATES)&lt;/Q&gt;&lt;R&gt;1&lt;/R&gt;&lt;C&gt;1&lt;/C&gt;&lt;D xsi:type="xsd:long"&gt;45565&lt;/D&gt;&lt;/FQL&gt;&lt;FQL&gt;&lt;Q&gt;EPOL^P_PRICE(0)/P_PRICE_LOW_PR(0,,,,,,"PRICE","INTRA","52W")-1&lt;/Q&gt;&lt;R&gt;1&lt;/R&gt;&lt;C&gt;1&lt;/C&gt;&lt;D xsi:type="xsd:double"&gt;0.24598074&lt;/D&gt;&lt;/FQL&gt;&lt;FQL&gt;&lt;Q&gt;USDSAR^STD(FG_PRICE_CHANGE(0,-1AY,AM))&lt;/Q&gt;&lt;R&gt;1&lt;/R&gt;&lt;C&gt;1&lt;/C&gt;&lt;D xsi:type="xsd:double"&gt;0.0329612616452096&lt;/D&gt;&lt;/FQL&gt;&lt;FQL&gt;&lt;Q&gt;USDEUR^FG_COMPANY_NAME&lt;/Q&gt;&lt;R&gt;1&lt;/R&gt;&lt;C&gt;1&lt;/C&gt;&lt;D xsi:type="xsd:string"&gt;Euro per U.S. Dollar&lt;/D&gt;&lt;/FQL&gt;&lt;FQL&gt;&lt;Q&gt;USDMYR^FG_PRICE(0)&lt;/Q&gt;&lt;R&gt;1&lt;/R&gt;&lt;C&gt;1&lt;/C&gt;&lt;D xsi:type="xsd:double"&gt;4.3045&lt;/D&gt;&lt;/FQL&gt;&lt;FQL&gt;&lt;Q&gt;USDCNH^FG_PRICE_CHANGE(0,-1AY)&lt;/Q&gt;&lt;R&gt;1&lt;/R&gt;&lt;C&gt;1&lt;/C&gt;&lt;D xsi:type="xsd:double"&gt;-2.8608084&lt;/D&gt;&lt;/FQL&gt;&lt;FQL&gt;&lt;Q&gt;KSA^FG_TOTAL_RETURNC(-10AY,0,AM)&lt;/Q&gt;&lt;R&gt;121&lt;/R&gt;&lt;C&gt;1&lt;/C&gt;&lt;D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xsi:type="xsd:double"&gt;5.2184224&lt;/D&gt;&lt;D xsi:type="xsd:double"&gt;-7.3941229999999996&lt;/D&gt;&lt;D xsi:type="xsd:double"&gt;-0.30568838&lt;/D&gt;&lt;D xsi:type="xsd:double"&gt;-16.894896&lt;/D&gt;&lt;D xsi:type="xsd:double"&gt;1.8454671&lt;/D&gt;&lt;D xsi:type="xsd:double"&gt;10.147381&lt;/D&gt;&lt;D xsi:type="xsd:double"&gt;0.10967255&lt;/D&gt;&lt;D xsi:type="xsd:double"&gt;7.055223&lt;/D&gt;&lt;D xsi:type="xsd:double"&gt;-2.0880044&lt;/D&gt;&lt;D xsi:type="xsd:double"&gt;0.3751278&lt;/D&gt;&lt;D xsi:type="xsd:double"&gt;-5.8057365&lt;/D&gt;&lt;D xsi:type="xsd:double"&gt;-2.2593737&lt;/D&gt;&lt;D xsi:type="xsd:double"&gt;-6.911695&lt;/D&gt;&lt;D xsi:type="xsd:double"&gt;17.655827&lt;/D&gt;&lt;D xsi:type="xsd:double"&gt;7.555926&lt;/D&gt;&lt;D xsi:type="xsd:double"&gt;-4.42034&lt;/D&gt;&lt;D xsi:type="xsd:double"&gt;4.7672033&lt;/D&gt;&lt;D xsi:type="xsd:double"&gt;-2.7208984&lt;/D&gt;&lt;D xsi:type="xsd:double"&gt;2.0572424&lt;/D&gt;&lt;D xsi:type="xsd:double"&gt;-0.38816333&lt;/D&gt;&lt;D xsi:type="xsd:double"&gt;-1.2014389&lt;/D&gt;&lt;D xsi:type="xsd:double"&gt;7.2223186&lt;/D&gt;&lt;D xsi:type="xsd:double"&gt;-2.0374298&lt;/D&gt;&lt;D xsi:type="xsd:double"&gt;3.1325817&lt;/D&gt;&lt;D xsi:type="xsd:double"&gt;-5.557662&lt;/D&gt;&lt;D xsi:type="xsd:double"&gt;1.5612483&lt;/D&gt;&lt;D xsi:type="xsd:double"&gt;1.6160846&lt;/D&gt;&lt;D xsi:type="xsd:double"&gt;7.680297&lt;/D&gt;&lt;D xsi:type="xsd:double"&gt;0.5476475&lt;/D&gt;&lt;D xsi:type="xsd:double"&gt;3.4858346&lt;/D&gt;&lt;D xsi:type="xsd:double"&gt;8.421051&lt;/D&gt;&lt;D xsi:type="xsd:double"&gt;-2.7184486&lt;/D&gt;&lt;D xsi:type="xsd:double"&gt;1.9960046&lt;/D&gt;&lt;D xsi:type="xsd:double"&gt;3.0679703&lt;/D&gt;&lt;D xsi:type="xsd:double"&gt;-5.9405923&lt;/D&gt;&lt;D xsi:type="xsd:double"&gt;-3.4974575&lt;/D&gt;&lt;D xsi:type="xsd:double"&gt;-0.95003843&lt;/D&gt;&lt;D xsi:type="xsd:double"&gt;1.811719&lt;/D&gt;&lt;D xsi:type="xsd:double"&gt;3.360045&lt;/D&gt;&lt;D xsi:type="xsd:double"&gt;9.8355055&lt;/D&gt;&lt;D xsi:type="xsd:double"&gt;0.9984374&lt;/D&gt;&lt;D xsi:type="xsd:double"&gt;-0.12356043&lt;/D&gt;&lt;D xsi:type="xsd:double"&gt;7.949269&lt;/D&gt;&lt;D xsi:type="xsd:double"&gt;-6.5902653&lt;/D&gt;&lt;D xsi:type="xsd:double"&gt;5.9316754&lt;/D&gt;&lt;D xsi:type="xsd:double"&gt;-0.788784&lt;/D&gt;&lt;D xsi:type="xsd:double"&gt;-5.24146&lt;/D&gt;&lt;D xsi:type="xsd:double"&gt;-8.5767565&lt;/D&gt;&lt;D xsi:type="xsd:double"&gt;-2.5832772&lt;/D&gt;&lt;D xsi:type="xsd:double"&gt;5.5477977&lt;/D&gt;&lt;D xsi:type="xsd:double"&gt;1.9270539&lt;/D&gt;&lt;D xsi:type="xsd:double"&gt;2.856207&lt;/D&gt;&lt;D xsi:type="xsd:double"&gt;-8.330673&lt;/D&gt;&lt;D xsi:type="xsd:double"&gt;-24.2688&lt;/D&gt;&lt;D xsi:type="xsd:double"&gt;12.183905&lt;/D&gt;&lt;D xsi:type="xsd:double"&gt;6.0655713&lt;/D&gt;&lt;D xsi:type="xsd:double"&gt;5.503273&lt;/D&gt;&lt;D xsi:type="xsd:double"&gt;1.1173129&lt;/D&gt;&lt;D xsi:type="xsd:double"&gt;4.935539&lt;/D&gt;&lt;D xsi:type="xsd:double"&gt;4.808712&lt;/D&gt;&lt;D xsi:type="xsd:double"&gt;3.1480193&lt;/D&gt;&lt;D xsi:type="xsd:double"&gt;-0.25973916&lt;/D&gt;&lt;D xsi:type="xsd:double"&gt;2.296996&lt;/D&gt;&lt;D xsi:type="xsd:double"&gt;2.0427704&lt;/D&gt;&lt;D xsi:type="xsd:double"&gt;1.3450146&lt;/D&gt;&lt;D xsi:type="xsd:double"&gt;5.1543117&lt;/D&gt;&lt;D xsi:type="xsd:double"&gt;7.4552417&lt;/D&gt;&lt;D xsi:type="xsd:double"&gt;4.452336&lt;/D&gt;&lt;D xsi:type="xsd:double"&gt;2.5795102&lt;/D&gt;&lt;D xsi:type="xsd:double"&gt;0.4889369&lt;/D&gt;&lt;D xsi:type="xsd:double"&gt;5.09603&lt;/D&gt;&lt;D xsi:type="xsd:double"&gt;1.5838146&lt;/D&gt;&lt;D xsi:type="xsd:double"&gt;3.7179232&lt;/D&gt;&lt;D xsi:type="xsd:double"&gt;-0.32378435&lt;/D&gt;&lt;D xsi:type="xsd:double"&gt;-4.727954&lt;/D&gt;&lt;D xsi:type="xsd:double"&gt;9.215713&lt;/D&gt;&lt;D xsi:type="xsd:double"&gt;2.515161&lt;/D&gt;&lt;D xsi:type="xsd:double"&gt;3.3954024&lt;/D&gt;&lt;D xsi:type="xsd:double"&gt;8.093214&lt;/D&gt;&lt;D xsi:type="xsd:double"&gt;-10.976094&lt;/D&gt;&lt;D xsi:type="xsd:double"&gt;-6.071419&lt;/D&gt;&lt;D xsi:type="xsd:double"&gt;-1.9834697&lt;/D&gt;&lt;D xsi:type="xsd:double"&gt;10.3107815&lt;/D&gt;&lt;D xsi:type="xsd:double"&gt;-6.7700443&lt;/D&gt;&lt;D xsi:type="xsd:double"&gt;0.96040964&lt;/D&gt;&lt;D xsi:type="xsd:double"&gt;-5.75406&lt;/D&gt;&lt;D xsi:type="xsd:double"&gt;-8.23254&lt;/D&gt;&lt;D xsi:type="xsd:double"&gt;4.1485906&lt;/D&gt;&lt;D xsi:type="xsd:double"&gt;-1.1976004&lt;/D&gt;&lt;D xsi:type="xsd:double"&gt;-5.0592957&lt;/D&gt;&lt;D xsi:type="xsd:double"&gt;12.628376&lt;/D&gt;&lt;D xsi:type="xsd:double"&gt;2.2917628&lt;/D&gt;&lt;D xsi:type="xsd:double"&gt;2.1868825&lt;/D&gt;&lt;D xsi:type="xsd:double"&gt;1.0019183&lt;/D&gt;&lt;D xsi:type="xsd:double"&gt;-4.08597&lt;/D&gt;&lt;D xsi:type="xsd:double"&gt;-3.3735514&lt;/D&gt;&lt;D xsi:type="xsd:double"&gt;-4.001027&lt;/D&gt;&lt;D xsi:type="xsd:double"&gt;5.3889155&lt;/D&gt;&lt;D xsi:type="xsd:double"&gt;5.3652406&lt;/D&gt;&lt;D xsi:type="xsd:double"&gt;2.054131&lt;/D&gt;&lt;D xsi:type="xsd:double"&gt;5.767858&lt;/D&gt;&lt;D xsi:type="xsd:double"&gt;0.44882298&lt;/D&gt;&lt;D xsi:type="xsd:double"&gt;-2.9713988&lt;/D&gt;&lt;D xsi:type="xsd:double"&gt;-2.026254&lt;/D&gt;&lt;D xsi:type="xsd:double"&gt;-1.602006&lt;/D&gt;&lt;D xsi:type="xsd:double"&gt;2.303028&lt;/D&gt;&lt;D xsi:type="xsd:double"&gt;-1.4928937&lt;/D&gt;&lt;D xsi:type="xsd:double"&gt;0.12028217&lt;/D&gt;&lt;D xsi:type="xsd:double"&gt;0.07208586&lt;/D&gt;&lt;/FQL&gt;&lt;FQL&gt;&lt;Q&gt;DDR3512M-FDS^FG_PRICE_CHANGE(0,-3AM)&lt;/Q&gt;&lt;R&gt;1&lt;/R&gt;&lt;C&gt;1&lt;/C&gt;&lt;D xsi:type="xsd:double"&gt;-6.52173913043479&lt;/D&gt;&lt;/FQL&gt;&lt;FQL&gt;&lt;Q&gt;FTSEWIVNXXXX^FG_PRICE(0)&lt;/Q&gt;&lt;R&gt;1&lt;/R&gt;&lt;C&gt;1&lt;/C&gt;&lt;D xsi:type="xsd:double"&gt;364.78144869&lt;/D&gt;&lt;/FQL&gt;&lt;FQL&gt;&lt;Q&gt;INDA^FG_PRICE(0)&lt;/Q&gt;&lt;R&gt;1&lt;/R&gt;&lt;C&gt;1&lt;/C&gt;&lt;D xsi:type="xsd:double"&gt;56.56&lt;/D&gt;&lt;/FQL&gt;&lt;FQL&gt;&lt;Q&gt;MCHI^P_PRICE(0)/P_PRICE_LOW_PR(0,,,,,,"PRICE","INTRA","52W")-1&lt;/Q&gt;&lt;R&gt;1&lt;/R&gt;&lt;C&gt;1&lt;/C&gt;&lt;D xsi:type="xsd:double"&gt;0.41905558&lt;/D&gt;&lt;/FQL&gt;&lt;FQL&gt;&lt;Q&gt;GREK^P_PRICE(0)/P_PRICE_LOW_PR(0,,,,,,"PRICE","INTRA","52W")-1&lt;/Q&gt;&lt;R&gt;1&lt;/R&gt;&lt;C&gt;1&lt;/C&gt;&lt;D xsi:type="xsd:double"&gt;0.28171396&lt;/D&gt;&lt;/FQL&gt;&lt;FQL&gt;&lt;Q&gt;EWZ^P_PRICE(0)/P_PRICE_LOW_PR(0,,,,,,"PRICE","INTRA","52W")-1&lt;/Q&gt;&lt;R&gt;1&lt;/R&gt;&lt;C&gt;1&lt;/C&gt;&lt;D xsi:type="xsd:double"&gt;0.07510483&lt;/D&gt;&lt;/FQL&gt;&lt;FQL&gt;&lt;Q&gt;EWW^P_PRICE(0)/P_PRICE_LOW_PR(0,,,,,,"PRICE","INTRA","52W")-1&lt;/Q&gt;&lt;R&gt;1&lt;/R&gt;&lt;C&gt;1&lt;/C&gt;&lt;D xsi:type="xsd:double"&gt;0.06341076&lt;/D&gt;&lt;/FQL&gt;&lt;FQL&gt;&lt;Q&gt;EPOL^FG_TOTAL_RETURNC(0,-12AM)&lt;/Q&gt;&lt;R&gt;1&lt;/R&gt;&lt;C&gt;1&lt;/C&gt;&lt;D xsi:type="xsd:double"&gt;26.119232&lt;/D&gt;&lt;/FQL&gt;&lt;FQL&gt;&lt;Q&gt;ECH^FMA_PCT_ABOVE_MAVG(200,0,,,,"PORTAGG")&lt;/Q&gt;&lt;R&gt;1&lt;/R&gt;&lt;C&gt;1&lt;/C&gt;&lt;D xsi:type="xsd:double"&gt;39.2857142857143&lt;/D&gt;&lt;/FQL&gt;&lt;FQL&gt;&lt;Q&gt;EWJ^FMA_PCT_ABOVE_MAVG(200,0,,,,"PORTAGG")&lt;/Q&gt;&lt;R&gt;1&lt;/R&gt;&lt;C&gt;1&lt;/C&gt;&lt;D xsi:type="xsd:double"&gt;46.7336683417085&lt;/D&gt;&lt;/FQL&gt;&lt;FQL&gt;&lt;Q&gt;TUR^FMA_COS_UP("EPS","1M",+1,NOW,,,"PORTAGG","MEANR")&lt;/Q&gt;&lt;R&gt;1&lt;/R&gt;&lt;C&gt;1&lt;/C&gt;&lt;D xsi:type="xsd:double"&gt;19&lt;/D&gt;&lt;/FQL&gt;&lt;FQL&gt;&lt;Q&gt;VNM^FMA_RBICS_REV_CURRENT(30, LOC, "PORTAGG")&lt;/Q&gt;&lt;R&gt;1&lt;/R&gt;&lt;C&gt;1&lt;/C&gt;&lt;D xsi:type="xsd:double"&gt;55.4172344166414&lt;/D&gt;&lt;/FQL&gt;&lt;FQL&gt;&lt;Q&gt;EPU^FG_ROE(0)&lt;/Q&gt;&lt;R&gt;1&lt;/R&gt;&lt;C&gt;1&lt;/C&gt;&lt;D xsi:type="xsd:double"&gt;10.9050645873841&lt;/D&gt;&lt;/FQL&gt;&lt;FQL&gt;&lt;Q&gt;REFAEREPO-FDS^PROPER_NAME(0,,,"SECURITY","NAME")&lt;/Q&gt;&lt;R&gt;1&lt;/R&gt;&lt;C&gt;1&lt;/C&gt;&lt;D xsi:type="xsd:string"&gt;United Arab Emirates Repo Rate&lt;/D&gt;&lt;/FQL&gt;&lt;FQL&gt;&lt;Q&gt;REFMYON-FDS^FG_YIELD(NOW,,,0)&lt;/Q&gt;&lt;R&gt;1&lt;/R&gt;&lt;C&gt;1&lt;/C&gt;&lt;D xsi:type="xsd:double"&gt;3&lt;/D&gt;&lt;/FQL&gt;&lt;FQL&gt;&lt;Q&gt;TRYGR10Y-FDS^PCTCHG(FG_YIELD(0,,,,"YTM"),FG_YIELD(-3AM,,,,"YTM"))&lt;/Q&gt;&lt;R&gt;1&lt;/R&gt;&lt;C&gt;1&lt;/C&gt;&lt;D xsi:type="xsd:double"&gt;-10.074072&lt;/D&gt;&lt;/FQL&gt;&lt;FQL&gt;&lt;Q&gt;TRYPH10Y-FDS^PCTCHG(FG_YIELD(0,,,,"YTM"),FG_YIELD(-3AM,,,,"YTM"))&lt;/Q&gt;&lt;R&gt;1&lt;/R&gt;&lt;C&gt;1&lt;/C&gt;&lt;D xsi:type="xsd:double"&gt;-7.886797&lt;/D&gt;&lt;/FQL&gt;&lt;FQL&gt;&lt;Q&gt;TRYMX10Y-FDS^FG_YIELD_NAME&lt;/Q&gt;&lt;R&gt;1&lt;/R&gt;&lt;C&gt;1&lt;/C&gt;&lt;D xsi:type="xsd:string"&gt;Treasury - Mexico Benchmark Bond 10Y&lt;/D&gt;&lt;/FQL&gt;&lt;FQL&gt;&lt;Q&gt;CC_ID^IMF_IFS_RCPI_Q(0)&lt;/Q&gt;&lt;R&gt;0&lt;/R&gt;&lt;C&gt;0&lt;/C&gt;&lt;/FQL&gt;&lt;FQL&gt;&lt;Q&gt;EPU^FG_FCF_YIELD_NTM(0)&lt;/Q&gt;&lt;R&gt;1&lt;/R&gt;&lt;C&gt;1&lt;/C&gt;&lt;D xsi:type="xsd:double"&gt;7.82325644211572&lt;/D&gt;&lt;/FQL&gt;&lt;FQL&gt;&lt;Q&gt;EWZ^FG_COMPANY_NAME&lt;/Q&gt;&lt;R&gt;1&lt;/R&gt;&lt;C&gt;1&lt;/C&gt;&lt;D xsi:type="xsd:string"&gt;iShares MSCI Brazil ETF&lt;/D&gt;&lt;/FQL&gt;&lt;FQL&gt;&lt;Q&gt;QAT^FG_FCF_YIELD_NTM(0)&lt;/Q&gt;&lt;R&gt;0&lt;/R&gt;&lt;C&gt;0&lt;/C&gt;&lt;/FQL&gt;&lt;FQL&gt;&lt;Q&gt;EPHE^JULIAN(FMA_DIV_YLD(NTMA,NOW,NOW,M,"PORTAGG","MEANR").DATES)&lt;/Q&gt;&lt;R&gt;1&lt;/R&gt;&lt;C&gt;1&lt;/C&gt;&lt;D xsi:type="xsd:long"&gt;45565&lt;/D&gt;&lt;/FQL&gt;&lt;FQL&gt;&lt;Q&gt;EWW^P_PRICE(0)/P_PRICE_HIGH_PR(0,,,,,,"PRICE","INTRA","52W")&lt;/Q&gt;&lt;R&gt;1&lt;/R&gt;&lt;C&gt;1&lt;/C&gt;&lt;D xsi:type="xsd:double"&gt;0.7592801&lt;/D&gt;&lt;/FQL&gt;&lt;FQL&gt;&lt;Q&gt;CAGDPY@TH^EE_ACTUAL_ANNUAL(MED,0)&lt;/Q&gt;&lt;R&gt;1&lt;/R&gt;&lt;C&gt;1&lt;/C&gt;&lt;D xsi:type="xsd:double"&gt;1.24003730608342&lt;/D&gt;&lt;/FQL&gt;&lt;FQL&gt;&lt;Q&gt;CAGDPY@CL^EE_ACTUAL_ANNUAL(MED,+1)&lt;/Q&gt;&lt;R&gt;1&lt;/R&gt;&lt;C&gt;1&lt;/C&gt;&lt;D xsi:type="xsd:double"&gt;-3&lt;/D&gt;&lt;/FQL&gt;&lt;FQL&gt;&lt;Q&gt;USDMXN^STD(FG_PRICE_CHANGE(0,-1AY,AM))&lt;/Q&gt;&lt;R&gt;1&lt;/R&gt;&lt;C&gt;1&lt;/C&gt;&lt;D xsi:type="xsd:double"&gt;4.41643961119215&lt;/D&gt;&lt;/FQL&gt;&lt;FQL&gt;&lt;Q&gt;USDPHP^FG_PRICE_CHANGE(0,-1AM)&lt;/Q&gt;&lt;R&gt;1&lt;/R&gt;&lt;C&gt;1&lt;/C&gt;&lt;D xsi:type="xsd:double"&gt;3.2032251&lt;/D&gt;&lt;/FQL&gt;&lt;FQL&gt;&lt;Q&gt;FC0000CL^FMA_EPS(NTMA,-20AY,0,CY,,"PORTAGG","MEANR")&lt;/Q&gt;&lt;R&gt;20&lt;/R&gt;&lt;C&gt;1&lt;/C&gt;&lt;D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xsi:type="xsd:double"&gt;26.2050262533717&lt;/D&gt;&lt;D xsi:type="xsd:double"&gt;1.45782220011724&lt;/D&gt;&lt;D xsi:type="xsd:double"&gt;14.1863075902305&lt;/D&gt;&lt;D xsi:type="xsd:double"&gt;26.3880518116564&lt;/D&gt;&lt;D xsi:type="xsd:double"&gt;20.4321074051196&lt;/D&gt;&lt;/FQL&gt;&lt;FQL&gt;&lt;Q&gt;KSA^FMA_DIV_YLD(NTMA,-10AY,0,AM,"PORTAGG","MEANR")&lt;/Q&gt;&lt;R&gt;121&lt;/R&gt;&lt;C&gt;1&lt;/C&gt;&lt;D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xsi:type="xsd:double"&gt;4.29420047613691&lt;/D&gt;&lt;D xsi:type="xsd:double"&gt;4.74747948856668&lt;/D&gt;&lt;D xsi:type="xsd:double"&gt;4.61841343589144&lt;/D&gt;&lt;D xsi:type="xsd:double"&gt;5.31237297909772&lt;/D&gt;&lt;D xsi:type="xsd:double"&gt;5.20564999675749&lt;/D&gt;&lt;D xsi:type="xsd:double"&gt;4.62433079560035&lt;/D&gt;&lt;D xsi:type="xsd:double"&gt;4.5938724304449&lt;/D&gt;&lt;D xsi:type="xsd:double"&gt;4.11592138406137&lt;/D&gt;&lt;D xsi:type="xsd:double"&gt;4.09933278824744&lt;/D&gt;&lt;D xsi:type="xsd:double"&gt;4.16471235485433&lt;/D&gt;&lt;D xsi:type="xsd:double"&gt;4.52809145204439&lt;/D&gt;&lt;D xsi:type="xsd:double"&gt;4.65766096999669&lt;/D&gt;&lt;D xsi:type="xsd:double"&gt;5.07773013456982&lt;/D&gt;&lt;D xsi:type="xsd:double"&gt;4.16489593320795&lt;/D&gt;&lt;D xsi:type="xsd:double"&gt;3.89082145041814&lt;/D&gt;&lt;D xsi:type="xsd:double"&gt;3.89327078783371&lt;/D&gt;&lt;D xsi:type="xsd:double"&gt;3.76229850007478&lt;/D&gt;&lt;D xsi:type="xsd:double"&gt;3.97020161387718&lt;/D&gt;&lt;D xsi:type="xsd:double"&gt;4.04870105116023&lt;/D&gt;&lt;D xsi:type="xsd:double"&gt;4.06792517556015&lt;/D&gt;&lt;D xsi:type="xsd:double"&gt;3.98166013901819&lt;/D&gt;&lt;D xsi:type="xsd:double"&gt;3.72719645420885&lt;/D&gt;&lt;D xsi:type="xsd:double"&gt;4.05666734163374&lt;/D&gt;&lt;D xsi:type="xsd:double"&gt;4.19575376664592&lt;/D&gt;&lt;D xsi:type="xsd:double"&gt;4.44069922326281&lt;/D&gt;&lt;D xsi:type="xsd:double"&gt;4.34809194475481&lt;/D&gt;&lt;D xsi:type="xsd:double"&gt;4.28706193929623&lt;/D&gt;&lt;D xsi:type="xsd:double"&gt;4.17569664680564&lt;/D&gt;&lt;D xsi:type="xsd:double"&gt;4.23053411055241&lt;/D&gt;&lt;D xsi:type="xsd:double"&gt;3.9790367888955&lt;/D&gt;&lt;D xsi:type="xsd:double"&gt;3.78371081141722&lt;/D&gt;&lt;D xsi:type="xsd:double"&gt;3.84573118783838&lt;/D&gt;&lt;D xsi:type="xsd:double"&gt;3.81261955392827&lt;/D&gt;&lt;D xsi:type="xsd:double"&gt;3.76230027104624&lt;/D&gt;&lt;D xsi:type="xsd:double"&gt;4.14746897139404&lt;/D&gt;&lt;D xsi:type="xsd:double"&gt;4.40890085934433&lt;/D&gt;&lt;D xsi:type="xsd:double"&gt;4.34096714588984&lt;/D&gt;&lt;D xsi:type="xsd:double"&gt;4.41798152362856&lt;/D&gt;&lt;D xsi:type="xsd:double"&gt;4.17147983160375&lt;/D&gt;&lt;D xsi:type="xsd:double"&gt;3.91614136620434&lt;/D&gt;&lt;D xsi:type="xsd:double"&gt;3.88813806913115&lt;/D&gt;&lt;D xsi:type="xsd:double"&gt;3.83822347194099&lt;/D&gt;&lt;D xsi:type="xsd:double"&gt;3.67982187089095&lt;/D&gt;&lt;D xsi:type="xsd:double"&gt;3.8975753322706&lt;/D&gt;&lt;D xsi:type="xsd:double"&gt;3.77243463262685&lt;/D&gt;&lt;D xsi:type="xsd:double"&gt;3.77814961317941&lt;/D&gt;&lt;D xsi:type="xsd:double"&gt;3.98353471205166&lt;/D&gt;&lt;D xsi:type="xsd:double"&gt;4.28569803298418&lt;/D&gt;&lt;D xsi:type="xsd:double"&gt;4.36015209253448&lt;/D&gt;&lt;D xsi:type="xsd:double"&gt;4.13422124826985&lt;/D&gt;&lt;D xsi:type="xsd:double"&gt;4.03640464221412&lt;/D&gt;&lt;D xsi:type="xsd:double"&gt;3.95507481594947&lt;/D&gt;&lt;D xsi:type="xsd:double"&gt;4.41851786031886&lt;/D&gt;&lt;D xsi:type="xsd:double"&gt;5.57333340536677&lt;/D&gt;&lt;D xsi:type="xsd:double"&gt;4.84348307335534&lt;/D&gt;&lt;D xsi:type="xsd:double"&gt;4.42431224780999&lt;/D&gt;&lt;D xsi:type="xsd:double"&gt;3.88534548386367&lt;/D&gt;&lt;D xsi:type="xsd:double"&gt;3.87150583532106&lt;/D&gt;&lt;D xsi:type="xsd:double"&gt;3.5742756154654&lt;/D&gt;&lt;D xsi:type="xsd:double"&gt;3.39675853309024&lt;/D&gt;&lt;D xsi:type="xsd:double"&gt;3.29523788894021&lt;/D&gt;&lt;D xsi:type="xsd:double"&gt;3.40297855229458&lt;/D&gt;&lt;D xsi:type="xsd:double"&gt;3.48434441900581&lt;/D&gt;&lt;D xsi:type="xsd:double"&gt;3.48966129529802&lt;/D&gt;&lt;D xsi:type="xsd:double"&gt;3.53196099002984&lt;/D&gt;&lt;D xsi:type="xsd:double"&gt;3.52191994188215&lt;/D&gt;&lt;D xsi:type="xsd:double"&gt;3.35261686053272&lt;/D&gt;&lt;D xsi:type="xsd:double"&gt;3.2916271257447&lt;/D&gt;&lt;D xsi:type="xsd:double"&gt;3.21196821996755&lt;/D&gt;&lt;D xsi:type="xsd:double"&gt;3.28245162041048&lt;/D&gt;&lt;D xsi:type="xsd:double"&gt;3.13288633582069&lt;/D&gt;&lt;D xsi:type="xsd:double"&gt;3.05331717721435&lt;/D&gt;&lt;D xsi:type="xsd:double"&gt;2.88662364781275&lt;/D&gt;&lt;D xsi:type="xsd:double"&gt;3.04633912446637&lt;/D&gt;&lt;D xsi:type="xsd:double"&gt;3.21517494388699&lt;/D&gt;&lt;D xsi:type="xsd:double"&gt;3.01458773655096&lt;/D&gt;&lt;D xsi:type="xsd:double"&gt;2.97555718407427&lt;/D&gt;&lt;D xsi:type="xsd:double"&gt;2.91537022586634&lt;/D&gt;&lt;D xsi:type="xsd:double"&gt;2.69525234446393&lt;/D&gt;&lt;D xsi:type="xsd:double"&gt;2.87262914565468&lt;/D&gt;&lt;D xsi:type="xsd:double"&gt;3.12700401464561&lt;/D&gt;&lt;D xsi:type="xsd:double"&gt;3.3341932019419&lt;/D&gt;&lt;D xsi:type="xsd:double"&gt;3.06116766901622&lt;/D&gt;&lt;D xsi:type="xsd:double"&gt;3.31976146614113&lt;/D&gt;&lt;D xsi:type="xsd:double"&gt;3.32323797914402&lt;/D&gt;&lt;D xsi:type="xsd:double"&gt;3.50046441810089&lt;/D&gt;&lt;D xsi:type="xsd:double"&gt;3.80608235570546&lt;/D&gt;&lt;D xsi:type="xsd:double"&gt;3.67882999187249&lt;/D&gt;&lt;D xsi:type="xsd:double"&gt;3.70744418693123&lt;/D&gt;&lt;D xsi:type="xsd:double"&gt;3.94143411253631&lt;/D&gt;&lt;D xsi:type="xsd:double"&gt;3.44037535366013&lt;/D&gt;&lt;D xsi:type="xsd:double"&gt;3.44303304126627&lt;/D&gt;&lt;D xsi:type="xsd:double"&gt;3.44130377152384&lt;/D&gt;&lt;D xsi:type="xsd:double"&gt;3.37385956987523&lt;/D&gt;&lt;D xsi:type="xsd:double"&gt;3.58248133526584&lt;/D&gt;&lt;D xsi:type="xsd:double"&gt;3.72625169541904&lt;/D&gt;&lt;D xsi:type="xsd:double"&gt;3.88846350760234&lt;/D&gt;&lt;D xsi:type="xsd:double"&gt;3.76246758969416&lt;/D&gt;&lt;D xsi:type="xsd:double"&gt;3.57064875918527&lt;/D&gt;&lt;D xsi:type="xsd:double"&gt;3.47271749536566&lt;/D&gt;&lt;D xsi:type="xsd:double"&gt;3.3164906381295&lt;/D&gt;&lt;D xsi:type="xsd:double"&gt;3.30863875814215&lt;/D&gt;&lt;D xsi:type="xsd:double"&gt;3.43762104611754&lt;/D&gt;&lt;D xsi:type="xsd:double"&gt;3.58060429954198&lt;/D&gt;&lt;D xsi:type="xsd:double"&gt;3.69863274788897&lt;/D&gt;&lt;D xsi:type="xsd:double"&gt;3.527744704426&lt;/D&gt;&lt;D xsi:type="xsd:double"&gt;3.66822691162228&lt;/D&gt;&lt;D xsi:type="xsd:double"&gt;3.66382401192469&lt;/D&gt;&lt;D xsi:type="xsd:double"&gt;3.68190633320021&lt;/D&gt;&lt;/FQL&gt;&lt;FQL&gt;&lt;Q&gt;TUR^FMA_PE(NTMA,-10AY,0,AM,"PORTAGG","MEANR")&lt;/Q&gt;&lt;R&gt;121&lt;/R&gt;&lt;C&gt;1&lt;/C&gt;&lt;D xsi:type="xsd:double"&gt;9.49224516641816&lt;/D&gt;&lt;D xsi:type="xsd:double"&gt;10.1067940159607&lt;/D&gt;&lt;D xsi:type="xsd:double"&gt;10.2219624533536&lt;/D&gt;&lt;D xsi:type="xsd:double"&gt;10.7551082482589&lt;/D&gt;&lt;D xsi:type="xsd:double"&gt;10.5144338781864&lt;/D&gt;&lt;D xsi:type="xsd:double"&gt;9.80326215525018&lt;/D&gt;&lt;D xsi:type="xsd:double"&gt;10.0604018131133&lt;/D&gt;&lt;D xsi:type="xsd:double"&gt;10.8714350553543&lt;/D&gt;&lt;D xsi:type="xsd:double"&gt;9.93907055153425&lt;/D&gt;&lt;D xsi:type="xsd:double"&gt;9.98283093551732&lt;/D&gt;&lt;D xsi:type="xsd:double"&gt;9.02248916352941&lt;/D&gt;&lt;D xsi:type="xsd:double"&gt;8.92475458111996&lt;/D&gt;&lt;D xsi:type="xsd:double"&gt;9.24993478957793&lt;/D&gt;&lt;D xsi:type="xsd:double"&gt;9.38726523978514&lt;/D&gt;&lt;D xsi:type="xsd:double"&gt;8.24796757776098&lt;/D&gt;&lt;D xsi:type="xsd:double"&gt;7.99406386727756&lt;/D&gt;&lt;D xsi:type="xsd:double"&gt;8.33283016815222&lt;/D&gt;&lt;D xsi:type="xsd:double"&gt;9.28209980035454&lt;/D&gt;&lt;D xsi:type="xsd:double"&gt;9.42254323628296&lt;/D&gt;&lt;D xsi:type="xsd:double"&gt;8.45301973793533&lt;/D&gt;&lt;D xsi:type="xsd:double"&gt;8.1618370031192&lt;/D&gt;&lt;D xsi:type="xsd:double"&gt;8.28532433847657&lt;/D&gt;&lt;D xsi:type="xsd:double"&gt;8.44575297775118&lt;/D&gt;&lt;D xsi:type="xsd:double"&gt;8.2455665342079&lt;/D&gt;&lt;D xsi:type="xsd:double"&gt;8.29250663182948&lt;/D&gt;&lt;D xsi:type="xsd:double"&gt;7.70074457444191&lt;/D&gt;&lt;D xsi:type="xsd:double"&gt;7.68921707414215&lt;/D&gt;&lt;D xsi:type="xsd:double"&gt;8.08724520713452&lt;/D&gt;&lt;D xsi:type="xsd:double"&gt;8.6423529837716&lt;/D&gt;&lt;D xsi:type="xsd:double"&gt;8.55348959048189&lt;/D&gt;&lt;D xsi:type="xsd:double"&gt;8.44624529722153&lt;/D&gt;&lt;D xsi:type="xsd:double"&gt;8.57153155000002&lt;/D&gt;&lt;D xsi:type="xsd:double"&gt;8.56005218274547&lt;/D&gt;&lt;D xsi:type="xsd:double"&gt;8.88985536689853&lt;/D&gt;&lt;D xsi:type="xsd:double"&gt;8.54420577807073&lt;/D&gt;&lt;D xsi:type="xsd:double"&gt;8.3494492086029&lt;/D&gt;&lt;D xsi:type="xsd:double"&gt;8.21462352007367&lt;/D&gt;&lt;D xsi:type="xsd:double"&gt;8.01638829958981&lt;/D&gt;&lt;D xsi:type="xsd:double"&gt;7.91854993110828&lt;/D&gt;&lt;D xsi:type="xsd:double"&gt;8.27021375080591&lt;/D&gt;&lt;D xsi:type="xsd:double"&gt;8.0900156144236&lt;/D&gt;&lt;D xsi:type="xsd:double"&gt;7.94841788281917&lt;/D&gt;&lt;D xsi:type="xsd:double"&gt;7.46839869857083&lt;/D&gt;</t>
        </r>
      </text>
    </comment>
    <comment ref="A12" authorId="0" shapeId="0" xr:uid="{635C7860-49BB-4571-8C0A-2BAB6B96F2C2}">
      <text>
        <r>
          <rPr>
            <b/>
            <sz val="9"/>
            <color indexed="81"/>
            <rFont val="Tahoma"/>
            <charset val="1"/>
          </rPr>
          <t>&lt;D xsi:type="xsd:double"&gt;6.7291145030929&lt;/D&gt;&lt;D xsi:type="xsd:double"&gt;6.13577109846178&lt;/D&gt;&lt;D xsi:type="xsd:double"&gt;5.97164557694507&lt;/D&gt;&lt;D xsi:type="xsd:double"&gt;5.71468686541867&lt;/D&gt;&lt;D xsi:type="xsd:double"&gt;5.90848263964936&lt;/D&gt;&lt;D xsi:type="xsd:double"&gt;6.1077261956729&lt;/D&gt;&lt;D xsi:type="xsd:double"&gt;5.74315710231343&lt;/D&gt;&lt;D xsi:type="xsd:double"&gt;5.93007994360784&lt;/D&gt;&lt;D xsi:type="xsd:double"&gt;6.84228789649919&lt;/D&gt;&lt;D xsi:type="xsd:double"&gt;7.08567069049646&lt;/D&gt;&lt;D xsi:type="xsd:double"&gt;7.28863928080979&lt;/D&gt;&lt;D xsi:type="xsd:double"&gt;6.31080147274818&lt;/D&gt;&lt;D xsi:type="xsd:double"&gt;5.60049207781887&lt;/D&gt;&lt;D xsi:type="xsd:double"&gt;6.16346983665993&lt;/D&gt;&lt;D xsi:type="xsd:double"&gt;6.53234580104612&lt;/D&gt;&lt;D xsi:type="xsd:double"&gt;6.25789194666829&lt;/D&gt;&lt;D xsi:type="xsd:double"&gt;6.40961063788224&lt;/D&gt;&lt;D xsi:type="xsd:double"&gt;6.0657331421937&lt;/D&gt;&lt;D xsi:type="xsd:double"&gt;6.33782713024161&lt;/D&gt;&lt;D xsi:type="xsd:double"&gt;6.34576498050052&lt;/D&gt;&lt;D xsi:type="xsd:double"&gt;6.77014934429801&lt;/D&gt;&lt;D xsi:type="xsd:double"&gt;6.58773572056208&lt;/D&gt;&lt;D xsi:type="xsd:double"&gt;4.88515584959708&lt;/D&gt;&lt;D xsi:type="xsd:double"&gt;5.8896389721998&lt;/D&gt;&lt;D xsi:type="xsd:double"&gt;6.94574774807395&lt;/D&gt;&lt;D xsi:type="xsd:double"&gt;8.32433239869165&lt;/D&gt;&lt;D xsi:type="xsd:double"&gt;8.38443388640539&lt;/D&gt;&lt;D xsi:type="xsd:double"&gt;7.71286931834288&lt;/D&gt;&lt;D xsi:type="xsd:double"&gt;7.50646388360866&lt;/D&gt;&lt;D xsi:type="xsd:double"&gt;7.6869966750329&lt;/D&gt;&lt;D xsi:type="xsd:double"&gt;8.13501179876588&lt;/D&gt;&lt;D xsi:type="xsd:double"&gt;7.80935848395444&lt;/D&gt;&lt;D xsi:type="xsd:double"&gt;7.8337098602192&lt;/D&gt;&lt;D xsi:type="xsd:double"&gt;7.34369328142161&lt;/D&gt;&lt;D xsi:type="xsd:double"&gt;7.38967748637034&lt;/D&gt;&lt;D xsi:type="xsd:double"&gt;6.35144198419594&lt;/D&gt;&lt;D xsi:type="xsd:double"&gt;6.34668126066994&lt;/D&gt;&lt;D xsi:type="xsd:double"&gt;5.84824026030803&lt;/D&gt;&lt;D xsi:type="xsd:double"&gt;5.53722134821197&lt;/D&gt;&lt;D xsi:type="xsd:double"&gt;5.48647959937912&lt;/D&gt;&lt;D xsi:type="xsd:double"&gt;5.26329883833174&lt;/D&gt;&lt;D xsi:type="xsd:double"&gt;5.09978233116903&lt;/D&gt;&lt;D xsi:type="xsd:double"&gt;5.91734247920057&lt;/D&gt;&lt;D xsi:type="xsd:double"&gt;6.48543376748077&lt;/D&gt;&lt;D xsi:type="xsd:double"&gt;5.44897368735035&lt;/D&gt;&lt;D xsi:type="xsd:double"&gt;4.58168753024612&lt;/D&gt;&lt;D xsi:type="xsd:double"&gt;4.64877399864809&lt;/D&gt;&lt;D xsi:type="xsd:double"&gt;5.17335663426314&lt;/D&gt;&lt;D xsi:type="xsd:double"&gt;4.3834619403626&lt;/D&gt;&lt;D xsi:type="xsd:double"&gt;4.82426959850094&lt;/D&gt;&lt;D xsi:type="xsd:double"&gt;4.25179957539489&lt;/D&gt;&lt;D xsi:type="xsd:double"&gt;4.51332410482529&lt;/D&gt;&lt;D xsi:type="xsd:double"&gt;4.72089412481871&lt;/D&gt;&lt;D xsi:type="xsd:double"&gt;4.90820536111354&lt;/D&gt;&lt;D xsi:type="xsd:double"&gt;5.24111216387556&lt;/D&gt;&lt;D xsi:type="xsd:double"&gt;5.54630196326278&lt;/D&gt;&lt;D xsi:type="xsd:double"&gt;5.55168599614618&lt;/D&gt;&lt;D xsi:type="xsd:double"&gt;4.97431429295295&lt;/D&gt;&lt;D xsi:type="xsd:double"&gt;4.98773049359552&lt;/D&gt;&lt;D xsi:type="xsd:double"&gt;4.69637532575787&lt;/D&gt;&lt;D xsi:type="xsd:double"&gt;4.0528972397118&lt;/D&gt;&lt;D xsi:type="xsd:double"&gt;4.91888613006569&lt;/D&gt;&lt;D xsi:type="xsd:double"&gt;5.45549433229542&lt;/D&gt;&lt;D xsi:type="xsd:double"&gt;5.97869690058643&lt;/D&gt;&lt;D xsi:type="xsd:double"&gt;5.61292987802446&lt;/D&gt;&lt;D xsi:type="xsd:double"&gt;5.5370022820021&lt;/D&gt;&lt;D xsi:type="xsd:double"&gt;4.85958719341262&lt;/D&gt;&lt;D xsi:type="xsd:double"&gt;4.62438490956195&lt;/D&gt;&lt;D xsi:type="xsd:double"&gt;4.71416811083403&lt;/D&gt;&lt;D xsi:type="xsd:double"&gt;5.34345150777703&lt;/D&gt;&lt;D xsi:type="xsd:double"&gt;4.89622577863435&lt;/D&gt;&lt;D xsi:type="xsd:double"&gt;5.39811498536746&lt;/D&gt;&lt;D xsi:type="xsd:double"&gt;5.92641029403382&lt;/D&gt;&lt;D xsi:type="xsd:double"&gt;5.84944361185211&lt;/D&gt;&lt;D xsi:type="xsd:double"&gt;6.36518592795107&lt;/D&gt;&lt;D xsi:type="xsd:double"&gt;5.6103658438618&lt;/D&gt;&lt;D xsi:type="xsd:double"&gt;5.90939632477325&lt;/D&gt;&lt;D xsi:type="xsd:double"&gt;5.50533565803909&lt;/D&gt;&lt;/FQL&gt;&lt;FQL&gt;&lt;Q&gt;TUR^FMA_PE(LTMA,-10AY,0,AM,"PORTAGG","MEANR")&lt;/Q&gt;&lt;R&gt;121&lt;/R&gt;&lt;C&gt;1&lt;/C&gt;&lt;D xsi:type="xsd:double"&gt;10.4004087720125&lt;/D&gt;&lt;D xsi:type="xsd:double"&gt;11.1952970471707&lt;/D&gt;&lt;D xsi:type="xsd:double"&gt;11.4366883790243&lt;/D&gt;&lt;D xsi:type="xsd:double"&gt;12.1369073121561&lt;/D&gt;&lt;D xsi:type="xsd:double"&gt;12.117875603333&lt;/D&gt;&lt;D xsi:type="xsd:double"&gt;11.7439996999072&lt;/D&gt;&lt;D xsi:type="xsd:double"&gt;11.6942712353265&lt;/D&gt;&lt;D xsi:type="xsd:double"&gt;11.9588631058213&lt;/D&gt;&lt;D xsi:type="xsd:double"&gt;11.5231549471074&lt;/D&gt;&lt;D xsi:type="xsd:double"&gt;11.4996496795064&lt;/D&gt;&lt;D xsi:type="xsd:double"&gt;10.8249761278495&lt;/D&gt;&lt;D xsi:type="xsd:double"&gt;10.6624499311918&lt;/D&gt;&lt;D xsi:type="xsd:double"&gt;10.9556289963821&lt;/D&gt;&lt;D xsi:type="xsd:double"&gt;11.2940846625826&lt;/D&gt;&lt;D xsi:type="xsd:double"&gt;9.99622692082334&lt;/D&gt;&lt;D xsi:type="xsd:double"&gt;9.6571973471253&lt;/D&gt;&lt;D xsi:type="xsd:double"&gt;9.72789804810802&lt;/D&gt;&lt;D xsi:type="xsd:double"&gt;9.87324968359107&lt;/D&gt;&lt;D xsi:type="xsd:double"&gt;9.9182388146094&lt;/D&gt;&lt;D xsi:type="xsd:double"&gt;9.57593243637776&lt;/D&gt;&lt;D xsi:type="xsd:double"&gt;9.4003335441376&lt;/D&gt;&lt;D xsi:type="xsd:double"&gt;9.41885195164569&lt;/D&gt;&lt;D xsi:type="xsd:double"&gt;9.48295328258802&lt;/D&gt;&lt;D xsi:type="xsd:double"&gt;9.36880386291964&lt;/D&gt;&lt;D xsi:type="xsd:double"&gt;9.40916852099439&lt;/D&gt;&lt;D xsi:type="xsd:double"&gt;8.97706567035386&lt;/D&gt;&lt;D xsi:type="xsd:double"&gt;9.00858118836742&lt;/D&gt;&lt;D xsi:type="xsd:double"&gt;9.38066675013423&lt;/D&gt;&lt;D xsi:type="xsd:double"&gt;10.0518872123403&lt;/D&gt;&lt;D xsi:type="xsd:double"&gt;9.84499741559439&lt;/D&gt;&lt;D xsi:type="xsd:double"&gt;9.73005550173899&lt;/D&gt;&lt;D xsi:type="xsd:double"&gt;9.72632429729975&lt;/D&gt;&lt;D xsi:type="xsd:double"&gt;9.64916558016753&lt;/D&gt;&lt;D xsi:type="xsd:double"&gt;9.7729476440724&lt;/D&gt;&lt;D xsi:type="xsd:double"&gt;9.49050807802057&lt;/D&gt;&lt;D xsi:type="xsd:double"&gt;9.32181120651213&lt;/D&gt;&lt;D xsi:type="xsd:double"&gt;9.13004754714125&lt;/D&gt;&lt;D xsi:type="xsd:double"&gt;8.87312362116291&lt;/D&gt;&lt;D xsi:type="xsd:double"&gt;8.77266344821074&lt;/D&gt;&lt;D xsi:type="xsd:double"&gt;9.06661903826189&lt;/D&gt;&lt;D xsi:type="xsd:double"&gt;9.08109711466462&lt;/D&gt;&lt;D xsi:type="xsd:double"&gt;9.14654616654227&lt;/D&gt;&lt;D xsi:type="xsd:double"&gt;8.91771547963449&lt;/D&gt;&lt;D xsi:type="xsd:double"&gt;8.52414530250322&lt;/D&gt;&lt;D xsi:type="xsd:double"&gt;8.07965777060153&lt;/D&gt;&lt;D xsi:type="xsd:double"&gt;7.77791844905277&lt;/D&gt;&lt;D xsi:type="xsd:double"&gt;7.36379810236724&lt;/D&gt;&lt;D xsi:type="xsd:double"&gt;7.47862048311682&lt;/D&gt;&lt;D xsi:type="xsd:double"&gt;7.48110847255532&lt;/D&gt;&lt;D xsi:type="xsd:double"&gt;6.90629407842536&lt;/D&gt;&lt;D xsi:type="xsd:double"&gt;6.59947809464733&lt;/D&gt;&lt;D xsi:type="xsd:double"&gt;7.13176287036923&lt;/D&gt;&lt;D xsi:type="xsd:double"&gt;7.2792640252697&lt;/D&gt;&lt;D xsi:type="xsd:double"&gt;7.47624924890046&lt;/D&gt;&lt;D xsi:type="xsd:double"&gt;7.23709283046403&lt;/D&gt;&lt;D xsi:type="xsd:double"&gt;6.95084271763806&lt;/D&gt;&lt;D xsi:type="xsd:double"&gt;7.24646227156936&lt;/D&gt;&lt;D xsi:type="xsd:double"&gt;7.52829816021184&lt;/D&gt;&lt;D xsi:type="xsd:double"&gt;7.45230367514662&lt;/D&gt;&lt;D xsi:type="xsd:double"&gt;7.70395199222184&lt;/D&gt;&lt;D xsi:type="xsd:double"&gt;7.54716590009648&lt;/D&gt;&lt;D xsi:type="xsd:double"&gt;8.20958012426894&lt;/D&gt;&lt;D xsi:type="xsd:double"&gt;8.81104703991989&lt;/D&gt;&lt;D xsi:type="xsd:double"&gt;9.53087423768655&lt;/D&gt;&lt;D xsi:type="xsd:double"&gt;9.20194650455105&lt;/D&gt;&lt;D xsi:type="xsd:double"&gt;7.75804382074632&lt;/D&gt;&lt;D xsi:type="xsd:double"&gt;7.82160259899396&lt;/D&gt;&lt;D xsi:type="xsd:double"&gt;8.24775297721572&lt;/D&gt;&lt;D xsi:type="xsd:double"&gt;9.26166204272545&lt;/D&gt;&lt;D xsi:type="xsd:double"&gt;9.69855726931641&lt;/D&gt;&lt;D xsi:type="xsd:double"&gt;9.78196901609578&lt;/D&gt;&lt;D xsi:type="xsd:double"&gt;10.1096420192254&lt;/D&gt;&lt;D xsi:type="xsd:double"&gt;11.0679961216565&lt;/D&gt;&lt;D xsi:type="xsd:double"&gt;12.7697258941989&lt;/D&gt;&lt;D xsi:type="xsd:double"&gt;12.8337133868848&lt;/D&gt;&lt;D xsi:type="xsd:double"&gt;13.5199659831598&lt;/D&gt;&lt;D xsi:type="xsd:double"&gt;12.2785327564698&lt;/D&gt;&lt;D xsi:type="xsd:double"&gt;11.385957689075&lt;/D&gt;&lt;D xsi:type="xsd:double"&gt;10.7459629228767&lt;/D&gt;&lt;D xsi:type="xsd:double"&gt;10.2855456953814&lt;/D&gt;&lt;D xsi:type="xsd:double"&gt;9.59984049218521&lt;/D&gt;&lt;D xsi:type="xsd:double"&gt;9.01785756432158&lt;/D&gt;&lt;D xsi:type="xsd:double"&gt;8.3882379380596&lt;/D&gt;&lt;D xsi:type="xsd:double"&gt;7.76543576626577&lt;/D&gt;&lt;D xsi:type="xsd:double"&gt;7.09535236247559&lt;/D&gt;&lt;D xsi:type="xsd:double"&gt;7.31497506782633&lt;/D&gt;&lt;D xsi:type="xsd:double"&gt;7.79242903725568&lt;/D&gt;&lt;D xsi:type="xsd:double"&gt;6.84426507080522&lt;/D&gt;&lt;D xsi:type="xsd:double"&gt;6.11279619050866&lt;/D&gt;&lt;D xsi:type="xsd:double"&gt;5.76179871798144&lt;/D&gt;&lt;D xsi:type="xsd:double"&gt;5.8264605319267&lt;/D&gt;&lt;D xsi:type="xsd:double"&gt;5.43344456689298&lt;/D&gt;&lt;D xsi:type="xsd:double"&gt;5.53229729024102&lt;/D&gt;&lt;D xsi:type="xsd:double"&gt;5.15448610929773&lt;/D&gt;&lt;D xsi:type="xsd:double"&gt;4.96633149637536&lt;/D&gt;&lt;D xsi:type="xsd:double"&gt;4.90469293806999&lt;/D&gt;&lt;D xsi:type="xsd:double"&gt;5.01640487690616&lt;/D&gt;&lt;D xsi:type="xsd:double"&gt;4.94457754621504&lt;/D&gt;&lt;D xsi:type="xsd:double"&gt;5.00421239604437&lt;/D&gt;&lt;D xsi:type="xsd:double"&gt;5.19367029209152&lt;/D&gt;&lt;D xsi:type="xsd:double"&gt;4.56530996871603&lt;/D&gt;&lt;D xsi:type="xsd:double"&gt;4.71962061737717&lt;/D&gt;&lt;D xsi:type="xsd:double"&gt;4.68706665819018&lt;/D&gt;&lt;D xsi:type="xsd:double"&gt;4.4756758663803&lt;/D&gt;&lt;D xsi:type="xsd:double"&gt;4.89208280102432&lt;/D&gt;&lt;D xsi:type="xsd:double"&gt;5.3778669088568&lt;/D&gt;&lt;D xsi:type="xsd:double"&gt;6.04690975960397&lt;/D&gt;&lt;D xsi:type="xsd:double"&gt;6.08048261353588&lt;/D&gt;&lt;D xsi:type="xsd:double"&gt;6.24303561384334&lt;/D&gt;&lt;D xsi:type="xsd:double"&gt;5.66966641519577&lt;/D&gt;&lt;D xsi:type="xsd:double"&gt;5.60931319634582&lt;/D&gt;&lt;D xsi:type="xsd:double"&gt;5.82435656451572&lt;/D&gt;&lt;D xsi:type="xsd:double"&gt;6.74277943575675&lt;/D&gt;&lt;D xsi:type="xsd:double"&gt;6.49951548413454&lt;/D&gt;&lt;D xsi:type="xsd:double"&gt;6.55360119768533&lt;/D&gt;&lt;D xsi:type="xsd:double"&gt;6.75425450996171&lt;/D&gt;&lt;D xsi:type="xsd:double"&gt;6.78931075493374&lt;/D&gt;&lt;D xsi:type="xsd:double"&gt;7.13612668186316&lt;/D&gt;&lt;D xsi:type="xsd:double"&gt;6.69573738263607&lt;/D&gt;&lt;D xsi:type="xsd:double"&gt;7.40256729967164&lt;/D&gt;&lt;D xsi:type="xsd:double"&gt;7.43290677037615&lt;/D&gt;&lt;/FQL&gt;&lt;FQL&gt;&lt;Q&gt;DDR3512M-FDS^FG_PRICE_CHANGE(0,-1AM)&lt;/Q&gt;&lt;R&gt;1&lt;/R&gt;&lt;C&gt;1&lt;/C&gt;&lt;D xsi:type="xsd:double"&gt;-2.8394438190832&lt;/D&gt;&lt;/FQL&gt;&lt;FQL&gt;&lt;Q&gt;NI-FDS^FG_PRICE(0)/MAX(FG_PRICE(0,-1AY))&lt;/Q&gt;&lt;R&gt;1&lt;/R&gt;&lt;C&gt;1&lt;/C&gt;&lt;D xsi:type="xsd:double"&gt;0.788719153936545&lt;/D&gt;&lt;/FQL&gt;&lt;FQL&gt;&lt;Q&gt;CPALM-FDS^FG_PRICE_CHANGE(0,-3AM)&lt;/Q&gt;&lt;R&gt;1&lt;/R&gt;&lt;C&gt;1&lt;/C&gt;&lt;D xsi:type="xsd:double"&gt;8.35633626097867&lt;/D&gt;&lt;/FQL&gt;&lt;FQL&gt;&lt;Q&gt;BRENT-FDS^FG_PRICE(0)&lt;/Q&gt;&lt;R&gt;1&lt;/R&gt;&lt;C&gt;1&lt;/C&gt;&lt;D xsi:type="xsd:double"&gt;85.86&lt;/D&gt;&lt;/FQL&gt;&lt;FQL&gt;&lt;Q&gt;FC0000PE^FG_PRICE(0)&lt;/Q&gt;&lt;R&gt;1&lt;/R&gt;&lt;C&gt;1&lt;/C&gt;&lt;D xsi:type="xsd:double"&gt;855.5843&lt;/D&gt;&lt;/FQL&gt;&lt;FQL&gt;&lt;Q&gt;TUR^FG_PRICE_MAVG(0,,,,200)&lt;/Q&gt;&lt;R&gt;1&lt;/R&gt;&lt;C&gt;1&lt;/C&gt;&lt;D xsi:type="xsd:double"&gt;38.317574&lt;/D&gt;&lt;/FQL&gt;&lt;FQL&gt;&lt;Q&gt;EWW^FG_PRICE_MAVG(0,,,,30)&lt;/Q&gt;&lt;R&gt;1&lt;/R&gt;&lt;C&gt;1&lt;/C&gt;&lt;D xsi:type="xsd:double"&gt;54.06867&lt;/D&gt;&lt;/FQL&gt;&lt;FQL&gt;&lt;Q&gt;EPHE^FG_PRICE_MAVG(0,,,,200)&lt;/Q&gt;&lt;R&gt;1&lt;/R&gt;&lt;C&gt;1&lt;/C&gt;&lt;D xsi:type="xsd:double"&gt;26.508455&lt;/D&gt;&lt;/FQL&gt;&lt;FQL&gt;&lt;Q&gt;KSA^P_PRICE(0)/P_PRICE_HIGH_PR(0,,,,,,"PRICE","INTRA","52W")&lt;/Q&gt;&lt;R&gt;1&lt;/R&gt;&lt;C&gt;1&lt;/C&gt;&lt;D xsi:type="xsd:double"&gt;0.92360574&lt;/D&gt;&lt;/FQL&gt;&lt;FQL&gt;&lt;Q&gt;UAE^P_PRICE(0)/P_PRICE_HIGH_PR(0,,,,,,"PRICE","INTRA","52W")&lt;/Q&gt;&lt;R&gt;1&lt;/R&gt;&lt;C&gt;1&lt;/C&gt;&lt;D xsi:type="xsd:double"&gt;0.9569132&lt;/D&gt;&lt;/FQL&gt;&lt;FQL&gt;&lt;Q&gt;SET-BKK^P_PRICE(0)/P_PRICE_HIGH_PR(0,,,,,,"PRICE","INTRA","52W")&lt;/Q&gt;&lt;R&gt;1&lt;/R&gt;&lt;C&gt;1&lt;/C&gt;&lt;D xsi:type="xsd:double"&gt;0.988718&lt;/D&gt;&lt;/FQL&gt;&lt;FQL&gt;&lt;Q&gt;GREK^P_PRICE(0)/P_PRICE_HIGH_PR(0,,,,,,"PRICE","INTRA","52W")&lt;/Q&gt;&lt;R&gt;1&lt;/R&gt;&lt;C&gt;1&lt;/C&gt;&lt;D xsi:type="xsd:double"&gt;0.9487993&lt;/D&gt;&lt;/FQL&gt;&lt;FQL&gt;&lt;Q&gt;EWM^P_PRICE(0)/P_PRICE_LOW_PR(0,,,,,,"PRICE","INTRA","52W")-1&lt;/Q&gt;&lt;R&gt;1&lt;/R&gt;&lt;C&gt;1&lt;/C&gt;&lt;D xsi:type="xsd:double"&gt;0.27559054&lt;/D&gt;&lt;/FQL&gt;&lt;FQL&gt;&lt;Q&gt;EIDO^FG_TOTAL_RETURNC(0,-12AM)&lt;/Q&gt;&lt;R&gt;1&lt;/R&gt;&lt;C&gt;1&lt;/C&gt;&lt;D xsi:type="xsd:double"&gt;10.422194&lt;/D&gt;&lt;/FQL&gt;&lt;FQL&gt;&lt;Q&gt;URTH^P_PRICE(0)/P_PRICE_LOW_PR(0,,,,,,"PRICE","INTRA","52W")-1&lt;/Q&gt;&lt;R&gt;1&lt;/R&gt;&lt;C&gt;1&lt;/C&gt;&lt;D xsi:type="xsd:double"&gt;0.38099384&lt;/D&gt;&lt;/FQL&gt;&lt;FQL&gt;&lt;Q&gt;URTH^FMA_COS_UP("EPS","1M",+1,NOW,,,"PORTAGG","MEANR")&lt;/Q&gt;&lt;R&gt;1&lt;/R&gt;&lt;C&gt;1&lt;/C&gt;&lt;D xsi:type="xsd:double"&gt;440&lt;/D&gt;&lt;/FQL&gt;&lt;FQL&gt;&lt;Q&gt;EZA^FMA_COS_UP("EPS","1M",+1,NOW,,,"PORTAGG","MEANR")&lt;/Q&gt;&lt;R&gt;1&lt;/R&gt;&lt;C&gt;1&lt;/C&gt;&lt;D xsi:type="xsd:double"&gt;13&lt;/D&gt;&lt;/FQL&gt;&lt;FQL&gt;&lt;Q&gt;EPU^FMA_COS_UP("EPS","1M",+1,NOW,,,"PORTAGG","MEANR")&lt;/Q&gt;&lt;R&gt;1&lt;/R&gt;&lt;C&gt;1&lt;/C&gt;&lt;D xsi:type="xsd:double"&gt;9&lt;/D&gt;&lt;/FQL&gt;&lt;FQL&gt;&lt;Q&gt;ECH^FMA_RBICS_REV_CURRENT(30, LOC, "PORTAGG")&lt;/Q&gt;&lt;R&gt;1&lt;/R&gt;&lt;C&gt;1&lt;/C&gt;&lt;D xsi:type="xsd:double"&gt;35.1309906504413&lt;/D&gt;&lt;/FQL&gt;&lt;FQL&gt;&lt;Q&gt;REFEUREFI-FDS^PROPER_NAME(0,,,"SECURITY","NAME")&lt;/Q&gt;&lt;R&gt;1&lt;/R&gt;&lt;C&gt;1&lt;/C&gt;&lt;D xsi:type="xsd:string"&gt;Eurozone Main Refinancing Operations Minimum Bid Rate&lt;/D&gt;&lt;/FQL&gt;&lt;FQL&gt;&lt;Q&gt;REFMYON-FDS^PROPER_NAME(0,,,"SECURITY","NAME")&lt;/Q&gt;&lt;R&gt;1&lt;/R&gt;&lt;C&gt;1&lt;/C&gt;&lt;D xsi:type="xsd:string"&gt;Malaysia Policy Rate - Overnight&lt;/D&gt;&lt;/FQL&gt;&lt;FQL&gt;&lt;Q&gt;REFCNRMB-FDS^PROPER_NAME(0,,,"SECURITY","NAME")&lt;/Q&gt;&lt;R&gt;1&lt;/R&gt;&lt;C&gt;1&lt;/C&gt;&lt;D xsi:type="xsd:string"&gt;China Loan Prime Rate (LPR) - 1 Year&lt;/D&gt;&lt;/FQL&gt;&lt;FQL&gt;&lt;Q&gt;TRYGR10Y-FDS^PCTCHG(FG_YIELD(0,,,,"YTM"),FG_YIELD(-1AM,,,,"YTM"))&lt;/Q&gt;&lt;R&gt;1&lt;/R&gt;&lt;C&gt;1&lt;/C&gt;&lt;D xsi:type="xsd:double"&gt;-4.016441&lt;/D&gt;&lt;/FQL&gt;&lt;FQL&gt;&lt;Q&gt;EWW^FMA_ROE(NTMA,-20AY,NOW,FY,"PORTAGG","MEANR")&lt;/Q&gt;&lt;R&gt;20&lt;/R&gt;&lt;C&gt;1&lt;/C&gt;&lt;D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xsi:type="xsd:double"&gt;12.15775946746&lt;/D&gt;&lt;D xsi:type="xsd:double"&gt;11.8867090707207&lt;/D&gt;&lt;D xsi:type="xsd:double"&gt;13.7673296180443&lt;/D&gt;&lt;D xsi:type="xsd:double"&gt;13.3379769222893&lt;/D&gt;&lt;D xsi:type="xsd:double"&gt;13.7117659742144&lt;/D&gt;&lt;/FQL&gt;&lt;FQL&gt;&lt;Q&gt;TRYJP10Y-FDS^FG_YIELD(-10AY,0,Y,,"YTM")&lt;/Q&gt;&lt;R&gt;10&lt;/R&gt;&lt;C&gt;1&lt;/C&gt;&lt;D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xsi:type="xsd:double"&gt;0.6127&lt;/D&gt;&lt;/FQL&gt;&lt;FQL&gt;&lt;Q&gt;USDTRY^STD(FG_PRICE_CHANGE(0,-1AY,AM))&lt;/Q&gt;&lt;R&gt;1&lt;/R&gt;&lt;C&gt;1&lt;/C&gt;&lt;D xsi:type="xsd:double"&gt;1.53183621827403&lt;/D&gt;&lt;/FQL&gt;&lt;FQL&gt;&lt;Q&gt;USDMYR^FG_COMPANY_NAME&lt;/Q&gt;&lt;R&gt;1&lt;/R&gt;&lt;C&gt;1&lt;/C&gt;&lt;D xsi:type="xsd:string"&gt;Malaysian Ringgit per U.S. Dollar&lt;/D&gt;&lt;/FQL&gt;&lt;FQL&gt;&lt;Q&gt;USDCNH^FG_PRICE(0)&lt;/Q&gt;&lt;R&gt;1&lt;/R&gt;&lt;C&gt;1&lt;/C&gt;&lt;D xsi:type="xsd:double"&gt;7.1187&lt;/D&gt;&lt;/FQL&gt;&lt;FQL&gt;&lt;Q&gt;VNM^FG_TOTAL_RETURNC(-10AY,0,AM)&lt;/Q&gt;&lt;R&gt;121&lt;/R&gt;&lt;C&gt;1&lt;/C&gt;&lt;D xsi:type="xsd:double"&gt;-7.620734&lt;/D&gt;&lt;D xsi:type="xsd:double"&gt;1.0071874&lt;/D&gt;&lt;D xsi:type="xsd:double"&gt;-9.306741&lt;/D&gt;&lt;D xsi:type="xsd:double"&gt;1.4655709&lt;/D&gt;&lt;D xsi:type="xsd:double"&gt;3.8451672&lt;/D&gt;&lt;D xsi:type="xsd:double"&gt;-8.195984&lt;/D&gt;&lt;D xsi:type="xsd:double"&gt;1.3348103&lt;/D&gt;&lt;D xsi:type="xsd:double"&gt;-8.6169&lt;/D&gt;&lt;D xsi:type="xsd:double"&gt;10.090089&lt;/D&gt;&lt;D xsi:type="xsd:double"&gt;4.5826554&lt;/D&gt;&lt;D xsi:type="xsd:double"&gt;-10.7981205&lt;/D&gt;&lt;D xsi:type="xsd:double"&gt;-8.479536&lt;/D&gt;&lt;D xsi:type="xsd:double"&gt;11.629391&lt;/D&gt;&lt;D xsi:type="xsd:double"&gt;-5.6668577&lt;/D&gt;&lt;D xsi:type="xsd:double"&gt;-10.49757&lt;/D&gt;&lt;D xsi:type="xsd:double"&gt;-9.065247&lt;/D&gt;&lt;D xsi:type="xsd:double"&gt;7.81734&lt;/D&gt;&lt;D xsi:type="xsd:double"&gt;1.7228961&lt;/D&gt;&lt;D xsi:type="xsd:double"&gt;-0.49399734&lt;/D&gt;&lt;D xsi:type="xsd:double"&gt;3.9007068&lt;/D&gt;&lt;D xsi:type="xsd:double"&gt;-1.6382217&lt;/D&gt;&lt;D xsi:type="xsd:double"&gt;7.7029824&lt;/D&gt;&lt;D xsi:type="xsd:double"&gt;-1.1597931&lt;/D&gt;&lt;D xsi:type="xsd:double"&gt;-7.887876&lt;/D&gt;&lt;D xsi:type="xsd:double"&gt;4.3878317&lt;/D&gt;&lt;D xsi:type="xsd:double"&gt;-6.9830475&lt;/D&gt;&lt;D xsi:type="xsd:double"&gt;-4.6647253&lt;/D&gt;&lt;D xsi:type="xsd:double"&gt;5.1266193&lt;/D&gt;&lt;D xsi:type="xsd:double"&gt;3.5767436&lt;/D&gt;&lt;D xsi:type="xsd:double"&gt;-1.5827298&lt;/D&gt;&lt;D xsi:type="xsd:double"&gt;1.096487&lt;/D&gt;&lt;D xsi:type="xsd:double"&gt;0.14461279&lt;/D&gt;&lt;D xsi:type="xsd:double"&gt;5.992782&lt;/D&gt;&lt;D xsi:type="xsd:double"&gt;-0.817436&lt;/D&gt;&lt;D xsi:type="xsd:double"&gt;-2.5412142&lt;/D&gt;&lt;D xsi:type="xsd:double"&gt;5.7082534&lt;/D&gt;&lt;D xsi:type="xsd:double"&gt;2.7999997&lt;/D&gt;&lt;D xsi:type="xsd:double"&gt;8.625162&lt;/D&gt;&lt;D xsi:type="xsd:double"&gt;1.8029809&lt;/D&gt;&lt;D xsi:type="xsd:double"&gt;10.988939&lt;/D&gt;&lt;D xsi:type="xsd:double"&gt;0.9076357&lt;/D&gt;&lt;D xsi:type="xsd:double"&gt;0.89946985&lt;/D&gt;&lt;D xsi:type="xsd:double"&gt;1.1536479&lt;/D&gt;&lt;D xsi:type="xsd:double"&gt;-9.175741&lt;/D&gt;&lt;D xsi:type="xsd:double"&gt;-5.9931574&lt;/D&gt;&lt;D xsi:type="xsd:double"&gt;-2.3072183&lt;/D&gt;&lt;D xsi:type="xsd:double"&gt;1.9266605&lt;/D&gt;&lt;D xsi:type="xsd:double"&gt;2.1951199&lt;/D&gt;&lt;D xsi:type="xsd:double"&gt;-7.517898&lt;/D&gt;&lt;D xsi:type="xsd:double"&gt;-2.000004&lt;/D&gt;&lt;D xsi:type="xsd:double"&gt;0.46083927&lt;/D&gt;&lt;D xsi:type="xsd:double"&gt;2.2034287&lt;/D&gt;&lt;D xsi:type="xsd:double"&gt;6.7226887&lt;/D&gt;&lt;D xsi:type="xsd:double"&gt;3.937006&lt;/D&gt;&lt;D xsi:type="xsd:double"&gt;-2.7971983&lt;/D&gt;&lt;D xsi:type="xsd:double"&gt;-1.5587568&lt;/D&gt;&lt;D xsi:type="xsd:double"&gt;-1.7661452&lt;/D&gt;&lt;D xsi:type="xsd:double"&gt;0.92995167&lt;/D&gt;&lt;D xsi:type="xsd:double"&gt;-4.29976&lt;/D&gt;&lt;D xsi:type="xsd:double"&gt;2.695763&lt;/D&gt;&lt;D xsi:type="xsd:double"&gt;0.8749962&lt;/D&gt;&lt;D xsi:type="xsd:double"&gt;1.5489459&lt;/D&gt;&lt;D xsi:type="xsd:double"&gt;-3.2336771&lt;/D&gt;&lt;D xsi:type="xsd:double"&gt;1.9727349&lt;/D&gt;&lt;D xsi:type="xsd:double"&gt;-6.105918&lt;/D&gt;&lt;D xsi:type="xsd:double"&gt;-33.37757&lt;/D&gt;&lt;D xsi:type="xsd:double"&gt;22.011948&lt;/D&gt;&lt;D xsi:type="xsd:double"&gt;8.653069&lt;/D&gt;&lt;D xsi:type="xsd:double"&gt;3.305781&lt;/D&gt;&lt;D xsi:type="xsd:double"&gt;5.4545403&lt;/D&gt;&lt;D xsi:type="xsd:double"&gt;-0.82758665&lt;/D&gt;&lt;D xsi:type="xsd:double"&gt;3.0598044&lt;/D&gt;&lt;D xsi:type="xsd:double"&gt;2.496624&lt;/D&gt;&lt;D xsi:type="xsd:double"&gt;1.8433213&lt;/D&gt;&lt;D xsi:type="xsd:double"&gt;8.985138&lt;/D&gt;&lt;D xsi:type="xsd:double"&gt;9.826195&lt;/D&gt;&lt;D xsi:type="xsd:double"&gt;-1.3015151&lt;/D&gt;&lt;D xsi:type="xsd:double"&gt;-2.1428645&lt;/D&gt;&lt;D xsi:type="xsd:double"&gt;8.309948&lt;/D&gt;&lt;D xsi:type="xsd:double"&gt;-2.7993798&lt;/D&gt;&lt;D xsi:type="xsd:double"&gt;6.7200065&lt;/D&gt;&lt;D xsi:type="xsd:double"&gt;-3.1484306&lt;/D&gt;&lt;D xsi:type="xsd:double"&gt;0.10319948&lt;/D&gt;&lt;D xsi:type="xsd:double"&gt;2.2680402&lt;/D&gt;&lt;D xsi:type="xsd:double"&gt;-1.0584712&lt;/D&gt;&lt;D xsi:type="xsd:double"&gt;6.214988&lt;/D&gt;&lt;D xsi:type="xsd:double"&gt;-0.38369298&lt;/D&gt;&lt;D xsi:type="xsd:double"&gt;-4.773736&lt;/D&gt;&lt;D xsi:type="xsd:double"&gt;0.5589485&lt;/D&gt;&lt;D xsi:type="xsd:double"&gt;-4.749876&lt;/D&gt;&lt;D xsi:type="xsd:double"&gt;-4.509288&lt;/D&gt;&lt;D xsi:type="xsd:double"&gt;-14.333332&lt;/D&gt;&lt;D xsi:type="xsd:double"&gt;-3.8910508&lt;/D&gt;&lt;D xsi:type="xsd:double"&gt;-3.7111938&lt;/D&gt;&lt;D xsi:type="xsd:double"&gt;9.600555&lt;/D&gt;&lt;D xsi:type="xsd:double"&gt;-7.225066&lt;/D&gt;&lt;D xsi:type="xsd:double"&gt;-14.472782&lt;/D&gt;&lt;D xsi:type="xsd:double"&gt;-8.299756&lt;/D&gt;&lt;D xsi:type="xsd:double"&gt;9.929705&lt;/D&gt;&lt;D xsi:type="xsd:double"&gt;2.5529742&lt;/D&gt;&lt;D xsi:type="xsd:double"&gt;-6.5302906&lt;/D&gt;&lt;D xsi:type="xsd:double"&gt;-2.1043777&lt;/D&gt;&lt;D xsi:type="xsd:double"&gt;4.2992234&lt;/D&gt;&lt;D xsi:type="xsd:double"&gt;2.2258878&lt;/D&gt;&lt;D xsi:type="xsd:double"&gt;5.887103&lt;/D&gt;&lt;D xsi:type="xsd:double"&gt;7.387662&lt;/D&gt;&lt;D xsi:type="xsd:double"&gt;0.5673766&lt;/D&gt;&lt;D xsi:type="xsd:double"&gt;4.4428825&lt;/D&gt;&lt;D xsi:type="xsd:double"&gt;-13.706959&lt;/D&gt;&lt;D xsi:type="xsd:double"&gt;2.5821567&lt;/D&gt;&lt;D xsi:type="xsd:double"&gt;-0.49427152&lt;/D&gt;&lt;D xsi:type="xsd:double"&gt;4.3068886&lt;/D&gt;&lt;D xsi:type="xsd:double"&gt;2.0534754&lt;/D&gt;&lt;D xsi:type="xsd:double"&gt;1.2908101&lt;/D&gt;&lt;D xsi:type="xsd:double"&gt;-8.995503&lt;/D&gt;&lt;D xsi:type="xsd:double"&gt;6.672156&lt;/D&gt;&lt;D xsi:type="xsd:double"&gt;-1.8532813&lt;/D&gt;&lt;D xsi:type="xsd:double"&gt;-4.327303&lt;/D&gt;&lt;D xsi:type="xsd:double"&gt;-0.08223653&lt;/D&gt;&lt;D xsi:type="xsd:double"&gt;2.6337504&lt;/D&gt;&lt;D xsi:type="xsd:double"&gt;-1.7642379&lt;/D&gt;&lt;/FQL&gt;&lt;FQL&gt;&lt;Q&gt;SET-BKK^FMA_PE(NTMA,-10AY,0,AM,"PORTAGG","MEANR")&lt;/Q&gt;&lt;R&gt;121&lt;/R&gt;&lt;C&gt;1&lt;/C&gt;&lt;D xsi:type="xsd:double"&gt;15.1146051196524&lt;/D&gt;&lt;D xsi:type="xsd:double"&gt;15.6442117160587&lt;/D&gt;&lt;D xsi:type="xsd:double"&gt;14.9351327565011&lt;/D&gt;&lt;D xsi:type="xsd:double"&gt;15.0887547461386&lt;/D&gt;&lt;D xsi:type="xsd:double"&gt;16.1854151460213&lt;/D&gt;&lt;D xsi:type="xsd:double"&gt;15.1558208527231&lt;/D&gt;&lt;D xsi:type="xsd:double"&gt;15.4686431114522&lt;/D&gt;&lt;D xsi:type="xsd:double"&gt;15.4033230407266&lt;/D&gt;&lt;D xsi:type="xsd:double"&gt;15.2857779874383&lt;/D&gt;&lt;D xsi:type="xsd:double"&gt;15.1021129395085&lt;/D&gt;&lt;D xsi:type="xsd:double"&gt;14.0150626230546&lt;/D&gt;&lt;D xsi:type="xsd:double"&gt;14.2270590592297&lt;/D&gt;&lt;D xsi:type="xsd:double"&gt;14.4670535608703&lt;/D&gt;&lt;D xsi:type="xsd:double"&gt;13.6909769324534&lt;/D&gt;&lt;D xsi:type="xsd:double"&gt;12.5688727577878&lt;/D&gt;&lt;D xsi:type="xsd:double"&gt;12.3748589665589&lt;/D&gt;&lt;D xsi:type="xsd:double"&gt;13.3262210652127&lt;/D&gt;&lt;D xsi:type="xsd:double"&gt;14.4472508465625&lt;/D&gt;&lt;D xsi:type="xsd:double"&gt;14.4095431384612&lt;/D&gt;&lt;D xsi:type="xsd:double"&gt;14.3595438984337&lt;/D&gt;&lt;D xsi:type="xsd:double"&gt;14.5286279308166&lt;/D&gt;&lt;D xsi:type="xsd:double"&gt;15.1904959968906&lt;/D&gt;&lt;D xsi:type="xsd:double"&gt;15.3820594574746&lt;/D&gt;&lt;D xsi:type="xsd:double"&gt;14.5076450255281&lt;/D&gt;&lt;D xsi:type="xsd:double"&gt;14.4510141115261&lt;/D&gt;&lt;D xsi:type="xsd:double"&gt;14.3932849099911&lt;/D&gt;&lt;D xsi:type="xsd:double"&gt;14.7480424829128&lt;/D&gt;&lt;D xsi:type="xsd:double"&gt;14.9424999216996&lt;/D&gt;&lt;D xsi:type="xsd:double"&gt;15.0811295955032&lt;/D&gt;&lt;D xsi:type="xsd:double"&gt;14.9080257090736&lt;/D&gt;&lt;D xsi:type="xsd:double"&gt;14.9194592187162&lt;/D&gt;&lt;D xsi:type="xsd:double"&gt;14.5157279335103&lt;/D&gt;&lt;D xsi:type="xsd:double"&gt;14.8511463765353&lt;/D&gt;&lt;D xsi:type="xsd:double"&gt;14.5947463374127&lt;/D&gt;&lt;D xsi:type="xsd:double"&gt;14.6650443118385&lt;/D&gt;&lt;D xsi:type="xsd:double"&gt;15.5289407415219&lt;/D&gt;&lt;D xsi:type="xsd:double"&gt;15.6855450608913&lt;/D&gt;&lt;D xsi:type="xsd:double"&gt;15.6508901130631&lt;/D&gt;&lt;D xsi:type="xsd:double"&gt;15.6546596877155&lt;/D&gt;&lt;D xsi:type="xsd:double"&gt;16.4160023515774&lt;/D&gt;&lt;D xsi:type="xsd:double"&gt;16.0419343777833&lt;/D&gt;&lt;D xsi:type="xsd:double"&gt;15.6676018028088&lt;/D&gt;&lt;D xsi:type="xsd:double"&gt;15.1568187437693&lt;/D&gt;&lt;D xsi:type="xsd:double"&gt;15.351356326588&lt;/D&gt;&lt;D xsi:type="xsd:double"&gt;14.590349439667&lt;/D&gt;&lt;D xsi:type="xsd:double"&gt;14.1524485810217&lt;/D&gt;&lt;D xsi:type="xsd:double"&gt;14.5353843625206&lt;/D&gt;&lt;D xsi:type="xsd:double"&gt;14.9766764493233&lt;/D&gt;&lt;D xsi:type="xsd:double"&gt;14.3827594033602&lt;/D&gt;&lt;D xsi:type="xsd:double"&gt;14.0359657358717&lt;/D&gt;&lt;D xsi:type="xsd:double"&gt;13.6249220116611&lt;/D&gt;&lt;D xsi:type="xsd:double"&gt;13.9237088175466&lt;/D&gt;&lt;D xsi:type="xsd:double"&gt;14.6464529142207&lt;/D&gt;&lt;D xsi:type="xsd:double"&gt;14.6591343939612&lt;/D&gt;&lt;D xsi:type="xsd:double"&gt;15.1135884698721&lt;/D&gt;&lt;D xsi:type="xsd:double"&gt;14.5637863931332&lt;/D&gt;&lt;D xsi:type="xsd:double"&gt;15.3770670014625&lt;/D&gt;&lt;D xsi:type="xsd:double"&gt;15.7356392661756&lt;/D&gt;&lt;D xsi:type="xsd:double"&gt;15.1225410271665&lt;/D&gt;&lt;D xsi:type="xsd:double"&gt;15.4277509697869&lt;/D&gt;&lt;D xsi:type="xsd:double"&gt;15.4786461823065&lt;/D&gt;&lt;D xsi:type="xsd:double"&gt;15.7470278969016&lt;/D&gt;&lt;D xsi:type="xsd:double"&gt;15.206863018916&lt;/D&gt;&lt;D xsi:type="xsd:double"&gt;15.7376733862685&lt;/D&gt;&lt;D xsi:type="xsd:double"&gt;15.2578756171822&lt;/D&gt;&lt;D xsi:type="xsd:double"&gt;11.5985836057399&lt;/D&gt;&lt;D xsi:type="xsd:double"&gt;15.0566281786978&lt;/D&gt;&lt;D xsi:type="xsd:double"&gt;17.7926697731246&lt;/D&gt;&lt;D xsi:type="xsd:double"&gt;19.4700147364016&lt;/D&gt;&lt;D xsi:type="xsd:double"&gt;19.3228142911555&lt;/D&gt;&lt;D xsi:type="xsd:double"&gt;19.4542787458731&lt;/D&gt;&lt;D xsi:type="xsd:double"&gt;18.9190665425798&lt;/D&gt;&lt;D xsi:type="xsd:double"&gt;17.7957925811808&lt;/D&gt;&lt;D xsi:type="xsd:double"&gt;18.7193852411103&lt;/D&gt;&lt;D xsi:type="xsd:double"&gt;19.3802832059765&lt;/D&gt;&lt;D xsi:type="xsd:double"&gt;19.9129479416828&lt;/D&gt;&lt;D xsi:type="xsd:double"&gt;19.3205179340224&lt;/D&gt;&lt;D xsi:type="xsd:double"&gt;19.6065550800285&lt;/D&gt;&lt;D xsi:type="xsd:double"&gt;18.8725199420157&lt;/D&gt;&lt;D xsi:type="xsd:double"&gt;17.7257121189764&lt;/D&gt;&lt;D xsi:type="xsd:double"&gt;17.8084851528214&lt;/D&gt;&lt;D xsi:type="xsd:double"&gt;17.1232057862801&lt;/D&gt;&lt;D xsi:type="xsd:double"&gt;16.8574270963481&lt;/D&gt;&lt;D xsi:type="xsd:double"&gt;17.5152952442426&lt;/D&gt;&lt;D xsi:type="xsd:double"&gt;17.4514777533463&lt;/D&gt;&lt;D xsi:type="xsd:double"&gt;17.5620614679056&lt;/D&gt;&lt;D xsi:type="xsd:double"&gt;17.1089118735928&lt;/D&gt;&lt;D xsi:type="xsd:double"&gt;17.3241279821621&lt;/D&gt;&lt;D xsi:type="xsd:double"&gt;17.6300519574205&lt;/D&gt;&lt;D xsi:type="xsd:double"&gt;17.0491697983577&lt;/D&gt;&lt;D xsi:type="xsd:double"&gt;16.6036219391375&lt;/D&gt;&lt;D xsi:type="xsd:double"&gt;16.1021693382297&lt;/D&gt;&lt;D xsi:type="xsd:double"&gt;15.1457237135107&lt;/D&gt;&lt;D xsi:type="xsd:double"&gt;14.9680083863258&lt;/D&gt;&lt;D xsi:type="xsd:double"&gt;15.5768074838574&lt;/D&gt;&lt;D xsi:type="xsd:double"&gt;15.3969373263716&lt;/D&gt;&lt;D xsi:type="xsd:double"&gt;15.1168359454746&lt;/D&gt;&lt;D xsi:type="xsd:double"&gt;15.5597998703031&lt;/D&gt;&lt;D xsi:type="xsd:double"&gt;15.5084806595124&lt;/D&gt;&lt;D xsi:type="xsd:double"&gt;15.9988530268942&lt;/D&gt;&lt;D xsi:type="xsd:double"&gt;15.8943696695891&lt;/D&gt;&lt;D xsi:type="xsd:double"&gt;15.3364507449385&lt;/D&gt;&lt;D xsi:type="xsd:double"&gt;15.8080736951314&lt;/D&gt;&lt;D xsi:type="xsd:double"&gt;15.4525341363412&lt;/D&gt;&lt;D xsi:type="xsd:double"&gt;15.9345155703272&lt;/D&gt;&lt;D xsi:type="xsd:double"&gt;15.8683933863593&lt;/D&gt;&lt;D xsi:type="xsd:double"&gt;15.7186152903726&lt;/D&gt;&lt;D xsi:type="xsd:double"&gt;15.7138710563857&lt;/D&gt;&lt;D xsi:type="xsd:double"&gt;14.7536823604285&lt;/D&gt;&lt;D xsi:type="xsd:double"&gt;14.6288784730609&lt;/D&gt;&lt;D xsi:type="xsd:double"&gt;14.3671529776814&lt;/D&gt;&lt;D xsi:type="xsd:double"&gt;14.1597807920784&lt;/D&gt;&lt;D xsi:type="xsd:double"&gt;14.3367061553605&lt;/D&gt;&lt;D xsi:type="xsd:double"&gt;14.3677889018637&lt;/D&gt;&lt;D xsi:type="xsd:double"&gt;14.0784091334854&lt;/D&gt;&lt;D xsi:type="xsd:double"&gt;14.338901351406&lt;/D&gt;&lt;D xsi:type="xsd:double"&gt;13.3224725197743&lt;/D&gt;&lt;D xsi:type="xsd:double"&gt;13.6084788714592&lt;/D&gt;&lt;D xsi:type="xsd:double"&gt;13.4744909249898&lt;/D&gt;&lt;D xsi:type="xsd:double"&gt;14.8982039154768&lt;/D&gt;&lt;D xsi:type="xsd:double"&gt;15.4749257904197&lt;/D&gt;&lt;/FQL&gt;&lt;FQL&gt;&lt;Q&gt;TUR^FG_PRICE_MAVG(0,,,,30)&lt;/Q&gt;&lt;R&gt;1&lt;/R&gt;&lt;C&gt;1&lt;/C&gt;&lt;D xsi:type="xsd:double"&gt;35.44533&lt;/D&gt;&lt;/FQL&gt;&lt;FQL&gt;&lt;Q&gt;GREK^FG_PRICE_MAVG(0,,,,200)&lt;/Q&gt;&lt;R&gt;1&lt;/R&gt;&lt;C&gt;1&lt;/C&gt;&lt;D xsi:type="xsd:double"&gt;40.861717&lt;/D&gt;&lt;/FQL&gt;&lt;FQL&gt;&lt;Q&gt;MCHI^P_PRICE(0)/P_PRICE_HIGH_PR(0,,,,,,"PRICE","INTRA","52W")&lt;/Q&gt;&lt;R&gt;1&lt;/R&gt;&lt;C&gt;1&lt;/C&gt;&lt;D xsi:type="xsd:double"&gt;0.84452623&lt;/D&gt;&lt;/FQL&gt;&lt;FQL&gt;&lt;Q&gt;EWZ^P_PRICE(0)/P_PRICE_HIGH_PR(0,,,,,,"PRICE","INTRA","52W")&lt;/Q&gt;&lt;R&gt;1&lt;/R&gt;&lt;C&gt;1&lt;/C&gt;&lt;D xsi:type="xsd:double"&gt;0.78903186&lt;/D&gt;&lt;/FQL&gt;&lt;FQL&gt;&lt;Q&gt;CAGDPY@QA^EE_ACTUAL_ANNUAL(MED,+1)&lt;/Q&gt;&lt;R&gt;1&lt;/R&gt;&lt;C&gt;1&lt;/C&gt;&lt;D xsi:type="xsd:double"&gt;15&lt;/D&gt;&lt;/FQL&gt;&lt;FQL&gt;&lt;Q&gt;USDSAR^FG_PRICE_CHANGE(0,-3AM)&lt;/Q&gt;&lt;R&gt;1&lt;/R&gt;&lt;C&gt;1&lt;/C&gt;&lt;D xsi:type="xsd:double"&gt;0.13331175&lt;/D&gt;&lt;/FQL&gt;&lt;FQL&gt;&lt;Q&gt;USDZAR^STD(FG_PRICE_CHANGE(0,-1AY,AM))&lt;/Q&gt;&lt;R&gt;1&lt;/R&gt;&lt;C&gt;1&lt;/C&gt;&lt;D xsi:type="xsd:double"&gt;1.98305120453232&lt;/D&gt;&lt;/FQL&gt;&lt;FQL&gt;&lt;Q&gt;USDMXN^FG_PRICE_CHANGE(0,-6AM)&lt;/Q&gt;&lt;R&gt;1&lt;/R&gt;&lt;C&gt;1&lt;/C&gt;&lt;D xsi:type="xsd:double"&gt;15.428389&lt;/D&gt;&lt;/FQL&gt;&lt;FQL&gt;&lt;Q&gt;USDIDR^STD(FG_PRICE_CHANGE(0,-1AY,AM))&lt;/Q&gt;&lt;R&gt;1&lt;/R&gt;&lt;C&gt;1&lt;/C&gt;&lt;D xsi:type="xsd:double"&gt;1.91414411626866&lt;/D&gt;&lt;/FQL&gt;&lt;FQL&gt;&lt;Q&gt;VNM^FMA_DIV_YLD(NTMA,-10AY,0,AM,"PORTAGG","MEANR")&lt;/Q&gt;&lt;R&gt;121&lt;/R&gt;&lt;C&gt;1&lt;/C&gt;&lt;D xsi:type="xsd:double"&gt;2.95908303817102&lt;/D&gt;&lt;D xsi:type="xsd:double"&gt;2.95142703269469&lt;/D&gt;&lt;D xsi:type="xsd:double"&gt;3.42021413364255&lt;/D&gt;&lt;D xsi:type="xsd:double"&gt;3.02455429132026&lt;/D&gt;&lt;D xsi:type="xsd:double"&gt;2.95935290456168&lt;/D&gt;&lt;D xsi:type="xsd:double"&gt;3.06197019815305&lt;/D&gt;&lt;D xsi:type="xsd:double"&gt;2.93282452830795&lt;/D&gt;&lt;D xsi:type="xsd:double"&gt;2.82783648804957&lt;/D&gt;&lt;D xsi:type="xsd:double"&gt;2.77379101025554&lt;/D&gt;&lt;D xsi:type="xsd:double"&gt;4.14815619479581&lt;/D&gt;&lt;D xsi:type="xsd:double"&gt;3.90582848179013&lt;/D&gt;&lt;D xsi:type="xsd:double"&gt;3.59926456356795&lt;/D&gt;&lt;D xsi:type="xsd:double"&gt;3.02964857633873&lt;/D&gt;&lt;D xsi:type="xsd:double"&gt;2.99333407286872&lt;/D&gt;&lt;D xsi:type="xsd:double"&gt;2.74308481790733&lt;/D&gt;&lt;D xsi:type="xsd:string"&gt;@NA&lt;/D&gt;&lt;D xsi:type="xsd:string"&gt;@NA&lt;/D&gt;&lt;D xsi:type="xsd:double"&gt;2.72272928974773&lt;/D&gt;&lt;D xsi:type="xsd:double"&gt;3.11052129949917&lt;/D&gt;&lt;D xsi:type="xsd:double"&gt;3.14487474839181&lt;/D&gt;&lt;D xsi:type="xsd:double"&gt;3.25522395616727&lt;/D&gt;&lt;D xsi:type="xsd:double"&gt;3.08195878665171&lt;/D&gt;&lt;D xsi:type="xsd:double"&gt;3.01272170131768&lt;/D&gt;&lt;D xsi:type="xsd:double"&gt;3.28934241415557&lt;/D&gt;&lt;D xsi:type="xsd:double"&gt;2.59451055226831&lt;/D&gt;&lt;D xsi:type="xsd:double"&gt;2.66682466436244&lt;/D&gt;&lt;D xsi:type="xsd:double"&gt;2.90621293601166&lt;/D&gt;&lt;D xsi:type="xsd:double"&gt;2.89456241881118&lt;/D&gt;&lt;D xsi:type="xsd:double"&gt;3.05556637747703&lt;/D&gt;&lt;D xsi:type="xsd:double"&gt;2.9990710541441&lt;/D&gt;&lt;D xsi:type="xsd:double"&gt;2.65065803600327&lt;/D&gt;&lt;D xsi:type="xsd:double"&gt;2.38634273304137&lt;/D&gt;&lt;D xsi:type="xsd:double"&gt;2.00507333143532&lt;/D&gt;&lt;D xsi:type="xsd:double"&gt;1.61274115216492&lt;/D&gt;&lt;D xsi:type="xsd:double"&gt;1.76684506354282&lt;/D&gt;&lt;D xsi:type="xsd:double"&gt;1.71718606936538&lt;/D&gt;&lt;D xsi:type="xsd:double"&gt;1.86355372799909&lt;/D&gt;&lt;D xsi:type="xsd:double"&gt;1.91777624901664&lt;/D&gt;&lt;D xsi:type="xsd:double"&gt;1.66360190247411&lt;/D&gt;&lt;D xsi:type="xsd:double"&gt;1.54764280692054&lt;/D&gt;&lt;D xsi:type="xsd:double"&gt;1.81365169415972&lt;/D&gt;&lt;D xsi:type="xsd:double"&gt;1.66913273267879&lt;/D&gt;&lt;D xsi:type="xsd:double"&gt;1.90369816592183&lt;/D&gt;&lt;D xsi:type="xsd:double"&gt;1.74168276279057&lt;/D&gt;&lt;D xsi:type="xsd:double"&gt;1.60501104215392&lt;/D&gt;&lt;D xsi:type="xsd:double"&gt;1.79616364727527&lt;/D&gt;&lt;D xsi:type="xsd:double"&gt;1.51602796850531&lt;/D&gt;&lt;D xsi:type="xsd:double"&gt;1.73471224707454&lt;/D&gt;&lt;D xsi:type="xsd:double"&gt;1.71972524078413&lt;/D&gt;&lt;D xsi:type="xsd:double"&gt;1.97359077317909&lt;/D&gt;&lt;D xsi:type="xsd:double"&gt;1.56733643745118&lt;/D&gt;&lt;D xsi:type="xsd:double"&gt;1.7909513862762&lt;/D&gt;&lt;D xsi:type="xsd:double"&gt;1.73042350809203&lt;/D&gt;&lt;D xsi:type="xsd:double"&gt;1.58697539426747&lt;/D&gt;&lt;D xsi:type="xsd:double"&gt;1.59451659741918&lt;/D&gt;&lt;D xsi:type="xsd:double"&gt;1.52507640090095&lt;/D&gt;&lt;D xsi:type="xsd:double"&gt;1.63065514524013&lt;/D&gt;&lt;D xsi:type="xsd:double"&gt;1.78540638381185&lt;/D&gt;&lt;D xsi:type="xsd:double"&gt;1.92966300527247&lt;/D&gt;&lt;D xsi:type="xsd:double"&gt;1.88729493140005&lt;/D&gt;&lt;D xsi:type="xsd:double"&gt;1.8333575845371&lt;/D&gt;&lt;D xsi:type="xsd:double"&gt;1.6818864586715&lt;/D&gt;&lt;D xsi:type="xsd:double"&gt;1.61679882808175&lt;/D&gt;&lt;D xsi:type="xsd:double"&gt;1.49597976717385&lt;/D&gt;&lt;D xsi:type="xsd:double"&gt;1.55212507986664&lt;/D&gt;&lt;D xsi:type="xsd:double"&gt;2.03515812790237&lt;/D&gt;&lt;D xsi:type="xsd:double"&gt;1.86996618071416&lt;/D&gt;&lt;D xsi:type="xsd:double"&gt;1.66068371562291&lt;/D&gt;&lt;D xsi:type="xsd:double"&gt;1.35962164675253&lt;/D&gt;&lt;D xsi:type="xsd:double"&gt;1.36211083913557&lt;/D&gt;&lt;D xsi:type="xsd:double"&gt;1.39905842778039&lt;/D&gt;&lt;D xsi:type="xsd:double"&gt;1.29966455734866&lt;/D&gt;&lt;D xsi:type="xsd:double"&gt;1.34302975578248&lt;/D&gt;&lt;D xsi:type="xsd:double"&gt;1.3370406585198&lt;/D&gt;&lt;D xsi:type="xsd:double"&gt;1.22525496221865&lt;/D&gt;&lt;D xsi:type="xsd:double"&gt;1.14389171832605&lt;/D&gt;&lt;D xsi:type="xsd:double"&gt;1.18024878838253&lt;/D&gt;&lt;D xsi:type="xsd:double"&gt;1.16746220580075&lt;/D&gt;&lt;D xsi:type="xsd:double"&gt;1.12913900108133&lt;/D&gt;&lt;D xsi:type="xsd:double"&gt;1.21997480126839&lt;/D&gt;&lt;D xsi:type="xsd:double"&gt;1.21571533077224&lt;/D&gt;&lt;D xsi:type="xsd:double"&gt;1.42289339360361&lt;/D&gt;&lt;D xsi:type="xsd:double"&gt;1.41645178969563&lt;/D&gt;&lt;D xsi:type="xsd:double"&gt;1.38742215427256&lt;/D&gt;&lt;D xsi:type="xsd:double"&gt;1.42270179533966&lt;/D&gt;&lt;D xsi:type="xsd:double"&gt;1.35832141649657&lt;/D&gt;&lt;D xsi:type="xsd:double"&gt;1.49641968383327&lt;/D&gt;&lt;D xsi:type="xsd:double"&gt;1.58097612342482&lt;/D&gt;&lt;D xsi:type="xsd:double"&gt;1.68370541687079&lt;/D&gt;&lt;D xsi:type="xsd:double"&gt;1.82603734605492&lt;/D&gt;&lt;D xsi:type="xsd:double"&gt;1.66567620372894&lt;/D&gt;&lt;D xsi:type="xsd:double"&gt;1.8320398829355&lt;/D&gt;&lt;D xsi:type="xsd:double"&gt;1.93318141803112&lt;/D&gt;&lt;D xsi:type="xsd:double"&gt;1.9583449407054&lt;/D&gt;&lt;D xsi:type="xsd:double"&gt;1.91582684025178&lt;/D&gt;&lt;D xsi:type="xsd:double"&gt;1.98134719546581&lt;/D&gt;&lt;D xsi:type="xsd:double"&gt;2.46744240697022&lt;/D&gt;&lt;D xsi:type="xsd:double"&gt;2.5811812782785&lt;/D&gt;&lt;D xsi:type="xsd:double"&gt;2.74594408611942&lt;/D&gt;&lt;D xsi:type="xsd:double"&gt;2.64901474462895&lt;/D&gt;&lt;D xsi:type="xsd:double"&gt;2.56749625789448&lt;/D&gt;&lt;D xsi:type="xsd:double"&gt;2.45542538044357&lt;/D&gt;&lt;D xsi:type="xsd:double"&gt;2.48882962659812&lt;/D&gt;&lt;D xsi:type="xsd:double"&gt;2.53206486520175&lt;/D&gt;&lt;D xsi:type="xsd:double"&gt;2.61328556598379&lt;/D&gt;&lt;D xsi:type="xsd:double"&gt;2.62142976819345&lt;/D&gt;&lt;D xsi:type="xsd:double"&gt;2.56253954591027&lt;/D&gt;&lt;D xsi:type="xsd:double"&gt;2.67092455349289&lt;/D&gt;&lt;D xsi:type="xsd:double"&gt;3.13530440678265&lt;/D&gt;&lt;D xsi:type="xsd:double"&gt;2.92159072160779&lt;/D&gt;&lt;D xsi:type="xsd:double"&gt;2.99586878061941&lt;/D&gt;&lt;D xsi:type="xsd:double"&gt;2.75917522856733&lt;/D&gt;&lt;D xsi:type="xsd:double"&gt;2.8095663873171&lt;/D&gt;&lt;D xsi:type="xsd:double"&gt;2.29712112282205&lt;/D&gt;&lt;D xsi:type="xsd:double"&gt;2.44360963197912&lt;/D&gt;&lt;D xsi:type="xsd:double"&gt;1.98001754868278&lt;/D&gt;&lt;D xsi:type="xsd:double"&gt;1.96748600210383&lt;/D&gt;&lt;D xsi:type="xsd:double"&gt;1.96638458104144&lt;/D&gt;&lt;D xsi:type="xsd:double"&gt;1.97579391702167&lt;/D&gt;&lt;D xsi:type="xsd:double"&gt;1.99621238845953&lt;/D&gt;&lt;D xsi:type="xsd:double"&gt;2.06543664499276&lt;/D&gt;&lt;/FQL&gt;&lt;FQL&gt;&lt;Q&gt;SET-BKK^FMA_PE(LTMA,-10AY,0,AM,"PORTAGG","MEANR")&lt;/Q&gt;&lt;R&gt;121&lt;/R&gt;&lt;C&gt;1&lt;/C&gt;&lt;D xsi:type="xsd:double"&gt;18.7207549538076&lt;/D&gt;&lt;D xsi:type="xsd:double"&gt;19.8187002547876&lt;/D&gt;&lt;D xsi:type="xsd:double"&gt;19.4075175310456&lt;/D&gt;&lt;D xsi:type="xsd:double"&gt;19.528810853969&lt;/D&gt;&lt;D xsi:type="xsd:double"&gt;22.6479393851056&lt;/D&gt;&lt;D xsi:type="xsd:double"&gt;23.1547878162475&lt;/D&gt;&lt;D xsi:type="xsd:double"&gt;22.529725885477&lt;/D&gt;&lt;D xsi:type="xsd:double"&gt;21.9367705521237&lt;/D&gt;&lt;D xsi:type="xsd:double"&gt;21.2911674309453&lt;/D&gt;&lt;D xsi:type="xsd:double"&gt;20.6972314561529&lt;/D&gt;&lt;D xsi:type="xsd:double"&gt;19.4227505522321&lt;/D&gt;&lt;D xsi:type="xsd:double"&gt;19.0031066676721&lt;/D&gt;&lt;D xsi:type="xsd:double"&gt;18.7643591544555&lt;/D&gt;&lt;D xsi:type="xsd:double"&gt;16.3427605239294&lt;/D&gt;&lt;D xsi:type="xsd:double"&gt;14.616977877518&lt;/D&gt;&lt;D xsi:type="xsd:double"&gt;13.8962235548337&lt;/D&gt;&lt;D xsi:type="xsd:double"&gt;16.001277215638&lt;/D&gt;&lt;D xsi:type="xsd:double"&gt;16.6066987677227&lt;/D&gt;&lt;D xsi:type="xsd:double"&gt;16.4559889768857&lt;/D&gt;&lt;D xsi:type="xsd:double"&gt;16.3300329201495&lt;/D&gt;&lt;D xsi:type="xsd:double"&gt;16.3248407834453&lt;/D&gt;&lt;D xsi:type="xsd:double"&gt;16.6532594211598&lt;/D&gt;&lt;D xsi:type="xsd:double"&gt;16.7197485097683&lt;/D&gt;&lt;D xsi:type="xsd:double"&gt;16.1001488823737&lt;/D&gt;&lt;D xsi:type="xsd:double"&gt;15.9348135703019&lt;/D&gt;&lt;D xsi:type="xsd:double"&gt;15.8178427633143&lt;/D&gt;&lt;D xsi:type="xsd:double"&gt;16.1163835499885&lt;/D&gt;&lt;D xsi:type="xsd:double"&gt;16.3473867678271&lt;/D&gt;&lt;D xsi:type="xsd:double"&gt;16.3671300123503&lt;/D&gt;&lt;D xsi:type="xsd:double"&gt;16.3026720240508&lt;/D&gt;&lt;D xsi:type="xsd:double"&gt;16.2398284033052&lt;/D&gt;&lt;D xsi:type="xsd:double"&gt;16.01374544555&lt;/D&gt;&lt;D xsi:type="xsd:double"&gt;16.1037580014765&lt;/D&gt;&lt;D xsi:type="xsd:double"&gt;15.9091267105874&lt;/D&gt;&lt;D xsi:type="xsd:double"&gt;15.9262376107196&lt;/D&gt;&lt;D xsi:type="xsd:double"&gt;16.5573002277537&lt;/D&gt;&lt;D xsi:type="xsd:double"&gt;16.770404006137&lt;/D&gt;&lt;D xsi:type="xsd:double"&gt;17.0977840156689&lt;/D&gt;&lt;D xsi:type="xsd:double"&gt;17.4441131708732&lt;/D&gt;&lt;D xsi:type="xsd:double"&gt;18.4274349403861&lt;/D&gt;&lt;D xsi:type="xsd:double"&gt;17.9817673436924&lt;/D&gt;&lt;D xsi:type="xsd:double"&gt;17.6600395735414&lt;/D&gt;&lt;D xsi:type="xsd:double"&gt;17.319451537469&lt;/D&gt;&lt;D xsi:type="xsd:double"&gt;17.258758765657&lt;/D&gt;&lt;D xsi:type="xsd:double"&gt;16.7445042512765&lt;/D&gt;&lt;D xsi:type="xsd:double"&gt;16.3041072758716&lt;/D&gt;&lt;D xsi:type="xsd:double"&gt;16.252960903188&lt;/D&gt;&lt;D xsi:type="xsd:double"&gt;16.4571052039718&lt;/D&gt;&lt;D xsi:type="xsd:double"&gt;15.8240091097008&lt;/D&gt;&lt;D xsi:type="xsd:double"&gt;15.2439649817012&lt;/D&gt;&lt;D xsi:type="xsd:double"&gt;14.5411973936623&lt;/D&gt;&lt;D xsi:type="xsd:double"&gt;14.7485165007504&lt;/D&gt;&lt;D xsi:type="xsd:double"&gt;15.570044301568&lt;/D&gt;&lt;D xsi:type="xsd:double"&gt;16.1358273700697&lt;/D&gt;&lt;D xsi:type="xsd:double"&gt;16.1743496758323&lt;/D&gt;&lt;D xsi:type="xsd:double"&gt;15.9304085649686&lt;/D&gt;&lt;D xsi:type="xsd:double"&gt;16.2491089589037&lt;/D&gt;&lt;D xsi:type="xsd:double"&gt;16.49857</t>
        </r>
      </text>
    </comment>
    <comment ref="A13" authorId="0" shapeId="0" xr:uid="{36DF2342-C903-4144-AD2D-D2508564A9AF}">
      <text>
        <r>
          <rPr>
            <b/>
            <sz val="9"/>
            <color indexed="81"/>
            <rFont val="Tahoma"/>
            <charset val="1"/>
          </rPr>
          <t>52754459&lt;/D&gt;&lt;D xsi:type="xsd:double"&gt;16.2357076770528&lt;/D&gt;&lt;D xsi:type="xsd:double"&gt;16.5210744280235&lt;/D&gt;&lt;D xsi:type="xsd:double"&gt;16.7545571061899&lt;/D&gt;&lt;D xsi:type="xsd:double"&gt;17.2003075664644&lt;/D&gt;&lt;D xsi:type="xsd:double"&gt;16.7810408730786&lt;/D&gt;&lt;D xsi:type="xsd:double"&gt;17.1960961370428&lt;/D&gt;&lt;D xsi:type="xsd:double"&gt;16.4960597156239&lt;/D&gt;&lt;D xsi:type="xsd:double"&gt;14.3662749026775&lt;/D&gt;&lt;D xsi:type="xsd:double"&gt;15.2005792646519&lt;/D&gt;&lt;D xsi:type="xsd:double"&gt;16.6079734322539&lt;/D&gt;&lt;D xsi:type="xsd:double"&gt;18.1352071272708&lt;/D&gt;&lt;D xsi:type="xsd:double"&gt;18.8635082380329&lt;/D&gt;&lt;D xsi:type="xsd:double"&gt;20.2362411371328&lt;/D&gt;&lt;D xsi:type="xsd:double"&gt;21.2380988104828&lt;/D&gt;&lt;D xsi:type="xsd:double"&gt;21.4360137286564&lt;/D&gt;&lt;D xsi:type="xsd:double"&gt;22.9158050492299&lt;/D&gt;&lt;D xsi:type="xsd:double"&gt;25.600025103289&lt;/D&gt;&lt;D xsi:type="xsd:double"&gt;28.0724961589599&lt;/D&gt;&lt;D xsi:type="xsd:double"&gt;27.8903329827952&lt;/D&gt;&lt;D xsi:type="xsd:double"&gt;27.3627601045186&lt;/D&gt;&lt;D xsi:type="xsd:double"&gt;26.5208849309664&lt;/D&gt;&lt;D xsi:type="xsd:double"&gt;25.2077080015524&lt;/D&gt;&lt;D xsi:type="xsd:double"&gt;24.3547527402526&lt;/D&gt;&lt;D xsi:type="xsd:double"&gt;23.2513094423581&lt;/D&gt;&lt;D xsi:type="xsd:double"&gt;22.1486501305539&lt;/D&gt;&lt;D xsi:type="xsd:double"&gt;21.8549118874773&lt;/D&gt;&lt;D xsi:type="xsd:double"&gt;20.9953832277842&lt;/D&gt;&lt;D xsi:type="xsd:double"&gt;20.2902082683302&lt;/D&gt;&lt;D xsi:type="xsd:double"&gt;19.1310836593322&lt;/D&gt;&lt;D xsi:type="xsd:double"&gt;19.0505692569405&lt;/D&gt;&lt;D xsi:type="xsd:double"&gt;19.2536316307819&lt;/D&gt;&lt;D xsi:type="xsd:double"&gt;18.7885624631274&lt;/D&gt;&lt;D xsi:type="xsd:double"&gt;18.5417821982746&lt;/D&gt;&lt;D xsi:type="xsd:double"&gt;18.209889149298&lt;/D&gt;&lt;D xsi:type="xsd:double"&gt;17.5930026762752&lt;/D&gt;&lt;D xsi:type="xsd:double"&gt;17.2860989252662&lt;/D&gt;&lt;D xsi:type="xsd:double"&gt;17.2811897338126&lt;/D&gt;&lt;D xsi:type="xsd:double"&gt;16.8403694771319&lt;/D&gt;&lt;D xsi:type="xsd:double"&gt;16.2688435239813&lt;/D&gt;&lt;D xsi:type="xsd:double"&gt;16.6284494356135&lt;/D&gt;&lt;D xsi:type="xsd:double"&gt;16.4902018919198&lt;/D&gt;&lt;D xsi:type="xsd:double"&gt;17.1491773530711&lt;/D&gt;&lt;D xsi:type="xsd:double"&gt;17.4587475721213&lt;/D&gt;&lt;D xsi:type="xsd:double"&gt;17.2850711464148&lt;/D&gt;&lt;D xsi:type="xsd:double"&gt;17.3020829243435&lt;/D&gt;&lt;D xsi:type="xsd:double"&gt;17.1158559040726&lt;/D&gt;&lt;D xsi:type="xsd:double"&gt;17.317936541247&lt;/D&gt;&lt;D xsi:type="xsd:double"&gt;17.3267780920667&lt;/D&gt;&lt;D xsi:type="xsd:double"&gt;17.3793834498697&lt;/D&gt;&lt;D xsi:type="xsd:double"&gt;17.4182907900564&lt;/D&gt;&lt;D xsi:type="xsd:double"&gt;16.845456926126&lt;/D&gt;&lt;D xsi:type="xsd:double"&gt;16.5058566728864&lt;/D&gt;&lt;D xsi:type="xsd:double"&gt;16.135018758733&lt;/D&gt;&lt;D xsi:type="xsd:double"&gt;15.4557164538235&lt;/D&gt;&lt;D xsi:type="xsd:double"&gt;16.1073501570592&lt;/D&gt;&lt;D xsi:type="xsd:double"&gt;16.5995548364813&lt;/D&gt;&lt;D xsi:type="xsd:double"&gt;16.349539725595&lt;/D&gt;&lt;D xsi:type="xsd:double"&gt;16.297594969484&lt;/D&gt;&lt;D xsi:type="xsd:double"&gt;15.6892260882886&lt;/D&gt;&lt;D xsi:type="xsd:double"&gt;15.6660367327133&lt;/D&gt;&lt;D xsi:type="xsd:double"&gt;15.5399190902007&lt;/D&gt;&lt;D xsi:type="xsd:double"&gt;16.67605482099&lt;/D&gt;&lt;D xsi:type="xsd:double"&gt;17.3743912367571&lt;/D&gt;&lt;/FQL&gt;&lt;FQL&gt;&lt;Q&gt;DDR3512M-FDS^FG_PRICE_MAVG(0,,,,30)&lt;/Q&gt;&lt;R&gt;1&lt;/R&gt;&lt;C&gt;1&lt;/C&gt;&lt;D xsi:type="xsd:double"&gt;0.8775117&lt;/D&gt;&lt;/FQL&gt;&lt;FQL&gt;&lt;Q&gt;NI-FDS^FG_PRICE_CHANGE(0,-1AY)&lt;/Q&gt;&lt;R&gt;1&lt;/R&gt;&lt;C&gt;1&lt;/C&gt;&lt;D xsi:type="xsd:double"&gt;-9.14997292907418&lt;/D&gt;&lt;/FQL&gt;&lt;FQL&gt;&lt;Q&gt;CPALM-FDS^FG_PRICE_CHANGE(0,-1AM)&lt;/Q&gt;&lt;R&gt;1&lt;/R&gt;&lt;C&gt;1&lt;/C&gt;&lt;D xsi:type="xsd:double"&gt;10.2374266019913&lt;/D&gt;&lt;/FQL&gt;&lt;FQL&gt;&lt;Q&gt;COPP-FDS^MAX(FG_PRICE(0,-5AY))&lt;/Q&gt;&lt;R&gt;1&lt;/R&gt;&lt;C&gt;1&lt;/C&gt;&lt;D xsi:type="xsd:double"&gt;5.119&lt;/D&gt;&lt;/FQL&gt;&lt;FQL&gt;&lt;Q&gt;GREK^FG_PRICE_MAVG(0,,,,60)&lt;/Q&gt;&lt;R&gt;1&lt;/R&gt;&lt;C&gt;1&lt;/C&gt;&lt;D xsi:type="xsd:double"&gt;41.932262&lt;/D&gt;&lt;/FQL&gt;&lt;FQL&gt;&lt;Q&gt;EWW^FG_PRICE(0)&lt;/Q&gt;&lt;R&gt;1&lt;/R&gt;&lt;C&gt;1&lt;/C&gt;&lt;D xsi:type="xsd:double"&gt;54&lt;/D&gt;&lt;/FQL&gt;&lt;FQL&gt;&lt;Q&gt;EPHE^FG_PRICE_MAVG(0,,,,60)&lt;/Q&gt;&lt;R&gt;1&lt;/R&gt;&lt;C&gt;1&lt;/C&gt;&lt;D xsi:type="xsd:double"&gt;27.702084&lt;/D&gt;&lt;/FQL&gt;&lt;FQL&gt;&lt;Q&gt;KSA^FG_TOTAL_RETURNC(0,-6AM)&lt;/Q&gt;&lt;R&gt;1&lt;/R&gt;&lt;C&gt;1&lt;/C&gt;&lt;D xsi:type="xsd:double"&gt;-2.6609719&lt;/D&gt;&lt;/FQL&gt;&lt;FQL&gt;&lt;Q&gt;UAE^FG_TOTAL_RETURNC(0,-6AM)&lt;/Q&gt;&lt;R&gt;1&lt;/R&gt;&lt;C&gt;1&lt;/C&gt;&lt;D xsi:type="xsd:double"&gt;6.075752&lt;/D&gt;&lt;/FQL&gt;&lt;FQL&gt;&lt;Q&gt;SET-BKK^FG_TOTAL_RETURNC(0,-6AM)&lt;/Q&gt;&lt;R&gt;1&lt;/R&gt;&lt;C&gt;1&lt;/C&gt;&lt;D xsi:type="xsd:double"&gt;9.46349&lt;/D&gt;&lt;/FQL&gt;&lt;FQL&gt;&lt;Q&gt;MCHI^FG_TOTAL_RETURNC(0,-6AM)&lt;/Q&gt;&lt;R&gt;1&lt;/R&gt;&lt;C&gt;1&lt;/C&gt;&lt;D xsi:type="xsd:double"&gt;28.255404&lt;/D&gt;&lt;/FQL&gt;&lt;FQL&gt;&lt;Q&gt;GREK^FG_TOTAL_RETURNC(0,-6AM)&lt;/Q&gt;&lt;R&gt;1&lt;/R&gt;&lt;C&gt;1&lt;/C&gt;&lt;D xsi:type="xsd:double"&gt;9.142494&lt;/D&gt;&lt;/FQL&gt;&lt;FQL&gt;&lt;Q&gt;EWZ^FG_TOTAL_RETURNC(0,-6AM)&lt;/Q&gt;&lt;R&gt;1&lt;/R&gt;&lt;C&gt;1&lt;/C&gt;&lt;D xsi:type="xsd:double"&gt;-3.268516&lt;/D&gt;&lt;/FQL&gt;&lt;FQL&gt;&lt;Q&gt;EWM^P_PRICE(0)/P_PRICE_HIGH_PR(0,,,,,,"PRICE","INTRA","52W")&lt;/Q&gt;&lt;R&gt;1&lt;/R&gt;&lt;C&gt;1&lt;/C&gt;&lt;D xsi:type="xsd:double"&gt;0.9428883&lt;/D&gt;&lt;/FQL&gt;&lt;FQL&gt;&lt;Q&gt;EIDO^P_PRICE(0)/P_PRICE_LOW_PR(0,,,,,,"PRICE","INTRA","52W")-1&lt;/Q&gt;&lt;R&gt;1&lt;/R&gt;&lt;C&gt;1&lt;/C&gt;&lt;D xsi:type="xsd:double"&gt;0.24709785&lt;/D&gt;&lt;/FQL&gt;&lt;FQL&gt;&lt;Q&gt;URTH^P_PRICE(0)/P_PRICE_HIGH_PR(0,,,,,,"PRICE","INTRA","52W")&lt;/Q&gt;&lt;R&gt;1&lt;/R&gt;&lt;C&gt;1&lt;/C&gt;&lt;D xsi:type="xsd:double"&gt;0.9978267&lt;/D&gt;&lt;/FQL&gt;&lt;FQL&gt;&lt;Q&gt;EWT^FMA_ROE(NTMA,-20AY,NOW,FY,"PORTAGG","MEANR")&lt;/Q&gt;&lt;R&gt;20&lt;/R&gt;&lt;C&gt;1&lt;/C&gt;&lt;D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xsi:type="xsd:double"&gt;10.8983132441362&lt;/D&gt;&lt;D xsi:type="xsd:double"&gt;11.6209108336754&lt;/D&gt;&lt;D xsi:type="xsd:double"&gt;14.7244118880078&lt;/D&gt;&lt;D xsi:type="xsd:double"&gt;12.9407917731186&lt;/D&gt;&lt;D xsi:type="xsd:double"&gt;11.9161171814971&lt;/D&gt;&lt;/FQL&gt;&lt;FQL&gt;&lt;Q&gt;TRYAU10Y-FDS^FG_YIELD(-10AY,0,Y,,"YTM")&lt;/Q&gt;&lt;R&gt;10&lt;/R&gt;&lt;C&gt;1&lt;/C&gt;&lt;D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xsi:type="xsd:double"&gt;3.955&lt;/D&gt;&lt;/FQL&gt;&lt;FQL&gt;&lt;Q&gt;USDSAR^FG_PRICE_CHANGE(0,-1AM)&lt;/Q&gt;&lt;R&gt;1&lt;/R&gt;&lt;C&gt;1&lt;/C&gt;&lt;D xsi:type="xsd:double"&gt;0.07460117&lt;/D&gt;&lt;/FQL&gt;&lt;FQL&gt;&lt;Q&gt;USDTRY^FG_PRICE_CHANGE(0,-6AM)&lt;/Q&gt;&lt;R&gt;1&lt;/R&gt;&lt;C&gt;1&lt;/C&gt;&lt;D xsi:type="xsd:double"&gt;5.3305745&lt;/D&gt;&lt;/FQL&gt;&lt;FQL&gt;&lt;Q&gt;USDCNH^FG_COMPANY_NAME&lt;/Q&gt;&lt;R&gt;1&lt;/R&gt;&lt;C&gt;1&lt;/C&gt;&lt;D xsi:type="xsd:string"&gt;Chinese Offshore Renminbi per U.S. Dollar&lt;/D&gt;&lt;/FQL&gt;&lt;FQL&gt;&lt;Q&gt;UAE^FG_TOTAL_RETURNC(-10AY,0,AM)&lt;/Q&gt;&lt;R&gt;121&lt;/R&gt;&lt;C&gt;1&lt;/C&gt;&lt;D xsi:type="xsd:double"&gt;-15.035516&lt;/D&gt;&lt;D xsi:type="xsd:double"&gt;6.363213&lt;/D&gt;&lt;D xsi:type="xsd:double"&gt;-18.73362&lt;/D&gt;&lt;D xsi:type="xsd:double"&gt;7.1401596&lt;/D&gt;&lt;D xsi:type="xsd:double"&gt;-0.5646765&lt;/D&gt;&lt;D xsi:type="xsd:double"&gt;-7.4341774&lt;/D&gt;&lt;D xsi:type="xsd:double"&gt;17.49184&lt;/D&gt;&lt;D xsi:type="xsd:double"&gt;-0.9531498&lt;/D&gt;&lt;D xsi:type="xsd:double"&gt;-0.7514298&lt;/D&gt;&lt;D xsi:type="xsd:double"&gt;0.843668&lt;/D&gt;&lt;D xsi:type="xsd:double"&gt;-8.014274&lt;/D&gt;&lt;D xsi:type="xsd:double"&gt;-4.6625495&lt;/D&gt;&lt;D xsi:type="xsd:double"&gt;2.9741883&lt;/D&gt;&lt;D xsi:type="xsd:double"&gt;-15.313351&lt;/D&gt;&lt;D xsi:type="xsd:double"&gt;-3.2181501&lt;/D&gt;&lt;D xsi:type="xsd:double"&gt;-4.2102695&lt;/D&gt;&lt;D xsi:type="xsd:double"&gt;6.0634613&lt;/D&gt;&lt;D xsi:type="xsd:double"&gt;12.18791&lt;/D&gt;&lt;D xsi:type="xsd:double"&gt;3.308928&lt;/D&gt;&lt;D xsi:type="xsd:double"&gt;-7.5702906&lt;/D&gt;&lt;D xsi:type="xsd:double"&gt;1.9957542&lt;/D&gt;&lt;D xsi:type="xsd:double"&gt;7.774389&lt;/D&gt;&lt;D xsi:type="xsd:double"&gt;0.28951168&lt;/D&gt;&lt;D xsi:type="xsd:double"&gt;-3.0023098&lt;/D&gt;&lt;D xsi:type="xsd:double"&gt;-3.273803&lt;/D&gt;&lt;D xsi:type="xsd:double"&gt;-2.7692318&lt;/D&gt;&lt;D xsi:type="xsd:double"&gt;8.101261&lt;/D&gt;&lt;D xsi:type="xsd:double"&gt;2.765274&lt;/D&gt;&lt;D xsi:type="xsd:double"&gt;0.57537556&lt;/D&gt;&lt;D xsi:type="xsd:double"&gt;-3.3180773&lt;/D&gt;&lt;D xsi:type="xsd:double"&gt;0.79882145&lt;/D&gt;&lt;D xsi:type="xsd:double"&gt;1.1446953&lt;/D&gt;&lt;D xsi:type="xsd:double"&gt;1.5089989&lt;/D&gt;&lt;D xsi:type="xsd:double"&gt;4.2586803&lt;/D&gt;&lt;D xsi:type="xsd:double"&gt;-1.4084518&lt;/D&gt;&lt;D xsi:type="xsd:double"&gt;1.4342785&lt;/D&gt;&lt;D xsi:type="xsd:double"&gt;0.10703802&lt;/D&gt;&lt;D xsi:type="xsd:double"&gt;-4.952174&lt;/D&gt;&lt;D xsi:type="xsd:double"&gt;-1.1249185&lt;/D&gt;&lt;D xsi:type="xsd:double"&gt;6.9658756&lt;/D&gt;&lt;D xsi:type="xsd:double"&gt;-4.4212875&lt;/D&gt;&lt;D xsi:type="xsd:double"&gt;-1.5910327&lt;/D&gt;&lt;D xsi:type="xsd:double"&gt;0&lt;/D&gt;&lt;D xsi:type="xsd:double"&gt;-4.4323387&lt;/D&gt;&lt;D xsi:type="xsd:double"&gt;2.5075555&lt;/D&gt;&lt;D xsi:type="xsd:double"&gt;-0.3338158&lt;/D&gt;&lt;D xsi:type="xsd:double"&gt;0&lt;/D&gt;&lt;D xsi:type="xsd:double"&gt;-2.2407115&lt;/D&gt;&lt;D xsi:type="xsd:double"&gt;-2.1611035&lt;/D&gt;&lt;D xsi:type="xsd:double"&gt;1.6733646&lt;/D&gt;&lt;D xsi:type="xsd:double"&gt;-8.138662&lt;/D&gt;&lt;D xsi:type="xsd:double"&gt;1.5850186&lt;/D&gt;&lt;D xsi:type="xsd:double"&gt;-1.1347592&lt;/D&gt;&lt;D xsi:type="xsd:double"&gt;4.519367&lt;/D&gt;&lt;D xsi:type="xsd:double"&gt;6.3136578&lt;/D&gt;&lt;D xsi:type="xsd:double"&gt;-11.232477&lt;/D&gt;&lt;D xsi:type="xsd:double"&gt;1.5118003&lt;/D&gt;&lt;D xsi:type="xsd:double"&gt;5.37045&lt;/D&gt;&lt;D xsi:type="xsd:double"&gt;-3.3353567&lt;/D&gt;&lt;D xsi:type="xsd:double"&gt;3.1341076&lt;/D&gt;&lt;D xsi:type="xsd:double"&gt;1.6961217&lt;/D&gt;&lt;D xsi:type="xsd:double"&gt;-5.3161917&lt;/D&gt;&lt;D xsi:type="xsd:double"&gt;-1.1376143&lt;/D&gt;&lt;D xsi:type="xsd:double"&gt;1.5961409&lt;/D&gt;&lt;D xsi:type="xsd:double"&gt;-5.2166643&lt;/D&gt;&lt;D xsi:type="xsd:double"&gt;-35.549034&lt;/D&gt;&lt;D xsi:type="xsd:double"&gt;18.181824&lt;/D&gt;&lt;D xsi:type="xsd:double"&gt;2.9352188&lt;/D&gt;&lt;D xsi:type="xsd:double"&gt;4.654217&lt;/D&gt;&lt;D xsi:type="xsd:double"&gt;0.0495553&lt;/D&gt;&lt;D xsi:type="xsd:double"&gt;6.1416507&lt;/D&gt;&lt;D xsi:type="xsd:double"&gt;1.8198729&lt;/D&gt;&lt;D xsi:type="xsd:double"&gt;-1.7415166&lt;/D&gt;&lt;D xsi:type="xsd:double"&gt;5.503738&lt;/D&gt;&lt;D xsi:type="xsd:double"&gt;7.5825095&lt;/D&gt;&lt;D xsi:type="xsd:double"&gt;4.1118383&lt;/D&gt;&lt;D xsi:type="xsd:double"&gt;2.1327019&lt;/D&gt;&lt;D xsi:type="xsd:double"&gt;2.7068734&lt;/D&gt;&lt;D xsi:type="xsd:double"&gt;1.5481949&lt;/D&gt;&lt;D xsi:type="xsd:double"&gt;6.1873317&lt;/D&gt;&lt;D xsi:type="xsd:double"&gt;3.2936096&lt;/D&gt;&lt;D xsi:type="xsd:double"&gt;-2.134359&lt;/D&gt;&lt;D xsi:type="xsd:double"&gt;4.3260694&lt;/D&gt;&lt;D xsi:type="xsd:double"&gt;3.682661&lt;/D&gt;&lt;D xsi:type="xsd:double"&gt;-1.7670095&lt;/D&gt;&lt;D xsi:type="xsd:double"&gt;12.314951&lt;/D&gt;&lt;D xsi:type="xsd:double"&gt;4.5737386&lt;/D&gt;&lt;D xsi:type="xsd:double"&gt;-5.2416983&lt;/D&gt;&lt;D xsi:type="xsd:double"&gt;4.7326446&lt;/D&gt;&lt;D xsi:type="xsd:double"&gt;6.9835544&lt;/D&gt;&lt;D xsi:type="xsd:double"&gt;4.004383&lt;/D&gt;&lt;D xsi:type="xsd:double"&gt;-8.491552&lt;/D&gt;&lt;D xsi:type="xsd:double"&gt;-6.515324&lt;/D&gt;&lt;D xsi:type="xsd:double"&gt;-3.8083255&lt;/D&gt;&lt;D xsi:type="xsd:double"&gt;8.613003&lt;/D&gt;&lt;D xsi:type="xsd:double"&gt;-1.5087485&lt;/D&gt;&lt;D xsi:type="xsd:double"&gt;-6.4950943&lt;/D&gt;&lt;D xsi:type="xsd:double"&gt;2.2280455&lt;/D&gt;&lt;D xsi:type="xsd:double"&gt;-1.4521122&lt;/D&gt;&lt;D xsi:type="xsd:double"&gt;-1.8252909&lt;/D&gt;&lt;D xsi:type="xsd:double"&gt;-0.86321235&lt;/D&gt;&lt;D xsi:type="xsd:double"&gt;-8.171469&lt;/D&gt;&lt;D xsi:type="xsd:double"&gt;7.877457&lt;/D&gt;&lt;D xsi:type="xsd:double"&gt;-1.1494279&lt;/D&gt;&lt;D xsi:type="xsd:double"&gt;2.2999763&lt;/D&gt;&lt;D xsi:type="xsd:double"&gt;4.052198&lt;/D&gt;&lt;D xsi:type="xsd:double"&gt;-0.66006184&lt;/D&gt;&lt;D xsi:type="xsd:double"&gt;1.1960149&lt;/D&gt;&lt;D xsi:type="xsd:double"&gt;-6.9599447&lt;/D&gt;&lt;D xsi:type="xsd:double"&gt;5.9280157&lt;/D&gt;&lt;D xsi:type="xsd:double"&gt;-3.2644868&lt;/D&gt;&lt;D xsi:type="xsd:double"&gt;3.2872558&lt;/D&gt;&lt;D xsi:type="xsd:double"&gt;0.20134449&lt;/D&gt;&lt;D xsi:type="xsd:double"&gt;-0.8707285&lt;/D&gt;&lt;D xsi:type="xsd:double"&gt;-1.4864862&lt;/D&gt;&lt;D xsi:type="xsd:double"&gt;-1.3717413&lt;/D&gt;&lt;D xsi:type="xsd:double"&gt;-2.4957001&lt;/D&gt;&lt;D xsi:type="xsd:double"&gt;5.2631617&lt;/D&gt;&lt;D xsi:type="xsd:double"&gt;2.1831036&lt;/D&gt;&lt;D xsi:type="xsd:double"&gt;3.8594007&lt;/D&gt;&lt;D xsi:type="xsd:double"&gt;-1.2607813&lt;/D&gt;&lt;/FQL&gt;&lt;FQL&gt;&lt;Q&gt;QAT^FMA_PE(NTMA,-10AY,0,AM,"PORTAGG","MEANR")&lt;/Q&gt;&lt;R&gt;121&lt;/R&gt;&lt;C&gt;1&lt;/C&gt;&lt;D xsi:type="xsd:double"&gt;14.5630225522606&lt;/D&gt;&lt;D xsi:type="xsd:double"&gt;15.1409156917883&lt;/D&gt;&lt;D xsi:type="xsd:double"&gt;12.3758981227572&lt;/D&gt;&lt;D xsi:type="xsd:double"&gt;13.3506664029115&lt;/D&gt;&lt;D xsi:type="xsd:double"&gt;13.9975278887764&lt;/D&gt;&lt;D xsi:type="xsd:double"&gt;12.8188031292583&lt;/D&gt;&lt;D xsi:type="xsd:double"&gt;13.308492723342&lt;/D&gt;&lt;D xsi:type="xsd:double"&gt;13.7057685245544&lt;/D&gt;&lt;D xsi:type="xsd:double"&gt;13.1146954832892&lt;/D&gt;&lt;D xsi:type="xsd:double"&gt;13.4224668322726&lt;/D&gt;&lt;D xsi:type="xsd:double"&gt;12.8666587463514&lt;/D&gt;&lt;D xsi:type="xsd:double"&gt;12.6773699049401&lt;/D&gt;&lt;D xsi:type="xsd:double"&gt;12.8665511197149&lt;/D&gt;&lt;D xsi:type="xsd:double"&gt;11.904360080069&lt;/D&gt;&lt;D xsi:type="xsd:double"&gt;10.1023022231707&lt;/D&gt;&lt;D xsi:type="xsd:double"&gt;10.2101735179562&lt;/D&gt;&lt;D xsi:type="xsd:double"&gt;11.5011108194353&lt;/D&gt;&lt;D xsi:type="xsd:double"&gt;12.1761635537777&lt;/D&gt;&lt;D xsi:type="xsd:double"&gt;12.2422125058341&lt;/D&gt;&lt;D xsi:type="xsd:double"&gt;11.6812715955601&lt;/D&gt;&lt;D xsi:type="xsd:double"&gt;11.6985473208104&lt;/D&gt;&lt;D xsi:type="xsd:double"&gt;12.5555126964517&lt;/D&gt;&lt;D xsi:type="xsd:double"&gt;13.6493772899908&lt;/D&gt;&lt;D xsi:type="xsd:double"&gt;12.8487988942578&lt;/D&gt;&lt;D xsi:type="xsd:double"&gt;12.9913093303261&lt;/D&gt;&lt;D xsi:type="xsd:double"&gt;12.1909818873993&lt;/D&gt;&lt;D xsi:type="xsd:double"&gt;12.9373656813778&lt;/D&gt;&lt;D xsi:type="xsd:double"&gt;13.7897280497861&lt;/D&gt;&lt;D xsi:type="xsd:double"&gt;13.4409867796861&lt;/D&gt;&lt;D xsi:type="xsd:double"&gt;12.7918310245181&lt;/D&gt;&lt;D xsi:type="xsd:double"&gt;13.1020053981824&lt;/D&gt;&lt;D xsi:type="xsd:double"&gt;13.0338410236465&lt;/D&gt;&lt;D xsi:type="xsd:double"&gt;12.2972789935589&lt;/D&gt;&lt;D xsi:type="xsd:double"&gt;12.3073310194879&lt;/D&gt;&lt;D xsi:type="xsd:double"&gt;12.101783107213&lt;/D&gt;&lt;D xsi:type="xsd:double"&gt;10.7367937031044&lt;/D&gt;&lt;D xsi:type="xsd:double"&gt;10.7183107540422&lt;/D&gt;&lt;D xsi:type="xsd:double"&gt;10.8631341534545&lt;/D&gt;&lt;D xsi:type="xsd:double"&gt;11.4284280320538&lt;/D&gt;&lt;D xsi:type="xsd:double"&gt;12.3636834472046&lt;/D&gt;&lt;D xsi:type="xsd:double"&gt;11.6819665172141&lt;/D&gt;&lt;D xsi:type="xsd:double"&gt;11.2674250618214&lt;/D&gt;&lt;D xsi:type="xsd:double"&gt;11.5270884358979&lt;/D&gt;&lt;D xsi:type="xsd:double"&gt;11.2761461153949&lt;/D&gt;&lt;D xsi:type="xsd:double"&gt;11.3707242467246&lt;/D&gt;&lt;D xsi:type="xsd:double"&gt;11.5558029216252&lt;/D&gt;&lt;D xsi:type="xsd:double"&gt;11.9207790361592&lt;/D&gt;&lt;D xsi:type="xsd:double"&gt;12.4022659862354&lt;/D&gt;&lt;D xsi:type="xsd:double"&gt;12.6894354007422&lt;/D&gt;&lt;D xsi:type="xsd:double"&gt;12.812483997434&lt;/D&gt;&lt;D xsi:type="xsd:double"&gt;13.1231800664832&lt;/D&gt;&lt;D xsi:type="xsd:double"&gt;13.5428392907554&lt;/D&gt;&lt;D xsi:type="xsd:double"&gt;12.4303379523311&lt;/D&gt;&lt;D xsi:type="xsd:double"&gt;12.4677118785625&lt;/D&gt;&lt;D xsi:type="xsd:double"&gt;12.9962644744029&lt;/D&gt;&lt;D xsi:type="xsd:double"&gt;12.170677221671&lt;/D&gt;&lt;D xsi:type="xsd:double"&gt;13.0438206764936&lt;/D&gt;&lt;D xsi:type="xsd:double"&gt;13.3115234487672&lt;/D&gt;&lt;D xsi:type="xsd:double"&gt;12.1668059470565&lt;/D&gt;&lt;D xsi:type="xsd:double"&gt;13.4875036376243&lt;/D&gt;&lt;D xsi:type="xsd:double"&gt;13.6425230361022&lt;/D&gt;&lt;D xsi:type="xsd:double"&gt;13.2210676211205&lt;/D&gt;&lt;D xsi:type="xsd:double"&gt;13.7171819784842&lt;/D&gt;&lt;D xsi:type="xsd:double"&gt;14.2186545133171&lt;/D&gt;&lt;D xsi:type="xsd:double"&gt;13.0079259482272&lt;/D&gt;&lt;D xsi:type="xsd:double"&gt;11.7262539365635&lt;/D&gt;&lt;D xsi:type="xsd:double"&gt;12.3037472347858&lt;/D&gt;&lt;D xsi:type="xsd:double"&gt;13.7443655735223&lt;/D&gt;&lt;D xsi:type="xsd:double"&gt;14.7275830750282&lt;/D&gt;&lt;D xsi:type="xsd:double"&gt;15.0764675781205&lt;/D&gt;&lt;D xsi:type="xsd:double"&gt;15.6770369783221&lt;/D&gt;&lt;D xsi:type="xsd:double"&gt;15.2475068020761&lt;/D&gt;&lt;D xsi:type="xsd:double"&gt;15.5297693414096&lt;/D&gt;&lt;D xsi:type="xsd:double"&gt;15.2248392304765&lt;/D&gt;&lt;D xsi:type="xsd:double"&gt;14.3315133225311&lt;/D&gt;&lt;D xsi:type="xsd:double"&gt;14.5416431230183&lt;/D&gt;&lt;D xsi:type="xsd:double"&gt;13.4700859950704&lt;/D&gt;&lt;D xsi:type="xsd:double"&gt;13.4922349382203&lt;/D&gt;&lt;D xsi:type="xsd:double"&gt;13.9954084314394&lt;/D&gt;&lt;D xsi:type="xsd:double"&gt;13.8812600440257&lt;/D&gt;&lt;D xsi:type="xsd:double"&gt;13.5269807528396&lt;/D&gt;&lt;D xsi:type="xsd:double"&gt;13.0227591643071&lt;/D&gt;&lt;D xsi:type="xsd:double"&gt;13.4476637028857&lt;/D&gt;&lt;D xsi:type="xsd:double"&gt;13.2319191044104&lt;/D&gt;&lt;D xsi:type="xsd:double"&gt;13.3827099552327&lt;/D&gt;&lt;D xsi:type="xsd:double"&gt;13.6621306282737&lt;/D&gt;&lt;D xsi:type="xsd:double"&gt;13.1443345649706&lt;/D&gt;&lt;D xsi:type="xsd:double"&gt;13.9525318785132&lt;/D&gt;&lt;D xsi:type="xsd:double"&gt;13.6645929212682&lt;/D&gt;&lt;D xsi:type="xsd:double"&gt;14.1950607397659&lt;/D&gt;&lt;D xsi:type="xsd:double"&gt;14.0733843837809&lt;/D&gt;&lt;D xsi:type="xsd:double"&gt;13.058374826146&lt;/D&gt;&lt;D xsi:type="xsd:double"&gt;12.1075388375578&lt;/D&gt;&lt;D xsi:type="xsd:double"&gt;12.3041571621443&lt;/D&gt;&lt;D xsi:type="xsd:double"&gt;14.2862437500818&lt;/D&gt;&lt;D xsi:type="xsd:double"&gt;13.1982022803935&lt;/D&gt;&lt;D xsi:type="xsd:double"&gt;12.5981953455907&lt;/D&gt;&lt;D xsi:type="xsd:double"&gt;12.639232483208&lt;/D&gt;&lt;D xsi:type="xsd:double"&gt;11.5021569341794&lt;/D&gt;&lt;D xsi:type="xsd:double"&gt;11.0831664560403&lt;/D&gt;&lt;D xsi:type="xsd:double"&gt;11.1677464538976&lt;/D&gt;&lt;D xsi:type="xsd:double"&gt;10.4911925378643&lt;/D&gt;&lt;D xsi:type="xsd:double"&gt;10.6075991757183&lt;/D&gt;&lt;D xsi:type="xsd:double"&gt;11.3452584332889&lt;/D&gt;&lt;D xsi:type="xsd:double"&gt;11.231356362982&lt;/D&gt;&lt;D xsi:type="xsd:double"&gt;11.186632261391&lt;/D&gt;&lt;D xsi:type="xsd:double"&gt;11.3329025335136&lt;/D&gt;&lt;D xsi:type="xsd:double"&gt;10.8460142145147&lt;/D&gt;&lt;D xsi:type="xsd:double"&gt;10.4505695632937&lt;/D&gt;&lt;D xsi:type="xsd:double"&gt;10.7528516656098&lt;/D&gt;&lt;D xsi:type="xsd:double"&gt;10.2723370080645&lt;/D&gt;&lt;D xsi:type="xsd:double"&gt;10.7332498920387&lt;/D&gt;&lt;D xsi:type="xsd:double"&gt;10.5547570925604&lt;/D&gt;&lt;D xsi:type="xsd:double"&gt;10.5175773424597&lt;/D&gt;&lt;D xsi:type="xsd:double"&gt;10.0349889550353&lt;/D&gt;&lt;D xsi:type="xsd:double"&gt;9.93466846675838&lt;/D&gt;&lt;D xsi:type="xsd:double"&gt;9.85442775829632&lt;/D&gt;&lt;D xsi:type="xsd:double"&gt;10.2685326042574&lt;/D&gt;&lt;D xsi:type="xsd:double"&gt;10.5765601131968&lt;/D&gt;&lt;D xsi:type="xsd:double"&gt;10.7928993784544&lt;/D&gt;&lt;D xsi:type="xsd:double"&gt;11.1651225888679&lt;/D&gt;&lt;/FQL&gt;&lt;FQL&gt;&lt;Q&gt;TUR^FG_PRICE(0)&lt;/Q&gt;&lt;R&gt;1&lt;/R&gt;&lt;C&gt;1&lt;/C&gt;&lt;D xsi:type="xsd:double"&gt;33.17&lt;/D&gt;&lt;/FQL&gt;&lt;FQL&gt;&lt;Q&gt;MCHI^FG_TOTAL_RETURNC(0,-3AM)&lt;/Q&gt;&lt;R&gt;1&lt;/R&gt;&lt;C&gt;1&lt;/C&gt;&lt;D xsi:type="xsd:double"&gt;19.729673&lt;/D&gt;&lt;/FQL&gt;&lt;FQL&gt;&lt;Q&gt;EWW^FG_TOTAL_RETURNC(0,-6AM)&lt;/Q&gt;&lt;R&gt;1&lt;/R&gt;&lt;C&gt;1&lt;/C&gt;&lt;D xsi:type="xsd:double"&gt;-16.122055&lt;/D&gt;&lt;/FQL&gt;&lt;FQL&gt;&lt;Q&gt;EPOL^P_PRICE(0)/P_PRICE_HIGH_PR(0,,,,,,"PRICE","INTRA","52W")&lt;/Q&gt;&lt;R&gt;1&lt;/R&gt;&lt;C&gt;1&lt;/C&gt;&lt;D xsi:type="xsd:double"&gt;0.891146&lt;/D&gt;&lt;/FQL&gt;&lt;FQL&gt;&lt;Q&gt;CNYA^P_PRICE(0)/P_PRICE_LOW_PR(0,,,,,,"PRICE","INTRA","52W")-1&lt;/Q&gt;&lt;R&gt;1&lt;/R&gt;&lt;C&gt;1&lt;/C&gt;&lt;D xsi:type="xsd:double"&gt;0.2778983&lt;/D&gt;&lt;/FQL&gt;&lt;FQL&gt;&lt;Q&gt;URTH^PERCENT_CHANGE(FMA_EPS(+1,0,,,,"PORTAGG","MEAN"),FMA_EPS(+1,-1AM,,,,"PORTAGG","MEAN"))&lt;/Q&gt;&lt;R&gt;1&lt;/R&gt;&lt;C&gt;1&lt;/C&gt;&lt;D xsi:type="xsd:double"&gt;-1.7312536652537&lt;/D&gt;&lt;/FQL&gt;&lt;FQL&gt;&lt;Q&gt;SET-BKK^FMA_COS_DOWN("EPS","1M",+1,NOW,,,"PORTAGG","MEANR")&lt;/Q&gt;&lt;R&gt;1&lt;/R&gt;&lt;C&gt;1&lt;/C&gt;&lt;D xsi:type="xsd:double"&gt;60&lt;/D&gt;&lt;/FQL&gt;&lt;FQL&gt;&lt;Q&gt;EWZ^FMA_COS_DOWN("EPS","1M",+1,NOW,,,"PORTAGG","MEANR")&lt;/Q&gt;&lt;R&gt;1&lt;/R&gt;&lt;C&gt;1&lt;/C&gt;&lt;D xsi:type="xsd:double"&gt;28&lt;/D&gt;&lt;/FQL&gt;&lt;FQL&gt;&lt;Q&gt;TUR^FMA_RBICS_REV_CURRENT(30, LOC, "PORTAGG")&lt;/Q&gt;&lt;R&gt;1&lt;/R&gt;&lt;C&gt;1&lt;/C&gt;&lt;D xsi:type="xsd:double"&gt;23.6199035082149&lt;/D&gt;&lt;/FQL&gt;&lt;FQL&gt;&lt;Q&gt;EPHE^FG_ROE(0)&lt;/Q&gt;&lt;R&gt;1&lt;/R&gt;&lt;C&gt;1&lt;/C&gt;&lt;D xsi:type="xsd:double"&gt;12.41644061354&lt;/D&gt;&lt;/FQL&gt;&lt;FQL&gt;&lt;Q&gt;REFTR1WREPO-FDS^FG_YIELD(NOW,,,0)&lt;/Q&gt;&lt;R&gt;1&lt;/R&gt;&lt;C&gt;1&lt;/C&gt;&lt;D xsi:type="xsd:double"&gt;50&lt;/D&gt;&lt;/FQL&gt;&lt;FQL&gt;&lt;Q&gt;REFZAREPO-FDS^FG_YIELD(NOW,,,0)&lt;/Q&gt;&lt;R&gt;1&lt;/R&gt;&lt;C&gt;1&lt;/C&gt;&lt;D xsi:type="xsd:double"&gt;8&lt;/D&gt;&lt;/FQL&gt;&lt;FQL&gt;&lt;Q&gt;REFPEMPR-FDS^FG_YIELD(NOW,,,0)&lt;/Q&gt;&lt;R&gt;1&lt;/R&gt;&lt;C&gt;1&lt;/C&gt;&lt;D xsi:type="xsd:double"&gt;5.25&lt;/D&gt;&lt;/FQL&gt;&lt;FQL&gt;&lt;Q&gt;TRYSA10Y-FDS^PCTCHG(FG_YIELD(0,,,,"YTM"),FG_YIELD(-1AM,,,,"YTM"))&lt;/Q&gt;&lt;R&gt;1&lt;/R&gt;&lt;C&gt;1&lt;/C&gt;&lt;D xsi:type="xsd:double"&gt;7.9404054&lt;/D&gt;&lt;/FQL&gt;&lt;FQL&gt;&lt;Q&gt;TRYID10Y-FDS^PCTCHG(FG_YIELD(0,,,,"YTM"),FG_YIELD(-3AM,,,,"YTM"))&lt;/Q&gt;&lt;R&gt;1&lt;/R&gt;&lt;C&gt;1&lt;/C&gt;&lt;D xsi:type="xsd:double"&gt;-3.250401&lt;/D&gt;&lt;/FQL&gt;&lt;FQL&gt;&lt;Q&gt;CNYA^FMA_ROE(NTMA,-20AY,NOW,FY,"PORTAGG","MEANR")&lt;/Q&gt;&lt;R&gt;20&lt;/R&gt;&lt;C&gt;1&lt;/C&gt;&lt;D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xsi:type="xsd:double"&gt;13.4756717168111&lt;/D&gt;&lt;D xsi:type="xsd:double"&gt;12.9923016382757&lt;/D&gt;&lt;D xsi:type="xsd:double"&gt;13.7666448458541&lt;/D&gt;&lt;D xsi:type="xsd:double"&gt;13.3712630657165&lt;/D&gt;&lt;D xsi:type="xsd:double"&gt;12.0212234685781&lt;/D&gt;&lt;/FQL&gt;&lt;FQL&gt;&lt;Q&gt;USDZAR^FG_PRICE_CHANGE(0,-6AM)&lt;/Q&gt;&lt;R&gt;1&lt;/R&gt;&lt;C&gt;1&lt;/C&gt;&lt;D xsi:type="xsd:double"&gt;-8.257723&lt;/D&gt;&lt;/FQL&gt;&lt;FQL&gt;&lt;Q&gt;USDMXN^FG_PRICE_CHANGE(0,-3AM)&lt;/Q&gt;&lt;R&gt;1&lt;/R&gt;&lt;C&gt;1&lt;/C&gt;&lt;D xsi:type="xsd:double"&gt;10.521591&lt;/D&gt;&lt;/FQL&gt;&lt;FQL&gt;&lt;Q&gt;USDPEN^STD(FG_PRICE_CHANGE(0,-1AY,AM))&lt;/Q&gt;&lt;R&gt;1&lt;/R&gt;&lt;C&gt;1&lt;/C&gt;&lt;D xsi:type="xsd:double"&gt;1.8826328504255&lt;/D&gt;&lt;/FQL&gt;&lt;FQL&gt;&lt;Q&gt;USDIDR^FG_PRICE_CHANGE(0,-6AM)&lt;/Q&gt;&lt;R&gt;1&lt;/R&gt;&lt;C&gt;1&lt;/C&gt;&lt;D xsi:type="xsd:double"&gt;-4.3894887&lt;/D&gt;&lt;/FQL&gt;&lt;FQL&gt;&lt;Q&gt;TUR^P_PRICE_RETURNS_PR('52W',2,-10AY,0,AM)&lt;/Q&gt;&lt;R&gt;121&lt;/R&gt;&lt;C&gt;1&lt;/C&gt;&lt;D xsi:type="xsd:double"&gt;-13.806337&lt;/D&gt;&lt;D xsi:type="xsd:double"&gt;-0.29048324&lt;/D&gt;&lt;D xsi:type="xsd:double"&gt;2.9855251&lt;/D&gt;&lt;D xsi:type="xsd:double"&gt;25.65378&lt;/D&gt;&lt;D xsi:type="xsd:double"&gt;19.701397&lt;/D&gt;&lt;D xsi:type="xsd:double"&gt;5.8825135&lt;/D&gt;&lt;D xsi:type="xsd:double"&gt;-10.767567&lt;/D&gt;&lt;D xsi:type="xsd:double"&gt;-3.7389696&lt;/D&gt;&lt;D xsi:type="xsd:double"&gt;-17.903894&lt;/D&gt;&lt;D xsi:type="xsd:double"&gt;-16.17617&lt;/D&gt;&lt;D xsi:type="xsd:double"&gt;-26.26332&lt;/D&gt;&lt;D xsi:type="xsd:double"&gt;-28.5402&lt;/D&gt;&lt;D xsi:type="xsd:double"&gt;-15.89877&lt;/D&gt;&lt;D xsi:type="xsd:double"&gt;-21.346724&lt;/D&gt;&lt;D xsi:type="xsd:double"&gt;-29.564167&lt;/D&gt;&lt;D xsi:type="xsd:double"&gt;-37.11391&lt;/D&gt;&lt;D xsi:type="xsd:double"&gt;-28.148127&lt;/D&gt;&lt;D xsi:type="xsd:double"&gt;-5.589634&lt;/D&gt;&lt;D xsi:type="xsd:double"&gt;1.2467265&lt;/D&gt;&lt;D xsi:type="xsd:double"&gt;-23.56382&lt;/D&gt;&lt;D xsi:type="xsd:double"&gt;-11.526084&lt;/D&gt;&lt;D xsi:type="xsd:double"&gt;-13.741159&lt;/D&gt;&lt;D xsi:type="xsd:double"&gt;4.459238&lt;/D&gt;&lt;D xsi:type="xsd:double"&gt;5.4715037&lt;/D&gt;&lt;D xsi:type="xsd:double"&gt;-5.519408&lt;/D&gt;&lt;D xsi:type="xsd:double"&gt;-19.775217&lt;/D&gt;&lt;D xsi:type="xsd:double"&gt;-10.48106&lt;/D&gt;&lt;D xsi:type="xsd:double"&gt;-4.0390434&lt;/D&gt;&lt;D xsi:type="xsd:double"&gt;1.1419535&lt;/D&gt;&lt;D xsi:type="xsd:double"&gt;-12.337875&lt;/D&gt;&lt;D xsi:type="xsd:double"&gt;-16.992641&lt;/D&gt;&lt;D xsi:type="xsd:double"&gt;3.7081122&lt;/D&gt;&lt;D xsi:type="xsd:double"&gt;10.348129&lt;/D&gt;&lt;D xsi:type="xsd:double"&gt;15.221643&lt;/D&gt;&lt;D xsi:type="xsd:double"&gt;14.423466&lt;/D&gt;&lt;D xsi:type="xsd:double"&gt;19.618034&lt;/D&gt;&lt;D xsi:type="xsd:double"&gt;14.74682&lt;/D&gt;&lt;D xsi:type="xsd:double"&gt;24.003458&lt;/D&gt;&lt;D xsi:type="xsd:double"&gt;30.591143&lt;/D&gt;&lt;D xsi:type="xsd:double"&gt;42.67596&lt;/D&gt;&lt;D xsi:type="xsd:double"&gt;31.068539&lt;/D&gt;&lt;D xsi:type="xsd:double"&gt;19.923866&lt;/D&gt;&lt;D xsi:type="xsd:double"&gt;13.362813&lt;/D&gt;&lt;D xsi:type="xsd:double"&gt;-12.008029&lt;/D&gt;&lt;D xsi:type="xsd:double"&gt;-27.621572&lt;/D&gt;&lt;D xsi:type="xsd:double"&gt;-34.93685&lt;/D&gt;&lt;D xsi:type="xsd:double"&gt;-49.54621&lt;/D&gt;&lt;D xsi:type="xsd:double"&gt;-49.681843&lt;/D&gt;&lt;D xsi:type="xsd:double"&gt;-38.7233&lt;/D&gt;&lt;D xsi:type="xsd:double"&gt;-34.29631&lt;/D&gt;&lt;D xsi:type="xsd:double"&gt;-38.29155&lt;/D&gt;&lt;D xsi:type="xsd:double"&gt;-37.549347&lt;/D&gt;&lt;D xsi:type="xsd:double"&gt;-35.29703&lt;/D&gt;&lt;D xsi:type="xsd:double"&gt;-33.6092&lt;/D&gt;&lt;D xsi:type="xsd:double"&gt;-38.789867&lt;/D&gt;&lt;D xsi:type="xsd:double"&gt;-35.53647&lt;/D&gt;&lt;D xsi:type="xsd:double"&gt;-16.789543&lt;/D&gt;&lt;D xsi:type="xsd:double"&gt;-2.784741&lt;/D&gt;&lt;D xsi:type="xsd:double"&gt;19.133282&lt;/D&gt;&lt;D xsi:type="xsd:double"&gt;23.509323&lt;/D&gt;&lt;D xsi:type="xsd:double"&gt;1.3209224&lt;/D&gt;&lt;D xsi:type="xsd:double"&gt;8.31579&lt;/D&gt;&lt;D xsi:type="xsd:double"&gt;11.146259&lt;/D&gt;&lt;D xsi:type="xsd:double"&gt;15.164447&lt;/D&gt;&lt;D xsi:type="xsd:double"&gt;2.6943207&lt;/D&gt;&lt;D xsi:type="xsd:double"&gt;-30.617422&lt;/D&gt;&lt;D xsi:type="xsd:double"&gt;-15.3873625&lt;/D&gt;&lt;D xsi:type="xsd:double"&gt;4.7689795&lt;/D&gt;&lt;D xsi:type="xsd:double"&gt;0.25935173&lt;/D&gt;&lt;D xsi:type="xsd:double"&gt;-3.9778411&lt;/D&gt;&lt;D xsi:type="xsd:double"&gt;-16.278744&lt;/D&gt;&lt;D xsi:type="xsd:double"&gt;-21.160507&lt;/D&gt;&lt;D xsi:type="xsd:double"&gt;-11.311478&lt;/D&gt;&lt;D xsi:type="xsd:double"&gt;-13.888031&lt;/D&gt;&lt;D xsi:type="xsd:double"&gt;-4.780555&lt;/D&gt;&lt;D xsi:type="xsd:double"&gt;-4.903519&lt;/D&gt;&lt;D xsi:type="xsd:double"&gt;8.702385&lt;/D&gt;&lt;D xsi:type="xsd:double"&gt;56.698463&lt;/D&gt;&lt;D xsi:type="xsd:double"&gt;23.425175&lt;/D&gt;&lt;D xsi:type="xsd:double"&gt;15.157008&lt;/D&gt;&lt;D xsi:type="xsd:double"&gt;-2.3123622&lt;/D&gt;&lt;D xsi:type="xsd:double"&gt;-7.337153&lt;/D&gt;&lt;D xsi:type="xsd:double"&gt;16.879427&lt;/D&gt;&lt;D xsi:type="xsd:double"&gt;14.418888&lt;/D&gt;&lt;D xsi:type="xsd:double"&gt;5.162537&lt;/D&gt;&lt;D xsi:type="xsd:double"&gt;-1.88393&lt;/D&gt;&lt;D xsi:type="xsd:double"&gt;-27.646996&lt;/D&gt;&lt;D xsi:type="xsd:double"&gt;-26.761078&lt;/D&gt;&lt;D xsi:type="xsd:double"&gt;-30.1413&lt;/D&gt;&lt;D xsi:type="xsd:double"&gt;-28.88006&lt;/D&gt;&lt;D xsi:type="xsd:double"&gt;1.5200853&lt;/D&gt;&lt;D xsi:type="xsd:double"&gt;-12.089813&lt;/D&gt;&lt;D xsi:type="xsd:double"&gt;-9.190816&lt;/D&gt;&lt;D xsi:type="xsd:double"&gt;-11.189592&lt;/D&gt;&lt;D xsi:type="xsd:double"&gt;-1.5083551&lt;/D&gt;&lt;D xsi:type="xsd:double"&gt;10.639524&lt;/D&gt;&lt;D xsi:type="xsd:double"&gt;36.281597&lt;/D&gt;&lt;D xsi:type="xsd:double"&gt;44.894363&lt;/D&gt;&lt;D xsi:type="xsd:double"&gt;82.112&lt;/D&gt;&lt;D xsi:type="xsd:double"&gt;92.09002&lt;/D&gt;&lt;D xsi:type="xsd:double"&gt;75.5319&lt;/D&gt;&lt;D xsi:type="xsd:double"&gt;83.974266&lt;/D&gt;&lt;D xsi:type="xsd:double"&gt;49.491467&lt;/D&gt;&lt;D xsi:type="xsd:double"&gt;50.374985&lt;/D&gt;&lt;D xsi:type="xsd:double"&gt;60.52512&lt;/D&gt;&lt;D xsi:type="xsd:double"&gt;68.922615&lt;/D&gt;&lt;D xsi:type="xsd:double"&gt;66.40204&lt;/D&gt;&lt;D xsi:type="xsd:double"&gt;56.23584&lt;/D&gt;&lt;D xsi:type="xsd:double"&gt;38.612915&lt;/D&gt;&lt;D xsi:type="xsd:double"&gt;22.881817&lt;/D&gt;&lt;D xsi:type="xsd:double"&gt;1.4383078&lt;/D&gt;&lt;D xsi:type="xsd:double"&gt;-1.931709&lt;/D&gt;&lt;D xsi:type="xsd:double"&gt;18.232166&lt;/D&gt;&lt;D xsi:type="xsd:double"&gt;3.0524373&lt;/D&gt;&lt;D xsi:type="xsd:double"&gt;16.913902&lt;/D&gt;&lt;D xsi:type="xsd:double"&gt;47.153175&lt;/D&gt;&lt;D xsi:type="xsd:double"&gt;45.839203&lt;/D&gt;&lt;D xsi:type="xsd:double"&gt;49.30365&lt;/D&gt;&lt;D xsi:type="xsd:double"&gt;8.737553&lt;/D&gt;&lt;D xsi:type="xsd:double"&gt;4.4034243&lt;/D&gt;&lt;D xsi:type="xsd:double"&gt;-5.521977&lt;/D&gt;&lt;/FQL&gt;&lt;FQL&gt;&lt;Q&gt;UAE^FMA_DIV_YLD(NTMA,-10AY,0,AM,"PORTAGG","MEANR")&lt;/Q&gt;&lt;R&gt;121&lt;/R&gt;&lt;C&gt;1&lt;/C&gt;&lt;D xsi:type="xsd:double"&gt;2.92186116735587&lt;/D&gt;&lt;D xsi:type="xsd:double"&gt;2.87162057123255&lt;/D&gt;&lt;D xsi:type="xsd:double"&gt;3.59458977678775&lt;/D&gt;&lt;D xsi:type="xsd:double"&gt;3.39246152583865&lt;/D&gt;&lt;D xsi:type="xsd:double"&gt;3.39932380118285&lt;/D&gt;&lt;D xsi:type="xsd:double"&gt;3.8247280190017&lt;/D&gt;&lt;D xsi:type="xsd:double"&gt;3.1271381853021&lt;/D&gt;&lt;D xsi:type="xsd:double"&gt;3.21810869973292&lt;/D&gt;&lt;D xsi:type="xsd:double"&gt;3.4775952111534&lt;/D&gt;&lt;D xsi:type="xsd:double"&gt;3.51118904742777&lt;/D&gt;&lt;D xsi:type="xsd:double"&gt;3.82862005309106&lt;/D&gt;&lt;D xsi:type="xsd:double"&gt;4.05562895941445&lt;/D&gt;&lt;D xsi:type="xsd:double"&gt;3.83487083396826&lt;/D&gt;&lt;D xsi:type="xsd:double"&gt;4.45333786768155&lt;/D&gt;&lt;D xsi:type="xsd:double"&gt;4.16208142534443&lt;/D&gt;&lt;D xsi:type="xsd:double"&gt;4.71150537795765&lt;/D&gt;&lt;D xsi:type="xsd:double"&gt;4.49163768702451&lt;/D&gt;&lt;D xsi:type="xsd:double"&gt;3.94391044461094&lt;/D&gt;&lt;D xsi:type="xsd:double"&gt;3.87446608235902&lt;/D&gt;&lt;D xsi:type="xsd:double"&gt;4.20547324100808&lt;/D&gt;&lt;D xsi:type="xsd:double"&gt;4.05353905418245&lt;/D&gt;&lt;D xsi:type="xsd:double"&gt;3.81023675250991&lt;/D&gt;&lt;D xsi:type="xsd:double"&gt;3.72809452711017&lt;/D&gt;&lt;D xsi:type="xsd:double"&gt;3.68677146082804&lt;/D&gt;&lt;D xsi:type="xsd:double"&gt;3.75136215509281&lt;/D&gt;&lt;D xsi:type="xsd:double"&gt;3.98608827887741&lt;/D&gt;&lt;D xsi:type="xsd:double"&gt;4.13693598745923&lt;/D&gt;&lt;D xsi:type="xsd:double"&gt;3.97718055570973&lt;/D&gt;&lt;D xsi:type="xsd:double"&gt;4.04865474565817&lt;/D&gt;&lt;D xsi:type="xsd:double"&gt;4.18467822732636&lt;/D&gt;&lt;D xsi:type="xsd:double"&gt;4.02302705838573&lt;/D&gt;&lt;D xsi:type="xsd:double"&gt;3.97163133783468&lt;/D&gt;&lt;D xsi:type="xsd:double"&gt;4.06973766864607&lt;/D&gt;&lt;D xsi:type="xsd:double"&gt;3.92772489742954&lt;/D&gt;&lt;D xsi:type="xsd:double"&gt;4.05376768743668&lt;/D&gt;&lt;D xsi:type="xsd:double"&gt;4.08778926771594&lt;/D&gt;&lt;D xsi:type="xsd:double"&gt;4.19076501800225&lt;/D&gt;&lt;D xsi:type="xsd:double"&gt;4.45282703616931&lt;/D&gt;&lt;D xsi:type="xsd:double"&gt;4.4870598829031&lt;/D&gt;&lt;D xsi:type="xsd:double"&gt;4.18232555692948&lt;/D&gt;&lt;D xsi:type="xsd:double"&gt;4.35583310368955&lt;/D&gt;&lt;D xsi:type="xsd:double"&gt;4.49489392048855&lt;/D&gt;&lt;D xsi:type="xsd:double"&gt;4.76203255929903&lt;/D&gt;&lt;D xsi:type="xsd:double"&gt;4.96714054339463&lt;/D&gt;&lt;D xsi:type="xsd:double"&gt;4.87929229701467&lt;/D&gt;&lt;D xsi:type="xsd:double"&gt;4.73849606315897&lt;/D&gt;&lt;D xsi:type="xsd:double"&gt;4.75565763467389&lt;/D&gt;&lt;D xsi:type="xsd:double"&gt;4.83828995361056&lt;/D&gt;&lt;D xsi:type="xsd:double"&gt;4.92548903668997&lt;/D&gt;&lt;D xsi:type="xsd:double"&gt;4.84273454606677&lt;/D&gt;&lt;D xsi:type="xsd:double"&gt;5.17500773445543&lt;/D&gt;&lt;D xsi:type="xsd:double"&gt;5.20991153649931&lt;/D&gt;&lt;D xsi:type="xsd:double"&gt;5.34265815409048&lt;/D&gt;&lt;D xsi:type="xsd:double"&gt;5.1885726449852&lt;/D&gt;&lt;D xsi:type="xsd:double"&gt;4.80098049636646&lt;/D&gt;&lt;D xsi:type="xsd:double"&gt;5.38612590123989&lt;/D&gt;&lt;D xsi:type="xsd:double"&gt;5.27921719561513&lt;/D&gt;&lt;D xsi:type="xsd:double"&gt;5.02912770765103&lt;/D&gt;&lt;D xsi:type="xsd:double"&gt;5.09532832095835&lt;/D&gt;&lt;D xsi:type="xsd:double"&gt;4.71292074228667&lt;/D&gt;&lt;D xsi:type="xsd:double"&gt;4.71677864580507&lt;/D&gt;&lt;D xsi:type="xsd:double"&gt;4.7706253070928&lt;/D&gt;&lt;D xsi:type="xsd:double"&gt;5.04045382389158&lt;/D&gt;&lt;D xsi:type="xsd:double"&gt;5.09364098661708&lt;/D&gt;&lt;D xsi:type="xsd:double"&gt;5.24643605334545&lt;/D&gt;&lt;D xsi:type="xsd:double"&gt;7.85879600727377&lt;/D&gt;&lt;D xsi:type="xsd:double"&gt;5.37608495594072&lt;/D&gt;&lt;D xsi:type="xsd:double"&gt;4.64947064010418&lt;/D&gt;&lt;D xsi:type="xsd:double"&gt;4.39654430029456&lt;/D&gt;&lt;D xsi:type="xsd:double"&gt;4.66360091459572&lt;/D&gt;&lt;D xsi:type="xsd:double"&gt;4.54942742386366&lt;/D&gt;&lt;D xsi:type="xsd:double"&gt;4.25649675122634&lt;/D&gt;&lt;D xsi:type="xsd:double"&gt;4.31604891949213&lt;/D&gt;&lt;D xsi:type="xsd:double"&gt;4.56803756056573&lt;/D&gt;&lt;D xsi:type="xsd:double"&gt;4.38171432668918&lt;/D&gt;&lt;D xsi:type="xsd:double"&gt;4.2845078020462&lt;/D&gt;&lt;D xsi:type="xsd:double"&gt;4.36495034356421&lt;/D&gt;&lt;D xsi:type="xsd:double"&gt;4.45155322249368&lt;/D&gt;&lt;D xsi:type="xsd:double"&gt;4.40395241432821&lt;/D&gt;&lt;D xsi:type="xsd:double"&gt;4.3438193057957&lt;/D&gt;&lt;D xsi:type="xsd:double"&gt;4.38223385123711&lt;/D&gt;&lt;D xsi:type="xsd:double"&gt;4.69579999513151&lt;/D&gt;&lt;D xsi:type="xsd:double"&gt;4.47004188207555&lt;/D&gt;&lt;D xsi:type="xsd:double"&gt;4.16967768435079&lt;/D&gt;&lt;D xsi:type="xsd:double"&gt;4.08289520112973&lt;/D&gt;&lt;D xsi:type="xsd:double"&gt;3.73463938830419&lt;/D&gt;&lt;D xsi:type="xsd:double"&gt;4.11106584594857&lt;/D&gt;&lt;D xsi:type="xsd:double"&gt;4.3648191651384&lt;/D&gt;&lt;D xsi:type="xsd:double"&gt;3.93592279889169&lt;/D&gt;&lt;D xsi:type="xsd:double"&gt;3.69681295647951&lt;/D&gt;&lt;D xsi:type="xsd:double"&gt;3.47376963219287&lt;/D&gt;&lt;D xsi:type="xsd:double"&gt;3.88995040270464&lt;/D&gt;&lt;D xsi:type="xsd:double"&gt;4.32336529004253&lt;/D&gt;&lt;D xsi:type="xsd:double"&gt;4.36321246263864&lt;/D&gt;&lt;D xsi:type="xsd:double"&gt;4.03381917694959&lt;/D&gt;&lt;D xsi:type="xsd:double"&gt;4.10245260558393&lt;/D&gt;&lt;D xsi:type="xsd:double"&gt;4.40243574743467&lt;/D&gt;&lt;D xsi:type="xsd:double"&gt;4.37181240217652&lt;/D&gt;&lt;D xsi:type="xsd:double"&gt;4.69998206180493&lt;/D&gt;&lt;D xsi:type="xsd:double"&gt;4.71806264577041&lt;/D&gt;&lt;D xsi:type="xsd:double"&gt;4.60731228584778&lt;/D&gt;&lt;D xsi:type="xsd:double"&gt;4.94929623268199&lt;/D&gt;&lt;D xsi:type="xsd:double"&gt;4.4366219241117&lt;/D&gt;&lt;D xsi:type="xsd:double"&gt;4.51075059981283&lt;/D&gt;&lt;D xsi:type="xsd:double"&gt;4.50509226938044&lt;/D&gt;&lt;D xsi:type="xsd:double"&gt;4.25249947212575&lt;/D&gt;&lt;D xsi:type="xsd:double"&gt;4.22248970192376&lt;/D&gt;&lt;D xsi:type="xsd:double"&gt;4.37849355311109&lt;/D&gt;&lt;D xsi:type="xsd:double"&gt;4.58513679018724&lt;/D&gt;&lt;D xsi:type="xsd:double"&gt;4.6626129526653&lt;/D&gt;&lt;D xsi:type="xsd:double"&gt;4.71120704165328&lt;/D&gt;&lt;D xsi:type="xsd:double"&gt;4.54504467613937&lt;/D&gt;&lt;D xsi:type="xsd:double"&gt;4.8665441583076&lt;/D&gt;&lt;D xsi:type="xsd:double"&gt;5.05312629076344&lt;/D&gt;&lt;D xsi:type="xsd:double"&gt;5.51819030703962&lt;/D&gt;&lt;D xsi:type="xsd:double"&gt;5.78600049232503&lt;/D&gt;&lt;D xsi:type="xsd:double"&gt;5.94458202693061&lt;/D&gt;&lt;D xsi:type="xsd:double"&gt;5.54908370575185&lt;/D&gt;&lt;D xsi:type="xsd:double"&gt;5.47465389311632&lt;/D&gt;&lt;D xsi:type="xsd:double"&gt;5.24554773916519&lt;/D&gt;&lt;D xsi:type="xsd:double"&gt;5.29498780581351&lt;/D&gt;&lt;/FQL&gt;&lt;FQL&gt;&lt;Q&gt;QAT^FMA_PE(LTMA,-10AY,0,AM,"PORTAGG","MEANR")&lt;/Q&gt;&lt;R&gt;121&lt;/R&gt;&lt;C&gt;1&lt;/C&gt;&lt;D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xsi:type="xsd:double"&gt;14.6141315995338&lt;/D&gt;&lt;D xsi:type="xsd:double"&gt;15.1763515120075&lt;/D&gt;&lt;D xsi:type="xsd:double"&gt;14.8038942923738&lt;/D&gt;&lt;D xsi:type="xsd:double"&gt;14.7892368614645&lt;/D&gt;&lt;D xsi:type="xsd:double"&gt;14.8409505478249&lt;/D&gt;&lt;D xsi:type="xsd:double"&gt;14.5173639439791&lt;/D&gt;&lt;D xsi:type="xsd:double"&gt;14.653096465998&lt;/D&gt;&lt;D xsi:type="xsd:double"&gt;14.2828531133215&lt;/D&gt;&lt;D xsi:type="xsd:double"&gt;14.0042745707484&lt;/D&gt;&lt;D xsi:type="xsd:double"&gt;14.1061640805469&lt;/D&gt;&lt;D xsi:type="xsd:double"&gt;13.025608710136&lt;/D&gt;&lt;D xsi:type="xsd:double"&gt;10.9091113275245&lt;/D&gt;&lt;D xsi:type="xsd:double"&gt;10.7510548049412&lt;/D&gt;&lt;D xsi:type="xsd:double"&gt;12.2164661008529&lt;/D&gt;&lt;D xsi:type="xsd:double"&gt;12.1381864887064&lt;/D&gt;&lt;D xsi:type="xsd:double"&gt;12.24143314928&lt;/D&gt;&lt;D xsi:type="xsd:double"&gt;12.1044255327437&lt;/D&gt;&lt;D xsi:type="xsd:double"&gt;12.1808022399454&lt;/D&gt;&lt;D xsi:type="xsd:double"&gt;12.6646603765446&lt;/D&gt;&lt;D xsi:type="xsd:double"&gt;13.5050119933986&lt;/D&gt;&lt;D xsi:type="xsd:double"&gt;13.1588262795294&lt;/D&gt;&lt;D xsi:type="xsd:double"&gt;13.4724588475576&lt;/D&gt;&lt;D xsi:type="xsd:double"&gt;12.9786938007699&lt;/D&gt;&lt;D xsi:type="xsd:double"&gt;13.9200594528582&lt;/D&gt;&lt;D xsi:type="xsd:double"&gt;15.0285771219601&lt;/D&gt;&lt;D xsi:type="xsd:double"&gt;14.9374596427881&lt;/D&gt;&lt;D xsi:type="xsd:double"&gt;14.7438808633744&lt;/D&gt;&lt;D xsi:type="xsd:double"&gt;14.7032734660094&lt;/D&gt;&lt;D xsi:type="xsd:double"&gt;14.6160234272547&lt;/D&gt;&lt;D xsi:type="xsd:double"&gt;14.1817098844272&lt;/D&gt;&lt;D xsi:type="xsd:double"&gt;14.124852945779&lt;/D&gt;&lt;D xsi:type="xsd:double"&gt;13.9522477508164&lt;/D&gt;&lt;D xsi:type="xsd:double"&gt;12.7495155455658&lt;/D&gt;&lt;D xsi:type="xsd:double"&gt;12.6011238430923&lt;/D&gt;&lt;D xsi:type="xsd:double"&gt;12.3994315317129&lt;/D&gt;&lt;D xsi:type="xsd:double"&gt;13.0571389517715&lt;/D&gt;&lt;D xsi:type="xsd:double"&gt;13.976211097421&lt;/D&gt;&lt;D xsi:type="xsd:double"&gt;13.4653287366503&lt;/D&gt;&lt;D xsi:type="xsd:double"&gt;12.8107301753772&lt;/D&gt;&lt;D xsi:type="xsd:double"&gt;12.7639465736064&lt;/D&gt;&lt;D xsi:type="xsd:double"&gt;12.5656964727328&lt;/D&gt;&lt;D xsi:type="xsd:double"&gt;12.574202040199&lt;/D&gt;&lt;D xsi:type="xsd:double"&gt;12.6010219347216&lt;/D&gt;&lt;D xsi:type="xsd:double"&gt;12.8103223924326&lt;/D&gt;&lt;D xsi:type="xsd:double"&gt;13.1090362505056&lt;/D&gt;&lt;D xsi:type="xsd:double"&gt;13.4087278052001&lt;/D&gt;&lt;D xsi:type="xsd:double"&gt;13.7369403724251&lt;/D&gt;&lt;D xsi:type="xsd:double"&gt;14.2532169376354&lt;/D&gt;&lt;D xsi:type="xsd:double"&gt;14.7747883795401&lt;/D&gt;&lt;D xsi:type="xsd:double"&gt;13.388312346201&lt;/D&gt;&lt;D xsi:type="xsd:double"&gt;13.5526353097344&lt;/D&gt;&lt;D xsi:type="xsd:double"&gt;13.6317509337455&lt;/D&gt;&lt;D xsi:type="xsd:double"&gt;13.3132047174875&lt;/D&gt;&lt;D xsi:type="xsd:double"&gt;13.6503916943278&lt;/D&gt;&lt;D xsi:type="xsd:double"&gt;13.8578884502916&lt;/D&gt;&lt;D xsi:type="xsd:double"&gt;13.1160895784103&lt;/D&gt;&lt;D xsi:type="xsd:double"&gt;14.0327096476618&lt;/D&gt;&lt;D xsi:type="xsd:double"&gt;14.2296104034892&lt;/D&gt;&lt;D xsi:type="xsd:double"&gt;14.1144404989096&lt;/D&gt;&lt;D xsi:type="xsd:double"&gt;14.4686946731083&lt;/D&gt;&lt;D xsi:type="xsd:double"&gt;15.3983305448433&lt;/D&gt;&lt;D xsi:type="xsd:double"&gt;14.1022910366721&lt;/D&gt;&lt;D xsi:type="xsd:double"&gt;13.6161286328195&lt;/D&gt;&lt;D xsi:type="xsd:double"&gt;13.6508831962907&lt;/D&gt;&lt;D xsi:type="xsd:double"&gt;14.2304121221864&lt;/D</t>
        </r>
      </text>
    </comment>
    <comment ref="A14" authorId="0" shapeId="0" xr:uid="{A718A0F4-9072-431D-B4D2-49E8E611520A}">
      <text>
        <r>
          <rPr>
            <b/>
            <sz val="9"/>
            <color indexed="81"/>
            <rFont val="Tahoma"/>
            <charset val="1"/>
          </rPr>
          <t>&gt;&lt;D xsi:type="xsd:double"&gt;14.8318119967422&lt;/D&gt;&lt;D xsi:type="xsd:double"&gt;15.5187134613235&lt;/D&gt;&lt;D xsi:type="xsd:double"&gt;16.2260937400612&lt;/D&gt;&lt;D xsi:type="xsd:double"&gt;16.1144158054588&lt;/D&gt;&lt;D xsi:type="xsd:double"&gt;16.7459075798021&lt;/D&gt;&lt;D xsi:type="xsd:double"&gt;17.5377935220226&lt;/D&gt;&lt;D xsi:type="xsd:double"&gt;17.3749569959527&lt;/D&gt;&lt;D xsi:type="xsd:double"&gt;17.943869410739&lt;/D&gt;&lt;D xsi:type="xsd:double"&gt;16.4823600386812&lt;/D&gt;&lt;D xsi:type="xsd:double"&gt;16.7738886952073&lt;/D&gt;&lt;D xsi:type="xsd:double"&gt;16.6435323451634&lt;/D&gt;&lt;D xsi:type="xsd:double"&gt;16.4041562454916&lt;/D&gt;&lt;D xsi:type="xsd:double"&gt;16.019302680413&lt;/D&gt;&lt;D xsi:type="xsd:double"&gt;15.5395206151795&lt;/D&gt;&lt;D xsi:type="xsd:double"&gt;15.5068853344099&lt;/D&gt;&lt;D xsi:type="xsd:double"&gt;15.3558695241333&lt;/D&gt;&lt;D xsi:type="xsd:double"&gt;15.4073135915331&lt;/D&gt;&lt;D xsi:type="xsd:double"&gt;15.6044227812508&lt;/D&gt;&lt;D xsi:type="xsd:double"&gt;14.91549823655&lt;/D&gt;&lt;D xsi:type="xsd:double"&gt;15.5913693392762&lt;/D&gt;&lt;D xsi:type="xsd:double"&gt;16.0839453811356&lt;/D&gt;&lt;D xsi:type="xsd:double"&gt;16.2319532714455&lt;/D&gt;&lt;D xsi:type="xsd:double"&gt;16.0277457957001&lt;/D&gt;&lt;D xsi:type="xsd:double"&gt;15.5106921616501&lt;/D&gt;&lt;D xsi:type="xsd:double"&gt;14.8549474964332&lt;/D&gt;&lt;D xsi:type="xsd:double"&gt;14.6116252335016&lt;/D&gt;&lt;D xsi:type="xsd:double"&gt;15.7405814665224&lt;/D&gt;&lt;D xsi:type="xsd:double"&gt;14.8805910269148&lt;/D&gt;&lt;D xsi:type="xsd:double"&gt;14.1650076588448&lt;/D&gt;&lt;D xsi:type="xsd:double"&gt;13.7987669095305&lt;/D&gt;&lt;D xsi:type="xsd:double"&gt;12.3255809623659&lt;/D&gt;&lt;D xsi:type="xsd:double"&gt;11.9058537260435&lt;/D&gt;&lt;D xsi:type="xsd:double"&gt;11.9734780614079&lt;/D&gt;&lt;D xsi:type="xsd:double"&gt;11.6604184399478&lt;/D&gt;&lt;D xsi:type="xsd:double"&gt;11.6043090249828&lt;/D&gt;&lt;D xsi:type="xsd:double"&gt;11.8237966265374&lt;/D&gt;&lt;D xsi:type="xsd:double"&gt;11.8182812115295&lt;/D&gt;&lt;D xsi:type="xsd:double"&gt;11.8184671447251&lt;/D&gt;&lt;D xsi:type="xsd:double"&gt;11.9755004739526&lt;/D&gt;&lt;D xsi:type="xsd:double"&gt;11.6490021981935&lt;/D&gt;&lt;D xsi:type="xsd:double"&gt;11.3423390958289&lt;/D&gt;&lt;D xsi:type="xsd:double"&gt;11.6810935392465&lt;/D&gt;&lt;D xsi:type="xsd:double"&gt;11.2419067045539&lt;/D&gt;&lt;D xsi:type="xsd:double"&gt;11.625338754835&lt;/D&gt;&lt;D xsi:type="xsd:double"&gt;11.4621258239406&lt;/D&gt;&lt;D xsi:type="xsd:double"&gt;11.4473391818735&lt;/D&gt;&lt;D xsi:type="xsd:double"&gt;11.2275784630942&lt;/D&gt;&lt;D xsi:type="xsd:double"&gt;11.0733729111057&lt;/D&gt;&lt;D xsi:type="xsd:double"&gt;10.895448311031&lt;/D&gt;&lt;D xsi:type="xsd:double"&gt;10.9944822065308&lt;/D&gt;&lt;D xsi:type="xsd:double"&gt;11.1507175610801&lt;/D&gt;&lt;D xsi:type="xsd:double"&gt;11.4158830151967&lt;/D&gt;&lt;D xsi:type="xsd:double"&gt;11.6963092707771&lt;/D&gt;&lt;/FQL&gt;&lt;FQL&gt;&lt;Q&gt;DDR3512M-FDS^FG_PRICE(0)&lt;/Q&gt;&lt;R&gt;1&lt;/R&gt;&lt;C&gt;1&lt;/C&gt;&lt;D xsi:type="xsd:double"&gt;0.86&lt;/D&gt;&lt;/FQL&gt;&lt;FQL&gt;&lt;Q&gt;NI-FDS^FG_PRICE_CHANGE(0,-6AM)&lt;/Q&gt;&lt;R&gt;1&lt;/R&gt;&lt;C&gt;1&lt;/C&gt;&lt;D xsi:type="xsd:double"&gt;-7.85282811641955&lt;/D&gt;&lt;/FQL&gt;&lt;FQL&gt;&lt;Q&gt;CPALM-FDS^FG_PRICE_MAVG(0,,,,30)&lt;/Q&gt;&lt;R&gt;1&lt;/R&gt;&lt;C&gt;1&lt;/C&gt;&lt;D xsi:type="xsd:double"&gt;4164.433&lt;/D&gt;&lt;/FQL&gt;&lt;FQL&gt;&lt;Q&gt;FC0000KR^FG_PRICE(0)&lt;/Q&gt;&lt;R&gt;1&lt;/R&gt;&lt;C&gt;1&lt;/C&gt;&lt;D xsi:type="xsd:double"&gt;440.41565&lt;/D&gt;&lt;/FQL&gt;&lt;FQL&gt;&lt;Q&gt;GREK^FG_PRICE_MAVG(0,,,,30)&lt;/Q&gt;&lt;R&gt;1&lt;/R&gt;&lt;C&gt;1&lt;/C&gt;&lt;D xsi:type="xsd:double"&gt;42.02463&lt;/D&gt;&lt;/FQL&gt;&lt;FQL&gt;&lt;Q&gt;EWT^FG_PRICE_MAVG(0,,,,200)&lt;/Q&gt;&lt;R&gt;1&lt;/R&gt;&lt;C&gt;1&lt;/C&gt;&lt;D xsi:type="xsd:double"&gt;50.2736&lt;/D&gt;&lt;/FQL&gt;&lt;FQL&gt;&lt;Q&gt;EPHE^FG_PRICE_MAVG(0,,,,30)&lt;/Q&gt;&lt;R&gt;1&lt;/R&gt;&lt;C&gt;1&lt;/C&gt;&lt;D xsi:type="xsd:double"&gt;28.977333&lt;/D&gt;&lt;/FQL&gt;&lt;FQL&gt;&lt;Q&gt;KSA^FG_TOTAL_RETURNC(0,-3AM)&lt;/Q&gt;&lt;R&gt;1&lt;/R&gt;&lt;C&gt;1&lt;/C&gt;&lt;D xsi:type="xsd:double"&gt;-1.3033152&lt;/D&gt;&lt;/FQL&gt;&lt;FQL&gt;&lt;Q&gt;UAE^FG_TOTAL_RETURNC(0,-3AM)&lt;/Q&gt;&lt;R&gt;1&lt;/R&gt;&lt;C&gt;1&lt;/C&gt;&lt;D xsi:type="xsd:double"&gt;4.7887325&lt;/D&gt;&lt;/FQL&gt;&lt;FQL&gt;&lt;Q&gt;SET-BKK^FG_TOTAL_RETURNC(0,-3AM)&lt;/Q&gt;&lt;R&gt;1&lt;/R&gt;&lt;C&gt;1&lt;/C&gt;&lt;D xsi:type="xsd:double"&gt;12.459612&lt;/D&gt;&lt;/FQL&gt;&lt;FQL&gt;&lt;Q&gt;GREK^FG_TOTAL_RETURNC(0,-3AM)&lt;/Q&gt;&lt;R&gt;1&lt;/R&gt;&lt;C&gt;1&lt;/C&gt;&lt;D xsi:type="xsd:double"&gt;0.047779083&lt;/D&gt;&lt;/FQL&gt;&lt;FQL&gt;&lt;Q&gt;EWZ^FG_TOTAL_RETURNC(0,-3AM)&lt;/Q&gt;&lt;R&gt;1&lt;/R&gt;&lt;C&gt;1&lt;/C&gt;&lt;D xsi:type="xsd:double"&gt;0.42735338&lt;/D&gt;&lt;/FQL&gt;&lt;FQL&gt;&lt;Q&gt;EWM^FG_TOTAL_RETURNC(0,-6AM)&lt;/Q&gt;&lt;R&gt;1&lt;/R&gt;&lt;C&gt;1&lt;/C&gt;&lt;D xsi:type="xsd:double"&gt;21.69671&lt;/D&gt;&lt;/FQL&gt;&lt;FQL&gt;&lt;Q&gt;EIDO^P_PRICE(0)/P_PRICE_HIGH_PR(0,,,,,,"PRICE","INTRA","52W")&lt;/Q&gt;&lt;R&gt;1&lt;/R&gt;&lt;C&gt;1&lt;/C&gt;&lt;D xsi:type="xsd:double"&gt;0.955325&lt;/D&gt;&lt;/FQL&gt;&lt;FQL&gt;&lt;Q&gt;URTH^FG_TOTAL_RETURNC(0,-6AM)&lt;/Q&gt;&lt;R&gt;1&lt;/R&gt;&lt;C&gt;1&lt;/C&gt;&lt;D xsi:type="xsd:double"&gt;15.625644&lt;/D&gt;&lt;/FQL&gt;&lt;FQL&gt;&lt;Q&gt;URTH^FMA_PCT_ABOVE_MAVG(200,0,,,,"PORTAGG")&lt;/Q&gt;&lt;R&gt;1&lt;/R&gt;&lt;C&gt;1&lt;/C&gt;&lt;D xsi:type="xsd:double"&gt;67.8749111584932&lt;/D&gt;&lt;/FQL&gt;&lt;FQL&gt;&lt;Q&gt;VWO^FMA_COS_UP("EPS","1M",+1,NOW,,,"PORTAGG","MEANR")&lt;/Q&gt;&lt;R&gt;1&lt;/R&gt;&lt;C&gt;1&lt;/C&gt;&lt;D xsi:type="xsd:double"&gt;1023&lt;/D&gt;&lt;/FQL&gt;&lt;FQL&gt;&lt;Q&gt;SET-BKK^FMA_COS_UP("EPS","1M",+1,NOW,,,"PORTAGG","MEANR")&lt;/Q&gt;&lt;R&gt;1&lt;/R&gt;&lt;C&gt;1&lt;/C&gt;&lt;D xsi:type="xsd:double"&gt;44&lt;/D&gt;&lt;/FQL&gt;&lt;FQL&gt;&lt;Q&gt;USDSAR^FG_PRICE_CHANGE(0,-1AY)&lt;/Q&gt;&lt;R&gt;1&lt;/R&gt;&lt;C&gt;1&lt;/C&gt;&lt;D xsi:type="xsd:double"&gt;0.12797117&lt;/D&gt;&lt;/FQL&gt;&lt;FQL&gt;&lt;Q&gt;USDTRY^FG_PRICE_CHANGE(0,-3AM)&lt;/Q&gt;&lt;R&gt;1&lt;/R&gt;&lt;C&gt;1&lt;/C&gt;&lt;D xsi:type="xsd:double"&gt;3.518796&lt;/D&gt;&lt;/FQL&gt;&lt;FQL&gt;&lt;Q&gt;USDMXN^FG_PRICE_CHANGE(0,-1AM)&lt;/Q&gt;&lt;R&gt;1&lt;/R&gt;&lt;C&gt;1&lt;/C&gt;&lt;D xsi:type="xsd:double"&gt;2.7983308&lt;/D&gt;&lt;/FQL&gt;&lt;FQL&gt;&lt;Q&gt;TUR^FG_TOTAL_RETURNC(-10AY,0,AM)&lt;/Q&gt;&lt;R&gt;121&lt;/R&gt;&lt;C&gt;1&lt;/C&gt;&lt;D xsi:type="xsd:double"&gt;-3.625548&lt;/D&gt;&lt;D xsi:type="xsd:double"&gt;9.116232&lt;/D&gt;&lt;D xsi:type="xsd:double"&gt;-2.2254646&lt;/D&gt;&lt;D xsi:type="xsd:double"&gt;5.279851&lt;/D&gt;&lt;D xsi:type="xsd:double"&gt;-7.7441034&lt;/D&gt;&lt;D xsi:type="xsd:double"&gt;-10.122937&lt;/D&gt;&lt;D xsi:type="xsd:double"&gt;-1.1754632&lt;/D&gt;&lt;D xsi:type="xsd:double"&gt;11.483562&lt;/D&gt;&lt;D xsi:type="xsd:double"&gt;-11.328804&lt;/D&gt;&lt;D xsi:type="xsd:double"&gt;3.555727&lt;/D&gt;&lt;D xsi:type="xsd:double"&gt;-16.06834&lt;/D&gt;&lt;D xsi:type="xsd:double"&gt;-6.23551&lt;/D&gt;&lt;D xsi:type="xsd:double"&gt;11.459196&lt;/D&gt;&lt;D xsi:type="xsd:double"&gt;3.8461447&lt;/D&gt;&lt;D xsi:type="xsd:double"&gt;-12.4406395&lt;/D&gt;&lt;D xsi:type="xsd:double"&gt;-6.8874955&lt;/D&gt;&lt;D xsi:type="xsd:double"&gt;6.4083815&lt;/D&gt;&lt;D xsi:type="xsd:double"&gt;18.094719&lt;/D&gt;&lt;D xsi:type="xsd:double"&gt;5.9805274&lt;/D&gt;&lt;D xsi:type="xsd:double"&gt;-15.835524&lt;/D&gt;&lt;D xsi:type="xsd:double"&gt;1.7151713&lt;/D&gt;&lt;D xsi:type="xsd:double"&gt;1.8768549&lt;/D&gt;&lt;D xsi:type="xsd:double"&gt;1.6410232&lt;/D&gt;&lt;D xsi:type="xsd:double"&gt;-4.364276&lt;/D&gt;&lt;D xsi:type="xsd:double"&gt;-1.1606395&lt;/D&gt;&lt;D xsi:type="xsd:double"&gt;-11.82279&lt;/D&gt;&lt;D xsi:type="xsd:double"&gt;-1.4225245&lt;/D&gt;&lt;D xsi:type="xsd:double"&gt;-1.072079&lt;/D&gt;&lt;D xsi:type="xsd:double"&gt;12.092018&lt;/D&gt;&lt;D xsi:type="xsd:double"&gt;1.5807033&lt;/D&gt;&lt;D xsi:type="xsd:double"&gt;1.1739016&lt;/D&gt;&lt;D xsi:type="xsd:double"&gt;5.153799&lt;/D&gt;&lt;D xsi:type="xsd:double"&gt;7.6469064&lt;/D&gt;&lt;D xsi:type="xsd:double"&gt;6.9500804&lt;/D&gt;&lt;D xsi:type="xsd:double"&gt;0.9369254&lt;/D&gt;&lt;D xsi:type="xsd:double"&gt;-0.022637844&lt;/D&gt;&lt;D xsi:type="xsd:double"&gt;-5.1856875&lt;/D&gt;&lt;D xsi:type="xsd:double"&gt;-5.5170717&lt;/D&gt;&lt;D xsi:type="xsd:double"&gt;4.7017097&lt;/D&gt;&lt;D xsi:type="xsd:double"&gt;8.08264&lt;/D&gt;&lt;D xsi:type="xsd:double"&gt;0.7168412&lt;/D&gt;&lt;D xsi:type="xsd:double"&gt;-5.1823797&lt;/D&gt;&lt;D xsi:type="xsd:double"&gt;-4.152006&lt;/D&gt;&lt;D xsi:type="xsd:double"&gt;-18.379837&lt;/D&gt;&lt;D xsi:type="xsd:double"&gt;-11.454267&lt;/D&gt;&lt;D xsi:type="xsd:double"&gt;-3.859365&lt;/D&gt;&lt;D xsi:type="xsd:double"&gt;-22.75536&lt;/D&gt;&lt;D xsi:type="xsd:double"&gt;1.035285&lt;/D&gt;&lt;D xsi:type="xsd:double"&gt;15.463448&lt;/D&gt;&lt;D xsi:type="xsd:double"&gt;2.7430296&lt;/D&gt;&lt;D xsi:type="xsd:double"&gt;-3.0374467&lt;/D&gt;&lt;D xsi:type="xsd:double"&gt;9.382618&lt;/D&gt;&lt;D xsi:type="xsd:double"&gt;3.8618565&lt;/D&gt;&lt;D xsi:type="xsd:double"&gt;-2.2524118&lt;/D&gt;&lt;D xsi:type="xsd:double"&gt;-11.6313095&lt;/D&gt;&lt;D xsi:type="xsd:double"&gt;-13.990063&lt;/D&gt;&lt;D xsi:type="xsd:double"&gt;14.227605&lt;/D&gt;&lt;D xsi:type="xsd:double"&gt;12.321663&lt;/D&gt;&lt;D xsi:type="xsd:double"&gt;-4.849887&lt;/D&gt;&lt;D xsi:type="xsd:double"&gt;4.2071223&lt;/D&gt;&lt;D xsi:type="xsd:double"&gt;-5.2795053&lt;/D&gt;&lt;D xsi:type="xsd:double"&gt;9.836065&lt;/D&gt;&lt;D xsi:type="xsd:double"&gt;-0.5036533&lt;/D&gt;&lt;D xsi:type="xsd:double"&gt;10.769808&lt;/D&gt;&lt;D xsi:type="xsd:double"&gt;-5.2379313&lt;/D&gt;&lt;D xsi:type="xsd:double"&gt;-33.959538&lt;/D&gt;&lt;D xsi:type="xsd:double"&gt;10.175049&lt;/D&gt;&lt;D xsi:type="xsd:double"&gt;4.170811&lt;/D&gt;&lt;D xsi:type="xsd:double"&gt;9.310854&lt;/D&gt;&lt;D xsi:type="xsd:double"&gt;3.5996437&lt;/D&gt;&lt;D xsi:type="xsd:double"&gt;-13.855934&lt;/D&gt;&lt;D xsi:type="xsd:double"&gt;-1.869154&lt;/D&gt;&lt;D xsi:type="xsd:double"&gt;0.7017493&lt;/D&gt;&lt;D xsi:type="xsd:double"&gt;12.842215&lt;/D&gt;&lt;D xsi:type="xsd:double"&gt;10.019398&lt;/D&gt;&lt;D xsi:type="xsd:double"&gt;10.096539&lt;/D&gt;&lt;D xsi:type="xsd:double"&gt;8.841801&lt;/D&gt;&lt;D xsi:type="xsd:double"&gt;-4.800272&lt;/D&gt;&lt;D xsi:type="xsd:double"&gt;-16.149504&lt;/D&gt;&lt;D xsi:type="xsd:double"&gt;0.588727&lt;/D&gt;&lt;D xsi:type="xsd:double"&gt;-7.2716594&lt;/D&gt;&lt;D xsi:type="xsd:double"&gt;-1.0213614&lt;/D&gt;&lt;D xsi:type="xsd:double"&gt;7.879925&lt;/D&gt;&lt;D xsi:type="xsd:double"&gt;-3.2608688&lt;/D&gt;&lt;D xsi:type="xsd:double"&gt;-8.089882&lt;/D&gt;&lt;D xsi:type="xsd:double"&gt;5.281174&lt;/D&gt;&lt;D xsi:type="xsd:double"&gt;-20.174616&lt;/D&gt;&lt;D xsi:type="xsd:double"&gt;13.267088&lt;/D&gt;&lt;D xsi:type="xsd:double"&gt;3.8183808&lt;/D&gt;&lt;D xsi:type="xsd:double"&gt;-3.0815125&lt;/D&gt;&lt;D xsi:type="xsd:double"&gt;19.692314&lt;/D&gt;&lt;D xsi:type="xsd:double"&gt;-12.8963175&lt;/D&gt;&lt;D xsi:type="xsd:double"&gt;-2.5239527&lt;/D&gt;&lt;D xsi:type="xsd:double"&gt;-4.87805&lt;/D&gt;&lt;D xsi:type="xsd:double"&gt;19.639933&lt;/D&gt;&lt;D xsi:type="xsd:double"&gt;9.94072&lt;/D&gt;&lt;D xsi:type="xsd:double"&gt;11.903774&lt;/D&gt;&lt;D xsi:type="xsd:double"&gt;11.934769&lt;/D&gt;&lt;D xsi:type="xsd:double"&gt;16.572046&lt;/D&gt;&lt;D xsi:type="xsd:double"&gt;2.8261542&lt;/D&gt;&lt;D xsi:type="xsd:double"&gt;-5.4136634&lt;/D&gt;&lt;D xsi:type="xsd:double"&gt;2.8764248&lt;/D&gt;&lt;D xsi:type="xsd:double"&gt;-3.6804616&lt;/D&gt;&lt;D xsi:type="xsd:double"&gt;-12.381512&lt;/D&gt;&lt;D xsi:type="xsd:double"&gt;2.6515841&lt;/D&gt;&lt;D xsi:type="xsd:double"&gt;1.467073&lt;/D&gt;&lt;D xsi:type="xsd:double"&gt;17.854738&lt;/D&gt;&lt;D xsi:type="xsd:double"&gt;3.2239676&lt;/D&gt;&lt;D xsi:type="xsd:double"&gt;-0.7186353&lt;/D&gt;&lt;D xsi:type="xsd:double"&gt;-2.11581&lt;/D&gt;&lt;D xsi:type="xsd:double"&gt;-2.445966&lt;/D&gt;&lt;D xsi:type="xsd:double"&gt;-0.5899787&lt;/D&gt;&lt;D xsi:type="xsd:double"&gt;13.900412&lt;/D&gt;&lt;D xsi:type="xsd:double"&gt;-10.226387&lt;/D&gt;&lt;D xsi:type="xsd:double"&gt;9.275365&lt;/D&gt;&lt;D xsi:type="xsd:double"&gt;14.456236&lt;/D&gt;&lt;D xsi:type="xsd:double"&gt;-1.9765377&lt;/D&gt;&lt;D xsi:type="xsd:double"&gt;3.877461&lt;/D&gt;&lt;D xsi:type="xsd:double"&gt;-12.6728115&lt;/D&gt;&lt;D xsi:type="xsd:double"&gt;-2.5857627&lt;/D&gt;&lt;D xsi:type="xsd:double"&gt;-10.157097&lt;/D&gt;&lt;/FQL&gt;&lt;FQL&gt;&lt;Q&gt;CAGDPY@ZA^EE_ACTUAL_ANNUAL(MED,+1)&lt;/Q&gt;&lt;R&gt;1&lt;/R&gt;&lt;C&gt;1&lt;/C&gt;&lt;D xsi:type="xsd:double"&gt;-1.8&lt;/D&gt;&lt;/FQL&gt;&lt;FQL&gt;&lt;Q&gt;USDZAR^FG_PRICE_CHANGE(0,-3AM)&lt;/Q&gt;&lt;R&gt;1&lt;/R&gt;&lt;C&gt;1&lt;/C&gt;&lt;D xsi:type="xsd:double"&gt;-3.162688&lt;/D&gt;&lt;/FQL&gt;&lt;FQL&gt;&lt;Q&gt;USDPEN^FG_PRICE_CHANGE(0,-6AM)&lt;/Q&gt;&lt;R&gt;1&lt;/R&gt;&lt;C&gt;1&lt;/C&gt;&lt;D xsi:type="xsd:double"&gt;0.4729271&lt;/D&gt;&lt;/FQL&gt;&lt;FQL&gt;&lt;Q&gt;USDIDR^FG_PRICE_CHANGE(0,-3AM)&lt;/Q&gt;&lt;R&gt;1&lt;/R&gt;&lt;C&gt;1&lt;/C&gt;&lt;D xsi:type="xsd:double"&gt;-4.271126&lt;/D&gt;&lt;/FQL&gt;&lt;FQL&gt;&lt;Q&gt;VNM^FMA_EPS(NTMA,-20AY,0,CY,,"PORTAGG","MEANR")&lt;/Q&gt;&lt;R&gt;20&lt;/R&gt;&lt;C&gt;1&lt;/C&gt;&lt;D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xsi:type="xsd:double"&gt;1.03737378869621&lt;/D&gt;&lt;D xsi:type="xsd:double"&gt;1.28884333622767&lt;/D&gt;&lt;D xsi:type="xsd:double"&gt;1.11127493421201&lt;/D&gt;&lt;D xsi:type="xsd:double"&gt;0.886057286970892&lt;/D&gt;&lt;/FQL&gt;&lt;FQL&gt;&lt;Q&gt;SET-BKK^P_PRICE_RETURNS_PR('52W',2,-10AY,0,AM)&lt;/Q&gt;&lt;R&gt;121&lt;/R&gt;&lt;C&gt;1&lt;/C&gt;&lt;D xsi:type="xsd:double"&gt;4.0582895&lt;/D&gt;&lt;D xsi:type="xsd:double"&gt;11.047363&lt;/D&gt;&lt;D xsi:type="xsd:double"&gt;12.366474&lt;/D&gt;&lt;D xsi:type="xsd:double"&gt;16.616463&lt;/D&gt;&lt;D xsi:type="xsd:double"&gt;20.881308&lt;/D&gt;&lt;D xsi:type="xsd:double"&gt;11.537563&lt;/D&gt;&lt;D xsi:type="xsd:double"&gt;11.220348&lt;/D&gt;&lt;D xsi:type="xsd:double"&gt;7.4826&lt;/D&gt;&lt;D xsi:type="xsd:double"&gt;3.9053082&lt;/D&gt;&lt;D xsi:type="xsd:double"&gt;-3.6694288&lt;/D&gt;&lt;D xsi:type="xsd:double"&gt;-11.00586&lt;/D&gt;&lt;D xsi:type="xsd:double"&gt;-12.240017&lt;/D&gt;&lt;D xsi:type="xsd:double"&gt;-7.0615587&lt;/D&gt;&lt;D xsi:type="xsd:double"&gt;-12.929487&lt;/D&gt;&lt;D xsi:type="xsd:double"&gt;-15.286886&lt;/D&gt;&lt;D xsi:type="xsd:double"&gt;-17.966843&lt;/D&gt;&lt;D xsi:type="xsd:double"&gt;-19.246609&lt;/D&gt;&lt;D xsi:type="xsd:double"&gt;-9.698993&lt;/D&gt;&lt;D xsi:type="xsd:double"&gt;-10.727251&lt;/D&gt;&lt;D xsi:type="xsd:double"&gt;-7.276833&lt;/D&gt;&lt;D xsi:type="xsd:double"&gt;-6.1704993&lt;/D&gt;&lt;D xsi:type="xsd:double"&gt;0.35378933&lt;/D&gt;&lt;D xsi:type="xsd:double"&gt;12.705719&lt;/D&gt;&lt;D xsi:type="xsd:double"&gt;7.039356&lt;/D&gt;&lt;D xsi:type="xsd:double"&gt;4.170954&lt;/D&gt;&lt;D xsi:type="xsd:double"&gt;7.04813&lt;/D&gt;&lt;D xsi:type="xsd:double"&gt;17.195488&lt;/D&gt;&lt;D xsi:type="xsd:double"&gt;25.362825&lt;/D&gt;&lt;D xsi:type="xsd:double"&gt;22.458422&lt;/D&gt;&lt;D xsi:type="xsd:double"&gt;13.098108&lt;/D&gt;&lt;D xsi:type="xsd:double"&gt;12.557459&lt;/D&gt;&lt;D xsi:type="xsd:double"&gt;10.380578&lt;/D&gt;&lt;D xsi:type="xsd:double"&gt;11.719894&lt;/D&gt;&lt;D xsi:type="xsd:double"&gt;5.329764&lt;/D&gt;&lt;D xsi:type="xsd:double"&gt;1.2617946&lt;/D&gt;&lt;D xsi:type="xsd:double"&gt;12.922311&lt;/D&gt;&lt;D xsi:type="xsd:double"&gt;15.565741&lt;/D&gt;&lt;D xsi:type="xsd:double"&gt;15.980601&lt;/D&gt;&lt;D xsi:type="xsd:double"&gt;13.215017&lt;/D&gt;&lt;D xsi:type="xsd:double"&gt;16.561054&lt;/D&gt;&lt;D xsi:type="xsd:double"&gt;14.58329&lt;/D&gt;&lt;D xsi:type="xsd:double"&gt;16.358494&lt;/D&gt;&lt;D xsi:type="xsd:double"&gt;12.521434&lt;/D&gt;&lt;D xsi:type="xsd:double"&gt;13.473881&lt;/D&gt;&lt;D xsi:type="xsd:double"&gt;6.539476&lt;/D&gt;&lt;D xsi:type="xsd:double"&gt;4.093492&lt;/D&gt;&lt;D xsi:type="xsd:double"&gt;7.7179074&lt;/D&gt;&lt;D xsi:type="xsd:double"&gt;4.4437885&lt;/D&gt;&lt;D xsi:type="xsd:double"&gt;-1.4418483&lt;/D&gt;&lt;D xsi:type="xsd:double"&gt;-3.3259451&lt;/D&gt;&lt;D xsi:type="xsd:double"&gt;-8.152187&lt;/D&gt;&lt;D xsi:type="xsd:double"&gt;-12.947142&lt;/D&gt;&lt;D xsi:type="xsd:double"&gt;-9.423614&lt;/D&gt;&lt;D xsi:type="xsd:double"&gt;-10.718309&lt;/D&gt;&lt;D xsi:type="xsd:double"&gt;-5.4505644&lt;/D&gt;&lt;D xsi:type="xsd:double"&gt;-8.170968&lt;/D&gt;&lt;D xsi:type="xsd:double"&gt;0.23337603&lt;/D&gt;&lt;D xsi:type="xsd:double"&gt;5.3544044&lt;/D&gt;&lt;D xsi:type="xsd:double"&gt;-2.948314&lt;/D&gt;&lt;D xsi:type="xsd:double"&gt;-5.175358&lt;/D&gt;&lt;D xsi:type="xsd:double"&gt;-3.0589879&lt;/D&gt;&lt;D xsi:type="xsd:double"&gt;-1.6513765&lt;/D&gt;&lt;D xsi:type="xsd:double"&gt;-1.2285292&lt;/D&gt;&lt;D xsi:type="xsd:double"&gt;1.2769699&lt;/D&gt;&lt;D xsi:type="xsd:double"&gt;-7.4603615&lt;/D&gt;&lt;D xsi:type="xsd:double"&gt;-35.202183&lt;/D&gt;&lt;D xsi:type="xsd:double"&gt;-25.93593&lt;/D&gt;&lt;D xsi:type="xsd:double"&gt;-19.997389&lt;/D&gt;&lt;D xsi:type="xsd:double"&gt;-18.449747&lt;/D&gt;&lt;D xsi:type="xsd:double"&gt;-20.90177&lt;/D&gt;&lt;D xsi:type="xsd:double"&gt;-18.46819&lt;/D&gt;&lt;D xsi:type="xsd:double"&gt;-22.111189&lt;/D&gt;&lt;D xsi:type="xsd:double"&gt;-24.52063&lt;/D&gt;&lt;D xsi:type="xsd:double"&gt;-15.13744&lt;/D&gt;&lt;D xsi:type="xsd:double"&gt;-5.2029076&lt;/D&gt;&lt;D xsi:type="xsd:double"&gt;-5.6451797&lt;/D&gt;&lt;D xsi:type="xsd:double"&gt;-0.17507076&lt;/D&gt;&lt;D xsi:type="xsd:double"&gt;49.675133&lt;/D&gt;&lt;D xsi:type="xsd:double"&gt;29.063856&lt;/D&gt;&lt;D xsi:type="xsd:double"&gt;21.784962&lt;/D&gt;&lt;D xsi:type="xsd:double"&gt;17.48023&lt;/D&gt;&lt;D xsi:type="xsd:double"&gt;16.80516&lt;/D&gt;&lt;D xsi:type="xsd:double"&gt;16.672302&lt;/D&gt;&lt;D xsi:type="xsd:double"&gt;26.56883&lt;/D&gt;&lt;D xsi:type="xsd:double"&gt;33.25335&lt;/D&gt;&lt;D xsi:type="xsd:double"&gt;20.990192&lt;/D&gt;&lt;D xsi:type="xsd:double"&gt;10.636902&lt;/D&gt;&lt;D xsi:type="xsd:double"&gt;9.942186&lt;/D&gt;&lt;D xsi:type="xsd:double"&gt;13.37961&lt;/D&gt;&lt;D xsi:type="xsd:double"&gt;6.991887&lt;/D&gt;&lt;D xsi:type="xsd:double"&gt;7.689035&lt;/D&gt;&lt;D xsi:type="xsd:double"&gt;3.4165144&lt;/D&gt;&lt;D xsi:type="xsd:double"&gt;-3.6015213&lt;/D&gt;&lt;D xsi:type="xsd:double"&gt;-1.8775702&lt;/D&gt;&lt;D xsi:type="xsd:double"&gt;5.4257035&lt;/D&gt;&lt;D xsi:type="xsd:double"&gt;-0.07966757&lt;/D&gt;&lt;D xsi:type="xsd:double"&gt;-3.2580674&lt;/D&gt;&lt;D xsi:type="xsd:double"&gt;-2.0375311&lt;/D&gt;&lt;D xsi:type="xsd:double"&gt;-1.5990794&lt;/D&gt;&lt;D xsi:type="xsd:double"&gt;1.5160084&lt;/D&gt;&lt;D xsi:type="xsd:double"&gt;-3.5002708&lt;/D&gt;&lt;D xsi:type="xsd:double"&gt;-7.0218086&lt;/D&gt;&lt;D xsi:type="xsd:double"&gt;-4.448885&lt;/D&gt;&lt;D xsi:type="xsd:double"&gt;-5.77907&lt;/D&gt;&lt;D xsi:type="xsd:double"&gt;-0.109535456&lt;/D&gt;&lt;D xsi:type="xsd:double"&gt;-0.6156087&lt;/D&gt;&lt;D xsi:type="xsd:double"&gt;-7.148224&lt;/D&gt;&lt;D xsi:type="xsd:double"&gt;-6.307048&lt;/D&gt;&lt;D xsi:type="xsd:double"&gt;-9.589654&lt;/D&gt;&lt;D xsi:type="xsd:double"&gt;-12.332887&lt;/D&gt;&lt;D xsi:type="xsd:double"&gt;-13.93444&lt;/D&gt;&lt;D xsi:type="xsd:double"&gt;-18.245083&lt;/D&gt;&lt;D xsi:type="xsd:double"&gt;-16.403645&lt;/D&gt;&lt;D xsi:type="xsd:double"&gt;-11.366213&lt;/D&gt;&lt;D xsi:type="xsd:double"&gt;-14.60802&lt;/D&gt;&lt;D xsi:type="xsd:double"&gt;-9.197891&lt;/D&gt;&lt;D xsi:type="xsd:double"&gt;-16.80016&lt;/D&gt;&lt;D xsi:type="xsd:double"&gt;-13.713283&lt;/D&gt;&lt;D xsi:type="xsd:double"&gt;-14.251494&lt;/D&gt;&lt;D xsi:type="xsd:double"&gt;-6.009543&lt;/D&gt;&lt;D xsi:type="xsd:double"&gt;3.6144257&lt;/D&gt;&lt;/FQL&gt;&lt;FQL&gt;&lt;Q&gt;INDA^FMA_DIV_YLD(NTMA,-10AY,0,AM,"PORTAGG","MEANR")&lt;/Q&gt;&lt;R&gt;121&lt;/R&gt;&lt;C&gt;1&lt;/C&gt;&lt;D xsi:type="xsd:double"&gt;1.65213422279381&lt;/D&gt;&lt;D xsi:type="xsd:double"&gt;1.53767207787512&lt;/D&gt;&lt;D xsi:type="xsd:double"&gt;1.60765572307482&lt;/D&gt;&lt;D xsi:type="xsd:double"&gt;1.53956822496622&lt;/D&gt;&lt;D xsi:type="xsd:double"&gt;1.46565948923129&lt;/D&gt;&lt;D xsi:type="xsd:double"&gt;1.49964214444625&lt;/D&gt;&lt;D xsi:type="xsd:double"&gt;1.53819667528978&lt;/D&gt;&lt;D xsi:type="xsd:double"&gt;1.6385988394442&lt;/D&gt;&lt;D xsi:type="xsd:double"&gt;1.69150548786999&lt;/D&gt;&lt;D xsi:type="xsd:double"&gt;1.53796708356432&lt;/D&gt;&lt;D xsi:type="xsd:double"&gt;1.55564634275913&lt;/D&gt;&lt;D xsi:type="xsd:double"&gt;1.66513352036237&lt;/D&gt;&lt;D xsi:type="xsd:double"&gt;1.6454535073194&lt;/D&gt;&lt;D xsi:type="xsd:double"&gt;1.76702697575017&lt;/D&gt;&lt;D xsi:type="xsd:double"&gt;1.73234693400013&lt;/D&gt;&lt;D xsi:type="xsd:double"&gt;1.78421548997246&lt;/D&gt;&lt;D xsi:type="xsd:double"&gt;1.83146365778959&lt;/D&gt;&lt;D xsi:type="xsd:double"&gt;1.74929402463923&lt;/D&gt;&lt;D xsi:type="xsd:double"&gt;1.69444409239533&lt;/D&gt;&lt;D xsi:type="xsd:double"&gt;1.69471141175376&lt;/D&gt;&lt;D xsi:type="xsd:double"&gt;1.61554341079756&lt;/D&gt;&lt;D xsi:type="xsd:double"&gt;1.55701585034278&lt;/D&gt;&lt;D xsi:type="xsd:double"&gt;1.54042362316754&lt;/D&gt;&lt;D xsi:type="xsd:double"&gt;1.52569252940205&lt;/D&gt;&lt;D xsi:type="xsd:double"&gt;1.54678836927439&lt;/D&gt;&lt;D xsi:type="xsd:double"&gt;1.71667816522577&lt;/D&gt;&lt;D xsi:type="xsd:double"&gt;1.68222256828934&lt;/D&gt;&lt;D xsi:type="xsd:double"&gt;1.65647127090136&lt;/D&gt;&lt;D xsi:type="xsd:double"&gt;1.59829124108808&lt;/D&gt;&lt;D xsi:type="xsd:double"&gt;1.54784383746729&lt;/D&gt;&lt;D xsi:type="xsd:double"&gt;1.58516257005447&lt;/D&gt;&lt;D xsi:type="xsd:double"&gt;1.59499629272597&lt;/D&gt;&lt;D xsi:type="xsd:double"&gt;1.61644110059242&lt;/D&gt;&lt;D xsi:type="xsd:double"&gt;1.56553334287337&lt;/D&gt;&lt;D xsi:type="xsd:double"&gt;1.55494876900827&lt;/D&gt;&lt;D xsi:type="xsd:double"&gt;1.51685916955328&lt;/D&gt;&lt;D xsi:type="xsd:double"&gt;1.52643795548143&lt;/D&gt;&lt;D xsi:type="xsd:double"&gt;1.53121236865849&lt;/D&gt;&lt;D xsi:type="xsd:double"&gt;1.53313111524353&lt;/D&gt;&lt;D xsi:type="xsd:double"&gt;1.47277667776203&lt;/D&gt;&lt;D xsi:type="xsd:double"&gt;1.56758747456767&lt;/D&gt;&lt;D xsi:type="xsd:double"&gt;1.59748974882745&lt;/D&gt;&lt;D xsi:type="xsd:double"&gt;1.60765806759592&lt;/D&gt;&lt;D xsi:type="xsd:double"&gt;1.64867039985946&lt;/D&gt;&lt;D xsi:type="xsd:double"&gt;1.5948376174349&lt;/D&gt;&lt;D xsi:type="xsd:double"&gt;1.59380991056238&lt;/D&gt;&lt;D xsi:type="xsd:double"&gt;1.50643174536114&lt;/D&gt;&lt;D xsi:type="xsd:double"&gt;1.5307618207805&lt;/D&gt;&lt;D xsi:type="xsd:double"&gt;1.67632208761044&lt;/D&gt;&lt;D xsi:type="xsd:double"&gt;1.64932615925373&lt;/D&gt;&lt;D xsi:type="xsd:double"&gt;1.63011619470603&lt;/D&gt;&lt;D xsi:type="xsd:double"&gt;1.65105203526482&lt;/D&gt;&lt;D xsi:type="xsd:double"&gt;1.67045991250576&lt;/D&gt;&lt;D xsi:type="xsd:double"&gt;1.5856195125743&lt;/D&gt;&lt;D xsi:type="xsd:double"&gt;1.60426510531532&lt;/D&gt;&lt;D xsi:type="xsd:double"&gt;1.72043821020273&lt;/D&gt;&lt;D xsi:type="xsd:double"&gt;1.69991099965781&lt;/D&gt;&lt;D xsi:type="xsd:double"&gt;1.74586054863268&lt;/D&gt;&lt;D xsi:type="xsd:double"&gt;1.8112895363588&lt;/D&gt;&lt;D xsi:type="xsd:double"&gt;1.83130166256326&lt;/D&gt;&lt;D xsi:type="xsd:double"&gt;1.79079252512642&lt;/D&gt;&lt;D xsi:type="xsd:double"&gt;1.76080334556425&lt;/D&gt;&lt;D xsi:type="xsd:double"&gt;1.65861364686705&lt;/D&gt;&lt;D xsi:type="xsd:double"&gt;1.63652150269318&lt;/D&gt;&lt;D xsi:type="xsd:double"&gt;1.67742920639244&lt;/D&gt;&lt;D xsi:type="xsd:double"&gt;2.35390923238377&lt;/D&gt;&lt;D xsi:type="xsd:double"&gt;2.0503633134066&lt;/D&gt;&lt;D xsi:type="xsd:double"&gt;1.99458292554655&lt;/D&gt;&lt;D xsi:type="xsd:double"&gt;1.69829507279368&lt;/D&gt;&lt;D xsi:type="xsd:double"&gt;1.56823981184315&lt;/D&gt;&lt;D xsi:type="xsd:double"&gt;1.51048760612277&lt;/D&gt;&lt;D xsi:type="xsd:double"&gt;1.51932955395239&lt;/D&gt;&lt;D xsi:type="xsd:double"&gt;1.52136538290732&lt;/D&gt;&lt;D xsi:type="xsd:double"&gt;1.4531846279583&lt;/D&gt;&lt;D xsi:type="xsd:double"&gt;1.35064454222053&lt;/D&gt;&lt;D xsi:type="xsd:double"&gt;1.32077416703009&lt;/D&gt;&lt;D xsi:type="xsd:double"&gt;1.3223711624911&lt;/D&gt;&lt;D xsi:type="xsd:double"&gt;1.39340516347744&lt;/D&gt;&lt;D xsi:type="xsd:double"&gt;1.37987938428279&lt;/D&gt;&lt;D xsi:type="xsd:double"&gt;1.39423165975602&lt;/D&gt;&lt;D xsi:type="xsd:double"&gt;1.40276131028525&lt;/D&gt;&lt;D xsi:type="xsd:double"&gt;1.38865477423249&lt;/D&gt;&lt;D xsi:type="xsd:double"&gt;1.34053074683245&lt;/D&gt;&lt;D xsi:type="xsd:double"&gt;1.27398596035323&lt;/D&gt;&lt;D xsi:type="xsd:double"&gt;1.26764592937494&lt;/D&gt;&lt;D xsi:type="xsd:double"&gt;1.35130445609453&lt;/D&gt;&lt;D xsi:type="xsd:double"&gt;1.39317458275126&lt;/D&gt;&lt;D xsi:type="xsd:double"&gt;1.32690562538012&lt;/D&gt;&lt;D xsi:type="xsd:double"&gt;1.45560309352739&lt;/D&gt;&lt;D xsi:type="xsd:double"&gt;1.46079165440617&lt;/D&gt;&lt;D xsi:type="xsd:double"&gt;1.48194349215194&lt;/D&gt;&lt;D xsi:type="xsd:double"&gt;1.66706784682712&lt;/D&gt;&lt;D xsi:type="xsd:double"&gt;1.73347003611667&lt;/D&gt;&lt;D xsi:type="xsd:double"&gt;1.60612781008944&lt;/D&gt;&lt;D xsi:type="xsd:double"&gt;1.45469551837414&lt;/D&gt;&lt;D xsi:type="xsd:double"&gt;1.50861131655297&lt;/D&gt;&lt;D xsi:type="xsd:double"&gt;1.52069929438496&lt;/D&gt;&lt;D xsi:type="xsd:double"&gt;1.48883577573319&lt;/D&gt;&lt;D xsi:type="xsd:double"&gt;1.47229887805278&lt;/D&gt;&lt;D xsi:type="xsd:double"&gt;1.49325486836893&lt;/D&gt;&lt;D xsi:type="xsd:double"&gt;1.5395646971182&lt;/D&gt;&lt;D xsi:type="xsd:double"&gt;1.63305041854195&lt;/D&gt;&lt;D xsi:type="xsd:double"&gt;1.60652472332076&lt;/D&gt;&lt;D xsi:type="xsd:double"&gt;1.62302670256676&lt;/D&gt;&lt;D xsi:type="xsd:double"&gt;1.52823881760851&lt;/D&gt;&lt;D xsi:type="xsd:double"&gt;1.4558739717569&lt;/D&gt;&lt;D xsi:type="xsd:double"&gt;1.51443339981635&lt;/D&gt;&lt;D xsi:type="xsd:double"&gt;1.48663687094112&lt;/D&gt;&lt;D xsi:type="xsd:double"&gt;1.49850995385099&lt;/D&gt;&lt;D xsi:type="xsd:double"&gt;1.50097635134252&lt;/D&gt;&lt;D xsi:type="xsd:double"&gt;1.38561094691958&lt;/D&gt;&lt;D xsi:type="xsd:double"&gt;1.38602142190221&lt;/D&gt;&lt;D xsi:type="xsd:double"&gt;1.34420630900656&lt;/D&gt;&lt;D xsi:type="xsd:double"&gt;1.36359137445237&lt;/D&gt;&lt;D xsi:type="xsd:double"&gt;1.35937490853897&lt;/D&gt;&lt;D xsi:type="xsd:double"&gt;1.34700328800249&lt;/D&gt;&lt;D xsi:type="xsd:double"&gt;1.27984132955592&lt;/D&gt;&lt;D xsi:type="xsd:double"&gt;1.23722989060847&lt;/D&gt;&lt;D xsi:type="xsd:double"&gt;1.25526745061544&lt;/D&gt;&lt;D xsi:type="xsd:double"&gt;1.22699586631588&lt;/D&gt;&lt;D xsi:type="xsd:double"&gt;1.25568613866306&lt;/D&gt;&lt;/FQL&gt;&lt;FQL&gt;&lt;Q&gt;MCHI^FMA_PE(LTMA,-10AY,0,AM,"PORTAGG","MEANR")&lt;/Q&gt;&lt;R&gt;121&lt;/R&gt;&lt;C&gt;1&lt;/C&gt;&lt;D xsi:type="xsd:double"&gt;9.17625037973829&lt;/D&gt;&lt;D xsi:type="xsd:double"&gt;9.41535311052383&lt;/D&gt;&lt;D xsi:type="xsd:double"&gt;9.74212719495031&lt;/D&gt;&lt;D xsi:type="xsd:double"&gt;10.4351891737562&lt;/D&gt;&lt;D xsi:type="xsd:double"&gt;10.7521612365363&lt;/D&gt;&lt;D xsi:type="xsd:double"&gt;10.8006275725654&lt;/D&gt;&lt;D xsi:type="xsd:double"&gt;11.4303913288356&lt;/D&gt;&lt;D xsi:type="xsd:double"&gt;11.4774232209829&lt;/D&gt;&lt;D xsi:type="xsd:double"&gt;11.2744703198801&lt;/D&gt;&lt;D xsi:type="xsd:double"&gt;10.7748449992067&lt;/D&gt;&lt;D xsi:type="xsd:double"&gt;10.3739361000999&lt;/D&gt;&lt;D xsi:type="xsd:double"&gt;9.97536323040676&lt;/D&gt;&lt;D xsi:type="xsd:double"&gt;10.3564479899975&lt;/D&gt;&lt;D xsi:type="xsd:double"&gt;10.0447906557991&lt;/D&gt;&lt;D xsi:type="xsd:double"&gt;9.80346947132303&lt;/D&gt;&lt;D xsi:type="xsd:double"&gt;9.47105169610595&lt;/D&gt;&lt;D xsi:type="xsd:double"&gt;9.51352776598056&lt;/D&gt;&lt;D xsi:type="xsd:double"&gt;9.48988967935135&lt;/D&gt;&lt;D xsi:type="xsd:double"&gt;9.70820007560567&lt;/D&gt;&lt;D xsi:type="xsd:double"&gt;9.57255719638556&lt;/D&gt;&lt;D xsi:type="xsd:double"&gt;10.1475767773986&lt;/D&gt;&lt;D xsi:type="xsd:double"&gt;10.9233898949948&lt;/D&gt;&lt;D xsi:type="xsd:double"&gt;11.7575174995424&lt;/D&gt;&lt;D xsi:type="xsd:double"&gt;12.3326781950592&lt;/D&gt;&lt;D xsi:type="xsd:double"&gt;12.8933357088878&lt;/D&gt;&lt;D xsi:type="xsd:double"&gt;12.8659446542223&lt;/D&gt;&lt;D xsi:type="xsd:double"&gt;12.9303936063388&lt;/D&gt;&lt;D xsi:type="xsd:double"&gt;13.5848569418879&lt;/D&gt;&lt;D xsi:type="xsd:double"&gt;14.2183509246564&lt;/D&gt;&lt;D xsi:type="xsd:double"&gt;14.0740118522163&lt;/D&gt;&lt;D xsi:type="xsd:double"&gt;13.883451993804&lt;/D&gt;&lt;D xsi:type="xsd:double"&gt;14.00906966114&lt;/D&gt;&lt;D xsi:type="xsd:double"&gt;14.0099149839059&lt;/D&gt;&lt;D xsi:type="xsd:double"&gt;14.326161383071&lt;/D&gt;&lt;D xsi:type="xsd:double"&gt;14.5279429603773&lt;/D&gt;&lt;D xsi:type="xsd:double"&gt;14.9119088807604&lt;/D&gt;&lt;D xsi:type="xsd:double"&gt;15.3090840186874&lt;/D&gt;&lt;D xsi:type="xsd:double"&gt;15.5431934900854&lt;/D&gt;&lt;D xsi:type="xsd:double"&gt;15.1316534341018&lt;/D&gt;&lt;D xsi:type="xsd:double"&gt;16.3164218320577&lt;/D&gt;&lt;D xsi:type="xsd:double"&gt;15.5831009622648&lt;/D&gt;&lt;D xsi:type="xsd:double"&gt;15.3671401819616&lt;/D&gt;&lt;D xsi:type="xsd:double"&gt;14.8731400023169&lt;/D&gt;&lt;D xsi:type="xsd:double"&gt;14.8331945830796&lt;/D&gt;&lt;D xsi:type="xsd:double"&gt;14.6402149789412&lt;/D&gt;&lt;D xsi:type="xsd:double"&gt;14.0934044308769&lt;/D&gt;&lt;D xsi:type="xsd:double"&gt;13.4716900753172&lt;/D&gt;&lt;D xsi:type="xsd:double"&gt;13.0226789852001&lt;/D&gt;&lt;D xsi:type="xsd:double"&gt;12.121466497323&lt;/D&gt;&lt;D xsi:type="xsd:double"&gt;12.2991776462069&lt;/D&gt;&lt;D xsi:type="xsd:double"&gt;11.7299282125814&lt;/D&gt;&lt;D xsi:type="xsd:double"&gt;12.1060163622242&lt;/D&gt;&lt;D xsi:type="xsd:double"&gt;12.5043172551517&lt;/D&gt;&lt;D xsi:type="xsd:double"&gt;12.8755313891571&lt;/D&gt;&lt;D xsi:type="xsd:double"&gt;12.9481365114158&lt;/D&gt;&lt;D xsi:type="xsd:double"&gt;12.5506542525448&lt;/D&gt;&lt;D xsi:type="xsd:double"&gt;12.5004115729933&lt;/D&gt;&lt;D xsi:type="xsd:double"&gt;12.5988782722164&lt;/D&gt;&lt;D xsi:type="xsd:double"&gt;12.2231215141457&lt;/D&gt;&lt;D xsi:type="xsd:double"&gt;12.636199528972&lt;/D&gt;&lt;D xsi:type="xsd:double"&gt;12.41739762313&lt;/D&gt;&lt;D xsi:type="xsd:double"&gt;12.4481890304498&lt;/D&gt;&lt;D xsi:type="xsd:double"&gt;13.6076014236994&lt;/D&gt;&lt;D xsi:type="xsd:double"&gt;14.1384229685796&lt;/D&gt;&lt;D xsi:type="xsd:double"&gt;13.8236079663258&lt;/D&gt;&lt;D xsi:type="xsd:double"&gt;12.6880049367922&lt;/D&gt;&lt;D xsi:type="xsd:double"&gt;13.1345031607952&lt;/D&gt;&lt;D xsi:type="xsd:double"&gt;13.3670992981254&lt;/D&gt;&lt;D xsi:type="xsd:double"&gt;14.0759844969775&lt;/D&gt;&lt;D xsi:type="xsd:double"&gt;14.8504495742848&lt;/D&gt;&lt;D xsi:type="xsd:double"&gt;15.4820348325247&lt;/D&gt;&lt;D xsi:type="xsd:double"&gt;15.8368918657813&lt;/D&gt;&lt;D xsi:type="xsd:double"&gt;16.7024561160503&lt;/D&gt;&lt;D xsi:type="xsd:double"&gt;16.8390347966113&lt;/D&gt;&lt;D xsi:type="xsd:double"&gt;18.0759874039162&lt;/D&gt;&lt;D xsi:type="xsd:double"&gt;19.8466327069551&lt;/D&gt;&lt;D xsi:type="xsd:double"&gt;21.7969322906103&lt;/D&gt;&lt;D xsi:type="xsd:double"&gt;19.6276749141847&lt;/D&gt;&lt;D xsi:type="xsd:double"&gt;19.2318232706921&lt;/D&gt;&lt;D xsi:type="xsd:double"&gt;18.7291844877623&lt;/D&gt;&lt;D xsi:type="xsd:double"&gt;18.7422017582309&lt;/D&gt;&lt;D xsi:type="xsd:double"&gt;18.21279664787&lt;/D&gt;&lt;D xsi:type="xsd:double"&gt;16.723345496443&lt;/D&gt;&lt;D xsi:type="xsd:double"&gt;16.3863895559333&lt;/D&gt;&lt;D xsi:type="xsd:double"&gt;16.224699196781&lt;/D&gt;&lt;D xsi:type="xsd:double"&gt;15.5499908385136&lt;/D&gt;&lt;D xsi:type="xsd:double"&gt;14.2408032045295&lt;/D&gt;&lt;D xsi:type="xsd:double"&gt;14.1402507112531&lt;/D&gt;&lt;D xsi:type="xsd:double"&gt;13.8381809924777&lt;/D&gt;&lt;D xsi:type="xsd:double"&gt;12.8283510618676&lt;/D&gt;&lt;D xsi:type="xsd:double"&gt;12.644070660694&lt;/D&gt;&lt;D xsi:type="xsd:double"&gt;12.5096824640539&lt;/D&gt;&lt;D xsi:type="xsd:double"&gt;12.857271105536&lt;/D&gt;&lt;D xsi:type="xsd:double"&gt;12.7803088221863&lt;/D&gt;&lt;D xsi:type="xsd:double"&gt;12.3137918056223&lt;/D&gt;&lt;D xsi:type="xsd:double"&gt;12.0975387597304&lt;/D&gt;&lt;D xsi:type="xsd:double"&gt;11.1570975094056&lt;/D&gt;&lt;D xsi:type="xsd:double"&gt;11.6044486893499&lt;/D&gt;&lt;D xsi:type="xsd:double"&gt;12.2862370212729&lt;/D&gt;&lt;D xsi:type="xsd:double"&gt;13.5707393910913&lt;/D&gt;&lt;D xsi:type="xsd:double"&gt;12.9508402825185&lt;/D&gt;&lt;D xsi:type="xsd:double"&gt;12.2657499232346&lt;/D&gt;&lt;D xsi:type="xsd:double"&gt;12.3130625909328&lt;/D&gt;&lt;D xsi:type="xsd:double"&gt;12.0349121752179&lt;/D&gt;&lt;D xsi:type="xsd:double"&gt;12.1205168198434&lt;/D&gt;&lt;D xsi:type="xsd:double"&gt;11.7952258262838&lt;/D&gt;&lt;D xsi:type="xsd:double"&gt;11.5421404453795&lt;/D&gt;&lt;D xsi:type="xsd:double"&gt;11.6481319845335&lt;/D&gt;&lt;D xsi:type="xsd:double"&gt;11.2769421996307&lt;/D&gt;&lt;D xsi:type="xsd:double"&gt;11.2267487536133&lt;/D&gt;&lt;D xsi:type="xsd:double"&gt;10.6760338657693&lt;/D&gt;&lt;D xsi:type="xsd:double"&gt;9.98371500673687&lt;/D&gt;&lt;D xsi:type="xsd:double"&gt;10.3976722496718&lt;/D&gt;&lt;D xsi:type="xsd:double"&gt;10.4772483844166&lt;/D&gt;&lt;D xsi:type="xsd:double"&gt;10.3683076000003&lt;/D&gt;&lt;D xsi:type="xsd:double"&gt;10.9432105528587&lt;/D&gt;&lt;D xsi:type="xsd:double"&gt;10.5234961772521&lt;/D&gt;&lt;D xsi:type="xsd:double"&gt;10.3560954418802&lt;/D&gt;&lt;D xsi:type="xsd:double"&gt;10.1453739046373&lt;/D&gt;&lt;D xsi:type="xsd:double"&gt;9.81188560380814&lt;/D&gt;&lt;D xsi:type="xsd:double"&gt;11.1572361910179&lt;/D&gt;&lt;/FQL&gt;&lt;FQL&gt;&lt;Q&gt;NI-FDS^FG_PRICE_CHANGE(0,-3AM)&lt;/Q&gt;&lt;R&gt;1&lt;/R&gt;&lt;C&gt;1&lt;/C&gt;&lt;D xsi:type="xsd:double"&gt;3.54828756556618&lt;/D&gt;&lt;/FQL&gt;&lt;FQL&gt;&lt;Q&gt;CPALM-FDS^FG_PRICE(0)&lt;/Q&gt;&lt;R&gt;1&lt;/R&gt;&lt;C&gt;1&lt;/C&gt;&lt;D xsi:type="xsd:double"&gt;4318&lt;/D&gt;&lt;/FQL&gt;&lt;FQL&gt;&lt;Q&gt;COPP-FDS^FG_PRICE_CHANGE(0,-1AM)&lt;/Q&gt;&lt;R&gt;1&lt;/R&gt;&lt;C&gt;1&lt;/C&gt;&lt;D xsi:type="xsd:double"&gt;2.54837187352523&lt;/D&gt;&lt;/FQL&gt;&lt;FQL&gt;&lt;Q&gt;FC0000AE^FG_PRICE(0)&lt;/Q&gt;&lt;R&gt;1&lt;/R&gt;&lt;C&gt;1&lt;/C&gt;&lt;D xsi:type="xsd:double"&gt;147.18658&lt;/D&gt;&lt;/FQL&gt;&lt;FQL&gt;&lt;Q&gt;SET-BKK^FG_PRICE_MAVG(0,,,,60)&lt;/Q&gt;&lt;R&gt;1&lt;/R&gt;&lt;C&gt;1&lt;/C&gt;&lt;D xsi:type="xsd:double"&gt;1388.1465&lt;/D&gt;&lt;/FQL&gt;&lt;FQL&gt;&lt;Q&gt;GREK^FG_PRICE(0)&lt;/Q&gt;&lt;R&gt;1&lt;/R&gt;&lt;C&gt;1&lt;/C&gt;&lt;D xsi:type="xsd:double"&gt;41.88&lt;/D&gt;&lt;/FQL&gt;&lt;FQL&gt;&lt;Q&gt;EWT^FG_PRICE_MAVG(0,,,,60)&lt;/Q&gt;&lt;R&gt;1&lt;/R&gt;&lt;C&gt;1&lt;/C&gt;&lt;D xsi:type="xsd:double"&gt;53.069668&lt;/D&gt;&lt;/FQL&gt;&lt;FQL&gt;&lt;Q&gt;EPHE^FG_PRICE(0)&lt;/Q&gt;&lt;R&gt;1&lt;/R&gt;&lt;C&gt;1&lt;/C&gt;&lt;D xsi:type="xsd:double"&gt;28.85&lt;/D&gt;&lt;/FQL&gt;&lt;FQL&gt;&lt;Q&gt;KSA^FG_TOTAL_RETURNC(0,-1AM)&lt;/Q&gt;&lt;R&gt;1&lt;/R&gt;&lt;C&gt;1&lt;/C&gt;&lt;D xsi:type="xsd:double"&gt;0.07208586&lt;/D&gt;&lt;/FQL&gt;&lt;FQL&gt;&lt;Q&gt;UAE^FG_TOTAL_RETURNC(0,-1AM)&lt;/Q&gt;&lt;R&gt;1&lt;/R&gt;&lt;C&gt;1&lt;/C&gt;&lt;D xsi:type="xsd:double"&gt;-1.2607813&lt;/D&gt;&lt;/FQL&gt;&lt;FQL&gt;&lt;Q&gt;SET-BKK^PERCENT_CHANGE(FMA_EPS(+1,0,,,,"PORTAGG","MEAN"),FMA_EPS(+1,-3AM,,,,"PORTAGG","MEAN"))&lt;/Q&gt;&lt;R&gt;1&lt;/R&gt;&lt;C&gt;1&lt;/C&gt;&lt;D xsi:type="xsd:double"&gt;-6.43189493712841&lt;/D&gt;&lt;/FQL&gt;&lt;FQL&gt;&lt;Q&gt;EWZ^FG_TOTAL_RETURNC(0,-1AM)&lt;/Q&gt;&lt;R&gt;1&lt;/R&gt;&lt;C&gt;1&lt;/C&gt;&lt;D xsi:type="xsd:double"&gt;-6.0939074&lt;/D&gt;&lt;/FQL&gt;&lt;FQL&gt;&lt;Q&gt;EWM^FG_TOTAL_RETURNC(0,-3AM)&lt;/Q&gt;&lt;R&gt;1&lt;/R&gt;&lt;C&gt;1&lt;/C&gt;&lt;D xsi:type="xsd:double"&gt;11.292398&lt;/D&gt;&lt;/FQL&gt;&lt;FQL&gt;&lt;Q&gt;EIDO^FG_TOTAL_RETURNC(0,-6AM)&lt;/Q&gt;&lt;R&gt;1&lt;/R&gt;&lt;C&gt;1&lt;/C&gt;&lt;D xsi:type="xsd:double"&gt;11.791384&lt;/D&gt;&lt;/FQL&gt;&lt;FQL&gt;&lt;Q&gt;URTH^FG_TOTAL_RETURNC(0,-3AM)&lt;/Q&gt;&lt;R&gt;1&lt;/R&gt;&lt;C&gt;1&lt;/C&gt;&lt;D xsi:type="xsd:double"&gt;5.4313064&lt;/D&gt;&lt;/FQL&gt;&lt;FQL&gt;&lt;Q&gt;VGK^SIZE(FG_CONSTITUENTS)&lt;/Q&gt;&lt;R&gt;1&lt;/R&gt;&lt;C&gt;1&lt;/C&gt;&lt;D xsi:type="xsd:long"&gt;1271&lt;/D&gt;&lt;/FQL&gt;&lt;FQL&gt;&lt;Q&gt;QAT^SIZE(FG_CONSTITUENTS)&lt;/Q&gt;&lt;R&gt;1&lt;/R&gt;&lt;C&gt;1&lt;/C&gt;&lt;D xsi:type="xsd:long"&gt;35&lt;/D&gt;&lt;/FQL&gt;&lt;FQL&gt;&lt;Q&gt;EPOL^FMA_COS_UP("EPS","1M",+1,NOW,,,"PORTAGG","MEANR")&lt;/Q&gt;&lt;R&gt;1&lt;/R&gt;&lt;C&gt;1&lt;/C&gt;&lt;D xsi:type="xsd:double"&gt;9&lt;/D&gt;&lt;/FQL&gt;&lt;FQL&gt;&lt;Q&gt;VNM^FG_ROE(0)&lt;/Q&gt;&lt;R&gt;1&lt;/R&gt;&lt;C&gt;1&lt;/C&gt;&lt;D xsi:type="xsd:double"&gt;8.1322237418307&lt;/D&gt;&lt;/FQL&gt;&lt;FQL&gt;&lt;Q&gt;TRYPE10Y-FDS^FG_YIELD_NAME&lt;/Q&gt;&lt;R&gt;1&lt;/R&gt;&lt;C&gt;1&lt;/C&gt;&lt;D xsi:type="xsd:string"&gt;Treasury - Peru Benchmark Bond 10Y&lt;/D&gt;&lt;/FQL&gt;&lt;FQL&gt;&lt;Q&gt;REFTHREPO-FDS^(SUBARRAY(NOT_NA(NO_REPEAT_F(FG_YIELD(NOW,-10AY,D))),0,1)-SUBARRAY(NOT_NA(NO_REPEAT_F(FG_YIELD(NOW,-10AY,D))),1,1))*100&lt;/Q&gt;&lt;R&gt;1&lt;/R&gt;&lt;C&gt;1&lt;/C&gt;&lt;D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xsi:type="xsd:double"&gt;5.9110236&lt;/D&gt;&lt;/FQL&gt;&lt;FQL&gt;&lt;Q&gt;TRYQA10Y-FDS^FG_YIELD_NAME&lt;/Q&gt;&lt;R&gt;1&lt;/R&gt;&lt;C&gt;1&lt;/C&gt;&lt;D xsi:type="xsd:string"&gt;Treasury - Qatar Benchmark Bond 10Y&lt;/D&gt;&lt;/FQL&gt;&lt;FQL&gt;&lt;Q&gt;CC_TH^IMF_IFS_RCPI_Q(0)&lt;/Q&gt;&lt;R&gt;0&lt;/R&gt;&lt;C&gt;0&lt;/C&gt;&lt;/FQL&gt;&lt;FQL&gt;&lt;Q&gt;KSA^FMA_PE(LTM,0,,,"PORTAGG","MEANR")&lt;/Q&gt;&lt;R&gt;1&lt;/R&gt;&lt;C&gt;1&lt;/C&gt;&lt;D xsi:type="xsd:double"&gt;20.5549624571901&lt;/D&gt;&lt;/FQL&gt;&lt;FQL&gt;&lt;Q&gt;GREK^FG_FCF_YIELD_NTM(0)&lt;/Q&gt;&lt;R&gt;0&lt;/R&gt;&lt;C&gt;0&lt;/C&gt;&lt;/FQL&gt;&lt;FQL&gt;&lt;Q&gt;EWT^FG_FCF_YIELD_NTM(0)&lt;/Q&gt;&lt;R&gt;1&lt;/R&gt;&lt;C&gt;1&lt;/C&gt;&lt;D xsi:type="xsd:double"&gt;4.17004693672002&lt;/D&gt;&lt;/FQL&gt;&lt;FQL&gt;&lt;Q&gt;EIDO^FG_FCF_YIELD_NTM(0)&lt;/Q&gt;&lt;R&gt;0&lt;/R&gt;&lt;C&gt;0&lt;/C&gt;&lt;/FQL&gt;&lt;FQL&gt;&lt;Q&gt;QAT^JULIAN(FMA_DIV_YLD(NTMA,NOW,NOW,M,"PORTAGG","MEANR").DATES)&lt;/Q&gt;&lt;R&gt;1&lt;/R&gt;&lt;C&gt;1&lt;/C&gt;&lt;D xsi:type="xsd:long"&gt;45565&lt;/D&gt;&lt;/FQL&gt;&lt;FQL&gt;&lt;Q&gt;EWM^FG_COMPANY_NAME&lt;/Q&gt;&lt;R&gt;1&lt;/R&gt;&lt;C&gt;1&lt;/C&gt;&lt;D xsi:type="xsd:string"&gt;iShares MSCI Malaysia ETF&lt;/D&gt;&lt;/FQL&gt;&lt;FQL&gt;&lt;Q&gt;CC_SA^FG_COMPANY_NAME&lt;/Q&gt;&lt;R&gt;1&lt;/R&gt;&lt;C&gt;1&lt;/C&gt;&lt;D xsi:type="xsd:string"&gt;Saudi Arabia&lt;/D&gt;&lt;/FQL&gt;&lt;FQL&gt;&lt;Q&gt;USDSAR^FG_PRICE(0)&lt;/Q&gt;&lt;R&gt;1&lt;/R&gt;&lt;C&gt;1&lt;/C&gt;&lt;D xsi:type="xsd:double"&gt;3.7558&lt;/D&gt;&lt;/FQL&gt;&lt;FQL&gt;&lt;Q&gt;USDTRY^FG_PRICE_CHANGE(0,-1AM)&lt;/Q&gt;&lt;R&gt;1&lt;/R&gt;&lt;C&gt;1&lt;/C&gt;&lt;D xsi:type="xsd:double"&gt;0.36284924&lt;/D&gt;&lt;/FQL&gt;&lt;FQL&gt;&lt;Q&gt;USDMXN^FG_PRICE_CHANGE(0,-1AY)&lt;/Q&gt;&lt;R&gt;1&lt;/R&gt;&lt;C&gt;1&lt;/C&gt;&lt;D xsi:type="xsd:double"&gt;7.867074&lt;/D&gt;&lt;/FQL&gt;&lt;FQL&gt;&lt;Q&gt;USDIDR^FG_PRICE_CHANGE(0,-1AM)&lt;/Q&gt;&lt;R&gt;1&lt;/R&gt;&lt;C&gt;1&lt;/C&gt;&lt;D xsi:type="xsd:double"&gt;0.847733&lt;/D&gt;&lt;/FQL&gt;&lt;FQL&gt;&lt;Q&gt;INDA^FMA_PE(NTMA,-10AY,0,AM,"PORTAGG","MEANR")&lt;/Q&gt;&lt;R&gt;121&lt;/R&gt;&lt;C&gt;1&lt;/C&gt;&lt;D xsi:type="xsd:double"&gt;16.0204870182654&lt;/D&gt;&lt;D xsi:type="xsd:double"&gt;17.3246652265059&lt;/D&gt;&lt;D xsi:type="xsd:double"&gt;16.591959332091&lt;/D&gt;&lt;D xsi:type="xsd:double"&gt;17.3709722653611&lt;/D&gt;&lt;D xsi:type="xsd:double"&gt;18.4534594472553&lt;/D&gt;&lt;D xsi:type="xsd:double"&gt;18.1448014212394&lt;/D&gt;&lt;D xsi:type="xsd:double"&gt;17.9890809828313&lt;/D&gt;&lt;D xsi:type="xsd:double"&gt;17.500469029596&lt;/D&gt;&lt;D xsi:type="xsd:double"&gt;17.204929279785&lt;/D&gt;&lt;D xsi:type="xsd:double"&gt;18.7260932784283&lt;/D&gt;&lt;D xsi:type="xsd:double"&gt;18.8286335390393&lt;/D&gt;&lt;D xsi:type="xsd:double"&gt;17.6740777824187&lt;/D&gt;&lt;D xsi:type="xsd:double"&gt;17.8528609206821&lt;/D&gt;&lt;D xsi:type="xsd:double"&gt;16.8911150333323&lt;/D&gt;&lt;D xsi:type="xsd:double"&gt;17.0727251778956&lt;/D&gt;&lt;D xsi:type="xsd:double"&gt;16.3736735836096&lt;/D&gt;&lt;D xsi:type="xsd:double"&gt;16.5135791042635&lt;/D&gt;&lt;D xsi:type="xsd:double"&gt;17.1126043892995&lt;/D&gt;&lt;D xsi:type="xsd:double"&gt;17.5500436598682&lt;/D&gt;&lt;D xsi:type="xsd:double"&gt;17.3660359082069&lt;/D&gt;&lt;D xsi:type="xsd:double"&gt;17.521122375317&lt;/D&gt;&lt;D xsi:type="xsd:double"&gt;18.0188847180992&lt;/D&gt;&lt;D xsi:type="xsd:double"&gt;18.1517629232322&lt;/D&gt;&lt;D xsi:type="xsd:double"&gt;17.9540750068415&lt;/D&gt;&lt;D xsi:type="xsd:double"&gt;17.6675387201486&lt;/D&gt;&lt;D xsi:type="xsd:double"&gt;16.0804730817845&lt;/D&gt;&lt;D xsi:type="xsd:double"&gt;16.2771874717784&lt;/D&gt;&lt;D xsi:type="xsd:double"&gt;16.6725498445479&lt;/D&gt;&lt;D xsi:type="xsd:double"&gt;17.6601497883186&lt;/D&gt;&lt;D xsi:type="xsd:double"&gt;17.9922840093869&lt;/D&gt;&lt;D xsi:type="xsd:double"&gt;17.8145685044734&lt;/D&gt;&lt;D xsi:type="xsd:double"&gt;18.1576806914514&lt;/D&gt;&lt;D xsi:type="xsd:double"&gt;18.0986672739405&lt;/D&gt;&lt;D xsi:type="xsd:double"&gt;18.5878572000492&lt;/D&gt;&lt;D xsi:type="xsd:double"&gt;18.6130695862644&lt;/D&gt;&lt;D xsi:type="xsd:double"&gt;19.0307894682312&lt;/D&gt;&lt;D xsi:type="xsd:double"&gt;18.7818361037235&lt;/D&gt;&lt;D xsi:type="xsd:double"&gt;18.708040797051&lt;/D&gt;&lt;D xsi:type="xsd:double"&gt;18.7560104763651&lt;/D&gt;&lt;D xsi:type="xsd:double"&gt;19.3071586971618&lt;/D&gt;&lt;D xsi:type="xsd:double"&gt;18.3976652615247&lt;/D&gt;&lt;D xsi:type="xsd:double"&gt;17.9436520385328&lt;/D&gt;&lt;D xsi:type="xsd:double"&gt;18.3305018814371&lt;/D&gt;&lt;D xsi:type="xsd:double"&gt;17.9041888385877&lt;/D&gt;&lt;D xsi:type="xsd:double"&gt;18.7052557222084&lt;/D&gt;&lt;D xsi:type="xsd:double"&gt;18.5976413706217&lt;/D&gt;&lt;D xsi:type="xsd:double"&gt;19.6882777528549&lt;/D&gt;&lt;D xsi:type="xsd:double"&gt;19.2324897948254&lt;/D&gt;&lt;D xsi:type="xsd:double"&gt;17.3953634246595&lt;/D&gt;&lt;D xsi:type="xsd:double"&gt;18.0244612268993&lt;/D&gt;&lt;D xsi:type="xsd:double"&gt;18.2013088943882&lt;/D&gt;&lt;D xsi:type="xsd:double"&gt;17</t>
        </r>
      </text>
    </comment>
    <comment ref="A15" authorId="0" shapeId="0" xr:uid="{337CBA96-3AC2-4111-A443-8DADA9F6525B}">
      <text>
        <r>
          <rPr>
            <b/>
            <sz val="9"/>
            <color indexed="81"/>
            <rFont val="Tahoma"/>
            <charset val="1"/>
          </rPr>
          <t>.9892849709342&lt;/D&gt;&lt;D xsi:type="xsd:double"&gt;17.9592192484022&lt;/D&gt;&lt;D xsi:type="xsd:double"&gt;18.9204105560966&lt;/D&gt;&lt;D xsi:type="xsd:double"&gt;18.9454741358223&lt;/D&gt;&lt;D xsi:type="xsd:double"&gt;18.4023638156031&lt;/D&gt;&lt;D xsi:type="xsd:double"&gt;18.7706370961465&lt;/D&gt;&lt;D xsi:type="xsd:double"&gt;18.5905741374315&lt;/D&gt;&lt;D xsi:type="xsd:double"&gt;18.1370498779994&lt;/D&gt;&lt;D xsi:type="xsd:double"&gt;17.8545592555701&lt;/D&gt;&lt;D xsi:type="xsd:double"&gt;18.6166598363439&lt;/D&gt;&lt;D xsi:type="xsd:double"&gt;19.0988970231279&lt;/D&gt;&lt;D xsi:type="xsd:double"&gt;19.2643588185698&lt;/D&gt;&lt;D xsi:type="xsd:double"&gt;19.434313093443&lt;/D&gt;&lt;D xsi:type="xsd:double"&gt;19.0472386565393&lt;/D&gt;&lt;D xsi:type="xsd:double"&gt;13.7053321805929&lt;/D&gt;&lt;D xsi:type="xsd:double"&gt;16.6840945738101&lt;/D&gt;&lt;D xsi:type="xsd:double"&gt;17.8430696852698&lt;/D&gt;&lt;D xsi:type="xsd:double"&gt;21.5320747642635&lt;/D&gt;&lt;D xsi:type="xsd:double"&gt;23.3362946814455&lt;/D&gt;&lt;D xsi:type="xsd:double"&gt;23.7425411756145&lt;/D&gt;&lt;D xsi:type="xsd:double"&gt;23.2556064663747&lt;/D&gt;&lt;D xsi:type="xsd:double"&gt;22.7736250280207&lt;/D&gt;&lt;D xsi:type="xsd:double"&gt;22.9530781275714&lt;/D&gt;&lt;D xsi:type="xsd:double"&gt;24.2058999971411&lt;/D&gt;&lt;D xsi:type="xsd:double"&gt;24.3328408322&lt;/D&gt;&lt;D xsi:type="xsd:double"&gt;23.7232072578114&lt;/D&gt;&lt;D xsi:type="xsd:double"&gt;22.6921938481935&lt;/D&gt;&lt;D xsi:type="xsd:double"&gt;22.4328295663464&lt;/D&gt;&lt;D xsi:type="xsd:double"&gt;22.7669180473466&lt;/D&gt;&lt;D xsi:type="xsd:double"&gt;23.2580794045335&lt;/D&gt;&lt;D xsi:type="xsd:double"&gt;23.1797023734383&lt;/D&gt;&lt;D xsi:type="xsd:double"&gt;23.7881518080901&lt;/D&gt;&lt;D xsi:type="xsd:double"&gt;24.7664519138324&lt;/D&gt;&lt;D xsi:type="xsd:double"&gt;25.0730864453502&lt;/D&gt;&lt;D xsi:type="xsd:double"&gt;23.7138251946448&lt;/D&gt;&lt;D xsi:type="xsd:double"&gt;22.75705361885&lt;/D&gt;&lt;D xsi:type="xsd:double"&gt;23.705679166025&lt;/D&gt;&lt;D xsi:type="xsd:double"&gt;22.0660890543496&lt;/D&gt;&lt;D xsi:type="xsd:double"&gt;21.9012401611614&lt;/D&gt;&lt;D xsi:type="xsd:double"&gt;21.8640594271211&lt;/D&gt;&lt;D xsi:type="xsd:double"&gt;20.4375989376737&lt;/D&gt;&lt;D xsi:type="xsd:double"&gt;19.34928063189&lt;/D&gt;&lt;D xsi:type="xsd:double"&gt;20.6530835529984&lt;/D&gt;&lt;D xsi:type="xsd:double"&gt;23.0032890453708&lt;/D&gt;&lt;D xsi:type="xsd:double"&gt;22.2247055421425&lt;/D&gt;&lt;D xsi:type="xsd:double"&gt;21.7067142440159&lt;/D&gt;&lt;D xsi:type="xsd:double"&gt;22.3902734883098&lt;/D&gt;&lt;D xsi:type="xsd:double"&gt;22.3407882235276&lt;/D&gt;&lt;D xsi:type="xsd:double"&gt;21.8555221877751&lt;/D&gt;&lt;D xsi:type="xsd:double"&gt;20.986346395324&lt;/D&gt;&lt;D xsi:type="xsd:double"&gt;19.8157282458021&lt;/D&gt;&lt;D xsi:type="xsd:double"&gt;20.2199230347779&lt;/D&gt;&lt;D xsi:type="xsd:double"&gt;20.7410244063786&lt;/D&gt;&lt;D xsi:type="xsd:double"&gt;21.6671738462114&lt;/D&gt;&lt;D xsi:type="xsd:double"&gt;21.7982284125868&lt;/D&gt;&lt;D xsi:type="xsd:double"&gt;20.6709998531645&lt;/D&gt;&lt;D xsi:type="xsd:double"&gt;21.0796087594334&lt;/D&gt;&lt;D xsi:type="xsd:double"&gt;20.5076856844536&lt;/D&gt;&lt;D xsi:type="xsd:double"&gt;20.3846229667839&lt;/D&gt;&lt;D xsi:type="xsd:double"&gt;21.8316930647763&lt;/D&gt;&lt;D xsi:type="xsd:double"&gt;21.8757060916546&lt;/D&gt;&lt;D xsi:type="xsd:double"&gt;22.6198627763031&lt;/D&gt;&lt;D xsi:type="xsd:double"&gt;22.0890316651598&lt;/D&gt;&lt;D xsi:type="xsd:double"&gt;22.0852017996031&lt;/D&gt;&lt;D xsi:type="xsd:double"&gt;22.5951736443275&lt;/D&gt;&lt;D xsi:type="xsd:double"&gt;23.5180424781848&lt;/D&gt;&lt;D xsi:type="xsd:double"&gt;24.2471778503124&lt;/D&gt;&lt;D xsi:type="xsd:double"&gt;23.8923032238703&lt;/D&gt;&lt;D xsi:type="xsd:double"&gt;24.7769195932593&lt;/D&gt;&lt;D xsi:type="xsd:double"&gt;24.3602934936531&lt;/D&gt;&lt;/FQL&gt;&lt;FQL&gt;&lt;Q&gt;WL-FDS^FG_PRICE(0)/MAX(FG_PRICE(0,-1AY))&lt;/Q&gt;&lt;R&gt;1&lt;/R&gt;&lt;C&gt;1&lt;/C&gt;&lt;D xsi:type="xsd:double"&gt;0.742205920880272&lt;/D&gt;&lt;/FQL&gt;&lt;FQL&gt;&lt;Q&gt;MCHI^PERCENT_CHANGE(FMA_EPS(+1,0,,,,"PORTAGG","MEAN"),FMA_EPS(+1,-3AM,,,,"PORTAGG","MEAN"))&lt;/Q&gt;&lt;R&gt;1&lt;/R&gt;&lt;C&gt;1&lt;/C&gt;&lt;D xsi:type="xsd:double"&gt;5.19445012498492&lt;/D&gt;&lt;/FQL&gt;&lt;FQL&gt;&lt;Q&gt;GREK^PERCENT_CHANGE(FMA_EPS(+1,0,,,,"PORTAGG","MEAN"),FMA_EPS(+1,-3AM,,,,"PORTAGG","MEAN"))&lt;/Q&gt;&lt;R&gt;1&lt;/R&gt;&lt;C&gt;1&lt;/C&gt;&lt;D xsi:type="xsd:double"&gt;4.55480002715138&lt;/D&gt;&lt;/FQL&gt;&lt;FQL&gt;&lt;Q&gt;EWW^FG_TOTAL_RETURNC(0,-1AM)&lt;/Q&gt;&lt;R&gt;1&lt;/R&gt;&lt;C&gt;1&lt;/C&gt;&lt;D xsi:type="xsd:double"&gt;-1.2255311&lt;/D&gt;&lt;/FQL&gt;&lt;FQL&gt;&lt;Q&gt;EPOL^FG_TOTAL_RETURNC(0,-3AM)&lt;/Q&gt;&lt;R&gt;1&lt;/R&gt;&lt;C&gt;1&lt;/C&gt;&lt;D xsi:type="xsd:double"&gt;-5.1407576&lt;/D&gt;&lt;/FQL&gt;&lt;FQL&gt;&lt;Q&gt;CNYA^FG_TOTAL_RETURNC(0,-6AM)&lt;/Q&gt;&lt;R&gt;1&lt;/R&gt;&lt;C&gt;1&lt;/C&gt;&lt;D xsi:type="xsd:double"&gt;12.02085&lt;/D&gt;&lt;/FQL&gt;&lt;FQL&gt;&lt;Q&gt;VWO^P_PRICE(0)/P_PRICE_LOW_PR(0,,,,,,"PRICE","INTRA","52W")-1&lt;/Q&gt;&lt;R&gt;1&lt;/R&gt;&lt;C&gt;1&lt;/C&gt;&lt;D xsi:type="xsd:double"&gt;0.276999&lt;/D&gt;&lt;/FQL&gt;&lt;FQL&gt;&lt;Q&gt;VWO^PERCENT_CHANGE(FMA_EPS(+1,0,,,,"PORTAGG","MEAN"),FMA_EPS(+1,-1AM,,,,"PORTAGG","MEAN"))&lt;/Q&gt;&lt;R&gt;1&lt;/R&gt;&lt;C&gt;1&lt;/C&gt;&lt;D xsi:type="xsd:double"&gt;0&lt;/D&gt;&lt;/FQL&gt;&lt;FQL&gt;&lt;Q&gt;VGK^FMA_COS_DOWN("EPS","1M",+1,NOW,,,"PORTAGG","MEANR")&lt;/Q&gt;&lt;R&gt;1&lt;/R&gt;&lt;C&gt;1&lt;/C&gt;&lt;D xsi:type="xsd:double"&gt;507&lt;/D&gt;&lt;/FQL&gt;&lt;FQL&gt;&lt;Q&gt;EWY^SIZE(FG_CONSTITUENTS)&lt;/Q&gt;&lt;R&gt;1&lt;/R&gt;&lt;C&gt;1&lt;/C&gt;&lt;D xsi:type="xsd:long"&gt;100&lt;/D&gt;&lt;/FQL&gt;&lt;FQL&gt;&lt;Q&gt;QAT^FMA_RBICS_REV_CURRENT(30, LOC, "PORTAGG")&lt;/Q&gt;&lt;R&gt;1&lt;/R&gt;&lt;C&gt;1&lt;/C&gt;&lt;D xsi:type="xsd:double"&gt;61.3564863000862&lt;/D&gt;&lt;/FQL&gt;&lt;FQL&gt;&lt;Q&gt;ECH^FG_ROE(0)&lt;/Q&gt;&lt;R&gt;1&lt;/R&gt;&lt;C&gt;1&lt;/C&gt;&lt;D xsi:type="xsd:double"&gt;8.96019721816246&lt;/D&gt;&lt;/FQL&gt;&lt;FQL&gt;&lt;Q&gt;REFTHREPO-FDS^FG_YIELD(NOW,,,0)&lt;/Q&gt;&lt;R&gt;1&lt;/R&gt;&lt;C&gt;1&lt;/C&gt;&lt;D xsi:type="xsd:double"&gt;2.25&lt;/D&gt;&lt;/FQL&gt;&lt;FQL&gt;&lt;Q&gt;TRYVN10Y-FDS^PCTCHG(FG_YIELD(0,,,,"YTM"),FG_YIELD(-1AM,,,,"YTM"))&lt;/Q&gt;&lt;R&gt;1&lt;/R&gt;&lt;C&gt;1&lt;/C&gt;&lt;D xsi:type="xsd:double"&gt;8.012156&lt;/D&gt;&lt;/FQL&gt;&lt;FQL&gt;&lt;Q&gt;TIPSCL10Y-FDS^PCTCHG(FG_YIELD(0,,,,"YTM"),FG_YIELD(-3AM,,,,"YTM"))&lt;/Q&gt;&lt;R&gt;1&lt;/R&gt;&lt;C&gt;1&lt;/C&gt;&lt;D xsi:type="xsd:double"&gt;-26.34772&lt;/D&gt;&lt;/FQL&gt;&lt;FQL&gt;&lt;Q&gt;TRYMY10Y-FDS^FG_YIELD_NAME&lt;/Q&gt;&lt;R&gt;1&lt;/R&gt;&lt;C&gt;1&lt;/C&gt;&lt;D xsi:type="xsd:string"&gt;Treasury - Malaysia Benchmark Bond 10Y&lt;/D&gt;&lt;/FQL&gt;&lt;FQL&gt;&lt;Q&gt;VWO^FMA_EVAL_EBITDA(NTMA,0,,,"PORTAGG","MEANR")&lt;/Q&gt;&lt;R&gt;1&lt;/R&gt;&lt;C&gt;1&lt;/C&gt;&lt;D xsi:type="xsd:double"&gt;8.91685634064862&lt;/D&gt;&lt;/FQL&gt;&lt;FQL&gt;&lt;Q&gt;TUR^FG_FCF_YIELD_NTM(0)&lt;/Q&gt;&lt;R&gt;0&lt;/R&gt;&lt;C&gt;0&lt;/C&gt;&lt;/FQL&gt;&lt;FQL&gt;&lt;Q&gt;EWZ^JULIAN(FMA_DIV_YLD(NTMA,NOW,NOW,M,"PORTAGG","MEANR").DATES)&lt;/Q&gt;&lt;R&gt;1&lt;/R&gt;&lt;C&gt;1&lt;/C&gt;&lt;D xsi:type="xsd:long"&gt;45565&lt;/D&gt;&lt;/FQL&gt;&lt;FQL&gt;&lt;Q&gt;EPU^JULIAN(FMA_DIV_YLD(NTMA,NOW,NOW,M,"PORTAGG","MEANR").DATES)&lt;/Q&gt;&lt;R&gt;1&lt;/R&gt;&lt;C&gt;1&lt;/C&gt;&lt;D xsi:type="xsd:long"&gt;45565&lt;/D&gt;&lt;/FQL&gt;&lt;FQL&gt;&lt;Q&gt;CNYA^JULIAN(FMA_DIV_YLD(NTMA,NOW,NOW,M,"PORTAGG","MEANR").DATES)&lt;/Q&gt;&lt;R&gt;1&lt;/R&gt;&lt;C&gt;1&lt;/C&gt;&lt;D xsi:type="xsd:long"&gt;45565&lt;/D&gt;&lt;/FQL&gt;&lt;FQL&gt;&lt;Q&gt;SET-BKK^FG_PRICE_MAVG(0,,,,30)&lt;/Q&gt;&lt;R&gt;1&lt;/R&gt;&lt;C&gt;1&lt;/C&gt;&lt;D xsi:type="xsd:double"&gt;1450.8904&lt;/D&gt;&lt;/FQL&gt;&lt;FQL&gt;&lt;Q&gt;EZA^FG_PRICE_MAVG(0,,,,200)&lt;/Q&gt;&lt;R&gt;1&lt;/R&gt;&lt;C&gt;1&lt;/C&gt;&lt;D xsi:type="xsd:double"&gt;42.48&lt;/D&gt;&lt;/FQL&gt;&lt;FQL&gt;&lt;Q&gt;TRYBR10Y-FDS^FG_YIELD(-10AY,0,Y,,"YTM")&lt;/Q&gt;&lt;R&gt;10&lt;/R&gt;&lt;C&gt;1&lt;/C&gt;&lt;D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xsi:type="xsd:double"&gt;10.455909&lt;/D&gt;&lt;/FQL&gt;&lt;FQL&gt;&lt;Q&gt;CAGDPY@BR^EE_ACTUAL_ANNUAL(MED,+1)&lt;/Q&gt;&lt;R&gt;1&lt;/R&gt;&lt;C&gt;1&lt;/C&gt;&lt;D xsi:type="xsd:double"&gt;-1.7&lt;/D&gt;&lt;/FQL&gt;&lt;FQL&gt;&lt;Q&gt;USDZAR^FG_PRICE_CHANGE(0,-1AM)&lt;/Q&gt;&lt;R&gt;1&lt;/R&gt;&lt;C&gt;1&lt;/C&gt;&lt;D xsi:type="xsd:double"&gt;0.056946278&lt;/D&gt;&lt;/FQL&gt;&lt;FQL&gt;&lt;Q&gt;USDPEN^FG_PRICE_CHANGE(0,-3AM)&lt;/Q&gt;&lt;R&gt;1&lt;/R&gt;&lt;C&gt;1&lt;/C&gt;&lt;D xsi:type="xsd:double"&gt;0.78531504&lt;/D&gt;&lt;/FQL&gt;&lt;FQL&gt;&lt;Q&gt;FC0000AE^FMA_EPS(NTMA,-20AY,0,CY,,"PORTAGG","MEANR")&lt;/Q&gt;&lt;R&gt;20&lt;/R&gt;&lt;C&gt;1&lt;/C&gt;&lt;D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xsi:type="xsd:double"&gt;5.12773396645605&lt;/D&gt;&lt;D xsi:type="xsd:double"&gt;7.54796836254382&lt;/D&gt;&lt;D xsi:type="xsd:double"&gt;11.3918613623253&lt;/D&gt;&lt;D xsi:type="xsd:double"&gt;11.0560462161177&lt;/D&gt;&lt;/FQL&gt;&lt;FQL&gt;&lt;Q&gt;QAT^P_PRICE_RETURNS_PR('52W',2,-10AY,0,AM)&lt;/Q&gt;&lt;R&gt;121&lt;/R&gt;&lt;C&gt;1&lt;/C&gt;&lt;D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xsi:type="xsd:double"&gt;-3.4771562&lt;/D&gt;&lt;D xsi:type="xsd:double"&gt;-3.7520409&lt;/D&gt;&lt;D xsi:type="xsd:double"&gt;-9.465581&lt;/D&gt;&lt;D xsi:type="xsd:double"&gt;-13.815719&lt;/D&gt;&lt;D xsi:type="xsd:double"&gt;-19.081974&lt;/D&gt;&lt;D xsi:type="xsd:double"&gt;-8.746803&lt;/D&gt;&lt;D xsi:type="xsd:double"&gt;-22.112852&lt;/D&gt;&lt;D xsi:type="xsd:double"&gt;-18.58114&lt;/D&gt;&lt;D xsi:type="xsd:double"&gt;-23.72176&lt;/D&gt;&lt;D xsi:type="xsd:double"&gt;-20.67871&lt;/D&gt;&lt;D xsi:type="xsd:double"&gt;-10.677796&lt;/D&gt;&lt;D xsi:type="xsd:double"&gt;-13.362056&lt;/D&gt;&lt;D xsi:type="xsd:double"&gt;-19.87275&lt;/D&gt;&lt;D xsi:type="xsd:double"&gt;-16.978&lt;/D&gt;&lt;D xsi:type="xsd:double"&gt;-12.324304&lt;/D&gt;&lt;D xsi:type="xsd:double"&gt;-1.5006661&lt;/D&gt;&lt;D xsi:type="xsd:double"&gt;-7.711017&lt;/D&gt;&lt;D xsi:type="xsd:double"&gt;-7.7987313&lt;/D&gt;&lt;D xsi:type="xsd:double"&gt;-4.184169&lt;/D&gt;&lt;D xsi:type="xsd:double"&gt;5.4581046&lt;/D&gt;&lt;D xsi:type="xsd:double"&gt;23.511087&lt;/D&gt;&lt;D xsi:type="xsd:double"&gt;12.996459&lt;/D&gt;&lt;D xsi:type="xsd:double"&gt;0.25583506&lt;/D&gt;&lt;D xsi:type="xsd:double"&gt;6.573355&lt;/D&gt;&lt;D xsi:type="xsd:double"&gt;3.801&lt;/D&gt;&lt;D xsi:type="xsd:double"&gt;0.41359663&lt;/D&gt;&lt;D xsi:type="xsd:double"&gt;-4.3582497&lt;/D&gt;&lt;D xsi:type="xsd:double"&gt;-16.151398&lt;/D&gt;&lt;D xsi:type="xsd:double"&gt;-15.373373&lt;/D&gt;&lt;D xsi:type="xsd:double"&gt;-18.843508&lt;/D&gt;&lt;D xsi:type="xsd:double"&gt;-22.451735&lt;/D&gt;&lt;D xsi:type="xsd:double"&gt;-13.191223&lt;/D&gt;&lt;D xsi:type="xsd:double"&gt;-10.290056&lt;/D&gt;&lt;D xsi:type="xsd:double"&gt;-13.5638&lt;/D&gt;&lt;D xsi:type="xsd:double"&gt;-10.681671&lt;/D&gt;&lt;D xsi:type="xsd:double"&gt;-11.376887&lt;/D&gt;&lt;D xsi:type="xsd:double"&gt;-8.343416&lt;/D&gt;&lt;D xsi:type="xsd:double"&gt;0.2827406&lt;/D&gt;&lt;D xsi:type="xsd:double"&gt;1.7144918&lt;/D&gt;&lt;D xsi:type="xsd:double"&gt;7.464659&lt;/D&gt;&lt;D xsi:type="xsd:double"&gt;16.504728&lt;/D&gt;&lt;D xsi:type="xsd:double"&gt;24.319136&lt;/D&gt;&lt;D xsi:type="xsd:double"&gt;46.684967&lt;/D&gt;&lt;D xsi:type="xsd:double"&gt;26.753378&lt;/D&gt;&lt;D xsi:type="xsd:double"&gt;21.266472&lt;/D&gt;&lt;D xsi:type="xsd:double"&gt;14.401174&lt;/D&gt;&lt;D xsi:type="xsd:double"&gt;15.950787&lt;/D&gt;&lt;D xsi:type="xsd:double"&gt;16.776525&lt;/D&gt;&lt;D xsi:type="xsd:double"&gt;11.0942955&lt;/D&gt;&lt;D xsi:type="xsd:double"&gt;14.6565075&lt;/D&gt;&lt;D xsi:type="xsd:double"&gt;10.176479&lt;/D&gt;&lt;D xsi:type="xsd:double"&gt;-0.10357499&lt;/D&gt;&lt;D xsi:type="xsd:double"&gt;6.3191175&lt;/D&gt;&lt;D xsi:type="xsd:double"&gt;4.147053&lt;/D&gt;&lt;D xsi:type="xsd:double"&gt;-2.3332655&lt;/D&gt;&lt;D xsi:type="xsd:double"&gt;-2.6275814&lt;/D&gt;&lt;D xsi:type="xsd:double"&gt;-3.9188683&lt;/D&gt;&lt;D xsi:type="xsd:double"&gt;-2.5587916&lt;/D&gt;&lt;D xsi:type="xsd:double"&gt;-16.790659&lt;/D&gt;&lt;D xsi:type="xsd:double"&gt;-13.893682&lt;/D&gt;&lt;D xsi:type="xsd:double"&gt;-5.7003617&lt;/D&gt;&lt;D xsi:type="xsd:double"&gt;-6.7776737&lt;/D&gt;&lt;D xsi:type="xsd:double"&gt;-2.9235303&lt;/D&gt;&lt;D xsi:type="xsd:double"&gt;8.975136&lt;/D&gt;&lt;D xsi:type="xsd:double"&gt;3.9891362&lt;/D&gt;&lt;D xsi:type="xsd:double"&gt;3.8375616&lt;/D&gt;&lt;D xsi:type="xsd:double"&gt;4.61818&lt;/D&gt;&lt;D xsi:type="xsd:double"&gt;7.691622&lt;/D&gt;&lt;D xsi:type="xsd:double"&gt;7.533872&lt;/D&gt;&lt;D xsi:type="xsd:double"&gt;11.815739&lt;/D&gt;&lt;D xsi:type="xsd:double"&gt;30.031036&lt;/D&gt;&lt;D xsi:type="xsd:double"&gt;29.212904&lt;/D&gt;&lt;D xsi:type="xsd:double"&gt;24.883211&lt;/D&gt;&lt;D xsi:type="xsd:double"&gt;17.758633&lt;/D&gt;&lt;D xsi:type="xsd:double"&gt;14.739096&lt;/D&gt;&lt;D xsi:type="xsd:double"&gt;16.253674&lt;/D&gt;&lt;D xsi:type="xsd:double"&gt;12.7144575&lt;/D&gt;&lt;D xsi:type="xsd:double"&gt;18.652582&lt;/D&gt;&lt;D xsi:type="xsd:double"&gt;19.303703&lt;/D&gt;&lt;D xsi:type="xsd:double"&gt;12.227285&lt;/D&gt;&lt;D xsi:type="xsd:double"&gt;17.116463&lt;/D&gt;&lt;D xsi:type="xsd:double"&gt;26.23893&lt;/D&gt;&lt;D xsi:type="xsd:double"&gt;32.5544&lt;/D&gt;&lt;D xsi:type="xsd:double"&gt;29.617548&lt;/D&gt;&lt;D xsi:type="xsd:double"&gt;20.78079&lt;/D&gt;&lt;D xsi:type="xsd:double"&gt;16.46105&lt;/D&gt;&lt;D xsi:type="xsd:double"&gt;12.697554&lt;/D&gt;&lt;D xsi:type="xsd:double"&gt;24.287106&lt;/D&gt;&lt;D xsi:type="xsd:double"&gt;16.928768&lt;/D&gt;&lt;D xsi:type="xsd:double"&gt;6.6779137&lt;/D&gt;&lt;D xsi:type="xsd:double"&gt;2.2253036&lt;/D&gt;&lt;D xsi:type="xsd:double"&gt;-4.2423544&lt;/D&gt;&lt;D xsi:type="xsd:double"&gt;-13.912815&lt;/D&gt;&lt;D xsi:type="xsd:double"&gt;-15.626269&lt;/D&gt;&lt;D xsi:type="xsd:double"&gt;-24.24034&lt;/D&gt;&lt;D xsi:type="xsd:double"&gt;-24.168074&lt;/D&gt;&lt;D xsi:type="xsd:double"&gt;-12.077284&lt;/D&gt;&lt;D xsi:type="xsd:double"&gt;-10.444522&lt;/D&gt;&lt;D xsi:type="xsd:double"&gt;-8.820253&lt;/D&gt;&lt;D xsi:type="xsd:double"&gt;-19.564236&lt;/D&gt;&lt;D xsi:type="xsd:double"&gt;-17.239874&lt;/D&gt;&lt;D xsi:type="xsd:double"&gt;-18.572437&lt;/D&gt;&lt;D xsi:type="xsd:double"&gt;-11.859667&lt;/D&gt;&lt;D xsi:type="xsd:double"&gt;-4.75688&lt;/D&gt;&lt;D xsi:type="xsd:double"&gt;0.99031925&lt;/D&gt;&lt;D xsi:type="xsd:double"&gt;-1.0752678&lt;/D&gt;&lt;D xsi:type="xsd:double"&gt;7.4899435&lt;/D&gt;&lt;D xsi:type="xsd:double"&gt;0.44510365&lt;/D&gt;&lt;D xsi:type="xsd:double"&gt;-6.6791177&lt;/D&gt;&lt;D xsi:type="xsd:double"&gt;-4.088217&lt;/D&gt;&lt;D xsi:type="xsd:double"&gt;-0.82030296&lt;/D&gt;&lt;D xsi:type="xsd:double"&gt;1.0929823&lt;/D&gt;&lt;D xsi:type="xsd:double"&gt;7.193625&lt;/D&gt;&lt;D xsi:type="xsd:double"&gt;15.500188&lt;/D&gt;&lt;/FQL&gt;&lt;FQL&gt;&lt;Q&gt;QAT^FG_TOTAL_RETURNC(-10AY,0,AM)&lt;/Q&gt;&lt;R&gt;121&lt;/R&gt;&lt;C&gt;1&lt;/C&gt;&lt;D xsi:type="xsd:double"&gt;-7.9659104&lt;/D&gt;&lt;D xsi:type="xsd:double"&gt;6.1014533&lt;/D&gt;&lt;D xsi:type="xsd:double"&gt;-13.377047&lt;/D&gt;&lt;D xsi:type="xsd:double"&gt;1.6644716&lt;/D&gt;&lt;D xsi:type="xsd:double"&gt;4.52348&lt;/D&gt;&lt;D xsi:type="xsd:double"&gt;-5.3528547&lt;/D&gt;&lt;D xsi:type="xsd:double"&gt;1.7421961&lt;/D&gt;&lt;D xsi:type="xsd:double"&gt;4.698169&lt;/D&gt;&lt;D xsi:type="xsd:double"&gt;-4.4953346&lt;/D&gt;&lt;D xsi:type="xsd:double"&gt;-0.35523772&lt;/D&gt;&lt;D xsi:type="xsd:double"&gt;-2.1390438&lt;/D&gt;&lt;D xsi:type="xsd:double"&gt;-4.1211247&lt;/D&gt;&lt;D xsi:type="xsd:double"&gt;3.5383463&lt;/D&gt;&lt;D xsi:type="xsd:double"&gt;-9.220177&lt;/D&gt;&lt;D xsi:type="xsd:double"&gt;-9.44922&lt;/D&gt;&lt;D xsi:type="xsd:double"&gt;-6.7487774&lt;/D&gt;&lt;D xsi:type="xsd:double"&gt;11.017966&lt;/D&gt;&lt;D xsi:type="xsd:double"&gt;6.5803647&lt;/D&gt;&lt;D xsi:type="xsd:double"&gt;-1.3152897&lt;/D&gt;&lt;D xsi:type="xsd:double"&gt;-3.1697214&lt;/D&gt;&lt;D xsi:type="xsd:double"&gt;-1.4405191&lt;/D&gt;&lt;D xsi:type="xsd:double"&gt;5.6524634&lt;/D&gt;&lt;D xsi:type="xsd:double"&gt;9.941983&lt;/D&gt;&lt;D xsi:type="xsd:double"&gt;-7.819617&lt;/D&gt;&lt;D xsi:type="xsd:double"&gt;0.8066654&lt;/D&gt;&lt;D xsi:type="xsd:double"&gt;-5.661339&lt;/D&gt;&lt;D xsi:type="xsd:double"&gt;2.443993&lt;/D&gt;&lt;D xsi:type="xsd:double"&gt;6.25&lt;/D&gt;&lt;D xsi:type="xsd:double"&gt;0.85470676&lt;/D&gt;&lt;D xsi:type="xsd:double"&gt;-4.2871294&lt;/D&gt;&lt;D xsi:type="xsd:double"&gt;4.375005&lt;/D&gt;&lt;D xsi:type="xsd:double"&gt;-5.6886315&lt;/D&gt;&lt;D xsi:type="xsd:double"&gt;-6.296301&lt;/D&gt;&lt;D xsi:type="xsd:double"&gt;2.392292&lt;/D&gt;&lt;D xsi:type="xsd:double"&gt;-3.6144614&lt;/D&gt;&lt;D xsi:type="xsd:double"&gt;-6.964278&lt;/D&gt;&lt;D xsi:type="xsd:double"&gt;-3.3269405&lt;/D&gt;&lt;D xsi:type="xsd:double"&gt;-10.859031&lt;/D&gt;&lt;D xsi:type="xsd:double"&gt;15.9682865&lt;/D&gt;&lt;D xsi:type="xsd:double"&gt;9.800887&lt;/D&gt;&lt;D xsi:type="xsd:double"&gt;-3.673464&lt;/D&gt;&lt;D xsi:type="xsd:double"&gt;0.060534477&lt;/D&gt;&lt;D xsi:type="xsd:double"&gt;3.2667756&lt;/D&gt;&lt;D xsi:type="xsd:double"&gt;-2.460456&lt;/D&gt;&lt;D xsi:type="xsd:double"&gt;2.5225282&lt;/D&gt;&lt;D xsi:type="xsd:double"&gt;3.8541794&lt;/D&gt;&lt;D xsi:type="xsd:double"&gt;1.5919805&lt;/D&gt;&lt;D xsi:type="xsd:double"&gt;1.1027336&lt;/D&gt;&lt;D xsi:type="xsd:double"&gt;3.1572819&lt;/D&gt;&lt;D xsi:type="xsd:double"&gt;6.1213136&lt;/D&gt;&lt;D xsi:type="xsd:double"&gt;-0.6802738&lt;/D&gt;&lt;D xsi:type="xsd:double"&gt;5.047822&lt;/D&gt;&lt;D xsi:type="xsd:double"&gt;-8.851796&lt;/D&gt;&lt;D xsi:type="xsd:double"&gt;1.1098742&lt;/D&gt;&lt;D xsi:type="xsd:double"&gt;4.0022016&lt;/D&gt;&lt;D xsi:type="xsd:double"&gt;-7.067311&lt;/D&gt;&lt;D xsi:type="xsd:double"&gt;5.6512475&lt;/D&gt;&lt;D xsi:type="xsd:double"&gt;-0.20377636&lt;/D&gt;&lt;D xsi:type="xsd:double"&gt;-8.108961&lt;/D&gt;&lt;D xsi:type="xsd:double"&gt;7.8627825&lt;/D&gt;&lt;D xsi:type="xsd:double"&gt;1.0498166&lt;/D&gt;&lt;D xsi:type="xsd:double"&gt;-0.48185587&lt;/D&gt;&lt;D xsi:type="xsd:double"&gt;-0.9795666&lt;/D&gt;&lt;D xsi:type="xsd:double"&gt;4.1266203&lt;/D&gt;&lt;D xsi:type="xsd:double"&gt;-7.980454&lt;/D&gt;&lt;D xsi:type="xsd:double"&gt;-13.65782&lt;/D&gt;&lt;D xsi:type="xsd:double"&gt;6.6621065&lt;/D&gt;&lt;D xsi:type="xsd:double"&gt;2.6925087&lt;/D&gt;&lt;D xsi:type="xsd:double"&gt;4.4442654&lt;/D&gt;&lt;D xsi:type="xsd:double"&gt;4.308307&lt;/D&gt;&lt;D xsi:type="xsd:double"&gt;2.7722597&lt;/D&gt;&lt;D xsi:type="xsd:double"&gt;2.9276729&lt;/D&gt;&lt;D xsi:type="xsd:double"&gt;0.6692648&lt;/D&gt;&lt;D xsi:type="xsd:double"&gt;0.4986167&lt;/D&gt;&lt;D xsi:type="xsd:double"&gt;1.9294381&lt;/D&gt;&lt;D xsi:type="xsd:double"&gt;3.3531666&lt;/D&gt;&lt;D xsi:type="xsd:double"&gt;-3.7414968&lt;/D&gt;&lt;D xsi:type="xsd:double"&gt;0.4077077&lt;/D&gt;&lt;D xsi:type="xsd:double"&gt;5.30591&lt;/D&gt;&lt;D xsi:type="xsd:double"&gt;-0.10282993&lt;/D&gt;&lt;D xsi:type="xsd:double"&gt;-1.5142739&lt;/D&gt;&lt;D xsi:type="xsd:double"&gt;1.6630411&lt;/D&gt;&lt;D xsi:type="xsd:double"&gt;4.098785&lt;/D&gt;&lt;D xsi:type="xsd:double"&gt;-0.35335422&lt;/D&gt;&lt;D xsi:type="xsd:double"&gt;6.129694&lt;/D&gt;&lt;D xsi:type="xsd:double"&gt;1.0501146&lt;/D&gt;&lt;D xsi:type="xsd:double"&gt;-4.11644&lt;/D&gt;&lt;D xsi:type="xsd:double"&gt;7.855737&lt;/D&gt;&lt;D xsi:type="xsd:double"&gt;3.7562966&lt;/D&gt;&lt;D xsi:type="xsd:double"&gt;5.430913&lt;/D&gt;&lt;D xsi:type="xsd:double"&gt;2.9727697&lt;/D&gt;&lt;D xsi:type="xsd:double"&gt;-6.9133816&lt;/D&gt;&lt;D xsi:type="xsd:double"&gt;-4.4212637&lt;/D&gt;&lt;D xsi:type="xsd:double"&gt;-2.2556365&lt;/D&gt;&lt;D xsi:type="xsd:double"&gt;14.804066&lt;/D&gt;&lt;D xsi:type="xsd:double"&gt;-6.110406&lt;/D&gt;&lt;D xsi:type="xsd:double"&gt;-3.3213615&lt;/D&gt;&lt;D xsi:type="xsd:double"&gt;-3.1675994&lt;/D&gt;&lt;D xsi:type="xsd:double"&gt;-9.339703&lt;/D&gt;&lt;D xsi:type="xsd:double"&gt;-3.9382756&lt;/D&gt;&lt;D xsi:type="xsd:double"&gt;1.2188435&lt;/D&gt;&lt;D xsi:type="xsd:double"&gt;-4.214561&lt;/D&gt;&lt;D xsi:type="xsd:double"&gt;2.342856&lt;/D&gt;&lt;D xsi:type="xsd:double"&gt;7.9285264&lt;/D&gt;&lt;D xsi:type="xsd:double"&gt;-2.6325285&lt;/D&gt;&lt;D xsi:type="xsd:double"&gt;-0.49696565&lt;/D&gt;&lt;D xsi:type="xsd:double"&gt;1.276362&lt;/D&gt;&lt;D xsi:type="xsd:double"&gt;-3.397262&lt;/D&gt;&lt;D xsi:type="xsd:double"&gt;-4.878044&lt;/D&gt;&lt;D xsi:type="xsd:double"&gt;5.128193&lt;/D&gt;&lt;D xsi:type="xsd:double"&gt;-2.3255825&lt;/D&gt;&lt;D xsi:type="xsd:double"&gt;1.8583179&lt;/D&gt;&lt;D xsi:type="xsd:double"&gt;0.1254201&lt;/D&gt;&lt;D xsi:type="xsd:double"&gt;3.0634284&lt;/D&gt;&lt;D xsi:type="xsd:double"&gt;-4.3646455&lt;/D&gt;&lt;D xsi:type="xsd:double"&gt;1.1554003&lt;/D&gt;&lt;D xsi:type="xsd:double"&gt;-0.8016825&lt;/D&gt;&lt;D xsi:type="xsd:double"&gt;2.8933048&lt;/D&gt;&lt;D xsi:type="xsd:double"&gt;3.4563541&lt;/D&gt;&lt;D xsi:type="xsd:double"&gt;2.208376&lt;/D&gt;&lt;D xsi:type="xsd:double"&gt;2.4930835&lt;/D&gt;&lt;/FQL&gt;&lt;FQL&gt;&lt;Q&gt;GREK^FMA_DIV_YLD(NTMA,-10AY,0,AM,"PORTAGG","MEANR")&lt;/Q&gt;&lt;R&gt;121&lt;/R&gt;&lt;C&gt;1&lt;/C&gt;&lt;D xsi:type="xsd:double"&gt;2.61802277647803&lt;/D&gt;&lt;D xsi:type="xsd:double"&gt;2.69491621676231&lt;/D&gt;&lt;D xsi:type="xsd:double"&gt;2.91731181511837&lt;/D&gt;&lt;D xsi:type="xsd:double"&gt;3.60899969862101&lt;/D&gt;&lt;D xsi:type="xsd:double"&gt;3.34910213196731&lt;/D&gt;&lt;D xsi:type="xsd:double"&gt;3.58833825890715&lt;/D&gt;&lt;D xsi:type="xsd:double"&gt;3.66154340668784&lt;/D&gt;&lt;D xsi:type="xsd:double"&gt;3.21812823482856&lt;/D&gt;&lt;D xsi:type="xsd:double"&gt;3.96491029136417&lt;/D&gt;&lt;D xsi:type="xsd:double"&gt;3.30617860635291&lt;/D&gt;&lt;D xsi:type="xsd:double"&gt;4.04671167381939&lt;/D&gt;&lt;D xsi:type="xsd:double"&gt;3.11404360513014&lt;/D&gt;&lt;D xsi:type="xsd:double"&gt;2.8855669707654&lt;/D&gt;&lt;D xsi:type="xsd:double"&gt;3.1134229942629&lt;/D&gt;&lt;D xsi:type="xsd:double"&gt;2.90757794228433&lt;/D&gt;&lt;D xsi:type="xsd:double"&gt;2.86472892098702&lt;/D&gt;&lt;D xsi:type="xsd:double"&gt;2.76194123277789&lt;/D&gt;&lt;D xsi:type="xsd:double"&gt;3.44566767175808&lt;/D&gt;&lt;D xsi:type="xsd:double"&gt;3.05138570724564&lt;/D&gt;&lt;D xsi:type="xsd:double"&gt;2.33648198802622&lt;/D&gt;&lt;D xsi:type="xsd:double"&gt;2.72675923679299&lt;/D&gt;&lt;D xsi:type="xsd:double"&gt;2.92437512902665&lt;/D&gt;&lt;D xsi:type="xsd:double"&gt;2.9218631488369&lt;/D&gt;&lt;D xsi:type="xsd:double"&gt;3.3428007106985&lt;/D&gt;&lt;D xsi:type="xsd:double"&gt;2.9686051179748&lt;/D&gt;&lt;D xsi:type="xsd:double"&gt;2.85477613468777&lt;/D&gt;&lt;D xsi:type="xsd:double"&gt;2.85507827577969&lt;/D&gt;&lt;D xsi:type="xsd:double"&gt;2.90872295588828&lt;/D&gt;&lt;D xsi:type="xsd:double"&gt;3.07410737168593&lt;/D&gt;&lt;D xsi:type="xsd:double"&gt;2.97531318444258&lt;/D&gt;&lt;D xsi:type="xsd:double"&gt;2.639324826674&lt;/D&gt;&lt;D xsi:type="xsd:double"&gt;2.61471071290147&lt;/D&gt;&lt;D xsi:type="xsd:double"&gt;2.62058831772555&lt;/D&gt;&lt;D xsi:type="xsd:double"&gt;2.46011684140214&lt;/D&gt;&lt;D xsi:type="xsd:double"&gt;2.60920331957911&lt;/D&gt;&lt;D xsi:type="xsd:double"&gt;2.82956624847088&lt;/D&gt;&lt;D xsi:type="xsd:double"&gt;2.81821966652202&lt;/D&gt;&lt;D xsi:type="xsd:double"&gt;3.19578527443219&lt;/D&gt;&lt;D xsi:type="xsd:double"&gt;2.66334768556753&lt;/D&gt;&lt;D xsi:type="xsd:double"&gt;2.61580401181327&lt;/D&gt;&lt;D xsi:type="xsd:double"&gt;2.79456183343588&lt;/D&gt;&lt;D xsi:type="xsd:double"&gt;3.15799083377507&lt;/D&gt;&lt;D xsi:type="xsd:double"&gt;2.9432838792929&lt;/D&gt;&lt;D xsi:type="xsd:double"&gt;3.29463712883514&lt;/D&gt;&lt;D xsi:type="xsd:double"&gt;3.36721608931771&lt;/D&gt;&lt;D xsi:type="xsd:double"&gt;3.39766842882545&lt;/D&gt;&lt;D xsi:type="xsd:double"&gt;3.73774602904968&lt;/D&gt;&lt;D xsi:type="xsd:double"&gt;3.79881767056452&lt;/D&gt;&lt;D xsi:type="xsd:double"&gt;4.2269627263721&lt;/D&gt;&lt;D xsi:type="xsd:double"&gt;4.27262105124867&lt;/D&gt;&lt;D xsi:type="xsd:double"&gt;4.35640353766411&lt;/D&gt;&lt;D xsi:type="xsd:double"&gt;4.33863614094183&lt;/D&gt;&lt;D xsi:type="xsd:double"&gt;4.16976064416968&lt;/D&gt;&lt;D xsi:type="xsd:double"&gt;3.74052897862379&lt;/D&gt;&lt;D xsi:type="xsd:double"&gt;3.50498654083963&lt;/D&gt;&lt;D xsi:type="xsd:double"&gt;3.95551916881588&lt;/D&gt;&lt;D xsi:type="xsd:double"&gt;3.27165483908624&lt;/D&gt;&lt;D xsi:type="xsd:double"&gt;3.20981758555009&lt;/D&gt;&lt;D xsi:type="xsd:double"&gt;3.48413958397812&lt;/D&gt;&lt;D xsi:type="xsd:double"&gt;3.35300145804032&lt;/D&gt;&lt;D xsi:type="xsd:double"&gt;3.21346317057911&lt;/D&gt;&lt;D xsi:type="xsd:double"&gt;3.23707512259538&lt;/D&gt;&lt;D xsi:type="xsd:double"&gt;2.93619211406523&lt;/D&gt;&lt;D xsi:type="xsd:double"&gt;2.88206360311812&lt;/D&gt;&lt;D xsi:type="xsd:double"&gt;2.8617037573601&lt;/D&gt;&lt;D xsi:type="xsd:double"&gt;5.91169658314749&lt;/D&gt;&lt;D xsi:type="xsd:double"&gt;4.62749065745146&lt;/D&gt;&lt;D xsi:type="xsd:double"&gt;4.43589550852477&lt;/D&gt;&lt;D xsi:type="xsd:double"&gt;3.66320452197802&lt;/D&gt;&lt;D xsi:type="xsd:double"&gt;3.72317270173529&lt;/D&gt;&lt;D xsi:type="xsd:double"&gt;3.54889311027969&lt;/D&gt;&lt;D xsi:type="xsd:double"&gt;3.46831000489887&lt;/D&gt;&lt;D xsi:type="xsd:double"&gt;3.81101229466886&lt;/D&gt;&lt;D xsi:type="xsd:double"&gt;3.46288056099518&lt;/D&gt;&lt;D xsi:type="xsd:double"&gt;3.1714598156205&lt;/D&gt;&lt;D xsi:type="xsd:double"&gt;3.26698571973193&lt;/D&gt;&lt;D xsi:type="xsd:double"&gt;3.34278590305744&lt;/D&gt;&lt;D xsi:type="xsd:double"&gt;3.23634925610155&lt;/D&gt;&lt;D xsi:type="xsd:double"&gt;3.30347815738547&lt;/D&gt;&lt;D xsi:type="xsd:double"&gt;3.12150711689834&lt;/D&gt;&lt;D xsi:type="xsd:double"&gt;3.01799367182912&lt;/D&gt;&lt;D xsi:type="xsd:double"&gt;3.08125227370752&lt;/D&gt;&lt;D xsi:type="xsd:double"&gt;3.03592325123004&lt;/D&gt;&lt;D xsi:type="xsd:double"&gt;2.97510693293806&lt;/D&gt;&lt;D xsi:type="xsd:double"&gt;3.06776092710702&lt;/D&gt;&lt;D xsi:type="xsd:double"&gt;2.79538391931672&lt;/D&gt;&lt;D xsi:type="xsd:double"&gt;3.19194342304003&lt;/D&gt;&lt;D xsi:type="xsd:double"&gt;3.12401615416437&lt;/D&gt;&lt;D xsi:type="xsd:double"&gt;2.96596833751685&lt;/D&gt;&lt;D xsi:type="xsd:double"&gt;3.09770474731636&lt;/D&gt;&lt;D xsi:type="xsd:double"&gt;3.15303679646899&lt;/D&gt;&lt;D xsi:type="xsd:double"&gt;3.62885521978808&lt;/D&gt;&lt;D xsi:type="xsd:double"&gt;4.18882760044691&lt;/D&gt;&lt;D xsi:type="xsd:double"&gt;4.37582419413487&lt;/D&gt;&lt;D xsi:type="xsd:double"&gt;3.90292775842099&lt;/D&gt;&lt;D xsi:type="xsd:double"&gt;4.4498643456885&lt;/D&gt;&lt;D xsi:type="xsd:double"&gt;4.44453576224835&lt;/D&gt;&lt;D xsi:type="xsd:double"&gt;4.59513894190198&lt;/D&gt;&lt;D xsi:type="xsd:double"&gt;4.44134206563192&lt;/D&gt;&lt;D xsi:type="xsd:double"&gt;4.4334546630929&lt;/D&gt;&lt;D xsi:type="xsd:double"&gt;3.94314303253781&lt;/D&gt;&lt;D xsi:type="xsd:double"&gt;4.45894832458081&lt;/D&gt;&lt;D xsi:type="xsd:double"&gt;4.13693130321115&lt;/D&gt;&lt;D xsi:type="xsd:double"&gt;4.32746955113066&lt;/D&gt;&lt;D xsi:type="xsd:double"&gt;3.91371446024699&lt;/D&gt;&lt;D xsi:type="xsd:double"&gt;4.02685567332686&lt;/D&gt;&lt;D xsi:type="xsd:double"&gt;4.49086712994062&lt;/D&gt;&lt;D xsi:type="xsd:double"&gt;4.54935505481027&lt;/D&gt;&lt;D xsi:type="xsd:double"&gt;5.0848702649316&lt;/D&gt;&lt;D xsi:type="xsd:double"&gt;4.520165742198&lt;/D&gt;&lt;D xsi:type="xsd:double"&gt;4.4842605326698&lt;/D&gt;&lt;D xsi:type="xsd:double"&gt;4.61688247263391&lt;/D&gt;&lt;D xsi:type="xsd:double"&gt;4.52509557887347&lt;/D&gt;&lt;D xsi:type="xsd:double"&gt;4.87735093002859&lt;/D&gt;&lt;D xsi:type="xsd:double"&gt;5.36320016104228&lt;/D&gt;&lt;D xsi:type="xsd:double"&gt;5.25758509212147&lt;/D&gt;&lt;D xsi:type="xsd:double"&gt;6.13355209134801&lt;/D&gt;&lt;D xsi:type="xsd:double"&gt;5.85315895809941&lt;/D&gt;&lt;D xsi:type="xsd:double"&gt;6.26933681580885&lt;/D&gt;&lt;D xsi:type="xsd:double"&gt;6.52248707189&lt;/D&gt;&lt;D xsi:type="xsd:double"&gt;6.64116772769188&lt;/D&gt;&lt;/FQL&gt;&lt;FQL&gt;&lt;Q&gt;EWZ^FMA_PE(LTMA,-10AY,0,AM,"PORTAGG","MEANR")&lt;/Q&gt;&lt;R&gt;121&lt;/R&gt;&lt;C&gt;1&lt;/C&gt;&lt;D xsi:type="xsd:double"&gt;12.6410730960707&lt;/D&gt;&lt;D xsi:type="xsd:double"&gt;12.3288535720253&lt;/D&gt;&lt;D xsi:type="xsd:double"&gt;11.8916993280683&lt;/D&gt;&lt;D xsi:type="xsd:double"&gt;12.2648396801936&lt;/D&gt;&lt;D xsi:type="xsd:double"&gt;12.7732804514731&lt;/D&gt;&lt;D xsi:type="xsd:double"&gt;13.011890701671&lt;/D&gt;&lt;D xsi:type="xsd:double"&gt;13.4619768717145&lt;/D&gt;&lt;D xsi:type="xsd:double"&gt;13.8892500899683&lt;/D&gt;&lt;D xsi:type="xsd:double"&gt;13.9701543128839&lt;/D&gt;&lt;D xsi:type="xsd:double"&gt;13.6985239666323&lt;/D&gt;&lt;D xsi:type="xsd:double"&gt;12.8341979469129&lt;/D&gt;&lt;D xsi:type="xsd:double"&gt;12.6635393711753&lt;/D&gt;&lt;D xsi:type="xsd:double"&gt;12.4799160319497&lt;/D&gt;&lt;D xsi:type="xsd:double"&gt;12.8408794273037&lt;/D&gt;&lt;D xsi:type="xsd:double"&gt;12.1350269194582&lt;/D&gt;&lt;D xsi:type="xsd:double"&gt;10.9584062511337&lt;/D&gt;&lt;D xsi:type="xsd:double"&gt;11.8881305793952&lt;/D&gt;&lt;D xsi:type="xsd:double"&gt;13.0582819981264&lt;/D&gt;&lt;D xsi:type="xsd:double"&gt;13.400458077918&lt;/D&gt;&lt;D xsi:type="xsd:double"&gt;13.0263148058793&lt;/D&gt;&lt;D xsi:type="xsd:double"&gt;12.9623721590183&lt;/D&gt;&lt;D xsi:type="xsd:double"&gt;13.956100658868&lt;/D&gt;&lt;D xsi:type="xsd:double"&gt;14.5937854610227&lt;/D&gt;&lt;D xsi:type="xsd:double"&gt;14.2400640797051&lt;/D&gt;&lt;D xsi:type="xsd:double"&gt;15.4525614338049&lt;/D&gt;&lt;D xsi:type="xsd:double"&gt;14.8497843514008&lt;/D&gt;&lt;D xsi:type="xsd:double"&gt;14.3259998721693&lt;/D&gt;&lt;D xsi:type="xsd:double"&gt;15.3051240915947&lt;/D&gt;&lt;D xsi:type="xsd:double"&gt;16.8915367238117&lt;/D&gt;&lt;D xsi:type="xsd:double"&gt;16.5512557998797&lt;/D&gt;&lt;D xsi:type="xsd:double"&gt;16.1416036007241&lt;/D&gt;&lt;D xsi:type="xsd:double"&gt;15.5835298841941&lt;/D&gt;&lt;D xsi:type="xsd:double"&gt;15.1546036305461&lt;/D&gt;&lt;D xsi:type="xsd:double"&gt;15.0706292616067&lt;/D&gt;&lt;D xsi:type="xsd:double"&gt;15.3019641301473&lt;/D&gt;&lt;D xsi:type="xsd:double"&gt;15.8590246406253&lt;/D&gt;&lt;D xsi:type="xsd:double"&gt;15.659297438984&lt;/D&gt;&lt;D xsi:type="xsd:double"&gt;14.7007643154641&lt;/D&gt;&lt;D xsi:type="xsd:double"&gt;14.4993054097146&lt;/D&gt;&lt;D xsi:type="xsd:double"&gt;15.6276552321977&lt;/D&gt;&lt;D xsi:type="xsd:double"&gt;16.1442161002291&lt;/D&gt;&lt;D xsi:type="xsd:double"&gt;16.3742976387096&lt;/D&gt;&lt;D xsi:type="xsd:double"&gt;16.0426057681845&lt;/D&gt;&lt;D xsi:type="xsd:double"&gt;15.451328887682&lt;/D&gt;&lt;D xsi:type="xsd:double"&gt;14.2697086096997&lt;/D&gt;&lt;D xsi:type="xsd:double"&gt;14.2988558702268&lt;/D&gt;&lt;D xsi:type="xsd:double"&gt;13.7382497780732&lt;/D&gt;&lt;D xsi:type="xsd:double"&gt;13.3178453985601&lt;/D&gt;&lt;D xsi:type="xsd:double"&gt;13.6650131727912&lt;/D&gt;&lt;D xsi:type="xsd:double"&gt;14.0197685299534&lt;/D&gt;&lt;D xsi:type="xsd:double"&gt;13.5961528504386&lt;/D&gt;&lt;D xsi:type="xsd:double"&gt;14.9022950850591&lt;/D&gt;&lt;D xsi:type="xsd:double"&gt;15.175564329363&lt;/D&gt;&lt;D xsi:type="xsd:double"&gt;14.7466771812782&lt;/D&gt;&lt;D xsi:type="xsd:double"&gt;14.193909453028&lt;/D&gt;&lt;D xsi:type="xsd:double"&gt;13.8697883572829&lt;/D&gt;&lt;D xsi:type="xsd:double"&gt;14.2705931913432&lt;/D&gt;&lt;D xsi:type="xsd:double"&gt;14.3660050309705&lt;/D&gt;&lt;D xsi:type="xsd:double"&gt;14.1783878778031&lt;/D&gt;&lt;D xsi:type="xsd:double"&gt;14.1730988098689&lt;/D&gt;&lt;D xsi:type="xsd:double"&gt;14.7412851925737&lt;/D&gt;&lt;D xsi:type="xsd:double"&gt;15.1465743819079&lt;/D&gt;&lt;D xsi:type="xsd:double"&gt;16.9354678411575&lt;/D&gt;&lt;D xsi:type="xsd:double"&gt;17.3660226427654&lt;/D&gt;&lt;D xsi:type="xsd:double"&gt;16.7572723426847&lt;/D&gt;&lt;D xsi:type="xsd:double"&gt;16.0882061524617&lt;/D&gt;&lt;D xsi:type="xsd:double"&gt;16.4793038327679&lt;/D&gt;&lt;D xsi:type="xsd:double"&gt;17.8998816812459&lt;/D&gt;&lt;D xsi:type="xsd:double"&gt;20.085959409086&lt;/D&gt;&lt;D xsi:type="xsd:double"&gt;31.577443543069&lt;/D&gt;&lt;D xsi:type="xsd:double"&gt;35.6996717781753&lt;/D&gt;&lt;D xsi:type="xsd:double"&gt;31.4905051533684&lt;/D&gt;&lt;D xsi:type="xsd:double"&gt;30.927918300148&lt;/D&gt;&lt;D xsi:type="xsd:double"&gt;30.9250581375407&lt;/D&gt;&lt;D xsi:type="xsd:double"&gt;35.6490789528583&lt;/D&gt;&lt;D xsi:type="xsd:double"&gt;31.3859505784035&lt;/D&gt;&lt;D xsi:type="xsd:double"&gt;28.2207123030931&lt;/D&gt;&lt;D xsi:type="xsd:double"&gt;20.0631674885227&lt;/D&gt;&lt;D xsi:type="xsd:double"&gt;18.859530745094&lt;/D&gt;&lt;D xsi:type="xsd:double"&gt;17.6344517380236&lt;/D&gt;&lt;D xsi:type="xsd:double"&gt;16.5802280138698&lt;/D&gt;&lt;D xsi:type="xsd:double"&gt;15.1507711380777&lt;/D&gt;&lt;D xsi:type="xsd:double"&gt;13.1838047320777&lt;/D&gt;&lt;D xsi:type="xsd:double"&gt;11.5935479982507&lt;/D&gt;&lt;D xsi:type="xsd:double"&gt;10.3402929707447&lt;/D&gt;&lt;D xsi:type="xsd:double"&gt;8.25851042020351&lt;/D&gt;&lt;D xsi:type="xsd:double"&gt;7.25498364808892&lt;/D&gt;&lt;D xsi:type="xsd:double"&gt;6.70852037291708&lt;/D&gt;&lt;D xsi:type="xsd:double"&gt;7.0639481702673&lt;/D&gt;&lt;D xsi:type="xsd:double"&gt;7.04120158228273&lt;/D&gt;&lt;D xsi:type="xsd:double"&gt;6.95658571789577&lt;/D&gt;&lt;D xsi:type="xsd:double"&gt;6.56884479797793&lt;/D&gt;&lt;D xsi:type="xsd:double"&gt;6.33388993560307&lt;/D&gt;&lt;D xsi:type="xsd:double"&gt;6.15369278738546&lt;/D&gt;&lt;D xsi:type="xsd:double"&gt;6.31689586050156&lt;/D&gt;&lt;D xsi:type="xsd:double"&gt;6.03126760331904&lt;/D&gt;&lt;D xsi:type="xsd:double"&gt;6.26939779621751&lt;/D&gt;&lt;D xsi:type="xsd:double"&gt;5.92866876487921&lt;/D&gt;&lt;D xsi:type="xsd:double"&gt;5.38878428011478&lt;/D&gt;&lt;D xsi:type="xsd:double"&gt;5.8429403930478&lt;/D&gt;&lt;D xsi:type="xsd:double"&gt;5.75298634228226&lt;/D&gt;&lt;D xsi:type="xsd:double"&gt;5.53836219385942&lt;/D&gt;&lt;D xsi:type="xsd:double"&gt;5.76817797541278&lt;/D&gt;&lt;D xsi:type="xsd:double"&gt;5.99302349618452&lt;/D&gt;&lt;D xsi:type="xsd:double"&gt;6.55960141166598&lt;/D&gt;&lt;D xsi:type="xsd:double"&gt;6.88569895605383&lt;/D&gt;&lt;D xsi:type="xsd:double"&gt;7.02052500579977&lt;/D&gt;&lt;D xsi:type="xsd:double"&gt;7.31721553592157&lt;/D&gt;&lt;D xsi:type="xsd:double"&gt;7.33245857039087&lt;/D&gt;&lt;D xsi:type="xsd:double"&gt;7.98451710311027&lt;/D&gt;&lt;D xsi:type="xsd:double"&gt;8.49792778435143&lt;/D&gt;&lt;D xsi:type="xsd:double"&gt;8.18030434317318&lt;/D&gt;&lt;D xsi:type="xsd:double"&gt;8.32127249418478&lt;/D&gt;&lt;D xsi:type="xsd:double"&gt;8.40072726621272&lt;/D&gt;&lt;D xsi:type="xsd:double"&gt;8.28072625933268&lt;/D&gt;&lt;D xsi:type="xsd:double"&gt;8.22305235509724&lt;/D&gt;&lt;D xsi:type="xsd:double"&gt;7.87691837732677&lt;/D&gt;&lt;D xsi:type="xsd:double"&gt;8.05644337773794&lt;/D&gt;&lt;D xsi:type="xsd:double"&gt;8.32392504973821&lt;/D&gt;&lt;D xsi:type="xsd:double"&gt;9.13675371769306&lt;/D&gt;&lt;D xsi:type="xsd:double"&gt;9.13750622856454&lt;/D&gt;&lt;/FQL&gt;&lt;FQL&gt;&lt;Q&gt;NI-FDS^FG_PRICE_CHANGE(0,-1AM)&lt;/Q&gt;&lt;R&gt;1&lt;/R&gt;&lt;C&gt;1&lt;/C&gt;&lt;D xsi:type="xsd:double"&gt;5.03912363067294&lt;/D&gt;&lt;/FQL&gt;&lt;FQL&gt;&lt;Q&gt;W-FDS^MAX(FG_PRICE(0,-5AY))&lt;/Q&gt;&lt;R&gt;1&lt;/R&gt;&lt;C&gt;1&lt;/C&gt;&lt;D xsi:type="xsd:double"&gt;14.2525&lt;/D&gt;&lt;/FQL&gt;&lt;FQL&gt;&lt;Q&gt;COPP-FDS^FG_PRICE_MAVG(0,,,,30)&lt;/Q&gt;&lt;R&gt;1&lt;/R&gt;&lt;C&gt;1&lt;/C&gt;&lt;D xsi:type="xsd:double"&gt;4.3473&lt;/D&gt;&lt;/FQL&gt;&lt;FQL&gt;&lt;Q&gt;CC_VN^FG_COMPANY_NAME&lt;/Q&gt;&lt;R&gt;1&lt;/R&gt;&lt;C&gt;1&lt;/C&gt;&lt;D xsi:type="xsd:string"&gt;Vietnam&lt;/D&gt;&lt;/FQL&gt;&lt;FQL&gt;&lt;Q&gt;USDSAR^FG_COMPANY_NAME&lt;/Q&gt;&lt;R&gt;1&lt;/R&gt;&lt;C&gt;1&lt;/C&gt;&lt;D xsi:type="xsd:string"&gt;Saudi Arabian Riyal per U.S. Dollar&lt;/D&gt;&lt;/FQL&gt;&lt;FQL&gt;&lt;Q&gt;USDTHB^STD(FG_PRICE_CHANGE(0,-1AY,AM))&lt;/Q&gt;&lt;R&gt;1&lt;/R&gt;&lt;C&gt;1&lt;/C&gt;&lt;D xsi:type="xsd:double"&gt;2.26200238611387&lt;/D&gt;&lt;/FQL&gt;&lt;FQL&gt;&lt;Q&gt;USDMXN^FG_PRICE(0)&lt;/Q&gt;&lt;R&gt;1&lt;/R&gt;&lt;C&gt;1&lt;/C&gt;&lt;D xsi:type="xsd:double"&gt;19.727&lt;/D&gt;&lt;/FQL&gt;&lt;FQL&gt;&lt;Q&gt;USDIDR^FG_PRICE_CHANGE(0,-1AY)&lt;/Q&gt;&lt;R&gt;1&lt;/R&gt;&lt;C&gt;1&lt;/C&gt;&lt;D xsi:type="xsd:double"&gt;-1.6846776&lt;/D&gt;&lt;/FQL&gt;&lt;FQL&gt;&lt;Q&gt;MCHI^P_PRICE_RETURNS_PR('52W',2,-10AY,0,AM)&lt;/Q&gt;&lt;R&gt;121&lt;/R&gt;&lt;C&gt;1&lt;/C&gt;&lt;D xsi:type="xsd:double"&gt;1.470685&lt;/D&gt;&lt;D xsi:type="xsd:double"&gt;-0.56955814&lt;/D&gt;&lt;D xsi:type="xsd:double"&gt;3.8534403&lt;/D&gt;&lt;D xsi:type="xsd:double"&gt;14.160466&lt;/D&gt;&lt;D xsi:type="xsd:double"&gt;17.996073&lt;/D&gt;&lt;D xsi:type="xsd:double"&gt;25.577414&lt;/D&gt;&lt;D xsi:type="xsd:double"&gt;38.168217&lt;/D&gt;&lt;D xsi:type="xsd:double"&gt;38.94526&lt;/D&gt;&lt;D xsi:type="xsd:double"&gt;24.865162&lt;/D&gt;&lt;D xsi:type="xsd:double"&gt;13.1021385&lt;/D&gt;&lt;D xsi:type="xsd:double"&gt;-3.559631&lt;/D&gt;&lt;D xsi:type="xsd:double"&gt;-8.4566&lt;/D&gt;&lt;D xsi:type="xsd:double"&gt;6.618488&lt;/D&gt;&lt;D xsi:type="xsd:double"&gt;-0.118255615&lt;/D&gt;&lt;D xsi:type="xsd:double"&gt;-5.931324&lt;/D&gt;&lt;D xsi:type="xsd:double"&gt;-24.362797&lt;/D&gt;&lt;D xsi:type="xsd:double"&gt;-24.816053&lt;/D&gt;&lt;D xsi:type="xsd:double"&gt;-18.38435&lt;/D&gt;&lt;D xsi:type="xsd:double"&gt;-26.718348&lt;/D&gt;&lt;D xsi:type="xsd:double"&gt;-33.136402&lt;/D&gt;&lt;D xsi:type="xsd:double"&gt;-27.378284&lt;/D&gt;&lt;D xsi:type="xsd:double"&gt;-14.376915&lt;/D&gt;&lt;D xsi:type="xsd:double"&gt;0.090289116&lt;/D&gt;&lt;D xsi:type="xsd:double"&gt;6.3263893&lt;/D&gt;&lt;D xsi:type="xsd:double"&gt;0.7580161&lt;/D&gt;&lt;D xsi:type="xsd:double"&gt;-1.9312918&lt;/D&gt;&lt;D xsi:type="xsd:double"&gt;-1.6195178&lt;/D&gt;&lt;D xsi:type="xsd:double"&gt;24.872292&lt;/D&gt;&lt;D xsi:type="xsd:double"&gt;28.934502&lt;/D&gt;&lt;D xsi:type="xsd:double"&gt;22.504997&lt;/D&gt;&lt;D xsi:type="xsd:double"&gt;15.339506&lt;/D&gt;&lt;D xsi:type="xsd:double"&gt;33.873283&lt;/D&gt;&lt;D xsi:type="xsd:double"&gt;33.380795&lt;/D&gt;&lt;D xsi:type="xsd:double"&gt;32.186127&lt;/D&gt;&lt;D xsi:type="xsd:double"&gt;27.395857&lt;/D&gt;&lt;D xsi:type="xsd:double"&gt;35.061203&lt;/D&gt;&lt;D xsi:type="xsd:double"&gt;38.973534&lt;/D&gt;&lt;D xsi:type="xsd:double"&gt;50.90796&lt;/D&gt;&lt;D xsi:type="xsd:double"&gt;52.532196&lt;/D&gt;&lt;D xsi:type="xsd:double"&gt;58.913635&lt;/D&gt;&lt;D xsi:type="xsd:double"&gt;47.075798&lt;/D&gt;&lt;D xsi:type="xsd:double"&gt;46.45641&lt;/D&gt;&lt;D xsi:type="xsd:double"&gt;38.708176&lt;/D&gt;&lt;D xsi:type="xsd:double"&gt;33.966614&lt;/D&gt;&lt;D xsi:type="xsd:double"&gt;31.021893&lt;/D&gt;&lt;D xsi:type="xsd:double"&gt;13.022137&lt;/D&gt;&lt;D xsi:type="xsd:double"&gt;2.112031&lt;/D&gt;&lt;D xsi:type="xsd:double"&gt;-8.065539&lt;/D&gt;&lt;D xsi:type="xsd:double"&gt;-18.849009&lt;/D&gt;&lt;D xsi:type="xsd:double"&gt;-14.941102&lt;/D&gt;&lt;D xsi:type="xsd:double"&gt;-16.887737&lt;/D&gt;&lt;D xsi:type="xsd:double"&gt;-20.085907&lt;/D&gt;&lt;D xsi:type="xsd:double"&gt;-16.652817&lt;/D&gt;&lt;D xsi:type="xsd:double"&gt;-12.47574&lt;/D&gt;&lt;D xsi:type="xsd:double"&gt;-2.8486252&lt;/D&gt;&lt;D xsi:type="xsd:double"&gt;-15.793127&lt;/D&gt;&lt;D xsi:type="xsd:double"&gt;-15.056729&lt;/D&gt;&lt;D xsi:type="xsd:double"&gt;-5.911374&lt;/D&gt;&lt;D xsi:type="xsd:double"&gt;-4.290211&lt;/D&gt;&lt;D xsi:type="xsd:double"&gt;2.864337&lt;/D&gt;&lt;D xsi:type="xsd:double"&gt;11.152053&lt;/D&gt;&lt;D xsi:type="xsd:double"&gt;6.7520022&lt;/D&gt;&lt;D xsi:type="xsd:double"&gt;20.19496&lt;/D&gt;&lt;D xsi:type="xsd:double"&gt;21.334648&lt;/D&gt;&lt;D xsi:type="xsd:double"&gt;11.960006&lt;/D&gt;&lt;D xsi:type="xsd:double"&gt;-15.146219&lt;/D&gt;&lt;D xsi:type="xsd:double"&gt;-5.7964444&lt;/D&gt;&lt;D xsi:type="xsd:double"&gt;10.401117&lt;/D&gt;&lt;D xsi:type="xsd:double"&gt;14.19487&lt;/D&gt;&lt;D xsi:type="xsd:double"&gt;21.640968&lt;/D&gt;&lt;D xsi:type="xsd:double"&gt;35.39704&lt;/D&gt;&lt;D xsi:type="xsd:double"&gt;27.551197&lt;/D&gt;&lt;D xsi:type="xsd:double"&gt;34.52568&lt;/D&gt;&lt;D xsi:type="xsd:double"&gt;36.43391&lt;/D&gt;&lt;D xsi:type="xsd:double"&gt;28.149246&lt;/D&gt;&lt;D xsi:type="xsd:double"&gt;29.802536&lt;/D&gt;&lt;D xsi:type="xsd:double"&gt;48.080944&lt;/D&gt;&lt;D xsi:type="xsd:double"&gt;62.823997&lt;/D&gt;&lt;D xsi:type="xsd:double"&gt;39.24725&lt;/D&gt;&lt;D xsi:type="xsd:double"&gt;28.890587&lt;/D&gt;&lt;D xsi:type="xsd:double"&gt;24.482954&lt;/D&gt;&lt;D xsi:type="xsd:double"&gt;11.334491&lt;/D&gt;&lt;D xsi:type="xsd:double"&gt;-6.8039236&lt;/D&gt;&lt;D xsi:type="xsd:double"&gt;-6.0604277&lt;/D&gt;&lt;D xsi:type="xsd:double"&gt;-8.188522&lt;/D&gt;&lt;D xsi:type="xsd:double"&gt;-13.616370999999999&lt;/D&gt;&lt;D xsi:type="xsd:double"&gt;-22.022104&lt;/D&gt;&lt;D xsi:type="xsd:double"&gt;-25.879717&lt;/D&gt;&lt;D xsi:type="xsd:double"&gt;-34.49796&lt;/D&gt;&lt;D xsi:type="xsd:double"&gt;-34.050415&lt;/D&gt;&lt;D xsi:type="xsd:double"&gt;-36.357613&lt;/D&gt;&lt;D xsi:type="xsd:double"&gt;-38.867672&lt;/D&gt;&lt;D xsi:type="xsd:double"&gt;-33.50398&lt;/D&gt;&lt;D xsi:type="xsd:double"&gt;-32.2595&lt;/D&gt;&lt;D xsi:type="xsd:double"&gt;-27.569515&lt;/D&gt;&lt;D xsi:type="xsd:double"&gt;-31.33068&lt;/D&gt;&lt;D xsi:type="xsd:double"&gt;-41.298218&lt;/D&gt;&lt;D xsi:type="xsd:double"&gt;-34.65069&lt;/D&gt;&lt;D xsi:type="xsd:double"&gt;-23.090017&lt;/D&gt;&lt;D xsi:type="xsd:double"&gt;-14.677345&lt;/D&gt;&lt;D xsi:type="xsd:double"&gt;-18.287546&lt;/D&gt;&lt;D xsi:type="xsd:double"&gt;-8.783579&lt;/D&gt;&lt;D xsi:ty</t>
        </r>
      </text>
    </comment>
    <comment ref="A16" authorId="0" shapeId="0" xr:uid="{83C8A556-D80B-431A-BF09-8F7BC482AC97}">
      <text>
        <r>
          <rPr>
            <b/>
            <sz val="9"/>
            <color indexed="81"/>
            <rFont val="Tahoma"/>
            <charset val="1"/>
          </rPr>
          <t>pe="xsd:double"&gt;-2.0815969&lt;/D&gt;&lt;D xsi:type="xsd:double"&gt;-2.0598412&lt;/D&gt;&lt;D xsi:type="xsd:double"&gt;-5.9237003&lt;/D&gt;&lt;D xsi:type="xsd:double"&gt;-10.752333&lt;/D&gt;&lt;D xsi:type="xsd:double"&gt;-9.092623&lt;/D&gt;&lt;D xsi:type="xsd:double"&gt;-2.09772&lt;/D&gt;&lt;D xsi:type="xsd:double"&gt;5.599153&lt;/D&gt;&lt;D xsi:type="xsd:double"&gt;-2.1634161&lt;/D&gt;&lt;D xsi:type="xsd:double"&gt;-12.865376&lt;/D&gt;&lt;D xsi:type="xsd:double"&gt;-27.272392&lt;/D&gt;&lt;D xsi:type="xsd:double"&gt;-21.68737&lt;/D&gt;&lt;D xsi:type="xsd:double"&gt;-11.322576&lt;/D&gt;&lt;D xsi:type="xsd:double"&gt;-17.65151&lt;/D&gt;&lt;D xsi:type="xsd:double"&gt;3.9025784&lt;/D&gt;&lt;D xsi:type="xsd:double"&gt;-5.902404&lt;/D&gt;&lt;D xsi:type="xsd:double"&gt;-4.407793&lt;/D&gt;&lt;D xsi:type="xsd:double"&gt;-0.15848279&lt;/D&gt;&lt;D xsi:type="xsd:double"&gt;-3.7138581&lt;/D&gt;&lt;D xsi:type="xsd:double"&gt;23.095762&lt;/D&gt;&lt;/FQL&gt;&lt;FQL&gt;&lt;Q&gt;EWY^FMA_PE(LTMA,-10AY,0,AM,"PORTAGG","MEANR")&lt;/Q&gt;&lt;R&gt;121&lt;/R&gt;&lt;C&gt;1&lt;/C&gt;&lt;D xsi:type="xsd:double"&gt;10.8848598806712&lt;/D&gt;&lt;D xsi:type="xsd:double"&gt;11.6048357995939&lt;/D&gt;&lt;D xsi:type="xsd:double"&gt;11.331368696688&lt;/D&gt;&lt;D xsi:type="xsd:double"&gt;11.2287231215788&lt;/D&gt;&lt;D xsi:type="xsd:double"&gt;12.30039777804&lt;/D&gt;&lt;D xsi:type="xsd:double"&gt;12.1966290786785&lt;/D&gt;&lt;D xsi:type="xsd:double"&gt;12.0893021649244&lt;/D&gt;&lt;D xsi:type="xsd:double"&gt;11.7375266104019&lt;/D&gt;&lt;D xsi:type="xsd:double"&gt;11.3480392097937&lt;/D&gt;&lt;D xsi:type="xsd:double"&gt;11.1801608042134&lt;/D&gt;&lt;D xsi:type="xsd:double"&gt;10.9055677875801&lt;/D&gt;&lt;D xsi:type="xsd:double"&gt;10.8917606567693&lt;/D&gt;&lt;D xsi:type="xsd:double"&gt;11.1158524804486&lt;/D&gt;&lt;D xsi:type="xsd:double"&gt;11.205208392653&lt;/D&gt;&lt;D xsi:type="xsd:double"&gt;10.5503683235593&lt;/D&gt;&lt;D xsi:type="xsd:double"&gt;9.61812669424602&lt;/D&gt;&lt;D xsi:type="xsd:double"&gt;10.5758151515027&lt;/D&gt;&lt;D xsi:type="xsd:double"&gt;10.6499859352216&lt;/D&gt;&lt;D xsi:type="xsd:double"&gt;10.6950414696744&lt;/D&gt;&lt;D xsi:type="xsd:double"&gt;10.4154941708643&lt;/D&gt;&lt;D xsi:type="xsd:double"&gt;10.4069587752405&lt;/D&gt;&lt;D xsi:type="xsd:double"&gt;10.5954169913272&lt;/D&gt;&lt;D xsi:type="xsd:double"&gt;10.6485040067146&lt;/D&gt;&lt;D xsi:type="xsd:double"&gt;10.5478825363137&lt;/D&gt;&lt;D xsi:type="xsd:double"&gt;10.8351703580016&lt;/D&gt;&lt;D xsi:type="xsd:double"&gt;10.6281636558318&lt;/D&gt;&lt;D xsi:type="xsd:double"&gt;11.1412390314212&lt;/D&gt;&lt;D xsi:type="xsd:double"&gt;11.2562933564978&lt;/D&gt;&lt;D xsi:type="xsd:double"&gt;11.6768504197092&lt;/D&gt;&lt;D xsi:type="xsd:double"&gt;11.6192891436079&lt;/D&gt;&lt;D xsi:type="xsd:double"&gt;11.2640088731788&lt;/D&gt;&lt;D xsi:type="xsd:double"&gt;11.1284259891278&lt;/D&gt;&lt;D xsi:type="xsd:double"&gt;11.0126275031272&lt;/D&gt;&lt;D xsi:type="xsd:double"&gt;10.9474077794266&lt;/D&gt;&lt;D xsi:type="xsd:double"&gt;10.4746548487913&lt;/D&gt;&lt;D xsi:type="xsd:double"&gt;10.5060520593124&lt;/D&gt;&lt;D xsi:type="xsd:double"&gt;10.5978271422469&lt;/D&gt;&lt;D xsi:type="xsd:double"&gt;10.453858418378&lt;/D&gt;&lt;D xsi:type="xsd:double"&gt;10.1909785380853&lt;/D&gt;&lt;D xsi:type="xsd:double"&gt;10.4162429346945&lt;/D&gt;&lt;D xsi:type="xsd:double"&gt;10.5379243184531&lt;/D&gt;&lt;D xsi:type="xsd:double"&gt;10.5374689930042&lt;/D&gt;&lt;D xsi:type="xsd:double"&gt;10.3782658317558&lt;/D&gt;&lt;D xsi:type="xsd:double"&gt;10.167126880683&lt;/D&gt;&lt;D xsi:type="xsd:double"&gt;9.9587338584776&lt;/D&gt;&lt;D xsi:type="xsd:double"&gt;9.66530760446565&lt;/D&gt;&lt;D xsi:type="xsd:double"&gt;9.34879450851339&lt;/D&gt;&lt;D xsi:type="xsd:double"&gt;9.33583405034134&lt;/D&gt;&lt;D xsi:type="xsd:double"&gt;8.76364417040654&lt;/D&gt;&lt;D xsi:type="xsd:double"&gt;8.54252057785447&lt;/D&gt;&lt;D xsi:type="xsd:double"&gt;8.32072719909223&lt;/D&gt;&lt;D xsi:type="xsd:double"&gt;8.76087938706286&lt;/D&gt;&lt;D xsi:type="xsd:double"&gt;9.81788809086575&lt;/D&gt;&lt;D xsi:type="xsd:double"&gt;10.0948909774287&lt;/D&gt;&lt;D xsi:type="xsd:double"&gt;10.4324010813236&lt;/D&gt;&lt;D xsi:type="xsd:double"&gt;10.3983212490772&lt;/D&gt;&lt;D xsi:type="xsd:double"&gt;10.7968047104353&lt;/D&gt;&lt;D xsi:type="xsd:double"&gt;11.2073352550388&lt;/D&gt;&lt;D xsi:type="xsd:double"&gt;11.1477018766255&lt;/D&gt;&lt;D xsi:type="xsd:double"&gt;11.933282489037&lt;/D&gt;&lt;D xsi:type="xsd:double"&gt;12.2903656073703&lt;/D&gt;&lt;D xsi:type="xsd:double"&gt;13.7541166584984&lt;/D&gt;&lt;D xsi:type="xsd:double"&gt;14.4086090399546&lt;/D&gt;&lt;D xsi:type="xsd:double"&gt;15.0176487999974&lt;/D&gt;&lt;D xsi:type="xsd:double"&gt;16.4973155960856&lt;/D&gt;&lt;D xsi:type="xsd:double"&gt;14.4756751372931&lt;/D&gt;&lt;D xsi:type="xsd:double"&gt;14.7610378069125&lt;/D&gt;&lt;D xsi:type="xsd:double"&gt;14.9071751688837&lt;/D&gt;&lt;D xsi:type="xsd:double"&gt;15.365733264615&lt;/D&gt;&lt;D xsi:type="xsd:double"&gt;15.5770846517143&lt;/D&gt;&lt;D xsi:type="xsd:double"&gt;16.1312294006616&lt;/D&gt;&lt;D xsi:type="xsd:double"&gt;16.3716523448182&lt;/D&gt;&lt;D xsi:type="xsd:double"&gt;15.9081056073966&lt;/D&gt;&lt;D xsi:type="xsd:double"&gt;17.0230923799392&lt;/D&gt;&lt;D xsi:type="xsd:double"&gt;18.7390338661878&lt;/D&gt;&lt;D xsi:type="xsd:double"&gt;21.3254085605895&lt;/D&gt;&lt;D xsi:type="xsd:double"&gt;21.1947244491394&lt;/D&gt;&lt;D xsi:type="xsd:double"&gt;20.0948995988982&lt;/D&gt;&lt;D xsi:type="xsd:double"&gt;19.4655757649551&lt;/D&gt;&lt;D xsi:type="xsd:double"&gt;17.827615079274&lt;/D&gt;&lt;D xsi:type="xsd:double"&gt;16.9951932395521&lt;/D&gt;&lt;D xsi:type="xsd:double"&gt;16.0662181278661&lt;/D&gt;&lt;D xsi:type="xsd:double"&gt;14.5240998114481&lt;/D&gt;&lt;D xsi:type="xsd:double"&gt;13.5341852274751&lt;/D&gt;&lt;D xsi:type="xsd:double"&gt;12.1885671395568&lt;/D&gt;&lt;D xsi:type="xsd:double"&gt;10.8753707208171&lt;/D&gt;&lt;D xsi:type="xsd:double"&gt;10.1207419844008&lt;/D&gt;&lt;D xsi:type="xsd:double"&gt;9.33197793012009&lt;/D&gt;&lt;D xsi:type="xsd:double"&gt;9.40731691324236&lt;/D&gt;&lt;D xsi:type="xsd:double"&gt;9.31718187315636&lt;/D&gt;&lt;D xsi:type="xsd:double"&gt;9.29446637445142&lt;/D&gt;&lt;D xsi:type="xsd:double"&gt;9.23019486875749&lt;/D&gt;&lt;D xsi:type="xsd:double"&gt;8.93034817515483&lt;/D&gt;&lt;D xsi:type="xsd:double"&gt;8.93605957174661&lt;/D&gt;&lt;D xsi:type="xsd:double"&gt;9.10377563065922&lt;/D&gt;&lt;D xsi:type="xsd:double"&gt;8.73975110174247&lt;/D&gt;&lt;D xsi:type="xsd:double"&gt;8.74165914207856&lt;/D&gt;&lt;D xsi:type="xsd:double"&gt;9.85843027921403&lt;/D&gt;&lt;D xsi:type="xsd:double"&gt;9.73355564494288&lt;/D&gt;&lt;D xsi:type="xsd:double"&gt;10.2042073948634&lt;/D&gt;&lt;D xsi:type="xsd:double"&gt;10.90888356382&lt;/D&gt;&lt;D xsi:type="xsd:double"&gt;11.2090060047251&lt;/D&gt;&lt;D xsi:type="xsd:double"&gt;12.1132646689382&lt;/D&gt;&lt;D xsi:type="xsd:double"&gt;12.2101945031351&lt;/D&gt;&lt;D xsi:type="xsd:double"&gt;12.5829696618749&lt;/D&gt;&lt;D xsi:type="xsd:double"&gt;12.8997380632704&lt;/D&gt;&lt;D xsi:type="xsd:double"&gt;12.8479835045629&lt;/D&gt;&lt;D xsi:type="xsd:double"&gt;13.760585974136&lt;/D&gt;&lt;D xsi:type="xsd:double"&gt;13.6905164963696&lt;/D&gt;&lt;D xsi:type="xsd:double"&gt;14.0739178770313&lt;/D&gt;&lt;D xsi:type="xsd:double"&gt;14.8504995244978&lt;/D&gt;&lt;D xsi:type="xsd:double"&gt;14.3958559769255&lt;/D&gt;&lt;D xsi:type="xsd:double"&gt;16.6289307658969&lt;/D&gt;&lt;D xsi:type="xsd:double"&gt;16.0439149594219&lt;/D&gt;&lt;D xsi:type="xsd:double"&gt;15.4073148731808&lt;/D&gt;&lt;D xsi:type="xsd:double"&gt;14.8636257413995&lt;/D&gt;&lt;D xsi:type="xsd:double"&gt;14.2942522872955&lt;/D&gt;&lt;D xsi:type="xsd:double"&gt;13.7485798876327&lt;/D&gt;&lt;D xsi:type="xsd:double"&gt;12.7465062838972&lt;/D&gt;&lt;D xsi:type="xsd:double"&gt;11.7478248099264&lt;/D&gt;&lt;D xsi:type="xsd:double"&gt;11.4665261337675&lt;/D&gt;&lt;/FQL&gt;&lt;FQL&gt;&lt;Q&gt;WL-FDS^FG_PRICE_CHANGE(0,-1AY)&lt;/Q&gt;&lt;R&gt;1&lt;/R&gt;&lt;C&gt;1&lt;/C&gt;&lt;D xsi:type="xsd:double"&gt;-23.6182259369102&lt;/D&gt;&lt;/FQL&gt;&lt;FQL&gt;&lt;Q&gt;FC0000IN^FG_PRICE(0)&lt;/Q&gt;&lt;R&gt;1&lt;/R&gt;&lt;C&gt;1&lt;/C&gt;&lt;D xsi:type="xsd:double"&gt;1456.2627&lt;/D&gt;&lt;/FQL&gt;&lt;FQL&gt;&lt;Q&gt;KSA^FG_PRICE_MAVG(0,,,,200)&lt;/Q&gt;&lt;R&gt;1&lt;/R&gt;&lt;C&gt;1&lt;/C&gt;&lt;D xsi:type="xsd:double"&gt;42.4553&lt;/D&gt;&lt;/FQL&gt;&lt;FQL&gt;&lt;Q&gt;TRYVN10Y-FDS^FG_YIELD(-10AY,0,Y,,"YTM")&lt;/Q&gt;&lt;R&gt;10&lt;/R&gt;&lt;C&gt;1&lt;/C&gt;&lt;D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xsi:type="xsd:double"&gt;1.211&lt;/D&gt;&lt;/FQL&gt;&lt;FQL&gt;&lt;Q&gt;CAGDPY@BR^EE_ACTUAL_ANNUAL(MED,0)&lt;/Q&gt;&lt;R&gt;1&lt;/R&gt;&lt;C&gt;1&lt;/C&gt;&lt;D xsi:type="xsd:double"&gt;-1.00044711100741&lt;/D&gt;&lt;/FQL&gt;&lt;FQL&gt;&lt;Q&gt;USDBRL^STD(FG_PRICE_CHANGE(0,-1AY,AM))&lt;/Q&gt;&lt;R&gt;1&lt;/R&gt;&lt;C&gt;1&lt;/C&gt;&lt;D xsi:type="xsd:double"&gt;2.83659471457209&lt;/D&gt;&lt;/FQL&gt;&lt;FQL&gt;&lt;Q&gt;USDPEN^FG_PRICE_CHANGE(0,-1AM)&lt;/Q&gt;&lt;R&gt;1&lt;/R&gt;&lt;C&gt;1&lt;/C&gt;&lt;D xsi:type="xsd:double"&gt;0.05055666&lt;/D&gt;&lt;/FQL&gt;&lt;FQL&gt;&lt;Q&gt;FC0000TR^FMA_EPS(NTMA,-20AY,0,CY,,"PORTAGG","MEANR")&lt;/Q&gt;&lt;R&gt;20&lt;/R&gt;&lt;C&gt;1&lt;/C&gt;&lt;D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xsi:type="xsd:double"&gt;22.5659661247494&lt;/D&gt;&lt;D xsi:type="xsd:double"&gt;23.2814283465185&lt;/D&gt;&lt;D xsi:type="xsd:double"&gt;19.7583571216769&lt;/D&gt;&lt;D xsi:type="xsd:double"&gt;36.4008288961816&lt;/D&gt;&lt;D xsi:type="xsd:double"&gt;47.7168789602001&lt;/D&gt;&lt;/FQL&gt;&lt;FQL&gt;&lt;Q&gt;MCHI^FG_TOTAL_RETURNC(-10AY,0,AM)&lt;/Q&gt;&lt;R&gt;121&lt;/R&gt;&lt;C&gt;1&lt;/C&gt;&lt;D xsi:type="xsd:double"&gt;-5.1755247&lt;/D&gt;&lt;D xsi:type="xsd:double"&gt;1.9674182&lt;/D&gt;&lt;D xsi:type="xsd:double"&gt;1.9962907&lt;/D&gt;&lt;D xsi:type="xsd:double"&gt;4.5986533&lt;/D&gt;&lt;D xsi:type="xsd:double"&gt;2.433753&lt;/D&gt;&lt;D xsi:type="xsd:double"&gt;1.3795733&lt;/D&gt;&lt;D xsi:type="xsd:double"&gt;15.705919&lt;/D&gt;&lt;D xsi:type="xsd:double"&gt;-0.21235347&lt;/D&gt;&lt;D xsi:type="xsd:double"&gt;-5.369127&lt;/D&gt;&lt;D xsi:type="xsd:double"&gt;-7.787955&lt;/D&gt;&lt;D xsi:type="xsd:double"&gt;-8.206969&lt;/D&gt;&lt;D xsi:type="xsd:double"&gt;-7.5985966&lt;/D&gt;&lt;D xsi:type="xsd:double"&gt;9.318436&lt;/D&gt;&lt;D xsi:type="xsd:double"&gt;-3.4955025&lt;/D&gt;&lt;D xsi:type="xsd:double"&gt;-3.9398432&lt;/D&gt;&lt;D xsi:type="xsd:double"&gt;-15.48335&lt;/D&gt;&lt;D xsi:type="xsd:double"&gt;1.3227463&lt;/D&gt;&lt;D xsi:type="xsd:double"&gt;10.052228&lt;/D&gt;&lt;D xsi:type="xsd:double"&gt;3.89086&lt;/D&gt;&lt;D xsi:type="xsd:double"&gt;-8.951818&lt;/D&gt;&lt;D xsi:type="xsd:double"&gt;2.2824168&lt;/D&gt;&lt;D xsi:type="xsd:double"&gt;9.249806&lt;/D&gt;&lt;D xsi:type="xsd:double"&gt;7.302737&lt;/D&gt;&lt;D xsi:type="xsd:double"&gt;1.5802741&lt;/D&gt;&lt;D xsi:type="xsd:double"&gt;0.10371208&lt;/D&gt;&lt;D xsi:type="xsd:double"&gt;-6.0712757&lt;/D&gt;&lt;D xsi:type="xsd:double"&gt;-2.911985&lt;/D&gt;&lt;D xsi:type="xsd:double"&gt;6.4769506&lt;/D&gt;&lt;D xsi:type="xsd:double"&gt;5.6022406&lt;/D&gt;&lt;D xsi:type="xsd:double"&gt;2.6321173&lt;/D&gt;&lt;D xsi:type="xsd:double"&gt;-1.2723625&lt;/D&gt;&lt;D xsi:type="xsd:double"&gt;5.678618&lt;/D&gt;&lt;D xsi:type="xsd:double"&gt;2.7058005&lt;/D&gt;&lt;D xsi:type="xsd:double"&gt;7.4282885&lt;/D&gt;&lt;D xsi:type="xsd:double"&gt;3.4142017&lt;/D&gt;&lt;D xsi:type="xsd:double"&gt;7.692313&lt;/D&gt;&lt;D xsi:type="xsd:double"&gt;3.0034184&lt;/D&gt;&lt;D xsi:type="xsd:double"&gt;2.084899&lt;/D&gt;&lt;D xsi:type="xsd:double"&gt;-1.9535303&lt;/D&gt;&lt;D xsi:type="xsd:double"&gt;10.931576&lt;/D&gt;&lt;D xsi:type="xsd:double"&gt;-1.8056571&lt;/D&gt;&lt;D xsi:type="xsd:double"&gt;1.965189&lt;/D&gt;&lt;D xsi:type="xsd:double"&gt;-6.7180576&lt;/D&gt;&lt;D xsi:type="xsd:double"&gt;2.0661235&lt;/D&gt;&lt;D xsi:type="xsd:double"&gt;0.44822693&lt;/D&gt;&lt;D xsi:type="xsd:double"&gt;-7.3301673&lt;/D&gt;&lt;D xsi:type="xsd:double"&gt;-7.0068717&lt;/D&gt;&lt;D xsi:type="xsd:double"&gt;-2.5843263&lt;/D&gt;&lt;D xsi:type="xsd:double"&gt;-9.078383&lt;/D&gt;&lt;D xsi:type="xsd:double"&gt;6.9533944&lt;/D&gt;&lt;D xsi:type="xsd:double"&gt;-4.1548433&lt;/D&gt;&lt;D xsi:type="xsd:double"&gt;6.662929&lt;/D&gt;&lt;D xsi:type="xsd:double"&gt;2.8871298&lt;/D&gt;&lt;D xsi:type="xsd:double"&gt;6.5816283&lt;/D&gt;&lt;D xsi:type="xsd:double"&gt;3.5423636&lt;/D&gt;&lt;D xsi:type="xsd:double"&gt;-11.111111&lt;/D&gt;&lt;D xsi:type="xsd:double"&gt;0.8454919&lt;/D&gt;&lt;D xsi:type="xsd:double"&gt;2.647066&lt;/D&gt;&lt;D xsi:type="xsd:double"&gt;-6.674534&lt;/D&gt;&lt;D xsi:type="xsd:double"&gt;6.122446&lt;/D&gt;&lt;D xsi:type="xsd:double"&gt;-1.7528892&lt;/D&gt;&lt;D xsi:type="xsd:double"&gt;2.7195573&lt;/D&gt;&lt;D xsi:type="xsd:double"&gt;7.9146624&lt;/D&gt;&lt;D xsi:type="xsd:double"&gt;6.3554645&lt;/D&gt;&lt;D xsi:type="xsd:double"&gt;-3.8849413&lt;/D&gt;&lt;D xsi:type="xsd:double"&gt;-19.222462&lt;/D&gt;&lt;D xsi:type="xsd:double"&gt;14.915967&lt;/D&gt;&lt;D xsi:type="xsd:double"&gt;4.204762&lt;/D&gt;&lt;D xsi:type="xsd:double"&gt;4.3108463&lt;/D&gt;&lt;D xsi:type="xsd:double"&gt;9.192753&lt;/D&gt;&lt;D xsi:type="xsd:double"&gt;4.0196776&lt;/D&gt;&lt;D xsi:type="xsd:double"&gt;-0.027030706&lt;/D&gt;&lt;D xsi:type="xsd:double"&gt;5.162859&lt;/D&gt;&lt;D xsi:type="xsd:double"&gt;2.6474833&lt;/D&gt;&lt;D xsi:type="xsd:double"&gt;1.3617516&lt;/D&gt;&lt;D xsi:type="xsd:double"&gt;6.609416&lt;/D&gt;&lt;D xsi:type="xsd:double"&gt;10.799766&lt;/D&gt;&lt;D xsi:type="xsd:double"&gt;-11.180192&lt;/D&gt;&lt;D xsi:type="xsd:double"&gt;-2.4913967&lt;/D&gt;&lt;D xsi:type="xsd:double"&gt;-2.786231&lt;/D&gt;&lt;D xsi:type="xsd:double"&gt;0.7437706&lt;/D&gt;&lt;D xsi:type="xsd:double"&gt;-2.8759956&lt;/D&gt;&lt;D xsi:type="xsd:double"&gt;-12.447119&lt;/D&gt;&lt;D xsi:type="xsd:double"&gt;0.893116&lt;/D&gt;&lt;D xsi:type="xsd:double"&gt;2.6556253&lt;/D&gt;&lt;D xsi:type="xsd:double"&gt;-3.4209728&lt;/D&gt;&lt;D xsi:type="xsd:double"&gt;-8.444511&lt;/D&gt;&lt;D xsi:type="xsd:double"&gt;1.2723446&lt;/D&gt;&lt;D xsi:type="xsd:double"&gt;-2.0833373&lt;/D&gt;&lt;D xsi:type="xsd:double"&gt;-10.573328&lt;/D&gt;&lt;D xsi:type="xsd:double"&gt;-5.9026537&lt;/D&gt;&lt;D xsi:type="xsd:double"&gt;-6.6203413&lt;/D&gt;&lt;D xsi:type="xsd:double"&gt;9.732998&lt;/D&gt;&lt;D xsi:type="xsd:double"&gt;-1.1936307&lt;/D&gt;&lt;D xsi:type="xsd:double"&gt;-6.3854275&lt;/D&gt;&lt;D xsi:type="xsd:double"&gt;-5.3871393&lt;/D&gt;&lt;D xsi:type="xsd:double"&gt;-11.279493&lt;/D&gt;&lt;D xsi:type="xsd:double"&gt;7.5158715&lt;/D&gt;&lt;D xsi:type="xsd:double"&gt;9.036409&lt;/D&gt;&lt;D xsi:type="xsd:double"&gt;11.026621&lt;/D&gt;&lt;D xsi:type="xsd:double"&gt;-4.4140043&lt;/D&gt;&lt;D xsi:type="xsd:double"&gt;-6.3694296&lt;/D&gt;&lt;D xsi:type="xsd:double"&gt;5.654764&lt;/D&gt;&lt;D xsi:type="xsd:double"&gt;-6.599605&lt;/D&gt;&lt;D xsi:type="xsd:double"&gt;3.6065578&lt;/D&gt;&lt;D xsi:type="xsd:double"&gt;-4.638958&lt;/D&gt;&lt;D xsi:type="xsd:double"&gt;-4.6445074&lt;/D&gt;&lt;D xsi:type="xsd:double"&gt;1.8928885&lt;/D&gt;&lt;D xsi:type="xsd:double"&gt;-4.3044806&lt;/D&gt;&lt;D xsi:type="xsd:double"&gt;2.4384499&lt;/D&gt;&lt;D xsi:type="xsd:double"&gt;-5.5696783&lt;/D&gt;&lt;D xsi:type="xsd:double"&gt;-7.330757&lt;/D&gt;&lt;D xsi:type="xsd:double"&gt;5.0365567&lt;/D&gt;&lt;D xsi:type="xsd:double"&gt;3.8927555&lt;/D&gt;&lt;D xsi:type="xsd:double"&gt;-1.8858492&lt;/D&gt;&lt;D xsi:type="xsd:double"&gt;19.979763&lt;/D&gt;&lt;D xsi:type="xsd:double"&gt;-7.8382015&lt;/D&gt;&lt;D xsi:type="xsd:double"&gt;-3.1242847&lt;/D&gt;&lt;D xsi:type="xsd:double"&gt;1.0196805&lt;/D&gt;&lt;D xsi:type="xsd:double"&gt;-3.1220615&lt;/D&gt;&lt;D xsi:type="xsd:double"&gt;22.34069&lt;/D&gt;&lt;/FQL&gt;&lt;FQL&gt;&lt;Q&gt;EZA^FMA_DIV_YLD(NTMA,-10AY,0,AM,"PORTAGG","MEANR")&lt;/Q&gt;&lt;R&gt;121&lt;/R&gt;&lt;C&gt;1&lt;/C&gt;&lt;D xsi:type="xsd:double"&gt;3.56144505058513&lt;/D&gt;&lt;D xsi:type="xsd:double"&gt;3.28566586666083&lt;/D&gt;&lt;D xsi:type="xsd:double"&gt;3.35282341462269&lt;/D&gt;&lt;D xsi:type="xsd:double"&gt;3.33752180428413&lt;/D&gt;&lt;D xsi:type="xsd:double"&gt;3.11453456196558&lt;/D&gt;&lt;D xsi:type="xsd:double"&gt;3.07592978067572&lt;/D&gt;&lt;D xsi:type="xsd:double"&gt;2.97245976882578&lt;/D&gt;&lt;D xsi:type="xsd:double"&gt;3.07612984309698&lt;/D&gt;&lt;D xsi:type="xsd:double"&gt;3.245017543943&lt;/D&gt;&lt;D xsi:type="xsd:double"&gt;3.14859909691742&lt;/D&gt;&lt;D xsi:type="xsd:double"&gt;3.33048724163772&lt;/D&gt;&lt;D xsi:type="xsd:double"&gt;3.37710235713593&lt;/D&gt;&lt;D xsi:type="xsd:double"&gt;3.24861361788119&lt;/D&gt;&lt;D xsi:type="xsd:double"&gt;3.35396462548007&lt;/D&gt;&lt;D xsi:type="xsd:double"&gt;3.58487063692347&lt;/D&gt;&lt;D xsi:type="xsd:double"&gt;3.80911457694375&lt;/D&gt;&lt;D xsi:type="xsd:double"&gt;3.43511876013101&lt;/D&gt;&lt;D xsi:type="xsd:double"&gt;3.23284673751629&lt;/D&gt;&lt;D xsi:type="xsd:double"&gt;3.19905467441089&lt;/D&gt;&lt;D xsi:type="xsd:double"&gt;3.40277973311682&lt;/D&gt;&lt;D xsi:type="xsd:double"&gt;3.18438186360691&lt;/D&gt;&lt;D xsi:type="xsd:double"&gt;2.99275449360664&lt;/D&gt;&lt;D xsi:type="xsd:double"&gt;2.9284295770785&lt;/D&gt;&lt;D xsi:type="xsd:double"&gt;3.1389667739111&lt;/D&gt;&lt;D xsi:type="xsd:double"&gt;3.24934851858915&lt;/D&gt;&lt;D xsi:type="xsd:double"&gt;3.32759208356343&lt;/D&gt;&lt;D xsi:type="xsd:double"&gt;3.37625739347219&lt;/D&gt;&lt;D xsi:type="xsd:double"&gt;3.13127011138696&lt;/D&gt;&lt;D xsi:type="xsd:double"&gt;3.16565917158009&lt;/D&gt;&lt;D xsi:type="xsd:double"&gt;3.12570567291269&lt;/D&gt;&lt;D xsi:type="xsd:double"&gt;3.14948275111581&lt;/D&gt;&lt;D xsi:type="xsd:double"&gt;3.05981802958212&lt;/D&gt;&lt;D xsi:type="xsd:double"&gt;3.45612101710878&lt;/D&gt;&lt;D xsi:type="xsd:double"&gt;3.27524411912853&lt;/D&gt;&lt;D xsi:type="xsd:double"&gt;3.18347011343749&lt;/D&gt;&lt;D xsi:type="xsd:double"&gt;3.33094914775152&lt;/D&gt;&lt;D xsi:type="xsd:double"&gt;3.22609455532009&lt;/D&gt;&lt;D xsi:type="xsd:double"&gt;3.13840562904469&lt;/D&gt;&lt;D xsi:type="xsd:double"&gt;3.44368259302487&lt;/D&gt;&lt;D xsi:type="xsd:double"&gt;3.28254809268879&lt;/D&gt;&lt;D xsi:type="xsd:double"&gt;3.2857196225051&lt;/D&gt;&lt;D xsi:type="xsd:double"&gt;3.14122530703045&lt;/D&gt;&lt;D xsi:type="xsd:double"&gt;3.25188228602662&lt;/D&gt;&lt;D xsi:type="xsd:double"&gt;3.40944788950573&lt;/D&gt;&lt;D xsi:type="xsd:double"&gt;3.5390024848674&lt;/D&gt;&lt;D xsi:type="xsd:double"&gt;3.62257077927088&lt;/D&gt;&lt;D xsi:type="xsd:double"&gt;3.73681267836244&lt;/D&gt;&lt;D xsi:type="xsd:double"&gt;3.78621402777191&lt;/D&gt;&lt;D xsi:type="xsd:double"&gt;4.11977352758802&lt;/D&gt;&lt;D xsi:type="xsd:double"&gt;4.03711238482831&lt;/D&gt;&lt;D xsi:type="xsd:double"&gt;3.99765648366217&lt;/D&gt;&lt;D xsi:type="xsd:double"&gt;3.73446396137105&lt;/D&gt;&lt;D xsi:type="xsd:double"&gt;3.83875150722867&lt;/D&gt;&lt;D xsi:type="xsd:double"&gt;3.87154800717779&lt;/D&gt;&lt;D xsi:type="xsd:double"&gt;3.62967557347753&lt;/D&gt;&lt;D xsi:type="xsd:double"&gt;3.90502282892023&lt;/D&gt;&lt;D xsi:type="xsd:double"&gt;3.76035530807093&lt;/D&gt;&lt;D xsi:type="xsd:double"&gt;3.78642994176147&lt;/D&gt;&lt;D xsi:type="xsd:double"&gt;4.12161563719366&lt;/D&gt;&lt;D xsi:type="xsd:double"&gt;4.17471390686793&lt;/D&gt;&lt;D xsi:type="xsd:double"&gt;4.2167598639779&lt;/D&gt;&lt;D xsi:type="xsd:double"&gt;4.16950503689997&lt;/D&gt;&lt;D xsi:type="xsd:double"&gt;3.68035389822276&lt;/D&gt;&lt;D xsi:type="xsd:double"&gt;3.67252342303233&lt;/D&gt;&lt;D xsi:type="xsd:double"&gt;3.73248418682108&lt;/D&gt;&lt;D xsi:type="xsd:double"&gt;5.89511194441533&lt;/D&gt;&lt;D xsi:type="xsd:double"&gt;4.36848648985737&lt;/D&gt;&lt;D xsi:type="xsd:double"&gt;3.51195952171151&lt;/D&gt;&lt;D xsi:type="xsd:double"&gt;3.41002192182267&lt;/D&gt;&lt;D xsi:type="xsd:double"&gt;3.35629037966447&lt;/D&gt;&lt;D xsi:type="xsd:double"&gt;3.397127698525&lt;/D&gt;&lt;D xsi:type="xsd:double"&gt;3.50448503357043&lt;/D&gt;&lt;D xsi:type="xsd:double"&gt;3.59192814955902&lt;/D&gt;&lt;D xsi:type="xsd:double"&gt;3.55256806081204&lt;/D&gt;&lt;D xsi:type="xsd:double"&gt;3.7687028456071&lt;/D&gt;&lt;D xsi:type="xsd:double"&gt;3.93238067858946&lt;/D&gt;&lt;D xsi:type="xsd:double"&gt;3.84958564062709&lt;/D&gt;&lt;D xsi:type="xsd:double"&gt;3.83708891327911&lt;/D&gt;&lt;D xsi:type="xsd:double"&gt;4.05136543614259&lt;/D&gt;&lt;D xsi:type="xsd:double"&gt;4.28286510768228&lt;/D&gt;&lt;D xsi:type="xsd:double"&gt;4.28492742588824&lt;/D&gt;&lt;D xsi:type="xsd:double"&gt;4.52233520068696&lt;/D&gt;&lt;D xsi:type="xsd:double"&gt;4.99601576209052&lt;/D&gt;&lt;D xsi:type="xsd:double"&gt;5.1551402927686&lt;/D&gt;&lt;D xsi:type="xsd:double"&gt;4.74935478541962&lt;/D&gt;&lt;D xsi:type="xsd:double"&gt;4.46839174687691&lt;/D&gt;&lt;D xsi:type="xsd:double"&gt;4.64454908201007&lt;/D&gt;&lt;D xsi:type="xsd:double"&gt;4.51906823767767&lt;/D&gt;&lt;D xsi:type="xsd:double"&gt;4.33308245627667&lt;/D&gt;&lt;D xsi:type="xsd:double"&gt;4.33121679588152&lt;/D&gt;&lt;D xsi:type="xsd:double"&gt;4.61680143190158&lt;/D&gt;&lt;D xsi:type="xsd:double"&gt;4.94911398897946&lt;/D&gt;&lt;D xsi:type="xsd:double"&gt;5.24122215775809&lt;/D&gt;&lt;D xsi:type="xsd:double"&gt;5.00306397376781&lt;/D&gt;&lt;D xsi:type="xsd:double"&gt;4.8416383866416&lt;/D&gt;&lt;D xsi:type="xsd:double"&gt;5.37147611860737&lt;/D&gt;&lt;D xsi:type="xsd:double"&gt;5.44489165058495&lt;/D&gt;&lt;D xsi:type="xsd:double"&gt;4.95493888982005&lt;/D&gt;&lt;D xsi:type="xsd:double"&gt;4.99237328189915&lt;/D&gt;&lt;D xsi:type="xsd:double"&gt;4.56106859902495&lt;/D&gt;&lt;D xsi:type="xsd:double"&gt;4.66948182712529&lt;/D&gt;&lt;D xsi:type="xsd:double"&gt;4.92860999789913&lt;/D&gt;&lt;D xsi:type="xsd:double"&gt;4.44807499316173&lt;/D&gt;&lt;D xsi:type="xsd:double"&gt;4.70602357920983&lt;/D&gt;&lt;D xsi:type="xsd:double"&gt;4.41900879382652&lt;/D&gt;&lt;D xsi:type="xsd:double"&gt;4.23805881597193&lt;/D&gt;&lt;D xsi:type="xsd:double"&gt;4.50792314213503&lt;/D&gt;&lt;D xsi:type="xsd:double"&gt;4.48378882274334&lt;/D&gt;&lt;D xsi:type="xsd:double"&gt;4.49260676892259&lt;/D&gt;&lt;D xsi:type="xsd:double"&gt;4.35171284786761&lt;/D&gt;&lt;D xsi:type="xsd:double"&gt;4.22265731776726&lt;/D&gt;&lt;D xsi:type="xsd:double"&gt;4.43968639404147&lt;/D&gt;&lt;D xsi:type="xsd:double"&gt;4.35447055561191&lt;/D&gt;&lt;D xsi:type="xsd:double"&gt;4.30122081256038&lt;/D&gt;&lt;D xsi:type="xsd:double"&gt;4.26498511229618&lt;/D&gt;&lt;D xsi:type="xsd:double"&gt;3.91584951065188&lt;/D&gt;&lt;D xsi:type="xsd:double"&gt;3.95749697929777&lt;/D&gt;&lt;D xsi:type="xsd:double"&gt;3.95768899394397&lt;/D&gt;&lt;D xsi:type="xsd:double"&gt;3.80072669603852&lt;/D&gt;&lt;D xsi:type="xsd:double"&gt;3.88673952324495&lt;/D&gt;&lt;D xsi:type="xsd:double"&gt;3.7457910036084&lt;/D&gt;&lt;/FQL&gt;&lt;FQL&gt;&lt;Q&gt;EZA^FMA_PE(NTMA,-10AY,0,AM,"PORTAGG","MEANR")&lt;/Q&gt;&lt;R&gt;121&lt;/R&gt;&lt;C&gt;1&lt;/C&gt;&lt;D xsi:type="xsd:double"&gt;14.1467671411264&lt;/D&gt;&lt;D xsi:type="xsd:double"&gt;15.2930678766089&lt;/D&gt;&lt;D xsi:type="xsd:double"&gt;15.5305200781932&lt;/D&gt;&lt;D xsi:type="xsd:double"&gt;15.9447223741145&lt;/D&gt;&lt;D xsi:type="xsd:double"&gt;16.7398184236721&lt;/D&gt;&lt;D xsi:type="xsd:double"&gt;16.5401237823664&lt;/D&gt;&lt;D xsi:type="xsd:double"&gt;17.5328329731406&lt;/D&gt;&lt;D xsi:type="xsd:double"&gt;17.1504602978112&lt;/D&gt;&lt;D xsi:type="xsd:double"&gt;15.9458934912313&lt;/D&gt;&lt;D xsi:type="xsd:double"&gt;16.4518375356984&lt;/D&gt;&lt;D xsi:type="xsd:double"&gt;15.3486074083949&lt;/D&gt;&lt;D xsi:type="xsd:double"&gt;15.3946759068989&lt;/D&gt;&lt;D xsi:type="xsd:double"&gt;16.0532905976357&lt;/D&gt;&lt;D xsi:type="xsd:double"&gt;15.2180674379986&lt;/D&gt;&lt;D xsi:type="xsd:double"&gt;14.1339660335077&lt;/D&gt;&lt;D xsi:type="xsd:double"&gt;12.8225970814441&lt;/D&gt;&lt;D xsi:type="xsd:double"&gt;14.435711303264&lt;/D&gt;&lt;D xsi:type="xsd:double"&gt;15.2002608657366&lt;/D&gt;&lt;D xsi:type="xsd:double"&gt;15.2095201803025&lt;/D&gt;&lt;D xsi:type="xsd:double"&gt;14.07041547459&lt;/D&gt;&lt;D xsi:type="xsd:double"&gt;14.450268925122&lt;/D&gt;&lt;D xsi:type="xsd:double"&gt;15.3072662567147&lt;/D&gt;&lt;D xsi:type="xsd:double"&gt;15.9405716364233&lt;/D&gt;&lt;D xsi:type="xsd:double"&gt;14.7711168732811&lt;/D&gt;&lt;D xsi:type="xsd:double"&gt;14.5311574480051&lt;/D&gt;&lt;D xsi:type="xsd:double"&gt;14.1292526890315&lt;/D&gt;&lt;D xsi:type="xsd:double"&gt;13.9818903557459&lt;/D&gt;&lt;D xsi:type="xsd:double"&gt;15.1678898693864&lt;/D&gt;&lt;D xsi:type="xsd:double"&gt;15.4141570739356&lt;/D&gt;&lt;D xsi:type="xsd:double"&gt;16.1972505903599&lt;/D&gt;&lt;D xsi:type="xsd:double"&gt;15.9170518898142&lt;/D&gt;&lt;D xsi:type="xsd:double"&gt;16.1736761251649&lt;/D&gt;&lt;D xsi:type="xsd:double"&gt;14.8929044470493&lt;/D&gt;&lt;D xsi:type="xsd:double"&gt;15.4605465620225&lt;/D&gt;&lt;D xsi:type="xsd:double"&gt;15.7457476742512&lt;/D&gt;&lt;D xsi:type="xsd:double"&gt;15.120184565082&lt;/D&gt;&lt;D xsi:type="xsd:double"&gt;15.541511990001&lt;/D&gt;&lt;D xsi:type="xsd:double"&gt;15.9034733345906&lt;/D&gt;&lt;D xsi:type="xsd:double"&gt;14.6107773450727&lt;/D&gt;&lt;D xsi:type="xsd:double"&gt;15.3651424781296&lt;/D&gt;&lt;D xsi:type="xsd:double"&gt;15.2644364681587&lt;/D&gt;&lt;D xsi:type="xsd:double"&gt;15.8367840354714&lt;/D&gt;&lt;D xsi:type="xsd:double"&gt;15.4805600527005&lt;/D&gt;&lt;D xsi:type="xsd:double"&gt;14.6569392329188&lt;/D&gt;&lt;D xsi:type="xsd:double"&gt;14.1342353043576&lt;/D&gt;&lt;D xsi:type="xsd:double"&gt;13.8024063227321&lt;/D&gt;&lt;D xsi:type="xsd:double"&gt;13.11048765822&lt;/D&gt;&lt;D xsi:type="xsd:double"&gt;12.9715892709598&lt;/D&gt;&lt;D xsi:type="xsd:double"&gt;11.9663231527822&lt;/D&gt;&lt;D xsi:type="xsd:double"&gt;12.3951154636591&lt;/D&gt;&lt;D xsi:type="xsd:double"&gt;12.2737113808634&lt;/D&gt;&lt;D xsi:type="xsd:double"&gt;13.0676196012146&lt;/D&gt;&lt;D xsi:type="xsd:double"&gt;12.8299629799796&lt;/D&gt;&lt;D xsi:type="xsd:double"&gt;13.0722642743898&lt;/D&gt;&lt;D xsi:type="xsd:double"&gt;13.8035458339323&lt;/D&gt;&lt;D xsi:type="xsd:double"&gt;13.0136436918097&lt;/D&gt;&lt;D xsi:type="xsd:double"&gt;13.2481194355981&lt;/D&gt;&lt;D xsi:type="xsd:double"&gt;13.0251008461189&lt;/D&gt;&lt;D xsi:type="xsd:double"&gt;11.8312087459425&lt;/D&gt;&lt;D xsi:type="xsd:double"&gt;12.0727227197867&lt;/D&gt;&lt;D xsi:type="xsd:double"&gt;11.7357250479975&lt;/D&gt;&lt;D xsi:type="xsd:double"&gt;11.8171407077987&lt;/D&gt;&lt;D xsi:type="xsd:double"&gt;12.4785452254737&lt;/D&gt;&lt;D xsi:type="xsd:double"&gt;12.3880994427309&lt;/D&gt;&lt;D xsi:type="xsd:double"&gt;11.9913640308502&lt;/D&gt;&lt;D xsi:type="xsd:double"&gt;7.43396844760784&lt;/D&gt;&lt;D xsi:type="xsd:double"&gt;9.58132035439548&lt;/D&gt;&lt;D xsi:type="xsd:double"&gt;10.5126252809942&lt;/D&gt;&lt;D xsi:type="xsd:double"&gt;11.1544183478063&lt;/D&gt;&lt;D xsi:type="xsd:double"&gt;11.8216490506494&lt;/D&gt;&lt;D xsi:type="xsd:double"&gt;11.3524772012603&lt;/D&gt;&lt;D xsi:type="xsd:double"&gt;10.6860275617329&lt;/D&gt;&lt;D xsi:type="xsd:double"&gt;10.3503772636265&lt;/D&gt;&lt;D xsi:type="xsd:double"&gt;10.4770272829737&lt;/D&gt;&lt;D xsi:type="xsd:double"&gt;10.1328408832742&lt;/D&gt;&lt;D xsi:type="xsd:double"&gt;9.88346688855055&lt;/D&gt;&lt;D xsi:type="xsd:double"&gt;10.294952850794&lt;/D&gt;&lt;D xsi:type="xsd:double"&gt;10.0930924690905&lt;/D&gt;&lt;D xsi:type="xsd:double"&gt;10.0238365084778&lt;/D&gt;&lt;D xsi:type="xsd:double"&gt;9.70491919550403&lt;/D&gt;&lt;D xsi:type="xsd:double"&gt;9.4177049007135&lt;/D&gt;&lt;D xsi:type="xsd:double"&gt;9.35801533578387&lt;/D&gt;&lt;D xsi:type="xsd:double"&gt;9.06326191625306&lt;/D&gt;&lt;D xsi:type="xsd:double"&gt;8.82285166451449&lt;/D&gt;&lt;D xsi:type="xsd:double"&gt;9.57266188563506&lt;/D&gt;&lt;D xsi:type="xsd:double"&gt;9.71465140087069&lt;/D&gt;&lt;D xsi:type="xsd:double"&gt;9.57804078154297&lt;/D&gt;&lt;D xsi:type="xsd:double"&gt;9.79902059349781&lt;/D&gt;&lt;D xsi:type="xsd:double"&gt;10.0537203757874&lt;/D&gt;&lt;D xsi:type="xsd:double"&gt;10.0479948889872&lt;/D&gt;&lt;D xsi:type="xsd:double"&gt;9.43148161956167&lt;/D&gt;&lt;D xsi:type="xsd:double"&gt;8.88375250662732&lt;/D&gt;&lt;D xsi:type="xsd:double"&gt;8.29502985535376&lt;/D&gt;&lt;D xsi:type="xsd:double"&gt;8.68421976622838&lt;/D&gt;&lt;D xsi:type="xsd:double"&gt;8.91737778793995&lt;/D&gt;&lt;D xsi:type="xsd:double"&gt;8.12342824945376&lt;/D&gt;&lt;D xsi:type="xsd:double"&gt;8.30845981187415&lt;/D&gt;&lt;D xsi:type="xsd:double"&gt;8.98099628921895&lt;/D&gt;&lt;D xsi:type="xsd:double"&gt;8.78197818299889&lt;/D&gt;&lt;D xsi:type="xsd:double"&gt;9.4925392021302&lt;/D&gt;&lt;D xsi:type="xsd:double"&gt;9.07852900503553&lt;/D&gt;&lt;D xsi:type="xsd:double"&gt;8.4150821246218&lt;/D&gt;&lt;D xsi:type="xsd:double"&gt;9.31629024905131&lt;/D&gt;&lt;D xsi:type="xsd:double"&gt;8.78654099855767&lt;/D&gt;&lt;D xsi:type="xsd:double"&gt;9.43159207433314&lt;/D&gt;&lt;D xsi:type="xsd:double"&gt;9.93547865034027&lt;/D&gt;&lt;D xsi:type="xsd:double"&gt;9.39245347941373&lt;/D&gt;&lt;D xsi:type="xsd:double"&gt;9.49076724604212&lt;/D&gt;&lt;D xsi:type="xsd:double"&gt;9.376923976385&lt;/D&gt;&lt;D xsi:type="xsd:double"&gt;9.704809279104&lt;/D&gt;&lt;D xsi:type="xsd:double"&gt;9.73946479127483&lt;/D&gt;&lt;D xsi:type="xsd:double"&gt;9.25616768745068&lt;/D&gt;&lt;D xsi:type="xsd:double"&gt;9.4119156691892&lt;/D&gt;&lt;D xsi:type="xsd:double"&gt;9.16970352707712&lt;/D&gt;&lt;D xsi:type="xsd:double"&gt;9.12303454299827&lt;/D&gt;&lt;D xsi:type="xsd:double"&gt;9.92843998163513&lt;/D&gt;&lt;D xsi:type="xsd:double"&gt;9.98036446610256&lt;/D&gt;&lt;D xsi:type="xsd:double"&gt;9.81188059774035&lt;/D&gt;&lt;D xsi:type="xsd:double"&gt;10.2913548865651&lt;/D&gt;&lt;D xsi:type="xsd:double"&gt;10.1651256868312&lt;/D&gt;&lt;D xsi:type="xsd:double"&gt;10.4128092287088&lt;/D&gt;&lt;/FQL&gt;&lt;FQL&gt;&lt;Q&gt;NI-FDS^FG_PRICE_MAVG(0,,,,30)&lt;/Q&gt;&lt;R&gt;1&lt;/R&gt;&lt;C&gt;1&lt;/C&gt;&lt;D xsi:type="xsd:double"&gt;16700.334&lt;/D&gt;&lt;/FQL&gt;&lt;FQL&gt;&lt;Q&gt;COPP-FDS^FG_PRICE(0)&lt;/Q&gt;&lt;R&gt;1&lt;/R&gt;&lt;C&gt;1&lt;/C&gt;&lt;D xsi:type="xsd:double"&gt;4.346&lt;/D&gt;&lt;/FQL&gt;&lt;FQL&gt;&lt;Q&gt;KSA^FG_PRICE_MAVG(0,,,,60)&lt;/Q&gt;&lt;R&gt;1&lt;/R&gt;&lt;C&gt;1&lt;/C&gt;&lt;D xsi:type="xsd:double"&gt;41.779335&lt;/D&gt;&lt;/FQL&gt;&lt;FQL&gt;&lt;Q&gt;EZA^FG_PRICE_MAVG(0,,,,60)&lt;/Q&gt;&lt;R&gt;1&lt;/R&gt;&lt;C&gt;1&lt;/C&gt;&lt;D xsi:type="xsd:double"&gt;47.185833&lt;/D&gt;&lt;/FQL&gt;&lt;FQL&gt;&lt;Q&gt;EWT^FG_PRICE(0)&lt;/Q&gt;&lt;R&gt;1&lt;/R&gt;&lt;C&gt;1&lt;/C&gt;&lt;D xsi:type="xsd:double"&gt;56.66&lt;/D&gt;&lt;/FQL&gt;&lt;FQL&gt;&lt;Q&gt;USDMXN^FG_COMPANY_NAME&lt;/Q&gt;&lt;R&gt;1&lt;/R&gt;&lt;C&gt;1&lt;/C&gt;&lt;D xsi:type="xsd:string"&gt;Mexican Peso per U.S. Dollar&lt;/D&gt;&lt;/FQL&gt;&lt;FQL&gt;&lt;Q&gt;USDIDR^FG_PRICE(0)&lt;/Q&gt;&lt;R&gt;1&lt;/R&gt;&lt;C&gt;1&lt;/C&gt;&lt;D xsi:type="xsd:double"&gt;15465&lt;/D&gt;&lt;/FQL&gt;&lt;FQL&gt;&lt;Q&gt;INDA^P_PRICE_RETURNS_PR('52W',2,-10AY,0,AM)&lt;/Q&gt;&lt;R&gt;121&lt;/R&gt;&lt;C&gt;1&lt;/C&gt;&lt;D xsi:type="xsd:double"&gt;23.19498&lt;/D&gt;&lt;D xsi:type="xsd:double"&gt;33.093166&lt;/D&gt;&lt;D xsi:type="xsd:double"&gt;23.435736&lt;/D&gt;&lt;D xsi:type="xsd:double"&gt;30.541945&lt;/D&gt;&lt;D xsi:type="xsd:double"&gt;40.744854&lt;/D&gt;&lt;D xsi:type="xsd:double"&gt;30.86127&lt;/D&gt;&lt;D xsi:type="xsd:double"&gt;21.466839&lt;/D&gt;&lt;D xsi:type="xsd:double"&gt;5.399239&lt;/D&gt;&lt;D xsi:type="xsd:double"&gt;1.1783838&lt;/D&gt;&lt;D xsi:type="xsd:double"&gt;7.8837276&lt;/D&gt;&lt;D xsi:type="xsd:double"&gt;-1.5816689&lt;/D&gt;&lt;D xsi:type="xsd:double"&gt;-10.508621&lt;/D&gt;&lt;D xsi:type="xsd:double"&gt;0.77198744&lt;/D&gt;&lt;D xsi:type="xsd:double"&gt;-14.396894&lt;/D&gt;&lt;D xsi:type="xsd:double"&gt;-8.852631&lt;/D&gt;&lt;D xsi:type="xsd:double"&gt;-19.370472&lt;/D&gt;&lt;D xsi:type="xsd:double"&gt;-25.835836&lt;/D&gt;&lt;D xsi:type="xsd:double"&gt;-19.155163&lt;/D&gt;&lt;D xsi:type="xsd:double"&gt;-13.457012&lt;/D&gt;&lt;D xsi:type="xsd:double"&gt;-11.452019&lt;/D&gt;&lt;D xsi:type="xsd:double"&gt;-4.9608946&lt;/D&gt;&lt;D xsi:type="xsd:double"&gt;-7.04093&lt;/D&gt;&lt;D xsi:type="xsd:double"&gt;-0.36660433&lt;/D&gt;&lt;D xsi:type="xsd:double"&gt;5.581641&lt;/D&gt;&lt;D xsi:type="xsd:double"&gt;1.2142777&lt;/D&gt;&lt;D xsi:type="xsd:double"&gt;-2.4951994&lt;/D&gt;&lt;D xsi:type="xsd:double"&gt;-0.100916624&lt;/D&gt;&lt;D xsi:type="xsd:double"&gt;10.390413&lt;/D&gt;&lt;D xsi:type="xsd:double"&gt;20.404613&lt;/D&gt;&lt;D xsi:type="xsd:double"&gt;19.475735&lt;/D&gt;&lt;D xsi:type="xsd:double"&gt;14.068449&lt;/D&gt;&lt;D xsi:type="xsd:double"&gt;20.725977&lt;/D&gt;&lt;D xsi:type="xsd:double"&gt;19.208504&lt;/D&gt;&lt;D xsi:type="xsd:double"&gt;17.548286&lt;/D&gt;&lt;D xsi:type="xsd:double"&gt;14.686847&lt;/D&gt;&lt;D xsi:type="xsd:double"&gt;18.201113&lt;/D&gt;&lt;D xsi:type="xsd:double"&gt;17.210781&lt;/D&gt;&lt;D xsi:type="xsd:double"&gt;33.08809&lt;/D&gt;&lt;D xsi:type="xsd:double"&gt;33.795822&lt;/D&gt;&lt;D xsi:type="xsd:double"&gt;35.580326&lt;/D&gt;&lt;D xsi:type="xsd:double"&gt;22.163307&lt;/D&gt;&lt;D xsi:type="xsd:double"&gt;9.715212&lt;/D&gt;&lt;D xsi:type="xsd:double"&gt;13.279676&lt;/D&gt;&lt;D xsi:type="xsd:double"&gt;4.0181994&lt;/D&gt;&lt;D xsi:type="xsd:double"&gt;3.9662004&lt;/D&gt;&lt;D xsi:type="xsd:double"&gt;2.154088&lt;/D&gt;&lt;D xsi:type="xsd:double"&gt;6.3039064&lt;/D&gt;&lt;D xsi:type="xsd:double"&gt;-1.9069493&lt;/D&gt;&lt;D xsi:type="xsd:double"&gt;-12.849581&lt;/D&gt;&lt;D xsi:type="xsd:double"&gt;-5.59451&lt;/D&gt;&lt;D xsi:type="xsd:double"&gt;-5.2940726&lt;/D&gt;&lt;D xsi:type="xsd:double"&gt;-10.450625&lt;/D&gt;&lt;D xsi:type="xsd:double"&gt;-10.343284&lt;/D&gt;&lt;D xsi:type="xsd:double"&gt;5.501449&lt;/D&gt;&lt;D xsi:type="xsd:double"&gt;3.4927368&lt;/D&gt;&lt;D xsi:type="xsd:double"&gt;2.0068645&lt;/D&gt;&lt;D xsi:type="xsd:double"&gt;6.307614&lt;/D&gt;&lt;D xsi:type="xsd:double"&gt;4.3287754&lt;/D&gt;&lt;D xsi:type="xsd:double"&gt;-6.0374317&lt;/D&gt;&lt;D xsi:type="xsd:double"&gt;-3.505224&lt;/D&gt;&lt;D xsi:type="xsd:double"&gt;16.404009&lt;/D&gt;&lt;D xsi:type="xsd:double"&gt;7.2726846&lt;/D&gt;&lt;D xsi:type="xsd:double"&gt;7.200098&lt;/D&gt;&lt;D xsi:type="xsd:double"&gt;10.707951&lt;/D&gt;&lt;D xsi:type="xsd:double"&gt;10.406303&lt;/D&gt;&lt;D xsi:type="xsd:double"&gt;-33.46864&lt;/D&gt;&lt;D xsi:type="xsd:double"&gt;-26.962143&lt;/D&gt;&lt;D xsi:type="xsd:double"&gt;-21.218563&lt;/D&gt;&lt;D xsi:type="xsd:double"&gt;-19.031895&lt;/D&gt;&lt;D xsi:type="xsd:double"&gt;-9.566462&lt;/D&gt;&lt;D xsi:type="xsd:double"&gt;4.387009&lt;/D&gt;&lt;D xsi:type="xsd:double"&gt;7.885492&lt;/D&gt;&lt;D xsi:type="xsd:double"&gt;5.164504&lt;/D&gt;&lt;D xsi:type="xsd:double"&gt;7.8777432&lt;/D&gt;&lt;D xsi:type="xsd:double"&gt;11.999583&lt;/D&gt;&lt;D xsi:type="xsd:double"&gt;14.389634&lt;/D&gt;&lt;D xsi:type="xsd:double"&gt;23.56391&lt;/D&gt;&lt;D xsi:type="xsd:double"&gt;77.79804&lt;/D&gt;&lt;D xsi:type="xsd:double"&gt;65.27472&lt;/D&gt;&lt;D xsi:type="xsd:double"&gt;64.64685&lt;/D&gt;&lt;D xsi:type="xsd:double"&gt;56.119&lt;/D&gt;&lt;D xsi:type="xsd:double"&gt;42.926502&lt;/D&gt;&lt;D xsi:type="xsd:double"&gt;37.55671&lt;/D&gt;&lt;D xsi:type="xsd:double"&gt;42.95324&lt;/D&gt;&lt;D xsi:type="xsd:double"&gt;45.32933&lt;/D&gt;&lt;D xsi:type="xsd:double"&gt;36.21116&lt;/D&gt;&lt;D xsi:type="xsd:double"&gt;19.244492&lt;/D&gt;&lt;D xsi:type="xsd:double"&gt;23.372173&lt;/D&gt;&lt;D xsi:type="xsd:double"&gt;10.667753&lt;/D&gt;&lt;D xsi:type="xsd:double"&gt;15.307629&lt;/D&gt;&lt;D xsi:type="xsd:double"&gt;15.630364&lt;/D&gt;&lt;D xsi:type="xsd:double"&gt;0.051748753&lt;/D&gt;&lt;D xsi:type="xsd:double"&gt;-6.9084764&lt;/D&gt;&lt;D xsi:type="xsd:double"&gt;-3.68523&lt;/D&gt;&lt;D xsi:type="xsd:double"&gt;1.9351125&lt;/D&gt;&lt;D xsi:type="xsd:double"&gt;-8.022672&lt;/D&gt;&lt;D xsi:type="xsd:double"&gt;-13.31194&lt;/D&gt;&lt;D xsi:type="xsd:double"&gt;-8.154928&lt;/D&gt;&lt;D xsi:type="xsd:double"&gt;-5.3189635&lt;/D&gt;&lt;D xsi:type="xsd:double"&gt;-10.497469&lt;/D&gt;&lt;D xsi:type="xsd:double"&gt;-9.596407&lt;/D&gt;&lt;D xsi:type="xsd:double"&gt;-13.616925&lt;/D&gt;&lt;D xsi:type="xsd:double"&gt;-10.608774&lt;/D&gt;&lt;D xsi:type="xsd:double"&gt;1.0617256&lt;/D&gt;&lt;D xsi:type="xsd:double"&gt;11.140907&lt;/D&gt;&lt;D xsi:type="xsd:double"&gt;11.535585&lt;/D&gt;&lt;D xsi:type="xsd:double"&gt;-1.3140142&lt;/D&gt;&lt;D xsi:type="xsd:double"&gt;4.927993&lt;/D&gt;&lt;D xsi:type="xsd:double"&gt;7.716131&lt;/D&gt;&lt;D xsi:type="xsd:double"&gt;5.100608&lt;/D&gt;&lt;D xsi:type="xsd:double"&gt;15.03948&lt;/D&gt;&lt;D xsi:type="xsd:double"&gt;15.809798&lt;/D&gt;&lt;D xsi:type="xsd:double"&gt;26.784111&lt;/D&gt;&lt;D xsi:type="xsd:double"&gt;32.349922&lt;/D&gt;&lt;D xsi:type="xsd:double"&gt;28.10867&lt;/D&gt;&lt;D xsi:type="xsd:double"&gt;28.717434&lt;/D&gt;&lt;D xsi:type="xsd:double"&gt;28.703917&lt;/D&gt;&lt;D xsi:type="xsd:double"&gt;28.340446&lt;/D&gt;&lt;D xsi:type="xsd:double"&gt;30.004608&lt;/D&gt;&lt;D xsi:type="xsd:double"&gt;27.651096&lt;/D&gt;&lt;D xsi:type="xsd:double"&gt;27.90593&lt;/D&gt;&lt;/FQL&gt;&lt;FQL&gt;&lt;Q&gt;EWZ^FMA_DIV_YLD(NTMA,-10AY,0,AM,"PORTAGG","MEANR")&lt;/Q&gt;&lt;R&gt;121&lt;/R&gt;&lt;C&gt;1&lt;/C&gt;&lt;D xsi:type="xsd:double"&gt;3.72535998650366&lt;/D&gt;&lt;D xsi:type="xsd:double"&gt;3.91143167062201&lt;/D&gt;&lt;D xsi:type="xsd:double"&gt;4.3474525747893&lt;/D&gt;&lt;D xsi:type="xsd:double"&gt;4.12277516836964&lt;/D&gt;&lt;D xsi:type="xsd:double"&gt;3.95890856327014&lt;/D&gt;&lt;D xsi:type="xsd:double"&gt;3.93926650487288&lt;/D&gt;&lt;D xsi:type="xsd:double"&gt;3.65560803886743&lt;/D&gt;&lt;D xsi:type="xsd:double"&gt;3.63312685426777&lt;/D&gt;&lt;D xsi:type="xsd:double"&gt;3.84615797048141&lt;/D&gt;&lt;D xsi:type="xsd:double"&gt;3.85574442396407&lt;/D&gt;&lt;D xsi:type="xsd:double"&gt;4.07902085823922&lt;/D&gt;&lt;D xsi:type="xsd:double"&gt;4.28317121504718&lt;/D&gt;&lt;D xsi:type="xsd:double"&gt;4.05319144414366&lt;/D&gt;&lt;D xsi:type="xsd:double"&gt;3.96605735018311&lt;/D&gt;&lt;D xsi:type="xsd:double"&gt;4.13985489386586&lt;/D&gt;&lt;D xsi:type="xsd:double"&gt;4.86447414741386&lt;/D&gt;&lt;D xsi:type="xsd:double"&gt;4.27795612106145&lt;/D&gt;&lt;D xsi:type="xsd:double"&gt;3.27416057008348&lt;/D&gt;&lt;D xsi:type="xsd:double"&gt;3.14890283203665&lt;/D&gt;&lt;D xsi:type="xsd:double"&gt;3.37162498393461&lt;/D&gt;&lt;D xsi:type="xsd:double"&gt;3.45663343874052&lt;/D&gt;&lt;D xsi:type="xsd:double"&gt;2.97005655617098&lt;/D&gt;&lt;D xsi:type="xsd:double"&gt;2.99127897693165&lt;/D&gt;&lt;D xsi:type="xsd:double"&gt;3.18530084219748&lt;/D&gt;&lt;D xsi:type="xsd:double"&gt;2.89494242993285&lt;/D&gt;&lt;D xsi:type="xsd:double"&gt;3.15818018165221&lt;/D&gt;&lt;D xsi:type="xsd:double"&gt;3.59315340319183&lt;/D&gt;&lt;D xsi:type="xsd:double"&gt;3.36730836287543&lt;/D&gt;&lt;D xsi:type="xsd:double"&gt;3.31815526873272&lt;/D&gt;&lt;D xsi:type="xsd:double"&gt;3.6343308778012&lt;/D&gt;&lt;D xsi:type="xsd:double"&gt;3.65849355388237&lt;/D&gt;&lt;D xsi:type="xsd:double"&gt;3.87302603240802&lt;/D&gt;&lt;D xsi:type="xsd:double"&gt;3.69923170238329&lt;/D&gt;&lt;D xsi:type="xsd:double"&gt;3.4959501402585&lt;/D&gt;&lt;D xsi:type="xsd:double"&gt;3.37258072560773&lt;/D&gt;&lt;D xsi:type="xsd:double"&gt;3.11367069140846&lt;/D&gt;&lt;D xsi:type="xsd:double"&gt;3.17160046245116&lt;/D&gt;&lt;D xsi:type="xsd:double"&gt;3.41703934926218&lt;/D&gt;&lt;D xsi:type="xsd:double"&gt;3.52208480498681&lt;/D&gt;&lt;D xsi:type="xsd:double"&gt;3.29187949230528&lt;/D&gt;&lt;D xsi:type="xsd:double"&gt;3.37924466425463&lt;/D&gt;&lt;D xsi:type="xsd:double"&gt;3.44445705232156&lt;/D&gt;&lt;D xsi:type="xsd:double"&gt;3.60754623148489&lt;/D&gt;&lt;D xsi:type="xsd:double"&gt;3.85251722569635&lt;/D&gt;&lt;D xsi:type="xsd:double"&gt;4.5786044201868&lt;/D&gt;&lt;D xsi:type="xsd:double"&gt;4.2434663412765&lt;/D&gt;&lt;D xsi:type="xsd:double"&gt;4.36001871682618&lt;/D&gt;&lt;D xsi:type="xsd:double"&gt;4.34508771687802&lt;/D&gt;&lt;D xsi:type="xsd:double"&gt;4.09919207984837&lt;/D&gt;&lt;D xsi:type="xsd:double"&gt;3.87820234820228&lt;/D&gt;&lt;D xsi:type="xsd:double"&gt;4.02951414810582&lt;/D&gt;&lt;D xsi:type="xsd:double"&gt;3.71391070436455&lt;/D&gt;&lt;D xsi:type="xsd:double"&gt;3.48710120503738&lt;/D&gt;&lt;D xsi:type="xsd:double"&gt;3.29355268767851&lt;/D&gt;&lt;D xsi:type="xsd:double"&gt;3.47810423248706&lt;/D&gt;&lt;D xsi:type="xsd:double"&gt;3.6888977311043&lt;/D&gt;&lt;D xsi:type="xsd:double"&gt;3.12616717068943&lt;/D&gt;&lt;D xsi:type="xsd:double"&gt;3.07954842664507&lt;/D&gt;&lt;D xsi:type="xsd:double"&gt;3.38602641191086&lt;/D&gt;&lt;D xsi:type="xsd:double"&gt;3.21753465998148&lt;/D&gt;&lt;D xsi:type="xsd:double"&gt;3.34479674342132&lt;/D&gt;&lt;D xsi:type="xsd:double"&gt;3.30042412256486&lt;/D&gt;&lt;D xsi:type="xsd:double"&gt;3.15116562257886&lt;/D&gt;&lt;D xsi:type="xsd:double"&gt;3.08138261214685&lt;/D&gt;&lt;D xsi:type="xsd:double"&gt;3.</t>
        </r>
      </text>
    </comment>
    <comment ref="A17" authorId="0" shapeId="0" xr:uid="{628BE6EC-B624-4E03-A1D0-CB83803AA40A}">
      <text>
        <r>
          <rPr>
            <b/>
            <sz val="9"/>
            <color indexed="81"/>
            <rFont val="Tahoma"/>
            <charset val="1"/>
          </rPr>
          <t>10774311138449&lt;/D&gt;&lt;D xsi:type="xsd:double"&gt;5.33132024850253&lt;/D&gt;&lt;D xsi:type="xsd:double"&gt;4.0154090740896&lt;/D&gt;&lt;D xsi:type="xsd:double"&gt;3.64918147930455&lt;/D&gt;&lt;D xsi:type="xsd:double"&gt;2.85778921026715&lt;/D&gt;&lt;D xsi:type="xsd:double"&gt;2.67903546021291&lt;/D&gt;&lt;D xsi:type="xsd:double"&gt;2.76896956062508&lt;/D&gt;&lt;D xsi:type="xsd:double"&gt;3.36433959231269&lt;/D&gt;&lt;D xsi:type="xsd:double"&gt;3.45424921987643&lt;/D&gt;&lt;D xsi:type="xsd:double"&gt;3.45729079509392&lt;/D&gt;&lt;D xsi:type="xsd:double"&gt;3.34876338705957&lt;/D&gt;&lt;D xsi:type="xsd:double"&gt;3.42115463319132&lt;/D&gt;&lt;D xsi:type="xsd:double"&gt;3.73991163731827&lt;/D&gt;&lt;D xsi:type="xsd:double"&gt;4.28263581709404&lt;/D&gt;&lt;D xsi:type="xsd:double"&gt;4.51534483943945&lt;/D&gt;&lt;D xsi:type="xsd:double"&gt;4.68697782157117&lt;/D&gt;&lt;D xsi:type="xsd:double"&gt;4.72643886794232&lt;/D&gt;&lt;D xsi:type="xsd:double"&gt;5.21682498645272&lt;/D&gt;&lt;D xsi:type="xsd:double"&gt;5.88621760011109&lt;/D&gt;&lt;D xsi:type="xsd:double"&gt;6.51600824561249&lt;/D&gt;&lt;D xsi:type="xsd:double"&gt;6.50571093218381&lt;/D&gt;&lt;D xsi:type="xsd:double"&gt;7.79468860221028&lt;/D&gt;&lt;D xsi:type="xsd:double"&gt;7.47751998455977&lt;/D&gt;&lt;D xsi:type="xsd:double"&gt;7.22781969454568&lt;/D&gt;&lt;D xsi:type="xsd:double"&gt;6.87202385021884&lt;/D&gt;&lt;D xsi:type="xsd:double"&gt;9.1205104909676&lt;/D&gt;&lt;D xsi:type="xsd:double"&gt;8.39976784421627&lt;/D&gt;&lt;D xsi:type="xsd:double"&gt;10.0106531471038&lt;/D&gt;&lt;D xsi:type="xsd:double"&gt;10.9036766883799&lt;/D&gt;&lt;D xsi:type="xsd:double"&gt;11.5355309367913&lt;/D&gt;&lt;D xsi:type="xsd:double"&gt;10.4009445594595&lt;/D&gt;&lt;D xsi:type="xsd:double"&gt;10.6214107438749&lt;/D&gt;&lt;D xsi:type="xsd:double"&gt;9.33497706778879&lt;/D&gt;&lt;D xsi:type="xsd:double"&gt;8.46499084173687&lt;/D&gt;&lt;D xsi:type="xsd:double"&gt;7.38282180800273&lt;/D&gt;&lt;D xsi:type="xsd:double"&gt;6.62498553599734&lt;/D&gt;&lt;D xsi:type="xsd:double"&gt;6.46351935660659&lt;/D&gt;&lt;D xsi:type="xsd:double"&gt;7.16028798306859&lt;/D&gt;&lt;D xsi:type="xsd:double"&gt;6.50769355363923&lt;/D&gt;&lt;D xsi:type="xsd:double"&gt;6.54296926966386&lt;/D&gt;&lt;D xsi:type="xsd:double"&gt;6.05377047049385&lt;/D&gt;&lt;D xsi:type="xsd:double"&gt;6.08004674567374&lt;/D&gt;&lt;D xsi:type="xsd:double"&gt;6.02220549135218&lt;/D&gt;&lt;D xsi:type="xsd:double"&gt;5.85011661801352&lt;/D&gt;&lt;D xsi:type="xsd:double"&gt;6.27986754341214&lt;/D&gt;&lt;D xsi:type="xsd:double"&gt;6.11824147531191&lt;/D&gt;&lt;D xsi:type="xsd:double"&gt;5.81959707076063&lt;/D&gt;&lt;D xsi:type="xsd:double"&gt;5.81138587759666&lt;/D&gt;&lt;D xsi:type="xsd:double"&gt;5.85307386236642&lt;/D&gt;&lt;D xsi:type="xsd:double"&gt;6.30848112061249&lt;/D&gt;&lt;D xsi:type="xsd:double"&gt;6.42171830365982&lt;/D&gt;&lt;D xsi:type="xsd:double"&gt;6.69116104583229&lt;/D&gt;&lt;D xsi:type="xsd:double"&gt;7.38152470569404&lt;/D&gt;&lt;D xsi:type="xsd:double"&gt;6.64815418898502&lt;/D&gt;&lt;D xsi:type="xsd:double"&gt;6.43072632664565&lt;/D&gt;&lt;D xsi:type="xsd:double"&gt;5.65513758504669&lt;/D&gt;&lt;D xsi:type="xsd:double"&gt;5.65912859649527&lt;/D&gt;&lt;/FQL&gt;&lt;FQL&gt;&lt;Q&gt;EWW^FMA_PE(LTMA,-10AY,0,AM,"PORTAGG","MEANR")&lt;/Q&gt;&lt;R&gt;121&lt;/R&gt;&lt;C&gt;1&lt;/C&gt;&lt;D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xsi:type="xsd:double"&gt;22.1994685523522&lt;/D&gt;&lt;D xsi:type="xsd:double"&gt;23.9041990850408&lt;/D&gt;&lt;D xsi:type="xsd:double"&gt;24.7277604672983&lt;/D&gt;&lt;D xsi:type="xsd:double"&gt;24.54393720169&lt;/D&gt;&lt;D xsi:type="xsd:double"&gt;24.2318157740571&lt;/D&gt;&lt;D xsi:type="xsd:double"&gt;23.1952442942501&lt;/D&gt;&lt;D xsi:type="xsd:double"&gt;23.0035938771805&lt;/D&gt;&lt;D xsi:type="xsd:double"&gt;22.9829288341971&lt;/D&gt;&lt;D xsi:type="xsd:double"&gt;21.6953387316197&lt;/D&gt;&lt;D xsi:type="xsd:double"&gt;22.2472797395718&lt;/D&gt;&lt;D xsi:type="xsd:double"&gt;20.6175924586172&lt;/D&gt;&lt;D xsi:type="xsd:double"&gt;20.5167386815569&lt;/D&gt;&lt;D xsi:type="xsd:double"&gt;20.3876788472492&lt;/D&gt;&lt;D xsi:type="xsd:double"&gt;21.5563714927453&lt;/D&gt;&lt;D xsi:type="xsd:double"&gt;21.4046719031598&lt;/D&gt;&lt;D xsi:type="xsd:double"&gt;21.0022502215114&lt;/D&gt;&lt;D xsi:type="xsd:double"&gt;20.4210313893049&lt;/D&gt;&lt;D xsi:type="xsd:double"&gt;20.1631810379322&lt;/D&gt;&lt;D xsi:type="xsd:double"&gt;19.9889045702908&lt;/D&gt;&lt;D xsi:type="xsd:double"&gt;19.596448764895&lt;/D&gt;&lt;D xsi:type="xsd:double"&gt;19.2264504017204&lt;/D&gt;&lt;D xsi:type="xsd:double"&gt;18.4662728375381&lt;/D&gt;&lt;D xsi:type="xsd:double"&gt;16.9567006352221&lt;/D&gt;&lt;D xsi:type="xsd:double"&gt;17.1867174644409&lt;/D&gt;&lt;D xsi:type="xsd:double"&gt;17.3874485431402&lt;/D&gt;&lt;D xsi:type="xsd:double"&gt;17.8494757382631&lt;/D&gt;&lt;D xsi:type="xsd:double"&gt;17.847267229879&lt;/D&gt;&lt;D xsi:type="xsd:double"&gt;17.8238868707428&lt;/D&gt;&lt;D xsi:type="xsd:double"&gt;17.1874054081599&lt;/D&gt;&lt;D xsi:type="xsd:double"&gt;17.1955326109594&lt;/D&gt;&lt;D xsi:type="xsd:double"&gt;17.5931405530828&lt;/D&gt;&lt;D xsi:type="xsd:double"&gt;17.0685936270302&lt;/D&gt;&lt;D xsi:type="xsd:double"&gt;17.2810838542521&lt;/D&gt;&lt;D xsi:type="xsd:double"&gt;16.3824854799339&lt;/D&gt;&lt;D xsi:type="xsd:double"&gt;15.0178024236474&lt;/D&gt;&lt;D xsi:type="xsd:double"&gt;14.4244103527251&lt;/D&gt;&lt;D xsi:type="xsd:double"&gt;15.5685394964164&lt;/D&gt;&lt;D xsi:type="xsd:double"&gt;15.5803068794362&lt;/D&gt;&lt;D xsi:type="xsd:double"&gt;15.386808513947&lt;/D&gt;&lt;D xsi:type="xsd:double"&gt;15.484427202199&lt;/D&gt;&lt;D xsi:type="xsd:double"&gt;15.1167270784936&lt;/D&gt;&lt;D xsi:type="xsd:double"&gt;14.9379448418177&lt;/D&gt;&lt;D xsi:type="xsd:double"&gt;14.6916551955027&lt;/D&gt;&lt;D xsi:type="xsd:double"&gt;14.2251212189333&lt;/D&gt;&lt;D xsi:type="xsd:double"&gt;14.9829885992915&lt;/D&gt;&lt;D xsi:type="xsd:double"&gt;15.1653446926105&lt;/D&gt;&lt;D xsi:type="xsd:double"&gt;15.2993153494063&lt;/D&gt;&lt;D xsi:type="xsd:double"&gt;15.8583346138942&lt;/D&gt;&lt;D xsi:type="xsd:double"&gt;16.3098663784811&lt;/D&gt;&lt;D xsi:type="xsd:double"&gt;16.3417889270204&lt;/D&gt;&lt;D xsi:type="xsd:double"&gt;14.4204550476221&lt;/D&gt;&lt;D xsi:type="xsd:double"&gt;14.3879170809205&lt;/D&gt;&lt;D xsi:type="xsd:double"&gt;15.9671567796966&lt;/D&gt;&lt;D xsi:type="xsd:double"&gt;17.3010500374196&lt;/D&gt;&lt;D xsi:type="xsd:double"&gt;18.1612555352266&lt;/D&gt;&lt;D xsi:type="xsd:double"&gt;20.5764293578315&lt;/D&gt;&lt;D xsi:type="xsd:double"&gt;19.4708391209576&lt;/D&gt;&lt;D xsi:type="xsd:double"&gt;20.2630978084829&lt;/D&gt;&lt;D xsi:type="xsd:double"&gt;23.5064561466296&lt;/D&gt;&lt;D xsi:type="xsd:double"&gt;31.4569562241969&lt;/D&gt;&lt;D xsi:type="xsd:double"&gt;31.9800653982276&lt;/D&gt;&lt;D xsi:type="xsd:double"&gt;28.4624417251646&lt;/D&gt;&lt;D xsi:type="xsd:double"&gt;26.5392613317155&lt;/D&gt;&lt;D xsi:type="xsd:double"&gt;25.5046870377298&lt;/D&gt;&lt;D xsi:type="xsd:double"&gt;24.2132609907401&lt;/D&gt;&lt;D xsi:type="xsd:double"&gt;23.1359909994793&lt;/D&gt;&lt;D xsi:type="xsd:double"&gt;21.7793976253153&lt;/D&gt;&lt;D xsi:type="xsd:double"&gt;20.4791437213053&lt;/D&gt;&lt;D xsi:type="xsd:double"&gt;18.9583357915055&lt;/D&gt;&lt;D xsi:type="xsd:double"&gt;17.5327127245495&lt;/D&gt;&lt;D xsi:type="xsd:double"&gt;16.0817651379477&lt;/D&gt;&lt;D xsi:type="xsd:double"&gt;15.4794433057518&lt;/D&gt;&lt;D xsi:type="xsd:double"&gt;15.095643750716&lt;/D&gt;&lt;D xsi:type="xsd:double"&gt;14.8095736719003&lt;/D&gt;&lt;D xsi:type="xsd:double"&gt;14.9219211359663&lt;/D&gt;&lt;D xsi:type="xsd:double"&gt;14.7991226474157&lt;/D&gt;&lt;D xsi:type="xsd:double"&gt;14.265455063872&lt;/D&gt;&lt;D xsi:type="xsd:double"&gt;13.7169696962618&lt;/D&gt;&lt;D xsi:type="xsd:double"&gt;13.4174356381819&lt;/D&gt;&lt;D xsi:type="xsd:double"&gt;13.5021482837688&lt;/D&gt;&lt;D xsi:type="xsd:double"&gt;12.8807348400693&lt;/D&gt;&lt;D xsi:type="xsd:double"&gt;12.8267928436097&lt;/D&gt;&lt;D xsi:type="xsd:double"&gt;13.6812684305483&lt;/D&gt;&lt;D xsi:type="xsd:double"&gt;13.0732641323087&lt;/D&gt;&lt;D xsi:type="xsd:double"&gt;13.8787709898652&lt;/D&gt;&lt;D xsi:type="xsd:double"&gt;14.617813978662&lt;/D&gt;&lt;D xsi:type="xsd:double"&gt;14.4717644642647&lt;/D&gt;&lt;D xsi:type="xsd:double"&gt;14.3977040408496&lt;/D&gt;&lt;D xsi:type="xsd:double"&gt;14.1963969804256&lt;/D&gt;&lt;D xsi:type="xsd:double"&gt;13.7865131052438&lt;/D&gt;&lt;D xsi:type="xsd:double"&gt;13.4266692544292&lt;/D&gt;&lt;D xsi:type="xsd:double"&gt;13.1736779914355&lt;/D&gt;&lt;D xsi:type="xsd:double"&gt;12.7912555762417&lt;/D&gt;&lt;D xsi:type="xsd:double"&gt;12.1632638546275&lt;/D&gt;&lt;D xsi:type="xsd:double"&gt;12.9537845331117&lt;/D&gt;&lt;D xsi:type="xsd:double"&gt;14.1676992772751&lt;/D&gt;&lt;D xsi:type="xsd:double"&gt;13.3568993692465&lt;/D&gt;&lt;D xsi:type="xsd:double"&gt;14.7086162052869&lt;/D&gt;&lt;D xsi:type="xsd:double"&gt;15.7180689627467&lt;/D&gt;&lt;D xsi:type="xsd:double"&gt;15.391197344657&lt;/D&gt;&lt;D xsi:type="xsd:double"&gt;15.2831187165474&lt;/D&gt;&lt;D xsi:type="xsd:double"&gt;14.4975674649892&lt;/D&gt;&lt;D xsi:type="xsd:double"&gt;14.1197142554878&lt;/D&gt;&lt;D xsi:type="xsd:double"&gt;13.7751310461838&lt;/D&gt;&lt;D xsi:type="xsd:double"&gt;13.2836203715655&lt;/D&gt;&lt;D xsi:type="xsd:double"&gt;13.0025615524492&lt;/D&gt;&lt;/FQL&gt;&lt;FQL&gt;&lt;Q&gt;WL-FDS^FG_PRICE_CHANGE(0,-6AM)&lt;/Q&gt;&lt;R&gt;1&lt;/R&gt;&lt;C&gt;1&lt;/C&gt;&lt;D xsi:type="xsd:double"&gt;-0.404288978730871&lt;/D&gt;&lt;/FQL&gt;&lt;FQL&gt;&lt;Q&gt;W-FDS^FG_PRICE_CHANGE(0,-3AM)&lt;/Q&gt;&lt;R&gt;1&lt;/R&gt;&lt;C&gt;1&lt;/C&gt;&lt;D xsi:type="xsd:double"&gt;7.00607192900513&lt;/D&gt;&lt;/FQL&gt;&lt;FQL&gt;&lt;Q&gt;TUR^FG_TOTAL_RETURNC(0,-12AM)&lt;/Q&gt;&lt;R&gt;1&lt;/R&gt;&lt;C&gt;1&lt;/C&gt;&lt;D xsi:type="xsd:double"&gt;-5.521977&lt;/D&gt;&lt;/FQL&gt;&lt;FQL&gt;&lt;Q&gt;QAT^FG_TOTAL_RETURNC(0,-12AM)&lt;/Q&gt;&lt;R&gt;1&lt;/R&gt;&lt;C&gt;1&lt;/C&gt;&lt;D xsi:type="xsd:double"&gt;15.500188&lt;/D&gt;&lt;/FQL&gt;&lt;FQL&gt;&lt;Q&gt;GREK^FMA_PCT_ABOVE_MAVG(200,0,,,,"PORTAGG")&lt;/Q&gt;&lt;R&gt;1&lt;/R&gt;&lt;C&gt;1&lt;/C&gt;&lt;D xsi:type="xsd:double"&gt;51.7241379310345&lt;/D&gt;&lt;/FQL&gt;&lt;FQL&gt;&lt;Q&gt;EWW^PERCENT_CHANGE(FMA_EPS(+1,0,,,,"PORTAGG","MEAN"),FMA_EPS(+1,-1AM,,,,"PORTAGG","MEAN"))&lt;/Q&gt;&lt;R&gt;1&lt;/R&gt;&lt;C&gt;1&lt;/C&gt;&lt;D xsi:type="xsd:double"&gt;-2.13361579582537&lt;/D&gt;&lt;/FQL&gt;&lt;FQL&gt;&lt;Q&gt;EPOL^PERCENT_CHANGE(FMA_EPS(+1,0,,,,"PORTAGG","MEAN"),FMA_EPS(+1,-3AM,,,,"PORTAGG","MEAN"))&lt;/Q&gt;&lt;R&gt;1&lt;/R&gt;&lt;C&gt;1&lt;/C&gt;&lt;D xsi:type="xsd:double"&gt;-2.45748248547133&lt;/D&gt;&lt;/FQL&gt;&lt;FQL&gt;&lt;Q&gt;CNYA^PERCENT_CHANGE(FMA_EPS(+1,0,,,,"PORTAGG","MEAN"),FMA_EPS(+1,-3AM,,,,"PORTAGG","MEAN"))&lt;/Q&gt;&lt;R&gt;1&lt;/R&gt;&lt;C&gt;1&lt;/C&gt;&lt;D xsi:type="xsd:double"&gt;-0.85640082365662&lt;/D&gt;&lt;/FQL&gt;&lt;FQL&gt;&lt;Q&gt;KSA^SIZE(FG_CONSTITUENTS)&lt;/Q&gt;&lt;R&gt;1&lt;/R&gt;&lt;C&gt;1&lt;/C&gt;&lt;D xsi:type="xsd:long"&gt;126&lt;/D&gt;&lt;/FQL&gt;&lt;FQL&gt;&lt;Q&gt;EWY^FMA_COS_UP("EPS","1M",+1,NOW,,,"PORTAGG","MEANR")&lt;/Q&gt;&lt;R&gt;1&lt;/R&gt;&lt;C&gt;1&lt;/C&gt;&lt;D xsi:type="xsd:double"&gt;32&lt;/D&gt;&lt;/FQL&gt;&lt;FQL&gt;&lt;Q&gt;INDA^FMA_RBICS_REV_CURRENT(30, LOC, "PORTAGG")&lt;/Q&gt;&lt;R&gt;1&lt;/R&gt;&lt;C&gt;1&lt;/C&gt;&lt;D xsi:type="xsd:double"&gt;30.3800766720157&lt;/D&gt;&lt;/FQL&gt;&lt;FQL&gt;&lt;Q&gt;TRYSA10Y-FDS^FG_YIELD_NAME&lt;/Q&gt;&lt;R&gt;1&lt;/R&gt;&lt;C&gt;1&lt;/C&gt;&lt;D xsi:type="xsd:string"&gt;Treasury - SAUDI ARABIA Benchmark Bond 10Y&lt;/D&gt;&lt;/FQL&gt;&lt;FQL&gt;&lt;Q&gt;REFQALEND-FDS^(SUBARRAY(NOT_NA(NO_REPEAT_F(FG_YIELD(NOW,-10AY,D))),0,1)-SUBARRAY(NOT_NA(NO_REPEAT_F(FG_YIELD(NOW,-10AY,D))),1,1))*100&lt;/Q&gt;&lt;R&gt;1&lt;/R&gt;&lt;C&gt;1&lt;/C&gt;&lt;D xsi:type="xsd:double"&gt;-55&lt;/D&gt;&lt;/FQL&gt;&lt;FQL&gt;&lt;Q&gt;REFKRBASE-FDS^(SUBARRAY(NOT_NA(NO_REPEAT_F(FG_YIELD(NOW,-10AY,D))),0,1)-SUBARRAY(NOT_NA(NO_REPEAT_F(FG_YIELD(NOW,-10AY,D))),1,1))*100&lt;/Q&gt;&lt;R&gt;1&lt;/R&gt;&lt;C&gt;1&lt;/C&gt;&lt;D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xsi:type="xsd:double"&gt;-25&lt;/D&gt;&lt;/FQL&gt;&lt;FQL&gt;&lt;Q&gt;TRYAE10Y-FDS^PCTCHG(FG_YIELD(0,,,,"YTM"),FG_YIELD(-1AM,,,,"YTM"))&lt;/Q&gt;&lt;R&gt;1&lt;/R&gt;&lt;C&gt;1&lt;/C&gt;&lt;D xsi:type="xsd:double"&gt;9.204426&lt;/D&gt;&lt;/FQL&gt;&lt;FQL&gt;&lt;Q&gt;^FG_YIELD(-10AY,0,Y,,"YTM")&lt;/Q&gt;&lt;R&gt;10&lt;/R&gt;&lt;C&gt;1&lt;/C&gt;&lt;D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xsi:type="xsd:double"&gt;2.004&lt;/D&gt;&lt;/FQL&gt;&lt;FQL&gt;&lt;Q&gt;CAGDPY@KR^EE_ACTUAL_ANNUAL(MED,+1)&lt;/Q&gt;&lt;R&gt;1&lt;/R&gt;&lt;C&gt;1&lt;/C&gt;&lt;D xsi:type="xsd:double"&gt;3.75&lt;/D&gt;&lt;/FQL&gt;&lt;FQL&gt;&lt;Q&gt;USDVND^STD(FG_PRICE_CHANGE(0,-1AY,AM))&lt;/Q&gt;&lt;R&gt;1&lt;/R&gt;&lt;C&gt;1&lt;/C&gt;&lt;D xsi:type="xsd:double"&gt;1.25229931396436&lt;/D&gt;&lt;/FQL&gt;&lt;FQL&gt;&lt;Q&gt;USDTHB^FG_PRICE_CHANGE(0,-3AM)&lt;/Q&gt;&lt;R&gt;1&lt;/R&gt;&lt;C&gt;1&lt;/C&gt;&lt;D xsi:type="xsd:double"&gt;-7.805121&lt;/D&gt;&lt;/FQL&gt;&lt;FQL&gt;&lt;Q&gt;USDINR^STD(FG_PRICE_CHANGE(0,-1AY,AM))&lt;/Q&gt;&lt;R&gt;1&lt;/R&gt;&lt;C&gt;1&lt;/C&gt;&lt;D xsi:type="xsd:double"&gt;0.300535456254783&lt;/D&gt;&lt;/FQL&gt;&lt;FQL&gt;&lt;Q&gt;USDBRL^FG_PRICE_CHANGE(0,-6AM)&lt;/Q&gt;&lt;R&gt;1&lt;/R&gt;&lt;C&gt;1&lt;/C&gt;&lt;D xsi:type="xsd:double"&gt;8.037388&lt;/D&gt;&lt;/FQL&gt;&lt;FQL&gt;&lt;Q&gt;USDPLN^STD(FG_PRICE_CHANGE(0,-1AY,AM))&lt;/Q&gt;&lt;R&gt;1&lt;/R&gt;&lt;C&gt;1&lt;/C&gt;&lt;D xsi:type="xsd:double"&gt;2.56985625170888&lt;/D&gt;&lt;/FQL&gt;&lt;FQL&gt;&lt;Q&gt;FC0000TH^FMA_EPS(NTMA,-20AY,0,CY,,"PORTAGG","MEANR")&lt;/Q&gt;&lt;R&gt;20&lt;/R&gt;&lt;C&gt;1&lt;/C&gt;&lt;D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xsi:type="xsd:double"&gt;48.1240323738324&lt;/D&gt;&lt;D xsi:type="xsd:double"&gt;34.7106307308398&lt;/D&gt;&lt;D xsi:type="xsd:double"&gt;40.2723415007705&lt;/D&gt;&lt;D xsi:type="xsd:double"&gt;42.4815786364131&lt;/D&gt;&lt;D xsi:type="xsd:double"&gt;40.181607467413&lt;/D&gt;&lt;/FQL&gt;&lt;FQL&gt;&lt;Q&gt;INDA^FG_TOTAL_RETURNC(-10AY,0,AM)&lt;/Q&gt;&lt;R&gt;121&lt;/R&gt;&lt;C&gt;1&lt;/C&gt;&lt;D xsi:type="xsd:double"&gt;-5.4690003&lt;/D&gt;&lt;D xsi:type="xsd:double"&gt;7.500839&lt;/D&gt;&lt;D xsi:type="xsd:double"&gt;-5.771303&lt;/D&gt;&lt;D xsi:type="xsd:double"&gt;7.4&lt;/D&gt;&lt;D xsi:type="xsd:double"&gt;2.8243303&lt;/D&gt;&lt;D xsi:type="xsd:double"&gt;0.12072325&lt;/D&gt;&lt;D xsi:type="xsd:double"&gt;-2.848959&lt;/D&gt;&lt;D xsi:type="xsd:double"&gt;-5.1357627&lt;/D&gt;&lt;D xsi:type="xsd:double"&gt;-1.40661&lt;/D&gt;&lt;D xsi:type="xsd:double"&gt;4.6174407&lt;/D&gt;&lt;D xsi:type="xsd:double"&gt;-4.171973&lt;/D&gt;&lt;D xsi:type="xsd:double"&gt;-7.211697&lt;/D&gt;&lt;D xsi:type="xsd:double"&gt;6.0530066&lt;/D&gt;&lt;D xsi:type="xsd:double"&gt;-8.341784&lt;/D&gt;&lt;D xsi:type="xsd:double"&gt;0.3316164&lt;/D&gt;&lt;D xsi:type="xsd:double"&gt;-6.850958&lt;/D&gt;&lt;D xsi:type="xsd:double"&gt;-3.5345495&lt;/D&gt;&lt;D xsi:type="xsd:double"&gt;9.139562&lt;/D&gt;&lt;D xsi:type="xsd:double"&gt;3.9984941&lt;/D&gt;&lt;D xsi:type="xsd:double"&gt;-2.9379725&lt;/D&gt;&lt;D xsi:type="xsd:double"&gt;3.3632278&lt;/D&gt;&lt;D xsi:type="xsd:double"&gt;4.7608256&lt;/D&gt;&lt;D xsi:type="xsd:double"&gt;2.7083397&lt;/D&gt;&lt;D xsi:type="xsd:double"&gt;-0.43948293&lt;/D&gt;&lt;D xsi:type="xsd:double"&gt;0.40746927&lt;/D&gt;&lt;D xsi:type="xsd:double"&gt;-11.701048&lt;/D&gt;&lt;D xsi:type="xsd:double"&gt;2.7575612&lt;/D&gt;&lt;D xsi:type="xsd:double"&gt;2.9693007&lt;/D&gt;&lt;D xsi:type="xsd:double"&gt;5.952823&lt;/D&gt;&lt;D xsi:type="xsd:double"&gt;6.61186&lt;/D&gt;&lt;D xsi:type="xsd:double"&gt;0.16067028&lt;/D&gt;&lt;D xsi:type="xsd:double"&gt;2.726984&lt;/D&gt;&lt;D xsi:type="xsd:double"&gt;1.8425941&lt;/D&gt;&lt;D xsi:type="xsd:double"&gt;3.5264015&lt;/D&gt;&lt;D xsi:type="xsd:double"&gt;0.20815134&lt;/D&gt;&lt;D xsi:type="xsd:double"&gt;2.6112795&lt;/D&gt;&lt;D xsi:type="xsd:double"&gt;-0.43377876&lt;/D&gt;&lt;D xsi:type="xsd:double"&gt;1.2198567&lt;/D&gt;&lt;D xsi:type="xsd:double"&gt;2.3242474&lt;/D&gt;&lt;D xsi:type="xsd:double"&gt;4.3426633&lt;/D&gt;&lt;D xsi:type="xsd:double"&gt;-4.6303806&lt;/D&gt;&lt;D xsi:type="xsd:double"&gt;-3.691095&lt;/D&gt;&lt;D xsi:type="xsd:double"&gt;2.9186368&lt;/D&gt;&lt;D xsi:type="xsd:double"&gt;-5.6717277&lt;/D&gt;&lt;D xsi:type="xsd:double"&gt;1.7916799&lt;/D&gt;&lt;D xsi:type="xsd:double"&gt;1.7219543&lt;/D&gt;&lt;D xsi:type="xsd:double"&gt;3.8766503&lt;/D&gt;&lt;D xsi:type="xsd:double"&gt;-4.947698&lt;/D&gt;&lt;D xsi:type="xsd:double"&gt;-11.540747&lt;/D&gt;&lt;D xsi:type="xsd:double"&gt;8.607936&lt;/D&gt;&lt;D xsi:type="xsd:double"&gt;3.6311865&lt;/D&gt;&lt;D xsi:type="xsd:double"&gt;-1.3385892&lt;/D&gt;&lt;D xsi:type="xsd:double"&gt;-2.5640965&lt;/D&gt;&lt;D xsi:type="xsd:double"&gt;11.058903&lt;/D&gt;&lt;D xsi:type="xsd:double"&gt;0.95909834&lt;/D&gt;&lt;D xsi:type="xsd:double"&gt;-5.7837367&lt;/D&gt;&lt;D xsi:type="xsd:double"&gt;4.6845913&lt;/D&gt;&lt;D xsi:type="xsd:double"&gt;-0.17153025&lt;/D&gt;&lt;D xsi:type="xsd:double"&gt;-7.8464985&lt;/D&gt;&lt;D xsi:type="xsd:double"&gt;-0.90118647&lt;/D&gt;&lt;D xsi:type="xsd:double"&gt;6.710565&lt;/D&gt;&lt;D xsi:type="xsd:double"&gt;0.08816719&lt;/D&gt;&lt;D xsi:type="xsd:double"&gt;3.5610676&lt;/D&gt;&lt;D xsi:type="xsd:double"&gt;2.6674151&lt;/D&gt;&lt;D xsi:type="xsd:double"&gt;-3.5655081&lt;/D&gt;&lt;D xsi:type="xsd:double"&gt;-33.07538&lt;/D&gt;&lt;D xsi:type="xsd:double"&gt;11.049247&lt;/D&gt;&lt;D xsi:type="xsd:double"&gt;1.4269114&lt;/D&gt;&lt;D xsi:type="xsd:double"&gt;7.5902224&lt;/D&gt;&lt;D xsi:type="xsd:double"&gt;11.658406&lt;/D&gt;&lt;D xsi:type="xsd:double"&gt;6.2202454&lt;/D&gt;&lt;D xsi:type="xsd:double"&gt;2.4200678&lt;/D&gt;&lt;D xsi:type="xsd:double"&gt;1.6044378&lt;/D&gt;&lt;D xsi:type="xsd:double"&gt;5.110538&lt;/D&gt;&lt;D xsi:type="xsd:double"&gt;7.5179696&lt;/D&gt;&lt;D xsi:type="xsd:double"&gt;4.2207003&lt;/D&gt;&lt;D xsi:type="xsd:double"&gt;4.8060417&lt;/D&gt;&lt;D xsi:type="xsd:double"&gt;-3.7011206&lt;/D&gt;&lt;D xsi:type="xsd:double"&gt;-0.43509603&lt;/D&gt;&lt;D xsi:type="xsd:double"&gt;4.7584414&lt;/D&gt;&lt;D xsi:type="xsd:double"&gt;2.0175934&lt;/D&gt;&lt;D xsi:type="xsd:double"&gt;0.5684376&lt;/D&gt;&lt;D xsi:type="xsd:double"&gt;3.911376&lt;/D&gt;&lt;D xsi:type="xsd:double"&gt;7.2454333&lt;/D&gt;&lt;D xsi:type="xsd:double"&gt;2.5157213&lt;/D&gt;&lt;D xsi:type="xsd:double"&gt;-1.4842689&lt;/D&gt;&lt;D xsi:type="xsd:double"&gt;-5.970353&lt;/D&gt;&lt;D xsi:type="xsd:double"&gt;7.938111&lt;/D&gt;&lt;D xsi:type="xsd:double"&gt;-5.9865117&lt;/D&gt;&lt;D xsi:type="xsd:double"&gt;0.33632517&lt;/D&gt;&lt;D xsi:type="xsd:double"&gt;-0.15642643&lt;/D&gt;&lt;D xsi:type="xsd:double"&gt;-9.35542&lt;/D&gt;&lt;D xsi:type="xsd:double"&gt;-4.2592525&lt;/D&gt;&lt;D xsi:type="xsd:double"&gt;3.1592488&lt;/D&gt;&lt;D xsi:type="xsd:double"&gt;9.975004&lt;/D&gt;&lt;D xsi:type="xsd:double"&gt;-1.9549906&lt;/D&gt;&lt;D xsi:type="xsd:double"&gt;-4.637146&lt;/D&gt;&lt;D xsi:type="xsd:double"&gt;4.3763638&lt;/D&gt;&lt;D xsi:type="xsd:double"&gt;-1.700443&lt;/D&gt;&lt;D xsi:type="xsd:double"&gt;0.6161094&lt;/D&gt;&lt;D xsi:type="xsd:double"&gt;-5.0400376&lt;/D&gt;&lt;D xsi:type="xsd:double"&gt;-4.811507&lt;/D&gt;&lt;D xsi:type="xsd:double"&gt;4.0646076&lt;/D&gt;&lt;D xsi:type="xsd:double"&gt;2.4787188&lt;/D&gt;&lt;D xsi:type="xsd:double"&gt;5.5743456&lt;/D&gt;&lt;D xsi:type="xsd:double"&gt;3.2459974&lt;/D&gt;&lt;D xsi:type="xsd:double"&gt;-2.6948035&lt;/D&gt;&lt;D xsi:type="xsd:double"&gt;4.2464733&lt;/D&gt;&lt;D xsi:type="xsd:double"&gt;-2.1031618&lt;/D&gt;&lt;D xsi:type="xsd:double"&gt;1.8656611&lt;/D&gt;&lt;D xsi:type="xsd:double"&gt;7.570219&lt;/D&gt;&lt;D xsi:type="xsd:double"&gt;1.2898564&lt;/D&gt;&lt;D xsi:type="xsd:double"&gt;4.319477&lt;/D&gt;&lt;D xsi:type="xsd:double"&gt;-0.9765625&lt;/D&gt;&lt;D xsi:type="xsd:double"&gt;0.7297754&lt;/D&gt;&lt;D xsi:type="xsd:double"&gt;3.7203908&lt;/D&gt;&lt;D xsi:type="xsd:double"&gt;4.795158&lt;/D&gt;&lt;D xsi:type="xsd:double"&gt;2.9544234&lt;/D&gt;&lt;D xsi:type="xsd:double"&gt;-1.3648331&lt;/D&gt;&lt;D xsi:type="xsd:double"&gt;2.2884488&lt;/D&gt;&lt;D xsi:type="xsd:double"&gt;-1.9077301&lt;/D&gt;&lt;/FQL&gt;&lt;FQL&gt;&lt;Q&gt;EWZ^FMA_PE(NTMA,-10AY,0,AM,"PORTAGG","MEANR")&lt;/Q&gt;&lt;R&gt;121&lt;/R&gt;&lt;C&gt;1&lt;/C&gt;&lt;D xsi:type="xsd:double"&gt;11.6847800743585&lt;/D&gt;&lt;D xsi:type="xsd:double"&gt;11.1620267022968&lt;/D&gt;&lt;D xsi:type="xsd:double"&gt;10.7660921154468&lt;/D&gt;&lt;D xsi:type="xsd:double"&gt;11.2817943601753&lt;/D&gt;&lt;D xsi:type="xsd:double"&gt;11.9866538020265&lt;/D&gt;&lt;D xsi:type="xsd:double"&gt;12.7160719005668&lt;/D&gt;&lt;D xsi:type="xsd:double"&gt;13.7559699442375&lt;/D&gt;&lt;D xsi:type="xsd:double"&gt;14.0915998883542&lt;/D&gt;&lt;D xsi:type="xsd:double"&gt;13.4362761271369&lt;/D&gt;&lt;D xsi:type="xsd:double"&gt;12.7887925747973&lt;/D&gt;&lt;D xsi:type="xsd:double"&gt;11.3014082860028&lt;/D&gt;&lt;D xsi:type="xsd:double"&gt;11.2145253594665&lt;/D&gt;&lt;D xsi:type="xsd:double"&gt;11.1263738571113&lt;/D&gt;&lt;D xsi:type="xsd:double"&gt;11.0954922209104&lt;/D&gt;&lt;D xsi:type="xsd:double"&gt;10.5095466481496&lt;/D&gt;&lt;D xsi:type="xsd:double"&gt;9.53080731471604&lt;/D&gt;&lt;D xsi:type="xsd:double"&gt;10.7776997590663&lt;/D&gt;&lt;D xsi:type="xsd:double"&gt;13.25225293497&lt;/D&gt;&lt;D xsi:type="xsd:double"&gt;13.8576463161551&lt;/D&gt;&lt;D xsi:type="xsd:double"&gt;12.5177936228782&lt;/D&gt;&lt;D xsi:type="xsd:double"&gt;12.0772424381355&lt;/D&gt;&lt;D xsi:type="xsd:double"&gt;13.5493375759044&lt;/D&gt;&lt;D xsi:type="xsd:double"&gt;14.1257154277383&lt;/D&gt;&lt;D xsi:type="xsd:double"&gt;13.4885449637939&lt;/D&gt;&lt;D xsi:type="xsd:double"&gt;14.735848578073&lt;/D&gt;&lt;D xsi:type="xsd:double"&gt;13.5188883231932&lt;/D&gt;&lt;D xsi:type="xsd:double"&gt;12.4236942129327&lt;/D&gt;&lt;D xsi:type="xsd:double"&gt;13.2453293196835&lt;/D&gt;&lt;D xsi:type="xsd:double"&gt;13.7827284601621&lt;/D&gt;&lt;D xsi:type="xsd:double"&gt;12.7093886976668&lt;/D&gt;&lt;D xsi:type="xsd:double"&gt;12.5070861826138&lt;/D&gt;&lt;D xsi:type="xsd:double"&gt;11.8686182503686&lt;/D&gt;&lt;D xsi:type="xsd:double"&gt;11.7907034186402&lt;/D&gt;&lt;D xsi:type="xsd:double"&gt;12.3405685477466&lt;/D&gt;&lt;D xsi:type="xsd:double"&gt;13.0502146596324&lt;/D&gt;&lt;D xsi:type="xsd:double"&gt;14.1869819131977&lt;/D&gt;&lt;D xsi:type="xsd:double"&gt;14.0575407521914&lt;/D&gt;&lt;D xsi:type="xsd:double"&gt;13.155124467107&lt;/D&gt;&lt;D xsi:type="xsd:double"&gt;13.0041138162905&lt;/D&gt;&lt;D xsi:type="xsd:double"&gt;13.7184805358042&lt;/D&gt;&lt;D xsi:type="xsd:double"&gt;13.5797682108525&lt;/D&gt;&lt;D xsi:type="xsd:double"&gt;12.8870740926295&lt;/D&gt;&lt;D xsi:type="xsd:double"&gt;12.8729471062538&lt;/D&gt;&lt;D xsi:type="xsd:double"&gt;12.0190293524675&lt;/D&gt;&lt;D xsi:type="xsd:double"&gt;10.2434812741258&lt;/D&gt;&lt;D xsi:type="xsd:double"&gt;10.9243893319184&lt;/D&gt;&lt;D xsi:type="xsd:double"&gt;10.7360885536659&lt;/D&gt;&lt;D xsi:type="xsd:double"&gt;10.6351152557606&lt;/D&gt;&lt;D xsi:type="xsd:double"&gt;11.0361490638829&lt;/D&gt;&lt;D xsi:type="xsd:double"&gt;11.6392221047282&lt;/D&gt;&lt;D xsi:type="xsd:double"&gt;11.3836574158909&lt;/D&gt;&lt;D xsi:type="xsd:double"&gt;13.0276428193818&lt;/D&gt;&lt;D xsi:type="xsd:double"&gt;12.83136675503&lt;/D&gt;&lt;D xsi:type="xsd:double"&gt;12.7076660414531&lt;/D&gt;&lt;D xsi:type="xsd:double"&gt;11.4559175393489&lt;/D&gt;&lt;D xsi:type="xsd:double"&gt;11.1329483851999&lt;/D&gt;&lt;D xsi:type="xsd:double"&gt;12.3511103690958&lt;/D&gt;&lt;D xsi:type="xsd:double"&gt;12.7664173001633&lt;/D&gt;&lt;D xsi:type="xsd:double"&gt;12.4260366092296&lt;/D&gt;&lt;D xsi:type="xsd:double"&gt;12.9146499871598&lt;/D&gt;&lt;D xsi:type="xsd:double"&gt;13.0706392326351&lt;/D&gt;&lt;D xsi:type="xsd:double"&gt;13.3275994386173&lt;/D&gt;&lt;D xsi:type="xsd:double"&gt;14.2797679145484&lt;/D&gt;&lt;D xsi:type="xsd:double"&gt;14.6211791806038&lt;/D&gt;&lt;D xsi:type="xsd:double"&gt;14.0935073784666&lt;/D&gt;&lt;D xsi:type="xsd:double"&gt;9.27345790248028&lt;/D&gt;&lt;D xsi:type="xsd:double"&gt;12.3334991071185&lt;/D&gt;&lt;D xsi:type="xsd:double"&gt;15.2848331406529&lt;/D&gt;&lt;D xsi:type="xsd:double"&gt;18.2723793311884&lt;/D&gt;&lt;D xsi:type="xsd:double"&gt;27.0289953526281&lt;/D&gt;&lt;D xsi:type="xsd:double"&gt;25.2132912715813&lt;/D&gt;&lt;D xsi:type="xsd:double"&gt;19.2156046475167&lt;/D&gt;&lt;D xsi:type="xsd:double"&gt;16.4781694950508&lt;/D&gt;&lt;D xsi:type="xsd:double"&gt;14.595637050111&lt;/D&gt;&lt;D xsi:type="xsd:double"&gt;13.4363644822056&lt;/D&gt;&lt;D xsi:type="xsd:double"&gt;12.0842231588171&lt;/D&gt;&lt;D xsi:type="xsd:double"&gt;11.0501025228188&lt;/D&gt;&lt;D xsi:type="xsd:double"&gt;9.53262421938691&lt;/D&gt;&lt;D xsi:type="xsd:double"&gt;9.28349561552502&lt;/D&gt;&lt;D xsi:type="xsd:double"&gt;9.05018525153661&lt;/D&gt;&lt;D xsi:type="xsd:double"&gt;9.37584754090922&lt;/D&gt;&lt;D xsi:type="xsd:double"&gt;8.78062547272893&lt;/D&gt;&lt;D xsi:type="xsd:double"&gt;7.80408205634129&lt;/D&gt;&lt;D xsi:type="xsd:double"&gt;7.52139478603279&lt;/D&gt;&lt;D xsi:type="xsd:double"&gt;8.04840092967724&lt;/D&gt;&lt;D xsi:type="xsd:double"&gt;7.25518525223211&lt;/D&gt;&lt;D xsi:type="xsd:double"&gt;7.88271631238145&lt;/D&gt;&lt;D xsi:type="xsd:double"&gt;7.86644760404411&lt;/D&gt;&lt;D xsi:type="xsd:double"&gt;8.00992302508938&lt;/D&gt;&lt;D xsi:type="xsd:double"&gt;7.8262589866832&lt;/D&gt;&lt;D xsi:type="xsd:double"&gt;7.39326037198482&lt;/D&gt;&lt;D xsi:type="xsd:double"&gt;6.40991850213512&lt;/D&gt;&lt;D xsi:type="xsd:double"&gt;6.02377656058106&lt;/D&gt;&lt;D xsi:type="xsd:double"&gt;5.89723989885209&lt;/D&gt;&lt;D xsi:type="xsd:double"&gt;6.50925929277105&lt;/D&gt;&lt;D xsi:type="xsd:double"&gt;6.38495963996876&lt;/D&gt;&lt;D xsi:type="xsd:double"&gt;7.04155242109827&lt;/D&gt;&lt;D xsi:type="xsd:double"&gt;6.82368627501948&lt;/D&gt;&lt;D xsi:type="xsd:double"&gt;6.47870515621171&lt;/D&gt;&lt;D xsi:type="xsd:double"&gt;7.10379082240923&lt;/D&gt;&lt;D xsi:type="xsd:double"&gt;7.09083757977492&lt;/D&gt;&lt;D xsi:type="xsd:double"&gt;6.46983299563703&lt;/D&gt;&lt;D xsi:type="xsd:double"&gt;6.89872732487034&lt;/D&gt;&lt;D xsi:type="xsd:double"&gt;7.14071549321329&lt;/D&gt;&lt;D xsi:type="xsd:double"&gt;7.82598864648824&lt;/D&gt;&lt;D xsi:type="xsd:double"&gt;7.83927932768303&lt;/D&gt;&lt;D xsi:type="xsd:double"&gt;7.82950014093553&lt;/D&gt;&lt;D xsi:type="xsd:double"&gt;7.91964801793089&lt;/D&gt;&lt;D xsi:type="xsd:double"&gt;7.46414161964954&lt;/D&gt;&lt;D xsi:type="xsd:double"&gt;7.91361541604137&lt;/D&gt;&lt;D xsi:type="xsd:double"&gt;7.86271555600468&lt;/D&gt;&lt;D xsi:type="xsd:double"&gt;7.53464914925502&lt;/D&gt;&lt;D xsi:type="xsd:double"&gt;7.89701257808776&lt;/D&gt;&lt;D xsi:type="xsd:double"&gt;7.72032127340154&lt;/D&gt;&lt;D xsi:type="xsd:double"&gt;7.51072378689778&lt;/D&gt;&lt;D xsi:type="xsd:double"&gt;7.53858229420088&lt;/D&gt;&lt;D xsi:type="xsd:double"&gt;6.89104485014129&lt;/D&gt;&lt;D xsi:type="xsd:double"&gt;7.30100100448125&lt;/D&gt;&lt;D xsi:type="xsd:double"&gt;7.64196574738727&lt;/D&gt;&lt;D xsi:type="xsd:double"&gt;8.3254322313639&lt;/D&gt;&lt;D xsi:type="xsd:double"&gt;8.22483451034164&lt;/D&gt;&lt;/FQL&gt;&lt;FQL&gt;&lt;Q&gt;NI-FDS^FG_PRICE(0)&lt;/Q&gt;&lt;R&gt;1&lt;/R&gt;&lt;C&gt;1&lt;/C&gt;&lt;D xsi:type="xsd:double"&gt;16780&lt;/D&gt;&lt;/FQL&gt;&lt;FQL&gt;&lt;Q&gt;W-FDS^FG_PRICE_CHANGE(0,-1AM)&lt;/Q&gt;&lt;R&gt;1&lt;/R&gt;&lt;C&gt;1&lt;/C&gt;&lt;D xsi:type="xsd:double"&gt;-0.521059487624842&lt;/D&gt;&lt;/FQL&gt;&lt;FQL&gt;&lt;Q&gt;TIOS-FDS^MAX(FG_PRICE(0,-5AY))&lt;/Q&gt;&lt;R&gt;1&lt;/R&gt;&lt;C&gt;1&lt;/C&gt;&lt;D xsi:type="xsd:double"&gt;219.77&lt;/D&gt;&lt;/FQL&gt;&lt;FQL&gt;&lt;Q&gt;KSA^FG_PRICE_MAVG(0,,,,30)&lt;/Q&gt;&lt;R&gt;1&lt;/R&gt;&lt;C&gt;1&lt;/C&gt;&lt;D xsi:type="xsd:double"&gt;41.93&lt;/D&gt;&lt;/FQL&gt;&lt;FQL&gt;&lt;Q&gt;QAT^FG_PRICE_MAVG(0,,,,200)&lt;/Q&gt;&lt;R&gt;1&lt;/R&gt;&lt;C&gt;1&lt;/C&gt;&lt;D xsi:type="xsd:double"&gt;17.510666&lt;/D&gt;&lt;/FQL&gt;&lt;FQL&gt;&lt;Q&gt;EZA^FG_PRICE_MAVG(0,,,,30)&lt;/Q&gt;&lt;R&gt;1&lt;/R&gt;&lt;C&gt;1&lt;/C&gt;&lt;D xsi:type="xsd:double"&gt;48.88233&lt;/D&gt;&lt;/FQL&gt;&lt;FQL&gt;&lt;Q&gt;EWM^FG_PRICE_MAVG(0,,,,200)&lt;/Q&gt;&lt;R&gt;1&lt;/R&gt;&lt;C&gt;1&lt;/C&gt;&lt;D xsi:type="xsd:double"&gt;23.1244&lt;/D&gt;&lt;/FQL&gt;&lt;FQL&gt;&lt;Q&gt;EIDO^FG_PRICE_MAVG(0,,,,30)&lt;/Q&gt;&lt;R&gt;1&lt;/R&gt;&lt;C&gt;1&lt;/C&gt;&lt;D xsi:type="xsd:double"&gt;22.414667&lt;/D&gt;&lt;/FQL&gt;&lt;FQL&gt;&lt;Q&gt;KSA^FMA_PCT_ABOVE_MAVG(200,0,,,,"PORTAGG")&lt;/Q&gt;&lt;R&gt;1&lt;/R&gt;&lt;C&gt;1&lt;/C&gt;&lt;D xsi:type="xsd:double"&gt;41.1290322580645&lt;/D&gt;&lt;/FQL&gt;&lt;FQL&gt;&lt;Q&gt;INDA^FG_TOTAL_RETURNC(0,-12AM)&lt;/Q&gt;&lt;R&gt;1&lt;/R&gt;&lt;C&gt;1&lt;/C&gt;&lt;D xsi:type="xsd:double"&gt;27.90593&lt;/D&gt;&lt;/FQL&gt;&lt;FQL&gt;&lt;Q&gt;EWZ^FMA_PCT_ABOVE_MAVG(200,0,,,,"PORTAGG")&lt;/Q&gt;&lt;R&gt;1&lt;/R&gt;&lt;C&gt;1&lt;/C&gt;&lt;D xsi:type="xsd:double"&gt;37.7358490566038&lt;/D&gt;&lt;/FQL&gt;&lt;FQL&gt;&lt;Q&gt;EWM^PERCENT_CHANGE(FMA_EPS(+1,0,,,,"PORTAGG","MEAN"),FMA_EPS(+1,-1AM,,,,"PORTAGG","MEAN"))&lt;/Q&gt;&lt;R&gt;1&lt;/R&gt;&lt;C&gt;1&lt;/C&gt;&lt;D xsi:type="xsd:double"&gt;-1.34260240884177&lt;/D&gt;&lt;/FQL&gt;&lt;FQL&gt;&lt;Q&gt;EIDO^PERCENT_CHANGE(FMA_EPS(+1,0,,,,"PORTAGG","MEAN"),FMA_EPS(+1,-3AM,,,,"PORTAGG","MEAN"))&lt;/Q&gt;&lt;R&gt;1&lt;/R&gt;&lt;C&gt;1&lt;/C&gt;&lt;D xsi:type="xsd:double"&gt;-1.37583738132519&lt;/D&gt;&lt;/FQL&gt;&lt;FQL&gt;&lt;Q&gt;VWO^FG_TOTAL_RETURNC(0,-3AM)&lt;/Q&gt;&lt;R&gt;1&lt;/R&gt;&lt;C&gt;1&lt;/C&gt;&lt;D xsi:type="xsd:double"&gt;8.14234&lt;/D&gt;&lt;/FQL&gt;&lt;FQL&gt;&lt;Q&gt;VGK^PERCENT_CHANGE(FMA_EPS(+1,0,,,,"PORTAGG","MEAN"),FMA_EPS(+1,-1AM,,,,"PORTAGG","MEAN"))&lt;/Q&gt;&lt;R&gt;1&lt;/R&gt;&lt;C&gt;1&lt;/C&gt;&lt;D xsi:type="xsd:double"&gt;0&lt;/D&gt;&lt;/FQL&gt;&lt;FQL&gt;&lt;Q&gt;MCHI^SIZE(FG_CONSTITUENTS)&lt;/Q&gt;&lt;R&gt;1&lt;/R&gt;&lt;C&gt;1&lt;/C&gt;&lt;D xsi:type="xsd:long"&gt;596&lt;/D&gt;&lt;/FQL&gt;&lt;FQL&gt;&lt;Q&gt;EPHE^FMA_COS_UP("EPS","1M",+1,NOW,,,"PORTAGG","MEANR")&lt;/Q&gt;&lt;R&gt;1&lt;/R&gt;&lt;C&gt;1&lt;/C&gt;&lt;D xsi:type="xsd:double"&gt;9&lt;/D&gt;&lt;/FQL&gt;&lt;FQL&gt;&lt;Q&gt;SET-BKK^FG_ROE(0)&lt;/Q&gt;&lt;R&gt;1&lt;/R&gt;&lt;C&gt;1&lt;/C&gt;&lt;D xsi:type="xsd:double"&gt;8.09913357238171&lt;/D&gt;&lt;/FQL&gt;&lt;FQL&gt;&lt;Q&gt;REFQALEND-FDS^FG_YIELD(NOW,,,0)&lt;/Q&gt;&lt;R&gt;1&lt;/R&gt;&lt;C&gt;1&lt;/C&gt;&lt;D xsi:type="xsd:double"&gt;5.7&lt;/D&gt;&lt;/FQL&gt;&lt;FQL&gt;&lt;Q&gt;REFPHRREPO-FDS^(SUBARRAY(NOT_NA(NO_REPEAT_F(FG_YIELD(NOW,-10AY,D))),0,1)-SUBARRAY(NOT_NA(NO_REPEAT_F(FG_YIELD(NOW,-10AY,D))),1,1))*100&lt;/Q&gt;&lt;R&gt;1&lt;/R&gt;&lt;C&gt;1&lt;/C&gt;&lt;D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xsi:type="xsd:double"&gt;-25&lt;/D&gt;&lt;/FQL&gt;&lt;FQL&gt;&lt;Q&gt;TRYKR10Y-FDS^PCTCHG(FG_YIELD(0,,,,"YTM"),FG_YIELD(-1AM,,,,"YTM"))&lt;/Q&gt;&lt;R&gt;1&lt;/R&gt;&lt;C&gt;1&lt;/C&gt;&lt;D xsi:type="xsd:double"&gt;5.2086945&lt;/D&gt;&lt;/FQL&gt;&lt;FQL&gt;&lt;Q&gt;TRYIN10Y-FDS^FG_YIELD(0,,,,"YTM")&lt;/Q&gt;&lt;R&gt;1&lt;/R&gt;&lt;C&gt;1&lt;/C&gt;&lt;D xsi:type="xsd:double"&gt;6.8005&lt;/D&gt;&lt;/FQL&gt;&lt;FQL&gt;&lt;Q&gt;CC_GR^IMF_IFS_RCPI_Q(0)&lt;/Q&gt;&lt;R&gt;0&lt;/R&gt;&lt;C&gt;0&lt;/C&gt;&lt;/FQL&gt;&lt;FQL&gt;&lt;Q&gt;TUR^FMA_PE(LTM,0,,,"PORTAGG","MEANR")&lt;/Q&gt;&lt;R&gt;1&lt;/R&gt;&lt;C&gt;1&lt;/C&gt;&lt;D xsi:type="xsd:double"&gt;8.08406981409825&lt;/D&gt;&lt;/FQL&gt;&lt;FQL&gt;&lt;Q&gt;GREK^FMA_PE(LTM,0,,,"PORTAGG","MEANR")&lt;/Q&gt;&lt;R&gt;1&lt;/R&gt;&lt;C&gt;1&lt;/C&gt;&lt;D xsi:type="xsd:double"&gt;6.95035928377214&lt;/D&gt;&lt;/FQL&gt;&lt;FQL&gt;&lt;Q&gt;EWT^FMA_PE(LTM,0,,,"PORTAGG","MEANR")&lt;/Q&gt;&lt;R&gt;1&lt;/R&gt;&lt;C&gt;1&lt;/C&gt;&lt;D xsi:type="xsd:double"&gt;20.8819753602997&lt;/D&gt;&lt;/FQL&gt;&lt;FQL&gt;&lt;Q&gt;TRYSA10Y-FDS^FG_YIELD(-10AY,0,Y,,"YTM")&lt;/Q&gt;&lt;R&gt;10&lt;/R&gt;&lt;C&gt;1&lt;/C&gt;&lt;D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xsi:type="xsd:double"&gt;3.1928&lt;/D&gt;&lt;/FQL&gt;&lt;FQL&gt;&lt;Q&gt;USDTHB^FG_PRICE_CHANGE(0,-1AM)&lt;/Q&gt;&lt;R&gt;1&lt;/R&gt;&lt;C&gt;1&lt;/C&gt;&lt;D xsi:type="xsd:double"&gt;-0.30813217&lt;/D&gt;&lt;/FQL&gt;&lt;FQL&gt;&lt;Q&gt;USDIDR^FG_COMPANY_NAME&lt;/Q&gt;&lt;R&gt;1&lt;/R&gt;&lt;C&gt;1&lt;/C&gt;&lt;D xsi:type="xsd:string"&gt;Indonesian Rupiah per U.S. Dollar&lt;/D&gt;&lt;/FQL&gt;&lt;FQL&gt;&lt;Q&gt;GREK^P_PRICE_RETURNS_PR('52W',2,-10AY,0,AM)&lt;/Q&gt;&lt;R&gt;121&lt;/R&gt;&lt;C&gt;1&lt;/C&gt;&lt;D xsi:type="xsd:double"&gt;-24.661266&lt;/D&gt;&lt;D xsi:type="xsd:double"&gt;-25.420301&lt;/D&gt;&lt;D xsi:type="xsd:double"&gt;-33.67369&lt;/D&gt;&lt;D xsi:type="xsd:double"&gt;-46.186&lt;/D&gt;&lt;D xsi:type="xsd:double"&gt;-45.495575&lt;/D&gt;&lt;D xsi:type="xsd:double"&gt;-58.529804&lt;/D&gt;&lt;D xsi:type="xsd:double"&gt;-54.89206&lt;/D&gt;&lt;D xsi:type="xsd:double"&gt;-37.468147&lt;/D&gt;&lt;D xsi:type="xsd:double"&gt;-55.61169&lt;/D&gt;&lt;D xsi:type="xsd:double"&gt;-51.58829&lt;/D&gt;&lt;D xsi:type="xsd:double"&gt;-49.9762&lt;/D&gt;&lt;D xsi:type="xsd:double"&gt;-45.502865&lt;/D&gt;&lt;D xsi:type="xsd:double"&gt;-32.16437&lt;/D&gt;&lt;D xsi:type="xsd:double"&gt;-40.650963&lt;/D&gt;&lt;D xsi:type="xsd:double"&gt;-42.95388&lt;/D&gt;&lt;D xsi:type="xsd:double"&gt;-43.705784&lt;/D&gt;&lt;D xsi:type="xsd:double"&gt;-49.493034&lt;/D&gt;&lt;D xsi:type="xsd:double"&gt;-30.064552&lt;/D&gt;&lt;D xsi:type="xsd:double"&gt;-26.234478&lt;/D&gt;&lt;D xsi:type="xsd:double"&gt;-31.06618&lt;/D&gt;&lt;D xsi:type="xsd:double"&gt;-27.31641&lt;/D&gt;&lt;D xsi:type="xsd:double"&gt;-28.74235&lt;/D&gt;&lt;D xsi:type="xsd:double"&gt;-25.171412&lt;/D&gt;&lt;D xsi:type="xsd:double"&gt;-32.40559&lt;/D&gt;&lt;D xsi:type="xsd:double"&gt;-27.689426&lt;/D&gt;&lt;D xsi:type="xsd:double"&gt;-18.144321&lt;/D&gt;&lt;D xsi:type="xsd:double"&gt;-4.854822&lt;/D&gt;&lt;D xsi:type="xsd:double"&gt;14.468741&lt;/D&gt;&lt;D xsi:type="xsd:double"&gt;22.431517&lt;/D&gt;&lt;D xsi:type="xsd:double"&gt;7.2902083&lt;/D&gt;&lt;D xsi:type="xsd:double"&gt;6.9313765&lt;/D&gt;&lt;D xsi:type="xsd:double"&gt;14.975918&lt;/D&gt;&lt;D xsi:type="xsd:double"&gt;39.631607&lt;/D&gt;&lt;D xsi:type="xsd:double"&gt;50.150932&lt;/D&gt;&lt;D xsi:type="xsd:double"&gt;42.01964&lt;/D&gt;&lt;D xsi:type="xsd:double"&gt;37.22707&lt;/D&gt;&lt;D xsi:type="xsd:double"&gt;29.450548&lt;/D&gt;&lt;D xsi:type="xsd:double"&gt;18.381357&lt;/D&gt;&lt;D xsi:type="xsd:double"&gt;31.388796&lt;/D&gt;&lt;D xsi:type="xsd:double"&gt;38.663197&lt;/D&gt;&lt;D xsi:type="xsd:double"&gt;46.143784&lt;/D&gt;&lt;D xsi:type="xsd:double"&gt;33.15042&lt;/D&gt;&lt;D xsi:type="xsd:double"&gt;37.337482&lt;/D&gt;&lt;D xsi:type="xsd:double"&gt;0.4279256&lt;/D&gt;&lt;D xsi:type="xsd:double"&gt;-4.4637623&lt;/D&gt;&lt;D xsi:type="xsd:double"&gt;-10.472977&lt;/D&gt;&lt;D xsi:type="xsd:double"&gt;-15.447044&lt;/D&gt;&lt;D xsi:type="xsd:double"&gt;-10.113203&lt;/D&gt;&lt;D xsi:type="xsd:double"&gt;-18.892664&lt;/D&gt;&lt;D xsi:type="xsd:double"&gt;-10.108024&lt;/D&gt;&lt;D xsi:type="xsd:double"&gt;-26.012629&lt;/D&gt;&lt;D xsi:type="xsd:double"&gt;-33.24603&lt;/D&gt;&lt;D xsi:type="xsd:double"&gt;-30.576729&lt;/D&gt;&lt;D xsi:type="xsd:double"&gt;-16.841251&lt;/D&gt;&lt;D xsi:type="xsd:double"&gt;-17.69564&lt;/D&gt;&lt;D xsi:type="xsd:double"&gt;-15.767455&lt;/D&gt;&lt;D xsi:type="xsd:double"&gt;2.7826905&lt;/D&gt;&lt;D xsi:type="xsd:double"&gt;5.762315&lt;/D&gt;&lt;D xsi:type="xsd:double"&gt;3.643632&lt;/D&gt;&lt;D xsi:type="xsd:double"&gt;17.678738&lt;/D&gt;&lt;D xsi:type="xsd:double"&gt;32.328354&lt;/D&gt;&lt;D xsi:type="xsd:double"&gt;34.895073&lt;/D&gt;&lt;D xsi:type="xsd:double"&gt;42.062332&lt;/D&gt;&lt;D xsi:type="xsd:double"&gt;46.65221&lt;/D&gt;&lt;D xsi:type="xsd:double"&gt;26.295996&lt;/D&gt;&lt;D xsi:type="xsd:double"&gt;-41.16509&lt;/D&gt;&lt;D xsi:type="xsd:double"&gt;-27.63772&lt;/D&gt;&lt;D xsi:type="xsd:double"&gt;-20.342367&lt;/D&gt;&lt;D xsi:type="xsd:double"&gt;-25.996542&lt;/D&gt;&lt;D xsi:type="xsd:double"&gt;-27.655703&lt;/D&gt;&lt;D xsi:type="xsd:double"&gt;-15.320587&lt;/D&gt;&lt;D xsi:type="xsd:double"&gt;-23.312355&lt;/D&gt;&lt;D xsi:type="xsd:double"&gt;-30.286568&lt;/D&gt;&lt;D xsi:type="xsd:double"&gt;-23.742712&lt;/D&gt;&lt;D xsi:type="xsd:double"&gt;-11.643326&lt;/D&gt;&lt;D xsi:type="xsd:double"&gt;-15.387976&lt;/D&gt;&lt;D xsi:type="xsd:double"&gt;-9.353458&lt;/D&gt;&lt;D xsi:type="xsd:double"&gt;90.25275&lt;/D&gt;&lt;D xsi:type="xsd:double"&gt;62.86589&lt;/D&gt;&lt;D xsi:type="xsd:double"&gt;61.92378&lt;/D&gt;&lt;D xsi:type="xsd:double"&gt;44.968616&lt;/D&gt;&lt;D xsi:type="xsd:double"&gt;37.44726&lt;/D&gt;&lt;D xsi:type="xsd:double"&gt;35.562263&lt;/D&gt;&lt;D xsi:type="xsd:double"&gt;34.67759&lt;/D&gt;&lt;D xsi:type="xsd:double"&gt;46.53629&lt;/D&gt;&lt;D xsi:type="xsd:double"&gt;29.3589&lt;/D&gt;&lt;D xsi:type="xsd:double"&gt;4.606509&lt;/D&gt;&lt;D xsi:type="xsd:double"&gt;16.689003&lt;/D&gt;&lt;D xsi:type="xsd:double"&gt;22.588598&lt;/D&gt;&lt;D xsi:type="xsd:double"&gt;2.8493285&lt;/D&gt;&lt;D xsi:type="xsd:double"&gt;-1.8602371&lt;/D&gt;&lt;D xsi:type="xsd:double"&gt;-13.073635&lt;/D&gt;&lt;D xsi:type="xsd:double"&gt;-15.847415&lt;/D&gt;&lt;D xsi:type="xsd:double"&gt;-15.753823&lt;/D&gt;&lt;D xsi:type="xsd:double"&gt;-7.735795&lt;/D&gt;&lt;D xsi:type="xsd:double"&gt;-16.624414&lt;/D&gt;&lt;D xsi:type="xsd:double"&gt;-15.613306&lt;/D&gt;&lt;D xsi:type="xsd:double"&gt;-6.657779&lt;/D&gt;&lt;D xsi:type="xsd:double"&gt;2.1033525&lt;/D&gt;&lt;D xsi:type="xsd:double"&gt;4.27655&lt;/D&gt;&lt;D xsi:type="xsd:double"&gt;12.9912615&lt;/D&gt;&lt;D xsi:type="xsd:double"&gt;12.45563&lt;/D&gt;&lt;D xsi:type="xsd:double"&gt;22.24332&lt;/D&gt;&lt;D xsi:type="xsd:double"&gt;33.78911&lt;/D&gt;&lt;D xsi:type="xsd:double"&gt;61.193993&lt;/D&gt;&lt;D xsi:type="xsd:double"&gt;83.77957&lt;/D&gt;&lt;D xsi:type="xsd:double"&gt;51.768208&lt;/D&gt;&lt;D xsi:type="xsd:double"&gt;54.823174&lt;/D&gt;&lt;D xsi:type="xsd:double"&gt;46.703003&lt;/D&gt;&lt;D xsi:type="xsd:double"&gt;49.234188&lt;/D&gt;&lt;D xsi:type="xsd:double"&gt;44.581116&lt;/D&gt;&lt;D xsi:type="xsd:double"&gt;37.477398&lt;/D&gt;&lt;D xsi:type="xsd:double"&gt;28.834248&lt;/D&gt;&lt;D xsi:type="xsd:double"&gt;42.88542&lt;/D&gt;&lt;D xsi:type="xsd:double"&gt;22.330593&lt;/D&gt;&lt;D xsi:type="xsd:double"&gt;36.0834&lt;/D&gt;&lt;D xsi:type="xsd:double"&gt;11.889315&lt;/D&gt;&lt;D xsi:type="xsd:double"&gt;8.951402&lt;/D&gt;&lt;D xsi:type="xsd:double"&gt;16.857159&lt;/D&gt;&lt;D xsi:type="xsd:double"&gt;21.93935&lt;/D&gt;&lt;D xsi:type="xsd:double"&gt;30.353271&lt;/D&gt;&lt;/FQL&gt;&lt;FQL&gt;&lt;Q&gt;EWY^FMA_DIV_YLD(NTMA,-10AY,0,AM,"PORTAGG","MEANR")&lt;/Q&gt;&lt;R&gt;121&lt;/R&gt;&lt;C&gt;1&lt;/C&gt;&lt;D xsi:type="xsd:double"&gt;1.48631790400145&lt;/D&gt;&lt;D xsi:type="xsd:double"&gt;1.40090652726079&lt;/D&gt;&lt;D xsi:type="xsd:double"&gt;1.43176977441192&lt;/D&gt;&lt;D xsi:type="xsd:double"&gt;1.54913530451921&lt;/D&gt;&lt;D xsi:type="xsd:double"&gt;1.58727725522256&lt;/D&gt;&lt;D xsi:type="xsd:double"&gt;1.53442311637699&lt;/D&gt;&lt;D xsi:type="xsd:double"&gt;1.48909781654516&lt;/D&gt;&lt;D xsi:type="xsd:double"&gt;1.57632627452871&lt;/D&gt;&lt;D xsi:type="xsd:double"&gt;1.67531916920568&lt;/D&gt;&lt;D xsi:type="xsd:double"&gt;1.69139776262861&lt;/D&gt;&lt;D xsi:type="xsd:double"&gt;1.82119978896764&lt;/D&gt;&lt;D xsi:type="xsd:double"&gt;1.78693676902512&lt;/D&gt;&lt;D xsi:type="xsd:double"&gt;1.71988352485286&lt;/D&gt;&lt;D xsi:type="xsd:double"&gt;1.88547779564394&lt;/D&gt;&lt;D xsi:type="xsd:double"&gt;1.91656420017746&lt;/D&gt;&lt;D xsi:type="xsd:double"&gt;2.05757928230743&lt;/D&gt;&lt;D xsi:type="xsd:double"&gt;1.95187084248715&lt;/D&gt;&lt;D xsi:type="xsd:double"&gt;1.90194153640443&lt;/D&gt;&lt;D xsi:type="xsd:double"&gt;1.90370484578198&lt;/D&gt;&lt;D xsi:type="xsd:double"&gt;2.00553615982665&lt;/D&gt;&lt;D xsi:type="xsd:double"&gt;1.98793728138935&lt;/D&gt;&lt;D xsi:type="xsd:double"&gt;1.92636646337756&lt;/D&gt;&lt;D xsi:type="xsd:double"&gt;1.87022663327799&lt;/D&gt;&lt;D xsi:type="xsd:double"&gt;1.92668847318457&lt;/D&gt;&lt;D xsi:type="xsd:double"&gt;1.91333790439222&lt;/D&gt;&lt;D xsi:type="xsd:double"&gt;2.00533905844591&lt;/D&gt;&lt;D xsi:type="xsd:double"&gt;1.94156633794086&lt;/D&gt;&lt;D xsi:type="xsd:double"&gt;1.95607203347295&lt;/D&gt;&lt;D xsi:type="xsd:double"&gt;1.9328518583149&lt;/D&gt;&lt;D xsi:type="xsd:double"&gt;1.86638642799833&lt;/D&gt;&lt;D xsi:type="xsd:double"&gt;1.95525132250209&lt;/D</t>
        </r>
      </text>
    </comment>
    <comment ref="A18" authorId="0" shapeId="0" xr:uid="{018707AD-A7BA-4D83-B1B1-181FF1B53DF8}">
      <text>
        <r>
          <rPr>
            <b/>
            <sz val="9"/>
            <color indexed="81"/>
            <rFont val="Tahoma"/>
            <charset val="1"/>
          </rPr>
          <t>&gt;&lt;D xsi:type="xsd:double"&gt;1.82993718542798&lt;/D&gt;&lt;D xsi:type="xsd:double"&gt;1.7762981751936&lt;/D&gt;&lt;D xsi:type="xsd:double"&gt;1.74123047521813&lt;/D&gt;&lt;D xsi:type="xsd:double"&gt;1.8347375260892&lt;/D&gt;&lt;D xsi:type="xsd:double"&gt;1.78565186515209&lt;/D&gt;&lt;D xsi:type="xsd:double"&gt;1.71844495527191&lt;/D&gt;&lt;D xsi:type="xsd:double"&gt;1.95974499915208&lt;/D&gt;&lt;D xsi:type="xsd:double"&gt;2.04538337365797&lt;/D&gt;&lt;D xsi:type="xsd:double"&gt;2.01468457302981&lt;/D&gt;&lt;D xsi:type="xsd:double"&gt;2.14620088666938&lt;/D&gt;&lt;D xsi:type="xsd:double"&gt;2.14945290195367&lt;/D&gt;&lt;D xsi:type="xsd:double"&gt;2.19516258422727&lt;/D&gt;&lt;D xsi:type="xsd:double"&gt;2.23449892836629&lt;/D&gt;&lt;D xsi:type="xsd:double"&gt;2.291765754202&lt;/D&gt;&lt;D xsi:type="xsd:double"&gt;2.36168069631384&lt;/D&gt;&lt;D xsi:type="xsd:double"&gt;2.4445132326024&lt;/D&gt;&lt;D xsi:type="xsd:double"&gt;2.40738595387215&lt;/D&gt;&lt;D xsi:type="xsd:double"&gt;2.57249298397936&lt;/D&gt;&lt;D xsi:type="xsd:double"&gt;2.60936816657012&lt;/D&gt;&lt;D xsi:type="xsd:double"&gt;2.62769640581873&lt;/D&gt;&lt;D xsi:type="xsd:double"&gt;2.55069191093384&lt;/D&gt;&lt;D xsi:type="xsd:double"&gt;2.47146012303064&lt;/D&gt;&lt;D xsi:type="xsd:double"&gt;2.50879324100199&lt;/D&gt;&lt;D xsi:type="xsd:double"&gt;2.46531275943955&lt;/D&gt;&lt;D xsi:type="xsd:double"&gt;2.60529647833257&lt;/D&gt;&lt;D xsi:type="xsd:double"&gt;2.55058655928844&lt;/D&gt;&lt;D xsi:type="xsd:double"&gt;2.54691442105358&lt;/D&gt;&lt;D xsi:type="xsd:double"&gt;2.71107637335308&lt;/D&gt;&lt;D xsi:type="xsd:double"&gt;2.50877206879288&lt;/D&gt;&lt;D xsi:type="xsd:double"&gt;2.51581063638127&lt;/D&gt;&lt;D xsi:type="xsd:double"&gt;2.37799795357641&lt;/D&gt;&lt;D xsi:type="xsd:double"&gt;2.32312020375293&lt;/D&gt;&lt;D xsi:type="xsd:double"&gt;2.26727171838572&lt;/D&gt;&lt;D xsi:type="xsd:double"&gt;2.26363192940608&lt;/D&gt;&lt;D xsi:type="xsd:double"&gt;3.15266413950816&lt;/D&gt;&lt;D xsi:type="xsd:double"&gt;2.55377141358504&lt;/D&gt;&lt;D xsi:type="xsd:double"&gt;2.48396987762996&lt;/D&gt;&lt;D xsi:type="xsd:double"&gt;2.26964011895138&lt;/D&gt;&lt;D xsi:type="xsd:double"&gt;2.20862633610609&lt;/D&gt;&lt;D xsi:type="xsd:double"&gt;2.10566872254566&lt;/D&gt;&lt;D xsi:type="xsd:double"&gt;2.0901387127611&lt;/D&gt;&lt;D xsi:type="xsd:double"&gt;2.14922696750304&lt;/D&gt;&lt;D xsi:type="xsd:double"&gt;2.00152777993103&lt;/D&gt;&lt;D xsi:type="xsd:double"&gt;1.86105620384333&lt;/D&gt;&lt;D xsi:type="xsd:double"&gt;1.66396843074596&lt;/D&gt;&lt;D xsi:type="xsd:double"&gt;1.66436507190547&lt;/D&gt;&lt;D xsi:type="xsd:double"&gt;1.67984117261194&lt;/D&gt;&lt;D xsi:type="xsd:double"&gt;1.65926210643715&lt;/D&gt;&lt;D xsi:type="xsd:double"&gt;1.74055298554861&lt;/D&gt;&lt;D xsi:type="xsd:double"&gt;1.66249041955892&lt;/D&gt;&lt;D xsi:type="xsd:double"&gt;1.6862858873423&lt;/D&gt;&lt;D xsi:type="xsd:double"&gt;1.81850449602586&lt;/D&gt;&lt;D xsi:type="xsd:double"&gt;1.84325507841089&lt;/D&gt;&lt;D xsi:type="xsd:double"&gt;1.94556690821635&lt;/D&gt;&lt;D xsi:type="xsd:double"&gt;1.99894461741488&lt;/D&gt;&lt;D xsi:type="xsd:double"&gt;1.92477365631153&lt;/D&gt;&lt;D xsi:type="xsd:double"&gt;2.03053866036405&lt;/D&gt;&lt;D xsi:type="xsd:double"&gt;2.16662693078889&lt;/D&gt;&lt;D xsi:type="xsd:double"&gt;2.22841632929189&lt;/D&gt;&lt;D xsi:type="xsd:double"&gt;2.27949761377949&lt;/D&gt;&lt;D xsi:type="xsd:double"&gt;2.35428999864102&lt;/D&gt;&lt;D xsi:type="xsd:double"&gt;2.53506796623127&lt;/D&gt;&lt;D xsi:type="xsd:double"&gt;2.61234554720722&lt;/D&gt;&lt;D xsi:type="xsd:double"&gt;2.49228865629528&lt;/D&gt;&lt;D xsi:type="xsd:double"&gt;2.67222179128045&lt;/D&gt;&lt;D xsi:type="xsd:double"&gt;2.7218678724208&lt;/D&gt;&lt;D xsi:type="xsd:double"&gt;2.5100727154039&lt;/D&gt;&lt;D xsi:type="xsd:double"&gt;2.5459080801014&lt;/D&gt;&lt;D xsi:type="xsd:double"&gt;2.530836400257&lt;/D&gt;&lt;D xsi:type="xsd:double"&gt;2.46792435075754&lt;/D&gt;&lt;D xsi:type="xsd:double"&gt;2.4978027504995&lt;/D&gt;&lt;D xsi:type="xsd:double"&gt;2.29758059879188&lt;/D&gt;&lt;D xsi:type="xsd:double"&gt;2.39905346528094&lt;/D&gt;&lt;D xsi:type="xsd:double"&gt;2.30092803759672&lt;/D&gt;&lt;D xsi:type="xsd:double"&gt;2.33235772706184&lt;/D&gt;&lt;D xsi:type="xsd:double"&gt;2.48775013061649&lt;/D&gt;&lt;D xsi:type="xsd:double"&gt;2.3689407460491&lt;/D&gt;&lt;D xsi:type="xsd:double"&gt;2.49650715252081&lt;/D&gt;&lt;D xsi:type="xsd:double"&gt;2.43564910023272&lt;/D&gt;&lt;D xsi:type="xsd:double"&gt;2.33218391398814&lt;/D&gt;&lt;D xsi:type="xsd:double"&gt;2.45663724730487&lt;/D&gt;&lt;D xsi:type="xsd:double"&gt;2.24507458957797&lt;/D&gt;&lt;D xsi:type="xsd:double"&gt;2.21601633293982&lt;/D&gt;&lt;D xsi:type="xsd:double"&gt;2.24993259597093&lt;/D&gt;&lt;D xsi:type="xsd:double"&gt;2.17944808705608&lt;/D&gt;&lt;D xsi:type="xsd:double"&gt;2.11259402643484&lt;/D&gt;&lt;D xsi:type="xsd:double"&gt;2.08117146492305&lt;/D&gt;&lt;D xsi:type="xsd:double"&gt;2.23180255899888&lt;/D&gt;&lt;D xsi:type="xsd:double"&gt;2.37774157565564&lt;/D&gt;&lt;D xsi:type="xsd:double"&gt;2.34002574263837&lt;/D&gt;&lt;/FQL&gt;&lt;FQL&gt;&lt;Q&gt;EWT^FMA_PE(LTMA,-10AY,0,AM,"PORTAGG","MEANR")&lt;/Q&gt;&lt;R&gt;121&lt;/R&gt;&lt;C&gt;1&lt;/C&gt;&lt;D xsi:type="xsd:double"&gt;13.7068439159322&lt;/D&gt;&lt;D xsi:type="xsd:double"&gt;13.8451301462865&lt;/D&gt;&lt;D xsi:type="xsd:double"&gt;13.383547723767&lt;/D&gt;&lt;D xsi:type="xsd:double"&gt;13.7528343719015&lt;/D&gt;&lt;D xsi:type="xsd:double"&gt;14.2814416581901&lt;/D&gt;&lt;D xsi:type="xsd:double"&gt;14.2701492714904&lt;/D&gt;&lt;D xsi:type="xsd:double"&gt;14.0802549345719&lt;/D&gt;&lt;D xsi:type="xsd:double"&gt;14.035349361259&lt;/D&gt;&lt;D xsi:type="xsd:double"&gt;13.7749366124695&lt;/D&gt;&lt;D xsi:type="xsd:double"&gt;13.5258066461957&lt;/D&gt;&lt;D xsi:type="xsd:double"&gt;12.8007178591179&lt;/D&gt;&lt;D xsi:type="xsd:double"&gt;12.9220025966423&lt;/D&gt;&lt;D xsi:type="xsd:double"&gt;12.8867699934009&lt;/D&gt;&lt;D xsi:type="xsd:double"&gt;12.5608846719889&lt;/D&gt;&lt;D xsi:type="xsd:double"&gt;12.2652654420964&lt;/D&gt;&lt;D xsi:type="xsd:double"&gt;11.2218104941015&lt;/D&gt;&lt;D xsi:type="xsd:double"&gt;12.2859520582614&lt;/D&gt;&lt;D xsi:type="xsd:double"&gt;12.5142305246149&lt;/D&gt;&lt;D xsi:type="xsd:double"&gt;12.5567218294507&lt;/D&gt;&lt;D xsi:type="xsd:double"&gt;12.4537968068904&lt;/D&gt;&lt;D xsi:type="xsd:double"&gt;12.8953695169208&lt;/D&gt;&lt;D xsi:type="xsd:double"&gt;13.3999255189444&lt;/D&gt;&lt;D xsi:type="xsd:double"&gt;13.7852681258967&lt;/D&gt;&lt;D xsi:type="xsd:double"&gt;13.7153739347202&lt;/D&gt;&lt;D xsi:type="xsd:double"&gt;14.2975894755673&lt;/D&gt;&lt;D xsi:type="xsd:double"&gt;13.895854277079&lt;/D&gt;&lt;D xsi:type="xsd:double"&gt;14.3725152040955&lt;/D&gt;&lt;D xsi:type="xsd:double"&gt;14.2856696420186&lt;/D&gt;&lt;D xsi:type="xsd:double"&gt;14.6264871200497&lt;/D&gt;&lt;D xsi:type="xsd:double"&gt;14.5101951340024&lt;/D&gt;&lt;D xsi:type="xsd:double"&gt;14.3314363291015&lt;/D&gt;&lt;D xsi:type="xsd:double"&gt;14.3298057182173&lt;/D&gt;&lt;D xsi:type="xsd:double"&gt;14.4039907301744&lt;/D&gt;&lt;D xsi:type="xsd:double"&gt;14.7308501727393&lt;/D&gt;&lt;D xsi:type="xsd:double"&gt;14.6453591340962&lt;/D&gt;&lt;D xsi:type="xsd:double"&gt;14.6370419419524&lt;/D&gt;&lt;D xsi:type="xsd:double"&gt;14.724036231546&lt;/D&gt;&lt;D xsi:type="xsd:double"&gt;14.858288878467&lt;/D&gt;&lt;D xsi:type="xsd:double"&gt;14.4777389373383&lt;/D&gt;&lt;D xsi:type="xsd:double"&gt;14.9606124995901&lt;/D&gt;&lt;D xsi:type="xsd:double"&gt;14.0742315816994&lt;/D&gt;&lt;D xsi:type="xsd:double"&gt;14.499267487031&lt;/D&gt;&lt;D xsi:type="xsd:double"&gt;14.3270356930599&lt;/D&gt;&lt;D xsi:type="xsd:double"&gt;14.2816818209931&lt;/D&gt;&lt;D xsi:type="xsd:double"&gt;14.3396192886612&lt;/D&gt;&lt;D xsi:type="xsd:double"&gt;14.0826323593477&lt;/D&gt;&lt;D xsi:type="xsd:double"&gt;13.9320476708704&lt;/D&gt;&lt;D xsi:type="xsd:double"&gt;13.6819729389199&lt;/D&gt;&lt;D xsi:type="xsd:double"&gt;12.8200651314952&lt;/D&gt;&lt;D xsi:type="xsd:double"&gt;12.6177907803138&lt;/D&gt;&lt;D xsi:type="xsd:double"&gt;12.490318744774&lt;/D&gt;&lt;D xsi:type="xsd:double"&gt;12.9637385311436&lt;/D&gt;&lt;D xsi:type="xsd:double"&gt;13.5402434599586&lt;/D&gt;&lt;D xsi:type="xsd:double"&gt;14.1803978046581&lt;/D&gt;&lt;D xsi:type="xsd:double"&gt;14.4803165338837&lt;/D&gt;&lt;D xsi:type="xsd:double"&gt;14.3185080575007&lt;/D&gt;&lt;D xsi:type="xsd:double"&gt;14.6232467465686&lt;/D&gt;&lt;D xsi:type="xsd:double"&gt;15.035488014029&lt;/D&gt;&lt;D xsi:type="xsd:double"&gt;14.7940971120194&lt;/D&gt;&lt;D xsi:type="xsd:double"&gt;15.598412289133&lt;/D&gt;&lt;D xsi:type="xsd:double"&gt;15.9876152236918&lt;/D&gt;&lt;D xsi:type="xsd:double"&gt;16.762501350575&lt;/D&gt;&lt;D xsi:type="xsd:double"&gt;17.5527011764223&lt;/D&gt;&lt;D xsi:type="xsd:double"&gt;17.604861434575&lt;/D&gt;&lt;D xsi:type="xsd:double"&gt;16.9924466370742&lt;/D&gt;&lt;D xsi:type="xsd:double"&gt;15.7867244334126&lt;/D&gt;&lt;D xsi:type="xsd:double"&gt;16.3021455010831&lt;/D&gt;&lt;D xsi:type="xsd:double"&gt;16.4389712422127&lt;/D&gt;&lt;D xsi:type="xsd:double"&gt;17.0655941005676&lt;/D&gt;&lt;D xsi:type="xsd:double"&gt;17.5722638659683&lt;/D&gt;&lt;D xsi:type="xsd:double"&gt;17.7337358746038&lt;/D&gt;&lt;D xsi:type="xsd:double"&gt;17.3145728437081&lt;/D&gt;&lt;D xsi:type="xsd:double"&gt;17.0557443266318&lt;/D&gt;&lt;D xsi:type="xsd:double"&gt;17.4917648663833&lt;/D&gt;&lt;D xsi:type="xsd:double"&gt;17.7296805755709&lt;/D&gt;&lt;D xsi:type="xsd:double"&gt;19.069233948871&lt;/D&gt;&lt;D xsi:type="xsd:double"&gt;19.3611757760773&lt;/D&gt;&lt;D xsi:type="xsd:double"&gt;18.4864158668631&lt;/D&gt;&lt;D xsi:type="xsd:double"&gt;18.1155234879843&lt;/D&gt;&lt;D xsi:type="xsd:double"&gt;16.9576519086969&lt;/D&gt;&lt;D xsi:type="xsd:double"&gt;16.684379635966&lt;/D&gt;&lt;D xsi:type="xsd:double"&gt;16.3314765908351&lt;/D&gt;&lt;D xsi:type="xsd:double"&gt;15.0105095230523&lt;/D&gt;&lt;D xsi:type="xsd:double"&gt;14.633194243589&lt;/D&gt;&lt;D xsi:type="xsd:double"&gt;13.6063207236345&lt;/D&gt;&lt;D xsi:type="xsd:double"&gt;13.6454993842198&lt;/D&gt;&lt;D xsi:type="xsd:double"&gt;12.9295507143112&lt;/D&gt;&lt;D xsi:type="xsd:double"&gt;13.0722692850455&lt;/D&gt;&lt;D xsi:type="xsd:double"&gt;12.8044177463824&lt;/D&gt;&lt;D xsi:type="xsd:double"&gt;12.3266529367187&lt;/D&gt;&lt;D xsi:type="xsd:double"&gt;12.108429427257&lt;/D&gt;&lt;D xsi:type="xsd:double"&gt;11.966110448334&lt;/D&gt;&lt;D xsi:type="xsd:double"&gt;11.6589307969709&lt;/D&gt;&lt;D xsi:type="xsd:double"&gt;11.0891864768279&lt;/D&gt;&lt;D xsi:type="xsd:double"&gt;11.3718126460246&lt;/D&gt;&lt;D xsi:type="xsd:double"&gt;10.9171801795764&lt;/D&gt;&lt;D xsi:type="xsd:double"&gt;10.036947598179&lt;/D&gt;&lt;D xsi:type="xsd:double"&gt;10.9028969847187&lt;/D&gt;&lt;D xsi:type="xsd:double"&gt;11.0171542523398&lt;/D&gt;&lt;D xsi:type="xsd:double"&gt;11.5551460174344&lt;/D&gt;&lt;D xsi:type="xsd:double"&gt;12.2740659955237&lt;/D&gt;&lt;D xsi:type="xsd:double"&gt;12.6485427842935&lt;/D&gt;&lt;D xsi:type="xsd:double"&gt;13.1424843575311&lt;/D&gt;&lt;D xsi:type="xsd:double"&gt;13.850154620002&lt;/D&gt;&lt;D xsi:type="xsd:double"&gt;14.8564645973575&lt;/D&gt;&lt;D xsi:type="xsd:double"&gt;15.6973442492685&lt;/D&gt;&lt;D xsi:type="xsd:double"&gt;15.7585492387743&lt;/D&gt;&lt;D xsi:type="xsd:double"&gt;16.3639865140375&lt;/D&gt;&lt;D xsi:type="xsd:double"&gt;16.5730196947068&lt;/D&gt;&lt;D xsi:type="xsd:double"&gt;17.2470705977562&lt;/D&gt;&lt;D xsi:type="xsd:double"&gt;18.4151986214921&lt;/D&gt;&lt;D xsi:type="xsd:double"&gt;18.3563460941944&lt;/D&gt;&lt;D xsi:type="xsd:double"&gt;19.5102032525144&lt;/D&gt;&lt;D xsi:type="xsd:double"&gt;19.8420132161984&lt;/D&gt;&lt;D xsi:type="xsd:double"&gt;19.6270446189491&lt;/D&gt;&lt;D xsi:type="xsd:double"&gt;19.7963031807208&lt;/D&gt;&lt;D xsi:type="xsd:double"&gt;19.9648849380807&lt;/D&gt;&lt;D xsi:type="xsd:double"&gt;19.7872545891454&lt;/D&gt;&lt;D xsi:type="xsd:double"&gt;18.9108299799332&lt;/D&gt;&lt;D xsi:type="xsd:double"&gt;17.6674542820061&lt;/D&gt;&lt;D xsi:type="xsd:double"&gt;18.1557925600394&lt;/D&gt;&lt;/FQL&gt;&lt;FQL&gt;&lt;Q&gt;CC_GR^FG_COMPANY_NAME&lt;/Q&gt;&lt;R&gt;1&lt;/R&gt;&lt;C&gt;1&lt;/C&gt;&lt;D xsi:type="xsd:string"&gt;Greece&lt;/D&gt;&lt;/FQL&gt;&lt;FQL&gt;&lt;Q&gt;USDVND^FG_PRICE_CHANGE(0,-6AM)&lt;/Q&gt;&lt;R&gt;1&lt;/R&gt;&lt;C&gt;1&lt;/C&gt;&lt;D xsi:type="xsd:double"&gt;-0.9017885&lt;/D&gt;&lt;/FQL&gt;&lt;FQL&gt;&lt;Q&gt;USDINR^FG_PRICE_CHANGE(0,-6AM)&lt;/Q&gt;&lt;R&gt;1&lt;/R&gt;&lt;C&gt;1&lt;/C&gt;&lt;D xsi:type="xsd:double"&gt;0.62988997&lt;/D&gt;&lt;/FQL&gt;&lt;FQL&gt;&lt;Q&gt;USDBRL^FG_PRICE_CHANGE(0,-3AM)&lt;/Q&gt;&lt;R&gt;1&lt;/R&gt;&lt;C&gt;1&lt;/C&gt;&lt;D xsi:type="xsd:double"&gt;2.274394&lt;/D&gt;&lt;/FQL&gt;&lt;FQL&gt;&lt;Q&gt;USDTWD^STD(FG_PRICE_CHANGE(0,-1AY,AM))&lt;/Q&gt;&lt;R&gt;1&lt;/R&gt;&lt;C&gt;1&lt;/C&gt;&lt;D xsi:type="xsd:double"&gt;1.14637406371194&lt;/D&gt;&lt;/FQL&gt;&lt;FQL&gt;&lt;Q&gt;USDPLN^FG_PRICE_CHANGE(0,-6AM)&lt;/Q&gt;&lt;R&gt;1&lt;/R&gt;&lt;C&gt;1&lt;/C&gt;&lt;D xsi:type="xsd:double"&gt;-2.381307&lt;/D&gt;&lt;/FQL&gt;&lt;FQL&gt;&lt;Q&gt;FC0000ZA^FMA_EPS(NTMA,-20AY,0,CY,,"PORTAGG","MEANR")&lt;/Q&gt;&lt;R&gt;20&lt;/R&gt;&lt;C&gt;1&lt;/C&gt;&lt;D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xsi:type="xsd:double"&gt;31.8782514021022&lt;/D&gt;&lt;D xsi:type="xsd:double"&gt;34.3748784511984&lt;/D&gt;&lt;D xsi:type="xsd:double"&gt;36.8513578881139&lt;/D&gt;&lt;D xsi:type="xsd:double"&gt;38.614845738362&lt;/D&gt;&lt;D xsi:type="xsd:double"&gt;33.9202192899709&lt;/D&gt;&lt;/FQL&gt;&lt;FQL&gt;&lt;Q&gt;GREK^FG_TOTAL_RETURNC(-10AY,0,AM)&lt;/Q&gt;&lt;R&gt;121&lt;/R&gt;&lt;C&gt;1&lt;/C&gt;&lt;D xsi:type="xsd:double"&gt;-14.979553&lt;/D&gt;&lt;D xsi:type="xsd:double"&gt;-3.2471359&lt;/D&gt;&lt;D xsi:type="xsd:double"&gt;-8.390302&lt;/D&gt;&lt;D xsi:type="xsd:double"&gt;-12.889957&lt;/D&gt;&lt;D xsi:type="xsd:double"&gt;0.94338655&lt;/D&gt;&lt;D xsi:type="xsd:double"&gt;-17.834885&lt;/D&gt;&lt;D xsi:type="xsd:double"&gt;-0.7583082&lt;/D&gt;&lt;D xsi:type="xsd:double"&gt;19.102203&lt;/D&gt;&lt;D xsi:type="xsd:double"&gt;-15.156383&lt;/D&gt;&lt;D xsi:type="xsd:double"&gt;-2.2684216&lt;/D&gt;&lt;D xsi:type="xsd:double"&gt;-2.8046489&lt;/D&gt;&lt;D xsi:type="xsd:double"&gt;5.0746202&lt;/D&gt;&lt;D xsi:type="xsd:double"&gt;-0.8522749&lt;/D&gt;&lt;D xsi:type="xsd:double"&gt;-9.646606&lt;/D&gt;&lt;D xsi:type="xsd:double"&gt;-11.945027&lt;/D&gt;&lt;D xsi:type="xsd:double"&gt;-13.49749&lt;/D&gt;&lt;D xsi:type="xsd:double"&gt;-9.999996&lt;/D&gt;&lt;D xsi:type="xsd:double"&gt;13.7715225&lt;/D&gt;&lt;D xsi:type="xsd:double"&gt;4.6767473&lt;/D&gt;&lt;D xsi:type="xsd:double"&gt;11.300921&lt;/D&gt;&lt;D xsi:type="xsd:double"&gt;-10.625732&lt;/D&gt;&lt;D xsi:type="xsd:double"&gt;-4.0951195&lt;/D&gt;&lt;D xsi:type="xsd:double"&gt;2.0661116&lt;/D&gt;&lt;D xsi:type="xsd:double"&gt;-5.533057&lt;/D&gt;&lt;D xsi:type="xsd:double"&gt;6.5699935&lt;/D&gt;&lt;D xsi:type="xsd:double"&gt;2.2801876&lt;/D&gt;&lt;D xsi:type="xsd:double"&gt;2.2280574&lt;/D&gt;&lt;D xsi:type="xsd:double"&gt;4.195893&lt;/D&gt;&lt;D xsi:type="xsd:double"&gt;-3.136766&lt;/D&gt;&lt;D xsi:type="xsd:double"&gt;1.943016&lt;/D&gt;&lt;D xsi:type="xsd:double"&gt;1.397717&lt;/D&gt;&lt;D xsi:type="xsd:double"&gt;19.674183&lt;/D&gt;&lt;D xsi:type="xsd:double"&gt;3.6649108&lt;/D&gt;&lt;D xsi:type="xsd:double"&gt;7.979822&lt;/D&gt;&lt;D xsi:type="xsd:double"&gt;-3.461182&lt;/D&gt;&lt;D xsi:type="xsd:double"&gt;-8.720928&lt;/D&gt;&lt;D xsi:type="xsd:double"&gt;0.53077936&lt;/D&gt;&lt;D xsi:type="xsd:double"&gt;-7.814157&lt;/D&gt;&lt;D xsi:type="xsd:double"&gt;15.120292&lt;/D&gt;&lt;D xsi:type="xsd:double"&gt;9.964752&lt;/D&gt;&lt;D xsi:type="xsd:double"&gt;0.36967993&lt;/D&gt;&lt;D xsi:type="xsd:double"&gt;-7.090229&lt;/D&gt;&lt;D xsi:type="xsd:double"&gt;6.3429&lt;/D&gt;&lt;D xsi:type="xsd:double"&gt;-12.488341&lt;/D&gt;&lt;D xsi:type="xsd:double"&gt;-1.384449&lt;/D&gt;&lt;D xsi:type="xsd:double"&gt;1.1878967&lt;/D&gt;&lt;D xsi:type="xsd:double"&gt;-9.178215&lt;/D&gt;&lt;D xsi:type="xsd:double"&gt;-2.5852025&lt;/D&gt;&lt;D xsi:type="xsd:double"&gt;-9.288305&lt;/D&gt;&lt;D xsi:type="xsd:double"&gt;0.5319238&lt;/D&gt;&lt;D xsi:type="xsd:double"&gt;-3.7037075&lt;/D&gt;&lt;D xsi:type="xsd:double"&gt;-0.7859945&lt;/D&gt;&lt;D xsi:type="xsd:double"&gt;5.2482247&lt;/D&gt;&lt;D xsi:type="xsd:double"&gt;10.377348&lt;/D&gt;&lt;D xsi:type="xsd:double"&gt;5.250311&lt;/D&gt;&lt;D xsi:type="xsd:double"&gt;-8.816708&lt;/D&gt;&lt;D xsi:type="xsd:double"&gt;18.193388&lt;/D&gt;&lt;D xsi:type="xsd:double"&gt;4.1212797&lt;/D&gt;&lt;D xsi:type="xsd:double"&gt;-12.357217&lt;/D&gt;&lt;D xsi:type="xsd:double"&gt;12.322271&lt;/D&gt;&lt;D xsi:type="xsd:double"&gt;2.004218&lt;/D&gt;&lt;D xsi:type="xsd:double"&gt;2.4819136&lt;/D&gt;&lt;D xsi:type="xsd:double"&gt;1.4127135&lt;/D&gt;&lt;D xsi:type="xsd:double"&gt;1.5478611&lt;/D&gt;&lt;D xsi:type="xsd:double"&gt;-8.582842&lt;/D&gt;&lt;D xsi:type="xsd:double"&gt;-48.580784&lt;/D&gt;&lt;D xsi:type="xsd:double"&gt;29.299366&lt;/D&gt;&lt;D xsi:type="xsd:double"&gt;0.49271584&lt;/D&gt;&lt;D xsi:type="xsd:double"&gt;9.803915&lt;/D&gt;&lt;D xsi:type="xsd:double"&gt;0.6242156&lt;/D&gt;&lt;D xsi:type="xsd:double"&gt;3.7717104&lt;/D&gt;&lt;D xsi:type="xsd:double"&gt;1.7216682&lt;/D&gt;&lt;D xsi:type="xsd:double"&gt;-8.039498&lt;/D&gt;&lt;D xsi:type="xsd:double"&gt;13.036812&lt;/D&gt;&lt;D xsi:type="xsd:double"&gt;17.503393&lt;/D&gt;&lt;D xsi:type="xsd:double"&gt;-2.561748&lt;/D&gt;&lt;D xsi:type="xsd:double"&gt;-2.2580624&lt;/D&gt;&lt;D xsi:type="xsd:double"&gt;7.9207897&lt;/D&gt;&lt;D xsi:type="xsd:double"&gt;8.142209&lt;/D&gt;&lt;D xsi:type="xsd:double"&gt;2.2622824&lt;/D&gt;&lt;D xsi:type="xsd:double"&gt;-1.6937435&lt;/D&gt;&lt;D xsi:type="xsd:double"&gt;-5.590719&lt;/D&gt;&lt;D xsi:type="xsd:double"&gt;3.4264445&lt;/D&gt;&lt;D xsi:type="xsd:double"&gt;2.3406506&lt;/D&gt;&lt;D xsi:type="xsd:double"&gt;-1.1963427&lt;/D&gt;&lt;D xsi:type="xsd:double"&gt;-0.21367073&lt;/D&gt;&lt;D xsi:type="xsd:double"&gt;-5.638832&lt;/D&gt;&lt;D xsi:type="xsd:double"&gt;9.451103&lt;/D&gt;&lt;D xsi:type="xsd:double"&gt;2.6836157&lt;/D&gt;&lt;D xsi:type="xsd:double"&gt;-9.456671&lt;/D&gt;&lt;D xsi:type="xsd:double"&gt;3.190279&lt;/D&gt;&lt;D xsi:type="xsd:double"&gt;-9.422153&lt;/D&gt;&lt;D xsi:type="xsd:double"&gt;-3.2913506&lt;/D&gt;&lt;D xsi:type="xsd:double"&gt;-6.990093&lt;/D&gt;&lt;D xsi:type="xsd:double"&gt;13.269925&lt;/D&gt;&lt;D xsi:type="xsd:double"&gt;-6.4774094&lt;/D&gt;&lt;D xsi:type="xsd:double"&gt;-1.1115849&lt;/D&gt;&lt;D xsi:type="xsd:double"&gt;10.376143&lt;/D&gt;&lt;D xsi:type="xsd:double"&gt;5.0137043&lt;/D&gt;&lt;D xsi:type="xsd:double"&gt;9.869218&lt;/D&gt;&lt;D xsi:type="xsd:double"&gt;11.877394&lt;/D&gt;&lt;D xsi:type="xsd:double"&gt;-10.242838&lt;/D&gt;&lt;D xsi:type="xsd:double"&gt;12.001395&lt;/D&gt;&lt;D xsi:type="xsd:double"&gt;-0.8671522&lt;/D&gt;&lt;D xsi:type="xsd:double"&gt;15.245235&lt;/D&gt;&lt;D xsi:type="xsd:double"&gt;7.2131515&lt;/D&gt;&lt;D xsi:type="xsd:double"&gt;-6.4598203&lt;/D&gt;&lt;D xsi:type="xsd:double"&gt;-4.5948863&lt;/D&gt;&lt;D xsi:type="xsd:double"&gt;-6.298089&lt;/D&gt;&lt;D xsi:type="xsd:double"&gt;12.104618&lt;/D&gt;&lt;D xsi:type="xsd:double"&gt;1.8990755&lt;/D&gt;&lt;D xsi:type="xsd:double"&gt;4.47098&lt;/D&gt;&lt;D xsi:type="xsd:double"&gt;3.8481474&lt;/D&gt;&lt;D xsi:type="xsd:double"&gt;0.50075054&lt;/D&gt;&lt;D xsi:type="xsd:double"&gt;-4.1106043&lt;/D&gt;&lt;D xsi:type="xsd:double"&gt;11.483502&lt;/D&gt;&lt;D xsi:type="xsd:double"&gt;-6.2689304&lt;/D&gt;&lt;D xsi:type="xsd:double"&gt;4.398024&lt;/D&gt;&lt;D xsi:type="xsd:double"&gt;0.38222075&lt;/D&gt;&lt;D xsi:type="xsd:double"&gt;-0.4997611&lt;/D&gt;&lt;D xsi:type="xsd:double"&gt;0.16741753&lt;/D&gt;&lt;/FQL&gt;&lt;FQL&gt;&lt;Q&gt;EWY^FMA_PE(NTMA,-10AY,0,AM,"PORTAGG","MEANR")&lt;/Q&gt;&lt;R&gt;121&lt;/R&gt;&lt;C&gt;1&lt;/C&gt;&lt;D xsi:type="xsd:double"&gt;9.21332816977369&lt;/D&gt;&lt;D xsi:type="xsd:double"&gt;9.73605230004886&lt;/D&gt;&lt;D xsi:type="xsd:double"&gt;9.46057488593578&lt;/D&gt;&lt;D xsi:type="xsd:double"&gt;9.36033783739593&lt;/D&gt;&lt;D xsi:type="xsd:double"&gt;9.80909870909165&lt;/D&gt;&lt;D xsi:type="xsd:double"&gt;10.050070100975&lt;/D&gt;&lt;D xsi:type="xsd:double"&gt;10.3368541095593&lt;/D&gt;&lt;D xsi:type="xsd:double"&gt;9.88470669174176&lt;/D&gt;&lt;D xsi:type="xsd:double"&gt;9.47041326840123&lt;/D&gt;&lt;D xsi:type="xsd:double"&gt;9.56775285460386&lt;/D&gt;&lt;D xsi:type="xsd:double"&gt;9.41514787985236&lt;/D&gt;&lt;D xsi:type="xsd:double"&gt;9.73052715931232&lt;/D&gt;&lt;D xsi:type="xsd:double"&gt;10.1085337185037&lt;/D&gt;&lt;D xsi:type="xsd:double"&gt;10.0598010373273&lt;/D&gt;&lt;D xsi:type="xsd:double"&gt;10.0212611279593&lt;/D&gt;&lt;D xsi:type="xsd:double"&gt;9.77222607682048&lt;/D&gt;&lt;D xsi:type="xsd:double"&gt;10.3036490058216&lt;/D&gt;&lt;D xsi:type="xsd:double"&gt;10.659205535557&lt;/D&gt;&lt;D xsi:type="xsd:double"&gt;10.6424473527054&lt;/D&gt;&lt;D xsi:type="xsd:double"&gt;9.83600583520848&lt;/D&gt;&lt;D xsi:type="xsd:double"&gt;9.83837940227898&lt;/D&gt;&lt;D xsi:type="xsd:double"&gt;10.1326183996587&lt;/D&gt;&lt;D xsi:type="xsd:double"&gt;10.1829262923401&lt;/D&gt;&lt;D xsi:type="xsd:double"&gt;9.91326076647663&lt;/D&gt;&lt;D xsi:type="xsd:double"&gt;10.0697618323648&lt;/D&gt;&lt;D xsi:type="xsd:double"&gt;9.59502799894762&lt;/D&gt;&lt;D xsi:type="xsd:double"&gt;9.90990014832141&lt;/D&gt;&lt;D xsi:type="xsd:double"&gt;9.7806646998858&lt;/D&gt;&lt;D xsi:type="xsd:double"&gt;9.42228169265711&lt;/D&gt;&lt;D xsi:type="xsd:double"&gt;9.77596318952646&lt;/D&gt;&lt;D xsi:type="xsd:double"&gt;9.18325422658106&lt;/D&gt;&lt;D xsi:type="xsd:double"&gt;9.38571197000724&lt;/D&gt;&lt;D xsi:type="xsd:double"&gt;9.50301273866337&lt;/D&gt;&lt;D xsi:type="xsd:double"&gt;9.61580528224433&lt;/D&gt;&lt;D xsi:type="xsd:double"&gt;9.12591895057914&lt;/D&gt;&lt;D xsi:type="xsd:double"&gt;9.30723488644941&lt;/D&gt;&lt;D xsi:type="xsd:double"&gt;9.43167524564332&lt;/D&gt;&lt;D xsi:type="xsd:double"&gt;9.38721870526981&lt;/D&gt;&lt;D xsi:type="xsd:double"&gt;9.14526167786092&lt;/D&gt;&lt;D xsi:type="xsd:double"&gt;9.28159829382746&lt;/D&gt;&lt;D xsi:type="xsd:double"&gt;8.97438295611793&lt;/D&gt;&lt;D xsi:type="xsd:double"&gt;9.17775329301574&lt;/D&gt;&lt;D xsi:type="xsd:double"&gt;9.04508379955556&lt;/D&gt;&lt;D xsi:type="xsd:double"&gt;8.77879084476915&lt;/D&gt;&lt;D xsi:type="xsd:double"&gt;8.63582111403081&lt;/D&gt;&lt;D xsi:type="xsd:double"&gt;8.3377654604101&lt;/D&gt;&lt;D xsi:type="xsd:double"&gt;8.08660637786956&lt;/D&gt;&lt;D xsi:type="xsd:double"&gt;8.26445698106257&lt;/D&gt;&lt;D xsi:type="xsd:double"&gt;7.78365937541895&lt;/D&gt;&lt;D xsi:type="xsd:double"&gt;7.9283485329801&lt;/D&gt;&lt;D xsi:type="xsd:double"&gt;8.26268574968976&lt;/D&gt;&lt;D xsi:type="xsd:double"&gt;9.1490788010211&lt;/D&gt;&lt;D xsi:type="xsd:double"&gt;10.1781563561422&lt;/D&gt;&lt;D xsi:type="xsd:double"&gt;10.5638165566713&lt;/D&gt;&lt;D xsi:type="xsd:double"&gt;11.1727993814722&lt;/D&gt;&lt;D xsi:type="xsd:double"&gt;10.5424235730081&lt;/D&gt;&lt;D xsi:type="xsd:double"&gt;10.9148167494057&lt;/D&gt;&lt;D xsi:type="xsd:double"&gt;11.1598874942263&lt;/D&gt;&lt;D xsi:type="xsd:double"&gt;10.5173670920043&lt;/D&gt;&lt;D xsi:type="xsd:double"&gt;11.0584956602857&lt;/D&gt;&lt;D xsi:type="xsd:double"&gt;10.9107213350201&lt;/D&gt;&lt;D xsi:type="xsd:double"&gt;11.5286011831828&lt;/D&gt;&lt;D xsi:type="xsd:double"&gt;11.4830324630526&lt;/D&gt;&lt;D xsi:type="xsd:double"&gt;11.6332779510737&lt;/D&gt;&lt;D xsi:type="xsd:double"&gt;11.3407702298192&lt;/D&gt;&lt;D xsi:type="xsd:double"&gt;8.23436770891745&lt;/D&gt;&lt;D xsi:type="xsd:double"&gt;10.8174062869303&lt;/D&gt;&lt;D xsi:type="xsd:double"&gt;11.5565410386445&lt;/D&gt;&lt;D xsi:type="xsd:double"&gt;12.5961119109905&lt;/D&gt;&lt;D xsi:type="xsd:double"&gt;12.7463055299607&lt;/D&gt;&lt;D xsi:type="xsd:double"&gt;13.0296146107802&lt;/D&gt;&lt;D xsi:type="xsd:double"&gt;12.8952206683797&lt;/D&gt;&lt;D xsi:type="xsd:double"&gt;12.1161541697632&lt;/D&gt;&lt;D xsi:type="xsd:double"&gt;12.537831491336&lt;/D&gt;&lt;D xsi:type="xsd:double"&gt;13.1790211772252&lt;/D&gt;&lt;D xsi:type="xsd:double"&gt;14.3902992836145&lt;/D&gt;&lt;D xsi:type="xsd:double"&gt;13.7067730712734&lt;/D&gt;&lt;D xsi:type="xsd:double"&gt;13.3345684161118&lt;/D&gt;&lt;D xsi:type="xsd:double"&gt;13.1920613582539&lt;/D&gt;&lt;D xsi:type="xsd:double"&gt;11.1876714715423&lt;/D&gt;&lt;D xsi:type="xsd:double"&gt;11.302321115743&lt;/D&gt;&lt;D xsi:type="xsd:double"&gt;11.0733949783369&lt;/D&gt;&lt;D xsi:type="xsd:double"&gt;10.2670961773921&lt;/D&gt;&lt;D xsi:type="xsd:double"&gt;10.2886180997733&lt;/D&gt;&lt;D xsi:type="xsd:double"&gt;9.98672969299544&lt;/D&gt;&lt;D xsi:type="xsd:double"&gt;9.97140233990442&lt;/D&gt;&lt;D xsi:type="xsd:double"&gt;10.3596416344653&lt;/D&gt;&lt;D xsi:type="xsd:double"&gt;9.76187723713553&lt;/D&gt;&lt;D xsi:type="xsd:double"&gt;9.47730522600582&lt;/D&gt;&lt;D xsi:type="xsd:double"&gt;9.33010421364105&lt;/D&gt;&lt;D xsi:type="xsd:double"&gt;9.07432534263135&lt;/D&gt;&lt;D xsi:type="xsd:double"&gt;8.86910534062773&lt;/D&gt;&lt;D xsi:type="xsd:double"&gt;8.22490880171425&lt;/D&gt;&lt;D xsi:type="xsd:double"&gt;8.37720925223273&lt;/D&gt;&lt;D xsi:type="xsd:double"&gt;8.8270151299019&lt;/D&gt;&lt;D xsi:type="xsd:double"&gt;8.54914643934507&lt;/D&gt;&lt;D xsi:type="xsd:double"&gt;9.00624618883646&lt;/D&gt;&lt;D xsi:type="xsd:double"&gt;10.6279913901666&lt;/D&gt;&lt;D xsi:type="xsd:double"&gt;10.8313683582982&lt;/D&gt;&lt;D xsi:type="xsd:double"&gt;11.3946331451423&lt;/D&gt;&lt;D xsi:type="xsd:double"&gt;12.7580904358754&lt;/D&gt;&lt;D xsi:type="xsd:double"&gt;12.8894128596021&lt;/D&gt;&lt;D xsi:type="xsd:double"&gt;14.1936267643391&lt;/D&gt;&lt;D xsi:type="xsd:double"&gt;12.9826722945762&lt;/D&gt;&lt;D xsi:type="xsd:double"&gt;12.6964449751829&lt;/D&gt;&lt;D xsi:type="xsd:double"&gt;12.053949824878&lt;/D&gt;&lt;D xsi:type="xsd:double"&gt;11.0709811266361&lt;/D&gt;&lt;D xsi:type="xsd:double"&gt;11.1890231414274&lt;/D&gt;&lt;D xsi:type="xsd:double"&gt;10.4207540126083&lt;/D&gt;&lt;D xsi:type="xsd:double"&gt;10.1542654983632&lt;/D&gt;&lt;D xsi:type="xsd:double"&gt;10.1476065125936&lt;/D&gt;&lt;D xsi:type="xsd:double"&gt;9.46890674922606&lt;/D&gt;&lt;D xsi:type="xsd:double"&gt;10.4836110101814&lt;/D&gt;&lt;D xsi:type="xsd:double"&gt;10.5332235895804&lt;/D&gt;&lt;D xsi:type="xsd:double"&gt;10.0574684438954&lt;/D&gt;&lt;D xsi:type="xsd:double"&gt;9.92503869181564&lt;/D&gt;&lt;D xsi:type="xsd:double"&gt;9.73518464591656&lt;/D&gt;&lt;D xsi:type="xsd:double"&gt;9.50602604828249&lt;/D&gt;&lt;D xsi:type="xsd:double"&gt;8.61813057776705&lt;/D&gt;&lt;D xsi:type="xsd:double"&gt;8.14094217391736&lt;/D&gt;&lt;D xsi:type="xsd:double"&gt;8.39906691289966&lt;/D&gt;&lt;/FQL&gt;&lt;FQL&gt;&lt;Q&gt;EWM^FMA_PE(LTMA,-10AY,0,AM,"PORTAGG","MEANR")&lt;/Q&gt;&lt;R&gt;121&lt;/R&gt;&lt;C&gt;1&lt;/C&gt;&lt;D xsi:type="xsd:double"&gt;16.3220444486577&lt;/D&gt;&lt;D xsi:type="xsd:double"&gt;16.4816745213977&lt;/D&gt;&lt;D xsi:type="xsd:double"&gt;15.8053429842561&lt;/D&gt;&lt;D xsi:type="xsd:double"&gt;16.1723007875636&lt;/D&gt;&lt;D xsi:type="xsd:double"&gt;16.5787757067593&lt;/D&gt;&lt;D xsi:type="xsd:double"&gt;16.9996090973129&lt;/D&gt;&lt;D xsi:type="xsd:double"&gt;17.0357761151195&lt;/D&gt;&lt;D xsi:type="xsd:double"&gt;16.9372684944288&lt;/D&gt;&lt;D xsi:type="xsd:double"&gt;16.6152940629596&lt;/D&gt;&lt;D xsi:type="xsd:double"&gt;16.6086089496158&lt;/D&gt;&lt;D xsi:type="xsd:double"&gt;15.6509507979337&lt;/D&gt;&lt;D xsi:type="xsd:double"&gt;16.4309287502317&lt;/D&gt;&lt;D xsi:type="xsd:double"&gt;16.8112218492924&lt;/D&gt;&lt;D xsi:type="xsd:double"&gt;16.3545139502159&lt;/D&gt;&lt;D xsi:type="xsd:double"&gt;16.4243155559563&lt;/D&gt;&lt;D xsi:type="xsd:double"&gt;16.1414941414976&lt;/D&gt;&lt;D xsi:type="xsd:double"&gt;16.7278604041057&lt;/D&gt;&lt;D xsi:type="xsd:double"&gt;16.672641348236&lt;/D&gt;&lt;D xsi:type="xsd:double"&gt;16.6679687888594&lt;/D&gt;&lt;D xsi:type="xsd:double"&gt;16.4007642576225&lt;/D&gt;&lt;D xsi:type="xsd:double"&gt;16.5492480107879&lt;/D&gt;&lt;D xsi:type="xsd:double"&gt;16.8362481544368&lt;/D&gt;&lt;D xsi:type="xsd:double"&gt;17.0844469429314&lt;/D&gt;&lt;D xsi:type="xsd:double"&gt;17.0827481695684&lt;/D&gt;&lt;D xsi:type="xsd:double"&gt;17.3470266734599&lt;/D&gt;&lt;D xsi:type="xsd:double"&gt;17.0029012884874&lt;/D&gt;&lt;D xsi:type="xsd:double"&gt;17.0153272567943&lt;/D&gt;&lt;D xsi:type="xsd:double"&gt;17.1690499989723&lt;/D&gt;&lt;D xsi:type="xsd:double"&gt;17.2845178169441&lt;/D&gt;&lt;D xsi:type="xsd:double"&gt;17.1205544343166&lt;/D&gt;&lt;D xsi:type="xsd:double"&gt;17.1361079679698&lt;/D&gt;&lt;D xsi:type="xsd:double"&gt;17.2736200601998&lt;/D&gt;&lt;D xsi:type="xsd:double"&gt;17.2701858541599&lt;/D&gt;&lt;D xsi:type="xsd:double"&gt;17.1517151261016&lt;/D&gt;&lt;D xsi:type="xsd:double"&gt;17.3471186722232&lt;/D&gt;&lt;D xsi:type="xsd:double"&gt;17.5804370700861&lt;/D&gt;&lt;D xsi:type="xsd:double"&gt;17.3863637794715&lt;/D&gt;&lt;D xsi:type="xsd:double"&gt;17.1563321373947&lt;/D&gt;&lt;D xsi:type="xsd:double"&gt;17.8624408106505&lt;/D&gt;&lt;D xsi:type="xsd:double"&gt;18.5354204290036&lt;/D&gt;&lt;D xsi:type="xsd:double"&gt;18.5014942934472&lt;/D&gt;&lt;D xsi:type="xsd:double"&gt;18.4692149638328&lt;/D&gt;&lt;D xsi:type="xsd:double"&gt;18.3552965982067&lt;/D&gt;&lt;D xsi:type="xsd:double"&gt;18.1361551352909&lt;/D&gt;&lt;D xsi:type="xsd:double"&gt;17.8157062111501&lt;/D&gt;&lt;D xsi:type="xsd:double"&gt;17.6776543421628&lt;/D&gt;&lt;D xsi:type="xsd:double"&gt;17.7965788696396&lt;/D&gt;&lt;D xsi:type="xsd:double"&gt;17.6995742803618&lt;/D&gt;&lt;D xsi:type="xsd:double"&gt;17.0708354971514&lt;/D&gt;&lt;D xsi:type="xsd:double"&gt;16.759492782807&lt;/D&gt;&lt;D xsi:type="xsd:double"&gt;16.4254212702933&lt;/D&gt;&lt;D xsi:type="xsd:double"&gt;16.9674077438565&lt;/D&gt;&lt;D xsi:type="xsd:double"&gt;16.9574465566008&lt;/D&gt;&lt;D xsi:type="xsd:double"&gt;17.0694030920223&lt;/D&gt;&lt;D xsi:type="xsd:double"&gt;16.8654058827969&lt;/D&gt;&lt;D xsi:type="xsd:double"&gt;16.7301500169625&lt;/D&gt;&lt;D xsi:type="xsd:double"&gt;17.113972754914&lt;/D&gt;&lt;D xsi:type="xsd:double"&gt;17.0890614863648&lt;/D&gt;&lt;D xsi:type="xsd:double"&gt;16.8405100647733&lt;/D&gt;&lt;D xsi:type="xsd:double"&gt;16.8967516785567&lt;/D&gt;&lt;D xsi:type="xsd:double"&gt;16.6438119727908&lt;/D&gt;&lt;D xsi:type="xsd:double"&gt;16.917850925437&lt;/D&gt;&lt;D xsi:type="xsd:double"&gt;17.1200796824844&lt;/D&gt;&lt;D xsi:type="xsd:double"&gt;17.0203789981115&lt;/D&gt;&lt;D xsi:type="xsd:double"&gt;16.3971291390715&lt;/D&gt;&lt;D xsi:type="xsd:double"&gt;15.8642440010496&lt;/D&gt;&lt;D xsi:type="xsd:double"&gt;16.4974787310577&lt;/D&gt;&lt;D xsi:type="xsd:double"&gt;16.7830592878986&lt;/D&gt;&lt;D xsi:type="xsd:double"&gt;18.4543865805224&lt;/D&gt;&lt;D xsi:type="xsd:double"&gt;19.5425042530389&lt;/D&gt;&lt;D xsi:type="xsd:double"&gt;19.7412215361107&lt;/D&gt;&lt;D xsi:type="xsd:double"&gt;19.9202793126288&lt;/D&gt;&lt;D xsi:type="xsd:double"&gt;20.5260639032101&lt;/D&gt;&lt;D xsi:type="xsd:double"&gt;21.0331382429108&lt;/D&gt;&lt;D xsi:type="xsd:double"&gt;21.351979540306&lt;/D&gt;&lt;D xsi:type="xsd:double"&gt;20.9084293772339&lt;/D&gt;&lt;D xsi:type="xsd:double"&gt;19.183989420822&lt;/D&gt;&lt;D xsi:type="xsd:double"&gt;19.5402858324007&lt;/D&gt;&lt;D xsi:type="xsd:double"&gt;18.9745892466238&lt;/D&gt;&lt;D xsi:type="xsd:double"&gt;18.2502166342894&lt;/D&gt;&lt;D xsi:type="xsd:double"&gt;17.6880988190382&lt;/D&gt;&lt;D xsi:type="xsd:double"&gt;16.8945048004589&lt;/D&gt;&lt;D xsi:type="xsd:double"&gt;16.1764187759754&lt;/D&gt;&lt;D xsi:type="xsd:double"&gt;15.892766495669&lt;/D&gt;&lt;D xsi:type="xsd:double"&gt;15.6996345703383&lt;/D&gt;&lt;D xsi:type="xsd:double"&gt;14.589602035417&lt;/D&gt;&lt;D xsi:type="xsd:double"&gt;15.0916242569587&lt;/D&gt;&lt;D xsi:type="xsd:double"&gt;15.3053460285154&lt;/D&gt;&lt;D xsi:type="xsd:double"&gt;15.7854193769039&lt;/D&gt;&lt;D xsi:type="xsd:double"&gt;15.913844180714&lt;/D&gt;&lt;D xsi:type="xsd:double"&gt;15.8271240737758&lt;/D&gt;&lt;D xsi:type="xsd:double"&gt;15.6514305542929&lt;/D&gt;&lt;D xsi:type="xsd:double"&gt;15.188531717796&lt;/D&gt;&lt;D xsi:type="xsd:double"&gt;14.9691482591164&lt;/D&gt;&lt;D xsi:type="xsd:double"&gt;15.3778107017306&lt;/D&gt;&lt;D xsi:type="xsd:double"&gt;15.0116207367327&lt;/D&gt;&lt;D xsi:type="xsd:double"&gt;14.3933706225013&lt;/D&gt;&lt;D xsi:type="xsd:double"&gt;14.6639002005176&lt;/D&gt;&lt;D xsi:type="xsd:double"&gt;14.8527029581278&lt;/D&gt;&lt;D xsi:type="xsd:double"&gt;14.9802439903857&lt;/D&gt;&lt;D xsi:type="xsd:double"&gt;14.6702237961238&lt;/D&gt;&lt;D xsi:type="xsd:double"&gt;14.7369646563308&lt;/D&gt;&lt;D xsi:type="xsd:double"&gt;14.6516588620496&lt;/D&gt;&lt;D xsi:type="xsd:double"&gt;14.5479819260004&lt;/D&gt;&lt;D xsi:type="xsd:double"&gt;14.5427356062211&lt;/D&gt;&lt;D xsi:type="xsd:double"&gt;14.5846277993763&lt;/D&gt;&lt;D xsi:type="xsd:double"&gt;14.7379482492162&lt;/D&gt;&lt;D xsi:type="xsd:double"&gt;14.9538937422262&lt;/D&gt;&lt;D xsi:type="xsd:double"&gt;14.8888650383156&lt;/D&gt;&lt;D xsi:type="xsd:double"&gt;14.9743518339837&lt;/D&gt;&lt;D xsi:type="xsd:double"&gt;15.2645891358825&lt;/D&gt;&lt;D xsi:type="xsd:double"&gt;15.1580636275534&lt;/D&gt;&lt;D xsi:type="xsd:double"&gt;15.5497019250366&lt;/D&gt;&lt;D xsi:type="xsd:double"&gt;15.7704168373931&lt;/D&gt;&lt;D xsi:type="xsd:double"&gt;15.6066301612081&lt;/D&gt;&lt;D xsi:type="xsd:double"&gt;15.6821588656136&lt;/D&gt;&lt;D xsi:type="xsd:double"&gt;15.4462363315984&lt;/D&gt;&lt;D xsi:type="xsd:double"&gt;15.520239403526&lt;/D&gt;&lt;D xsi:type="xsd:double"&gt;15.3669469776612&lt;/D&gt;&lt;D xsi:type="xsd:double"&gt;15.6530182348572&lt;/D&gt;&lt;D xsi:type="xsd:double"&gt;15.4260035648719&lt;/D&gt;&lt;/FQL&gt;&lt;FQL&gt;&lt;Q&gt;WL-FDS^FG_PRICE_CHANGE(0,-1AM)&lt;/Q&gt;&lt;R&gt;1&lt;/R&gt;&lt;C&gt;1&lt;/C&gt;&lt;D xsi:type="xsd:double"&gt;1.99819981998199&lt;/D&gt;&lt;/FQL&gt;&lt;FQL&gt;&lt;Q&gt;PLATI-FDS^MAX(FG_PRICE(0,-5AY))&lt;/Q&gt;&lt;R&gt;1&lt;/R&gt;&lt;C&gt;1&lt;/C&gt;&lt;D xsi:type="xsd:double"&gt;1272.59&lt;/D&gt;&lt;/FQL&gt;&lt;FQL&gt;&lt;Q&gt;W-FDS^FG_PRICE_MAVG(0,,,,30)&lt;/Q&gt;&lt;R&gt;1&lt;/R&gt;&lt;C&gt;1&lt;/C&gt;&lt;D xsi:type="xsd:double"&gt;5.8275833&lt;/D&gt;&lt;/FQL&gt;&lt;FQL&gt;&lt;Q&gt;TRYID10Y-FDS^FG_YIELD(-10AY,0,Y,,"YTM")&lt;/Q&gt;&lt;R&gt;10&lt;/R&gt;&lt;C&gt;1&lt;/C&gt;&lt;D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xsi:type="xsd:double"&gt;5.1912&lt;/D&gt;&lt;/FQL&gt;&lt;FQL&gt;&lt;Q&gt;CAGDPY@MX^EE_ACTUAL_ANNUAL(MED,+1)&lt;/Q&gt;&lt;R&gt;1&lt;/R&gt;&lt;C&gt;1&lt;/C&gt;&lt;D xsi:type="xsd:double"&gt;-0.5&lt;/D&gt;&lt;/FQL&gt;&lt;FQL&gt;&lt;Q&gt;USDTHB^FG_PRICE_CHANGE(0,-1AY)&lt;/Q&gt;&lt;R&gt;1&lt;/R&gt;&lt;C&gt;1&lt;/C&gt;&lt;D xsi:type="xsd:double"&gt;-8.599192&lt;/D&gt;&lt;/FQL&gt;&lt;FQL&gt;&lt;Q&gt;USDBRL^FG_PRICE_CHANGE(0,-1AM)&lt;/Q&gt;&lt;R&gt;1&lt;/R&gt;&lt;C&gt;1&lt;/C&gt;&lt;D xsi:type="xsd:double"&gt;3.6863327&lt;/D&gt;&lt;/FQL&gt;&lt;FQL&gt;&lt;Q&gt;EZA^P_PRICE_RETURNS_PR('52W',2,-10AY,0,AM)&lt;/Q&gt;&lt;R&gt;121&lt;/R&gt;&lt;C&gt;1&lt;/C&gt;&lt;D xsi:type="xsd:double"&gt;-2.5298178&lt;/D&gt;&lt;D xsi:type="xsd:double"&gt;10.732424&lt;/D&gt;&lt;D xsi:type="xsd:double"&gt;7.7755213&lt;/D&gt;&lt;D xsi:type="xsd:double"&gt;8.842289&lt;/D&gt;&lt;D xsi:type="xsd:double"&gt;15.486813&lt;/D&gt;&lt;D xsi:type="xsd:double"&gt;6.9740176&lt;/D&gt;&lt;D xsi:type="xsd:double"&gt;6.3197374&lt;/D&gt;&lt;D xsi:type="xsd:double"&gt;2.370727&lt;/D&gt;&lt;D xsi:type="xsd:double"&gt;-5.806679&lt;/D&gt;&lt;D xsi:type="xsd:double"&gt;-3.0081391&lt;/D&gt;&lt;D xsi:type="xsd:double"&gt;-15.466558&lt;/D&gt;&lt;D xsi:type="xsd:double"&gt;-16.128899&lt;/D&gt;&lt;D xsi:type="xsd:double"&gt;-0.54517984&lt;/D&gt;&lt;D xsi:type="xsd:double"&gt;-20.102608&lt;/D&gt;&lt;D xsi:type="xsd:double"&gt;-26.207859&lt;/D&gt;&lt;D xsi:type="xsd:double"&gt;-37.732567&lt;/D&gt;&lt;D xsi:type="xsd:double"&gt;-29.296839&lt;/D&gt;&lt;D xsi:type="xsd:double"&gt;-20.708067&lt;/D&gt;&lt;D xsi:type="xsd:double"&gt;-19.495726&lt;/D&gt;&lt;D xsi:type="xsd:double"&gt;-29.535557&lt;/D&gt;&lt;D xsi:type="xsd:double"&gt;-17.427534&lt;/D&gt;&lt;D xsi:type="xsd:double"&gt;-10.182971&lt;/D&gt;&lt;D xsi:type="xsd:double"&gt;7.4864745&lt;/D&gt;&lt;D xsi:type="xsd:double"&gt;-0.20955205&lt;/D&gt;&lt;D xsi:type="xsd:double"&gt;-7.5742426&lt;/D&gt;&lt;D xsi:type="xsd:double"&gt;-4.36967&lt;/D&gt;&lt;D xsi:type="xsd:double"&gt;10.096275&lt;/D&gt;&lt;D xsi:type="xsd:double"&gt;46.16997&lt;/D&gt;&lt;D xsi:type="xsd:double"&gt;24.725903&lt;/D&gt;&lt;D xsi:type="xsd:double"&gt;20.08196&lt;/D&gt;&lt;D xsi:type="xsd:double"&gt;8.727503&lt;/D&gt;&lt;D xsi:type="xsd:double"&gt;27.65342&lt;/D&gt;&lt;D xsi:type="xsd:double"&gt;19.58282&lt;/D&gt;&lt;D xsi:type="xsd:double"&gt;9.0836525&lt;/D&gt;&lt;D xsi:type="xsd:double"&gt;2.8696656&lt;/D&gt;&lt;D xsi:type="xsd:double"&gt;12.331033&lt;/D&gt;&lt;D xsi:type="xsd:double"&gt;16.608274&lt;/D&gt;&lt;D xsi:type="xsd:double"&gt;26.452303&lt;/D&gt;&lt;D xsi:type="xsd:double"&gt;32.43618&lt;/D&gt;&lt;D xsi:type="xsd:double"&gt;34.221924&lt;/D&gt;&lt;D xsi:type="xsd:double"&gt;33.2062&lt;/D&gt;&lt;D xsi:type="xsd:double"&gt;20.863092&lt;/D&gt;&lt;D xsi:type="xsd:double"&gt;24.202013&lt;/D&gt;&lt;D xsi:type="xsd:double"&gt;9.725534&lt;/D&gt;&lt;D xsi:type="xsd:double"&gt;1.7221808&lt;/D&gt;&lt;D xsi:type="xsd:double"&gt;1.3425231&lt;/D&gt;&lt;D xsi:type="xsd:double"&gt;-9.239078&lt;/D&gt;&lt;D xsi:type="xsd:double"&gt;-11.939549&lt;/D&gt;&lt;D xsi:type="xsd:double"&gt;-18.731285&lt;/D&gt;&lt;D xsi:type="xsd:double"&gt;-9.834475&lt;/D&gt;&lt;D xsi:type="xsd:double"&gt;-21.545584&lt;/D&gt;&lt;D xsi:type="xsd:double"&gt;-21.442253&lt;/D&gt;&lt;D xsi:type="xsd:double"&gt;-27.227842&lt;/D&gt;&lt;D xsi:type="xsd:double"&gt;-21.517187&lt;/D&gt;&lt;D xsi:type="xsd:double"&gt;-13.660359&lt;/D&gt;&lt;D xsi:type="xsd:double"&gt;-14.782649&lt;/D&gt;&lt;D xsi:type="xsd:double"&gt;-1.072973&lt;/D&gt;&lt;D xsi:type="xsd:double"&gt;-1.5584469&lt;/D&gt;&lt;D xsi:type="xsd:double"&gt;-6.640649&lt;/D&gt;&lt;D xsi:type="xsd:double"&gt;4.413247&lt;/D&gt;&lt;D xsi:type="xsd:double"&gt;9.218478&lt;/D&gt;&lt;D xsi:type="xsd:double"&gt;0.64707994&lt;/D&gt;&lt;D xsi:type="xsd:double"&gt;11.313438&lt;/D&gt;&lt;D xsi:type="xsd:double"&gt;-0.8008778&lt;/D&gt;&lt;D xsi:type="xsd:double"&gt;-0.52105784&lt;/D&gt;&lt;D xsi:type="xsd:double"&gt;-44.12172&lt;/D&gt;&lt;D xsi:type="xsd:double"&gt;-41.00855&lt;/D&gt;&lt;D xsi:type="xsd:double"&gt;-30.432266&lt;/D&gt;&lt;D xsi:type="xsd:double"&gt;-27.086401&lt;/D&gt;&lt;D xsi:type="xsd:double"&gt;-20.079262&lt;/D&gt;&lt;D xsi:type="xsd:double"&gt;-9.698402&lt;/D&gt;&lt;D xsi:type="xsd:double"&gt;-17.182367&lt;/D&gt;&lt;D xsi:type="xsd:double"&gt;-15.588724&lt;/D&gt;&lt;D xsi:type="xsd:double"&gt;-7.2457848&lt;/D&gt;&lt;D xsi:type="xsd:double"&gt;-1.7757177&lt;/D&gt;&lt;D xsi:type="xsd:double"&gt;-3.5012484&lt;/D&gt;&lt;D xsi:type="xsd:double"&gt;11.531734&lt;/D&gt;&lt;D xsi:type="xsd:double"&gt;95.115814&lt;/D&gt;&lt;D xsi:type="xsd:double"&gt;86.69832&lt;/D&gt;&lt;D xsi:type="xsd:double"&gt;66.63114&lt;/D&gt;&lt;D xsi:type="xsd:double"&gt;45.837677&lt;/D&gt;&lt;D xsi:type="xsd:double"&gt;30.529749&lt;/D&gt;&lt;D xsi:type="xsd:double"&gt;32.002483&lt;/D&gt;&lt;D xsi:type="xsd:double"&gt;24.622238&lt;/D&gt;&lt;D xsi:type="xsd:double"&gt;36.42775&lt;/D&gt;&lt;D xsi:type="xsd:double"&gt;17.00734&lt;/D&gt;&lt;D xsi:type="xsd:double"&gt;3.8590908&lt;/D&gt;&lt;D xsi:type="xsd:double"&gt;11.78081&lt;/D&gt;&lt;D xsi:type="xsd:double"&gt;9.078968&lt;/D&gt;&lt;D xsi:type="xsd:double"&gt;14.687204&lt;/D&gt;&lt;D xsi:type="xsd:double"&gt;3.2728195&lt;/D&gt;&lt;D xsi:type="xsd:double"&gt;-11.125505&lt;/D&gt;&lt;D xsi:type="xsd:double"&gt;-12.730044&lt;/D&gt;&lt;D xsi:type="xsd:double"&gt;-13.364858&lt;/D&gt;&lt;D xsi:type="xsd:double"&gt;-4.687953&lt;/D&gt;&lt;D xsi:type="xsd:double"&gt;-14.519125&lt;/D&gt;&lt;D xsi:type="xsd:double"&gt;-20.761787&lt;/D&gt;&lt;D xsi:type="xsd:double"&gt;-4.8512936&lt;/D&gt;&lt;D xsi:type="xsd:double"&gt;-6.99479&lt;/D&gt;&lt;D xsi:type="xsd:double"&gt;-1.4793217&lt;/D&gt;&lt;D xsi:type="xsd:double"&gt;-15.999424&lt;/D&gt;&lt;D xsi:type="xsd:double"&gt;-25.604027&lt;/D&gt;&lt;D xsi:type="xsd:double"&gt;-14.8287115&lt;/D&gt;&lt;D xsi:type="xsd:double"&gt;-10.609168&lt;/D&gt;&lt;D xsi:type="xsd:double"&gt;3.3140898&lt;/D&gt;&lt;D xsi:type="xsd:double"&gt;10.295367&lt;/D&gt;&lt;D xsi:type="xsd:double"&gt;-8.23716&lt;/D&gt;&lt;D xsi:type="xsd:double"&gt;2.5935411&lt;/D&gt;&lt;D xsi:type="xsd:double"&gt;3.8911104&lt;/D&gt;&lt;D xsi:type="xsd:double"&gt;-4.279709&lt;/D&gt;&lt;D xsi:type="xsd:double"&gt;0.88995695&lt;/D&gt;&lt;D xsi:type="xsd:double"&gt;-14.662009&lt;/D&gt;&lt;D xsi:type="xsd:double"&gt;-7.369775&lt;/D&gt;&lt;D xsi:type="xs</t>
        </r>
      </text>
    </comment>
    <comment ref="A19" authorId="0" shapeId="0" xr:uid="{D8A34EBD-F3F8-419E-BB16-411DEC7F2CB9}">
      <text>
        <r>
          <rPr>
            <b/>
            <sz val="9"/>
            <color indexed="81"/>
            <rFont val="Tahoma"/>
            <charset val="1"/>
          </rPr>
          <t>d:double"&gt;-1.3317645&lt;/D&gt;&lt;D xsi:type="xsd:double"&gt;-9.068495&lt;/D&gt;&lt;D xsi:type="xsd:double"&gt;14.394975&lt;/D&gt;&lt;D xsi:type="xsd:double"&gt;7.41359&lt;/D&gt;&lt;D xsi:type="xsd:double"&gt;3.722918&lt;/D&gt;&lt;D xsi:type="xsd:double"&gt;23.35255&lt;/D&gt;&lt;D xsi:type="xsd:double"&gt;26.722145&lt;/D&gt;&lt;D xsi:type="xsd:double"&gt;36.77405&lt;/D&gt;&lt;/FQL&gt;&lt;FQL&gt;&lt;Q&gt;EWW^FMA_DIV_YLD(NTMA,-10AY,0,AM,"PORTAGG","MEANR")&lt;/Q&gt;&lt;R&gt;121&lt;/R&gt;&lt;C&gt;1&lt;/C&gt;&lt;D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xsi:type="xsd:double"&gt;2.21522564218024&lt;/D&gt;&lt;D xsi:type="xsd:double"&gt;2.145584934031&lt;/D&gt;&lt;D xsi:type="xsd:double"&gt;2.08036202878744&lt;/D&gt;&lt;D xsi:type="xsd:double"&gt;2.0778191200406&lt;/D&gt;&lt;D xsi:type="xsd:double"&gt;2.09280142715675&lt;/D&gt;&lt;D xsi:type="xsd:double"&gt;2.1370522691691&lt;/D&gt;&lt;D xsi:type="xsd:double"&gt;2.0682049996954&lt;/D&gt;&lt;D xsi:type="xsd:double"&gt;2.02038098315987&lt;/D&gt;&lt;D xsi:type="xsd:double"&gt;2.13176132181579&lt;/D&gt;&lt;D xsi:type="xsd:double"&gt;2.07746399951138&lt;/D&gt;&lt;D xsi:type="xsd:double"&gt;2.33243523795422&lt;/D&gt;&lt;D xsi:type="xsd:double"&gt;2.38284145827238&lt;/D&gt;&lt;D xsi:type="xsd:double"&gt;2.36923490827926&lt;/D&gt;&lt;D xsi:type="xsd:double"&gt;2.37692746106561&lt;/D&gt;&lt;D xsi:type="xsd:double"&gt;2.37215274640436&lt;/D&gt;&lt;D xsi:type="xsd:double"&gt;2.39348463955264&lt;/D&gt;&lt;D xsi:type="xsd:double"&gt;2.43517519772149&lt;/D&gt;&lt;D xsi:type="xsd:double"&gt;2.48466312576632&lt;/D&gt;&lt;D xsi:type="xsd:double"&gt;2.37169159644714&lt;/D&gt;&lt;D xsi:type="xsd:double"&gt;2.37233864619671&lt;/D&gt;&lt;D xsi:type="xsd:double"&gt;2.45126744567978&lt;/D&gt;&lt;D xsi:type="xsd:double"&gt;2.47327970947701&lt;/D&gt;&lt;D xsi:type="xsd:double"&gt;2.53479322877522&lt;/D&gt;&lt;D xsi:type="xsd:double"&gt;2.5149778284537&lt;/D&gt;&lt;D xsi:type="xsd:double"&gt;2.4673455719363&lt;/D&gt;&lt;D xsi:type="xsd:double"&gt;2.62706572921456&lt;/D&gt;&lt;D xsi:type="xsd:double"&gt;2.61957148373876&lt;/D&gt;&lt;D xsi:type="xsd:double"&gt;2.57332259072601&lt;/D&gt;&lt;D xsi:type="xsd:double"&gt;2.89013245044069&lt;/D&gt;&lt;D xsi:type="xsd:double"&gt;2.86304536335049&lt;/D&gt;&lt;D xsi:type="xsd:double"&gt;2.70665918418729&lt;/D&gt;&lt;D xsi:type="xsd:double"&gt;2.81929155576395&lt;/D&gt;&lt;D xsi:type="xsd:double"&gt;2.73373199032234&lt;/D&gt;&lt;D xsi:type="xsd:double"&gt;2.94756603601385&lt;/D&gt;&lt;D xsi:type="xsd:double"&gt;3.42956714084556&lt;/D&gt;&lt;D xsi:type="xsd:double"&gt;3.48488857358982&lt;/D&gt;&lt;D xsi:type="xsd:double"&gt;3.23586955165528&lt;/D&gt;&lt;D xsi:type="xsd:double"&gt;3.34559829138291&lt;/D&gt;&lt;D xsi:type="xsd:double"&gt;3.47343445216666&lt;/D&gt;&lt;D xsi:type="xsd:double"&gt;3.2802216151793&lt;/D&gt;&lt;D xsi:type="xsd:double"&gt;3.49013153628187&lt;/D&gt;&lt;D xsi:type="xsd:double"&gt;3.54468301206768&lt;/D&gt;&lt;D xsi:type="xsd:double"&gt;3.66678063445658&lt;/D&gt;&lt;D xsi:type="xsd:double"&gt;3.94378369006553&lt;/D&gt;&lt;D xsi:type="xsd:double"&gt;3.61761855032041&lt;/D&gt;&lt;D xsi:type="xsd:double"&gt;3.50763769950957&lt;/D&gt;&lt;D xsi:type="xsd:double"&gt;3.54259407224561&lt;/D&gt;&lt;D xsi:type="xsd:double"&gt;3.41848159039001&lt;/D&gt;&lt;D xsi:type="xsd:double"&gt;3.35725065150483&lt;/D&gt;&lt;D xsi:type="xsd:double"&gt;3.35994947226464&lt;/D&gt;&lt;D xsi:type="xsd:double"&gt;4.3878192421177&lt;/D&gt;&lt;D xsi:type="xsd:double"&gt;4.3660682285526&lt;/D&gt;&lt;D xsi:type="xsd:double"&gt;3.44368501970584&lt;/D&gt;&lt;D xsi:type="xsd:double"&gt;3.12621290383499&lt;/D&gt;&lt;D xsi:type="xsd:double"&gt;3.19758674498556&lt;/D&gt;&lt;D xsi:type="xsd:double"&gt;2.97851264723377&lt;/D&gt;&lt;D xsi:type="xsd:double"&gt;3.37484512698356&lt;/D&gt;&lt;D xsi:type="xsd:double"&gt;3.37457655964008&lt;/D&gt;&lt;D xsi:type="xsd:double"&gt;3.22488808786169&lt;/D&gt;&lt;D xsi:type="xsd:double"&gt;3.47638502220148&lt;/D&gt;&lt;D xsi:type="xsd:double"&gt;3.37296508693864&lt;/D&gt;&lt;D xsi:type="xsd:double"&gt;3.5235229704037&lt;/D&gt;&lt;D xsi:type="xsd:double"&gt;3.38929456595856&lt;/D&gt;&lt;D xsi:type="xsd:double"&gt;3.23623003522557&lt;/D&gt;&lt;D xsi:type="xsd:double"&gt;3.12860356720394&lt;/D&gt;&lt;D xsi:type="xsd:double"&gt;3.16169831425317&lt;/D&gt;&lt;D xsi:type="xsd:double"&gt;3.14951050925563&lt;/D&gt;&lt;D xsi:type="xsd:double"&gt;3.15362241345235&lt;/D&gt;&lt;D xsi:type="xsd:double"&gt;3.19767590565342&lt;/D&gt;&lt;D xsi:type="xsd:double"&gt;3.31148571160541&lt;/D&gt;&lt;D xsi:type="xsd:double"&gt;3.54812591356503&lt;/D&gt;&lt;D xsi:type="xsd:double"&gt;3.47044661438231&lt;/D&gt;&lt;D xsi:type="xsd:double"&gt;3.41911022431048&lt;/D&gt;&lt;D xsi:type="xsd:double"&gt;3.67649030686675&lt;/D&gt;&lt;D xsi:type="xsd:double"&gt;3.45830207855061&lt;/D&gt;&lt;D xsi:type="xsd:double"&gt;3.55745373867145&lt;/D&gt;&lt;D xsi:type="xsd:double"&gt;3.81279999140984&lt;/D&gt;&lt;D xsi:type="xsd:double"&gt;4.18383219374992&lt;/D&gt;&lt;D xsi:type="xsd:double"&gt;4.10450474206072&lt;/D&gt;&lt;D xsi:type="xsd:double"&gt;3.97961120199647&lt;/D&gt;&lt;D xsi:type="xsd:double"&gt;4.1301557092739&lt;/D&gt;&lt;D xsi:type="xsd:double"&gt;4.11058344192918&lt;/D&gt;&lt;D xsi:type="xsd:double"&gt;3.67821888766458&lt;/D&gt;&lt;D xsi:type="xsd:double"&gt;3.87849309099801&lt;/D&gt;&lt;D xsi:type="xsd:double"&gt;3.65671849533619&lt;/D&gt;&lt;D xsi:type="xsd:double"&gt;3.55472718939417&lt;/D&gt;&lt;D xsi:type="xsd:double"&gt;3.87019603395343&lt;/D&gt;&lt;D xsi:type="xsd:double"&gt;3.66170266838547&lt;/D&gt;&lt;D xsi:type="xsd:double"&gt;3.57361953548831&lt;/D&gt;&lt;D xsi:type="xsd:double"&gt;3.66374169002185&lt;/D&gt;&lt;D xsi:type="xsd:double"&gt;3.84059833656558&lt;/D&gt;&lt;D xsi:type="xsd:double"&gt;3.97236792876017&lt;/D&gt;&lt;D xsi:type="xsd:double"&gt;4.1454148209942&lt;/D&gt;&lt;D xsi:type="xsd:double"&gt;4.38804764631836&lt;/D&gt;&lt;D xsi:type="xsd:double"&gt;4.06412208456719&lt;/D&gt;&lt;D xsi:type="xsd:double"&gt;3.7234327405213&lt;/D&gt;&lt;D xsi:type="xsd:double"&gt;3.95974625718368&lt;/D&gt;&lt;D xsi:type="xsd:double"&gt;3.78001128659795&lt;/D&gt;&lt;D xsi:type="xsd:double"&gt;4.04462089491725&lt;/D&gt;&lt;D xsi:type="xsd:double"&gt;4.1620128768721&lt;/D&gt;&lt;D xsi:type="xsd:double"&gt;4.18225095511267&lt;/D&gt;&lt;D xsi:type="xsd:double"&gt;4.56535966842039&lt;/D&gt;&lt;D xsi:type="xsd:double"&gt;4.51043423345458&lt;/D&gt;&lt;D xsi:type="xsd:double"&gt;4.38162881496246&lt;/D&gt;&lt;D xsi:type="xsd:double"&gt;4.49692671981979&lt;/D&gt;&lt;D xsi:type="xsd:double"&gt;4.87502525652915&lt;/D&gt;&lt;/FQL&gt;&lt;FQL&gt;&lt;Q&gt;VNM^P_PRICE(0)/P_PRICE_HIGH_PR(0,,,,,,"PRICE","INTRA","52W")&lt;/Q&gt;&lt;R&gt;1&lt;/R&gt;&lt;C&gt;1&lt;/C&gt;&lt;D xsi:type="xsd:double"&gt;0.8806614&lt;/D&gt;&lt;/FQL&gt;&lt;FQL&gt;&lt;Q&gt;QAT^P_PRICE(0)/P_PRICE_HIGH_PR(0,,,,,,"PRICE","INTRA","52W")&lt;/Q&gt;&lt;R&gt;1&lt;/R&gt;&lt;C&gt;1&lt;/C&gt;&lt;D xsi:type="xsd:double"&gt;0.9914255&lt;/D&gt;&lt;/FQL&gt;&lt;FQL&gt;&lt;Q&gt;EZA^P_PRICE(0)/P_PRICE_LOW_PR(0,,,,,,"PRICE","INTRA","52W")-1&lt;/Q&gt;&lt;R&gt;1&lt;/R&gt;&lt;C&gt;1&lt;/C&gt;&lt;D xsi:type="xsd:double"&gt;0.37673664&lt;/D&gt;&lt;/FQL&gt;&lt;FQL&gt;&lt;Q&gt;EWT^FG_TOTAL_RETURNC(0,-12AM)&lt;/Q&gt;&lt;R&gt;1&lt;/R&gt;&lt;C&gt;1&lt;/C&gt;&lt;D xsi:type="xsd:double"&gt;43.982506&lt;/D&gt;&lt;/FQL&gt;&lt;FQL&gt;&lt;Q&gt;EPOL^FMA_PCT_ABOVE_MAVG(200,0,,,,"PORTAGG")&lt;/Q&gt;&lt;R&gt;1&lt;/R&gt;&lt;C&gt;1&lt;/C&gt;&lt;D xsi:type="xsd:double"&gt;38.2352941176471&lt;/D&gt;&lt;/FQL&gt;&lt;FQL&gt;&lt;Q&gt;CNYA^FMA_PCT_ABOVE_MAVG(200,0,,,,"PORTAGG")&lt;/Q&gt;&lt;R&gt;1&lt;/R&gt;&lt;C&gt;1&lt;/C&gt;&lt;D xsi:type="xsd:double"&gt;70.3703703703704&lt;/D&gt;&lt;/FQL&gt;&lt;FQL&gt;&lt;Q&gt;VGK^P_PRICE(0)/P_PRICE_HIGH_PR(0,,,,,,"PRICE","INTRA","52W")&lt;/Q&gt;&lt;R&gt;1&lt;/R&gt;&lt;C&gt;1&lt;/C&gt;&lt;D xsi:type="xsd:double"&gt;0.9650388&lt;/D&gt;&lt;/FQL&gt;&lt;FQL&gt;&lt;Q&gt;CC_BR^FG_COMPANY_NAME&lt;/Q&gt;&lt;R&gt;1&lt;/R&gt;&lt;C&gt;1&lt;/C&gt;&lt;D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xsi:type="xsd:double"&gt;-0.6023526&lt;/D&gt;&lt;/FQL&gt;&lt;FQL&gt;&lt;Q&gt;USDINR^FG_PRICE_CHANGE(0,-3AM)&lt;/Q&gt;&lt;R&gt;1&lt;/R&gt;&lt;C&gt;1&lt;/C&gt;&lt;D xsi:type="xsd:double"&gt;0.49456358&lt;/D&gt;&lt;/FQL&gt;&lt;FQL&gt;&lt;Q&gt;USDTWD^FG_PRICE_CHANGE(0,-6AM)&lt;/Q&gt;&lt;R&gt;1&lt;/R&gt;&lt;C&gt;1&lt;/C&gt;&lt;D xsi:type="xsd:double"&gt;-0.84401965&lt;/D&gt;&lt;/FQL&gt;&lt;FQL&gt;&lt;Q&gt;USDPLN^FG_PRICE_CHANGE(0,-3AM)&lt;/Q&gt;&lt;R&gt;1&lt;/R&gt;&lt;C&gt;1&lt;/C&gt;&lt;D xsi:type="xsd:double"&gt;0.9820223&lt;/D&gt;&lt;/FQL&gt;&lt;FQL&gt;&lt;Q&gt;USDCLP^STD(FG_PRICE_CHANGE(0,-1AY,AM))&lt;/Q&gt;&lt;R&gt;1&lt;/R&gt;&lt;C&gt;1&lt;/C&gt;&lt;D xsi:type="xsd:double"&gt;4.12182507141666&lt;/D&gt;&lt;/FQL&gt;&lt;FQL&gt;&lt;Q&gt;FC0000BR^FMA_EPS(NTMA,-20AY,0,CY,,"PORTAGG","MEANR")&lt;/Q&gt;&lt;R&gt;20&lt;/R&gt;&lt;C&gt;1&lt;/C&gt;&lt;D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xsi:type="xsd:double"&gt;20.1300195770055&lt;/D&gt;&lt;D xsi:type="xsd:double"&gt;14.9311682630541&lt;/D&gt;&lt;D xsi:type="xsd:double"&gt;18.6202501283994&lt;/D&gt;&lt;D xsi:type="xsd:double"&gt;21.0856972019796&lt;/D&gt;&lt;D xsi:type="xsd:double"&gt;24.0275284823064&lt;/D&gt;&lt;/FQL&gt;&lt;FQL&gt;&lt;Q&gt;EWT^FG_TOTAL_RETURNC(-10AY,0,AM)&lt;/Q&gt;&lt;R&gt;121&lt;/R&gt;&lt;C&gt;1&lt;/C&gt;&lt;D xsi:type="xsd:double"&gt;-7.1830153&lt;/D&gt;&lt;D xsi:type="xsd:double"&gt;3.7685037&lt;/D&gt;&lt;D xsi:type="xsd:double"&gt;-2.4513364&lt;/D&gt;&lt;D xsi:type="xsd:double"&gt;2.5084734&lt;/D&gt;&lt;D xsi:type="xsd:double"&gt;5.0264597&lt;/D&gt;&lt;D xsi:type="xsd:double"&gt;1.7632246&lt;/D&gt;&lt;D xsi:type="xsd:double"&gt;-2.4133623&lt;/D&gt;&lt;D xsi:type="xsd:double"&gt;3.8046956&lt;/D&gt;&lt;D xsi:type="xsd:double"&gt;-3.543073&lt;/D&gt;&lt;D xsi:type="xsd:double"&gt;-1.773274&lt;/D&gt;&lt;D xsi:type="xsd:double"&gt;-14.571243&lt;/D&gt;&lt;D xsi:type="xsd:double"&gt;3.9999962&lt;/D&gt;&lt;D xsi:type="xsd:double"&gt;4.354143&lt;/D&gt;&lt;D xsi:type="xsd:double"&gt;-5.1460323&lt;/D&gt;&lt;D xsi:type="xsd:double"&gt;-3.1524956&lt;/D&gt;&lt;D xsi:type="xsd:double"&gt;-11.504298&lt;/D&gt;&lt;D xsi:type="xsd:double"&gt;12.786591&lt;/D&gt;&lt;D xsi:type="xsd:double"&gt;9.53871&lt;/D&gt;&lt;D xsi:type="xsd:double"&gt;-2.2840858&lt;/D&gt;&lt;D xsi:type="xsd:double"&gt;-8.035058&lt;/D&gt;&lt;D xsi:type="xsd:double"&gt;8.181095&lt;/D&gt;&lt;D xsi:type="xsd:double"&gt;9.911895&lt;/D&gt;&lt;D xsi:type="xsd:double"&gt;3.1396031&lt;/D&gt;&lt;D xsi:type="xsd:double"&gt;-2.6554406&lt;/D&gt;&lt;D xsi:type="xsd:double"&gt;4.5908213&lt;/D&gt;&lt;D xsi:type="xsd:double"&gt;-4.770994&lt;/D&gt;&lt;D xsi:type="xsd:double"&gt;2.3046017&lt;/D&gt;&lt;D xsi:type="xsd:double"&gt;1.5032172&lt;/D&gt;&lt;D xsi:type="xsd:double"&gt;7.408619&lt;/D&gt;&lt;D xsi:type="xsd:double"&gt;2.0539641&lt;/D&gt;&lt;D xsi:type="xsd:double"&gt;-1.2916803&lt;/D&gt;&lt;D xsi:type="xsd:double"&gt;3.7431479&lt;/D&gt;&lt;D xsi:type="xsd:double"&gt;1.2907028&lt;/D&gt;&lt;D xsi:type="xsd:double"&gt;6.1106324&lt;/D&gt;&lt;D xsi:type="xsd:double"&gt;-1.0371208&lt;/D&gt;&lt;D xsi:type="xsd:double"&gt;3.1991124&lt;/D&gt;&lt;D xsi:type="xsd:double"&gt;0.8551717&lt;/D&gt;&lt;D xsi:type="xsd:double"&gt;0.079488754&lt;/D&gt;&lt;D xsi:type="xsd:double"&gt;-2.88589&lt;/D&gt;&lt;D xsi:type="xsd:double"&gt;7.2910786&lt;/D&gt;&lt;D xsi:type="xsd:double"&gt;-1.2026131&lt;/D&gt;&lt;D xsi:type="xsd:double"&gt;1.825881&lt;/D&gt;&lt;D xsi:type="xsd:double"&gt;-1.7931342&lt;/D&gt;&lt;D xsi:type="xsd:double"&gt;-2.937287&lt;/D&gt;&lt;D xsi:type="xsd:double"&gt;-1.1995614&lt;/D&gt;&lt;D xsi:type="xsd:double"&gt;1.2417078&lt;/D&gt;&lt;D xsi:type="xsd:double"&gt;-0.43608546&lt;/D&gt;&lt;D xsi:type="xsd:double"&gt;0.82125664&lt;/D&gt;&lt;D xsi:type="xsd:double"&gt;-10.073317&lt;/D&gt;&lt;D xsi:type="xsd:double"&gt;0.5736828&lt;/D&gt;&lt;D xsi:type="xsd:double"&gt;-1.9274116&lt;/D&gt;&lt;D xsi:type="xsd:double"&gt;2.0524144&lt;/D&gt;&lt;D xsi:type="xsd:double"&gt;1.5779734&lt;/D&gt;&lt;D xsi:type="xsd:double"&gt;4.1120887&lt;/D&gt;&lt;D xsi:type="xsd:double"&gt;5.7343483&lt;/D&gt;&lt;D xsi:type="xsd:double"&gt;-8.384061&lt;/D&gt;&lt;D xsi:type="xsd:double"&gt;3.110838&lt;/D&gt;&lt;D xsi:type="xsd:double"&gt;5.1552534&lt;/D&gt;&lt;D xsi:type="xsd:double"&gt;-4.6518145&lt;/D&gt;&lt;D xsi:type="xsd:double"&gt;6.8653345&lt;/D&gt;&lt;D xsi:type="xsd:double"&gt;3.7725449&lt;/D&gt;&lt;D xsi:type="xsd:double"&gt;5.3477407&lt;/D&gt;&lt;D xsi:type="xsd:double"&gt;5.887103&lt;/D&gt;&lt;D xsi:type="xsd:double"&gt;0.556767&lt;/D&gt;&lt;D xsi:type="xsd:double"&gt;-4.381317&lt;/D&gt;&lt;D xsi:type="xsd:double"&gt;-24.823767&lt;/D&gt;&lt;D xsi:type="xsd:double"&gt;20.864033&lt;/D&gt;&lt;D xsi:type="xsd:double"&gt;3.435862&lt;/D&gt;&lt;D xsi:type="xsd:double"&gt;6.6702366&lt;/D&gt;&lt;D xsi:type="xsd:double"&gt;7.6845884&lt;/D&gt;&lt;D xsi:type="xsd:double"&gt;6.110072&lt;/D&gt;&lt;D xsi:type="xsd:double"&gt;-0.35164952&lt;/D&gt;&lt;D xsi:type="xsd:double"&gt;0.7278323&lt;/D&gt;&lt;D xsi:type="xsd:double"&gt;9.065044&lt;/D&gt;&lt;D xsi:type="xsd:double"&gt;5.4973483&lt;/D&gt;&lt;D xsi:type="xsd:double"&gt;10.87842&lt;/D&gt;&lt;D xsi:type="xsd:double"&gt;4.1972756&lt;/D&gt;&lt;D xsi:type="xsd:double"&gt;-2.9875815&lt;/D&gt;&lt;D xsi:type="xsd:double"&gt;7.7162623&lt;/D&gt;&lt;D xsi:type="xsd:double"&gt;-3.8226724&lt;/D&gt;&lt;D xsi:type="xsd:double"&gt;4.458916&lt;/D&gt;&lt;D xsi:type="xsd:double"&gt;3.021586&lt;/D&gt;&lt;D xsi:type="xsd:double"&gt;-4.5313478&lt;/D&gt;&lt;D xsi:type="xsd:double"&gt;4.5026064&lt;/D&gt;&lt;D xsi:type="xsd:double"&gt;-4.0908394&lt;/D&gt;&lt;D xsi:type="xsd:double"&gt;8.092773&lt;/D&gt;&lt;D xsi:type="xsd:double"&gt;-0.54620504&lt;/D&gt;&lt;D xsi:type="xsd:double"&gt;3.3483148&lt;/D&gt;&lt;D xsi:type="xsd:double"&gt;-1.8149078&lt;/D&gt;&lt;D xsi:type="xsd:double"&gt;-4.491287&lt;/D&gt;&lt;D xsi:type="xsd:double"&gt;-7.533586&lt;/D&gt;&lt;D xsi:type="xsd:double"&gt;-7.0922017&lt;/D&gt;&lt;D xsi:type="xsd:double"&gt;-2.550733&lt;/D&gt;&lt;D xsi:type="xsd:double"&gt;-5.426061&lt;/D&gt;&lt;D xsi:type="xsd:double"&gt;6.7474723&lt;/D&gt;&lt;D xsi:type="xsd:double"&gt;-9.538233&lt;/D&gt;&lt;D xsi:type="xsd:double"&gt;-11.841005&lt;/D&gt;&lt;D xsi:type="xsd:double"&gt;15.353584&lt;/D&gt;&lt;D xsi:type="xsd:double"&gt;-0.6747067&lt;/D&gt;&lt;D xsi:type="xsd:double"&gt;6.110978&lt;/D&gt;&lt;D xsi:type="xsd:double"&gt;2.2575378&lt;/D&gt;&lt;D xsi:type="xsd:double"&gt;-1.8472612&lt;/D&gt;&lt;D xsi:type="xsd:double"&gt;3.0755162&lt;/D&gt;&lt;D xsi:type="xsd:double"&gt;1.1801362&lt;/D&gt;&lt;D xsi:type="xsd:double"&gt;6.6241264&lt;/D&gt;&lt;D xsi:type="xsd:double"&gt;1.0319948&lt;/D&gt;&lt;D xsi:type="xsd:double"&gt;-7.8243136&lt;/D&gt;&lt;D xsi:type="xsd:double"&gt;1.8838763&lt;/D&gt;&lt;D xsi:type="xsd:double"&gt;-3.5022855&lt;/D&gt;&lt;D xsi:type="xsd:double"&gt;7.8223705&lt;/D&gt;&lt;D xsi:type="xsd:double"&gt;3.366077&lt;/D&gt;&lt;D xsi:type="xsd:double"&gt;-1.6610146&lt;/D&gt;&lt;D xsi:type="xsd:double"&gt;6.862974&lt;/D&gt;&lt;D xsi:type="xsd:double"&gt;4.968536&lt;/D&gt;&lt;D xsi:type="xsd:double"&gt;-3.4931839&lt;/D&gt;&lt;D xsi:type="xsd:double"&gt;9.188271&lt;/D&gt;&lt;D xsi:type="xsd:double"&gt;6.7869782&lt;/D&gt;&lt;D xsi:type="xsd:double"&gt;-0.86333156&lt;/D&gt;&lt;D xsi:type="xsd:double"&gt;-0.3335178&lt;/D&gt;&lt;D xsi:type="xsd:double"&gt;-3.2905757&lt;/D&gt;&lt;D xsi:type="xsd:double"&gt;8.919644&lt;/D&gt;&lt;/FQL&gt;&lt;FQL&gt;&lt;Q&gt;EWW^FMA_PE(NTMA,-10AY,0,AM,"PORTAGG","MEANR")&lt;/Q&gt;&lt;R&gt;121&lt;/R&gt;&lt;C&gt;1&lt;/C&gt;&lt;D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xsi:type="xsd:double"&gt;16.2156675150474&lt;/D&gt;&lt;D xsi:type="xsd:double"&gt;17.5173828244804&lt;/D&gt;&lt;D xsi:type="xsd:double"&gt;18.4298696716768&lt;/D&gt;&lt;D xsi:type="xsd:double"&gt;19.2766920760609&lt;/D&gt;&lt;D xsi:type="xsd:double"&gt;19.429968443034&lt;/D&gt;&lt;D xsi:type="xsd:double"&gt;18.316955237272&lt;/D&gt;&lt;D xsi:type="xsd:double"&gt;18.5728501043651&lt;/D&gt;&lt;D xsi:type="xsd:double"&gt;18.8726771063658&lt;/D&gt;&lt;D xsi:type="xsd:double"&gt;17.3958530698151&lt;/D&gt;&lt;D xsi:type="xsd:double"&gt;18.1418369445656&lt;/D&gt;&lt;D xsi:type="xsd:double"&gt;16.4376048850848&lt;/D&gt;&lt;D xsi:type="xsd:double"&gt;16.2046735015886&lt;/D&gt;&lt;D xsi:type="xsd:double"&gt;16.1300654198871&lt;/D&gt;&lt;D xsi:type="xsd:double"&gt;16.3839314480041&lt;/D&gt;&lt;D xsi:type="xsd:double"&gt;16.9321673182168&lt;/D&gt;&lt;D xsi:type="xsd:double"&gt;16.833138976603&lt;/D&gt;&lt;D xsi:type="xsd:double"&gt;16.2812072087755&lt;/D&gt;&lt;D xsi:type="xsd:double"&gt;16.5833787565935&lt;/D&gt;&lt;D xsi:type="xsd:double"&gt;17.1873371201954&lt;/D&gt;&lt;D xsi:type="xsd:double"&gt;17.1128561450649&lt;/D&gt;&lt;D xsi:type="xsd:double"&gt;16.8316559525485&lt;/D&gt;&lt;D xsi:type="xsd:double"&gt;16.2708992948835&lt;/D&gt;&lt;D xsi:type="xsd:double"&gt;15.7124256432394&lt;/D&gt;&lt;D xsi:type="xsd:double"&gt;15.8904345173486&lt;/D&gt;&lt;D xsi:type="xsd:double"&gt;16.1094084590526&lt;/D&gt;&lt;D xsi:type="xsd:double"&gt;15.7355495642054&lt;/D&gt;&lt;D xsi:type="xsd:double"&gt;15.2698174308334&lt;/D&gt;&lt;D xsi:type="xsd:double"&gt;15.8707352684645&lt;/D&gt;&lt;D xsi:type="xsd:double"&gt;14.4524531575218&lt;/D&gt;&lt;D xsi:type="xsd:double"&gt;14.7479727184625&lt;/D&gt;&lt;D xsi:type="xsd:double"&gt;15.5609438654737&lt;/D&gt;&lt;D xsi:type="xsd:double"&gt;14.9109619486944&lt;/D&gt;&lt;D xsi:type="xsd:double"&gt;15.1913273090263&lt;/D&gt;&lt;D xsi:type="xsd:double"&gt;14.2042431930932&lt;/D&gt;&lt;D xsi:type="xsd:double"&gt;12.6782107168808&lt;/D&gt;&lt;D xsi:type="xsd:double"&gt;12.3021282494566&lt;/D&gt;&lt;D xsi:type="xsd:double"&gt;13.2860260255047&lt;/D&gt;&lt;D xsi:type="xsd:double"&gt;12.9284698506109&lt;/D&gt;&lt;D xsi:type="xsd:double"&gt;12.7188733089828&lt;/D&gt;&lt;D xsi:type="xsd:double"&gt;13.7279920295697&lt;/D&gt;&lt;D xsi:type="xsd:double"&gt;13.0551134392035&lt;/D&gt;&lt;D xsi:type="xsd:double"&gt;12.9346059745232&lt;/D&gt;&lt;D xsi:type="xsd:double"&gt;12.6609431020814&lt;/D&gt;&lt;D xsi:type="xsd:double"&gt;12.1929042645572&lt;/D&gt;&lt;D xsi:type="xsd:double"&gt;13.3129959073952&lt;/D&gt;&lt;D xsi:type="xsd:double"&gt;13.5191188802899&lt;/D&gt;&lt;D xsi:type="xsd:double"&gt;13.562206740606&lt;/D&gt;&lt;D xsi:type="xsd:double"&gt;14.1790411388137&lt;/D&gt;&lt;D xsi:type="xsd:double"&gt;14.4509212124541&lt;/D&gt;&lt;D xsi:type="xsd:double"&gt;14.2190494250881&lt;/D&gt;&lt;D xsi:type="xsd:double"&gt;10.7599787773643&lt;/D&gt;&lt;D xsi:type="xsd:double"&gt;11.5481145373611&lt;/D&gt;&lt;D xsi:type="xsd:double"&gt;14.8609197500654&lt;/D&gt;&lt;D xsi:type="xsd:double"&gt;16.4785816589153&lt;/D&gt;&lt;D xsi:type="xsd:double"&gt;16.268913223949&lt;/D&gt;&lt;D xsi:type="xsd:double"&gt;17.4828756103128&lt;/D&gt;&lt;D xsi:type="xsd:double"&gt;15.0051044360838&lt;/D&gt;&lt;D xsi:type="xsd:double"&gt;14.7365484934906&lt;/D&gt;&lt;D xsi:type="xsd:double"&gt;15.4929988057282&lt;/D&gt;&lt;D xsi:type="xsd:double"&gt;15.1248125986375&lt;/D&gt;&lt;D xsi:type="xsd:double"&gt;15.0618617959688&lt;/D&gt;&lt;D xsi:type="xsd:double"&gt;14.1836171502608&lt;/D&gt;&lt;D xsi:type="xsd:double"&gt;14.8673070832153&lt;/D&gt;&lt;D xsi:type="xsd:double"&gt;15.0757103442795&lt;/D&gt;&lt;D xsi:type="xsd:double"&gt;14.7397084185468&lt;/D&gt;&lt;D xsi:type="xsd:double"&gt;14.9107849546378&lt;/D&gt;&lt;D xsi:type="xsd:double"&gt;14.3795829979101&lt;/D&gt;&lt;D xsi:type="xsd:double"&gt;14.4137496336593&lt;/D&gt;&lt;D xsi:type="xsd:double"&gt;13.8052397691997&lt;/D&gt;&lt;D xsi:type="xsd:double"&gt;14.0203307199842&lt;/D&gt;&lt;D xsi:type="xsd:double"&gt;13.2134645616584&lt;/D&gt;&lt;D xsi:type="xsd:double"&gt;13.5072698500944&lt;/D&gt;&lt;D xsi:type="xsd:double"&gt;13.6561144267348&lt;/D&gt;&lt;D xsi:type="xsd:double"&gt;13.287030332407&lt;/D&gt;&lt;D xsi:type="xsd:double"&gt;13.9377252229457&lt;/D&gt;&lt;D xsi:type="xsd:double"&gt;13.6001242585613&lt;/D&gt;&lt;D xsi:type="xsd:double"&gt;12.3629395698364&lt;/D&gt;&lt;D xsi:type="xsd:double"&gt;11.4708074088&lt;/D&gt;&lt;D xsi:type="xsd:double"&gt;11.3506138445735&lt;/D&gt;&lt;D xsi:type="xsd:double"&gt;11.7932600427556&lt;/D&gt;&lt;D xsi:type="xsd:double"&gt;11.1981889854563&lt;/D&gt;&lt;D xsi:type="xsd:double"&gt;11.5446162571158&lt;/D&gt;&lt;D xsi:type="xsd:double"&gt;12.6128563875566&lt;/D&gt;&lt;D xsi:type="xsd:double"&gt;11.9652826711475&lt;/D&gt;&lt;D xsi:type="xsd:double"&gt;12.7567217721265&lt;/D&gt;&lt;D xsi:type="xsd:double"&gt;12.8483717106067&lt;/D&gt;&lt;D xsi:type="xsd:double"&gt;12.2805099542992&lt;/D&gt;&lt;D xsi:type="xsd:double"&gt;12.6008168149852&lt;/D&gt;&lt;D xsi:type="xsd:double"&gt;12.4424850814575&lt;/D&gt;&lt;D xsi:type="xsd:double"&gt;12.0617647527861&lt;/D&gt;&lt;D xsi:type="xsd:double"&gt;11.8847284614691&lt;/D&gt;&lt;D xsi:type="xsd:double"&gt;11.7427497995859&lt;/D&gt;&lt;D xsi:type="xsd:double"&gt;11.5121375497289&lt;/D&gt;&lt;D xsi:type="xsd:double"&gt;11.0457694378401&lt;/D&gt;&lt;D xsi:type="xsd:double"&gt;11.9416701973286&lt;/D&gt;&lt;D xsi:type="xsd:double"&gt;13.1087177225876&lt;/D&gt;&lt;D xsi:type="xsd:double"&gt;12.2736697664381&lt;/D&gt;&lt;D xsi:type="xsd:double"&gt;12.871623973266&lt;/D&gt;&lt;D xsi:type="xsd:double"&gt;12.5006626041184&lt;/D&gt;&lt;D xsi:type="xsd:double"&gt;12.2685092364777&lt;/D&gt;&lt;D xsi:type="xsd:double"&gt;12.6326685905952&lt;/D&gt;&lt;D xsi:type="xsd:double"&gt;11.4483570364474&lt;/D&gt;&lt;D xsi:type="xsd:double"&gt;11.3132903266515&lt;/D&gt;&lt;D xsi:type="xsd:double"&gt;11.1948941976718&lt;/D&gt;&lt;D xsi:type="xsd:double"&gt;10.965820949273&lt;/D&gt;&lt;D xsi:type="xsd:double"&gt;10.8829881365971&lt;/D&gt;&lt;/FQL&gt;&lt;FQL&gt;&lt;Q&gt;EPU^FMA_PE(LTMA,-10AY,0,AM,"PORTAGG","MEANR")&lt;/Q&gt;&lt;R&gt;121&lt;/R&gt;&lt;C&gt;1&lt;/C&gt;&lt;D xsi:type="xsd:double"&gt;14.2496344830412&lt;/D&gt;&lt;D xsi:type="xsd:double"&gt;14.1648847117845&lt;/D&gt;&lt;D xsi:type="xsd:double"&gt;14.057860387504&lt;/D&gt;&lt;D xsi:type="xsd:double"&gt;14.969922229735&lt;/D&gt;&lt;D xsi:type="xsd:double"&gt;16.3841948538374&lt;/D&gt;&lt;D xsi:type="xsd:double"&gt;16.1094402863266&lt;/D&gt;&lt;D xsi:type="xsd:double"&gt;15.6339653039638&lt;/D&gt;&lt;D xsi:type="xsd:double"&gt;15.6129176232527&lt;/D&gt;&lt;D xsi:type="xsd:double"&gt;16.3478414122687&lt;/D&gt;&lt;D xsi:type="xsd:double"&gt;15.7159337579577&lt;/D&gt;&lt;D xsi:type="xsd:double"&gt;14.9952922849173&lt;/D&gt;&lt;D xsi:type="xsd:double"&gt;14.5564926543739&lt;/D&gt;&lt;D xsi:type="xsd:double"&gt;15.0095418478413&lt;/D&gt;&lt;D xsi:type="xsd:double"&gt;11.3175509679281&lt;/D&gt;&lt;D xsi:type="xsd:double"&gt;10.3708259186498&lt;/D&gt;&lt;D xsi:type="xsd:double"&gt;13.4671276207711&lt;/D&gt;&lt;D xsi:type="xsd:double"&gt;17.8138585431184&lt;/D&gt;&lt;D xsi:type="xsd:double"&gt;22.5098253591353&lt;/D&gt;&lt;D xsi:type="xsd:double"&gt;21.8422359570564&lt;/D&gt;&lt;D xsi:type="xsd:double"&gt;21.0827885597261&lt;/D&gt;&lt;D xsi:type="xsd:double"&gt;20.1619458359601&lt;/D&gt;&lt;D xsi:type="xsd:double"&gt;19.9513258103363&lt;/D&gt;&lt;D xsi:type="xsd:double"&gt;18.9460556083398&lt;/D&gt;&lt;D xsi:type="xsd:double"&gt;17.6775882175594&lt;/D&gt;&lt;D xsi:type="xsd:double"&gt;16.4676298849637&lt;/D&gt;&lt;D xsi:type="xsd:double"&gt;15.6747226212148&lt;/D&gt;&lt;D xsi:type="xsd:double"&gt;15.2099985685799&lt;/D&gt;&lt;D xsi:type="xsd:double"&gt;15.4611397574099&lt;/D&gt;&lt;D xsi:type="xsd:double"&gt;16.937891261651&lt;/D&gt;&lt;D xsi:type="xsd:double"&gt;16.1776916477441&lt;/D&gt;&lt;D xsi:type="xsd:double"&gt;15.4751973559316&lt;/D&gt;&lt;D xsi:type="xsd:double"&gt;15.1516485108675&lt;/D&gt;&lt;D xsi:type="xsd:double"&gt;14.7675117007231&lt;/D&gt;&lt;D xsi:type="xsd:double"&gt;14.9181106049376&lt;/D&gt;&lt;D xsi:type="xsd:double"&gt;15.2650820808148&lt;/D&gt;&lt;D xsi:type="xsd:double"&gt;16.6767689509954&lt;/D&gt;&lt;D xsi:type="xsd:double"&gt;16.4454337748944&lt;/D&gt;&lt;D xsi:type="xsd:double"&gt;16.6527639479502&lt;/D&gt;&lt;D xsi:type="xsd:double"&gt;16.4503893121955&lt;/D&gt;&lt;D xsi:type="xsd:double"&gt;17.6619486836358&lt;/D&gt;&lt;D xsi:type="xsd:double"&gt;18.6939935479772&lt;/D&gt;&lt;D xsi:type="xsd:double"&gt;19.518179280356&lt;/D&gt;&lt;D xsi:type="xsd:double"&gt;19.1076987776669&lt;/D&gt;&lt;D xsi:type="xsd:double"&gt;18.4210607942983&lt;/D&gt;&lt;D xsi:type="xsd:double"&gt;18.1078461015865&lt;/D&gt;&lt;D xsi:type="xsd:double"&gt;17.4667699129487&lt;/D&gt;&lt;D xsi:type="xsd:double"&gt;17.3075158026106&lt;/D&gt;&lt;D xsi:type="xsd:double"&gt;16.1628734810263&lt;/D&gt;&lt;D xsi:type="xsd:double"&gt;16.1946574922204&lt;/D&gt;&lt;D xsi:type="xsd:double"&gt;17.035024169216&lt;/D&gt;&lt;D xsi:type="xsd:double"&gt;17.1828799521264&lt;/D&gt;&lt;D xsi:type="xsd:double"&gt;17.8282426335111&lt;/D&gt;&lt;D xsi:type="xsd:double"&gt;19.3004468538212&lt;/D&gt;&lt;D xsi:type="xsd:double"&gt;20.019380534182&lt;/D&gt;&lt;D xsi:type="xsd:double"&gt;19.4007241632317&lt;/D&gt;&lt;D xsi:type="xsd:double"&gt;18.2794445714115&lt;/D&gt;&lt;D xsi:type="xsd:double"&gt;17.8003058399979&lt;/D&gt;&lt;D xsi:type="xsd:double"&gt;18.4233766369647&lt;/D&gt;&lt;D xsi:type="xsd:double"&gt;17.8642490070073&lt;/D&gt;&lt;D xsi:type="xsd:double"&gt;17.2828922593475&lt;/D&gt;&lt;D xsi:type="xsd:double"&gt;17.0617574628982&lt;/D&gt;&lt;D xsi:type="xsd:double"&gt;16.9552375609471&lt;/D&gt;&lt;D xsi:type="xsd:double"&gt;16.3669085390762&lt;/D&gt;&lt;D xsi:type="xsd:double"&gt;16.9697332716001&lt;/D&gt;&lt;D xsi:type="xsd:double"&gt;16.6692242193798&lt;/D&gt;&lt;D xsi:type="xsd:double"&gt;15.7405350311394&lt;/D&gt;&lt;D xsi:type="xsd:double"&gt;15.9093972247163&lt;/D&gt;&lt;D xsi:type="xsd:double"&gt;17.1322136235991&lt;/D&gt;&lt;D xsi:type="xsd:double"&gt;19.8243697375951&lt;/D&gt;&lt;D xsi:type="xsd:double"&gt;22.4563072765789&lt;/D&gt;&lt;D xsi:type="xsd:double"&gt;29.4747317317157&lt;/D&gt;&lt;D xsi:type="xsd:double"&gt;36.1484933653596&lt;/D&gt;&lt;D xsi:type="xsd:double"&gt;36.915251037148&lt;/D&gt;&lt;D xsi:type="xsd:double"&gt;43.3048812228629&lt;/D&gt;&lt;D xsi:type="xsd:double"&gt;52.7747119870919&lt;/D&gt;&lt;D xsi:type="xsd:double"&gt;47.9328301401683&lt;/D&gt;&lt;D xsi:type="xsd:double"&gt;52.5464430113345&lt;/D&gt;&lt;D xsi:type="xsd:double"&gt;64.6125468115459&lt;/D&gt;&lt;D xsi:type="xsd:double"&gt;58.9751260733583&lt;/D&gt;&lt;D xsi:type="xsd:double"&gt;53.180357271716&lt;/D&gt;&lt;D xsi:type="xsd:double"&gt;46.1090425900114&lt;/D&gt;&lt;D xsi:type="xsd:double"&gt;40.6801848278804&lt;/D&gt;&lt;D xsi:type="xsd:double"&gt;34.7309519851108&lt;/D&gt;&lt;D xsi:type="xsd:double"&gt;29.3783055590848&lt;/D&gt;&lt;D xsi:type="xsd:double"&gt;24.7023068041683&lt;/D&gt;&lt;D xsi:type="xsd:double"&gt;18.6410494836081&lt;/D&gt;&lt;D xsi:type="xsd:double"&gt;13.5024585657172&lt;/D&gt;&lt;D xsi:type="xsd:double"&gt;12.5893165766165&lt;/D&gt;&lt;D xsi:type="xsd:double"&gt;12.4288653443493&lt;/D&gt;&lt;D xsi:type="xsd:double"&gt;13.5074433503601&lt;/D&gt;&lt;D xsi:type="xsd:double"&gt;12.8143360985872&lt;/D&gt;&lt;D xsi:type="xsd:double"&gt;11.7543397612889&lt;/D&gt;&lt;D xsi:type="xsd:double"&gt;11.141971883611&lt;/D&gt;&lt;D xsi:type="xsd:double"&gt;10.1718364270653&lt;/D&gt;&lt;D xsi:type="xsd:double"&gt;10.0794360396554&lt;/D&gt;&lt;D xsi:type="xsd:double"&gt;9.36279168363985&lt;/D&gt;&lt;D xsi:type="xsd:double"&gt;9.25460867040814&lt;/D&gt;&lt;D xsi:type="xsd:double"&gt;9.99021413365311&lt;/D&gt;&lt;D xsi:type="xsd:double"&gt;9.25583429351336&lt;/D&gt;&lt;D xsi:type="xsd:double"&gt;10.414572378138&lt;/D&gt;&lt;D xsi:type="xsd:double"&gt;9.70307332751208&lt;/D&gt;&lt;D xsi:type="xsd:double"&gt;9.38401598135319&lt;/D&gt;&lt;D xsi:type="xsd:double"&gt;9.6286400314549&lt;/D&gt;&lt;D xsi:type="xsd:double"&gt;9.57238685808779&lt;/D&gt;&lt;D xsi:type="xsd:double"&gt;10.0848452582291&lt;/D&gt;&lt;D xsi:type="xsd:double"&gt;10.5429668239921&lt;/D&gt;&lt;D xsi:type="xsd:double"&gt;10.8072039819972&lt;/D&gt;&lt;D xsi:type="xsd:double"&gt;11.0501037840348&lt;/D&gt;&lt;D xsi:type="xsd:double"&gt;10.6839759044468&lt;/D&gt;&lt;D xsi:type="xsd:double"&gt;11.8345573752017&lt;/D&gt;&lt;D xsi:type="xsd:double"&gt;14.3335930923121&lt;/D&gt;&lt;D xsi:type="xsd:double"&gt;14.6084478590238&lt;/D&gt;&lt;D xsi:type="xsd:double"&gt;15.0998710564565&lt;/D&gt;&lt;D xsi:type="xsd:double"&gt;15.2772674607956&lt;/D&gt;&lt;D xsi:type="xsd:double"&gt;15.1465139955645&lt;/D&gt;&lt;D xsi:type="xsd:double"&gt;15.4528540740003&lt;/D&gt;&lt;D xsi:type="xsd:double"&gt;14.352517933733&lt;/D&gt;&lt;D xsi:type="xsd:double"&gt;14.0134943661044&lt;/D&gt;&lt;D xsi:type="xsd:double"&gt;13.221860939634&lt;/D&gt;&lt;D xsi:type="xsd:double"&gt;13.2403441527414&lt;/D&gt;&lt;D xsi:type="xsd:double"&gt;13.4808474024515&lt;/D&gt;&lt;/FQL&gt;&lt;FQL&gt;&lt;Q&gt;WL-FDS^FG_PRICE_MAVG(0,,,,30)&lt;/Q&gt;&lt;R&gt;1&lt;/R&gt;&lt;C&gt;1&lt;/C&gt;&lt;D xsi:type="xsd:double"&gt;565.5733&lt;/D&gt;&lt;/FQL&gt;&lt;FQL&gt;&lt;Q&gt;W-FDS^FG_PRICE(0)&lt;/Q&gt;&lt;R&gt;1&lt;/R&gt;&lt;C&gt;1&lt;/C&gt;&lt;D xsi:type="xsd:double"&gt;5.7275&lt;/D&gt;&lt;/FQL&gt;&lt;FQL&gt;&lt;Q&gt;TIOS-FDS^FG_PRICE_CHANGE(0,-1AY)&lt;/Q&gt;&lt;R&gt;1&lt;/R&gt;&lt;C&gt;1&lt;/C&gt;&lt;D xsi:type="xsd:double"&gt;-11.4696244013108&lt;/D&gt;&lt;/FQL&gt;&lt;FQL&gt;&lt;Q&gt;FC0000TR^FG_PRICE(0)&lt;/Q&gt;&lt;R&gt;1&lt;/R&gt;&lt;C&gt;1&lt;/C&gt;&lt;D xsi:type="xsd:double"&gt;205.70355&lt;/D&gt;&lt;/FQL&gt;&lt;FQL&gt;&lt;Q&gt;FC0000PH^FG_PRICE(0)&lt;/Q&gt;&lt;R&gt;1&lt;/R&gt;&lt;C&gt;1&lt;/C&gt;&lt;D xsi:type="xsd:double"&gt;371.2594&lt;/D&gt;&lt;/FQL&gt;&lt;FQL&gt;&lt;Q&gt;VNM^FG_PRICE_MAVG(0,,,,200)&lt;/Q&gt;&lt;R&gt;1&lt;/R&gt;&lt;C&gt;1&lt;/C&gt;&lt;D xsi:type="xsd:double"&gt;12.698575&lt;/D&gt;&lt;/FQL&gt;&lt;FQL&gt;&lt;Q&gt;QAT^FG_PRICE_MAVG(0,,,,30)&lt;/Q&gt;&lt;R&gt;1&lt;/R&gt;&lt;C&gt;1&lt;/C&gt;&lt;D xsi:type="xsd:double"&gt;18.245&lt;/D&gt;&lt;/FQL&gt;&lt;FQL&gt;&lt;Q&gt;TRYAE10Y-FDS^FG_YIELD(-10AY,0,Y,,"YTM")&lt;/Q&gt;&lt;R&gt;10&lt;/R&gt;&lt;C&gt;1&lt;/C&gt;&lt;D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xsi:type="xsd:double"&gt;11.358896&lt;/D&gt;&lt;/FQL&gt;&lt;FQL&gt;&lt;Q&gt;CAGDPY@MX^EE_ACTUAL_ANNUAL(MED,0)&lt;/Q&gt;&lt;R&gt;1&lt;/R&gt;&lt;C&gt;1&lt;/C&gt;&lt;D xsi:type="xsd:double"&gt;-0.465&lt;/D&gt;&lt;/FQL&gt;&lt;FQL&gt;&lt;Q&gt;USDTHB^FG_PRICE(0)&lt;/Q&gt;&lt;R&gt;1&lt;/R&gt;&lt;C&gt;1&lt;/C&gt;&lt;D xsi:type="xsd:double"&gt;33.1625&lt;/D&gt;&lt;/FQL&gt;&lt;FQL&gt;&lt;Q&gt;USDBRL^FG_PRICE_CHANGE(0,-1AY)&lt;/Q&gt;&lt;R&gt;1&lt;/R&gt;&lt;C&gt;1&lt;/C&gt;&lt;D xsi:type="xsd:double"&gt;11.88513&lt;/D&gt;&lt;/FQL&gt;&lt;FQL&gt;&lt;Q&gt;USDPLN^FG_PRICE_CHANGE(0,-1AM)&lt;/Q&gt;&lt;R&gt;1&lt;/R&gt;&lt;C&gt;1&lt;/C&gt;&lt;D xsi:type="xsd:double"&gt;3.2022&lt;/D&gt;&lt;/FQL&gt;&lt;FQL&gt;&lt;Q&gt;EWT^FMA_DIV_YLD(NTMA,-10AY,0,AM,"PORTAGG","MEANR")&lt;/Q&gt;&lt;R&gt;121&lt;/R&gt;&lt;C&gt;1&lt;/C&gt;&lt;D xsi:type="xsd:double"&gt;3.68277485349182&lt;/D&gt;&lt;D xsi:type="xsd:double"&gt;3.48731214798023&lt;/D&gt;&lt;D xsi:type="xsd:double"&gt;3.53519511183116&lt;/D&gt;&lt;D xsi:type="xsd:double"&gt;3.54842433282164&lt;/D&gt;&lt;D xsi:type="xsd:double"&gt;3.40943912321507&lt;/D&gt;&lt;D xsi:type="xsd:double"&gt;3.42879923556543&lt;/D&gt;&lt;D xsi:type="xsd:double"&gt;3.60760214710347&lt;/D&gt;&lt;D xsi:type="xsd:double"&gt;3.72329145904098&lt;/D&gt;&lt;D xsi:type="xsd:double"&gt;3.88309575177356&lt;/D&gt;&lt;D xsi:type="xsd:double"&gt;4.00782296413407&lt;/D&gt;&lt;D xsi:type="xsd:double"&gt;4.35871074185123&lt;/D&gt;&lt;D xsi:type="xsd:double"&gt;4.20553658085194&lt;/D&gt;&lt;D xsi:type="xsd:double"&gt;4.11794385350482&lt;/D&gt;&lt;D xsi:type="xsd:double"&gt;4.22392187497085&lt;/D&gt;&lt;D xsi:type="xsd:double"&gt;4.23348815591709&lt;/D&gt;&lt;D xsi:type="xsd:double"&gt;4.61372359480547&lt;/D&gt;&lt;D xsi:type="xsd:double"&gt;4.31588190866916&lt;/D&gt;&lt;D xsi:type="xsd:double"&gt;4.06629356058917&lt;/D&gt;&lt;D xsi:type="xsd:double"&gt;4.25760945795863&lt;/D&gt;&lt;D xsi:type="xsd:double"&gt;4.52746704517073&lt;/D&gt;&lt;D xsi:type="xsd:double"&gt;4.22534343262884&lt;/D&gt;&lt;D xsi:type="xsd:double"&gt;4.05815469445012&lt;/D&gt;&lt;D xsi:type="xsd:double"&gt;4.03248409868609&lt;/D&gt;&lt;D xsi:type="xsd:double"&gt;4.19155473854849&lt;/D&gt;&lt;D xsi:type="xsd:double"&gt;4.01833718916815&lt;/D&gt;&lt;D xsi:type="xsd:double"&gt;4.23292194140792&lt;/D&gt;&lt;D xsi:type="xsd:double"&gt;4.14792243247906&lt;/D&gt;&lt;D xsi:type="xsd:double"&gt;4.2154648548181&lt;/D&gt;&lt;D xsi:type="xsd:double"&gt;4.0709110149792&lt;/D&gt;&lt;D xsi:type="xsd:double"&gt;4.081339718058&lt;/D&gt;&lt;D xsi:type="xsd:double"&gt;4.1529720643554&lt;/D&gt;&lt;D xsi:type="xsd:double"&gt;4.08829912492716&lt;/D&gt;&lt;D xsi:type="xsd:double"&gt;4.04703869152097&lt;/D&gt;&lt;D xsi:type="xsd:double"&gt;3.96136107227477&lt;/D&gt;&lt;D xsi:type="xsd:double"&gt;4.04693256016275&lt;/D&gt;&lt;D xsi:type="xsd:double"&gt;4.02537765881708&lt;/D&gt;&lt;D xsi:type="xsd:double"&gt;4.00594581193904&lt;/D&gt;&lt;D xsi:type="xsd:double"&gt;4.05183231669755&lt;/D&gt;&lt;D xsi:type="xsd:double"&gt;4.20337923400379&lt;/D&gt;&lt;D xsi:type="xsd:double"&gt;4.07786488003002&lt;/D&gt;&lt;D xsi:type="xsd:double"&gt;4.31142778466364&lt;/D&gt;&lt;D xsi:type="xsd:double"&gt;4.10588545072384&lt;/D&gt;&lt;D xsi:type="xsd:double"&gt;4.22316179657923&lt;/D&gt;&lt;D xsi:type="xsd:double"&gt;4.3557095784788&lt;/D&gt;&lt;D xsi:type="xsd:double"&gt;4.30675901065418&lt;/D&gt;&lt;D xsi:type="xsd:double"&gt;4.45024982153963&lt;/D&gt;&lt;D xsi:type="xsd:double"&gt;4.49279565856616&lt;/D&gt;&lt;D xsi:type="xsd:double"&gt;4.4907599788004&lt;/D&gt;&lt;D xsi:type="xsd:double"&gt;4.94763968299595&lt;/D&gt;&lt;D xsi:type="xsd:double"&gt;4.87095826999278&lt;/D&gt;&lt;D xsi:type="xsd:double"&gt;4.93254499601699&lt;/D&gt;&lt;D xsi:type="xsd:double"&gt;4.73446759034622&lt;/D&gt;&lt;D xsi:type="xsd:double"&gt;4.56685304605726&lt;/D&gt;&lt;D xsi:type="xsd:double"&gt;4.34541939424406&lt;/D&gt;&lt;D xsi:type="xsd:double"&gt;4.20250288498874&lt;/D&gt;&lt;D xsi:type="xsd:double"&gt;4.49311057374746&lt;/D&gt;&lt;D xsi:type="xsd:double"&gt;4.44785533553737&lt;/D&gt;&lt;D xsi:type="xsd:double"&gt;4.30882155566616&lt;/D&gt;&lt;D xsi:type="xsd:double"&gt;4.4776628867931&lt;/D&gt;&lt;D xsi:type="xsd:double"&gt;4.20292526696348&lt;/D&gt;&lt;D xsi:type="xsd:double"&gt;4.19435890434014&lt;/D&gt;&lt;D xsi:type="xsd:double"&gt;4.03819352688676&lt;/D&gt;&lt;D xsi:type="xsd:double"&gt;3.9175074538313&lt;/D&gt;&lt;D xsi:type="xsd:double"&gt;3.97811884809816&lt;/D&gt;&lt;D xsi:type="xsd:double"&gt;4.10762551584417&lt;/D&gt;&lt;D xsi:type="xsd:double"&gt;5.08312175347085&lt;/D&gt;&lt;D xsi:type="xsd:double"&gt;4.23748377630599&lt;/D&gt;&lt;D xsi:type="xsd:double"&gt;4.18296506177687&lt;/D&gt;&lt;D xsi:type="xsd:double"&gt;3.92364445052086&lt;/D&gt;&lt;D xsi:type="xsd:double"&gt;3.72937632315501&lt;/D&gt;&lt;D xsi:type="xsd:double"&gt;3.66365128242493&lt;/D&gt;&lt;D xsi:type="xsd:double"&gt;3.81245924807056&lt;/D&gt;&lt;D xsi:type="xsd:double"&gt;3.87100892745864&lt;/D&gt;&lt;D xsi:type="xsd:double"&gt;3.72816923332446&lt;/D&gt;&lt;D xsi:type="xsd:double"&gt;3.69912899348352&lt;/D&gt;&lt;D xsi:type="xsd:double"&gt;3.44840294858933&lt;/D&gt;&lt;D xsi:type="xsd:double"&gt;3.44337666439862&lt;/D&gt;&lt;D xsi:type="xsd:double"&gt;3.61269055477192&lt;/D&gt;&lt;D xsi:type="xsd:double"&gt;3.60967640163807&lt;/D&gt;&lt;D xsi:type="xsd:double"&gt;4.21978740956307&lt;/D&gt;&lt;D xsi:type="xsd:double"&gt;4.02674142077653&lt;/D&gt;&lt;D xsi:type="xsd:double"&gt;4.00975082248035&lt;/D&gt;&lt;D xsi:type="xsd:double"&gt;4.3658981815955&lt;/D&gt;&lt;D xsi:type="xsd:double"&gt;4.2778928924092&lt;/D&gt;&lt;D xsi:type="xsd:double"&gt;4.48676991989789&lt;/D&gt;&lt;D xsi:type="xsd:double"&gt;4.20111065895442&lt;/D&gt;&lt;D xsi:type="xsd:double"&gt;4.20476562452764&lt;/D&gt;&lt;D xsi:type="xsd:double"&gt;4.17978219495224&lt;/D&gt;&lt;D xsi:type="xsd:double"&gt;4.287428935057&lt;/D&gt;&lt;D xsi:type="xsd:double"&gt;4.52539197437716&lt;/D&gt;&lt;D xsi:type="xsd:double"&gt;4.70114034881755&lt;/D&gt;&lt;D xsi:type="xsd:double"&gt;4.81006371778998&lt;/D&gt;&lt;D xsi:type="xsd:double"&gt;4.96151964539696&lt;/D&gt;&lt;D xsi:type="xsd:double"&gt;5.22354449945465&lt;/D&gt;&lt;D xsi:type="xsd:double"&gt;4.88442373528175&lt;/D&gt;&lt;D xsi:type="xsd:double"&gt;5.06527265507374&lt;/D&gt;&lt;D xsi:type="xsd:double"&gt;5.3693020073102&lt;/D&gt;&lt;D xsi:type="xsd:double"&gt;4.49560049177948&lt;/D&gt;&lt;D xsi:type="xsd:double"&gt;4.44528937583497&lt;/D&gt;&lt;D xsi:type="xsd:double"&gt;4.22167482401215&lt;/D&gt;&lt;D xsi:type="xsd:double"&gt;4.01783466003583&lt;/D&gt;&lt;D xsi:type="xsd:double"&gt;3.98843857441077&lt;/D&gt;&lt;D xsi:type="xsd:double"&gt;3.86528237990916&lt;/D&gt;&lt;D xsi:type="xsd:double"&gt;3.67395560349513&lt;/D&gt;&lt;D xsi:type="xsd:double"&gt;3.43849352816232&lt;/D&gt;&lt;D xsi:type="xsd:double"&gt;3.40049486181125&lt;/D&gt;&lt;D xsi:type="xsd:double"&gt;3.63153571239966&lt;/D&gt;&lt;D xsi:type="xsd:double"&gt;3.59259458069966&lt;/D&gt;&lt;D xsi:type="xsd:double"&gt;3.61948805362304&lt;/D&gt;&lt;D xsi:type="xsd:double"&gt;3.4672239736977&lt;/D&gt;&lt;D xsi:type="xsd:double"&gt;3.3652617451487&lt;/D&gt;&lt;D xsi:type="xsd:double"&gt;3.49011433864355&lt;/D&gt;&lt;D xsi:type="xsd:double"&gt;3.31302867405532&lt;/D&gt;&lt;D xsi:type="xsd:double"&gt;3.13509177458443&lt;/D&gt;&lt;D xsi:type="xsd:double"&gt;3.19077641725092&lt;/D&gt;&lt;D xsi:type="xsd:double"&gt;3.08181405233911&lt;/D&gt;&lt;D xsi:type="xsd:double"&gt;2.98384358761273&lt;/D&gt;&lt;D xsi:type="xsd:double"&gt;2.99903994987853&lt;/D&gt;&lt;D xsi:type="xsd:double"&gt;3.21066274461123&lt;/D&gt;&lt;D xsi:type="xsd:double"&gt;3.44969292601428&lt;/D&gt;&lt;D xsi:type="xsd:double"&gt;3.3030881385573&lt;/D&gt;&lt;/FQL&gt;&lt;FQL&gt;&lt;Q&gt;PLATI-FDS^FG_PRICE_CHANGE(0,-3AM)&lt;/Q&gt;&lt;R&gt;1&lt;/R&gt;&lt;C&gt;1&lt;/C&gt;&lt;D xsi:type="xsd:double"&gt;0.4&lt;/D&gt;&lt;/FQL&gt;&lt;FQL&gt;&lt;Q&gt;FC0000TW^FG_PRICE(0)&lt;/Q&gt;&lt;R&gt;1&lt;/R&gt;&lt;C&gt;1&lt;/C&gt;&lt;D xsi:type="xsd:double"&gt;394.3352&lt;/D&gt;&lt;/FQL&gt;&lt;FQL&gt;&lt;Q&gt;ECH^FG_PRICE_MAVG(0,,,,30)&lt;/Q&gt;&lt;R&gt;1&lt;/R&gt;&lt;C&gt;1&lt;/C&gt;&lt;D xsi:type="xsd:double"&gt;26.278&lt;/D&gt;&lt;/FQL&gt;&lt;FQL&gt;&lt;Q&gt;VNM^FG_TOTAL_RETURNC(0,-6AM)&lt;/Q&gt;&lt;R&gt;1&lt;/R&gt;&lt;C&gt;1&lt;/C&gt;&lt;D xsi:type="xsd:double"&gt;0.9060979&lt;/D&gt;&lt;/FQL&gt;&lt;FQL&gt;&lt;Q&gt;QAT^FG_TOTAL_RETURNC(0,-6AM)&lt;/Q&gt;&lt;R&gt;1&lt;/R&gt;&lt;C&gt;1&lt;/C&gt;&lt;D xsi:type="xsd:double"&gt;11.897076&lt;/D&gt;&lt;/FQL&gt;&lt;FQL&gt;&lt;Q&gt;EZA^P_PRICE(0)/P_PRICE_HIGH_PR(0,,,,,,"PRICE","INTRA","52W")&lt;/Q&gt;&lt;R&gt;1&lt;/R&gt;&lt;C&gt;1&lt;/C&gt;&lt;D xsi:type="xsd:double"&gt;0.97800744&lt;/D&gt;&lt;/FQL&gt;&lt;FQL&gt;&lt;Q&gt;EWT^P_PRICE(0)/P_PRICE_LOW_PR(0,,,,,,"PRICE","INTRA","52W")-1&lt;/Q&gt;&lt;R&gt;1&lt;/R&gt;&lt;C&gt;1&lt;/C&gt;&lt;D xsi:type="xsd:double"&gt;0.3450445&lt;/D&gt;&lt;/FQL&gt;&lt;FQL&gt;&lt;Q&gt;EPHE^P_PRICE(0)/P_PRICE_LOW_PR(0,,,,,,"PRICE","INTRA","52W")-1&lt;/Q&gt;&lt;R&gt;1&lt;/R&gt;&lt;C&gt;1&lt;/C&gt;&lt;D xsi:type="xsd:double"&gt;0.2478373&lt;/D&gt;&lt;/FQL&gt;&lt;FQL&gt;&lt;Q&gt;VGK^FG_TOTAL_RETURNC(0,-6AM)&lt;/Q&gt;&lt;R&gt;1&lt;/R&gt;&lt;C&gt;1&lt;/C&gt;&lt;D xsi:type="xsd:double"&gt;9.738016&lt;/D&gt;&lt;/FQL&gt;&lt;FQL&gt;&lt;Q&gt;VNM^SIZE(FG_CONSTITUENTS)&lt;/Q&gt;&lt;R&gt;1&lt;/R&gt;&lt;C&gt;1&lt;/C&gt;&lt;D xsi:type="xsd:long"&gt;47&lt;/D&gt;&lt;/FQL&gt;&lt;FQL&gt;&lt;Q&gt;EWW^FMA_COS_UP("EPS","1M",+1,NOW,,,"PORTAGG","MEANR")&lt;/Q&gt;&lt;R&gt;1&lt;/R&gt;&lt;C&gt;1&lt;/C&gt;&lt;D xsi:type="xsd:double"&gt;13&lt;/D&gt;&lt;/FQL&gt;&lt;FQL&gt;&lt;Q&gt;EWZ^FMA_RBICS_REV_CURRENT(30, LOC, "PORTAGG")&lt;/Q&gt;&lt;R&gt;1&lt;/R&gt;&lt;C&gt;1&lt;/C&gt;&lt;D xsi:type="xsd:double"&gt;35.681481478641&lt;/D&gt;&lt;/FQL&gt;&lt;FQL&gt;&lt;Q&gt;CC_KR^FG_COMPANY_NAME&lt;/Q&gt;&lt;R&gt;1&lt;/R&gt;&lt;C&gt;1&lt;/C&gt;&lt;D xsi:type="xsd:string"&gt;South Korea&lt;/D&gt;&lt;/FQL&gt;&lt;FQL&gt;&lt;Q&gt;USDVND^FG_PRICE_CHANGE(0,-1AM)&lt;/Q&gt;&lt;R&gt;1&lt;/R&gt;&lt;C&gt;1&lt;/C&gt;&lt;D xsi:type="xsd:double"&gt;2.1928906&lt;/D&gt;&lt;/FQL&gt;&lt;FQL&gt;&lt;Q&gt;USDINR^FG_PRICE_CHANGE(0,-1AM)&lt;/Q&gt;&lt;R&gt;1&lt;/R&gt;&lt;C&gt;1&lt;/C&gt;&lt;D xsi:type="xsd:double"&gt;0.37459135&lt;/D&gt;&lt;/FQL&gt;&lt;FQL&gt;&lt;Q&gt;USDTWD^FG_PRICE_CHANGE(0,-3AM)&lt;/Q&gt;&lt;R&gt;1&lt;/R&gt;&lt;C&gt;1&lt;/C&gt;&lt;D xsi:type="xsd:double"&gt;-1.6120672&lt;/D&gt;&lt;</t>
        </r>
      </text>
    </comment>
    <comment ref="A20" authorId="0" shapeId="0" xr:uid="{FA1A863B-3E28-466C-9F0E-7662872634C8}">
      <text>
        <r>
          <rPr>
            <b/>
            <sz val="9"/>
            <color indexed="81"/>
            <rFont val="Tahoma"/>
            <charset val="1"/>
          </rPr>
          <t>/FQL&gt;&lt;FQL&gt;&lt;Q&gt;USDCLP^FG_PRICE_CHANGE(0,-6AM)&lt;/Q&gt;&lt;R&gt;1&lt;/R&gt;&lt;C&gt;1&lt;/C&gt;&lt;D xsi:type="xsd:double"&gt;-1.8163681&lt;/D&gt;&lt;/FQL&gt;&lt;FQL&gt;&lt;Q&gt;FC0000KR^FMA_EPS(NTMA,-20AY,0,CY,,"PORTAGG","MEANR")&lt;/Q&gt;&lt;R&gt;20&lt;/R&gt;&lt;C&gt;1&lt;/C&gt;&lt;D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xsi:type="xsd:double"&gt;35.905345237675&lt;/D&gt;&lt;D xsi:type="xsd:double"&gt;42.8043901360781&lt;/D&gt;&lt;D xsi:type="xsd:double"&gt;51.3054905811326&lt;/D&gt;&lt;D xsi:type="xsd:double"&gt;35.3646639523092&lt;/D&gt;&lt;D xsi:type="xsd:double"&gt;41.6903018879211&lt;/D&gt;&lt;/FQL&gt;&lt;FQL&gt;&lt;Q&gt;EWY^P_PRICE_RETURNS_PR('52W',2,-10AY,0,AM)&lt;/Q&gt;&lt;R&gt;121&lt;/R&gt;&lt;C&gt;1&lt;/C&gt;&lt;D xsi:type="xsd:double"&gt;-11.749506&lt;/D&gt;&lt;D xsi:type="xsd:double"&gt;-9.82604&lt;/D&gt;&lt;D xsi:type="xsd:double"&gt;-11.429346&lt;/D&gt;&lt;D xsi:type="xsd:double"&gt;-6.3290176&lt;/D&gt;&lt;D xsi:type="xsd:double"&gt;-5.7839336&lt;/D&gt;&lt;D xsi:type="xsd:double"&gt;-2.0769775&lt;/D&gt;&lt;D xsi:type="xsd:double"&gt;-3.0418694&lt;/D&gt;&lt;D xsi:type="xsd:double"&gt;-7.4999332&lt;/D&gt;&lt;D xsi:type="xsd:double"&gt;-12.774235&lt;/D&gt;&lt;D xsi:type="xsd:double"&gt;-16.167486&lt;/D&gt;&lt;D xsi:type="xsd:double"&gt;-26.583815&lt;/D&gt;&lt;D xsi:type="xsd:double"&gt;-20.393068&lt;/D&gt;&lt;D xsi:type="xsd:double"&gt;-3.3718884&lt;/D&gt;&lt;D xsi:type="xsd:double"&gt;-7.5909195&lt;/D&gt;&lt;D xsi:type="xsd:double"&gt;-7.3113203&lt;/D&gt;&lt;D xsi:type="xsd:double"&gt;-17.298508&lt;/D&gt;&lt;D xsi:type="xsd:double"&gt;-14.287334&lt;/D&gt;&lt;D xsi:type="xsd:double"&gt;-7.9072237&lt;/D&gt;&lt;D xsi:type="xsd:double"&gt;-10.73032&lt;/D&gt;&lt;D xsi:type="xsd:double"&gt;-15.869617&lt;/D&gt;&lt;D xsi:type="xsd:double"&gt;-6.334609&lt;/D&gt;&lt;D xsi:type="xsd:double"&gt;5.485153&lt;/D&gt;&lt;D xsi:type="xsd:double"&gt;22.519625&lt;/D&gt;&lt;D xsi:type="xsd:double"&gt;11.612821&lt;/D&gt;&lt;D xsi:type="xsd:double"&gt;6.6889763&lt;/D&gt;&lt;D xsi:type="xsd:double"&gt;2.215004&lt;/D&gt;&lt;D xsi:type="xsd:double"&gt;6.333196&lt;/D&gt;&lt;D xsi:type="xsd:double"&gt;25.171684&lt;/D&gt;&lt;D xsi:type="xsd:double"&gt;23.831345&lt;/D&gt;&lt;D xsi:type="xsd:double"&gt;18.697762&lt;/D&gt;&lt;D xsi:type="xsd:double"&gt;13.287973&lt;/D&gt;&lt;D xsi:type="xsd:double"&gt;35.671616&lt;/D&gt;&lt;D xsi:type="xsd:double"&gt;34.52636&lt;/D&gt;&lt;D xsi:type="xsd:double"&gt;30.704521&lt;/D&gt;&lt;D xsi:type="xsd:double"&gt;18.41452&lt;/D&gt;&lt;D xsi:type="xsd:double"&gt;28.052319&lt;/D&gt;&lt;D xsi:type="xsd:double"&gt;29.677223&lt;/D&gt;&lt;D xsi:type="xsd:double"&gt;47.2458&lt;/D&gt;&lt;D xsi:type="xsd:double"&gt;40.887405&lt;/D&gt;&lt;D xsi:type="xsd:double"&gt;41.483963&lt;/D&gt;&lt;D xsi:type="xsd:double"&gt;34.140278&lt;/D&gt;&lt;D xsi:type="xsd:double"&gt;28.447842&lt;/D&gt;&lt;D xsi:type="xsd:double"&gt;31.120323&lt;/D&gt;&lt;D xsi:type="xsd:double"&gt;14.816594&lt;/D&gt;&lt;D xsi:type="xsd:double"&gt;6.2023044&lt;/D&gt;&lt;D xsi:type="xsd:double"&gt;-3.253919&lt;/D&gt;&lt;D xsi:type="xsd:double"&gt;-0.31349063&lt;/D&gt;&lt;D xsi:type="xsd:double"&gt;-1.8494487&lt;/D&gt;&lt;D xsi:type="xsd:double"&gt;-13.940573&lt;/D&gt;&lt;D xsi:type="xsd:double"&gt;-18.276423&lt;/D&gt;&lt;D xsi:type="xsd:double"&gt;-19.236475&lt;/D&gt;&lt;D xsi:type="xsd:double"&gt;-19.419039&lt;/D&gt;&lt;D xsi:type="xsd:double"&gt;-14.911252&lt;/D&gt;&lt;D xsi:type="xsd:double"&gt;-17.368866&lt;/D&gt;&lt;D xsi:type="xsd:double"&gt;-15.4082775&lt;/D&gt;&lt;D xsi:type="xsd:double"&gt;-23.37923&lt;/D&gt;&lt;D xsi:type="xsd:double"&gt;-14.835972&lt;/D&gt;&lt;D xsi:type="xsd:double"&gt;-11.647815&lt;/D&gt;&lt;D xsi:type="xsd:double"&gt;-17.243969&lt;/D&gt;&lt;D xsi:type="xsd:double"&gt;-13.280993&lt;/D&gt;&lt;D xsi:type="xsd:double"&gt;-3.6818087&lt;/D&gt;&lt;D xsi:type="xsd:double"&gt;1.8354654&lt;/D&gt;&lt;D xsi:type="xsd:double"&gt;7.3282003&lt;/D&gt;&lt;D xsi:type="xsd:double"&gt;7.0317388&lt;/D&gt;&lt;D xsi:type="xsd:double"&gt;-1.5859783&lt;/D&gt;&lt;D xsi:type="xsd:double"&gt;-33.185726&lt;/D&gt;&lt;D xsi:type="xsd:double"&gt;-19.330042&lt;/D&gt;&lt;D xsi:type="xsd:double"&gt;-4.042876&lt;/D&gt;&lt;D xsi:type="xsd:double"&gt;0.32778978&lt;/D&gt;&lt;D xsi:type="xsd:double"&gt;6.597793&lt;/D&gt;&lt;D xsi:type="xsd:double"&gt;26.28144&lt;/D&gt;&lt;D xsi:type="xsd:double"&gt;18.475628&lt;/D&gt;&lt;D xsi:type="xsd:double"&gt;16.926777&lt;/D&gt;&lt;D xsi:type="xsd:double"&gt;25.082064&lt;/D&gt;&lt;D xsi:type="xsd:double"&gt;33.39188&lt;/D&gt;&lt;D xsi:type="xsd:double"&gt;47.13403&lt;/D&gt;&lt;D xsi:type="xsd:double"&gt;51.14565&lt;/D&gt;&lt;D xsi:type="xsd:double"&gt;117.13531&lt;/D&gt;&lt;D xsi:type="xsd:double"&gt;92.36759&lt;/D&gt;&lt;D xsi:type="xsd:double"&gt;75.43856&lt;/D&gt;&lt;D xsi:type="xsd:double"&gt;60.387505&lt;/D&gt;&lt;D xsi:type="xsd:double"&gt;55.173637&lt;/D&gt;&lt;D xsi:type="xsd:double"&gt;31.794394&lt;/D&gt;&lt;D xsi:type="xsd:double"&gt;26.032936&lt;/D&gt;&lt;D xsi:type="xsd:double"&gt;20.596563&lt;/D&gt;&lt;D xsi:type="xsd:double"&gt;5.339527&lt;/D&gt;&lt;D xsi:type="xsd:double"&gt;-1.7744005&lt;/D&gt;&lt;D xsi:type="xsd:double"&gt;-16.943377&lt;/D&gt;&lt;D xsi:type="xsd:double"&gt;-18.622541&lt;/D&gt;&lt;D xsi:type="xsd:double"&gt;-16.651768&lt;/D&gt;&lt;D xsi:type="xsd:double"&gt;-24.91718&lt;/D&gt;&lt;D xsi:type="xsd:double"&gt;-27.396631&lt;/D&gt;&lt;D xsi:type="xsd:double"&gt;-33.510445&lt;/D&gt;&lt;D xsi:type="xsd:double"&gt;-35.495358&lt;/D&gt;&lt;D xsi:type="xsd:double"&gt;-27.31508&lt;/D&gt;&lt;D xsi:type="xsd:double"&gt;-33.54435&lt;/D&gt;&lt;D xsi:type="xsd:double"&gt;-35.61042&lt;/D&gt;&lt;D xsi:type="xsd:double"&gt;-24.199509&lt;/D&gt;&lt;D xsi:type="xsd:double"&gt;-27.158142&lt;/D&gt;&lt;D xsi:type="xsd:double"&gt;-17.250072&lt;/D&gt;&lt;D xsi:type="xsd:double"&gt;-15.705853&lt;/D&gt;&lt;D xsi:type="xsd:double"&gt;-17.013395&lt;/D&gt;&lt;D xsi:type="xsd:double"&gt;-7.2161856&lt;/D&gt;&lt;D xsi:type="xsd:double"&gt;-3.5766244&lt;/D&gt;&lt;D xsi:type="xsd:double"&gt;13.565075&lt;/D&gt;&lt;D xsi:type="xsd:double"&gt;18.970394&lt;/D&gt;&lt;D xsi:type="xsd:double"&gt;2.2591352&lt;/D&gt;&lt;D xsi:type="xsd:double"&gt;17.660439&lt;/D&gt;&lt;D xsi:type="xsd:double"&gt;17.868614&lt;/D&gt;&lt;D xsi:type="xsd:double"&gt;9.215164&lt;/D&gt;&lt;D xsi:type="xsd:double"&gt;13.993967&lt;/D&gt;&lt;D xsi:type="xsd:double"&gt;-2.053225&lt;/D&gt;&lt;D xsi:type="xsd:double"&gt;7.191229&lt;/D&gt;&lt;D xsi:type="xsd:double"&gt;15.686739&lt;/D&gt;&lt;D xsi:type="xsd:double"&gt;0.70905685&lt;/D&gt;&lt;D xsi:type="xsd:double"&gt;10.607994&lt;/D&gt;&lt;D xsi:type="xsd:double"&gt;1.303649&lt;/D&gt;&lt;D xsi:type="xsd:double"&gt;0.52803755&lt;/D&gt;&lt;D xsi:type="xsd:double"&gt;10.688484&lt;/D&gt;&lt;D xsi:type="xsd:double"&gt;2.6319027&lt;/D&gt;&lt;D xsi:type="xsd:double"&gt;8.933746&lt;/D&gt;&lt;/FQL&gt;&lt;FQL&gt;&lt;Q&gt;EWM^FG_TOTAL_RETURNC(-10AY,0,AM)&lt;/Q&gt;&lt;R&gt;121&lt;/R&gt;&lt;C&gt;1&lt;/C&gt;&lt;D xsi:type="xsd:double"&gt;-4.0618954&lt;/D&gt;&lt;D xsi:type="xsd:double"&gt;-0.26881695&lt;/D&gt;&lt;D xsi:type="xsd:double"&gt;-8.828056&lt;/D&gt;&lt;D xsi:type="xsd:double"&gt;0.3018856&lt;/D&gt;&lt;D xsi:type="xsd:double"&gt;1.1286616&lt;/D&gt;&lt;D xsi:type="xsd:double"&gt;-0.89285374&lt;/D&gt;&lt;D xsi:type="xsd:double"&gt;2.777779&lt;/D&gt;&lt;D xsi:type="xsd:double"&gt;0.21914244&lt;/D&gt;&lt;D xsi:type="xsd:double"&gt;-8.309042&lt;/D&gt;&lt;D xsi:type="xsd:double"&gt;-1.9932508&lt;/D&gt;&lt;D xsi:type="xsd:double"&gt;-16.269516&lt;/D&gt;&lt;D xsi:type="xsd:double"&gt;2.9440641&lt;/D&gt;&lt;D xsi:type="xsd:double"&gt;5.719733&lt;/D&gt;&lt;D xsi:type="xsd:double"&gt;-7.03336&lt;/D&gt;&lt;D xsi:type="xsd:double"&gt;-0.3879726&lt;/D&gt;&lt;D xsi:type="xsd:double"&gt;-4.653287&lt;/D&gt;&lt;D xsi:type="xsd:double"&gt;11.838436&lt;/D&gt;&lt;D xsi:type="xsd:double"&gt;5.977595&lt;/D&gt;&lt;D xsi:type="xsd:double"&gt;3.8777947&lt;/D&gt;&lt;D xsi:type="xsd:double"&gt;-9.049773&lt;/D&gt;&lt;D xsi:type="xsd:double"&gt;-0.99502206&lt;/D&gt;&lt;D xsi:type="xsd:double"&gt;6.7685723&lt;/D&gt;&lt;D xsi:type="xsd:double"&gt;1.5494704&lt;/D&gt;&lt;D xsi:type="xsd:double"&gt;-5.633807&lt;/D&gt;&lt;D xsi:type="xsd:double"&gt;-0.24874806&lt;/D&gt;&lt;D xsi:type="xsd:double"&gt;-7.793021&lt;/D&gt;&lt;D xsi:type="xsd:double"&gt;-0.6085217&lt;/D&gt;&lt;D xsi:type="xsd:double"&gt;2.2512674&lt;/D&gt;&lt;D xsi:type="xsd:double"&gt;3.023982&lt;/D&gt;&lt;D xsi:type="xsd:double"&gt;3.1713963&lt;/D&gt;&lt;D xsi:type="xsd:double"&gt;0.22890568&lt;/D&gt;&lt;D xsi:type="xsd:double"&gt;3.654158&lt;/D&gt;&lt;D xsi:type="xsd:double"&gt;3.305006&lt;/D&gt;&lt;D xsi:type="xsd:double"&gt;-2.5042534&lt;/D&gt;&lt;D xsi:type="xsd:double"&gt;0.82148314&lt;/D&gt;&lt;D xsi:type="xsd:double"&gt;3.0398011&lt;/D&gt;&lt;D xsi:type="xsd:double"&gt;-1.824826&lt;/D&gt;&lt;D xsi:type="xsd:double"&gt;-0.123906136&lt;/D&gt;&lt;D xsi:type="xsd:double"&gt;4.0632725&lt;/D&gt;&lt;D xsi:type="xsd:double"&gt;7.9973817&lt;/D&gt;&lt;D xsi:type="xsd:double"&gt;2.7737617&lt;/D&gt;&lt;D xsi:type="xsd:double"&gt;-1.3494492&lt;/D&gt;&lt;D xsi:type="xsd:double"&gt;3.5337806&lt;/D&gt;&lt;D xsi:type="xsd:double"&gt;-5.4225206&lt;/D&gt;&lt;D xsi:type="xsd:double"&gt;-5.0058246&lt;/D&gt;&lt;D xsi:type="xsd:double"&gt;0.5953193&lt;/D&gt;&lt;D xsi:type="xsd:double"&gt;0.528121&lt;/D&gt;&lt;D xsi:type="xsd:double"&gt;0.15450716&lt;/D&gt;&lt;D xsi:type="xsd:double"&gt;-5.6464076&lt;/D&gt;&lt;D xsi:type="xsd:double"&gt;0.45781136&lt;/D&gt;&lt;D xsi:type="xsd:double"&gt;-4.9230337&lt;/D&gt;&lt;D xsi:type="xsd:double"&gt;6.3414574&lt;/D&gt;&lt;D xsi:type="xsd:double"&gt;0.06552935&lt;/D&gt;&lt;D xsi:type="xsd:double"&gt;1.1787772&lt;/D&gt;&lt;D xsi:type="xsd:double"&gt;-5.5663404&lt;/D&gt;&lt;D xsi:type="xsd:double"&gt;-2.5702536&lt;/D&gt;&lt;D xsi:type="xsd:double"&gt;4.804158&lt;/D&gt;&lt;D xsi:type="xsd:double"&gt;1.4690876&lt;/D&gt;&lt;D xsi:type="xsd:double"&gt;-5.892253&lt;/D&gt;&lt;D xsi:type="xsd:double"&gt;0.2504468&lt;/D&gt;&lt;D xsi:type="xsd:double"&gt;-0.71377754&lt;/D&gt;&lt;D xsi:type="xsd:double"&gt;2.5880694&lt;/D&gt;&lt;D xsi:type="xsd:double"&gt;-0.36401153&lt;/D&gt;&lt;D xsi:type="xsd:double"&gt;2.5248885&lt;/D&gt;&lt;D xsi:type="xsd:double"&gt;-6.5903544&lt;/D&gt;&lt;D xsi:type="xsd:double"&gt;-25.807655&lt;/D&gt;&lt;D xsi:type="xsd:double"&gt;18.068075&lt;/D&gt;&lt;D xsi:type="xsd:double"&gt;2.8401852&lt;/D&gt;&lt;D xsi:type="xsd:double"&gt;7.2633743&lt;/D&gt;&lt;D xsi:type="xsd:double"&gt;7.0251226&lt;/D&gt;&lt;D xsi:type="xsd:double"&gt;0.3666997&lt;/D&gt;&lt;D xsi:type="xsd:double"&gt;-4.567045&lt;/D&gt;&lt;D xsi:type="xsd:double"&gt;1.1485457&lt;/D&gt;&lt;D xsi:type="xsd:double"&gt;5.185473&lt;/D&gt;&lt;D xsi:type="xsd:double"&gt;4.8218727&lt;/D&gt;&lt;D xsi:type="xsd:double"&gt;-2.6089907&lt;/D&gt;&lt;D xsi:type="xsd:double"&gt;-2.7846336&lt;/D&gt;&lt;D xsi:type="xsd:double"&gt;1.1240005&lt;/D&gt;&lt;D xsi:type="xsd:double"&gt;0&lt;/D&gt;&lt;D xsi:type="xsd:double"&gt;-1.7927587&lt;/D&gt;&lt;D xsi:type="xsd:double"&gt;-0.8044958&lt;/D&gt;&lt;D xsi:type="xsd:double"&gt;-4.9354553&lt;/D&gt;&lt;D xsi:type="xsd:double"&gt;-0.8785963&lt;/D&gt;&lt;D xsi:type="xsd:double"&gt;3.2634974&lt;/D&gt;&lt;D xsi:type="xsd:double"&gt;4.6820164&lt;/D&gt;&lt;D xsi:type="xsd:double"&gt;-5.9634743&lt;/D&gt;&lt;D xsi:type="xsd:double"&gt;-2.9765904&lt;/D&gt;&lt;D xsi:type="xsd:double"&gt;4.5147657&lt;/D&gt;&lt;D xsi:type="xsd:double"&gt;3.5930514&lt;/D&gt;&lt;D xsi:type="xsd:double"&gt;-0.038969517&lt;/D&gt;&lt;D xsi:type="xsd:double"&gt;-0.8187115&lt;/D&gt;&lt;D xsi:type="xsd:double"&gt;-6.68239&lt;/D&gt;&lt;D xsi:type="xsd:double"&gt;-5.9074345&lt;/D&gt;&lt;D xsi:type="xsd:double"&gt;-2.1470964&lt;/D&gt;&lt;D xsi:type="xsd:double"&gt;5.8823586&lt;/D&gt;&lt;D xsi:type="xsd:double"&gt;-4.894185&lt;/D&gt;&lt;D xsi:type="xsd:double"&gt;-7.0468245&lt;/D&gt;&lt;D xsi:type="xsd:double"&gt;7.9800487&lt;/D&gt;&lt;D xsi:type="xsd:double"&gt;4.745579&lt;/D&gt;&lt;D xsi:type="xsd:double"&gt;4.4523597&lt;/D&gt;&lt;D xsi:type="xsd:double"&gt;-3.878945&lt;/D&gt;&lt;D xsi:type="xsd:double"&gt;-5.277157&lt;/D&gt;&lt;D xsi:type="xsd:double"&gt;3.8857698&lt;/D&gt;&lt;D xsi:type="xsd:double"&gt;-2.9292464&lt;/D&gt;&lt;D xsi:type="xsd:double"&gt;-3.8155674999999998&lt;/D&gt;&lt;D xsi:type="xsd:double"&gt;2.8009772&lt;/D&gt;&lt;D xsi:type="xsd:double"&gt;0.047802925&lt;/D&gt;&lt;D xsi:type="xsd:double"&gt;1.2900114&lt;/D&gt;&lt;D xsi:type="xsd:double"&gt;-2.4056613&lt;/D&gt;&lt;D xsi:type="xsd:double"&gt;3.1899452&lt;/D&gt;&lt;D xsi:type="xsd:double"&gt;0&lt;/D&gt;&lt;D xsi:type="xsd:double"&gt;-0.23448467&lt;/D&gt;&lt;D xsi:type="xsd:double"&gt;2.2455812&lt;/D&gt;&lt;D xsi:type="xsd:double"&gt;3.1308413&lt;/D&gt;&lt;D xsi:type="xsd:double"&gt;-1.9483447&lt;/D&gt;&lt;D xsi:type="xsd:double"&gt;7.5785637&lt;/D&gt;&lt;D xsi:type="xsd:double"&gt;-0.31858087&lt;/D&gt;&lt;D xsi:type="xsd:double"&gt;1.9702315&lt;/D&gt;&lt;D xsi:type="xsd:double"&gt;4.7659874&lt;/D&gt;&lt;D xsi:type="xsd:double"&gt;8.278692&lt;/D&gt;&lt;D xsi:type="xsd:double"&gt;-1.8925071&lt;/D&gt;&lt;/FQL&gt;&lt;FQL&gt;&lt;Q&gt;EPHE^FMA_PE(NTMA,-10AY,0,AM,"PORTAGG","MEANR")&lt;/Q&gt;&lt;R&gt;121&lt;/R&gt;&lt;C&gt;1&lt;/C&gt;&lt;D xsi:type="xsd:double"&gt;16.9901775194127&lt;/D&gt;&lt;D xsi:type="xsd:double"&gt;17.7155949601016&lt;/D&gt;&lt;D xsi:type="xsd:double"&gt;16.7772009773819&lt;/D&gt;&lt;D xsi:type="xsd:double"&gt;17.7955309724831&lt;/D&gt;&lt;D xsi:type="xsd:double"&gt;18.3076404496382&lt;/D&gt;&lt;D xsi:type="xsd:double"&gt;18.0703629072974&lt;/D&gt;&lt;D xsi:type="xsd:double"&gt;18.3149461438074&lt;/D&gt;&lt;D xsi:type="xsd:double"&gt;18.3949562065236&lt;/D&gt;&lt;D xsi:type="xsd:double"&gt;17.508344266781&lt;/D&gt;&lt;D xsi:type="xsd:double"&gt;17.6377352064297&lt;/D&gt;&lt;D xsi:type="xsd:double"&gt;17.1357930353022&lt;/D&gt;&lt;D xsi:type="xsd:double"&gt;16.7539658963679&lt;/D&gt;&lt;D xsi:type="xsd:double"&gt;16.6301938461062&lt;/D&gt;&lt;D xsi:type="xsd:double"&gt;15.7188840717459&lt;/D&gt;&lt;D xsi:type="xsd:double"&gt;16.0091762181351&lt;/D&gt;&lt;D xsi:type="xsd:double"&gt;14.8964745760146&lt;/D&gt;&lt;D xsi:type="xsd:double"&gt;15.6433513097908&lt;/D&gt;&lt;D xsi:type="xsd:double"&gt;16.6966095141735&lt;/D&gt;&lt;D xsi:type="xsd:double"&gt;16.6488119293167&lt;/D&gt;&lt;D xsi:type="xsd:double"&gt;16.588241831388&lt;/D&gt;&lt;D xsi:type="xsd:double"&gt;17.1772745442876&lt;/D&gt;&lt;D xsi:type="xsd:double"&gt;17.8840906302143&lt;/D&gt;&lt;D xsi:type="xsd:double"&gt;18.136611038646&lt;/D&gt;&lt;D xsi:type="xsd:double"&gt;16.9081449473198&lt;/D&gt;&lt;D xsi:type="xsd:double"&gt;16.7683599642148&lt;/D&gt;&lt;D xsi:type="xsd:double"&gt;15.6750338745644&lt;/D&gt;&lt;D xsi:type="xsd:double"&gt;15.3236870913936&lt;/D&gt;&lt;D xsi:type="xsd:double"&gt;16.485060087421&lt;/D&gt;&lt;D xsi:type="xsd:double"&gt;16.5702675575862&lt;/D&gt;&lt;D xsi:type="xsd:double"&gt;16.9618716545775&lt;/D&gt;&lt;D xsi:type="xsd:double"&gt;17.3989015167123&lt;/D&gt;&lt;D xsi:type="xsd:double"&gt;17.186898621205&lt;/D&gt;&lt;D xsi:type="xsd:double"&gt;17.6223625632323&lt;/D&gt;&lt;D xsi:type="xsd:double"&gt;16.835205181098&lt;/D&gt;&lt;D xsi:type="xsd:double"&gt;16.5463325916675&lt;/D&gt;&lt;D xsi:type="xsd:double"&gt;17.3166046352406&lt;/D&gt;&lt;D xsi:type="xsd:double"&gt;18.0340163861494&lt;/D&gt;&lt;D xsi:type="xsd:double"&gt;17.4621163073975&lt;/D&gt;&lt;D xsi:type="xsd:double"&gt;17.3753364128241&lt;/D&gt;&lt;D xsi:type="xsd:double"&gt;17.9644934927303&lt;/D&gt;&lt;D xsi:type="xsd:double"&gt;17.2563602100785&lt;/D&gt;&lt;D xsi:type="xsd:double"&gt;16.7318876064142&lt;/D&gt;&lt;D xsi:type="xsd:double"&gt;15.8128110975785&lt;/D&gt;&lt;D xsi:type="xsd:double"&gt;15.9244370465379&lt;/D&gt;&lt;D xsi:type="xsd:double"&gt;15.4827021777207&lt;/D&gt;&lt;D xsi:type="xsd:double"&gt;15.2016328632377&lt;/D&gt;&lt;D xsi:type="xsd:double"&gt;15.3281408252789&lt;/D&gt;&lt;D xsi:type="xsd:double"&gt;14.0548247031424&lt;/D&gt;&lt;D xsi:type="xsd:double"&gt;13.8983602270742&lt;/D&gt;&lt;D xsi:type="xsd:double"&gt;13.5950366105231&lt;/D&gt;&lt;D xsi:type="xsd:double"&gt;14.7250948168318&lt;/D&gt;&lt;D xsi:type="xsd:double"&gt;15.8583853877578&lt;/D&gt;&lt;D xsi:type="xsd:double"&gt;15.3677099764411&lt;/D&gt;&lt;D xsi:type="xsd:double"&gt;15.166935889678&lt;/D&gt;&lt;D xsi:type="xsd:double"&gt;15.1253483193641&lt;/D&gt;&lt;D xsi:type="xsd:double"&gt;14.7907477957659&lt;/D&gt;&lt;D xsi:type="xsd:double"&gt;15.295294921226&lt;/D&gt;&lt;D xsi:type="xsd:double"&gt;15.7728967367027&lt;/D&gt;&lt;D xsi:type="xsd:double"&gt;14.4740634155702&lt;/D&gt;&lt;D xsi:type="xsd:double"&gt;13.9553907957835&lt;/D&gt;&lt;D xsi:type="xsd:double"&gt;13.8568956305203&lt;/D&gt;&lt;D xsi:type="xsd:double"&gt;13.884337884208&lt;/D&gt;&lt;D xsi:type="xsd:double"&gt;13.9688347668751&lt;/D&gt;&lt;D xsi:type="xsd:double"&gt;13.7289716553796&lt;/D&gt;&lt;D xsi:type="xsd:double"&gt;13.041504206695&lt;/D&gt;&lt;D xsi:type="xsd:double"&gt;9.84426549436985&lt;/D&gt;&lt;D xsi:type="xsd:double"&gt;11.4917876882462&lt;/D&gt;&lt;D xsi:type="xsd:double"&gt;12.7660143935259&lt;/D&gt;&lt;D xsi:type="xsd:double"&gt;15.7629629239471&lt;/D&gt;&lt;D xsi:type="xsd:double"&gt;15.2827107099947&lt;/D&gt;&lt;D xsi:type="xsd:double"&gt;16.5719701843823&lt;/D&gt;&lt;D xsi:type="xsd:double"&gt;15.8195396768951&lt;/D&gt;&lt;D xsi:type="xsd:double"&gt;15.6184206049659&lt;/D&gt;&lt;D xsi:type="xsd:double"&gt;17.8656475407892&lt;/D&gt;&lt;D xsi:type="xsd:double"&gt;16.9528066473462&lt;/D&gt;&lt;D xsi:type="xsd:double"&gt;16.7256321884733&lt;/D&gt;&lt;D xsi:type="xsd:double"&gt;15.8550037016953&lt;/D&gt;&lt;D xsi:type="xsd:double"&gt;15.3416214258438&lt;/D&gt;&lt;D xsi:type="xsd:double"&gt;14.8190651259918&lt;/D&gt;&lt;D xsi:type="xsd:double"&gt;14.5815713916804&lt;/D&gt;&lt;D xsi:type="xsd:double"&gt;16.2847616733544&lt;/D&gt;&lt;D xsi:type="xsd:double"&gt;15.6402556902057&lt;/D&gt;&lt;D xsi:type="xsd:double"&gt;15.247449016537&lt;/D&gt;&lt;D xsi:type="xsd:double"&gt;15.7551736666231&lt;/D&gt;&lt;D xsi:type="xsd:double"&gt;16.7173354953785&lt;/D&gt;&lt;D xsi:type="xsd:double"&gt;16.1018543224143&lt;/D&gt;&lt;D xsi:type="xsd:double"&gt;15.5604807924772&lt;/D&gt;&lt;D xsi:type="xsd:double"&gt;15.3623332627298&lt;/D&gt;&lt;D xsi:type="xsd:double"&gt;15.33059762436&lt;/D&gt;&lt;D xsi:type="xsd:double"&gt;14.4255732345078&lt;/D&gt;&lt;D xsi:type="xsd:double"&gt;14.203565312904&lt;/D&gt;&lt;D xsi:type="xsd:double"&gt;13.1819130375824&lt;/D&gt;&lt;D xsi:type="xsd:double"&gt;12.873465898159&lt;/D&gt;&lt;D xsi:type="xsd:double"&gt;12.6080368012898&lt;/D&gt;&lt;D xsi:type="xsd:double"&gt;13.2161902221596&lt;/D&gt;&lt;D xsi:type="xsd:double"&gt;12.6621450093606&lt;/D&gt;&lt;D xsi:type="xsd:double"&gt;11.8170184911352&lt;/D&gt;&lt;D xsi:type="xsd:double"&gt;12.0327862229663&lt;/D&gt;&lt;D xsi:type="xsd:double"&gt;12.2988405154081&lt;/D&gt;&lt;D xsi:type="xsd:double"&gt;13.4766179384663&lt;/D&gt;&lt;D xsi:type="xsd:double"&gt;12.6271238452425&lt;/D&gt;&lt;D xsi:type="xsd:double"&gt;11.5811052439431&lt;/D&gt;&lt;D xsi:type="xsd:double"&gt;11.3422845022232&lt;/D&gt;&lt;D xsi:type="xsd:double"&gt;11.2428605783595&lt;/D&gt;&lt;D xsi:type="xsd:double"&gt;10.228604085975&lt;/D&gt;&lt;D xsi:type="xsd:double"&gt;10.1928664124697&lt;/D&gt;&lt;D xsi:type="xsd:double"&gt;9.54042311925933&lt;/D&gt;&lt;D xsi:type="xsd:double"&gt;9.60204938247886&lt;/D&gt;&lt;D xsi:type="xsd:double"&gt;9.86312289567014&lt;/D&gt;&lt;D xsi:type="xsd:double"&gt;9.58614091244001&lt;/D&gt;&lt;D xsi:type="xsd:double"&gt;9.34036344731969&lt;/D&gt;&lt;D xsi:type="xsd:double"&gt;9.35428745357628&lt;/D&gt;&lt;D xsi:type="xsd:double"&gt;9.8503361740693&lt;/D&gt;&lt;D xsi:type="xsd:double"&gt;10.1653286590087&lt;/D&gt;&lt;D xsi:type="xsd:double"&gt;8.94266886694023&lt;/D&gt;&lt;D xsi:type="xsd:double"&gt;8.88576021519668&lt;/D&gt;&lt;D xsi:type="xsd:double"&gt;8.74949372363439&lt;/D&gt;&lt;D xsi:type="xsd:double"&gt;9.47144543748476&lt;/D&gt;&lt;D xsi:type="xsd:double"&gt;9.69341142532984&lt;/D&gt;&lt;D xsi:type="xsd:double"&gt;10.0303453532078&lt;/D&gt;&lt;D xsi:type="xsd:double"&gt;10.3699189621256&lt;/D&gt;&lt;/FQL&gt;&lt;FQL&gt;&lt;Q&gt;EPOL^FMA_PE(LTMA,-10AY,0,AM,"PORTAGG","MEANR")&lt;/Q&gt;&lt;R&gt;121&lt;/R&gt;&lt;C&gt;1&lt;/C&gt;&lt;D xsi:type="xsd:double"&gt;14.5057026845708&lt;/D&gt;&lt;D xsi:type="xsd:double"&gt;14.6404699491832&lt;/D&gt;&lt;D xsi:type="xsd:double"&gt;14.4604280099274&lt;/D&gt;&lt;D xsi:type="xsd:double"&gt;14.0318595025236&lt;/D&gt;&lt;D xsi:type="xsd:double"&gt;18.9828089337995&lt;/D&gt;&lt;D xsi:type="xsd:double"&gt;20.0323406363527&lt;/D&gt;&lt;D xsi:type="xsd:double"&gt;19.7432817296314&lt;/D&gt;&lt;D xsi:type="xsd:double"&gt;19.1343879662616&lt;/D&gt;&lt;D xsi:type="xsd:double"&gt;17.9253949471129&lt;/D&gt;&lt;D xsi:type="xsd:double"&gt;17.1758147819495&lt;/D&gt;&lt;D xsi:type="xsd:double"&gt;15.8097867762427&lt;/D&gt;&lt;D xsi:type="xsd:double"&gt;14.8753615244983&lt;/D&gt;&lt;D xsi:type="xsd:double"&gt;14.1252954275917&lt;/D&gt;&lt;D xsi:type="xsd:double"&gt;12.815834996237&lt;/D&gt;&lt;D xsi:type="xsd:double"&gt;11.2675641346133&lt;/D&gt;&lt;D xsi:type="xsd:double"&gt;10.7877067356077&lt;/D&gt;&lt;D xsi:type="xsd:double"&gt;12.2791758269036&lt;/D&gt;&lt;D xsi:type="xsd:double"&gt;12.3798005198921&lt;/D&gt;&lt;D xsi:type="xsd:double"&gt;12.4233096416872&lt;/D&gt;&lt;D xsi:type="xsd:double"&gt;12.106099370849&lt;/D&gt;&lt;D xsi:type="xsd:double"&gt;11.8986176069343&lt;/D&gt;&lt;D xsi:type="xsd:double"&gt;11.8775747926438&lt;/D&gt;&lt;D xsi:type="xsd:double"&gt;12.2997343596111&lt;/D&gt;&lt;D xsi:type="xsd:double"&gt;12.0635401507329&lt;/D&gt;&lt;D xsi:type="xsd:double"&gt;12.2786060855263&lt;/D&gt;&lt;D xsi:type="xsd:double"&gt;12.2078972960465&lt;/D&gt;&lt;D xsi:type="xsd:double"&gt;13.392399354748&lt;/D&gt;&lt;D xsi:type="xsd:double"&gt;14.0433179619547&lt;/D&gt;&lt;D xsi:type="xsd:double"&gt;16.1424623478321&lt;/D&gt;&lt;D xsi:type="xsd:double"&gt;15.6670629879934&lt;/D&gt;&lt;D xsi:type="xsd:double"&gt;15.2711512784579&lt;/D&gt;&lt;D xsi:type="xsd:double"&gt;14.9485621580888&lt;/D&gt;&lt;D xsi:type="xsd:double"&gt;14.6889004363188&lt;/D&gt;&lt;D xsi:type="xsd:double"&gt;14.5309858969526&lt;/D&gt;&lt;D xsi:type="xsd:double"&gt;14.2504415432464&lt;/D&gt;&lt;D xsi:type="xsd:double"&gt;13.988813260179&lt;/D&gt;&lt;D xsi:type="xsd:double"&gt;13.4816744360141&lt;/D&gt;&lt;D xsi:type="xsd:double"&gt;12.7757892650921&lt;/D&gt;&lt;D xsi:type="xsd:double"&gt;12.5100769323393&lt;/D&gt;&lt;D xsi:type="xsd:double"&gt;12.9640233750619&lt;/D&gt;&lt;D xsi:type="xsd:double"&gt;12.1607282606849&lt;/D&gt;&lt;D xsi:type="xsd:double"&gt;11.7036885717726&lt;/D&gt;&lt;D xsi:type="xsd:double"&gt;11.8107033717356&lt;/D&gt;&lt;D xsi:type="xsd:double"&gt;11.6816643333133&lt;/D&gt;&lt;D xsi:type="xsd:double"&gt;11.3934300275038&lt;/D&gt;&lt;D xsi:type="xsd:double"&gt;11.3109498051074&lt;/D&gt;&lt;D xsi:type="xsd:double"&gt;11.5214622393347&lt;/D&gt;&lt;D xsi:type="xsd:double"&gt;11.340484806679&lt;/D&gt;&lt;D xsi:type="xsd:double"&gt;11.2557641252701&lt;/D&gt;&lt;D xsi:type="xsd:double"&gt;11.0947908035956&lt;/D&gt;&lt;D xsi:type="xsd:double"&gt;11.6478096778056&lt;/D&gt;&lt;D xsi:type="xsd:double"&gt;11.7723150218439&lt;/D&gt;&lt;D xsi:type="xsd:double"&gt;11.5350907234721&lt;/D&gt;&lt;D xsi:type="xsd:double"&gt;11.6123619427999&lt;/D&gt;&lt;D xsi:type="xsd:double"&gt;11.6595359848644&lt;/D&gt;&lt;D xsi:type="xsd:double"&gt;11.3150919460141&lt;/D&gt;&lt;D xsi:type="xsd:double"&gt;11.5196022661449&lt;/D&gt;&lt;D xsi:type="xsd:double"&gt;11.5593951438519&lt;/D&gt;&lt;D xsi:type="xsd:double"&gt;10.77811076678&lt;/D&gt;&lt;D xsi:type="xsd:double"&gt;11.1246334516006&lt;/D&gt;&lt;D xsi:type="xsd:double"&gt;10.9181833431578&lt;/D&gt;&lt;D xsi:type="xsd:double"&gt;11.0725203643015&lt;/D&gt;&lt;D xsi:type="xsd:double"&gt;10.9094537294523&lt;/D&gt;&lt;D xsi:type="xsd:double"&gt;11.1894287380336&lt;/D&gt;&lt;D xsi:type="xsd:double"&gt;11.4004230710963&lt;/D&gt;&lt;D xsi:type="xsd:double"&gt;9.36016113723187&lt;/D&gt;&lt;D xsi:type="xsd:double"&gt;10.2350026753189&lt;/D&gt;&lt;D xsi:type="xsd:double"&gt;11.1144429160294&lt;/D&gt;&lt;D xsi:type="xsd:double"&gt;12.1090588828365&lt;/D&gt;&lt;D xsi:type="xsd:double"&gt;11.8939321850208&lt;/D&gt;&lt;D xsi:type="xsd:double"&gt;12.6442632193568&lt;/D&gt;&lt;D xsi:type="xsd:double"&gt;12.7143026648075&lt;/D&gt;&lt;D xsi:type="xsd:double"&gt;14.1949215565114&lt;/D&gt;&lt;D xsi:type="xsd:double"&gt;19.3839348441084&lt;/D&gt;&lt;D xsi:type="xsd:double"&gt;21.5571758343837&lt;/D&gt;&lt;D xsi:type="xsd:double"&gt;22.4293400423986&lt;/D&gt;&lt;D xsi:type="xsd:double"&gt;15.641020874923&lt;/D&gt;&lt;D xsi:type="xsd:double"&gt;16.8773660832187&lt;/D&gt;&lt;D xsi:type="xsd:double"&gt;16.4644113474912&lt;/D&gt;&lt;D xsi:type="xsd:double"&gt;16.3682654179499&lt;/D&gt;&lt;D xsi:type="xsd:double"&gt;15.7154821385463&lt;/D&gt;&lt;D xsi:type="xsd:double"&gt;15.0065413019328&lt;/D&gt;&lt;D xsi:type="xsd:double"&gt;14.329951279802&lt;/D&gt;&lt;D xsi:type="xsd:double"&gt;13.7604588717401&lt;/D&gt;&lt;D xsi:type="xsd:double"&gt;14.0625973561539&lt;/D&gt;&lt;D xsi:type="xsd:double"&gt;12.7848533301028&lt;/D&gt;&lt;D xsi:type="xsd:double"&gt;10.5524461947448&lt;/D&gt;&lt;D xsi:type="xsd:double"&gt;10.8459262463175&lt;/D&gt;&lt;D xsi:type="xsd:double"&gt;10.4758951834874&lt;/D&gt;&lt;D xsi:type="xsd:double"&gt;9.7964613138585&lt;/D&gt;&lt;D xsi:type="xsd:double"&gt;9.50915908926977&lt;/D&gt;&lt;D xsi:type="xsd:double"&gt;8.74886628337571&lt;/D&gt;&lt;D xsi:type="xsd:double"&gt;8.20732248477052&lt;/D&gt;&lt;D xsi:type="xsd:double"&gt;7.312033016252&lt;/D&gt;&lt;D xsi:type="xsd:double"&gt;7.08573670676653&lt;/D&gt;&lt;D xsi:type="xsd:double"&gt;6.55154302725268&lt;/D&gt;&lt;D xsi:type="xsd:double"&gt;6.55419829489173&lt;/D&gt;&lt;D xsi:type="xsd:double"&gt;6.1609067321499&lt;/D&gt;&lt;D xsi:type="xsd:double"&gt;5.91960777994779&lt;/D&gt;&lt;D xsi:type="xsd:double"&gt;6.26734025738143&lt;/D&gt;&lt;D xsi:type="xsd:double"&gt;5.48617661069264&lt;/D&gt;&lt;D xsi:type="xsd:double"&gt;5.94859963770654&lt;/D&gt;&lt;D xsi:type="xsd:double"&gt;6.09570178178832&lt;/D&gt;&lt;D xsi:type="xsd:double"&gt;6.28175705719704&lt;/D&gt;&lt;D xsi:type="xsd:double"&gt;6.5876005937042&lt;/D&gt;&lt;D xsi:type="xsd:double"&gt;6.60139177680905&lt;/D&gt;&lt;D xsi:type="xsd:double"&gt;6.75559748748255&lt;/D&gt;&lt;D xsi:type="xsd:double"&gt;6.90632644442838&lt;/D&gt;&lt;D xsi:type="xsd:double"&gt;7.47585870625319&lt;/D&gt;&lt;D xsi:type="xsd:double"&gt;7.4905205231439&lt;/D&gt;&lt;D xsi:type="xsd:double"&gt;9.57719681622213&lt;/D&gt;&lt;D xsi:type="xsd:double"&gt;8.39262675993792&lt;/D&gt;&lt;D xsi:type="xsd:double"&gt;8.97565417512157&lt;/D&gt;&lt;D xsi:type="xsd:double"&gt;8.91530314136357&lt;/D&gt;&lt;D xsi:type="xsd:double"&gt;8.82615631063567&lt;/D&gt;&lt;D xsi:type="xsd:double"&gt;9.05918212707378&lt;/D&gt;&lt;D xsi:type="xsd:double"&gt;9.08696532598185&lt;/D&gt;&lt;D xsi:type="xsd:double"&gt;9.05576523756472&lt;/D&gt;&lt;D xsi:type="xsd:double"&gt;9.10681923923025&lt;/D&gt;&lt;D xsi:type="xsd:double"&gt;8.82675775982202&lt;/D&gt;&lt;D xsi:type="xsd:double"&gt;9.1121824155414&lt;/D&gt;&lt;/FQL&gt;&lt;FQL&gt;&lt;Q&gt;WL-FDS^FG_PRICE(0)&lt;/Q&gt;&lt;R&gt;1&lt;/R&gt;&lt;C&gt;1&lt;/C&gt;&lt;D xsi:type="xsd:double"&gt;566.6&lt;/D&gt;&lt;/FQL&gt;&lt;FQL&gt;&lt;Q&gt;PLATI-FDS^FG_PRICE_CHANGE(0,-1AM)&lt;/Q&gt;&lt;R&gt;1&lt;/R&gt;&lt;C&gt;1&lt;/C&gt;&lt;D xsi:type="xsd:double"&gt;2.44897959183674&lt;/D&gt;&lt;/FQL&gt;&lt;FQL&gt;&lt;Q&gt;BRENT-FDS^MAX(FG_PRICE(0,-5AY))&lt;/Q&gt;&lt;R&gt;1&lt;/R&gt;&lt;C&gt;1&lt;/C&gt;&lt;D xsi:type="xsd:double"&gt;140.85&lt;/D&gt;&lt;/FQL&gt;&lt;FQL&gt;&lt;Q&gt;TIOS-FDS^FG_PRICE_CHANGE(0,-6AM)&lt;/Q&gt;&lt;R&gt;1&lt;/R&gt;&lt;C&gt;1&lt;/C&gt;&lt;D xsi:type="xsd:double"&gt;-2.39925891616489&lt;/D&gt;&lt;/FQL&gt;&lt;FQL&gt;&lt;Q&gt;VNM^FG_PRICE_MAVG(0,,,,60)&lt;/Q&gt;&lt;R&gt;1&lt;/R&gt;&lt;C&gt;1&lt;/C&gt;&lt;D xsi:type="xsd:double"&gt;12.343166&lt;/D&gt;&lt;/FQL&gt;&lt;FQL&gt;&lt;Q&gt;QAT^FG_PRICE(0)&lt;/Q&gt;&lt;R&gt;1&lt;/R&gt;&lt;C&gt;1&lt;/C&gt;&lt;D xsi:type="xsd:double"&gt;18.5&lt;/D&gt;&lt;/FQL&gt;&lt;FQL&gt;&lt;Q&gt;EWZ^FG_PRICE_MAVG(0,,,,60)&lt;/Q&gt;&lt;R&gt;1&lt;/R&gt;&lt;C&gt;1&lt;/C&gt;&lt;D xsi:type="xsd:double"&gt;29.2345&lt;/D&gt;&lt;/FQL&gt;&lt;FQL&gt;&lt;Q&gt;EWM^FG_PRICE(0)&lt;/Q&gt;&lt;R&gt;1&lt;/R&gt;&lt;C&gt;1&lt;/C&gt;&lt;D xsi:type="xsd:double"&gt;25.92&lt;/D&gt;&lt;/FQL&gt;&lt;FQL&gt;&lt;Q&gt;VNM^FG_TOTAL_RETURNC(0,-3AM)&lt;/Q&gt;&lt;R&gt;1&lt;/R&gt;&lt;C&gt;1&lt;/C&gt;&lt;D xsi:type="xsd:double"&gt;0.7401347&lt;/D&gt;&lt;/FQL&gt;&lt;FQL&gt;&lt;Q&gt;TUR^FG_TOTAL_RETURNC(0,-3AM)&lt;/Q&gt;&lt;R&gt;1&lt;/R&gt;&lt;C&gt;1&lt;/C&gt;&lt;D xsi:type="xsd:double"&gt;-23.571438&lt;/D&gt;&lt;/FQL&gt;&lt;FQL&gt;&lt;Q&gt;INDA^FG_TOTAL_RETURNC(0,-6AM)&lt;/Q&gt;&lt;R&gt;1&lt;/R&gt;&lt;C&gt;1&lt;/C&gt;&lt;D xsi:type="xsd:double"&gt;10.74996&lt;/D&gt;&lt;/FQL&gt;&lt;FQL&gt;&lt;Q&gt;EWY^P_PRICE(0)/P_PRICE_HIGH_PR(0,,,,,,"PRICE","INTRA","52W")&lt;/Q&gt;&lt;R&gt;1&lt;/R&gt;&lt;C&gt;1&lt;/C&gt;&lt;D xsi:type="xsd:double"&gt;0.8929008&lt;/D&gt;&lt;/FQL&gt;&lt;FQL&gt;&lt;Q&gt;EPU^P_PRICE(0)/P_PRICE_LOW_PR(0,,,,,,"PRICE","INTRA","52W")-1&lt;/Q&gt;&lt;R&gt;1&lt;/R&gt;&lt;C&gt;1&lt;/C&gt;&lt;D xsi:type="xsd:double"&gt;0.5604203&lt;/D&gt;&lt;/FQL&gt;&lt;FQL&gt;&lt;Q&gt;ECH^P_PRICE(0)/P_PRICE_LOW_PR(0,,,,,,"PRICE","INTRA","52W")-1&lt;/Q&gt;&lt;R&gt;1&lt;/R&gt;&lt;C&gt;1&lt;/C&gt;&lt;D xsi:type="xsd:double"&gt;0.11153352&lt;/D&gt;&lt;/FQL&gt;&lt;FQL&gt;&lt;Q&gt;SPY^P_PRICE(0)/P_PRICE_HIGH_PR(0,,,,,,"PRICE","INTRA","52W")&lt;/Q&gt;&lt;R&gt;1&lt;/R&gt;&lt;C&gt;1&lt;/C&gt;&lt;D xsi:type="xsd:double"&gt;0.9973897&lt;/D&gt;&lt;/FQL&gt;&lt;FQL&gt;&lt;Q&gt;SPY^FMA_COS_DOWN("EPS","1M",+1,NOW,,,"PORTAGG","MEANR")&lt;/Q&gt;&lt;R&gt;1&lt;/R&gt;&lt;C&gt;1&lt;/C&gt;&lt;D xsi:type="xsd:double"&gt;212&lt;/D&gt;&lt;/FQL&gt;&lt;FQL&gt;&lt;Q&gt;TRYMY10Y-FDS^FG_YIELD(-10AY,0,Y,,"YTM")&lt;/Q&gt;&lt;R&gt;10&lt;/R&gt;&lt;C&gt;1&lt;/C&gt;&lt;D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xsi:type="xsd:double"&gt;3.727505&lt;/D&gt;&lt;/FQL&gt;&lt;FQL&gt;&lt;Q&gt;CAGDPY@TW^EE_ACTUAL_ANNUAL(MED,+1)&lt;/Q&gt;&lt;R&gt;1&lt;/R&gt;&lt;C&gt;1&lt;/C&gt;&lt;D xsi:type="xsd:double"&gt;13.8&lt;/D&gt;&lt;/FQL&gt;&lt;FQL&gt;&lt;Q&gt;USDTHB^FG_COMPANY_NAME&lt;/Q&gt;&lt;R&gt;1&lt;/R&gt;&lt;C&gt;1&lt;/C&gt;&lt;D xsi:type="xsd:string"&gt;Thailand Baht per U.S. Dollar&lt;/D&gt;&lt;/FQL&gt;&lt;FQL&gt;&lt;Q&gt;USDBRL^FG_PRICE(0)&lt;/Q&gt;&lt;R&gt;1&lt;/R&gt;&lt;C&gt;1&lt;/C&gt;&lt;D xsi:type="xsd:double"&gt;5.67045&lt;/D&gt;&lt;/FQL&gt;&lt;FQL&gt;&lt;Q&gt;USDPLN^FG_PRICE_CHANGE(0,-1AY)&lt;/Q&gt;&lt;R&gt;1&lt;/R&gt;&lt;C&gt;1&lt;/C&gt;&lt;D xsi:type="xsd:double"&gt;-5.9625864&lt;/D&gt;&lt;/FQL&gt;&lt;FQL&gt;&lt;Q&gt;FC0000MX^FMA_EPS(NTMA,-20AY,0,CY,,"PORTAGG","MEANR")&lt;/Q&gt;&lt;R&gt;20&lt;/R&gt;&lt;C&gt;1&lt;/C&gt;&lt;D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xsi:type="xsd:double"&gt;22.5753114287547&lt;/D&gt;&lt;D xsi:type="xsd:double"&gt;28.4030522233527&lt;/D&gt;&lt;D xsi:type="xsd:double"&gt;32.5319871928693&lt;/D&gt;&lt;D xsi:type="xsd:double"&gt;39.4423843269725&lt;/D&gt;&lt;/FQL&gt;&lt;FQL&gt;&lt;Q&gt;CC_MX^FG_COMPANY_NAME&lt;/Q&gt;&lt;R&gt;1&lt;/R&gt;&lt;C&gt;1&lt;/C&gt;&lt;D xsi:type="xsd:string"&gt;Mexico&lt;/D&gt;&lt;/FQL&gt;&lt;FQL&gt;&lt;Q&gt;USDAED^STD(FG_PRICE_CHANGE(0,-1AY,AM))&lt;/Q&gt;&lt;R&gt;1&lt;/R&gt;&lt;C&gt;1&lt;/C&gt;&lt;D xsi:type="xsd:double"&gt;0.00640928100193187&lt;/D&gt;&lt;/FQL&gt;&lt;FQL&gt;&lt;Q&gt;USDEUR^STD(FG_PRICE_CHANGE(0,-1AY,AM))&lt;/Q&gt;&lt;R&gt;1&lt;/R&gt;&lt;C&gt;1&lt;/C&gt;&lt;D xsi:type="xsd:double"&gt;1.69260538047474&lt;/D&gt;&lt;/FQL&gt;&lt;FQL&gt;&lt;Q&gt;USDTWD^FG_PRICE_CHANGE(0,-1AM)&lt;/Q&gt;&lt;R&gt;1&lt;/R&gt;&lt;C&gt;1&lt;/C&gt;&lt;D xsi:type="xsd:double"&gt;0.2861023&lt;/D&gt;&lt;/FQL&gt;&lt;FQL&gt;&lt;Q&gt;USDCLP^FG_PRICE_CHANGE(0,-3AM)&lt;/Q&gt;&lt;R&gt;1&lt;/R&gt;&lt;C&gt;1&lt;/C&gt;&lt;D xsi:type="xsd:double"&gt;0.8617163&lt;/D&gt;&lt;/FQL&gt;&lt;FQL&gt;&lt;Q&gt;EWW^P_PRICE_RETURNS_PR('52W',2,-10AY,0,AM)&lt;/Q&gt;&lt;R&gt;121&lt;/R&gt;&lt;C&gt;1&lt;/C&gt;&lt;D xsi:type="xsd:double"&gt;1.4640927&lt;/D&gt;&lt;D xsi:type="xsd:double"&gt;1.8039346&lt;/D&gt;&lt;D xsi:type="xsd:double"&gt;-10.534883&lt;/D&gt;&lt;D xsi:type="xsd:double"&gt;-10.168666&lt;/D&gt;&lt;D xsi:type="xsd:double"&gt;-5.038315&lt;/D&gt;&lt;D xsi:type="xsd:double"&gt;-1.5615523&lt;/D&gt;&lt;D xsi:type="xsd:double"&gt;-6.966835&lt;/D&gt;&lt;D xsi:type="xsd:double"&gt;-8.149558&lt;/D&gt;&lt;D xsi:type="xsd:double"&gt;-12.188662&lt;/D&gt;&lt;D xsi:type="xsd:double"&gt;-16.235601&lt;/D&gt;&lt;D xsi:type="xsd:double"&gt;-22.525019&lt;/D&gt;&lt;D xsi:type="xsd:double"&gt;-24.180912&lt;/D&gt;&lt;D xsi:type="xsd:double"&gt;-13.872987&lt;/D&gt;&lt;D xsi:type="xsd:double"&gt;-16.625893&lt;/D&gt;&lt;D xsi:type="xsd:double"&gt;-12.511474&lt;/D&gt;&lt;D xsi:type="xsd:double"&gt;-20.347178&lt;/D&gt;&lt;D xsi:type="xsd:double"&gt;-17.252333&lt;/D&gt;&lt;D xsi:type="xsd:double"&gt;-8.641911&lt;/D&gt;&lt;D xsi:type="xsd:double"&gt;-10.127008&lt;/D&gt;&lt;D xsi:type="xsd:double"&gt;-15.56015&lt;/D&gt;&lt;D xsi:type="xsd:double"&gt;-15.370119&lt;/D&gt;&lt;D xsi:type="xsd:double"&gt;-8.097845&lt;/D&gt;&lt;D xsi:type="xsd:double"&gt;0.9987116&lt;/D&gt;&lt;D xsi:type="xsd:double"&gt;-11.261755&lt;/D&gt;&lt;D xsi:type="xsd:double"&gt;-4.055542&lt;/D&gt;&lt;D xsi:type="xsd:double"&gt;-18.39621&lt;/D&gt;&lt;D xsi:type="xsd:double"&gt;-12.634605&lt;/D&gt;&lt;D xsi:type="xsd:double"&gt;-4.768449&lt;/D&gt;&lt;D xsi:type="xsd:double"&gt;-2.7107418&lt;/D&gt;&lt;D xsi:type="xsd:double"&gt;-3.7520945&lt;/D&gt;&lt;D xsi:type="xsd:double"&gt;-0.037413836&lt;/D&gt;&lt;D xsi:type="xsd:double"&gt;3.0934334&lt;/D&gt;&lt;D xsi:type="xsd:double"&gt;14.473284&lt;/D&gt;&lt;D xsi:type="xsd:double"&gt;13.34157&lt;/D&gt;&lt;D xsi:type="xsd:double"&gt;8.248305&lt;/D&gt;&lt;D xsi:type="xsd:double"&gt;21.414566&lt;/D&gt;&lt;D xsi:type="xsd:double"&gt;3.0046344&lt;/D&gt;&lt;D xsi:type="xsd:double"&gt;15.465069&lt;/D&gt;&lt;D xsi:type="xsd:double"&gt;16.239023&lt;/D&gt;&lt;D xsi:type="xsd:double"&gt;28.062809&lt;/D&gt;&lt;D xsi:type="xsd:double"&gt;15.764213&lt;/D&gt;&lt;D xsi:type="xsd:double"&gt;4.421282&lt;/D&gt;&lt;D xsi:type="xsd:double"&gt;7.21612&lt;/D&gt;&lt;D xsi:type="xsd:double"&gt;-8.2862015&lt;/D&gt;&lt;D xsi:type="xsd:double"&gt;-15.280456&lt;/D&gt;&lt;D xsi:type="xsd:double"&gt;-9.29879&lt;/D&gt;&lt;D xsi:type="xsd:double"&gt;-9.334028&lt;/D&gt;&lt;D xsi:type="xsd:double"&gt;-6.2322497&lt;/D&gt;&lt;D xsi:type="xsd:double"&gt;-6.965804&lt;/D&gt;&lt;D xsi:type="xsd:double"&gt;-14.934343&lt;/D&gt;&lt;D xsi:type="xsd:double"&gt;-18.661463&lt;/D&gt;&lt;D xsi:type="xsd:double"&gt;-12.434405&lt;/D&gt;&lt;D xsi:type="xsd:double"&gt;-14.187426&lt;/D&gt;&lt;D xsi:type="xsd:double"&gt;-11.023903&lt;/D&gt;&lt;D xsi:type="xsd:double"&gt;-10.953533&lt;/D&gt;&lt;D xsi:type="xsd:double"&gt;-2.3574948&lt;/D&gt;&lt;D xsi:type="xsd:double"&gt;0.83076954&lt;/D&gt;&lt;D xsi:type="xsd:double"&gt;-13.102329&lt;/D&gt;&lt;D xsi:type="xsd:double"&gt;-18.196058&lt;/D&gt;&lt;D xsi:type="xsd:double"&gt;-12.814015&lt;/D&gt;&lt;D xsi:type="xsd:double"&gt;-3.9266527&lt;/D&gt;&lt;D xsi:type="xsd:double"&gt;10.378563&lt;/D&gt;&lt;D xsi:type="xsd:double"&gt;19.286835&lt;/D&gt;&lt;D xsi:type="xsd:double"&gt;9.678268&lt;/D&gt;&lt;D xsi:type="xsd:double"&gt;11.687576&lt;/D&gt;&lt;D xsi:type="xsd:double"&gt;-32.52523&lt;/D&gt;&lt;D xsi:type="xsd:double"&gt;-38.409424&lt;/D&gt;&lt;D xsi:type="xsd:double"&gt;-29.131348&lt;/D&gt;&lt;D xsi:type="xsd:double"&gt;-25.497597&lt;/D&gt;&lt;D xsi:type="xsd:double"&gt;-26.307858&lt;/D&gt;&lt;D xsi:type="xsd:double"&gt;-10.505122&lt;/D&gt;&lt;D xsi:type="xsd:double"&gt;-22.078842&lt;/D&gt;&lt;D xsi:type="xsd:double"&gt;-19.834291&lt;/D&gt;&lt;D xsi:type="xsd:double"&gt;-6.68723&lt;/D&gt;&lt;D xsi:type="xsd:double"&gt;-6.918401&lt;/D&gt;&lt;D xsi:type="xsd:double"&gt;-2.4033725&lt;/D&gt;&lt;D xsi:type="xsd:double"&gt;-10.366511&lt;/D&gt;&lt;D xsi:type="xsd:double"&gt;56.61062&lt;/D&gt;&lt;D xsi:type="xsd:double"&gt;75.02899&lt;/D&gt;&lt;D xsi:type="xsd:double"&gt;59.777485&lt;/D&gt;&lt;D xsi:type="xsd:double"&gt;48.708904&lt;/D&gt;&lt;D xsi:type="xsd:double"&gt;55.24019&lt;/D&gt;&lt;D xsi:type="xsd:double"&gt;47.282135&lt;/D&gt;&lt;D xsi:type="xsd:double"&gt;49.34238&lt;/D&gt;&lt;D xsi:type="xsd:double"&gt;44.056213&lt;/D&gt;&lt;D xsi:type="xsd:double"&gt;18.681776&lt;/D&gt;&lt;D xsi:type="xsd:double"&gt;15.140462&lt;/D&gt;&lt;D xsi:type="xsd:double"&gt;16.113556&lt;/D&gt;&lt;D xsi:type="xsd:double"&gt;22.453426&lt;/D&gt;&lt;D xsi:type="xsd:double"&gt;21.228813&lt;/D&gt;&lt;D xsi:type="xsd:double"&gt;17.195118&lt;/D&gt;&lt;D xsi:type="xsd:double"&gt;6.0109973&lt;/D&gt;&lt;D xsi:type="xsd:double"&gt;-0.18716455&lt;/D&gt;&lt;D xsi:type="xsd:double"&gt;-3.1700432&lt;/D&gt;&lt;D xsi:type="xsd:double"&gt;-1.2779534&lt;/D&gt;&lt;D xsi:type="xsd:double"&gt;-6.875241&lt;/D&gt;&lt;D xsi:type="xsd:double"&gt;-4.365283&lt;/D&gt;&lt;D xsi:type="xsd:double"&gt;15.556669&lt;/D&gt;&lt;D xsi:type="xsd:double"&gt;7.353294&lt;/D&gt;&lt;D xsi:type="xsd:double"&gt;14.932383&lt;/D&gt;&lt;D xsi:type="xsd:double"&gt;20.15711&lt;/D&gt;&lt;D xsi:type="xsd:double"&gt;9.915614&lt;/D&gt;&lt;D xsi:type="xsd:double"&gt;15.81353&lt;/D&gt;&lt;D xsi:type="xsd:double"&gt;29.694153&lt;/D&gt;&lt;D xsi:type="xsd:double"&gt;45.56445&lt;/D&gt;&lt;D xsi:type="xsd:double"&gt;44.90868&lt;/D&gt;&lt;D xsi:type="xsd:double"&gt;32.881798&lt;/D&gt;&lt;D xsi:type="xsd:double"&gt;34.498978&lt;/D&gt;&lt;D xsi:type="xsd:double"&gt;20.466911&lt;/D&gt;&lt;D xsi:type="xsd:double"&gt;19.712437&lt;/D&gt;&lt;D xsi:type="xsd:double"&gt;39.20244&lt;/D&gt;&lt;D xsi:type="xsd:double"&gt;16.694736&lt;/D&gt;&lt;D xsi:type="xsd:double"&gt;18.086647&lt;/D&gt;&lt;D xsi:type="xsd:double"&gt;25.456083&lt;/D&gt;&lt;D xsi:type="xsd:double"&gt;11.220717&lt;/D&gt;&lt;D xsi:type="xsd:double"&gt;13.139701&lt;/D&gt;&lt;D xsi:type="xsd:double"&gt;-9.281081&lt;/D&gt;&lt;D xsi:type="xsd:double"&gt;-6.9791975&lt;/D&gt;&lt;D xsi:type="xsd:double"&gt;-5.732274&lt;/D&gt;&lt;D xsi:type="xsd:double"&gt;-6.9016814&lt;/D&gt;&lt;D xsi:type="xsd:double"&gt;1.9807577&lt;/D&gt;&lt;/FQL&gt;&lt;FQL&gt;&lt;Q&gt;EPU^FG_TOTAL_RETURNC(-10AY,0,AM)&lt;/Q&gt;&lt;R&gt;121&lt;/R&gt;&lt;C&gt;1&lt;/C&gt;&lt;D xsi:type="xsd:double"&gt;-7.751727&lt;/D&gt;&lt;D xsi:type="xsd:double"&gt;-0.4485607&lt;/D&gt;&lt;D xsi:type="xsd:double"&gt;-3.8667738&lt;/D&gt;&lt;D xsi:type="xsd:double"&gt;-4.943919&lt;/D&gt;&lt;D xsi:type="xsd:double"&gt;1.5521765&lt;/D&gt;&lt;D xsi:type="xsd:double"&gt;-7.0243893&lt;/D&gt;&lt;D xsi:type="xsd:double"&gt;3.3228397&lt;/D&gt;&lt;D xsi:type="xsd:double"&gt;4.942453&lt;/D&gt;&lt;D xsi:type="xsd:double"&gt;-2.9089272&lt;/D&gt;&lt;D xsi:type="xsd:double"&gt;-5.7727575&lt;/D&gt;&lt;D xsi:type="xsd:double"&gt;-16.441757&lt;/D&gt;&lt;D xsi:type="xsd:double"&gt;-2.5924385&lt;/D&gt;&lt;D xsi:type="xsd:double"&gt;3.3595085&lt;/D&gt;&lt;D xsi:type="xsd:double"&gt;-6.343806&lt;/D&gt;&lt;D xsi:type="xsd:double"&gt;-8.876681&lt;/D&gt;&lt;D xsi:type="xsd:double"&gt;-9.137994&lt;/D&gt;&lt;D xsi:type="xsd:double"&gt;17.34358&lt;/D&gt;&lt;D xsi:type="xsd:double"&gt;22.217024&lt;/D&gt;&lt;D xsi:type="xsd:double"&gt;11.634135&lt;/D&gt;&lt;D xsi:type="xsd:double"&gt;2.7768254&lt;/D&gt;&lt;D xsi:type="xsd:double"&gt;-0.10006428&lt;/D&gt;&lt;D xsi:type="xsd:double"&gt;11.376131&lt;/D&gt;&lt;D xsi:type="xsd:double"&gt;7.6621294&lt;/D&gt;&lt;D xsi:type="xsd:double"&gt;-8.54581&lt;/D&gt;&lt;D xsi:type="xsd:double"&gt;-0.30636787&lt;/D&gt;&lt;D xsi:type="xsd:double"&gt;-1.1063337&lt;/D&gt;&lt;D xsi:type="xsd:double"&gt;0.8700967&lt;/D&gt;&lt;D xsi:type="xsd:double"&gt;5.285263&lt;/D&gt;&lt;D xsi:type="xsd:double"&gt;4.606807&lt;/D&gt;&lt;D xsi:type="xsd:double"&gt;-5.6662025&lt;/D&gt;&lt;D xsi:type="xsd:double"&gt;0.7731199&lt;/D&gt;&lt;D xsi:type="xsd:double"&gt;1.0327578&lt;/D&gt;&lt;D xsi:type="xsd:double"&gt;-1.3434649&lt;/D&gt;&lt;D xsi:type="xsd:double"&gt;5.6560874&lt;/D&gt;&lt;D xsi:type="xsd:double"&gt;3.7375212&lt;/D&gt;&lt;D xsi:type="xsd:double"&gt;5.115509&lt;/D&gt;&lt;D xsi:type="xsd:double"&gt;8.294082&lt;/D&gt;&lt;D xsi:type="xsd:double"&gt;-1.4012992&lt;/D&gt;&lt;D xsi:type="xsd:double"&gt;-4.6557245&lt;/D&gt;&lt;D xsi:type="xsd:double"&gt;13.858616&lt;/D&gt;&lt;D xsi:type="xsd:double"&gt;-3.4284353&lt;/D&gt;&lt;D xsi:type="xsd:double"&gt;-1.5010774&lt;/D&gt;&lt;D xsi:type="xsd:double"&gt;8.055151&lt;/D&gt;&lt;D xsi:type="xsd:double"&gt;-4.8130693&lt;/D&gt;&lt;D xsi:type="xsd:double"&gt;-3.0573845&lt;/D&gt;&lt;D xsi:type="xsd:double"&gt;-3.040713&lt;/D&gt;&lt;D xsi:type="xsd:double"&gt;-6.112659&lt;/D&gt;&lt;D xsi:type="xsd:double"&gt;-3.8471818&lt;/D&gt;&lt;D xsi:type="xsd:double"&gt;0.81140995&lt;/D&gt;&lt;D xsi:type="xsd:double"&gt;0.055515766&lt;/D&gt;&lt;D xsi:type="xsd:double"&gt;-1.4197409&lt;/D&gt;&lt;D xsi:type="xsd:double"&gt;3.4482718&lt;/D&gt;&lt;D xsi:type="xsd:double"&gt;3.7431717&lt;/D&gt;&lt;D xsi:type="xsd:double"&gt;3.818798&lt;/D&gt;&lt;D xsi:type="xsd:double"&gt;-2.2323608&lt;/D&gt;&lt;D xsi:type="xsd:double"&gt;-7.4727592&lt;/D&gt;&lt;D xsi:type="xsd:double"&gt;2.5845408&lt;/D&gt;&lt;D xsi:type="xsd:double"&gt;5.597317&lt;/D&gt;&lt;D xsi:type="xsd:double"&gt;-12.104422&lt;/D&gt;&lt;D xsi:type="xsd:double"&gt;3.750372&lt;/D&gt;&lt;D xsi:type="xsd:double"&gt;-0.028926134&lt;/D&gt;&lt;D xsi:type="xsd:double"&gt;0.8388758&lt;/D&gt;&lt;D x</t>
        </r>
      </text>
    </comment>
    <comment ref="A21" authorId="0" shapeId="0" xr:uid="{E1C47F7A-2E09-425A-B3E4-47BF8978C65B}">
      <text>
        <r>
          <rPr>
            <b/>
            <sz val="9"/>
            <color indexed="81"/>
            <rFont val="Tahoma"/>
            <charset val="1"/>
          </rPr>
          <t>si:type="xsd:double"&gt;2.0044684&lt;/D&gt;&lt;D xsi:type="xsd:double"&gt;4.7686696&lt;/D&gt;&lt;D xsi:type="xsd:double"&gt;-7.0750475&lt;/D&gt;&lt;D xsi:type="xsd:double"&gt;-37.286068&lt;/D&gt;&lt;D xsi:type="xsd:double"&gt;15.527666&lt;/D&gt;&lt;D xsi:type="xsd:double"&gt;8.988321&lt;/D&gt;&lt;D xsi:type="xsd:double"&gt;5.623615&lt;/D&gt;&lt;D xsi:type="xsd:double"&gt;2.848351&lt;/D&gt;&lt;D xsi:type="xsd:double"&gt;8.54615&lt;/D&gt;&lt;D xsi:type="xsd:double"&gt;-3.8156629&lt;/D&gt;&lt;D xsi:type="xsd:double"&gt;-0.5345702&lt;/D&gt;&lt;D xsi:type="xsd:double"&gt;5.690515&lt;/D&gt;&lt;D xsi:type="xsd:double"&gt;10.235226&lt;/D&gt;&lt;D xsi:type="xsd:double"&gt;0.25846958&lt;/D&gt;&lt;D xsi:type="xsd:double"&gt;7.8773975&lt;/D&gt;&lt;D xsi:type="xsd:double"&gt;-5.045146&lt;/D&gt;&lt;D xsi:type="xsd:double"&gt;0.19575357&lt;/D&gt;&lt;D xsi:type="xsd:double"&gt;-3.5445154&lt;/D&gt;&lt;D xsi:type="xsd:double"&gt;-17.130493&lt;/D&gt;&lt;D xsi:type="xsd:double"&gt;0.035214424&lt;/D&gt;&lt;D xsi:type="xsd:double"&gt;-11.474836&lt;/D&gt;&lt;D xsi:type="xsd:double"&gt;6.5606356&lt;/D&gt;&lt;D xsi:type="xsd:double"&gt;13.097012&lt;/D&gt;&lt;D xsi:type="xsd:double"&gt;-2.3424566&lt;/D&gt;&lt;D xsi:type="xsd:double"&gt;-2.7101398&lt;/D&gt;&lt;D xsi:type="xsd:double"&gt;19.232141&lt;/D&gt;&lt;D xsi:type="xsd:double"&gt;2.9218793&lt;/D&gt;&lt;D xsi:type="xsd:double"&gt;6.5179586&lt;/D&gt;&lt;D xsi:type="xsd:double"&gt;-5.3304315&lt;/D&gt;&lt;D xsi:type="xsd:double"&gt;-17.968977&lt;/D&gt;&lt;D xsi:type="xsd:double"&gt;1.1300683&lt;/D&gt;&lt;D xsi:type="xsd:double"&gt;-12.315977&lt;/D&gt;&lt;D xsi:type="xsd:double"&gt;8.886158&lt;/D&gt;&lt;D xsi:type="xsd:double"&gt;-4.475367&lt;/D&gt;&lt;D xsi:type="xsd:double"&gt;0.078737736&lt;/D&gt;&lt;D xsi:type="xsd:double"&gt;13.53265&lt;/D&gt;&lt;D xsi:type="xsd:double"&gt;-1.7323315&lt;/D&gt;&lt;D xsi:type="xsd:double"&gt;12.307131&lt;/D&gt;&lt;D xsi:type="xsd:double"&gt;-5.4313064&lt;/D&gt;&lt;D xsi:type="xsd:double"&gt;-3.5810769&lt;/D&gt;&lt;D xsi:type="xsd:double"&gt;10.89698&lt;/D&gt;&lt;D xsi:type="xsd:double"&gt;-5.0868807&lt;/D&gt;&lt;D xsi:type="xsd:double"&gt;7.155454&lt;/D&gt;&lt;D xsi:type="xsd:double"&gt;4.707372&lt;/D&gt;&lt;D xsi:type="xsd:double"&gt;-5.619681&lt;/D&gt;&lt;D xsi:type="xsd:double"&gt;2.150631&lt;/D&gt;&lt;D xsi:type="xsd:double"&gt;-8.47401&lt;/D&gt;&lt;D xsi:type="xsd:double"&gt;5.7472467&lt;/D&gt;&lt;D xsi:type="xsd:double"&gt;10.789692&lt;/D&gt;&lt;D xsi:type="xsd:double"&gt;-0.9129286&lt;/D&gt;&lt;D xsi:type="xsd:double"&gt;6.144798&lt;/D&gt;&lt;D xsi:type="xsd:double"&gt;11.069274&lt;/D&gt;&lt;D xsi:type="xsd:double"&gt;2.4139762&lt;/D&gt;&lt;D xsi:type="xsd:double"&gt;10.581743&lt;/D&gt;&lt;D xsi:type="xsd:double"&gt;-6.3125668&lt;/D&gt;&lt;D xsi:type="xsd:double"&gt;0.8307457&lt;/D&gt;&lt;D xsi:type="xsd:double"&gt;-1.2543023&lt;/D&gt;&lt;D xsi:type="xsd:double"&gt;1.8679976&lt;/D&gt;&lt;D xsi:type="xsd:double"&gt;8.924198&lt;/D&gt;&lt;/FQL&gt;&lt;FQL&gt;&lt;Q&gt;EPU^FMA_DIV_YLD(NTMA,-10AY,0,AM,"PORTAGG","MEANR")&lt;/Q&gt;&lt;R&gt;121&lt;/R&gt;&lt;C&gt;1&lt;/C&gt;&lt;D xsi:type="xsd:double"&gt;2.30137152757176&lt;/D&gt;&lt;D xsi:type="xsd:double"&gt;2.23471565960885&lt;/D&gt;&lt;D xsi:type="xsd:double"&gt;2.16950613868237&lt;/D&gt;&lt;D xsi:type="xsd:double"&gt;2.26731739626595&lt;/D&gt;&lt;D xsi:type="xsd:double"&gt;2.13369949842319&lt;/D&gt;&lt;D xsi:type="xsd:double"&gt;2.35619326193273&lt;/D&gt;&lt;D xsi:type="xsd:double"&gt;2.24344063269265&lt;/D&gt;&lt;D xsi:type="xsd:double"&gt;1.89389453574421&lt;/D&gt;&lt;D xsi:type="xsd:double"&gt;2.01167366673906&lt;/D&gt;&lt;D xsi:type="xsd:double"&gt;2.03385372270408&lt;/D&gt;&lt;D xsi:type="xsd:double"&gt;2.32170655405788&lt;/D&gt;&lt;D xsi:type="xsd:double"&gt;2.50462332980405&lt;/D&gt;&lt;D xsi:type="xsd:double"&gt;2.40302898589539&lt;/D&gt;&lt;D xsi:type="xsd:double"&gt;2.31042703470031&lt;/D&gt;&lt;D xsi:type="xsd:double"&gt;2.75456909060969&lt;/D&gt;&lt;D xsi:type="xsd:double"&gt;2.92045389460717&lt;/D&gt;&lt;D xsi:type="xsd:double"&gt;2.51700203602978&lt;/D&gt;&lt;D xsi:type="xsd:double"&gt;2.0934778907672&lt;/D&gt;&lt;D xsi:type="xsd:double"&gt;1.96436437329925&lt;/D&gt;&lt;D xsi:type="xsd:double"&gt;1.74241236835348&lt;/D&gt;&lt;D xsi:type="xsd:double"&gt;1.81172205445333&lt;/D&gt;&lt;D xsi:type="xsd:double"&gt;1.70857682674229&lt;/D&gt;&lt;D xsi:type="xsd:double"&gt;1.42840370503676&lt;/D&gt;&lt;D xsi:type="xsd:double"&gt;1.55096959487034&lt;/D&gt;&lt;D xsi:type="xsd:double"&gt;1.55369203077346&lt;/D&gt;&lt;D xsi:type="xsd:double"&gt;1.97437753366867&lt;/D&gt;&lt;D xsi:type="xsd:double"&gt;2.20390528791215&lt;/D&gt;&lt;D xsi:type="xsd:double"&gt;2.20418406683144&lt;/D&gt;&lt;D xsi:type="xsd:double"&gt;1.98198162334293&lt;/D&gt;&lt;D xsi:type="xsd:double"&gt;2.13758722802807&lt;/D&gt;&lt;D xsi:type="xsd:double"&gt;2.08520998467842&lt;/D&gt;&lt;D xsi:type="xsd:double"&gt;2.24748546516363&lt;/D&gt;&lt;D xsi:type="xsd:double"&gt;2.28818529059288&lt;/D&gt;&lt;D xsi:type="xsd:double"&gt;2.25695343090408&lt;/D&gt;&lt;D xsi:type="xsd:double"&gt;2.24983596107822&lt;/D&gt;&lt;D xsi:type="xsd:double"&gt;2.25713242128257&lt;/D&gt;&lt;D xsi:type="xsd:double"&gt;2.37800018710628&lt;/D&gt;&lt;D xsi:type="xsd:double"&gt;2.70685480445346&lt;/D&gt;&lt;D xsi:type="xsd:double"&gt;2.84203567677805&lt;/D&gt;&lt;D xsi:type="xsd:double"&gt;2.57105733773247&lt;/D&gt;&lt;D xsi:type="xsd:double"&gt;2.51930944419881&lt;/D&gt;&lt;D xsi:type="xsd:double"&gt;2.21863134438123&lt;/D&gt;&lt;D xsi:type="xsd:double"&gt;2.09487967128695&lt;/D&gt;&lt;D xsi:type="xsd:double"&gt;4.6945559600009&lt;/D&gt;&lt;D xsi:type="xsd:double"&gt;1.95098398124756&lt;/D&gt;&lt;D xsi:type="xsd:double"&gt;2.07733520543753&lt;/D&gt;&lt;D xsi:type="xsd:double"&gt;4.41231343634928&lt;/D&gt;&lt;D xsi:type="xsd:double"&gt;2.4922224883693&lt;/D&gt;&lt;D xsi:type="xsd:double"&gt;2.41385708227214&lt;/D&gt;&lt;D xsi:type="xsd:double"&gt;2.37910755252793&lt;/D&gt;&lt;D xsi:type="xsd:double"&gt;2.36212665467388&lt;/D&gt;&lt;D xsi:type="xsd:double"&gt;2.29809489770744&lt;/D&gt;&lt;D xsi:type="xsd:double"&gt;2.23326563978342&lt;/D&gt;&lt;D xsi:type="xsd:double"&gt;2.21665338366553&lt;/D&gt;&lt;D xsi:type="xsd:double"&gt;2.33484908227307&lt;/D&gt;&lt;D xsi:type="xsd:double"&gt;2.7071059777388&lt;/D&gt;&lt;D xsi:type="xsd:double"&gt;2.70434601140054&lt;/D&gt;&lt;D xsi:type="xsd:double"&gt;2.64061135628717&lt;/D&gt;&lt;D xsi:type="xsd:double"&gt;2.96536351514539&lt;/D&gt;&lt;D xsi:type="xsd:double"&gt;2.9302914919659&lt;/D&gt;&lt;D xsi:type="xsd:double"&gt;3.0377163761306&lt;/D&gt;&lt;D xsi:type="xsd:double"&gt;2.94077404865683&lt;/D&gt;&lt;D xsi:type="xsd:double"&gt;2.66553861381932&lt;/D&gt;&lt;D xsi:type="xsd:double"&gt;2.61665165486127&lt;/D&gt;&lt;D xsi:type="xsd:double"&gt;2.98553143274&lt;/D&gt;&lt;D xsi:type="xsd:double"&gt;4.59992606249749&lt;/D&gt;&lt;D xsi:type="xsd:double"&gt;4.00065755688185&lt;/D&gt;&lt;D xsi:type="xsd:double"&gt;3.17059865727948&lt;/D&gt;&lt;D xsi:type="xsd:double"&gt;3.15648890540675&lt;/D&gt;&lt;D xsi:type="xsd:double"&gt;3.02379082290133&lt;/D&gt;&lt;D xsi:type="xsd:double"&gt;2.47158803069632&lt;/D&gt;&lt;D xsi:type="xsd:double"&gt;2.57857394134405&lt;/D&gt;&lt;D xsi:type="xsd:double"&gt;2.6385483451027&lt;/D&gt;&lt;D xsi:type="xsd:double"&gt;2.17936371998818&lt;/D&gt;&lt;D xsi:type="xsd:double"&gt;1.71679134321336&lt;/D&gt;&lt;D xsi:type="xsd:double"&gt;1.7099666343262&lt;/D&gt;&lt;D xsi:type="xsd:double"&gt;1.72785518114618&lt;/D&gt;&lt;D xsi:type="xsd:double"&gt;2.00910466956529&lt;/D&gt;&lt;D xsi:type="xsd:double"&gt;2.11547378785608&lt;/D&gt;&lt;D xsi:type="xsd:double"&gt;2.2647003091366&lt;/D&gt;&lt;D xsi:type="xsd:double"&gt;2.90600082495619&lt;/D&gt;&lt;D xsi:type="xsd:double"&gt;2.99903320882115&lt;/D&gt;&lt;D xsi:type="xsd:double"&gt;3.66122548959387&lt;/D&gt;&lt;D xsi:type="xsd:double"&gt;3.65443998975207&lt;/D&gt;&lt;D xsi:type="xsd:double"&gt;3.46946506531369&lt;/D&gt;&lt;D xsi:type="xsd:double"&gt;3.77693807790545&lt;/D&gt;&lt;D xsi:type="xsd:double"&gt;4.26955766279442&lt;/D&gt;&lt;D xsi:type="xsd:double"&gt;3.587428296968&lt;/D&gt;&lt;D xsi:type="xsd:double"&gt;3.44376338883678&lt;/D&gt;&lt;D xsi:type="xsd:double"&gt;3.55529053396402&lt;/D&gt;&lt;D xsi:type="xsd:double"&gt;3.83742526304458&lt;/D&gt;&lt;D xsi:type="xsd:double"&gt;4.59955517014241&lt;/D&gt;&lt;D xsi:type="xsd:double"&gt;5.01260377575424&lt;/D&gt;&lt;D xsi:type="xsd:double"&gt;5.3834083308151&lt;/D&gt;&lt;D xsi:type="xsd:double"&gt;5.09060124788314&lt;/D&gt;&lt;D xsi:type="xsd:double"&gt;4.9916579450694&lt;/D&gt;&lt;D xsi:type="xsd:double"&gt;5.11816948058329&lt;/D&gt;&lt;D xsi:type="xsd:double"&gt;3.81985391624321&lt;/D&gt;&lt;D xsi:type="xsd:double"&gt;3.92944756965768&lt;/D&gt;&lt;D xsi:type="xsd:double"&gt;3.79614675854419&lt;/D&gt;&lt;D xsi:type="xsd:double"&gt;4.20756544906743&lt;/D&gt;&lt;D xsi:type="xsd:double"&gt;4.80218374814431&lt;/D&gt;&lt;D xsi:type="xsd:double"&gt;4.63575213401982&lt;/D&gt;&lt;D xsi:type="xsd:double"&gt;5.10401188011769&lt;/D&gt;&lt;D xsi:type="xsd:double"&gt;4.884235883784&lt;/D&gt;&lt;D xsi:type="xsd:double"&gt;4.59399332318249&lt;/D&gt;&lt;D xsi:type="xsd:double"&gt;4.66479429349997&lt;/D&gt;&lt;D xsi:type="xsd:double"&gt;4.7143122673014&lt;/D&gt;&lt;D xsi:type="xsd:double"&gt;5.157089214626&lt;/D&gt;&lt;D xsi:type="xsd:double"&gt;4.33592506500934&lt;/D&gt;&lt;D xsi:type="xsd:double"&gt;3.79805864037995&lt;/D&gt;&lt;D xsi:type="xsd:double"&gt;3.66528017445572&lt;/D&gt;&lt;D xsi:type="xsd:double"&gt;3.72223515179682&lt;/D&gt;&lt;D xsi:type="xsd:double"&gt;3.35923111596931&lt;/D&gt;&lt;D xsi:type="xsd:double"&gt;3.34913116397989&lt;/D&gt;&lt;D xsi:type="xsd:double"&gt;3.40198512560993&lt;/D&gt;&lt;D xsi:type="xsd:double"&gt;4.06515175766863&lt;/D&gt;&lt;D xsi:type="xsd:double"&gt;4.08991482856169&lt;/D&gt;&lt;D xsi:type="xsd:double"&gt;4.0795634808692&lt;/D&gt;&lt;D xsi:type="xsd:double"&gt;3.87960505929763&lt;/D&gt;&lt;D xsi:type="xsd:double"&gt;3.77718678091716&lt;/D&gt;&lt;/FQL&gt;&lt;FQL&gt;&lt;Q&gt;EIDO^FMA_PE(NTMA,-10AY,0,AM,"PORTAGG","MEANR")&lt;/Q&gt;&lt;R&gt;121&lt;/R&gt;&lt;C&gt;1&lt;/C&gt;&lt;D xsi:type="xsd:double"&gt;14.24680525845&lt;/D&gt;&lt;D xsi:type="xsd:double"&gt;14.7472079711149&lt;/D&gt;&lt;D xsi:type="xsd:double"&gt;14.7318358787853&lt;/D&gt;&lt;D xsi:type="xsd:double"&gt;14.8204090561302&lt;/D&gt;&lt;D xsi:type="xsd:double"&gt;15.9186674674035&lt;/D&gt;&lt;D xsi:type="xsd:double"&gt;15.8309380176908&lt;/D&gt;&lt;D xsi:type="xsd:double"&gt;15.8883925537022&lt;/D&gt;&lt;D xsi:type="xsd:double"&gt;15.2959157880127&lt;/D&gt;&lt;D xsi:type="xsd:double"&gt;14.5002434282901&lt;/D&gt;&lt;D xsi:type="xsd:double"&gt;14.348156337604&lt;/D&gt;&lt;D xsi:type="xsd:double"&gt;13.5486311638824&lt;/D&gt;&lt;D xsi:type="xsd:double"&gt;13.3549831638735&lt;/D&gt;&lt;D xsi:type="xsd:double"&gt;14.1388277530701&lt;/D&gt;&lt;D xsi:type="xsd:double"&gt;14.1423111661184&lt;/D&gt;&lt;D xsi:type="xsd:double"&gt;14.0397328530258&lt;/D&gt;&lt;D xsi:type="xsd:double"&gt;14.3103003184466&lt;/D&gt;&lt;D xsi:type="xsd:double"&gt;15.1959827105945&lt;/D&gt;&lt;D xsi:type="xsd:double"&gt;15.4047494903116&lt;/D&gt;&lt;D xsi:type="xsd:double"&gt;15.0694903777498&lt;/D&gt;&lt;D xsi:type="xsd:double"&gt;14.3511496104757&lt;/D&gt;&lt;D xsi:type="xsd:double"&gt;14.8853591322801&lt;/D&gt;&lt;D xsi:type="xsd:double"&gt;16.0442284404321&lt;/D&gt;&lt;D xsi:type="xsd:double"&gt;16.9562280676324&lt;/D&gt;&lt;D xsi:type="xsd:double"&gt;15.9658513865682&lt;/D&gt;&lt;D xsi:type="xsd:double"&gt;16.544462839751&lt;/D&gt;&lt;D xsi:type="xsd:double"&gt;15.0530850150279&lt;/D&gt;&lt;D xsi:type="xsd:double"&gt;14.9042692846219&lt;/D&gt;&lt;D xsi:type="xsd:double"&gt;15.1815024657897&lt;/D&gt;&lt;D xsi:type="xsd:double"&gt;15.1786412822329&lt;/D&gt;&lt;D xsi:type="xsd:double"&gt;15.4047988373388&lt;/D&gt;&lt;D xsi:type="xsd:double"&gt;15.2830001951157&lt;/D&gt;&lt;D xsi:type="xsd:double"&gt;15.4461331757233&lt;/D&gt;&lt;D xsi:type="xsd:double"&gt;15.5107161334012&lt;/D&gt;&lt;D xsi:type="xsd:double"&gt;15.6855455652657&lt;/D&gt;&lt;D xsi:type="xsd:double"&gt;15.715625657137&lt;/D&gt;&lt;D xsi:type="xsd:double"&gt;15.4219075395671&lt;/D&gt;&lt;D xsi:type="xsd:double"&gt;15.5895183999253&lt;/D&gt;&lt;D xsi:type="xsd:double"&gt;15.4632089903243&lt;/D&gt;&lt;D xsi:type="xsd:double"&gt;15.3803292282368&lt;/D&gt;&lt;D xsi:type="xsd:double"&gt;16.026849716291&lt;/D&gt;&lt;D xsi:type="xsd:double"&gt;15.5600733089094&lt;/D&gt;&lt;D xsi:type="xsd:double"&gt;14.621411647966&lt;/D&gt;&lt;D xsi:type="xsd:double"&gt;14.8906714154578&lt;/D&gt;&lt;D xsi:type="xsd:double"&gt;13.0959544340113&lt;/D&gt;&lt;D xsi:type="xsd:double"&gt;13.3803618181155&lt;/D&gt;&lt;D xsi:type="xsd:double"&gt;12.8233514006934&lt;/D&gt;&lt;D xsi:type="xsd:double"&gt;13.1324559579625&lt;/D&gt;&lt;D xsi:type="xsd:double"&gt;12.9981942443348&lt;/D&gt;&lt;D xsi:type="xsd:double"&gt;13.0520877148563&lt;/D&gt;&lt;D xsi:type="xsd:double"&gt;13.803255185015&lt;/D&gt;&lt;D xsi:type="xsd:double"&gt;13.9138903161845&lt;/D&gt;&lt;D xsi:type="xsd:double"&gt;14.8038385509025&lt;/D&gt;&lt;D xsi:type="xsd:double"&gt;14.2234480765155&lt;/D&gt;&lt;D xsi:type="xsd:double"&gt;14.6981215338116&lt;/D&gt;&lt;D xsi:type="xsd:double"&gt;14.3603079477299&lt;/D&gt;&lt;D xsi:type="xsd:double"&gt;12.454380707232&lt;/D&gt;&lt;D xsi:type="xsd:double"&gt;13.8032642963025&lt;/D&gt;&lt;D xsi:type="xsd:double"&gt;14.9410450147234&lt;/D&gt;&lt;D xsi:type="xsd:double"&gt;14.5743400106583&lt;/D&gt;&lt;D xsi:type="xsd:double"&gt;14.7092511192202&lt;/D&gt;&lt;D xsi:type="xsd:double"&gt;14.5171572317511&lt;/D&gt;&lt;D xsi:type="xsd:double"&gt;14.6503244753034&lt;/D&gt;&lt;D xsi:type="xsd:double"&gt;15.1384493386433&lt;/D&gt;&lt;D xsi:type="xsd:double"&gt;15.6799943223563&lt;/D&gt;&lt;D xsi:type="xsd:double"&gt;14.4856996002&lt;/D&gt;&lt;D xsi:type="xsd:double"&gt;9.99282877682012&lt;/D&gt;&lt;D xsi:type="xsd:double"&gt;10.9903121180113&lt;/D&gt;&lt;D xsi:type="xsd:double"&gt;12.2118712609034&lt;/D&gt;&lt;D xsi:type="xsd:double"&gt;15.78063171417&lt;/D&gt;&lt;D xsi:type="xsd:double"&gt;16.3623477396793&lt;/D&gt;&lt;D xsi:type="xsd:double"&gt;17.0275734910616&lt;/D&gt;&lt;D xsi:type="xsd:double"&gt;15.6504314696478&lt;/D&gt;&lt;D xsi:type="xsd:double"&gt;15.7625889969593&lt;/D&gt;&lt;D xsi:type="xsd:double"&gt;17.3912419315008&lt;/D&gt;&lt;D xsi:type="xsd:double"&gt;18.5803221821712&lt;/D&gt;&lt;D xsi:type="xsd:double"&gt;18.2113381900661&lt;/D&gt;&lt;D xsi:type="xsd:double"&gt;17.1328056816128&lt;/D&gt;&lt;D xsi:type="xsd:double"&gt;17.0187660504548&lt;/D&gt;&lt;D xsi:type="xsd:double"&gt;16.2682247395942&lt;/D&gt;&lt;D xsi:type="xsd:double"&gt;15.3642584356549&lt;/D&gt;&lt;D xsi:type="xsd:double"&gt;15.1554139295911&lt;/D&gt;&lt;D xsi:type="xsd:double"&gt;14.7523808787751&lt;/D&gt;&lt;D xsi:type="xsd:double"&gt;15.2254994780887&lt;/D&gt;&lt;D xsi:type="xsd:double"&gt;14.9087212003378&lt;/D&gt;&lt;D xsi:type="xsd:double"&gt;15.9560528176813&lt;/D&gt;&lt;D xsi:type="xsd:double"&gt;15.092147130187&lt;/D&gt;&lt;D xsi:type="xsd:double"&gt;14.7347311054122&lt;/D&gt;&lt;D xsi:type="xsd:double"&gt;14.7143291071795&lt;/D&gt;&lt;D xsi:type="xsd:double"&gt;15.308968227497&lt;/D&gt;&lt;D xsi:type="xsd:double"&gt;14.8480003850757&lt;/D&gt;&lt;D xsi:type="xsd:double"&gt;14.4025214512278&lt;/D&gt;&lt;D xsi:type="xsd:double"&gt;13.4431569652583&lt;/D&gt;&lt;D xsi:type="xsd:double"&gt;12.6439667607547&lt;/D&gt;&lt;D xsi:type="xsd:double"&gt;12.1643625488474&lt;/D&gt;&lt;D xsi:type="xsd:double"&gt;12.9401563576156&lt;/D&gt;&lt;D xsi:type="xsd:double"&gt;13.0908437597203&lt;/D&gt;&lt;D xsi:type="xsd:double"&gt;12.2912744064489&lt;/D&gt;&lt;D xsi:type="xsd:double"&gt;12.6020397864709&lt;/D&gt;&lt;D xsi:type="xsd:double"&gt;12.3770935006431&lt;/D&gt;&lt;D xsi:type="xsd:double"&gt;12.0208121623159&lt;/D&gt;&lt;D xsi:type="xsd:double"&gt;12.2161095754319&lt;/D&gt;&lt;D xsi:type="xsd:double"&gt;11.607479597087&lt;/D&gt;&lt;D xsi:type="xsd:double"&gt;12.1711466337692&lt;/D&gt;&lt;D xsi:type="xsd:double"&gt;11.7966422807827&lt;/D&gt;&lt;D xsi:type="xsd:double"&gt;13.5427669678452&lt;/D&gt;&lt;D xsi:type="xsd:double"&gt;13.4867322046602&lt;/D&gt;&lt;D xsi:type="xsd:double"&gt;13.4475151659862&lt;/D&gt;&lt;D xsi:type="xsd:double"&gt;13.2261719009295&lt;/D&gt;&lt;D xsi:type="xsd:double"&gt;12.7354981515419&lt;/D&gt;&lt;D xsi:type="xsd:double"&gt;12.4619562901912&lt;/D&gt;&lt;D xsi:type="xsd:double"&gt;12.5646354178473&lt;/D&gt;&lt;D xsi:type="xsd:double"&gt;12.8676983686307&lt;/D&gt;&lt;D xsi:type="xsd:double"&gt;13.1863916309797&lt;/D&gt;&lt;D xsi:type="xsd:double"&gt;13.0929124511231&lt;/D&gt;&lt;D xsi:type="xsd:double"&gt;12.1742410232698&lt;/D&gt;&lt;D xsi:type="xsd:double"&gt;12.1464114589261&lt;/D&gt;&lt;D xsi:type="xsd:double"&gt;11.5421246839159&lt;/D&gt;&lt;D xsi:type="xsd:double"&gt;12.4909766851628&lt;/D&gt;&lt;D xsi:type="xsd:double"&gt;13.0022017423841&lt;/D&gt;&lt;D xsi:type="xsd:double"&gt;13.7825902699173&lt;/D&gt;&lt;D xsi:type="xsd:double"&gt;13.5362901011389&lt;/D&gt;&lt;/FQL&gt;&lt;FQL&gt;&lt;Q&gt;EPHE^FMA_PE(LTMA,-10AY,0,AM,"PORTAGG","MEANR")&lt;/Q&gt;&lt;R&gt;121&lt;/R&gt;&lt;C&gt;1&lt;/C&gt;&lt;D xsi:type="xsd:double"&gt;19.2540800128904&lt;/D&gt;&lt;D xsi:type="xsd:double"&gt;20.1291139002555&lt;/D&gt;&lt;D xsi:type="xsd:double"&gt;19.4369007907707&lt;/D&gt;&lt;D xsi:type="xsd:double"&gt;20.5331923410186&lt;/D&gt;&lt;D xsi:type="xsd:double"&gt;21.1472408682646&lt;/D&gt;&lt;D xsi:type="xsd:double"&gt;20.9159677301971&lt;/D&gt;&lt;D xsi:type="xsd:double"&gt;20.8150666100952&lt;/D&gt;&lt;D xsi:type="xsd:double"&gt;20.6682050330981&lt;/D&gt;&lt;D xsi:type="xsd:double"&gt;20.18960022849&lt;/D&gt;&lt;D xsi:type="xsd:double"&gt;20.1490566327406&lt;/D&gt;&lt;D xsi:type="xsd:double"&gt;19.6647978140566&lt;/D&gt;&lt;D xsi:type="xsd:double"&gt;19.270224119166&lt;/D&gt;&lt;D xsi:type="xsd:double"&gt;19.1039461941615&lt;/D&gt;&lt;D xsi:type="xsd:double"&gt;18.095413071724&lt;/D&gt;&lt;D xsi:type="xsd:double"&gt;18.0514983183256&lt;/D&gt;&lt;D xsi:type="xsd:double"&gt;16.6910087757462&lt;/D&gt;&lt;D xsi:type="xsd:double"&gt;17.46466795941&lt;/D&gt;&lt;D xsi:type="xsd:double"&gt;16.8910200352889&lt;/D&gt;&lt;D xsi:type="xsd:double"&gt;16.9334498796507&lt;/D&gt;&lt;D xsi:type="xsd:double"&gt;17.0140460478534&lt;/D&gt;&lt;D xsi:type="xsd:double"&gt;17.4100372474987&lt;/D&gt;&lt;D xsi:type="xsd:double"&gt;18.0066016837063&lt;/D&gt;&lt;D xsi:type="xsd:double"&gt;18.3836057057616&lt;/D&gt;&lt;D xsi:type="xsd:double"&gt;17.6635927956277&lt;/D&gt;&lt;D xsi:type="xsd:double"&gt;17.7925411380737&lt;/D&gt;&lt;D xsi:type="xsd:double"&gt;16.9275795072565&lt;/D&gt;&lt;D xsi:type="xsd:double"&gt;16.8454119637236&lt;/D&gt;&lt;D xsi:type="xsd:double"&gt;17.9181096841796&lt;/D&gt;&lt;D xsi:type="xsd:double"&gt;18.2245928325088&lt;/D&gt;&lt;D xsi:type="xsd:double"&gt;17.8785771847513&lt;/D&gt;&lt;D xsi:type="xsd:double"&gt;17.9884536324797&lt;/D&gt;&lt;D xsi:type="xsd:double"&gt;17.9518946688245&lt;/D&gt;&lt;D xsi:type="xsd:double"&gt;18.2297667178588&lt;/D&gt;&lt;D xsi:type="xsd:double"&gt;17.9218361143735&lt;/D&gt;&lt;D xsi:type="xsd:double"&gt;17.8021350744559&lt;/D&gt;&lt;D xsi:type="xsd:double"&gt;18.807429978145&lt;/D&gt;&lt;D xsi:type="xsd:double"&gt;19.5406971784705&lt;/D&gt;&lt;D xsi:type="xsd:double"&gt;19.2736967200825&lt;/D&gt;&lt;D xsi:type="xsd:double"&gt;19.502934962086&lt;/D&gt;&lt;D xsi:type="xsd:double"&gt;20.213665551955&lt;/D&gt;&lt;D xsi:type="xsd:double"&gt;19.4385026382636&lt;/D&gt;&lt;D xsi:type="xsd:double"&gt;19.230156994442&lt;/D&gt;&lt;D xsi:type="xsd:double"&gt;18.7587195943452&lt;/D&gt;&lt;D xsi:type="xsd:double"&gt;18.5604660060596&lt;/D&gt;&lt;D xsi:type="xsd:double"&gt;18.1637437663855&lt;/D&gt;&lt;D xsi:type="xsd:double"&gt;17.7955122519898&lt;/D&gt;&lt;D xsi:type="xsd:double"&gt;17.7291089052731&lt;/D&gt;&lt;D xsi:type="xsd:double"&gt;16.5696652824946&lt;/D&gt;&lt;D xsi:type="xsd:double"&gt;16.2113399799586&lt;/D&gt;&lt;D xsi:type="xsd:double"&gt;15.7076341238279&lt;/D&gt;&lt;D xsi:type="xsd:double"&gt;16.6117658310755&lt;/D&gt;&lt;D xsi:type="xsd:double"&gt;17.7490938435276&lt;/D&gt;&lt;D xsi:type="xsd:double"&gt;17.3614248376644&lt;/D&gt;&lt;D xsi:type="xsd:double"&gt;16.768016358853&lt;/D&gt;&lt;D xsi:type="xsd:double"&gt;16.6637999461895&lt;/D&gt;&lt;D xsi:type="xsd:double"&gt;16.461170021686&lt;/D&gt;&lt;D xsi:type="xsd:double"&gt;16.6287013251469&lt;/D&gt;&lt;D xsi:type="xsd:double"&gt;16.8700548913247&lt;/D&gt;&lt;D xsi:type="xsd:double"&gt;15.9342889169015&lt;/D&gt;&lt;D xsi:type="xsd:double"&gt;15.4059547204164&lt;/D&gt;&lt;D xsi:type="xsd:double"&gt;15.1516552783187&lt;/D&gt;&lt;D xsi:type="xsd:double"&gt;15.0465506897319&lt;/D&gt;&lt;D xsi:type="xsd:double"&gt;14.8597558368974&lt;/D&gt;&lt;D xsi:type="xsd:double"&gt;14.7748757658727&lt;/D&gt;&lt;D xsi:type="xsd:double"&gt;13.9008835832967&lt;/D&gt;&lt;D xsi:type="xsd:double"&gt;12.4334937394208&lt;/D&gt;&lt;D xsi:type="xsd:double"&gt;12.7347803587503&lt;/D&gt;&lt;D xsi:type="xsd:double"&gt;13.363871134387&lt;/D&gt;&lt;D xsi:type="xsd:double"&gt;15.2707840084969&lt;/D&gt;&lt;D xsi:type="xsd:double"&gt;15.7297409097603&lt;/D&gt;&lt;D xsi:type="xsd:double"&gt;18.0026386111154&lt;/D&gt;&lt;D xsi:type="xsd:double"&gt;18.6304253390293&lt;/D&gt;&lt;D xsi:type="xsd:double"&gt;19.7311954000961&lt;/D&gt;&lt;D xsi:type="xsd:double"&gt;24.746338715018&lt;/D&gt;&lt;D xsi:type="xsd:double"&gt;25.1079336278265&lt;/D&gt;&lt;D xsi:type="xsd:double"&gt;25.8727249200815&lt;/D&gt;&lt;D xsi:type="xsd:double"&gt;24.6580433197965&lt;/D&gt;&lt;D xsi:type="xsd:double"&gt;22.5417270790327&lt;/D&gt;&lt;D xsi:type="xsd:double"&gt;21.8248731830263&lt;/D&gt;&lt;D xsi:type="xsd:double"&gt;21.1370284675519&lt;/D&gt;&lt;D xsi:type="xsd:double"&gt;21.5194520358093&lt;/D&gt;&lt;D xsi:type="xsd:double"&gt;20.8002597449878&lt;/D&gt;&lt;D xsi:type="xsd:double"&gt;20.1767701105174&lt;/D&gt;&lt;D xsi:type="xsd:double"&gt;20.4085423038778&lt;/D&gt;&lt;D xsi:type="xsd:double"&gt;21.1454165991911&lt;/D&gt;&lt;D xsi:type="xsd:double"&gt;20.4030815973589&lt;/D&gt;&lt;D xsi:type="xsd:double"&gt;20.0146997791466&lt;/D&gt;&lt;D xsi:type="xsd:double"&gt;19.840291060471&lt;/D&gt;&lt;D xsi:type="xsd:double"&gt;19.7133204765622&lt;/D&gt;&lt;D xsi:type="xsd:double"&gt;19.0246885552189&lt;/D&gt;&lt;D xsi:type="xsd:double"&gt;18.5323109192442&lt;/D&gt;&lt;D xsi:type="xsd:double"&gt;17.8087107977096&lt;/D&gt;&lt;D xsi:type="xsd:double"&gt;17.182029115861&lt;/D&gt;&lt;D xsi:type="xsd:double"&gt;16.5314265505019&lt;/D&gt;&lt;D xsi:type="xsd:double"&gt;16.5076356114916&lt;/D&gt;&lt;D xsi:type="xsd:double"&gt;15.5944043577935&lt;/D&gt;&lt;D xsi:type="xsd:double"&gt;14.38075774493&lt;/D&gt;&lt;D xsi:type="xsd:double"&gt;14.0323106552565&lt;/D&gt;&lt;D xsi:type="xsd:double"&gt;13.7817252284394&lt;/D&gt;&lt;D xsi:type="xsd:double"&gt;14.79948177815&lt;/D&gt;&lt;D xsi:type="xsd:double"&gt;13.9118509616068&lt;/D&gt;&lt;D xsi:type="xsd:double"&gt;13.1297971496075&lt;/D&gt;&lt;D xsi:type="xsd:double"&gt;12.949551790038&lt;/D&gt;&lt;D xsi:type="xsd:double"&gt;12.776252187462&lt;/D&gt;&lt;D xsi:type="xsd:double"&gt;12.162666689326&lt;/D&gt;&lt;D xsi:type="xsd:double"&gt;11.9099591461794&lt;/D&gt;&lt;D xsi:type="xsd:double"&gt;11.2777766601591&lt;/D&gt;&lt;D xsi:type="xsd:double"&gt;11.0812901694599&lt;/D&gt;&lt;D xsi:type="xsd:double"&gt;11.0959387552969&lt;/D&gt;&lt;D xsi:type="xsd:double"&gt;10.6196850154243&lt;/D&gt;&lt;D xsi:type="xsd:double"&gt;9.96958877585876&lt;/D&gt;&lt;D xsi:type="xsd:double"&gt;9.93654879899431&lt;/D&gt;&lt;D xsi:type="xsd:double"&gt;10.4349614369276&lt;/D&gt;&lt;D xsi:type="xsd:double"&gt;10.6903517610458&lt;/D&gt;&lt;D xsi:type="xsd:double"&gt;10.3532824084981&lt;/D&gt;&lt;D xsi:type="xsd:double"&gt;10.1413564058046&lt;/D&gt;&lt;D xsi:type="xsd:double"&gt;9.97686975269741&lt;/D&gt;&lt;D xsi:type="xsd:double"&gt;10.239485933944&lt;/D&gt;&lt;D xsi:type="xsd:double"&gt;10.3156491854992&lt;/D&gt;&lt;D xsi:type="xsd:double"&gt;10.6433900630898&lt;/D&gt;&lt;D xsi:type="xsd:double"&gt;10.9157498368289&lt;/D&gt;&lt;/FQL&gt;&lt;FQL&gt;&lt;Q&gt;PASP-FDS^MAX(FG_PRICE(0,-5AY))&lt;/Q&gt;&lt;R&gt;1&lt;/R&gt;&lt;C&gt;1&lt;/C&gt;&lt;D xsi:type="xsd:double"&gt;3158.12&lt;/D&gt;&lt;/FQL&gt;&lt;FQL&gt;&lt;Q&gt;PLATI-FDS^FG_PRICE_MAVG(0,,,,30)&lt;/Q&gt;&lt;R&gt;1&lt;/R&gt;&lt;C&gt;1&lt;/C&gt;&lt;D xsi:type="xsd:double"&gt;984.4667&lt;/D&gt;&lt;/FQL&gt;&lt;FQL&gt;&lt;Q&gt;BRENT-FDS^FG_PRICE(0)/MAX(FG_PRICE(0,-1AY))&lt;/Q&gt;&lt;R&gt;1&lt;/R&gt;&lt;C&gt;1&lt;/C&gt;&lt;D xsi:type="xsd:double"&gt;0.887441860465116&lt;/D&gt;&lt;/FQL&gt;&lt;FQL&gt;&lt;Q&gt;TIOS-FDS^FG_PRICE_CHANGE(0,-3AM)&lt;/Q&gt;&lt;R&gt;1&lt;/R&gt;&lt;C&gt;1&lt;/C&gt;&lt;D xsi:type="xsd:double"&gt;-3.09942058309575&lt;/D&gt;&lt;/FQL&gt;&lt;FQL&gt;&lt;Q&gt;VNM^FG_PRICE_MAVG(0,,,,30)&lt;/Q&gt;&lt;R&gt;1&lt;/R&gt;&lt;C&gt;1&lt;/C&gt;&lt;D xsi:type="xsd:double"&gt;12.529667&lt;/D&gt;&lt;/FQL&gt;&lt;FQL&gt;&lt;Q&gt;MCHI^FG_PRICE_MAVG(0,,,,200)&lt;/Q&gt;&lt;R&gt;1&lt;/R&gt;&lt;C&gt;1&lt;/C&gt;&lt;D xsi:type="xsd:double"&gt;42.220325&lt;/D&gt;&lt;/FQL&gt;&lt;FQL&gt;&lt;Q&gt;EWZ^FG_PRICE_MAVG(0,,,,30)&lt;/Q&gt;&lt;R&gt;1&lt;/R&gt;&lt;C&gt;1&lt;/C&gt;&lt;D xsi:type="xsd:double"&gt;29.231&lt;/D&gt;&lt;/FQL&gt;&lt;FQL&gt;&lt;Q&gt;EPU^FG_PRICE_MAVG(0,,,,200)&lt;/Q&gt;&lt;R&gt;1&lt;/R&gt;&lt;C&gt;1&lt;/C&gt;&lt;D xsi:type="xsd:double"&gt;39.47733&lt;/D&gt;&lt;/FQL&gt;&lt;FQL&gt;&lt;Q&gt;VNM^FG_TOTAL_RETURNC(0,-1AM)&lt;/Q&gt;&lt;R&gt;1&lt;/R&gt;&lt;C&gt;1&lt;/C&gt;&lt;D xsi:type="xsd:double"&gt;-1.7642379&lt;/D&gt;&lt;/FQL&gt;&lt;FQL&gt;&lt;Q&gt;TUR^FG_TOTAL_RETURNC(0,-1AM)&lt;/Q&gt;&lt;R&gt;1&lt;/R&gt;&lt;C&gt;1&lt;/C&gt;&lt;D xsi:type="xsd:double"&gt;-10.157097&lt;/D&gt;&lt;/FQL&gt;&lt;FQL&gt;&lt;Q&gt;INDA^FG_TOTAL_RETURNC(0,-3AM)&lt;/Q&gt;&lt;R&gt;1&lt;/R&gt;&lt;C&gt;1&lt;/C&gt;&lt;D xsi:type="xsd:double"&gt;-1.0323703&lt;/D&gt;&lt;/FQL&gt;&lt;FQL&gt;&lt;Q&gt;EWY^FG_TOTAL_RETURNC(0,-6AM)&lt;/Q&gt;&lt;R&gt;1&lt;/R&gt;&lt;C&gt;1&lt;/C&gt;&lt;D xsi:type="xsd:double"&gt;0.43689013&lt;/D&gt;&lt;/FQL&gt;&lt;FQL&gt;&lt;Q&gt;EPU^FG_TOTAL_RETURNC(0,-6AM)&lt;/Q&gt;&lt;R&gt;1&lt;/R&gt;&lt;C&gt;1&lt;/C&gt;&lt;D xsi:type="xsd:double"&gt;14.455854&lt;/D&gt;&lt;/FQL&gt;&lt;FQL&gt;&lt;Q&gt;SPY^FG_TOTAL_RETURNC(0,-6AM)&lt;/Q&gt;&lt;R&gt;1&lt;/R&gt;&lt;C&gt;1&lt;/C&gt;&lt;D xsi:type="xsd:double"&gt;17.769062&lt;/D&gt;&lt;/FQL&gt;&lt;FQL&gt;&lt;Q&gt;SPY^FMA_COS_UP("EPS","1M",+1,NOW,,,"PORTAGG","MEANR")&lt;/Q&gt;&lt;R&gt;1&lt;/R&gt;&lt;C&gt;1&lt;/C&gt;&lt;D xsi:type="xsd:double"&gt;159&lt;/D&gt;&lt;/FQL&gt;&lt;FQL&gt;&lt;Q&gt;INDA^FMA_COS_DOWN("EPS","1M",+1,NOW,,,"PORTAGG","MEANR")&lt;/Q&gt;&lt;R&gt;1&lt;/R&gt;&lt;C&gt;1&lt;/C&gt;&lt;D xsi:type="xsd:double"&gt;75&lt;/D&gt;&lt;/FQL&gt;&lt;FQL&gt;&lt;Q&gt;ECH^SIZE(FG_CONSTITUENTS)&lt;/Q&gt;&lt;R&gt;1&lt;/R&gt;&lt;C&gt;1&lt;/C&gt;&lt;D xsi:type="xsd:long"&gt;28&lt;/D&gt;&lt;/FQL&gt;&lt;FQL&gt;&lt;Q&gt;EZA^FG_ROE(0)&lt;/Q&gt;&lt;R&gt;1&lt;/R&gt;&lt;C&gt;1&lt;/C&gt;&lt;D xsi:type="xsd:double"&gt;12.3492924903925&lt;/D&gt;&lt;/FQL&gt;&lt;FQL&gt;&lt;Q&gt;REFIDRREPO-FDS^FG_YIELD(NOW,,,0)&lt;/Q&gt;&lt;R&gt;1&lt;/R&gt;&lt;C&gt;1&lt;/C&gt;&lt;D xsi:type="xsd:double"&gt;6&lt;/D&gt;&lt;/FQL&gt;&lt;FQL&gt;&lt;Q&gt;TRYTW10Y-FDS^PCTCHG(FG_YIELD(0,,,,"YTM"),FG_YIELD(-1AM,,,,"YTM"))&lt;/Q&gt;&lt;R&gt;1&lt;/R&gt;&lt;C&gt;1&lt;/C&gt;&lt;D xsi:type="xsd:double"&gt;2.0198567&lt;/D&gt;&lt;/FQL&gt;&lt;FQL&gt;&lt;Q&gt;TRYID10Y-FDS^FG_YIELD_NAME&lt;/Q&gt;&lt;R&gt;1&lt;/R&gt;&lt;C&gt;1&lt;/C&gt;&lt;D xsi:type="xsd:string"&gt;Treasury - Indonesia Benchmark Bond 10Y&lt;/D&gt;&lt;/FQL&gt;&lt;FQL&gt;&lt;Q&gt;CAGDPY@VN^EE_ACTUAL_ANNUAL(MED,+1)&lt;/Q&gt;&lt;R&gt;0&lt;/R&gt;&lt;C&gt;0&lt;/C&gt;&lt;/FQL&gt;&lt;FQL&gt;&lt;Q&gt;CAGDPY@TW^EE_ACTUAL_ANNUAL(MED,0)&lt;/Q&gt;&lt;R&gt;1&lt;/R&gt;&lt;C&gt;1&lt;/C&gt;&lt;D xsi:type="xsd:double"&gt;13.6964985659127&lt;/D&gt;&lt;/FQL&gt;&lt;FQL&gt;&lt;Q&gt;USDBRL^FG_COMPANY_NAME&lt;/Q&gt;&lt;R&gt;1&lt;/R&gt;&lt;C&gt;1&lt;/C&gt;&lt;D xsi:type="xsd:string"&gt;Brazilian Real per U.S. Dollar&lt;/D&gt;&lt;/FQL&gt;&lt;FQL&gt;&lt;Q&gt;USDPLN^FG_PRICE(0)&lt;/Q&gt;&lt;R&gt;1&lt;/R&gt;&lt;C&gt;1&lt;/C&gt;&lt;D xsi:type="xsd:double"&gt;3.9641&lt;/D&gt;&lt;/FQL&gt;&lt;FQL&gt;&lt;Q&gt;FC0000TW^FMA_EPS(NTMA,-20AY,0,CY,,"PORTAGG","MEANR")&lt;/Q&gt;&lt;R&gt;20&lt;/R&gt;&lt;C&gt;1&lt;/C&gt;&lt;D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xsi:type="xsd:double"&gt;12.9783671633976&lt;/D&gt;&lt;D xsi:type="xsd:double"&gt;15.9422044058399&lt;/D&gt;&lt;D xsi:type="xsd:double"&gt;24.3043562337239&lt;/D&gt;&lt;D xsi:type="xsd:double"&gt;19.7599951470709&lt;/D&gt;&lt;D xsi:type="xsd:double"&gt;19.0976028515917&lt;/D&gt;&lt;/FQL&gt;&lt;FQL&gt;&lt;Q&gt;EPOL^FG_TOTAL_RETURNC(-10AY,0,AM)&lt;/Q&gt;&lt;R&gt;121&lt;/R&gt;&lt;C&gt;1&lt;/C&gt;&lt;D xsi:type="xsd:double"&gt;-6.0490847&lt;/D&gt;&lt;D xsi:type="xsd:double"&gt;0.073587894&lt;/D&gt;&lt;D xsi:type="xsd:double"&gt;-6.1544657&lt;/D&gt;&lt;D xsi:type="xsd:double"&gt;-9.699398&lt;/D&gt;&lt;D xsi:type="xsd:double"&gt;5.3040385&lt;/D&gt;&lt;D xsi:type="xsd:double"&gt;-1.4541686&lt;/D&gt;&lt;D xsi:type="xsd:double"&gt;5.9880257&lt;/D&gt;&lt;D xsi:type="xsd:double"&gt;4.963684&lt;/D&gt;&lt;D xsi:type="xsd:double"&gt;-8.535176&lt;/D&gt;&lt;D xsi:type="xsd:double"&gt;-3.7788212&lt;/D&gt;&lt;D xsi:type="xsd:double"&gt;-3.9665043&lt;/D&gt;&lt;D xsi:type="xsd:double"&gt;-0.27536154&lt;/D&gt;&lt;D xsi:type="xsd:double"&gt;1.5646577&lt;/D&gt;&lt;D xsi:type="xsd:double"&gt;-11.146349&lt;/D&gt;&lt;D xsi:type="xsd:double"&gt;-7.2412014&lt;/D&gt;&lt;D xsi:type="xsd:double"&gt;-9.5640545&lt;/D&gt;&lt;D xsi:type="xsd:double"&gt;10.104752&lt;/D&gt;&lt;D xsi:type="xsd:double"&gt;10.1287&lt;/D&gt;&lt;D xsi:type="xsd:double"&gt;-1.6260147&lt;/D&gt;&lt;D xsi:type="xsd:double"&gt;-8.729339&lt;/D&gt;&lt;D xsi:type="xsd:double"&gt;-3.735143&lt;/D&gt;&lt;D xsi:type="xsd:double"&gt;3.0079246&lt;/D&gt;&lt;D xsi:type="xsd:double"&gt;7.7803254&lt;/D&gt;&lt;D xsi:type="xsd:double"&gt;-3.980893&lt;/D&gt;&lt;D xsi:type="xsd:double"&gt;-1.7689288&lt;/D&gt;&lt;D xsi:type="xsd:double"&gt;-6.8655133&lt;/D&gt;&lt;D xsi:type="xsd:double"&gt;9.335351&lt;/D&gt;&lt;D xsi:type="xsd:double"&gt;7.7239394&lt;/D&gt;&lt;D xsi:type="xsd:double"&gt;9.937239&lt;/D&gt;&lt;D xsi:type="xsd:double"&gt;7.040906&lt;/D&gt;&lt;D xsi:type="xsd:double"&gt;-2.2666693&lt;/D&gt;&lt;D xsi:type="xsd:double"&gt;6.457484&lt;/D&gt;&lt;D xsi:type="xsd:double"&gt;2.1785617&lt;/D&gt;&lt;D xsi:type="xsd:double"&gt;6.9666862&lt;/D&gt;&lt;D xsi:type="xsd:double"&gt;-0.3137231&lt;/D&gt;&lt;D xsi:type="xsd:double"&gt;6.018889&lt;/D&gt;&lt;D xsi:type="xsd:double"&gt;0.8534312&lt;/D&gt;&lt;D xsi:type="xsd:double"&gt;-2.0971298&lt;/D&gt;&lt;D xsi:type="xsd:double"&gt;1.2777209&lt;/D&gt;&lt;D xsi:type="xsd:double"&gt;10.54852&lt;/D&gt;&lt;D xsi:type="xsd:double"&gt;-5.7639837&lt;/D&gt;&lt;D xsi:type="xsd:double"&gt;-7.5280485&lt;/D&gt;&lt;D xsi:type="xsd:double"&gt;3.581214&lt;/D&gt;&lt;D xsi:type="xsd:double"&gt;-11.543549&lt;/D&gt;&lt;D xsi:type="xsd:double"&gt;-4.8697114&lt;/D&gt;&lt;D xsi:type="xsd:double"&gt;0.9340644&lt;/D&gt;&lt;D xsi:type="xsd:double"&gt;2.183032&lt;/D&gt;&lt;D xsi:type="xsd:double"&gt;1.5686274&lt;/D&gt;&lt;D xsi:type="xsd:double"&gt;-4.4615984&lt;/D&gt;&lt;D xsi:type="xsd:double"&gt;-0.22452474&lt;/D&gt;&lt;D xsi:type="xsd:double"&gt;6.853986&lt;/D&gt;&lt;D xsi:type="xsd:double"&gt;2.4327755&lt;/D&gt;&lt;D xsi:type="xsd:double"&gt;-3.7499964&lt;/D&gt;&lt;D xsi:type="xsd:double"&gt;2.7272701&lt;/D&gt;&lt;D xsi:type="xsd:double"&gt;-0.5899668&lt;/D&gt;&lt;D xsi:type="xsd:double"&gt;-9.580332&lt;/D&gt;&lt;D xsi:type="xsd:double"&gt;9.33466&lt;/D&gt;&lt;D xsi:type="xsd:double"&gt;1.2457013&lt;/D&gt;&lt;D xsi:type="xsd:double"&gt;-13.491726&lt;/D&gt;&lt;D xsi:type="xsd:double"&gt;4.9534082&lt;/D&gt;&lt;D xsi:type="xsd:double"&gt;0.6074786&lt;/D&gt;&lt;D xsi:type="xsd:double"&gt;1.8578768&lt;/D&gt;&lt;D xsi:type="xsd:double"&gt;-3.2404482&lt;/D&gt;&lt;D xsi:type="xsd:double"&gt;4.0038586&lt;/D&gt;&lt;D xsi:type="xsd:double"&gt;-7.3283854&lt;/D&gt;&lt;D xsi:type="xsd:double"&gt;-35.83584&lt;/D&gt;&lt;D xsi:type="xsd:double"&gt;16.692675&lt;/D&gt;&lt;D xsi:type="xsd:double"&gt;0.06684065&lt;/D&gt;&lt;D xsi:type="xsd:double"&gt;14.662385&lt;/D&gt;&lt;D xsi:type="xsd:double"&gt;1.2948751&lt;/D&gt;&lt;D xsi:type="xsd:double"&gt;8.541548&lt;/D&gt;&lt;D xsi:type="xsd:double"&gt;-8.458244&lt;/D&gt;&lt;D xsi:type="xsd:double"&gt;-8.070177&lt;/D&gt;&lt;D xsi:type="xsd:double"&gt;10.687017&lt;/D&gt;&lt;D xsi:type="xsd:double"&gt;10.399019&lt;/D&gt;&lt;D xsi:type="xsd:double"&gt;0.47096014&lt;/D&gt;&lt;D xsi:type="xsd:double"&gt;2.3958325&lt;/D&gt;&lt;D xsi:type="xsd:double"&gt;-6.7141414&lt;/D&gt;&lt;D xsi:type="xsd:double"&gt;7.360959&lt;/D&gt;&lt;D xsi:type="xsd:double"&gt;8.176732&lt;/D&gt;&lt;D xsi:type="xsd:double"&gt;0.552845&lt;/D&gt;&lt;D xsi:type="xsd:double"&gt;0.8427024&lt;/D&gt;&lt;D xsi:type="xsd:double"&gt;1.0213494&lt;/D&gt;&lt;D xsi:type="xsd:double"&gt;3.9751768&lt;/D&gt;&lt;D xsi:type="xsd:double"&gt;4.839778&lt;/D&gt;&lt;D xsi:type="xsd:double"&gt;-10.666102&lt;/D&gt;&lt;D xsi:type="xsd:double"&gt;-4.4587555&lt;/D&gt;&lt;D xsi:type="xsd:double"&gt;9.685469&lt;/D&gt;&lt;D xsi:type="xsd:double"&gt;-7.8743696&lt;/D&gt;&lt;D xsi:type="xsd:double"&gt;-8.00395&lt;/D&gt;&lt;D xsi:type="xsd:double"&gt;-1.6648829&lt;/D&gt;&lt;D xsi:type="xsd:double"&gt;-16.602945&lt;/D&gt;&lt;D xsi:type="xsd:double"&gt;-4.046279&lt;/D&gt;&lt;D xsi:type="xsd:double"&gt;-7.4380217&lt;/D&gt;&lt;D xsi:type="xsd:double"&gt;4.241073&lt;/D&gt;&lt;D xsi:type="xsd:double"&gt;-11.634546&lt;/D&gt;&lt;D xsi:type="xsd:double"&gt;-8.077544&lt;/D&gt;&lt;D xsi:type="xsd:double"&gt;27.065027&lt;/D&gt;&lt;D xsi:type="xsd:double"&gt;4.921055&lt;/D&gt;&lt;D xsi:type="xsd:double"&gt;9.792089&lt;/D&gt;&lt;D xsi:type="xsd:double"&gt;-2.7489364&lt;/D&gt;&lt;D xsi:type="xsd:double"&gt;-9.359294&lt;/D&gt;&lt;D xsi:type="xsd:double"&gt;18.364513&lt;/D&gt;&lt;D xsi:type="xsd:double"&gt;2.6346684&lt;/D&gt;&lt;D xsi:type="xsd:double"&gt;10.268105&lt;/D&gt;&lt;D xsi:type="xsd:double"&gt;8.691156&lt;/D&gt;&lt;D xsi:type="xsd:double"&gt;-8.281767&lt;/D&gt;&lt;D xsi:type="xsd:double"&gt;-8.718216&lt;/D&gt;&lt;D xsi:type="xsd:double"&gt;9.891987&lt;/D&gt;&lt;D xsi:type="xsd:double"&gt;11.63994&lt;/D&gt;&lt;D xsi:type="xsd:double"&gt;7.367933&lt;/D&gt;&lt;D xsi:type="xsd:double"&gt;-7.604575&lt;/D&gt;&lt;D xsi:type="xsd:double"&gt;8.798075&lt;/D&gt;&lt;D xsi:type="xsd:double"&gt;1.1047244&lt;/D&gt;&lt;D xsi:type="xsd:double"&gt;1.3111949&lt;/D&gt;&lt;D xsi:type="xsd:double"&gt;11.604834&lt;/D&gt;&lt;D xsi:type="xsd:double"&gt;-7.377201&lt;/D&gt;&lt;D xsi:type="xsd:double"&gt;4.2091846&lt;/D&gt;&lt;D xsi:type="xsd:double"&gt;0.65279007&lt;/D&gt;&lt;D xsi:type="xsd:double"&gt;-2.6347756&lt;/D&gt;&lt;D xsi:type="xsd:double"&gt;-3.205663&lt;/D&gt;&lt;/FQL&gt;&lt;FQL&gt;&lt;Q&gt;EPU^FG_PRICE_MAVG(0,,,,30)&lt;/Q&gt;&lt;R&gt;1&lt;/R&gt;&lt;C&gt;1&lt;/C&gt;&lt;D xsi:type="xsd:double"&gt;42.269554&lt;/D&gt;&lt;/FQL&gt;&lt;FQL&gt;&lt;Q&gt;CNYA^FG_PRICE_MAVG(0,,,,200)&lt;/Q&gt;&lt;R&gt;1&lt;/R&gt;&lt;C&gt;1&lt;/C&gt;&lt;D xsi:type="xsd:double"&gt;26.006012&lt;/D&gt;&lt;/FQL&gt;&lt;FQL&gt;&lt;Q&gt;QAT^FG_TOTAL_RETURNC(0,-1AM)&lt;/Q&gt;&lt;R&gt;1&lt;/R&gt;&lt;C&gt;1&lt;/C&gt;&lt;D xsi:type="xsd:double"&gt;2.4930835&lt;/D&gt;&lt;/FQL&gt;&lt;FQL&gt;&lt;Q&gt;EZA^FG_TOTAL_RETURNC(0,-3AM)&lt;/Q&gt;&lt;R&gt;1&lt;/R&gt;&lt;C&gt;1&lt;/C&gt;&lt;D xsi:type="xsd:double"&gt;16.585934&lt;/D&gt;&lt;/FQL&gt;&lt;FQL&gt;&lt;Q&gt;EWT^FG_TOTAL_RETURNC(0,-6AM)&lt;/Q&gt;&lt;R&gt;1&lt;/R&gt;&lt;C&gt;1&lt;/C&gt;&lt;D xsi:type="xsd:double"&gt;21.353615&lt;/D&gt;&lt;/FQL&gt;&lt;FQL&gt;&lt;Q&gt;EPHE^FG_TOTAL_RETURNC(0,-6AM)&lt;/Q&gt;&lt;R&gt;1&lt;/R&gt;&lt;C&gt;1&lt;/C&gt;&lt;D xsi:type="xsd:double"&gt;16.816628&lt;/D&gt;&lt;/FQL&gt;&lt;FQL&gt;&lt;Q&gt;ECH^FG_TOTAL_RETURNC(0,-6AM)&lt;/Q&gt;&lt;R&gt;1&lt;/R&gt;&lt;C&gt;1&lt;/C&gt;&lt;D xsi:type="xsd:double"&gt;2.749002&lt;/D&gt;&lt;/FQL&gt;&lt;FQL&gt;&lt;Q&gt;SPY^PERCENT_CHANGE(FMA_EPS(+1,0,,,,"PORTAGG","MEAN"),FMA_EPS(+1,-3AM,,,,"PORTAGG","MEAN"))&lt;/Q&gt;&lt;R&gt;1&lt;/R&gt;&lt;C&gt;1&lt;/C&gt;&lt;D xsi:type="xsd:double"&gt;-1.6257699670242&lt;/D&gt;&lt;/FQL&gt;&lt;FQL&gt;&lt;Q&gt;VNM^FMA_COS_UP("EPS","1M",+1,NOW,,,"PORTAGG","MEANR")&lt;/Q&gt;&lt;R&gt;1&lt;/R&gt;&lt;C&gt;1&lt;/C&gt;&lt;D xsi:type="xsd:double"&gt;9&lt;/D&gt;&lt;/FQL&gt;&lt;FQL&gt;&lt;Q&gt;EWT^FMA_COS_DOWN("EPS","1M",+1,NOW,,,"PORTAGG","MEANR")&lt;/Q&gt;&lt;R&gt;1&lt;/R&gt;&lt;C&gt;1&lt;/C&gt;&lt;D xsi:type="xsd:double"&gt;26&lt;/D&gt;&lt;/FQL&gt;&lt;FQL&gt;&lt;Q&gt;USDQAR^STD(FG_PRICE_CHANGE(0,-1AY,AM))&lt;/Q&gt;&lt;R&gt;1&lt;/R&gt;&lt;C&gt;1&lt;/C&gt;&lt;D xsi:type="xsd:double"&gt;0.00761764787174341&lt;/D&gt;&lt;/FQL&gt;&lt;FQL&gt;&lt;Q&gt;USDEUR^FG_PRICE_CHANGE(0,-6AM)&lt;/Q&gt;&lt;R&gt;1&lt;/R&gt;&lt;C&gt;1&lt;/C&gt;&lt;D xsi:type="xsd:double"&gt;-1.8604636&lt;/D&gt;&lt;/FQL&gt;&lt;FQL&gt;&lt;Q&gt;USDMYR^STD(FG_PRICE_CHANGE(0,-1AY,AM))&lt;/Q&gt;&lt;R&gt;1&lt;/R&gt;&lt;C&gt;1&lt;/C&gt;&lt;D xsi:type="xsd:double"&gt;2.13149516172526&lt;/D&gt;&lt;/FQL&gt;&lt;FQL&gt;&lt;Q&gt;USDCLP^FG_PRICE_CHANGE(0,-1AM)&lt;/Q&gt;&lt;R&gt;1&lt;/R&gt;&lt;C&gt;1&lt;/C&gt;&lt;D xsi:type="xsd:double"&gt;1.9083619&lt;/D&gt;&lt;/FQL&gt;&lt;FQL&gt;&lt;Q&gt;EWT^P_PRICE_RETURNS_PR('52W',2,-10AY,0,AM)&lt;/Q&gt;&lt;R&gt;121&lt;/R&gt;&lt;C&gt;1&lt;/C&gt;&lt;D xsi:type="xsd:double"&gt;3.8908362&lt;/D&gt;&lt;D xsi:type="xsd:double"&gt;11.637032&lt;/D&gt;&lt;D xsi:type="xsd:double"&gt;6.984389&lt;/D&gt;&lt;D xsi:type="xsd:double"&gt;8.816719&lt;/D&gt;&lt;D xsi:type="xsd:double"&gt;16.088713&lt;/D&gt;&lt;D xsi:type="xsd:double"&gt;15.567446&lt;/D&gt;&lt;D xsi:type="xsd:double"&gt;7.861829&lt;/D&gt;&lt;D xsi:type="xsd:double"&gt;12.342369&lt;/D&gt;&lt;D xsi:type="xsd:double"&gt;3.2217503&lt;/D&gt;&lt;D xsi:type="xsd:double"&gt;-0.27080178&lt;/D&gt;&lt;D xsi:type="xsd:double"&gt;-15.230185&lt;/D&gt;&lt;D xsi:type="xsd:double"&gt;-12.224859&lt;/D&gt;&lt;D xsi:type="xsd:double"&gt;-2.1702468&lt;/D&gt;&lt;D xsi:type="xsd:double"&gt;-9.792286&lt;/D&gt;&lt;D xsi:type="xsd:double"&gt;-10.440678&lt;/D&gt;&lt;D xsi:type="xsd:double"&gt;-22.116709&lt;/D&gt;&lt;D xsi:type="xsd:double"&gt;-16.970587&lt;/D&gt;&lt;D xsi:type="xsd:double"&gt;-10.626507&lt;/D&gt;&lt;D xsi:type="xsd:double"&gt;-10.508114&lt;/D&gt;&lt;D xsi:type="xsd:double"&gt;-20.715374&lt;/D&gt;&lt;D xsi:type="xsd:double"&gt;-10.340303&lt;/D&gt;&lt;D xsi:type="xsd:double"&gt;-0.5002618&lt;/D&gt;&lt;D xsi:type="xsd:double"&gt;20.12775&lt;/D&gt;&lt;D xsi:type="xsd:double"&gt;11.389387&lt;/D&gt;&lt;D xsi:type="xsd:double"&gt;12.695253&lt;/D&gt;&lt;D xsi:type="xsd:double"&gt;13.140833&lt;/D&gt;&lt;D xsi:type="xsd:double"&gt;18.262661&lt;/D&gt;&lt;D xsi:type="xsd:double"&gt;37.083042&lt;/D&gt;&lt;D xsi:type="xsd:double"&gt;30.648697&lt;/D&gt;&lt;D xsi:type="xsd:double"&gt;22.149479&lt;/D&gt;&lt;D xsi:type="xsd:double"&gt;22.861576&lt;/D&gt;&lt;D xsi:type="xsd:double"&gt;38.59681&lt;/D&gt;&lt;D xsi:type="xsd:double"&gt;30.00778&lt;/D&gt;&lt;D xsi:type="xsd:double"&gt;25.281132&lt;/D&gt;&lt;D xsi:type="xsd:double"&gt;20.20775&lt;/D&gt;&lt;D xsi:type="xsd:double"&gt;27.437365&lt;/D&gt;&lt;D xsi:type="xsd:double"&gt;22.885693&lt;/D&gt;&lt;D xsi:type="xsd:double"&gt;28.714954&lt;/D&gt;&lt;D xsi:type="xsd:double"&gt;22.592617&lt;/D&gt;&lt;D xsi:type="xsd:double"&gt;29.583036&lt;/D&gt;&lt;D xsi:type="xsd:double"&gt;18.648434&lt;/D&gt;&lt;D xsi:type="xsd:double"&gt;18.89193&lt;/D&gt;&lt;D xsi:type="xsd:double"&gt;18.323458&lt;/D&gt;&lt;D xsi:type="xsd:double"&gt;10.704147&lt;/D&gt;&lt;D xsi:type="xsd:double"&gt;7.9824686&lt;/D&gt;&lt;D xsi:type="xsd:double"&gt;3.0276418&lt;/D&gt;&lt;D xsi:type="xsd:double"&gt;4.11278&lt;/D&gt;&lt;D xsi:type="xsd:double"&gt;1.2650371&lt;/D&gt;&lt;D xsi:type="xsd:double"&gt;-9.707856&lt;/D&gt;&lt;D xsi:type="xsd:double"&gt;-9.021115&lt;/D&gt;&lt;D xsi:type="xsd:double"&gt;-8.366453&lt;/D&gt;&lt;D xsi:type="xsd:double"&gt;-12.840623&lt;/D&gt;&lt;D xsi:type="xsd:double"&gt;-10.245073&lt;/D&gt;&lt;D xsi:type="xsd:double"&gt;-8.375579&lt;/D&gt;&lt;D xsi:type="xsd:double"&gt;-1.352644&lt;/D&gt;&lt;D xsi:type="xsd:double"&gt;-7.2423754&lt;/D&gt;&lt;D xsi:type="xsd:double"&gt;-2.8261304&lt;/D&gt;&lt;D xsi:type="xsd:double"&gt;0.93016624&lt;/D&gt;&lt;D xsi:type="xsd:double"&gt;-3.3169568&lt;/D&gt;&lt;D xsi:type="xsd:double"&gt;2.4509907&lt;/D&gt;&lt;D xsi:type="xsd:double"&gt;18.225216&lt;/D&gt;&lt;D xsi:type="xsd:double"&gt;23.837162&lt;/D&gt;&lt;D xsi:type="xsd:double"&gt;33.704628&lt;/D&gt;&lt;D xsi:type="xsd:double"&gt;33.020985&lt;/D&gt;&lt;D xsi:type="xsd:double"&gt;24.015987&lt;/D&gt;&lt;D xsi:type="xsd:double"&gt;-10.451757&lt;/D&gt;&lt;D xsi:type="xsd:double"&gt;2.5036454&lt;/D&gt;&lt;D xsi:type="xsd:double"&gt;15.568137&lt;/D&gt;&lt;D xsi:type="xsd:double"&gt;19.55756&lt;/D&gt;&lt;D xsi:type="xsd:double"&gt;23.987484&lt;/D&gt;&lt;D xsi:type="xsd:double"&gt;36.252285&lt;/D&gt;&lt;D xsi:type="xsd:double"&gt;27.050697&lt;/D&gt;&lt;D xsi:type="xsd:double"&gt;23.6161&lt;/D&gt;&lt;D xsi:type="xsd:double"&gt;27.67458&lt;/D&gt;&lt;D xsi:type="xsd:double"&gt;27.204632&lt;/D&gt;&lt;D xsi:type="xsd:double"&gt;41.213394&lt;/D&gt;&lt;D xsi:type="xsd:double"&gt;52.84535&lt;/D&gt;&lt;D xsi:type="xsd:double"&gt;97.241806&lt;/D&gt;&lt;D xsi:type="xsd:double"&gt;78.55618&lt;/D&gt;&lt;D xsi:type="xsd:double"&gt;63.449932&lt;/D&gt;&lt;D xsi:type="xsd:double"&gt;60.06155&lt;/D&gt;&lt;D xsi:type="xsd:double"&gt;53.48847&lt;/D&gt;&lt;D xsi:type="xsd:double"&gt;37.773586&lt;/D&gt;&lt;D xsi:type="xsd:double"&gt;44.1988&lt;/D&gt;&lt;D xsi:type="xsd:double"&gt;37.573086&lt;/D&gt;&lt;D xsi:type="xsd:double"&gt;36.346687&lt;/D&gt;&lt;D xsi:type="xsd:double"&gt;28.138315&lt;/D&gt;&lt;D xsi:type="xsd:double"&gt;19.806587&lt;/D&gt;&lt;D xsi:type="xsd:double"&gt;12.893748&lt;/D&gt;&lt;D xsi:type="xsd:double"&gt;11.143887&lt;/D&gt;&lt;D xsi:type="xsd:double"&gt;-4.5912266&lt;/D&gt;&lt;D xsi:type="xsd:double"&gt;-7.834631&lt;/D&gt;&lt;D xsi:type="xsd:double"&gt;-15.305651&lt;/D&gt;&lt;D xsi:type="xsd:double"&gt;-21.06964&lt;/D&gt;&lt;D xsi:type="xsd:double"&gt;-11.7446785&lt;/D&gt;&lt;D xsi:type="xsd:double"&gt;-24.086666&lt;/D&gt;&lt;D xsi:type="xsd:double"&gt;-29.776024&lt;/D&gt;&lt;D xsi:type="xsd:double"&gt;-25.058926&lt;/D&gt;&lt;D xsi:type="xsd:double"&gt;-24.91132&lt;/D&gt;&lt;D xsi:type="xsd:double"&gt;-23.155045&lt;/D&gt;&lt;D xsi:type="xsd:double"&gt;-19.747055&lt;/D&gt;&lt;D xsi:type="xsd:double"&gt;-17.988264&lt;/D&gt;&lt;D xsi:type="xsd:double"&gt;-8.315479&lt;/D&gt;&lt;D xsi:type="xsd:double"&gt;-0.15204549&lt;/D&gt;&lt;D xsi:type="xsd:double"&gt;9.019529&lt;/D&gt;&lt;D xsi:type="xsd:double"&gt;16.708767&lt;/D&gt;&lt;D xsi:type="xsd:double"&gt;0.77718496&lt;/D&gt;&lt;D xsi:type="xsd:double"&gt;13.50</t>
        </r>
      </text>
    </comment>
    <comment ref="A22" authorId="0" shapeId="0" xr:uid="{374BD961-3D3D-4F8D-A9C9-1EDBFDDE2E2E}">
      <text>
        <r>
          <rPr>
            <b/>
            <sz val="9"/>
            <color indexed="81"/>
            <rFont val="Tahoma"/>
            <charset val="1"/>
          </rPr>
          <t>1763&lt;/D&gt;&lt;D xsi:type="xsd:double"&gt;24.237585&lt;/D&gt;&lt;D xsi:type="xsd:double"&gt;16.293812&lt;/D&gt;&lt;D xsi:type="xsd:double"&gt;20.850647&lt;/D&gt;&lt;D xsi:type="xsd:double"&gt;11.999071&lt;/D&gt;&lt;D xsi:type="xsd:double"&gt;17.148792&lt;/D&gt;&lt;D xsi:type="xsd:double"&gt;25.170792&lt;/D&gt;&lt;D xsi:type="xsd:double"&gt;17.194033&lt;/D&gt;&lt;D xsi:type="xsd:double"&gt;27.451313&lt;/D&gt;&lt;D xsi:type="xsd:double"&gt;26.662779&lt;/D&gt;&lt;D xsi:type="xsd:double"&gt;24.28664&lt;/D&gt;&lt;D xsi:type="xsd:double"&gt;34.745346&lt;/D&gt;&lt;D xsi:type="xsd:double"&gt;27.561771&lt;/D&gt;&lt;D xsi:type="xsd:double"&gt;43.982506&lt;/D&gt;&lt;/FQL&gt;&lt;FQL&gt;&lt;Q&gt;EPOL^FMA_DIV_YLD(NTMA,-10AY,0,AM,"PORTAGG","MEANR")&lt;/Q&gt;&lt;R&gt;121&lt;/R&gt;&lt;C&gt;1&lt;/C&gt;&lt;D xsi:type="xsd:double"&gt;4.13009775379636&lt;/D&gt;&lt;D xsi:type="xsd:double"&gt;3.95893594109274&lt;/D&gt;&lt;D xsi:type="xsd:double"&gt;4.00205483209017&lt;/D&gt;&lt;D xsi:type="xsd:double"&gt;4.1490033430902&lt;/D&gt;&lt;D xsi:type="xsd:double"&gt;3.7922656664769&lt;/D&gt;&lt;D xsi:type="xsd:double"&gt;3.73420958008137&lt;/D&gt;&lt;D xsi:type="xsd:double"&gt;3.36512480965345&lt;/D&gt;&lt;D xsi:type="xsd:double"&gt;3.32483767258817&lt;/D&gt;&lt;D xsi:type="xsd:double"&gt;3.6130655648965&lt;/D&gt;&lt;D xsi:type="xsd:double"&gt;3.57303210067652&lt;/D&gt;&lt;D xsi:type="xsd:double"&gt;3.69339313694062&lt;/D&gt;&lt;D xsi:type="xsd:double"&gt;3.59036772114754&lt;/D&gt;&lt;D xsi:type="xsd:double"&gt;3.67584081156399&lt;/D&gt;&lt;D xsi:type="xsd:double"&gt;3.91794005072784&lt;/D&gt;&lt;D xsi:type="xsd:double"&gt;4.0901652198817&lt;/D&gt;&lt;D xsi:type="xsd:double"&gt;4.31269249677219&lt;/D&gt;&lt;D xsi:type="xsd:double"&gt;4.00330072099057&lt;/D&gt;&lt;D xsi:type="xsd:double"&gt;3.69262642948316&lt;/D&gt;&lt;D xsi:type="xsd:double"&gt;3.61068090851851&lt;/D&gt;&lt;D xsi:type="xsd:double"&gt;3.82341580939173&lt;/D&gt;&lt;D xsi:type="xsd:double"&gt;3.93404441754884&lt;/D&gt;&lt;D xsi:type="xsd:double"&gt;3.66926530081502&lt;/D&gt;&lt;D xsi:type="xsd:double"&gt;3.51244719218706&lt;/D&gt;&lt;D xsi:type="xsd:double"&gt;3.63265527451656&lt;/D&gt;&lt;D xsi:type="xsd:double"&gt;3.46721417133769&lt;/D&gt;&lt;D xsi:type="xsd:double"&gt;3.40957523336054&lt;/D&gt;&lt;D xsi:type="xsd:double"&gt;3.07588026891091&lt;/D&gt;&lt;D xsi:type="xsd:double"&gt;2.86724565646273&lt;/D&gt;&lt;D xsi:type="xsd:double"&gt;2.6191874617357&lt;/D&gt;&lt;D xsi:type="xsd:double"&gt;2.36015206446711&lt;/D&gt;&lt;D xsi:type="xsd:double"&gt;2.53817687463421&lt;/D&gt;&lt;D xsi:type="xsd:double"&gt;2.53305777882407&lt;/D&gt;&lt;D xsi:type="xsd:double"&gt;2.52671653138&lt;/D&gt;&lt;D xsi:type="xsd:double"&gt;2.42266929499596&lt;/D&gt;&lt;D xsi:type="xsd:double"&gt;2.45632657138595&lt;/D&gt;&lt;D xsi:type="xsd:double"&gt;2.58627533338107&lt;/D&gt;&lt;D xsi:type="xsd:double"&gt;2.39849799744745&lt;/D&gt;&lt;D xsi:type="xsd:double"&gt;2.47838861438625&lt;/D&gt;&lt;D xsi:type="xsd:double"&gt;2.8016931138468&lt;/D&gt;&lt;D xsi:type="xsd:double"&gt;2.71463471928985&lt;/D&gt;&lt;D xsi:type="xsd:double"&gt;2.99140171729266&lt;/D&gt;&lt;D xsi:type="xsd:double"&gt;3.04790082584074&lt;/D&gt;&lt;D xsi:type="xsd:double"&gt;2.96625414294213&lt;/D&gt;&lt;D xsi:type="xsd:double"&gt;3.08783176405264&lt;/D&gt;&lt;D xsi:type="xsd:double"&gt;3.20200331566059&lt;/D&gt;&lt;D xsi:type="xsd:double"&gt;3.01039563570552&lt;/D&gt;&lt;D xsi:type="xsd:double"&gt;2.9197478581846&lt;/D&gt;&lt;D xsi:type="xsd:double"&gt;3.02661434371895&lt;/D&gt;&lt;D xsi:type="xsd:double"&gt;3.17182398950222&lt;/D&gt;&lt;D xsi:type="xsd:double"&gt;3.19283390937112&lt;/D&gt;&lt;D xsi:type="xsd:double"&gt;3.08796031632912&lt;/D&gt;&lt;D xsi:type="xsd:double"&gt;2.99990474317006&lt;/D&gt;&lt;D xsi:type="xsd:double"&gt;3.04655822551501&lt;/D&gt;&lt;D xsi:type="xsd:double"&gt;3.04674079766824&lt;/D&gt;&lt;D xsi:type="xsd:double"&gt;3.0432453441107&lt;/D&gt;&lt;D xsi:type="xsd:double"&gt;3.34604070173352&lt;/D&gt;&lt;D xsi:type="xsd:double"&gt;3.22069738356195&lt;/D&gt;&lt;D xsi:type="xsd:double"&gt;3.32240072559806&lt;/D&gt;&lt;D xsi:type="xsd:double"&gt;3.87109856281227&lt;/D&gt;&lt;D xsi:type="xsd:double"&gt;3.57236745972992&lt;/D&gt;&lt;D xsi:type="xsd:double"&gt;3.50554998720027&lt;/D&gt;&lt;D xsi:type="xsd:double"&gt;3.32567103983661&lt;/D&gt;&lt;D xsi:type="xsd:double"&gt;3.56059792999246&lt;/D&gt;&lt;D xsi:type="xsd:double"&gt;3.55178777757133&lt;/D&gt;&lt;D xsi:type="xsd:double"&gt;3.68981561721537&lt;/D&gt;&lt;D xsi:type="xsd:double"&gt;5.04245157359514&lt;/D&gt;&lt;D xsi:type="xsd:double"&gt;3.67262498387081&lt;/D&gt;&lt;D xsi:type="xsd:double"&gt;3.17450037867933&lt;/D&gt;&lt;D xsi:type="xsd:double"&gt;2.44384298234148&lt;/D&gt;&lt;D xsi:type="xsd:double"&gt;2.3319323974236&lt;/D&gt;&lt;D xsi:type="xsd:double"&gt;2.713805045907&lt;/D&gt;&lt;D xsi:type="xsd:double"&gt;2.91986490850312&lt;/D&gt;&lt;D xsi:type="xsd:double"&gt;3.26345238395766&lt;/D&gt;&lt;D xsi:type="xsd:double"&gt;2.54568789370819&lt;/D&gt;&lt;D xsi:type="xsd:double"&gt;2.77136233639657&lt;/D&gt;&lt;D xsi:type="xsd:double"&gt;2.89546085488965&lt;/D&gt;&lt;D xsi:type="xsd:double"&gt;2.81596483883095&lt;/D&gt;&lt;D xsi:type="xsd:double"&gt;2.99378330666541&lt;/D&gt;&lt;D xsi:type="xsd:double"&gt;2.90527437822099&lt;/D&gt;&lt;D xsi:type="xsd:double"&gt;2.82531789500934&lt;/D&gt;&lt;D xsi:type="xsd:double"&gt;3.00395305743639&lt;/D&gt;&lt;D xsi:type="xsd:double"&gt;3.08886256550384&lt;/D&gt;&lt;D xsi:type="xsd:double"&gt;2.97108171132757&lt;/D&gt;&lt;D xsi:type="xsd:double"&gt;2.97408301706814&lt;/D&gt;&lt;D xsi:type="xsd:double"&gt;2.96200621742486&lt;/D&gt;&lt;D xsi:type="xsd:double"&gt;3.17640750815543&lt;/D&gt;&lt;D xsi:type="xsd:double"&gt;3.42723163764423&lt;/D&gt;&lt;D xsi:type="xsd:double"&gt;3.1216100621179&lt;/D&gt;&lt;D xsi:type="xsd:double"&gt;3.41226757458336&lt;/D&gt;&lt;D xsi:type="xsd:double"&gt;3.5350432914997&lt;/D&gt;&lt;D xsi:type="xsd:double"&gt;3.46827973479943&lt;/D&gt;&lt;D xsi:type="xsd:double"&gt;3.9351062687092&lt;/D&gt;&lt;D xsi:type="xsd:double"&gt;4.40886369453898&lt;/D&gt;&lt;D xsi:type="xsd:double"&gt;4.31807346582845&lt;/D&gt;&lt;D xsi:type="xsd:double"&gt;4.2334985006258&lt;/D&gt;&lt;D xsi:type="xsd:double"&gt;4.67092733852005&lt;/D&gt;&lt;D xsi:type="xsd:double"&gt;5.18131202853964&lt;/D&gt;&lt;D xsi:type="xsd:double"&gt;4.28631677827026&lt;/D&gt;&lt;D xsi:type="xsd:double"&gt;4.30072344758899&lt;/D&gt;&lt;D xsi:type="xsd:double"&gt;3.94175286613206&lt;/D&gt;&lt;D xsi:type="xsd:double"&gt;4.22233054307943&lt;/D&gt;&lt;D xsi:type="xsd:double"&gt;4.80891836983066&lt;/D&gt;&lt;D xsi:type="xsd:double"&gt;4.43916581521298&lt;/D&gt;&lt;D xsi:type="xsd:double"&gt;4.35073769566233&lt;/D&gt;&lt;D xsi:type="xsd:double"&gt;4.00806785859578&lt;/D&gt;&lt;D xsi:type="xsd:double"&gt;3.94920266322899&lt;/D&gt;&lt;D xsi:type="xsd:double"&gt;4.02243292791282&lt;/D&gt;&lt;D xsi:type="xsd:double"&gt;4.35760084529308&lt;/D&gt;&lt;D xsi:type="xsd:double"&gt;4.11212915723559&lt;/D&gt;&lt;D xsi:type="xsd:double"&gt;4.33962197634142&lt;/D&gt;&lt;D xsi:type="xsd:double"&gt;4.94880498145951&lt;/D&gt;&lt;D xsi:type="xsd:double"&gt;5.18937883310778&lt;/D&gt;&lt;D xsi:type="xsd:double"&gt;4.7704452506998&lt;/D&gt;&lt;D xsi:type="xsd:double"&gt;4.98647155790657&lt;/D&gt;&lt;D xsi:type="xsd:double"&gt;5.08277693393674&lt;/D&gt;&lt;D xsi:type="xsd:double"&gt;4.99279619031386&lt;/D&gt;&lt;D xsi:type="xsd:double"&gt;5.22842388201987&lt;/D&gt;&lt;D xsi:type="xsd:double"&gt;5.14559641134101&lt;/D&gt;&lt;D xsi:type="xsd:double"&gt;5.3166634964627&lt;/D&gt;&lt;D xsi:type="xsd:double"&gt;5.67949450210316&lt;/D&gt;&lt;D xsi:type="xsd:double"&gt;5.68209470701955&lt;/D&gt;&lt;/FQL&gt;&lt;FQL&gt;&lt;Q&gt;ECH^FMA_PE(NTMA,-10AY,0,AM,"PORTAGG","MEANR")&lt;/Q&gt;&lt;R&gt;121&lt;/R&gt;&lt;C&gt;1&lt;/C&gt;&lt;D xsi:type="xsd:double"&gt;13.5806858426752&lt;/D&gt;&lt;D xsi:type="xsd:double"&gt;14.3324038033191&lt;/D&gt;&lt;D xsi:type="xsd:double"&gt;13.5648685308361&lt;/D&gt;&lt;D xsi:type="xsd:double"&gt;12.5753230334163&lt;/D&gt;&lt;D xsi:type="xsd:double"&gt;13.4946739982323&lt;/D&gt;&lt;D xsi:type="xsd:double"&gt;13.1240327384588&lt;/D&gt;&lt;D xsi:type="xsd:double"&gt;13.8677396297691&lt;/D&gt;&lt;D xsi:type="xsd:double"&gt;14.3740323849163&lt;/D&gt;&lt;D xsi:type="xsd:double"&gt;13.6590711444061&lt;/D&gt;&lt;D xsi:type="xsd:double"&gt;12.7734638523555&lt;/D&gt;&lt;D xsi:type="xsd:double"&gt;12.549952397211&lt;/D&gt;&lt;D xsi:type="xsd:double"&gt;12.6526238545568&lt;/D&gt;&lt;D xsi:type="xsd:double"&gt;12.7583820365659&lt;/D&gt;&lt;D xsi:type="xsd:double"&gt;13.4464858613167&lt;/D&gt;&lt;D xsi:type="xsd:double"&gt;12.4852486540555&lt;/D&gt;&lt;D xsi:type="xsd:double"&gt;11.5708546926815&lt;/D&gt;&lt;D xsi:type="xsd:double"&gt;12.5247859704169&lt;/D&gt;&lt;D xsi:type="xsd:double"&gt;13.1840699894881&lt;/D&gt;&lt;D xsi:type="xsd:double"&gt;13.4789971039577&lt;/D&gt;&lt;D xsi:type="xsd:double"&gt;13.5044981275088&lt;/D&gt;&lt;D xsi:type="xsd:double"&gt;13.7099739363254&lt;/D&gt;&lt;D xsi:type="xsd:double"&gt;15.1912682627384&lt;/D&gt;&lt;D xsi:type="xsd:double"&gt;15.7353417373858&lt;/D&gt;&lt;D xsi:type="xsd:double"&gt;15.2471023593929&lt;/D&gt;&lt;D xsi:type="xsd:double"&gt;16.2675167807037&lt;/D&gt;&lt;D xsi:type="xsd:double"&gt;15.9548406205033&lt;/D&gt;&lt;D xsi:type="xsd:double"&gt;15.665080684367&lt;/D&gt;&lt;D xsi:type="xsd:double"&gt;15.7231287139116&lt;/D&gt;&lt;D xsi:type="xsd:double"&gt;16.069168147163&lt;/D&gt;&lt;D xsi:type="xsd:double"&gt;16.5051958985177&lt;/D&gt;&lt;D xsi:type="xsd:double"&gt;17.2643807206286&lt;/D&gt;&lt;D xsi:type="xsd:double"&gt;16.9717524997709&lt;/D&gt;&lt;D xsi:type="xsd:double"&gt;16.9358473728911&lt;/D&gt;&lt;D xsi:type="xsd:double"&gt;17.708171513311&lt;/D&gt;&lt;D xsi:type="xsd:double"&gt;18.1174249178087&lt;/D&gt;&lt;D xsi:type="xsd:double"&gt;18.9143259398957&lt;/D&gt;&lt;D xsi:type="xsd:double"&gt;15.4240940498251&lt;/D&gt;&lt;D xsi:type="xsd:double"&gt;14.0315338900356&lt;/D&gt;&lt;D xsi:type="xsd:double"&gt;14.3214740086263&lt;/D&gt;&lt;D xsi:type="xsd:double"&gt;14.7267239125528&lt;/D&gt;&lt;D xsi:type="xsd:double"&gt;14.231952067522&lt;/D&gt;&lt;D xsi:type="xsd:double"&gt;14.0159084480462&lt;/D&gt;&lt;D xsi:type="xsd:double"&gt;14.031632494044&lt;/D&gt;&lt;D xsi:type="xsd:double"&gt;13.179023948407&lt;/D&gt;&lt;D xsi:type="xsd:double"&gt;11.9477789154742&lt;/D&gt;&lt;D xsi:type="xsd:double"&gt;11.7160089387129&lt;/D&gt;&lt;D xsi:type="xsd:double"&gt;11.6411822874633&lt;/D&gt;&lt;D xsi:type="xsd:double"&gt;11.879896369914&lt;/D&gt;&lt;D xsi:type="xsd:double"&gt;15.0891572795646&lt;/D&gt;&lt;D xsi:type="xsd:double"&gt;15.2078565517234&lt;/D&gt;&lt;D xsi:type="xsd:double"&gt;14.5626285834608&lt;/D&gt;&lt;D xsi:type="xsd:double"&gt;9.01480729201412&lt;/D&gt;&lt;D xsi:type="xsd:double"&gt;8.85442991287295&lt;/D&gt;&lt;D xsi:type="xsd:double"&gt;9.24061469455365&lt;/D&gt;&lt;D xsi:type="xsd:double"&gt;8.81294831195525&lt;/D&gt;&lt;D xsi:type="xsd:double"&gt;8.6324166997698&lt;/D&gt;&lt;D xsi:type="xsd:double"&gt;8.46011509277766&lt;/D&gt;&lt;D xsi:type="xsd:double"&gt;9.02092843800863&lt;/D&gt;&lt;D xsi:type="xsd:double"&gt;8.58717057059656&lt;/D&gt;&lt;D xsi:type="xsd:double"&gt;9.63324215453682&lt;/D&gt;&lt;D xsi:type="xsd:double"&gt;9.62533917848662&lt;/D&gt;&lt;D xsi:type="xsd:double"&gt;8.64743326102474&lt;/D&gt;&lt;D xsi:type="xsd:double"&gt;8.46345579277198&lt;/D&gt;&lt;D xsi:type="xsd:double"&gt;9.16800037407328&lt;/D&gt;&lt;D xsi:type="xsd:double"&gt;8.44613091577308&lt;/D&gt;&lt;D xsi:type="xsd:double"&gt;5.11035835784504&lt;/D&gt;&lt;D xsi:type="xsd:double"&gt;10.7757327713766&lt;/D&gt;&lt;D xsi:type="xsd:double"&gt;-6.37329218625799&lt;/D&gt;&lt;D xsi:type="xsd:double"&gt;14.61390291739&lt;/D&gt;&lt;D xsi:type="xsd:double"&gt;14.8657337919573&lt;/D&gt;&lt;D xsi:type="xsd:double"&gt;16.1326994043871&lt;/D&gt;&lt;D xsi:type="xsd:double"&gt;14.4088126228677&lt;/D&gt;&lt;D xsi:type="xsd:double"&gt;13.8335592185958&lt;/D&gt;&lt;D xsi:type="xsd:double"&gt;15.027036966723&lt;/D&gt;&lt;D xsi:type="xsd:double"&gt;14.0874692973831&lt;/D&gt;&lt;D xsi:type="xsd:double"&gt;14.8309117520521&lt;/D&gt;&lt;D xsi:type="xsd:double"&gt;14.2908470845805&lt;/D&gt;&lt;D xsi:type="xsd:double"&gt;14.8736888382889&lt;/D&gt;&lt;D xsi:type="xsd:double"&gt;14.0510490757204&lt;/D&gt;&lt;D xsi:type="xsd:double"&gt;11.2960809286855&lt;/D&gt;&lt;D xsi:type="xsd:double"&gt;11.2624654593054&lt;/D&gt;&lt;D xsi:type="xsd:double"&gt;10.4340183518187&lt;/D&gt;&lt;D xsi:type="xsd:double"&gt;10.0973430197408&lt;/D&gt;&lt;D xsi:type="xsd:double"&gt;10.2725740790329&lt;/D&gt;&lt;D xsi:type="xsd:double"&gt;9.09540767284315&lt;/D&gt;&lt;D xsi:type="xsd:double"&gt;9.23009803519986&lt;/D&gt;&lt;D xsi:type="xsd:double"&gt;9.60686458090378&lt;/D&gt;&lt;D xsi:type="xsd:double"&gt;9.78243352493536&lt;/D&gt;&lt;D xsi:type="xsd:double"&gt;9.95924066591772&lt;/D&gt;&lt;D xsi:type="xsd:double"&gt;9.62064818606977&lt;/D&gt;&lt;D xsi:type="xsd:double"&gt;9.44340045841459&lt;/D&gt;&lt;D xsi:type="xsd:double"&gt;8.75787508699464&lt;/D&gt;&lt;D xsi:type="xsd:double"&gt;6.63906691206146&lt;/D&gt;&lt;D xsi:type="xsd:double"&gt;6.43843543744186&lt;/D&gt;&lt;D xsi:type="xsd:double"&gt;6.60406522052207&lt;/D&gt;&lt;D xsi:type="xsd:double"&gt;7.6281062554552&lt;/D&gt;&lt;D xsi:type="xsd:double"&gt;7.20926019708933&lt;/D&gt;&lt;D xsi:type="xsd:double"&gt;6.88607121875104&lt;/D&gt;&lt;D xsi:type="xsd:double"&gt;7.16176080482201&lt;/D&gt;&lt;D xsi:type="xsd:double"&gt;7.39866751799901&lt;/D&gt;&lt;D xsi:type="xsd:double"&gt;7.85729768464824&lt;/D&gt;&lt;D xsi:type="xsd:double"&gt;7.29014179335822&lt;/D&gt;&lt;D xsi:type="xsd:double"&gt;7.95078506787606&lt;/D&gt;&lt;D xsi:type="xsd:double"&gt;8.56822463714778&lt;/D&gt;&lt;D xsi:type="xsd:double"&gt;8.41598841775953&lt;/D&gt;&lt;D xsi:type="xsd:double"&gt;9.36834640093293&lt;/D&gt;&lt;D xsi:type="xsd:double"&gt;9.11325738595227&lt;/D&gt;&lt;D xsi:type="xsd:double"&gt;8.87816777345236&lt;/D&gt;&lt;D xsi:type="xsd:double"&gt;8.66883365946741&lt;/D&gt;&lt;D xsi:type="xsd:double"&gt;8.75214279506596&lt;/D&gt;&lt;D xsi:type="xsd:double"&gt;9.62337199778895&lt;/D&gt;&lt;D xsi:type="xsd:double"&gt;9.11817178255593&lt;/D&gt;&lt;D xsi:type="xsd:double"&gt;9.91961683267371&lt;/D&gt;&lt;D xsi:type="xsd:double"&gt;10.1961605723981&lt;/D&gt;&lt;D xsi:type="xsd:double"&gt;9.77293683774215&lt;/D&gt;&lt;D xsi:type="xsd:double"&gt;10.0350882938305&lt;/D&gt;&lt;D xsi:type="xsd:double"&gt;9.71613699760586&lt;/D&gt;&lt;D xsi:type="xsd:double"&gt;9.69656754382948&lt;/D&gt;&lt;D xsi:type="xsd:double"&gt;9.28314340135769&lt;/D&gt;&lt;D xsi:type="xsd:double"&gt;9.22320938711625&lt;/D&gt;&lt;D xsi:type="xsd:double"&gt;9.47273405625908&lt;/D&gt;&lt;/FQL&gt;&lt;FQL&gt;&lt;Q&gt;PLATI-FDS^FG_PRICE(0)&lt;/Q&gt;&lt;R&gt;1&lt;/R&gt;&lt;C&gt;1&lt;/C&gt;&lt;D xsi:type="xsd:double"&gt;1004&lt;/D&gt;&lt;/FQL&gt;&lt;FQL&gt;&lt;Q&gt;BRENT-FDS^FG_PRICE_CHANGE(0,-1AY)&lt;/Q&gt;&lt;R&gt;1&lt;/R&gt;&lt;C&gt;1&lt;/C&gt;&lt;D xsi:type="xsd:double"&gt;-9.55440851153482&lt;/D&gt;&lt;/FQL&gt;&lt;FQL&gt;&lt;Q&gt;TIOS-FDS^FG_PRICE_CHANGE(0,-1AM)&lt;/Q&gt;&lt;R&gt;1&lt;/R&gt;&lt;C&gt;1&lt;/C&gt;&lt;D xsi:type="xsd:double"&gt;15.0595173091624&lt;/D&gt;&lt;/FQL&gt;&lt;FQL&gt;&lt;Q&gt;VNM^FG_PRICE(0)&lt;/Q&gt;&lt;R&gt;1&lt;/R&gt;&lt;C&gt;1&lt;/C&gt;&lt;D xsi:type="xsd:double"&gt;12.25&lt;/D&gt;&lt;/FQL&gt;&lt;FQL&gt;&lt;Q&gt;MCHI^FG_PRICE_MAVG(0,,,,60)&lt;/Q&gt;&lt;R&gt;1&lt;/R&gt;&lt;C&gt;1&lt;/C&gt;&lt;D xsi:type="xsd:double"&gt;44.78775&lt;/D&gt;&lt;/FQL&gt;&lt;FQL&gt;&lt;Q&gt;EWZ^FG_PRICE(0)&lt;/Q&gt;&lt;R&gt;1&lt;/R&gt;&lt;C&gt;1&lt;/C&gt;&lt;D xsi:type="xsd:double"&gt;28.2&lt;/D&gt;&lt;/FQL&gt;&lt;FQL&gt;&lt;Q&gt;CNYA^FG_PRICE_MAVG(0,,,,60)&lt;/Q&gt;&lt;R&gt;1&lt;/R&gt;&lt;C&gt;1&lt;/C&gt;&lt;D xsi:type="xsd:double"&gt;26.497778&lt;/D&gt;&lt;/FQL&gt;&lt;FQL&gt;&lt;Q&gt;VNM^PERCENT_CHANGE(FMA_EPS(+1,0,,,,"PORTAGG","MEAN"),FMA_EPS(+1,-3AM,,,,"PORTAGG","MEAN"))&lt;/Q&gt;&lt;R&gt;1&lt;/R&gt;&lt;C&gt;1&lt;/C&gt;&lt;D xsi:type="xsd:double"&gt;3.2165243421464&lt;/D&gt;&lt;/FQL&gt;&lt;FQL&gt;&lt;Q&gt;TUR^PERCENT_CHANGE(FMA_EPS(+1,0,,,,"PORTAGG","MEAN"),FMA_EPS(+1,-3AM,,,,"PORTAGG","MEAN"))&lt;/Q&gt;&lt;R&gt;1&lt;/R&gt;&lt;C&gt;1&lt;/C&gt;&lt;D xsi:type="xsd:double"&gt;-24.2192353110681&lt;/D&gt;&lt;/FQL&gt;&lt;FQL&gt;&lt;Q&gt;INDA^FG_TOTAL_RETURNC(0,-1AM)&lt;/Q&gt;&lt;R&gt;1&lt;/R&gt;&lt;C&gt;1&lt;/C&gt;&lt;D xsi:type="xsd:double"&gt;-1.9077301&lt;/D&gt;&lt;/FQL&gt;&lt;FQL&gt;&lt;Q&gt;EWY^FG_TOTAL_RETURNC(0,-3AM)&lt;/Q&gt;&lt;R&gt;1&lt;/R&gt;&lt;C&gt;1&lt;/C&gt;&lt;D xsi:type="xsd:double"&gt;-5.9117794&lt;/D&gt;&lt;/FQL&gt;&lt;FQL&gt;&lt;Q&gt;EWT^FG_TOTAL_RETURNC(0,-3AM)&lt;/Q&gt;&lt;R&gt;1&lt;/R&gt;&lt;C&gt;1&lt;/C&gt;&lt;D xsi:type="xsd:double"&gt;4.9842477&lt;/D&gt;&lt;/FQL&gt;&lt;FQL&gt;&lt;Q&gt;EPU^FG_TOTAL_RETURNC(0,-3AM)&lt;/Q&gt;&lt;R&gt;1&lt;/R&gt;&lt;C&gt;1&lt;/C&gt;&lt;D xsi:type="xsd:double"&gt;9.567142&lt;/D&gt;&lt;/FQL&gt;&lt;FQL&gt;&lt;Q&gt;EPHE^FG_TOTAL_RETURNC(0,-3AM)&lt;/Q&gt;&lt;R&gt;1&lt;/R&gt;&lt;C&gt;1&lt;/C&gt;&lt;D xsi:type="xsd:double"&gt;14.803028&lt;/D&gt;&lt;/FQL&gt;&lt;FQL&gt;&lt;Q&gt;SPY^FG_TOTAL_RETURNC(0,-3AM)&lt;/Q&gt;&lt;R&gt;1&lt;/R&gt;&lt;C&gt;1&lt;/C&gt;&lt;D xsi:type="xsd:double"&gt;6.1024427&lt;/D&gt;&lt;/FQL&gt;&lt;FQL&gt;&lt;Q&gt;EWJ^SIZE(FG_CONSTITUENTS)&lt;/Q&gt;&lt;R&gt;1&lt;/R&gt;&lt;C&gt;1&lt;/C&gt;&lt;D xsi:type="xsd:long"&gt;199&lt;/D&gt;&lt;/FQL&gt;&lt;FQL&gt;&lt;Q&gt;INDA^FMA_COS_UP("EPS","1M",+1,NOW,,,"PORTAGG","MEANR")&lt;/Q&gt;&lt;R&gt;1&lt;/R&gt;&lt;C&gt;1&lt;/C&gt;&lt;D xsi:type="xsd:double"&gt;37&lt;/D&gt;&lt;/FQL&gt;&lt;FQL&gt;&lt;Q&gt;ECH^FMA_COS_UP("EPS","1M",+1,NOW,,,"PORTAGG","MEANR")&lt;/Q&gt;&lt;R&gt;1&lt;/R&gt;&lt;C&gt;1&lt;/C&gt;&lt;D xsi:type="xsd:double"&gt;15&lt;/D&gt;&lt;/FQL&gt;&lt;FQL&gt;&lt;Q&gt;TRYIN10Y-FDS^FG_YIELD_NAME&lt;/Q&gt;&lt;R&gt;1&lt;/R&gt;&lt;C&gt;1&lt;/C&gt;&lt;D xsi:type="xsd:string"&gt;India Benchmark Bond - 10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xsi:type="xsd:double"&gt;25&lt;/D&gt;&lt;/FQL&gt;&lt;FQL&gt;&lt;Q&gt;REFIDRREPO-FDS^PROPER_NAME(0,,,"SECURITY","NAME")&lt;/Q&gt;&lt;R&gt;1&lt;/R&gt;&lt;C&gt;1&lt;/C&gt;&lt;D xsi:type="xsd:string"&gt;Indonesia BI (Reverse) Repo Rate - 7 Day&lt;/D&gt;&lt;/FQL&gt;&lt;FQL&gt;&lt;Q&gt;VNM^P_PRICE(0)/P_PRICE_LOW_PR(0,,,,,,"PRICE","INTRA","52W")-1&lt;/Q&gt;&lt;R&gt;1&lt;/R&gt;&lt;C&gt;1&lt;/C&gt;&lt;D xsi:type="xsd:double"&gt;0.08888888&lt;/D&gt;&lt;/FQL&gt;&lt;FQL&gt;&lt;Q&gt;EZA^FG_TOTAL_RETURNC(0,-12AM)&lt;/Q&gt;&lt;R&gt;1&lt;/R&gt;&lt;C&gt;1&lt;/C&gt;&lt;D xsi:type="xsd:double"&gt;36.77405&lt;/D&gt;&lt;/FQL&gt;&lt;FQL&gt;&lt;Q&gt;EPOL^PERCENT_CHANGE(FMA_EPS(+1,0,,,,"PORTAGG","MEAN"),FMA_EPS(+1,-1AM,,,,"PORTAGG","MEAN"))&lt;/Q&gt;&lt;R&gt;1&lt;/R&gt;&lt;C&gt;1&lt;/C&gt;&lt;D xsi:type="xsd:double"&gt;-5.14144499794171&lt;/D&gt;&lt;/FQL&gt;&lt;FQL&gt;&lt;Q&gt;VGK^PERCENT_CHANGE(FMA_EPS(+1,0,,,,"PORTAGG","MEAN"),FMA_EPS(+1,-3AM,,,,"PORTAGG","MEAN"))&lt;/Q&gt;&lt;R&gt;1&lt;/R&gt;&lt;C&gt;1&lt;/C&gt;&lt;D xsi:type="xsd:double"&gt;2.00900919227055&lt;/D&gt;&lt;/FQL&gt;&lt;FQL&gt;&lt;Q&gt;EWY^FMA_COS_DOWN("EPS","1M",+1,NOW,,,"PORTAGG","MEANR")&lt;/Q&gt;&lt;R&gt;1&lt;/R&gt;&lt;C&gt;1&lt;/C&gt;&lt;D xsi:type="xsd:double"&gt;44&lt;/D&gt;&lt;/FQL&gt;&lt;FQL&gt;&lt;Q&gt;EWW^FMA_RBICS_REV_CURRENT(30, LOC, "PORTAGG")&lt;/Q&gt;&lt;R&gt;1&lt;/R&gt;&lt;C&gt;1&lt;/C&gt;&lt;D xsi:type="xsd:double"&gt;25.7734024021307&lt;/D&gt;&lt;/FQL&gt;&lt;FQL&gt;&lt;Q&gt;TRYTW10Y-FDS^FG_YIELD_NAME&lt;/Q&gt;&lt;R&gt;1&lt;/R&gt;&lt;C&gt;1&lt;/C&gt;&lt;D xsi:type="xsd:string"&gt;Taiwan China Benchmark Bond - 10 Year&lt;/D&gt;&lt;/FQL&gt;&lt;FQL&gt;&lt;Q&gt;TRYAE10Y-FDS^PCTCHG(FG_YIELD(0,,,,"YTM"),FG_YIELD(-3AM,,,,"YTM"))&lt;/Q&gt;&lt;R&gt;1&lt;/R&gt;&lt;C&gt;1&lt;/C&gt;&lt;D xsi:type="xsd:double"&gt;-4.0158973&lt;/D&gt;&lt;/FQL&gt;&lt;FQL&gt;&lt;Q&gt;TIPSCL10Y-FDS^PCTCHG(FG_YIELD(0,,,,"YTM"),FG_YIELD(-1AM,,,,"YTM"))&lt;/Q&gt;&lt;R&gt;1&lt;/R&gt;&lt;C&gt;1&lt;/C&gt;&lt;D xsi:type="xsd:double"&gt;4.804117&lt;/D&gt;&lt;/FQL&gt;&lt;FQL&gt;&lt;Q&gt;CC_TW^IMF_IFS_RCPI_Q(0)&lt;/Q&gt;&lt;R&gt;0&lt;/R&gt;&lt;C&gt;0&lt;/C&gt;&lt;/FQL&gt;&lt;FQL&gt;&lt;Q&gt;VNM^FMA_DIV_YLD(NTMA,NOW,NOW,M,"PORTAGG","MEANR")&lt;/Q&gt;&lt;R&gt;1&lt;/R&gt;&lt;C&gt;1&lt;/C&gt;&lt;D xsi:type="xsd:double"&gt;2.00176805469284&lt;/D&gt;&lt;/FQL&gt;&lt;FQL&gt;&lt;Q&gt;QAT^FMA_PE(NTMA,0,,,"PORTAGG","MEANR")&lt;/Q&gt;&lt;R&gt;1&lt;/R&gt;&lt;C&gt;1&lt;/C&gt;&lt;D xsi:type="xsd:double"&gt;11.1651225888679&lt;/D&gt;&lt;/FQL&gt;&lt;FQL&gt;&lt;Q&gt;EWT^FMA_PE(NTMA,0,,,"PORTAGG","MEANR")&lt;/Q&gt;&lt;R&gt;1&lt;/R&gt;&lt;C&gt;1&lt;/C&gt;&lt;D xsi:type="xsd:double"&gt;16.3118684122555&lt;/D&gt;&lt;/FQL&gt;&lt;FQL&gt;&lt;Q&gt;EPHE^FMA_EVAL_EBITDA(NTMA,0,,,"PORTAGG","MEANR")&lt;/Q&gt;&lt;R&gt;1&lt;/R&gt;&lt;C&gt;1&lt;/C&gt;&lt;D xsi:type="xsd:double"&gt;8.37961052319099&lt;/D&gt;&lt;/FQL&gt;&lt;FQL&gt;&lt;Q&gt;EIDO^FMA_EVAL_EBIT(LTMA,NOW,NOW,M,"PORTAGG","MEANR")&lt;/Q&gt;&lt;R&gt;1&lt;/R&gt;&lt;C&gt;1&lt;/C&gt;&lt;D xsi:type="xsd:double"&gt;10.0891128711473&lt;/D&gt;&lt;/FQL&gt;&lt;FQL&gt;&lt;Q&gt;UAE^FG_COMPANY_NAME&lt;/Q&gt;&lt;R&gt;1&lt;/R&gt;&lt;C&gt;1&lt;/C&gt;&lt;D xsi:type="xsd:string"&gt;iShares MSCI UAE ETF&lt;/D&gt;&lt;/FQL&gt;&lt;FQL&gt;&lt;Q&gt;VNM^FMA_PE(LTM,0,,,"PORTAGG","MEANR")&lt;/Q&gt;&lt;R&gt;1&lt;/R&gt;&lt;C&gt;1&lt;/C&gt;&lt;D xsi:type="xsd:double"&gt;19.2715421158332&lt;/D&gt;&lt;/FQL&gt;&lt;FQL&gt;&lt;Q&gt;EZA^FMA_PE(LTM,0,,,"PORTAGG","MEANR")&lt;/Q&gt;&lt;R&gt;1&lt;/R&gt;&lt;C&gt;1&lt;/C&gt;&lt;D xsi:type="xsd:double"&gt;15.4144570065138&lt;/D&gt;&lt;/FQL&gt;&lt;FQL&gt;&lt;Q&gt;EWZ^FMA_DIV_YLD(NTMA,NOW,NOW,M,"PORTAGG","MEANR")&lt;/Q&gt;&lt;R&gt;1&lt;/R&gt;&lt;C&gt;1&lt;/C&gt;&lt;D xsi:type="xsd:double"&gt;5.71439846687238&lt;/D&gt;&lt;/FQL&gt;&lt;FQL&gt;&lt;Q&gt;EWM^FMA_EVAL_EBIT(LTMA,NOW,NOW,M,"PORTAGG","MEANR")&lt;/Q&gt;&lt;R&gt;1&lt;/R&gt;&lt;C&gt;1&lt;/C&gt;&lt;D xsi:type="xsd:double"&gt;16.2875255805524&lt;/D&gt;&lt;/FQL&gt;&lt;FQL&gt;&lt;Q&gt;VWO^FMA_EVAL_EBIT(LTMA,NOW,NOW,M,"PORTAGG","MEANR")&lt;/Q&gt;&lt;R&gt;1&lt;/R&gt;&lt;C&gt;1&lt;/C&gt;&lt;D xsi:type="xsd:double"&gt;14.5112745325381&lt;/D&gt;&lt;/FQL&gt;&lt;FQL&gt;&lt;Q&gt;VNM^JULIAN(FMA_DIV_YLD(NTMA,NOW,NOW,M,"PORTAGG","MEANR").DATES)&lt;/Q&gt;&lt;R&gt;1&lt;/R&gt;&lt;C&gt;1&lt;/C&gt;&lt;D xsi:type="xsd:long"&gt;45565&lt;/D&gt;&lt;/FQL&gt;&lt;FQL&gt;&lt;Q&gt;MCHI^FG_FCF_YIELD_NTM(0)&lt;/Q&gt;&lt;R&gt;1&lt;/R&gt;&lt;C&gt;1&lt;/C&gt;&lt;D xsi:type="xsd:double"&gt;6.59334006355529&lt;/D&gt;&lt;/FQL&gt;&lt;FQL&gt;&lt;Q&gt;REFMXTON-FDS^PROPER_NAME(0,,,"SECURITY","NAME")&lt;/Q&gt;&lt;R&gt;1&lt;/R&gt;&lt;C&gt;1&lt;/C&gt;&lt;D xsi:type="xsd:string"&gt;Mexico Target Rate - Overnight&lt;/D&gt;&lt;/FQL&gt;&lt;FQL&gt;&lt;Q&gt;TRYTH10Y-FDS^FG_YIELD_NAME&lt;/Q&gt;&lt;R&gt;1&lt;/R&gt;&lt;C&gt;1&lt;/C&gt;&lt;D xsi:type="xsd:string"&gt;Thailand Benchmark Bond - 10 Year&lt;/D&gt;&lt;/FQL&gt;&lt;FQL&gt;&lt;Q&gt;VGK^FMA_EVAL_EBIT(LTMA,NOW,NOW,M,"PORTAGG","MEANR")&lt;/Q&gt;&lt;R&gt;1&lt;/R&gt;&lt;C&gt;1&lt;/C&gt;&lt;D xsi:type="xsd:double"&gt;13.5759419592558&lt;/D&gt;&lt;/FQL&gt;&lt;FQL&gt;&lt;Q&gt;EWT^FMA_RBICS_REV_CURRENT(30, LOC, "PORTAGG")&lt;/Q&gt;&lt;R&gt;1&lt;/R&gt;&lt;C&gt;1&lt;/C&gt;&lt;D xsi:type="xsd:double"&gt;18.667687162586&lt;/D&gt;&lt;/FQL&gt;&lt;FQL&gt;&lt;Q&gt;REFBRSELIC-FDS^FG_YIELD(NOW,,,0)&lt;/Q&gt;&lt;R&gt;1&lt;/R&gt;&lt;C&gt;1&lt;/C&gt;&lt;D xsi:type="xsd:double"&gt;10.75&lt;/D&gt;&lt;/FQL&gt;&lt;FQL&gt;&lt;Q&gt;TRYMY10Y-FDS^FG_YIELD(0,,,,"YTM")&lt;/Q&gt;&lt;R&gt;1&lt;/R&gt;&lt;C&gt;1&lt;/C&gt;&lt;D xsi:type="xsd:double"&gt;3.819939&lt;/D&gt;&lt;/FQL&gt;&lt;FQL&gt;&lt;Q&gt;QAT^FMA_PE(LTM,0,,,"PORTAGG","MEANR")&lt;/Q&gt;&lt;R&gt;1&lt;/R&gt;&lt;C&gt;1&lt;/C&gt;&lt;D xsi:type="xsd:double"&gt;12.1066648963269&lt;/D&gt;&lt;/FQL&gt;&lt;FQL&gt;&lt;Q&gt;EZA^FG_FCF_YIELD_NTM(0)&lt;/Q&gt;&lt;R&gt;1&lt;/R&gt;&lt;C&gt;1&lt;/C&gt;&lt;D xsi:type="xsd:double"&gt;7.34867255370888&lt;/D&gt;&lt;/FQL&gt;&lt;FQL&gt;&lt;Q&gt;VNM^FG_COMPANY_NAME&lt;/Q&gt;&lt;R&gt;1&lt;/R&gt;&lt;C&gt;1&lt;/C&gt;&lt;D xsi:type="xsd:string"&gt;VanEck Vietnam ETF&lt;/D&gt;&lt;/FQL&gt;&lt;FQL&gt;&lt;Q&gt;EIDO^FMA_PCT_ABOVE_MAVG(200,0,,,,"PORTAGG")&lt;/Q&gt;&lt;R&gt;1&lt;/R&gt;&lt;C&gt;1&lt;/C&gt;&lt;D xsi:type="xsd:double"&gt;67.1232876712329&lt;/D&gt;&lt;/FQL&gt;&lt;FQL&gt;&lt;Q&gt;UAE^FMA_PE(LTM,0,,,"PORTAGG","MEANR")&lt;/Q&gt;&lt;R&gt;1&lt;/R&gt;&lt;C&gt;1&lt;/C&gt;&lt;D xsi:type="xsd:double"&gt;9.94544059804437&lt;/D&gt;&lt;/FQL&gt;&lt;FQL&gt;&lt;Q&gt;ECH^FG_TOTAL_RETURNC(0,-12AM)&lt;/Q&gt;&lt;R&gt;1&lt;/R&gt;&lt;C&gt;1&lt;/C&gt;&lt;D xsi:type="xsd:double"&gt;9.187376&lt;/D&gt;&lt;/FQL&gt;&lt;FQL&gt;&lt;Q&gt;MCHI^FG_ROE(0)&lt;/Q&gt;&lt;R&gt;1&lt;/R&gt;&lt;C&gt;1&lt;/C&gt;&lt;D xsi:type="xsd:double"&gt;11.0014451970249&lt;/D&gt;&lt;/FQL&gt;&lt;FQL&gt;&lt;Q&gt;TUR^FMA_EVAL_EBIT(LTMA,NOW,NOW,M,"PORTAGG","MEANR")&lt;/Q&gt;&lt;R&gt;1&lt;/R&gt;&lt;C&gt;1&lt;/C&gt;&lt;D xsi:type="xsd:double"&gt;8.79364476540284&lt;/D&gt;&lt;/FQL&gt;&lt;FQL&gt;&lt;Q&gt;EIDO^JULIAN(FMA_DIV_YLD(NTMA,NOW,NOW,M,"PORTAGG","MEANR").DATES)&lt;/Q&gt;&lt;R&gt;1&lt;/R&gt;&lt;C&gt;1&lt;/C&gt;&lt;D xsi:type="xsd:long"&gt;45565&lt;/D&gt;&lt;/FQL&gt;&lt;FQL&gt;&lt;Q&gt;TUR^FMA_EVAL_EBITDA(NTMA,0,,,"PORTAGG","MEANR")&lt;/Q&gt;&lt;R&gt;1&lt;/R&gt;&lt;C&gt;1&lt;/C&gt;&lt;D xsi:type="xsd:double"&gt;4.4363656422563&lt;/D&gt;&lt;/FQL&gt;&lt;FQL&gt;&lt;Q&gt;TIPSCL10Y-FDS^FG_YIELD(0,,,,"YTM")&lt;/Q&gt;&lt;R&gt;1&lt;/R&gt;&lt;C&gt;1&lt;/C&gt;&lt;D xsi:type="xsd:double"&gt;2.0951352&lt;/D&gt;&lt;/FQL&gt;&lt;FQL&gt;&lt;Q&gt;MCHI^JULIAN(FMA_DIV_YLD(NTMA,NOW,NOW,M,"PORTAGG","MEANR").DATES)&lt;/Q&gt;&lt;R&gt;1&lt;/R&gt;&lt;C&gt;1&lt;/C&gt;&lt;D xsi:type="xsd:long"&gt;45565&lt;/D&gt;&lt;/FQL&gt;&lt;FQL&gt;&lt;Q&gt;EPHE^FG_TOTAL_RETURNC(0,-12AM)&lt;/Q&gt;&lt;R&gt;1&lt;/R&gt;&lt;C&gt;1&lt;/C&gt;&lt;D xsi:type="xsd:double"&gt;20.319534&lt;/D&gt;&lt;/FQL&gt;&lt;FQL&gt;&lt;Q&gt;VGK^FMA_PCT_ABOVE_MAVG(200,0,,,,"PORTAGG")&lt;/Q&gt;&lt;R&gt;1&lt;/R&gt;&lt;C&gt;1&lt;/C&gt;&lt;D xsi:type="xsd:double"&gt;60.0317208564631&lt;/D&gt;&lt;/FQL&gt;&lt;FQL&gt;&lt;Q&gt;EWW^SIZE(FG_CONSTITUENTS)&lt;/Q&gt;&lt;R&gt;1&lt;/R&gt;&lt;C&gt;1&lt;/C&gt;&lt;D xsi:type="xsd:long"&gt;45&lt;/D&gt;&lt;/FQL&gt;&lt;FQL&gt;&lt;Q&gt;CNYA^FMA_RBICS_REV_CURRENT(30, LOC, "PORTAGG")&lt;/Q&gt;&lt;R&gt;1&lt;/R&gt;&lt;C&gt;1&lt;/C&gt;&lt;D xsi:type="xsd:double"&gt;22.2631145021829&lt;/D&gt;&lt;/FQL&gt;&lt;FQL&gt;&lt;Q&gt;REFBRSELIC-FDS^PROPER_NAME(0,,,"SECURITY","NAME")&lt;/Q&gt;&lt;R&gt;1&lt;/R&gt;&lt;C&gt;1&lt;/C&gt;&lt;D xsi:type="xsd:string"&gt;Brazil Target Selic Rate&lt;/D&gt;&lt;/FQL&gt;&lt;FQL&gt;&lt;Q&gt;TRYTR7Y-FDS^PCTCHG(FG_YIELD(0,,,,"YTM"),FG_YIELD(-3AM,,,,"YTM"))&lt;/Q&gt;&lt;R&gt;1&lt;/R&gt;&lt;C&gt;1&lt;/C&gt;&lt;D xsi:type="xsd:double"&gt;10.152032&lt;/D&gt;&lt;/FQL&gt;&lt;FQL&gt;&lt;Q&gt;CC_CL^IMF_IFS_RCPI_Q(0)&lt;/Q&gt;&lt;R&gt;0&lt;/R&gt;&lt;C&gt;0&lt;/C&gt;&lt;/FQL&gt;&lt;FQL&gt;&lt;Q&gt;VNM^FMA_PE(NTMA,0,,,"PORTAGG","MEANR")&lt;/Q&gt;&lt;R&gt;1&lt;/R&gt;&lt;C&gt;1&lt;/C&gt;&lt;D xsi:type="xsd:double"&gt;13.44748785361&lt;/D&gt;&lt;/FQL&gt;&lt;FQL&gt;&lt;Q&gt;TRYPE10Y-FDS^FG_YIELD(0,,,,"YTM")&lt;/Q&gt;&lt;R&gt;1&lt;/R&gt;&lt;C&gt;1&lt;/C&gt;&lt;D xsi:type="xsd:double"&gt;6.436182&lt;/D&gt;&lt;/FQL&gt;&lt;FQL&gt;&lt;Q&gt;MCHI^FMA_EVAL_EBIT(LTMA,NOW,NOW,M,"PORTAGG","MEANR")&lt;/Q&gt;&lt;R&gt;1&lt;/R&gt;&lt;C&gt;1&lt;/C&gt;&lt;D xsi:type="xsd:double"&gt;15.4326577814334&lt;/D&gt;&lt;/FQL&gt;&lt;FQL&gt;&lt;Q&gt;EZA^FMA_DIV_YLD(NTMA,NOW,NOW,M,"PORTAGG","MEANR")&lt;/Q&gt;&lt;R&gt;1&lt;/R&gt;&lt;C&gt;1&lt;/C&gt;&lt;D xsi:type="xsd:double"&gt;3.72405846799736&lt;/D&gt;&lt;/FQL&gt;&lt;FQL&gt;&lt;Q&gt;EWT^JULIAN(FMA_DIV_YLD(NTMA,NOW,NOW,M,"PORTAGG","MEANR").DATES)&lt;/Q&gt;&lt;R&gt;1&lt;/R&gt;&lt;C&gt;1&lt;/C&gt;&lt;D xsi:type="xsd:long"&gt;45565&lt;/D&gt;&lt;/FQL&gt;&lt;FQL&gt;&lt;Q&gt;EIDO^FMA_EVAL_EBITDA(NTMA,0,,,"PORTAGG","MEANR")&lt;/Q&gt;&lt;R&gt;1&lt;/R&gt;&lt;C&gt;1&lt;/C&gt;&lt;D xsi:type="xsd:double"&gt;6.99278993708327&lt;/D&gt;&lt;/FQL&gt;&lt;FQL&gt;&lt;Q&gt;TRYPL10Y-FDS^FG_YIELD(0,,,,"YTM")&lt;/Q&gt;&lt;R&gt;1&lt;/R&gt;&lt;C&gt;1&lt;/C&gt;&lt;D xsi:type="xsd:double"&gt;5.5798&lt;/D&gt;&lt;/FQL&gt;&lt;FQL&gt;&lt;Q&gt;QAT^FG_ROE(0)&lt;/Q&gt;&lt;R&gt;1&lt;/R&gt;&lt;C&gt;1&lt;/C&gt;&lt;D xsi:type="xsd:double"&gt;10.8723605699699&lt;/D&gt;&lt;/FQL&gt;&lt;FQL&gt;&lt;Q&gt;EWY^P_PRICE(0)/P_PRICE_LOW_PR(0,,,,,,"PRICE","INTRA","52W")-1&lt;/Q&gt;&lt;R&gt;1&lt;/R&gt;&lt;C&gt;1&lt;/C&gt;&lt;D xsi:type="xsd:double"&gt;0.13910806&lt;/D&gt;&lt;/FQL&gt;&lt;FQL&gt;&lt;Q&gt;REFSAREPO-FDS^FG_YIELD(NOW,,,0)&lt;/Q&gt;&lt;R&gt;1&lt;/R&gt;&lt;C&gt;1&lt;/C&gt;&lt;D xsi:type="xsd:double"&gt;5.5&lt;/D&gt;&lt;/FQL&gt;&lt;FQL&gt;&lt;Q&gt;EWY^FMA_EVAL_EBIT(LTMA,NOW,NOW,M,"PORTAGG","MEANR")&lt;/Q&gt;&lt;R&gt;1&lt;/R&gt;&lt;C&gt;1&lt;/C&gt;&lt;D xsi:type="xsd:double"&gt;14.225027030503&lt;/D&gt;&lt;/FQL&gt;&lt;FQL&gt;&lt;Q&gt;EIDO^FMA_PE(LTM,0,,,"PORTAGG","MEANR")&lt;/Q&gt;&lt;R&gt;1&lt;/R&gt;&lt;C&gt;1&lt;/C&gt;&lt;D xsi:type="xsd:double"&gt;17.0978887944264&lt;/D&gt;&lt;/FQL&gt;&lt;FQL&gt;&lt;Q&gt;REFPEMPR-FDS^(SUBARRAY(NOT_NA(NO_REPEAT_F(FG_YIELD(NOW,-10AY,D))),0,1)-SUBARRAY(NOT_NA(NO_REPEAT_F(FG_YIELD(NOW,-10AY,D))),1,1))*100&lt;/Q&gt;&lt;R&gt;1&lt;/R&gt;&lt;C&gt;1&lt;/C&gt;&lt;D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xsi:type="xsd:double"&gt;-25&lt;/D&gt;&lt;/FQL&gt;&lt;FQL&gt;&lt;Q&gt;TRYID10Y-FDS^FG_YIELD(0,,,,"YTM")&lt;/Q&gt;&lt;R&gt;1&lt;/R&gt;&lt;C&gt;1&lt;/C&gt;&lt;D xsi:type="xsd:double"&gt;6.689996&lt;/D&gt;&lt;/FQL&gt;&lt;FQL&gt;&lt;Q&gt;VWO^JULIAN(FMA_DIV_YLD(NTMA,NOW,NOW,M,"PORTAGG","MEANR").DATES)&lt;/Q&gt;&lt;R&gt;1&lt;/R&gt;&lt;C&gt;1&lt;/C&gt;&lt;D xsi:type="xsd:long"&gt;45534&lt;/D&gt;&lt;/FQL&gt;&lt;FQL&gt;&lt;Q&gt;EWY^FG_COMPANY_NAME&lt;/Q&gt;&lt;R&gt;1&lt;/R&gt;&lt;C&gt;1&lt;/C&gt;&lt;D xsi:type="xsd:string"&gt;iShares MSCI South Korea ETF&lt;/D&gt;&lt;/FQL&gt;&lt;FQL&gt;&lt;Q&gt;TRYQA10Y-FDS^FG_YIELD(0,,,,"YTM")&lt;/Q&gt;&lt;R&gt;0&lt;/R&gt;&lt;C&gt;0&lt;/C&gt;&lt;/FQL&gt;&lt;FQL&gt;&lt;Q&gt;TUR^FMA_DIV_YLD(NTMA,NOW,NOW,M,"PORTAGG","MEANR")&lt;/Q&gt;&lt;R&gt;1&lt;/R&gt;&lt;C&gt;1&lt;/C&gt;&lt;D xsi:type="xsd:double"&gt;4.73025616050061&lt;/D&gt;&lt;/FQL&gt;&lt;FQL&gt;&lt;Q&gt;MCHI^FMA_PE(NTMA,-10AY,0,AM,"PORTAGG","MEANR")&lt;/Q&gt;&lt;R&gt;121&lt;/R&gt;&lt;C&gt;1&lt;/C&gt;&lt;D xsi:type="xsd:double"&gt;8.41030517995337&lt;/D&gt;&lt;D xsi:type="xsd:double"&gt;8.68721830738888&lt;/D&gt;&lt;D xsi:type="xsd:double"&gt;9.04702792705315&lt;/D&gt;&lt;D xsi:type="xsd:double"&gt;9.81443455595724&lt;/D&gt;&lt;D xsi:type="xsd:double"&gt;10.2382600993583&lt;/D&gt;&lt;D xsi:type="xsd:double"&gt;10.1144107866084&lt;/D&gt;&lt;D xsi:type="xsd:double"&gt;12.2489087043863&lt;/D&gt;&lt;D xsi:type="xsd:double"&gt;11.8507235021587&lt;/D&gt;&lt;D xsi:type="xsd:double"&gt;11.0623981592833&lt;/D&gt;&lt;D xsi:type="xsd:double"&gt;10.0075103271884&lt;/D&gt;&lt;D xsi:type="xsd:double"&gt;9.39699286325893&lt;/D&gt;&lt;D xsi:type="xsd:double"&gt;9.04660660861544&lt;/D&gt;&lt;D xsi:type="xsd:double"&gt;9.61367066077979&lt;/D&gt;&lt;D xsi:type="xsd:double"&gt;9.39135272420186&lt;/D&gt;&lt;D xsi:type="xsd:double"&gt;9.2420017903218&lt;/D&gt;&lt;D xsi:type="xsd:double"&gt;8.91882186067358&lt;/D&gt;&lt;D xsi:type="xsd:double"&gt;9.04477667227675&lt;/D&gt;&lt;D xsi:type="xsd:double"&gt;10.0136933267344&lt;/D&gt;&lt;D xsi:type="xsd:double"&gt;10.3478245467224&lt;/D&gt;&lt;D xsi:type="xsd:double"&gt;9.58658096482929&lt;/D&gt;&lt;D xsi:type="xsd:double"&gt;10.4893483015346&lt;/D&gt;&lt;D xsi:type="xsd:double"&gt;11.4595374828592&lt;/D&gt;&lt;D xsi:type="xsd:double"&gt;12.1601733472389&lt;/D&gt;&lt;D xsi:type="xsd:double"&gt;12.2988138479536&lt;/D&gt;&lt;D xsi:type="xsd:double"&gt;12.3211296443729&lt;/D&gt;&lt;D xsi:type="xsd:double"&gt;11.7359416747636&lt;/D&gt;&lt;D xsi:type="xsd:double"&gt;11.4209222150253&lt;/D&gt;&lt;D xsi:type="xsd:double"&gt;11.8207267876339&lt;/D&gt;&lt;D xsi:type="xsd:double"&gt;12.4012146505036&lt;/D&gt;&lt;D xsi:type="xsd:double"&gt;12.6646871436865&lt;/D&gt;&lt;D xsi:type="xsd:double"&gt;12.3097154129289&lt;/D&gt;&lt;D xsi:type="xsd:double"&gt;12.8257507511508&lt;/D&gt;&lt;D xsi:type="xsd:double"&gt;12.8239964790709&lt;/D&gt;&lt;D xsi:type="xsd:double"&gt;13.3195321304091&lt;/D&gt;&lt;D xsi:type="xsd:double"&gt;13.4306020222759&lt;/D&gt;&lt;D xsi:type="xsd:double"&gt;13.762993070701&lt;/D&gt;&lt;D xsi:type="xsd:double"&gt;13.9421446584811&lt;/D&gt;&lt;D xsi:type="xsd:double"&gt;14.0043025221278&lt;/D&gt;&lt;D xsi:type="xsd:double"&gt;13.2597691222051&lt;/D&gt;&lt;D xsi:type="xsd:double"&gt;14.1295922698895&lt;/D&gt;&lt;D xsi:type="xsd:double"&gt;13.4314898757804&lt;/D&gt;&lt;D xsi:type="xsd:double"&gt;13.6568229888411&lt;/D&gt;&lt;D xsi:type="xsd:double"&gt;12.3596288954231&lt;/D&gt;&lt;D xsi:type="xsd:double"&gt;12.6935125900652&lt;/D&gt;&lt;D xsi:type="xsd:double"&gt;12.5421472272221&lt;/D&gt;&lt;D xsi:type="xsd:double"&gt;11.7616693599289&lt;/D&gt;&lt;D xsi:type="xsd:double"&gt;11.1052413725712&lt;/D&gt;&lt;D xsi:type="xsd:double"&gt;10.7994394458397&lt;/D&gt;&lt;D xsi:type="xsd:double"&gt;9.99965440665684&lt;/D&gt;&lt;D xsi:type="xsd:double"&gt;10.5343507902325&lt;/D&gt;&lt;D xsi:type="xsd:double"&gt;10.2937456762568&lt;/D&gt;&lt;D xsi:type="xsd:double"&gt;10.8077454420081&lt;/D&gt;&lt;D xsi:type="xsd:double"&gt;11.0987508813054&lt;/D&gt;&lt;D xsi:type="xsd:double"&gt;11.8760783240943&lt;/D&gt;&lt;D xsi:type="xsd:double"&gt;12.2412876224059&lt;/D&gt;&lt;D xsi:type="xsd:double"&gt;11.1873700818587&lt;/D&gt;&lt;D xsi:type="xsd:double"&gt;11.1779336055676&lt;/D&gt;&lt;D xsi:type="xsd:double"&gt;11.3900810734646&lt;/D&gt;&lt;D xsi:type="xsd:double"&gt;10.8534344748408&lt;/D&gt;&lt;D xsi:type="xsd:double"&gt;11.4799636171411&lt;/D&gt;&lt;D xsi:type="xsd:double"&gt;11.159638852347&lt;/D&gt;&lt;D xsi:type="xsd:double"&gt;11.2313392860467&lt;/D&gt;&lt;D xsi:type="xsd:double"&gt;12.2483516017519&lt;/D&gt;&lt;D xsi:type="xsd:double"&gt;12.6404467055516&lt;/D&gt;&lt;D xsi:type="xsd:double"&gt;12.423739760263&lt;/D&gt;&lt;D xsi:type="xsd:double"&gt;10.4081134746548&lt;/D&gt;&lt;D xsi:type="xsd:double"&gt;12.3582234529974&lt;/D&gt;&lt;D xsi:type="xsd:double"&gt;12.8165969042625&lt;/D&gt;&lt;D xsi:type="xsd:double"&gt;13.9500706031817&lt;/D&gt;&lt;D xsi:type="xsd:double"&gt;14.8041658252924&lt;/D&gt;&lt;D xsi:type="xsd:double"&gt;15.1392365906706&lt;/D&gt;&lt;D xsi:type="xsd:double"&gt;14.9192705837156&lt;/D&gt;&lt;D xsi:type="xsd:double"&gt;15.4397028494213&lt;/D&gt;&lt;D xsi:type="xsd:double"&gt;14.9448261897459&lt;/D&gt;&lt;D xsi:type="xsd:double"&gt;15.5293106259246&lt;/D&gt;&lt;D xsi:type="xsd:double"&gt;16.7312052631677&lt;/D&gt;&lt;D xsi:type="xsd:double"&gt;18.5756883232402&lt;/D&gt;&lt;D xsi:type="xsd:double"&gt;16.7669830740242&lt;/D&gt;&lt;D xsi:type="xsd:double"&gt;16.0516101193055&lt;/D&gt;&lt;D xsi:type="xsd:double"&gt;15.3794874032364&lt;/D&gt;&lt;D xsi:type="xsd:double"&gt;15.8752474974368&lt;/D&gt;&lt;D xsi:type="xsd:double"&gt;15.260951261578&lt;/D&gt;&lt;D xsi:type="xsd:double"&gt;13.4469553125214&lt;/D&gt;&lt;D xsi:type="xsd:double"&gt;13.4567438689679&lt;/D&gt;&lt;D xsi:type="xsd:double"&gt;13.6283612598428&lt;/D&gt;&lt;D xsi:type="xsd:double"&gt;13.3239093727567&lt;/D&gt;&lt;D xsi:type="xsd:double"&gt;12.3822521301775&lt;/D&gt;&lt;D xsi:type="xsd:double"&gt;12.4670406971807&lt;/D&gt;&lt;D xsi:type="xsd:double"&gt;12.098406872652&lt;/D&gt;&lt;D xsi:type="xsd:double"&gt;10.6322305442367&lt;/D&gt;&lt;D xsi:type="xsd:double"&gt;10.5679328611274&lt;/D&gt;&lt;D xsi:type="xsd:double"&gt;10.5677464910103&lt;/D&gt;&lt;D xsi:type="xsd:double"&gt;11.5119169886904&lt;/D&gt;&lt;D xsi:type="xsd:double"&gt;11.3647858166626&lt;/D&gt;&lt;D xsi:type="xsd:double"&gt;10.6829600879322&lt;/D&gt;&lt;D xsi:type="xsd:double"&gt;10.4523748024479&lt;/D&gt;&lt;D xsi:type="xsd:double"&gt;9.47971847635125&lt;/D&gt;&lt;D xsi:type="xsd:double"&gt;10.046577252413&lt;/D&gt;&lt;D xsi:type="xsd:double"&gt;10.7591732359849&lt;/D&gt;&lt;D xsi:type="xsd:double"&gt;11.7079325639027&lt;/D&gt;&lt;D xsi:type="xsd:double"&gt;11.1822378873295&lt;/D&gt;&lt;D xsi:type="xsd:double"&gt;10.4961726854868&lt;/D&gt;&lt;D xsi:type="xsd:double"&gt;11.0462665501396&lt;/D&gt;&lt;D xsi:type="xsd:double"&gt;10.4722812203298&lt;/D&gt;&lt;D xsi:type="xsd:double"&gt;10.8130273660813&lt;/D&gt;&lt;D xsi:type="xsd:double"&gt;10.3066544782455&lt;/D&gt;&lt;D xsi:type="xsd:double"&gt;10.0228448057597&lt;/D&gt;&lt;D xsi:type="xsd:double"&gt;10.1456071500673&lt;/D&gt;&lt;D xsi:type="xsd:double"&gt;9.73230591147943&lt;/D&gt;&lt;D xsi:type="xsd:double"&gt;9.70036367085413&lt;/D&gt;&lt;D xsi:type="xsd:double"&gt;9.23236008562518&lt;/D&gt;&lt;D xsi:type="xsd:double"&gt;8.60337250881216&lt;/D&gt;&lt;D xsi:type="xsd:double"&gt;9.04447712137344&lt;/D&gt;&lt;D xsi:type="xsd:double"&gt;9.36407078775738&lt;/D&gt;&lt;D xsi:type="xsd:double"&gt;9.2454216262324&lt;/D&gt;&lt;D xsi:type="xsd:double"&gt;10.8693597060028&lt;/D&gt;&lt;D xsi:type="xsd:double"&gt;9.79423952421041&lt;/D&gt;&lt;D xsi:type="xsd:double"&gt;9.46564183573046&lt;/D&gt;&lt;D xsi:type="xsd:double"&gt;9.18013597719099&lt;/D&gt;&lt;D xsi:type="xsd:double"&gt;8.81642773632897&lt;/D&gt;&lt;D xsi:type="xsd:double"&gt;10.4257472208978&lt;/D&gt;&lt;/FQL&gt;&lt;FQL&gt;&lt;Q&gt;EZA^FG_TOTAL_RETURNC(0,-6AM)&lt;/Q&gt;&lt;R&gt;1&lt;/R&gt;&lt;C&gt;1&lt;/C&gt;&lt;D xsi:type="xsd:double"&gt;34.170006&lt;/D&gt;&lt;/FQL&gt;&lt;FQL&gt;&lt;Q&gt;EPHE^P_PRICE(0)/P_PRICE_HIGH_PR(0,,,,,,"PRICE","INTRA","52W")&lt;/Q&gt;&lt;R&gt;1&lt;/R&gt;&lt;C&gt;1&lt;/C&gt;&lt;D xsi:type="xsd:double"&gt;0.9616667&lt;/D&gt;&lt;/FQL&gt;&lt;FQL&gt;&lt;Q&gt;KSA^FG_ROE(0)&lt;/Q&gt;&lt;R&gt;1&lt;/R&gt;&lt;C&gt;1&lt;/C&gt;&lt;D xsi:type="xsd:double"&gt;11.7843250758164&lt;/D&gt;&lt;/FQL&gt;&lt;FQL&gt;&lt;Q&gt;TRYPL10Y-FDS^FG_YIELD_NAME&lt;/Q&gt;&lt;R&gt;1&lt;/R&gt;&lt;C&gt;1&lt;/C&gt;&lt;D xsi:type="xsd:string"&gt;Treasury - Poland Benchmark Bond 10Y&lt;/D&gt;&lt;/FQL&gt;&lt;FQL&gt;&lt;Q&gt;MCHI^FMA_EVAL_EBITDA(NTMA,0,,,"PORTAGG","MEANR")&lt;/Q&gt;&lt;R&gt;1&lt;/R&gt;&lt;C&gt;1&lt;/C&gt;&lt;D xsi:type="xsd:double"&gt;9.41938695751584&lt;/D&gt;&lt;/FQL&gt;&lt;FQL&gt;&lt;Q&gt;TRYUS10Y-FDS^FG_YIELD_NAME&lt;/Q&gt;&lt;R&gt;1&lt;/R&gt;&lt;C&gt;1&lt;/C&gt;&lt;D xsi:type="xsd:string"&gt;US Benchmark Bond - 10 Year&lt;/D&gt;&lt;/FQL&gt;&lt;FQL&gt;&lt;Q&gt;EWZ^FMA_PE(LTM,0,,,"PORTAGG","MEANR")&lt;/Q&gt;&lt;R&gt;1&lt;/R&gt;&lt;C&gt;1&lt;/C&gt;&lt;D xsi:type="xsd:double"&gt;9.04994499517754&lt;/D&gt;&lt;/FQL&gt;&lt;FQL&gt;&lt;Q&gt;TUR^FG_TOTAL_RETURNC(0,-6AM)&lt;/Q&gt;&lt;R&gt;1&lt;/R&gt;&lt;C&gt;1&lt;/C&gt;&lt;D xsi:type="xsd:double"&gt;-10.926914&lt;/D&gt;&lt;/FQL&gt;&lt;FQL&gt;&lt;Q&gt;MCHI^FMA_PE(LTM,0,,,"PORTAGG","MEANR")&lt;/Q&gt;&lt;R&gt;1&lt;/R&gt;&lt;C&gt;1&lt;/C&gt;&lt;D xsi:type="xsd:double"&gt;14.4702021683395&lt;/D&gt;&lt;/FQL&gt;&lt;FQL&gt;&lt;Q&gt;TRYZA10Y-FDS^PCTCHG(FG_YIELD(0,,,,"YTM"),FG_YIELD(-1AM,,,,"YTM"))&lt;/Q&gt;&lt;R&gt;1&lt;/R&gt;&lt;C&gt;1&lt;/C&gt;&lt;D xsi:type="xsd:double"&gt;3.9586782&lt;/D&gt;&lt;/FQL&gt;&lt;FQL&gt;&lt;Q&gt;SPY^SIZE(FG_CONSTITUENTS)&lt;/Q&gt;&lt;R&gt;1&lt;/R&gt;&lt;C&gt;1&lt;/C&gt;&lt;D xsi:type="xsd:long"&gt;503&lt;/D&gt;&lt;/FQL&gt;&lt;FQL&gt;&lt;Q&gt;EWW^FMA_COS_DOWN("EPS","1M",+1,NOW,,,"PORTAGG","MEANR")&lt;/Q&gt;&lt;R&gt;1&lt;/R&gt;&lt;C&gt;1&lt;/C&gt;&lt;D xsi:type="xsd:double"&gt;19&lt;/D&gt;&lt;/FQL&gt;&lt;FQL&gt;&lt;Q&gt;TRYPH10Y-FDS^FG_YIELD_NAME&lt;/Q&gt;&lt;R&gt;1&lt;/R&gt;&lt;C&gt;1&lt;/C&gt;&lt;D xsi:type="xsd:string"&gt;Philippines Benchmark Bond - 10 Year&lt;/D&gt;&lt;/FQL&gt;&lt;FQL&gt;&lt;Q&gt;REFKRBASE-FDS^FG_YIELD(NOW,,,0)&lt;/Q&gt;&lt;R&gt;1&lt;/R&gt;&lt;C&gt;1&lt;/C&gt;&lt;D xsi:type="xsd:double"&gt;3.25&lt;/D&gt;&lt;/FQL&gt;&lt;FQL&gt;&lt;Q&gt;TRYTR7Y-FDS^PCTCHG(FG_YIELD(0,,,,"YTM"),FG_YIELD(-1AM,,,,"YTM"))&lt;/Q&gt;&lt;R&gt;1&lt;/R&gt;&lt;C&gt;1&lt;/C&gt;&lt;D xsi:type="xsd:double"&gt;2.0898511&lt;/D&gt;&lt;/FQL&gt;&lt;FQL&gt;&lt;Q&gt;TRYUS10Y-FDS^FG_YIELD(0,,,,"YTM")&lt;/Q&gt;&lt;R&gt;1&lt;/R&gt;&lt;C&gt;1&lt;/C&gt;&lt;D xsi:type="xsd:double"&gt;4.0789&lt;/D&gt;&lt;/FQL&gt;&lt;FQL&gt;&lt;Q&gt;CC_CN^IMF_IFS_RCPI_Q(0)&lt;/Q&gt;&lt;R&gt;0&lt;/R&gt;&lt;C&gt;0&lt;/C&gt;&lt;/FQL&gt;&lt;FQL&gt;&lt;Q&gt;TUR^FG_COMPANY_NAME&lt;/Q&gt;&lt;R&gt;1&lt;/R&gt;&lt;C&gt;1&lt;/C&gt;&lt;D xsi:type="xsd:string"&gt;iShares MSCI Turkey ETF&lt;/D&gt;&lt;/FQL&gt;&lt;FQL&gt;&lt;Q&gt;KSA^FG_PRICE(0)&lt;/Q&gt;&lt;R&gt;1&lt;/R&gt;&lt;C&gt;1&lt;/C&gt;&lt;D xsi:type="xsd:double"&gt;41.65&lt;/D&gt;&lt;/FQL&gt;&lt;FQL&gt;&lt;Q&gt;UAE^PERCENT_CHANGE(FMA_EPS(+1,0,,,,"PORTAGG","MEAN"),FMA_EPS(+1,-3AM,,,,"PORTAGG","MEAN"))&lt;/Q&gt;&lt;R&gt;1&lt;/R&gt;&lt;C&gt;1&lt;/C&gt;&lt;D xsi:type="xsd:double"&gt;-1.77671495890759&lt;/D&gt;&lt;/FQL&gt;&lt;FQL&gt;&lt;Q&gt;EWZ^PERCENT_CHANGE(FMA_EPS(+1,0,,,,"PORTAGG","MEAN"),FMA_EPS(+1,-3AM,,,,"PORTAGG","MEAN"))&lt;/Q&gt;&lt;R&gt;1&lt;/R&gt;&lt;C&gt;1&lt;/C&gt;&lt;D xsi:type="xsd:double"&gt;-16.8375751450615&lt;/D&gt;&lt;/FQL&gt;&lt;FQL&gt;&lt;Q&gt;EIDO^FG_TOTAL_RETURNC(0,-3AM)&lt;/Q&gt;&lt;R&gt;1&lt;/R&gt;&lt;C&gt;1&lt;/C&gt;&lt;D xsi:type="xsd:double"&gt;11.297476&lt;/D&gt;&lt;/FQL&gt;&lt;FQL&gt;&lt;Q&gt;UAE^FG_ROE(0)&lt;/Q&gt;&lt;R&gt;1&lt;/R&gt;&lt;C&gt;1&lt;/C&gt;&lt;D xsi:type="xsd:double"&gt;14.84166085324&lt;/D&gt;&lt;/FQL&gt;&lt;FQL&gt;&lt;Q&gt;SET-BKK^FG_COMPANY_NAME&lt;/Q&gt;&lt;R&gt;1&lt;/R&gt;&lt;C&gt;1&lt;/C&gt;&lt;D xsi:type="xsd:string"&gt;Thailand SET&lt;/D&gt;&lt;/FQL&gt;&lt;FQL&gt;&lt;Q&gt;EPOL^FMA_COS_DOWN("EPS","1M",+1,NOW,,,"PORTAGG","MEANR")&lt;/Q&gt;&lt;R&gt;1&lt;/R&gt;&lt;C&gt;1&lt;/C&gt;&lt;D xsi:type="xsd:double"&gt;8&lt;/D&gt;&lt;/FQL&gt;&lt;FQL&gt;&lt;Q&gt;TRYVN10Y-FDS^FG_YIELD(0,,,,"YTM")&lt;/Q&gt;&lt;R&gt;1&lt;/R&gt;&lt;C&gt;1&lt;/C&gt;&lt;D xsi:type="xsd:double"&gt;2.8792138&lt;/D&gt;&lt;/FQL&gt;&lt;FQL&gt;&lt;Q&gt;QAT^FG_COMPANY_NAME&lt;/Q&gt;&lt;R&gt;1&lt;/R&gt;&lt;C&gt;1&lt;/C&gt;&lt;D xsi:type="xsd:string"&gt;iShares MSCI Qatar ETF&lt;/D&gt;&lt;/FQL&gt;&lt;FQL&gt;&lt;Q&gt;VWO^FG_PE_NTM(0,,,90,0)&lt;/Q&gt;&lt;R&gt;1&lt;/R&gt;&lt;C&gt;1&lt;/C&gt;&lt;D xsi:type="xsd:double"&gt;12.8414875718824&lt;/D&gt;&lt;/FQL&gt;&lt;FQL&gt;&lt;Q&gt;EWM^FMA_PE(NTMA,0,,,"PORTAGG","MEANR")&lt;/Q&gt;&lt;R&gt;1&lt;/R&gt;&lt;C&gt;1&lt;/C&gt;&lt;D xsi:type="xsd:double"&gt;14.0818334488159&lt;/D&gt;&lt;/FQL&gt;&lt;FQL&gt;&lt;Q&gt;MCHI^FG_COMPANY_NAME&lt;/Q&gt;&lt;R&gt;1&lt;/R&gt;&lt;C&gt;1&lt;/C&gt;&lt;D xsi:type="xsd:string"&gt;iShares MSCI China ETF&lt;/D&gt;&lt;/FQL&gt;&lt;FQL&gt;&lt;Q&gt;UAE^FMA_PCT_ABOVE_MAVG(200,0,,,,"PORTAGG")&lt;/Q&gt;&lt;R&gt;1&lt;/R&gt;&lt;C&gt;1&lt;/C&gt;&lt;D xsi:type="xsd:double"&gt;48.780487804878&lt;/D&gt;&lt;/FQL&gt;&lt;FQL&gt;&lt;Q&gt;VWO^FMA_COS_DOWN("EPS","1M",+1,NOW,,,"PORTAGG","MEANR")&lt;/Q&gt;&lt;R&gt;1&lt;/R&gt;&lt;C&gt;1&lt;/C&gt;&lt;D xsi:type="xsd:double"&gt;1672&lt;/D&gt;&lt;/FQL&gt;&lt;FQL&gt;&lt;Q&gt;REFKRBASE-FDS^PROPER_NAME(0,,,"SECURITY","NAME")&lt;/Q&gt;&lt;R&gt;1&lt;/R&gt;&lt;C&gt;1&lt;/C&gt;&lt;D xsi:type="xsd:string"&gt;South Korea Base Rate&lt;/D&gt;&lt;/FQL&gt;&lt;FQL&gt;&lt;Q&gt;TRYTH10Y-FDS^PCTCHG(FG_YIELD(0,,,,"YTM"),FG_YIELD(-3AM,,,,"YTM"))&lt;/Q&gt;&lt;R&gt;1&lt;/R&gt;&lt;C&gt;1&lt;/C&gt;&lt;D xsi:type="xsd:double"&gt;-7.2177534&lt;/D&gt;&lt;/FQL&gt;&lt;FQL&gt;&lt;Q&gt;TRYQA10Y-FDS^PCTCHG(FG_YIELD(0,,,,"YTM"),FG_YIELD(-3AM,,,,"YTM"))&lt;/Q&gt;&lt;R&gt;0&lt;/R&gt;&lt;C&gt;0&lt;/C&gt;&lt;/FQL&gt;&lt;FQL&gt;&lt;Q&gt;INDA^FG_COMPANY_NAME&lt;/Q&gt;&lt;R&gt;1&lt;/R&gt;&lt;C&gt;1&lt;/C&gt;&lt;D xsi:type="xsd:string"&gt;iShares MSCI India ETF&lt;/D&gt;&lt;/FQL&gt;&lt;FQL&gt;&lt;Q&gt;WL-FDS^MAX(FG_PRICE(0,-5AY))&lt;/Q&gt;&lt;R&gt;1&lt;/R&gt;&lt;C&gt;1&lt;/C&gt;&lt;D xsi:type="xsd:double"&gt;763.4&lt;/D&gt;&lt;/FQL&gt;&lt;FQL&gt;&lt;Q&gt;SET-BKK^FG_PRICE_MAVG(0,,,,200)&lt;/Q&gt;&lt;R&gt;1&lt;/R&gt;&lt;C&gt;1&lt;/C&gt;&lt;D xsi:type="xsd:double"&gt;1371.9089&lt;/D&gt;&lt;/FQL&gt;&lt;FQL&gt;&lt;Q&gt;EWZ^PERCENT_CHANGE(FMA_EPS(+1,0,,,,"PORTAGG","MEAN"),FMA_EPS(+1,-1AM,,,,"PORTAGG","MEAN"))&lt;/Q&gt;&lt;R&gt;1&lt;/R&gt;&lt;C&gt;1&lt;/C&gt;&lt;D xsi:type="xsd:double"&gt;-4.66850092166785&lt;/D&gt;&lt;/FQL&gt;&lt;FQL&gt;&lt;Q&gt;EIDO^FG_TOTAL_RETURNC(0,-1AM)&lt;/Q&gt;&lt;R&gt;1&lt;/R&gt;&lt;C&gt;1&lt;/C&gt;&lt;D xsi:type="xsd:double"&gt;-0.87873936&lt;/D&gt;&lt;/FQL&gt;&lt;FQL&gt;&lt;Q&gt;EWT^SIZE(FG_CONSTITUENTS)&lt;/Q&gt;&lt;R&gt;1&lt;/R&gt;&lt;C&gt;1&lt;/C&gt;&lt;D xsi:type="xsd:long"&gt;89&lt;/D&gt;&lt;/FQL&gt;&lt;FQL&gt;&lt;Q&gt;TUR^FG_ROE(0)&lt;/Q&gt;&lt;R&gt;1&lt;/R&gt;&lt;C&gt;1&lt;/C&gt;&lt;D xsi:type="xsd:double"&gt;15.7496061181807&lt;/D&gt;&lt;/FQL&gt;&lt;FQL&gt;&lt;Q&gt;VWO^FG_FCF_YIELD_NTM(0)&lt;/Q&gt;&lt;R&gt;1&lt;/R&gt;&lt;C&gt;1&lt;/C&gt;&lt;D xsi:type="xsd:double"&gt;5.37472562969362&lt;/D&gt;&lt;/FQL&gt;&lt;FQL&gt;&lt;Q&gt;EWZ^FMA_PE(NTMA,0,,,"PORTAGG","MEANR")&lt;/Q&gt;&lt;R&gt;1&lt;/R&gt;&lt;C&gt;1&lt;/C&gt;&lt;D xsi:type="xsd:double"&gt;8.22483451034164&lt;/D&gt;&lt;/FQL&gt;&lt;FQL&gt;&lt;Q&gt;EWM^FMA_EVAL_EBITDA(NTMA,0,,,"PORTAGG","MEANR")&lt;/Q&gt;&lt;R&gt;1&lt;/R&gt;&lt;C&gt;1&lt;/C&gt;&lt;D xsi:type="xsd:double"&gt;8.45047534796251&lt;/D&gt;&lt;/FQL&gt;&lt;FQL&gt;&lt;Q&gt;EIDO^FMA_DIV_YLD(NTMA,NOW,NOW,M,"PORTAGG","MEANR")&lt;/Q&gt;&lt;R&gt;1&lt;/R&gt;&lt;C&gt;1&lt;/C&gt;&lt;D xsi:type="xsd:double"&gt;4.11648372861537&lt;/D&gt;&lt;/FQL&gt;&lt;FQL&gt;&lt;Q&gt;VGK^FMA_COS_UP("EPS","1M",+1,NOW,,,"PORTAGG","MEANR")&lt;/Q&gt;&lt;R&gt;1&lt;/R&gt;&lt;C&gt;1&lt;/C&gt;&lt;D xsi:type="xsd:double"&gt;441&lt;/D&gt;&lt;/FQL&gt;&lt;FQL&gt;&lt;Q&gt;TUR^P_PRICE(0)/P_PRICE_LOW_PR(0,,,,,,"PRICE","INTRA","52W")-1&lt;/Q&gt;&lt;R&gt;1&lt;/R&gt;&lt;C&gt;1&lt;/C&gt;&lt;D xsi:type="xsd:double"&gt;0.05134368&lt;/D&gt;&lt;/FQL&gt;&lt;FQ</t>
        </r>
      </text>
    </comment>
    <comment ref="A23" authorId="0" shapeId="0" xr:uid="{D0A21A66-55AB-411E-A087-EE2C15A7E3A9}">
      <text>
        <r>
          <rPr>
            <b/>
            <sz val="9"/>
            <color indexed="81"/>
            <rFont val="Tahoma"/>
            <charset val="1"/>
          </rPr>
          <t>L&gt;&lt;Q&gt;EIDO^PERCENT_CHANGE(FMA_EPS(+1,0,,,,"PORTAGG","MEAN"),FMA_EPS(+1,-1AM,,,,"PORTAGG","MEAN"))&lt;/Q&gt;&lt;R&gt;1&lt;/R&gt;&lt;C&gt;1&lt;/C&gt;&lt;D xsi:type="xsd:double"&gt;-1.35702205409504&lt;/D&gt;&lt;/FQL&gt;&lt;FQL&gt;&lt;Q&gt;EPOL^SIZE(FG_CONSTITUENTS)&lt;/Q&gt;&lt;R&gt;1&lt;/R&gt;&lt;C&gt;1&lt;/C&gt;&lt;D xsi:type="xsd:long"&gt;34&lt;/D&gt;&lt;/FQL&gt;&lt;FQL&gt;&lt;Q&gt;REFSAREPO-FDS^(SUBARRAY(NOT_NA(NO_REPEAT_F(FG_YIELD(NOW,-10AY,D))),0,1)-SUBARRAY(NOT_NA(NO_REPEAT_F(FG_YIELD(NOW,-10AY,D))),1,1))*100&lt;/Q&gt;&lt;R&gt;1&lt;/R&gt;&lt;C&gt;1&lt;/C&gt;&lt;D xsi:type="xsd:double"&gt;-50&lt;/D&gt;&lt;/FQL&gt;&lt;FQL&gt;&lt;Q&gt;REFMXTON-FDS^(SUBARRAY(NOT_NA(NO_REPEAT_F(FG_YIELD(NOW,-10AY,D))),0,1)-SUBARRAY(NOT_NA(NO_REPEAT_F(FG_YIELD(NOW,-10AY,D))),1,1))*100&lt;/Q&gt;&lt;R&gt;1&lt;/R&gt;&lt;C&gt;1&lt;/C&gt;&lt;D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xsi:type="xsd:double"&gt;-25&lt;/D&gt;&lt;/FQL&gt;&lt;FQL&gt;&lt;Q&gt;TRYTH10Y-FDS^PCTCHG(FG_YIELD(0,,,,"YTM"),FG_YIELD(-1AM,,,,"YTM"))&lt;/Q&gt;&lt;R&gt;1&lt;/R&gt;&lt;C&gt;1&lt;/C&gt;&lt;D xsi:type="xsd:double"&gt;-3.6329827&lt;/D&gt;&lt;/FQL&gt;&lt;FQL&gt;&lt;Q&gt;TRYSA10Y-FDS^FG_YIELD(0,,,,"YTM")&lt;/Q&gt;&lt;R&gt;1&lt;/R&gt;&lt;C&gt;1&lt;/C&gt;&lt;D xsi:type="xsd:double"&gt;4.936952&lt;/D&gt;&lt;/FQL&gt;&lt;FQL&gt;&lt;Q&gt;TRYPH10Y-FDS^FG_YIELD(0,,,,"YTM")&lt;/Q&gt;&lt;R&gt;1&lt;/R&gt;&lt;C&gt;1&lt;/C&gt;&lt;D xsi:type="xsd:double"&gt;5.7381444&lt;/D&gt;&lt;/FQL&gt;&lt;FQL&gt;&lt;Q&gt;VWO^FMA_DIV_YLD(NTMA,NOW,NOW,M,"PORTAGG","MEANR")&lt;/Q&gt;&lt;R&gt;1&lt;/R&gt;&lt;C&gt;1&lt;/C&gt;&lt;D xsi:type="xsd:double"&gt;2.98103560166142&lt;/D&gt;&lt;/FQL&gt;&lt;FQL&gt;&lt;Q&gt;UAE^FMA_EVAL_EBITDA(NTMA,0,,,"PORTAGG","MEANR")&lt;/Q&gt;&lt;R&gt;1&lt;/R&gt;&lt;C&gt;1&lt;/C&gt;&lt;D xsi:type="xsd:double"&gt;6.41690031541865&lt;/D&gt;&lt;/FQL&gt;&lt;FQL&gt;&lt;Q&gt;MCHI^FMA_DIV_YLD(NTMA,NOW,NOW,M,"PORTAGG","MEANR")&lt;/Q&gt;&lt;R&gt;1&lt;/R&gt;&lt;C&gt;1&lt;/C&gt;&lt;D xsi:type="xsd:double"&gt;2.50815488331466&lt;/D&gt;&lt;/FQL&gt;&lt;FQL&gt;&lt;Q&gt;EWM^FG_FCF_YIELD_NTM(0)&lt;/Q&gt;&lt;R&gt;1&lt;/R&gt;&lt;C&gt;1&lt;/C&gt;&lt;D xsi:type="xsd:double"&gt;6.13710146079169&lt;/D&gt;&lt;/FQL&gt;&lt;FQL&gt;&lt;Q&gt;TUR^P_PRICE(0)/P_PRICE_HIGH_PR(0,,,,,,"PRICE","INTRA","52W")&lt;/Q&gt;&lt;R&gt;1&lt;/R&gt;&lt;C&gt;1&lt;/C&gt;&lt;D xsi:type="xsd:double"&gt;0.74690384&lt;/D&gt;&lt;/FQL&gt;&lt;FQL&gt;&lt;Q&gt;EWY^FG_TOTAL_RETURNC(0,-12AM)&lt;/Q&gt;&lt;R&gt;1&lt;/R&gt;&lt;C&gt;1&lt;/C&gt;&lt;D xsi:type="xsd:double"&gt;8.933746&lt;/D&gt;&lt;/FQL&gt;&lt;FQL&gt;&lt;Q&gt;EWM^FMA_DIV_YLD(NTMA,NOW,NOW,M,"PORTAGG","MEANR")&lt;/Q&gt;&lt;R&gt;1&lt;/R&gt;&lt;C&gt;1&lt;/C&gt;&lt;D xsi:type="xsd:double"&gt;4.05045383976338&lt;/D&gt;&lt;/FQL&gt;&lt;FQL&gt;&lt;Q&gt;TRYZA10Y-FDS^PCTCHG(FG_YIELD(0,,,,"YTM"),FG_YIELD(-3AM,,,,"YTM"))&lt;/Q&gt;&lt;R&gt;1&lt;/R&gt;&lt;C&gt;1&lt;/C&gt;&lt;D xsi:type="xsd:double"&gt;-3.584044&lt;/D&gt;&lt;/FQL&gt;&lt;FQL&gt;&lt;Q&gt;EWM^JULIAN(FMA_DIV_YLD(NTMA,NOW,NOW,M,"PORTAGG","MEANR").DATES)&lt;/Q&gt;&lt;R&gt;1&lt;/R&gt;&lt;C&gt;1&lt;/C&gt;&lt;D xsi:type="xsd:long"&gt;45565&lt;/D&gt;&lt;/FQL&gt;&lt;FQL&gt;&lt;Q&gt;ECH^FMA_EVAL_EBIT(LTMA,NOW,NOW,M,"PORTAGG","MEANR")&lt;/Q&gt;&lt;R&gt;1&lt;/R&gt;&lt;C&gt;1&lt;/C&gt;&lt;D xsi:type="xsd:double"&gt;9.70751974742368&lt;/D&gt;&lt;/FQL&gt;&lt;FQL&gt;&lt;Q&gt;CNYA^FG_TOTAL_RETURNC(0,-3AM)&lt;/Q&gt;&lt;R&gt;1&lt;/R&gt;&lt;C&gt;1&lt;/C&gt;&lt;D xsi:type="xsd:double"&gt;14.179087&lt;/D&gt;&lt;/FQL&gt;&lt;FQL&gt;&lt;Q&gt;ECH^FMA_EVAL_EBITDA(NTMA,0,,,"PORTAGG","MEANR")&lt;/Q&gt;&lt;R&gt;1&lt;/R&gt;&lt;C&gt;1&lt;/C&gt;&lt;D xsi:type="xsd:double"&gt;5.93678168836777&lt;/D&gt;&lt;/FQL&gt;&lt;FQL&gt;&lt;Q&gt;QAT^FG_PRICE_MAVG(0,,,,60)&lt;/Q&gt;&lt;R&gt;1&lt;/R&gt;&lt;C&gt;1&lt;/C&gt;&lt;D xsi:type="xsd:double"&gt;17.840864&lt;/D&gt;&lt;/FQL&gt;&lt;FQL&gt;&lt;Q&gt;EIDO^FMA_PE(NTMA,0,,,"PORTAGG","MEANR")&lt;/Q&gt;&lt;R&gt;1&lt;/R&gt;&lt;C&gt;1&lt;/C&gt;&lt;D xsi:type="xsd:double"&gt;13.5362901011389&lt;/D&gt;&lt;/FQL&gt;&lt;FQL&gt;&lt;Q&gt;UAE^JULIAN(FMA_DIV_YLD(NTMA,NOW,NOW,M,"PORTAGG","MEANR").DATES)&lt;/Q&gt;&lt;R&gt;1&lt;/R&gt;&lt;C&gt;1&lt;/C&gt;&lt;D xsi:type="xsd:long"&gt;45565&lt;/D&gt;&lt;/FQL&gt;&lt;FQL&gt;&lt;Q&gt;MCHI^FMA_PE(NTMA,0,,,"PORTAGG","MEANR")&lt;/Q&gt;&lt;R&gt;1&lt;/R&gt;&lt;C&gt;1&lt;/C&gt;&lt;D xsi:type="xsd:double"&gt;10.4257472208978&lt;/D&gt;&lt;/FQL&gt;&lt;FQL&gt;&lt;Q&gt;VWO^FG_PE(0)&lt;/Q&gt;&lt;R&gt;1&lt;/R&gt;&lt;C&gt;1&lt;/C&gt;&lt;D xsi:type="xsd:double"&gt;15.264493899113&lt;/D&gt;&lt;/FQL&gt;&lt;FQL&gt;&lt;Q&gt;EWY^FMA_EVAL_EBITDA(NTMA,0,,,"PORTAGG","MEANR")&lt;/Q&gt;&lt;R&gt;1&lt;/R&gt;&lt;C&gt;1&lt;/C&gt;&lt;D xsi:type="xsd:double"&gt;5.79384475356712&lt;/D&gt;&lt;/FQL&gt;&lt;FQL&gt;&lt;Q&gt;REFTR1WREPO-FDS^(SUBARRAY(NOT_NA(NO_REPEAT_F(FG_YIELD(NOW,-10AY,D))),0,1)-SUBARRAY(NOT_NA(NO_REPEAT_F(FG_YIELD(NOW,-10AY,D))),1,1))*100&lt;/Q&gt;&lt;R&gt;1&lt;/R&gt;&lt;C&gt;1&lt;/C&gt;&lt;D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xsi:type="xsd:double"&gt;500&lt;/D&gt;&lt;/FQL&gt;&lt;FQL&gt;&lt;Q&gt;EWY^FG_FCF_YIELD_NTM(0)&lt;/Q&gt;&lt;R&gt;1&lt;/R&gt;&lt;C&gt;1&lt;/C&gt;&lt;D xsi:type="xsd:double"&gt;7.31083962436995&lt;/D&gt;&lt;/FQL&gt;&lt;FQL&gt;&lt;Q&gt;REFMXTON-FDS^FG_YIELD(NOW,,,0)&lt;/Q&gt;&lt;R&gt;1&lt;/R&gt;&lt;C&gt;1&lt;/C&gt;&lt;D xsi:type="xsd:double"&gt;10.5&lt;/D&gt;&lt;/FQL&gt;&lt;FQL&gt;&lt;Q&gt;ECH^P_PRICE(0)/P_PRICE_HIGH_PR(0,,,,,,"PRICE","INTRA","52W")&lt;/Q&gt;&lt;R&gt;1&lt;/R&gt;&lt;C&gt;1&lt;/C&gt;&lt;D xsi:type="xsd:double"&gt;0.88978624&lt;/D&gt;&lt;/FQL&gt;&lt;FQL&gt;&lt;Q&gt;KSA^FMA_COS_DOWN("EPS","1M",+1,NOW,,,"PORTAGG","MEANR")&lt;/Q&gt;&lt;R&gt;1&lt;/R&gt;&lt;C&gt;1&lt;/C&gt;&lt;D xsi:type="xsd:double"&gt;38&lt;/D&gt;&lt;/FQL&gt;&lt;FQL&gt;&lt;Q&gt;EPHE^SIZE(FG_CONSTITUENTS)&lt;/Q&gt;&lt;R&gt;1&lt;/R&gt;&lt;C&gt;1&lt;/C&gt;&lt;D xsi:type="xsd:long"&gt;33&lt;/D&gt;&lt;/FQL&gt;&lt;FQL&gt;&lt;Q&gt;INDA^FG_ROE(0)&lt;/Q&gt;&lt;R&gt;1&lt;/R&gt;&lt;C&gt;1&lt;/C&gt;&lt;D xsi:type="xsd:double"&gt;15.6528380896016&lt;/D&gt;&lt;/FQL&gt;&lt;FQL&gt;&lt;Q&gt;EPU^FMA_DIV_YLD(NTMA,NOW,NOW,M,"PORTAGG","MEANR")&lt;/Q&gt;&lt;R&gt;1&lt;/R&gt;&lt;C&gt;1&lt;/C&gt;&lt;D xsi:type="xsd:double"&gt;3.73809976580406&lt;/D&gt;&lt;/FQL&gt;&lt;FQL&gt;&lt;Q&gt;SET-BKK^FG_TOTAL_RETURNC(0,-1AM)&lt;/Q&gt;&lt;R&gt;1&lt;/R&gt;&lt;C&gt;1&lt;/C&gt;&lt;D xsi:type="xsd:double"&gt;3.764522&lt;/D&gt;&lt;/FQL&gt;&lt;FQL&gt;&lt;Q&gt;EWW^FG_TOTAL_RETURNC(0,-3AM)&lt;/Q&gt;&lt;R&gt;1&lt;/R&gt;&lt;C&gt;1&lt;/C&gt;&lt;D xsi:type="xsd:double"&gt;-7.4391484&lt;/D&gt;&lt;/FQL&gt;&lt;FQL&gt;&lt;Q&gt;CNYA^P_PRICE(0)/P_PRICE_HIGH_PR(0,,,,,,"PRICE","INTRA","52W")&lt;/Q&gt;&lt;R&gt;1&lt;/R&gt;&lt;C&gt;1&lt;/C&gt;&lt;D xsi:type="xsd:double"&gt;0.77549404&lt;/D&gt;&lt;/FQL&gt;&lt;FQL&gt;&lt;Q&gt;REFSAREPO-FDS^PROPER_NAME(0,,,"SECURITY","NAME")&lt;/Q&gt;&lt;R&gt;1&lt;/R&gt;&lt;C&gt;1&lt;/C&gt;&lt;D xsi:type="xsd:string"&gt;Saudi Arabia Repo Rate&lt;/D&gt;&lt;/FQL&gt;&lt;FQL&gt;&lt;Q&gt;EZA^FG_PRICE(0)&lt;/Q&gt;&lt;R&gt;1&lt;/R&gt;&lt;C&gt;1&lt;/C&gt;&lt;D xsi:type="xsd:double"&gt;50.54&lt;/D&gt;&lt;/FQL&gt;&lt;FQL&gt;&lt;Q&gt;SET-BKK^PERCENT_CHANGE(FMA_EPS(+1,0,,,,"PORTAGG","MEAN"),FMA_EPS(+1,-1AM,,,,"PORTAGG","MEAN"))&lt;/Q&gt;&lt;R&gt;1&lt;/R&gt;&lt;C&gt;1&lt;/C&gt;&lt;D xsi:type="xsd:double"&gt;-1.48550494498652&lt;/D&gt;&lt;/FQL&gt;&lt;FQL&gt;&lt;Q&gt;KSA^FMA_COS_UP("EPS","1M",+1,NOW,,,"PORTAGG","MEANR")&lt;/Q&gt;&lt;R&gt;1&lt;/R&gt;&lt;C&gt;1&lt;/C&gt;&lt;D xsi:type="xsd:double"&gt;31&lt;/D&gt;&lt;/FQL&gt;&lt;FQL&gt;&lt;Q&gt;EPHE^FMA_COS_DOWN("EPS","1M",+1,NOW,,,"PORTAGG","MEANR")&lt;/Q&gt;&lt;R&gt;1&lt;/R&gt;&lt;C&gt;1&lt;/C&gt;&lt;D xsi:type="xsd:double"&gt;9&lt;/D&gt;&lt;/FQL&gt;&lt;FQL&gt;&lt;Q&gt;GREK^FG_ROE(0)&lt;/Q&gt;&lt;R&gt;1&lt;/R&gt;&lt;C&gt;1&lt;/C&gt;&lt;D xsi:type="xsd:double"&gt;15.0196861796096&lt;/D&gt;&lt;/FQL&gt;&lt;FQL&gt;&lt;Q&gt;REFVNDISC-FDS^(SUBARRAY(NOT_NA(NO_REPEAT_F(FG_YIELD(NOW,-10AY,D))),0,1)-SUBARRAY(NOT_NA(NO_REPEAT_F(FG_YIELD(NOW,-10AY,D))),1,1))*100&lt;/Q&gt;&lt;R&gt;1&lt;/R&gt;&lt;C&gt;1&lt;/C&gt;&lt;D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xsi:type="xsd:double"&gt;-50&lt;/D&gt;&lt;/FQL&gt;&lt;FQL&gt;&lt;Q&gt;EWZ^FG_PRICE_MAVG(0,,,,200)&lt;/Q&gt;&lt;R&gt;1&lt;/R&gt;&lt;C&gt;1&lt;/C&gt;&lt;D xsi:type="xsd:double"&gt;30.6223&lt;/D&gt;&lt;/FQL&gt;&lt;FQL&gt;&lt;Q&gt;EWW^PERCENT_CHANGE(FMA_EPS(+1,0,,,,"PORTAGG","MEAN"),FMA_EPS(+1,-3AM,,,,"PORTAGG","MEAN"))&lt;/Q&gt;&lt;R&gt;1&lt;/R&gt;&lt;C&gt;1&lt;/C&gt;&lt;D xsi:type="xsd:double"&gt;-7.25345788298603&lt;/D&gt;&lt;/FQL&gt;&lt;FQL&gt;&lt;Q&gt;COPP-FDS^FG_PRICE_CHANGE(0,-3AM)&lt;/Q&gt;&lt;R&gt;1&lt;/R&gt;&lt;C&gt;1&lt;/C&gt;&lt;D xsi:type="xsd:double"&gt;1.87529301453353&lt;/D&gt;&lt;/FQL&gt;&lt;FQL&gt;&lt;Q&gt;SET-BKK^FMA_PCT_ABOVE_MAVG(200,0,,,,"PORTAGG")&lt;/Q&gt;&lt;R&gt;1&lt;/R&gt;&lt;C&gt;1&lt;/C&gt;&lt;D xsi:type="xsd:double"&gt;43.026706231454&lt;/D&gt;&lt;/FQL&gt;&lt;FQL&gt;&lt;Q&gt;CNYA^FG_TOTAL_RETURNC(0,-1AM)&lt;/Q&gt;&lt;R&gt;1&lt;/R&gt;&lt;C&gt;1&lt;/C&gt;&lt;D xsi:type="xsd:double"&gt;22.983706&lt;/D&gt;&lt;/FQL&gt;&lt;FQL&gt;&lt;Q&gt;EIDO^SIZE(FG_CONSTITUENTS)&lt;/Q&gt;&lt;R&gt;1&lt;/R&gt;&lt;C&gt;1&lt;/C&gt;&lt;D xsi:type="xsd:long"&gt;74&lt;/D&gt;&lt;/FQL&gt;&lt;FQL&gt;&lt;Q&gt;EWZ^FG_ROE(0)&lt;/Q&gt;&lt;R&gt;1&lt;/R&gt;&lt;C&gt;1&lt;/C&gt;&lt;D xsi:type="xsd:double"&gt;18.3899889229329&lt;/D&gt;&lt;/FQL&gt;&lt;FQL&gt;&lt;Q&gt;REFPEMPR-FDS^PROPER_NAME(0,,,"SECURITY","NAME")&lt;/Q&gt;&lt;R&gt;1&lt;/R&gt;&lt;C&gt;1&lt;/C&gt;&lt;D xsi:type="xsd:string"&gt;Peru Policy Rate&lt;/D&gt;&lt;/FQL&gt;&lt;FQL&gt;&lt;Q&gt;TRYBR10Y-FDS^PCTCHG(FG_YIELD(0,,,,"YTM"),FG_YIELD(-1AM,,,,"YTM"))&lt;/Q&gt;&lt;R&gt;1&lt;/R&gt;&lt;C&gt;1&lt;/C&gt;&lt;D xsi:type="xsd:double"&gt;6.164357&lt;/D&gt;&lt;/FQL&gt;&lt;FQL&gt;&lt;Q&gt;QAT^P_PRICE(0)/P_PRICE_LOW_PR(0,,,,,,"PRICE","INTRA","52W")-1&lt;/Q&gt;&lt;R&gt;1&lt;/R&gt;&lt;C&gt;1&lt;/C&gt;&lt;D xsi:type="xsd:double"&gt;0.1813538&lt;/D&gt;&lt;/FQL&gt;&lt;FQL&gt;&lt;Q&gt;EWW^FMA_PCT_ABOVE_MAVG(200,0,,,,"PORTAGG")&lt;/Q&gt;&lt;R&gt;1&lt;/R&gt;&lt;C&gt;1&lt;/C&gt;&lt;D xsi:type="xsd:double"&gt;40&lt;/D&gt;&lt;/FQL&gt;&lt;FQL&gt;&lt;Q&gt;CNYA^PERCENT_CHANGE(FMA_EPS(+1,0,,,,"PORTAGG","MEAN"),FMA_EPS(+1,-1AM,,,,"PORTAGG","MEAN"))&lt;/Q&gt;&lt;R&gt;1&lt;/R&gt;&lt;C&gt;1&lt;/C&gt;&lt;D xsi:type="xsd:double"&gt;-0.165322914681362&lt;/D&gt;&lt;/FQL&gt;&lt;FQL&gt;&lt;Q&gt;VNM^FMA_COS_DOWN("EPS","1M",+1,NOW,,,"PORTAGG","MEANR")&lt;/Q&gt;&lt;R&gt;1&lt;/R&gt;&lt;C&gt;1&lt;/C&gt;&lt;D xsi:type="xsd:double"&gt;10&lt;/D&gt;&lt;/FQL&gt;&lt;FQL&gt;&lt;Q&gt;EPOL^FG_ROE(0)&lt;/Q&gt;&lt;R&gt;1&lt;/R&gt;&lt;C&gt;1&lt;/C&gt;&lt;D xsi:type="xsd:double"&gt;12.6917151503769&lt;/D&gt;&lt;/FQL&gt;&lt;FQL&gt;&lt;Q&gt;REFPL7D-FDS^FG_YIELD(NOW,,,0)&lt;/Q&gt;&lt;R&gt;1&lt;/R&gt;&lt;C&gt;1&lt;/C&gt;&lt;D xsi:type="xsd:double"&gt;5.75&lt;/D&gt;&lt;/FQL&gt;&lt;FQL&gt;&lt;Q&gt;CC_AE^IMF_IFS_RCPI_Q(0)&lt;/Q&gt;&lt;R&gt;0&lt;/R&gt;&lt;C&gt;0&lt;/C&gt;&lt;/FQL&gt;&lt;FQL&gt;&lt;Q&gt;VGK^FMA_EVAL_EBITDA(NTMA,0,,,"PORTAGG","MEANR")&lt;/Q&gt;&lt;R&gt;1&lt;/R&gt;&lt;C&gt;1&lt;/C&gt;&lt;D xsi:type="xsd:double"&gt;9.00351081404339&lt;/D&gt;&lt;/FQL&gt;&lt;FQL&gt;&lt;Q&gt;TUR^FMA_PE(NTMA,0,,,"PORTAGG","MEANR")&lt;/Q&gt;&lt;R&gt;1&lt;/R&gt;&lt;C&gt;1&lt;/C&gt;&lt;D xsi:type="xsd:double"&gt;5.50533565803909&lt;/D&gt;&lt;/FQL&gt;&lt;FQL&gt;&lt;Q&gt;INDA^FMA_EVAL_EBITDA(NTMA,0,,,"PORTAGG","MEANR")&lt;/Q&gt;&lt;R&gt;1&lt;/R&gt;&lt;C&gt;1&lt;/C&gt;&lt;D xsi:type="xsd:double"&gt;16.0396164695663&lt;/D&gt;&lt;/FQL&gt;&lt;FQL&gt;&lt;Q&gt;EWY^FMA_DIV_YLD(NTMA,NOW,NOW,M,"PORTAGG","MEANR")&lt;/Q&gt;&lt;R&gt;1&lt;/R&gt;&lt;C&gt;1&lt;/C&gt;&lt;D xsi:type="xsd:double"&gt;2.36139805252979&lt;/D&gt;&lt;/FQL&gt;&lt;FQL&gt;&lt;Q&gt;REFTR1WREPO-FDS^PROPER_NAME(0,,,"SECURITY","NAME")&lt;/Q&gt;&lt;R&gt;1&lt;/R&gt;&lt;C&gt;1&lt;/C&gt;&lt;D xsi:type="xsd:string"&gt;Turkey Repo Rate - 1 Week&lt;/D&gt;&lt;/FQL&gt;&lt;FQL&gt;&lt;Q&gt;TRYKR10Y-FDS^PCTCHG(FG_YIELD(0,,,,"YTM"),FG_YIELD(-3AM,,,,"YTM"))&lt;/Q&gt;&lt;R&gt;1&lt;/R&gt;&lt;C&gt;1&lt;/C&gt;&lt;D xsi:type="xsd:double"&gt;-1.7479441&lt;/D&gt;&lt;/FQL&gt;&lt;FQL&gt;&lt;Q&gt;INDA^JULIAN(FMA_DIV_YLD(NTMA,NOW,NOW,M,"PORTAGG","MEANR").DATES)&lt;/Q&gt;&lt;R&gt;1&lt;/R&gt;&lt;C&gt;1&lt;/C&gt;&lt;D xsi:type="xsd:long"&gt;45565&lt;/D&gt;&lt;/FQL&gt;&lt;FQL&gt;&lt;Q&gt;EPU^FMA_PE(LTM,0,,,"PORTAGG","MEANR")&lt;/Q&gt;&lt;R&gt;1&lt;/R&gt;&lt;C&gt;1&lt;/C&gt;&lt;D xsi:type="xsd:double"&gt;17.3050116504612&lt;/D&gt;&lt;/FQL&gt;&lt;FQL&gt;&lt;Q&gt;ECH^FG_FCF_YIELD_NTM(0)&lt;/Q&gt;&lt;R&gt;1&lt;/R&gt;&lt;C&gt;1&lt;/C&gt;&lt;D xsi:type="xsd:double"&gt;8.15685400038579&lt;/D&gt;&lt;/FQL&gt;&lt;FQL&gt;&lt;Q&gt;EWT^FG_COMPANY_NAME&lt;/Q&gt;&lt;R&gt;1&lt;/R&gt;&lt;C&gt;1&lt;/C&gt;&lt;D xsi:type="xsd:string"&gt;iShares MSCI Taiwan ETF&lt;/D&gt;&lt;/FQL&gt;&lt;FQL&gt;&lt;Q&gt;TIOS-FDS^FG_PRICE(0)/MAX(FG_PRICE(0,-1AY))&lt;/Q&gt;&lt;R&gt;1&lt;/R&gt;&lt;C&gt;1&lt;/C&gt;&lt;D xsi:type="xsd:double"&gt;0.730854605993341&lt;/D&gt;&lt;/FQL&gt;&lt;FQL&gt;&lt;Q&gt;EWT^FG_PRICE_MAVG(0,,,,30)&lt;/Q&gt;&lt;R&gt;1&lt;/R&gt;&lt;C&gt;1&lt;/C&gt;&lt;D xsi:type="xsd:double"&gt;53.912&lt;/D&gt;&lt;/FQL&gt;&lt;FQL&gt;&lt;Q&gt;EIDO^FMA_COS_DOWN("EPS","1M",+1,NOW,,,"PORTAGG","MEANR")&lt;/Q&gt;&lt;R&gt;1&lt;/R&gt;&lt;C&gt;1&lt;/C&gt;&lt;D xsi:type="xsd:double"&gt;27&lt;/D&gt;&lt;/FQL&gt;&lt;FQL&gt;&lt;Q&gt;SPY^P_PRICE(0)/P_PRICE_LOW_PR(0,,,,,,"PRICE","INTRA","52W")-1&lt;/Q&gt;&lt;R&gt;1&lt;/R&gt;&lt;C&gt;1&lt;/C&gt;&lt;D xsi:type="xsd:double"&gt;0.42858195&lt;/D&gt;&lt;/FQL&gt;&lt;FQL&gt;&lt;Q&gt;EIDO^FMA_COS_UP("EPS","1M",+1,NOW,,,"PORTAGG","MEANR")&lt;/Q&gt;&lt;R&gt;1&lt;/R&gt;&lt;C&gt;1&lt;/C&gt;&lt;D xsi:type="xsd:double"&gt;13&lt;/D&gt;&lt;/FQL&gt;&lt;FQL&gt;&lt;Q&gt;REFPL7D-FDS^PROPER_NAME(0,,,"SECURITY","NAME")&lt;/Q&gt;&lt;R&gt;1&lt;/R&gt;&lt;C&gt;1&lt;/C&gt;&lt;D xsi:type="xsd:string"&gt;Poland Reference Rate - 7 Day&lt;/D&gt;&lt;/FQL&gt;&lt;FQL&gt;&lt;Q&gt;CC_TR^IMF_IFS_RCPI_Q(0)&lt;/Q&gt;&lt;R&gt;0&lt;/R&gt;&lt;C&gt;0&lt;/C&gt;&lt;/FQL&gt;&lt;FQL&gt;&lt;Q&gt;VGK^FG_FCF_YIELD_NTM(0)&lt;/Q&gt;&lt;R&gt;1&lt;/R&gt;&lt;C&gt;1&lt;/C&gt;&lt;D xsi:type="xsd:double"&gt;5.26489378505668&lt;/D&gt;&lt;/FQL&gt;&lt;FQL&gt;&lt;Q&gt;GREK^FMA_EVAL_EBIT(LTMA,NOW,NOW,M,"PORTAGG","MEANR")&lt;/Q&gt;&lt;R&gt;1&lt;/R&gt;&lt;C&gt;1&lt;/C&gt;&lt;D xsi:type="xsd:double"&gt;8.02967098943599&lt;/D&gt;&lt;/FQL&gt;&lt;FQL&gt;&lt;Q&gt;EWY^FMA_PE(NTMA,0,,,"PORTAGG","MEANR")&lt;/Q&gt;&lt;R&gt;1&lt;/R&gt;&lt;C&gt;1&lt;/C&gt;&lt;D xsi:type="xsd:double"&gt;8.39906691289966&lt;/D&gt;&lt;/FQL&gt;&lt;FQL&gt;&lt;Q&gt;ECH^FMA_DIV_YLD(NTMA,NOW,NOW,M,"PORTAGG","MEANR")&lt;/Q&gt;&lt;R&gt;1&lt;/R&gt;&lt;C&gt;1&lt;/C&gt;&lt;D xsi:type="xsd:double"&gt;4.77100937751293&lt;/D&gt;&lt;/FQL&gt;&lt;FQL&gt;&lt;Q&gt;EWM^FG_PRICE_MAVG(0,,,,30)&lt;/Q&gt;&lt;R&gt;1&lt;/R&gt;&lt;C&gt;1&lt;/C&gt;&lt;D xsi:type="xsd:double"&gt;26.260666&lt;/D&gt;&lt;/FQL&gt;&lt;FQL&gt;&lt;Q&gt;ECH^FMA_COS_DOWN("EPS","1M",+1,NOW,,,"PORTAGG","MEANR")&lt;/Q&gt;&lt;R&gt;1&lt;/R&gt;&lt;C&gt;1&lt;/C&gt;&lt;D xsi:type="xsd:double"&gt;7&lt;/D&gt;&lt;/FQL&gt;&lt;FQL&gt;&lt;Q&gt;REFPHRREPO-FDS^FG_YIELD(NOW,,,0)&lt;/Q&gt;&lt;R&gt;1&lt;/R&gt;&lt;C&gt;1&lt;/C&gt;&lt;D xsi:type="xsd:double"&gt;6&lt;/D&gt;&lt;/FQL&gt;&lt;FQL&gt;&lt;Q&gt;VGK^FMA_DIV_YLD(NTMA,NOW,NOW,M,"PORTAGG","MEANR")&lt;/Q&gt;&lt;R&gt;1&lt;/R&gt;&lt;C&gt;1&lt;/C&gt;&lt;D xsi:type="xsd:double"&gt;3.45848200051206&lt;/D&gt;&lt;/FQL&gt;&lt;FQL&gt;&lt;Q&gt;EWY^FMA_PE(LTM,0,,,"PORTAGG","MEANR")&lt;/Q&gt;&lt;R&gt;1&lt;/R&gt;&lt;C&gt;1&lt;/C&gt;&lt;D xsi:type="xsd:double"&gt;13.7558706165821&lt;/D&gt;&lt;/FQL&gt;&lt;FQL&gt;&lt;Q&gt;MCHI^PERCENT_CHANGE(FMA_EPS(+1,0,,,,"PORTAGG","MEAN"),FMA_EPS(+1,-1AM,,,,"PORTAGG","MEAN"))&lt;/Q&gt;&lt;R&gt;1&lt;/R&gt;&lt;C&gt;1&lt;/C&gt;&lt;D xsi:type="xsd:double"&gt;0.999017006585423&lt;/D&gt;&lt;/FQL&gt;&lt;FQL&gt;&lt;Q&gt;EWM^FG_TOTAL_RETURNC(0,-1AM)&lt;/Q&gt;&lt;R&gt;1&lt;/R&gt;&lt;C&gt;1&lt;/C&gt;&lt;D xsi:type="xsd:double"&gt;-1.8925071&lt;/D&gt;&lt;/FQL&gt;&lt;FQL&gt;&lt;Q&gt;QAT^FMA_COS_UP("EPS","1M",+1,NOW,,,"PORTAGG","MEANR")&lt;/Q&gt;&lt;R&gt;1&lt;/R&gt;&lt;C&gt;1&lt;/C&gt;&lt;D xsi:type="xsd:double"&gt;5&lt;/D&gt;&lt;/FQL&gt;&lt;FQL&gt;&lt;Q&gt;CNYA^FG_ROE(0)&lt;/Q&gt;&lt;R&gt;1&lt;/R&gt;&lt;C&gt;1&lt;/C&gt;&lt;D xsi:type="xsd:double"&gt;10.037662300324&lt;/D&gt;&lt;/FQL&gt;&lt;FQL&gt;&lt;Q&gt;SET-BKK^FMA_EVAL_EBIT(LTMA,NOW,NOW,M,"PORTAGG","MEANR")&lt;/Q&gt;&lt;R&gt;1&lt;/R&gt;&lt;C&gt;1&lt;/C&gt;&lt;D xsi:type="xsd:double"&gt;18.3294549969417&lt;/D&gt;&lt;/FQL&gt;&lt;FQL&gt;&lt;Q&gt;GREK^FMA_DIV_YLD(NTMA,NOW,NOW,M,"PORTAGG","MEANR")&lt;/Q&gt;&lt;R&gt;1&lt;/R&gt;&lt;C&gt;1&lt;/C&gt;&lt;D xsi:type="xsd:double"&gt;6.48806080840855&lt;/D&gt;&lt;/FQL&gt;&lt;FQL&gt;&lt;Q&gt;TRYTW10Y-FDS^PCTCHG(FG_YIELD(0,,,,"YTM"),FG_YIELD(-3AM,,,,"YTM"))&lt;/Q&gt;&lt;R&gt;1&lt;/R&gt;&lt;C&gt;1&lt;/C&gt;&lt;D xsi:type="xsd:double"&gt;-10.240961&lt;/D&gt;&lt;/FQL&gt;&lt;FQL&gt;&lt;Q&gt;TRYGR10Y-FDS^FG_YIELD(0,,,,"YTM")&lt;/Q&gt;&lt;R&gt;1&lt;/R&gt;&lt;C&gt;1&lt;/C&gt;&lt;D xsi:type="xsd:double"&gt;3.035&lt;/D&gt;&lt;/FQL&gt;&lt;FQL&gt;&lt;Q&gt;REFIDRREPO-FDS^(SUBARRAY(NOT_NA(NO_REPEAT_F(FG_YIELD(NOW,-10AY,D))),0,1)-SUBARRAY(NOT_NA(NO_REPEAT_F(FG_YIELD(NOW,-10AY,D))),1,1))*100&lt;/Q&gt;&lt;R&gt;1&lt;/R&gt;&lt;C&gt;1&lt;/C&gt;&lt;D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xsi:type="xsd:double"&gt;-25&lt;/D&gt;&lt;/FQL&gt;&lt;FQL&gt;&lt;Q&gt;EPOL^FMA_DIV_YLD(NTMA,NOW,NOW,M,"PORTAGG","MEANR")&lt;/Q&gt;&lt;R&gt;1&lt;/R&gt;&lt;C&gt;1&lt;/C&gt;&lt;D xsi:type="xsd:double"&gt;5.71229064279039&lt;/D&gt;&lt;/FQL&gt;&lt;FQL&gt;&lt;Q&gt;CNYA^FMA_PE(NTMA,0,,,"PORTAGG","MEANR")&lt;/Q&gt;&lt;R&gt;1&lt;/R&gt;&lt;C&gt;1&lt;/C&gt;&lt;D xsi:type="xsd:double"&gt;13.0314616279295&lt;/D&gt;&lt;/FQL&gt;&lt;FQL&gt;&lt;Q&gt;EWM^FG_PRICE_MAVG(0,,,,60)&lt;/Q&gt;&lt;R&gt;1&lt;/R&gt;&lt;C&gt;1&lt;/C&gt;&lt;D xsi:type="xsd:double"&gt;25.371166&lt;/D&gt;&lt;/FQL&gt;&lt;FQL&gt;&lt;Q&gt;QAT^FG_TOTAL_RETURNC(0,-3AM)&lt;/Q&gt;&lt;R&gt;1&lt;/R&gt;&lt;C&gt;1&lt;/C&gt;&lt;D xsi:type="xsd:double"&gt;8.377277&lt;/D&gt;&lt;/FQL&gt;&lt;FQL&gt;&lt;Q&gt;EWT^P_PRICE(0)/P_PRICE_HIGH_PR(0,,,,,,"PRICE","INTRA","52W")&lt;/Q&gt;&lt;R&gt;1&lt;/R&gt;&lt;C&gt;1&lt;/C&gt;&lt;D xsi:type="xsd:double"&gt;0.98214597&lt;/D&gt;&lt;/FQL&gt;&lt;FQL&gt;&lt;Q&gt;QAT^FMA_COS_DOWN("EPS","1M",+1,NOW,,,"PORTAGG","MEANR")&lt;/Q&gt;&lt;R&gt;1&lt;/R&gt;&lt;C&gt;1&lt;/C&gt;&lt;D xsi:type="xsd:double"&gt;3&lt;/D&gt;&lt;/FQL&gt;&lt;FQL&gt;&lt;Q&gt;EIDO^FG_ROE(0)&lt;/Q&gt;&lt;R&gt;1&lt;/R&gt;&lt;C&gt;1&lt;/C&gt;&lt;D xsi:type="xsd:double"&gt;12.2857611047843&lt;/D&gt;&lt;/FQL&gt;&lt;FQL&gt;&lt;Q&gt;REFTHREPO-FDS^PROPER_NAME(0,,,"SECURITY","NAME")&lt;/Q&gt;&lt;R&gt;1&lt;/R&gt;&lt;C&gt;1&lt;/C&gt;&lt;D xsi:type="xsd:string"&gt;Thailand Repo Rate - 1 Day&lt;/D&gt;&lt;/FQL&gt;&lt;FQL&gt;&lt;Q&gt;TRYMX10Y-FDS^PCTCHG(FG_YIELD(0,,,,"YTM"),FG_YIELD(-3AM,,,,"YTM"))&lt;/Q&gt;&lt;R&gt;1&lt;/R&gt;&lt;C&gt;1&lt;/C&gt;&lt;D xsi:type="xsd:double"&gt;-0.3685824&lt;/D&gt;&lt;/FQL&gt;&lt;FQL&gt;&lt;Q&gt;TUR^JULIAN(FMA_DIV_YLD(NTMA,NOW,NOW,M,"PORTAGG","MEANR").DATES)&lt;/Q&gt;&lt;R&gt;1&lt;/R&gt;&lt;C&gt;1&lt;/C&gt;&lt;D xsi:type="xsd:long"&gt;45565&lt;/D&gt;&lt;/FQL&gt;&lt;FQL&gt;&lt;Q&gt;EPOL^FMA_EVAL_EBIT(LTMA,NOW,NOW,M,"PORTAGG","MEANR")&lt;/Q&gt;&lt;R&gt;1&lt;/R&gt;&lt;C&gt;1&lt;/C&gt;&lt;D xsi:type="xsd:double"&gt;8.49435825747983&lt;/D&gt;&lt;/FQL&gt;&lt;FQL&gt;&lt;Q&gt;EPU^FG_COMPANY_NAME&lt;/Q&gt;&lt;R&gt;1&lt;/R&gt;&lt;C&gt;1&lt;/C&gt;&lt;D xsi:type="xsd:string"&gt;iShares MSCI Peru and Global Exposure ETF&lt;/D&gt;&lt;/FQL&gt;&lt;FQL&gt;&lt;Q&gt;MCHI^FG_TOTAL_RETURNC(0,-1AM)&lt;/Q&gt;&lt;R&gt;1&lt;/R&gt;&lt;C&gt;1&lt;/C&gt;&lt;D xsi:type="xsd:double"&gt;22.34069&lt;/D&gt;&lt;/FQL&gt;&lt;FQL&gt;&lt;Q&gt;CC_QA^IMF_IFS_RCPI_Q(0)&lt;/Q&gt;&lt;R&gt;0&lt;/R&gt;&lt;C&gt;0&lt;/C&gt;&lt;/FQL&gt;&lt;FQL&gt;&lt;Q&gt;GREK^FMA_EVAL_EBITDA(NTMA,0,,,"PORTAGG","MEANR")&lt;/Q&gt;&lt;R&gt;1&lt;/R&gt;&lt;C&gt;1&lt;/C&gt;&lt;D xsi:type="xsd:double"&gt;5.38715985590507&lt;/D&gt;&lt;/FQL&gt;&lt;FQL&gt;&lt;Q&gt;ECH^FMA_PE(NTMA,0,,,"PORTAGG","MEANR")&lt;/Q&gt;&lt;R&gt;1&lt;/R&gt;&lt;C&gt;1&lt;/C&gt;&lt;D xsi:type="xsd:double"&gt;9.47273405625908&lt;/D&gt;&lt;/FQL&gt;&lt;FQL&gt;&lt;Q&gt;VWO^P_PRICE(0)/P_PRICE_HIGH_PR(0,,,,,,"PRICE","INTRA","52W")&lt;/Q&gt;&lt;R&gt;1&lt;/R&gt;&lt;C&gt;1&lt;/C&gt;&lt;D xsi:type="xsd:double"&gt;0.96489817&lt;/D&gt;&lt;/FQL&gt;&lt;FQL&gt;&lt;Q&gt;EPOL^FMA_EVAL_EBITDA(NTMA,0,,,"PORTAGG","MEANR")&lt;/Q&gt;&lt;R&gt;1&lt;/R&gt;&lt;C&gt;1&lt;/C&gt;&lt;D xsi:type="xsd:double"&gt;4.44821675828573&lt;/D&gt;&lt;/FQL&gt;&lt;FQL&gt;&lt;Q&gt;EPOL^FG_COMPANY_NAME&lt;/Q&gt;&lt;R&gt;1&lt;/R&gt;&lt;C&gt;1&lt;/C&gt;&lt;D xsi:type="xsd:string"&gt;iShares MSCI Poland ETF&lt;/D&gt;&lt;/FQL&gt;&lt;FQL&gt;&lt;Q&gt;KSA^FG_FCF_YIELD_NTM(0)&lt;/Q&gt;&lt;R&gt;1&lt;/R&gt;&lt;C&gt;1&lt;/C&gt;&lt;D xsi:type="xsd:double"&gt;4.42138237558977&lt;/D&gt;&lt;/FQL&gt;&lt;FQL&gt;&lt;Q&gt;EWW^FMA_EVAL_EBIT(LTMA,NOW,NOW,M,"PORTAGG","MEANR")&lt;/Q&gt;&lt;R&gt;1&lt;/R&gt;&lt;C&gt;1&lt;/C&gt;&lt;D xsi:type="xsd:double"&gt;9.98019395342281&lt;/D&gt;&lt;/FQL&gt;&lt;FQL&gt;&lt;Q&gt;EPOL^FG_FCF_YIELD_NTM(0)&lt;/Q&gt;&lt;R&gt;0&lt;/R&gt;&lt;C&gt;0&lt;/C&gt;&lt;/FQL&gt;&lt;FQL&gt;&lt;Q&gt;EPHE^FG_COMPANY_NAME&lt;/Q&gt;&lt;R&gt;1&lt;/R&gt;&lt;C&gt;1&lt;/C&gt;&lt;D xsi:type="xsd:string"&gt;iShares MSCI Philippines ETF&lt;/D&gt;&lt;/FQL&gt;&lt;FQL&gt;&lt;Q&gt;ECH^JULIAN(FMA_DIV_YLD(NTMA,NOW,NOW,M,"PORTAGG","MEANR").DATES)&lt;/Q&gt;&lt;R&gt;1&lt;/R&gt;&lt;C&gt;1&lt;/C&gt;&lt;D xsi:type="xsd:long"&gt;45565&lt;/D&gt;&lt;/FQL&gt;&lt;FQL&gt;&lt;Q&gt;SET-BKK^FMA_EVAL_EBITDA(NTMA,0,,,"PORTAGG","MEANR")&lt;/Q&gt;&lt;R&gt;1&lt;/R&gt;&lt;C&gt;1&lt;/C&gt;&lt;D xsi:type="xsd:double"&gt;9.96420041782402&lt;/D&gt;&lt;/FQL&gt;&lt;FQL&gt;&lt;Q&gt;GREK^FMA_PE(NTMA,0,,,"PORTAGG","MEANR")&lt;/Q&gt;&lt;R&gt;1&lt;/R&gt;&lt;C&gt;1&lt;/C&gt;&lt;D xsi:type="xsd:double"&gt;6.80151553911457&lt;/D&gt;&lt;/FQL&gt;&lt;FQL&gt;&lt;Q&gt;EIDO^FG_COMPANY_NAME&lt;/Q&gt;&lt;R&gt;1&lt;/R&gt;&lt;C&gt;1&lt;/C&gt;&lt;D xsi:type="xsd:string"&gt;iShares MSCI Indonesia ETF&lt;/D&gt;&lt;/FQL&gt;&lt;FQL&gt;&lt;Q&gt;TRYMX10Y-FDS^PCTCHG(FG_YIELD(0,,,,"YTM"),FG_YIELD(-1AM,,,,"YTM"))&lt;/Q&gt;&lt;R&gt;1&lt;/R&gt;&lt;C&gt;1&lt;/C&gt;&lt;D xsi:type="xsd:double"&gt;8.00311&lt;/D&gt;&lt;/FQL&gt;&lt;FQL&gt;&lt;Q&gt;EWY^JULIAN(FMA_DIV_YLD(NTMA,NOW,NOW,M,"PORTAGG","MEANR").DATES)&lt;/Q&gt;&lt;R&gt;1&lt;/R&gt;&lt;C&gt;1&lt;/C&gt;&lt;D xsi:type="xsd:long"&gt;45565&lt;/D&gt;&lt;/FQL&gt;&lt;FQL&gt;&lt;Q&gt;EIDO^FG_PRICE_MAVG(0,,,,60)&lt;/Q&gt;&lt;R&gt;1&lt;/R&gt;&lt;C&gt;1&lt;/C&gt;&lt;D xsi:type="xsd:double"&gt;21.7425&lt;/D&gt;&lt;/FQL&gt;&lt;FQL&gt;&lt;Q&gt;KSA^FMA_DIV_YLD(NTMA,NOW,NOW,M,"PORTAGG","MEANR")&lt;/Q&gt;&lt;R&gt;1&lt;/R&gt;&lt;C&gt;1&lt;/C&gt;&lt;D xsi:type="xsd:double"&gt;3.58391783766996&lt;/D&gt;&lt;/FQL&gt;&lt;FQL&gt;&lt;Q&gt;EWW^FG_FCF_YIELD_NTM(0)&lt;/Q&gt;&lt;R&gt;1&lt;/R&gt;&lt;C&gt;1&lt;/C&gt;&lt;D xsi:type="xsd:double"&gt;9.78447444230699&lt;/D&gt;&lt;/FQL&gt;&lt;FQL&gt;&lt;Q&gt;KSA^FMA_PE(NTMA,0,,,"PORTAGG","MEANR")&lt;/Q&gt;&lt;R&gt;1&lt;/R&gt;&lt;C&gt;1&lt;/C&gt;&lt;D xsi:type="xsd:double"&gt;16.8070885956654&lt;/D&gt;&lt;/FQL&gt;&lt;FQL&gt;&lt;Q&gt;REFQALEND-FDS^PROPER_NAME(0,,,"SECURITY","NAME")&lt;/Q&gt;&lt;R&gt;1&lt;/R&gt;&lt;C&gt;1&lt;/C&gt;&lt;D xsi:type="xsd:string"&gt;Qatar Lending Rate - Overnight&lt;/D&gt;&lt;/FQL&gt;&lt;FQL&gt;&lt;Q&gt;REFPHRREPO-FDS^PROPER_NAME(0,,,"SECURITY","NAME")&lt;/Q&gt;&lt;R&gt;1&lt;/R&gt;&lt;C&gt;1&lt;/C&gt;&lt;D xsi:type="xsd:string"&gt;Philippines Reverse Repo Rate - Overnight&lt;/D&gt;&lt;/FQL&gt;&lt;FQL&gt;&lt;Q&gt;CC_IN^IMF_IFS_RCPI_Q(0)&lt;/Q&gt;&lt;R&gt;0&lt;/R&gt;&lt;C&gt;0&lt;/C&gt;&lt;/FQL&gt;&lt;FQL&gt;&lt;Q&gt;CNYA^FMA_DIV_YLD(NTMA,NOW,NOW,M,"PORTAGG","MEANR")&lt;/Q&gt;&lt;R&gt;1&lt;/R&gt;&lt;C&gt;1&lt;/C&gt;&lt;D xsi:type="xsd:double"&gt;2.69893411087658&lt;/D&gt;&lt;/FQL&gt;&lt;FQL&gt;&lt;Q&gt;EIDO^FG_PRICE_MAVG(0,,,,200)&lt;/Q&gt;&lt;R&gt;1&lt;/R&gt;&lt;C&gt;1&lt;/C&gt;&lt;D xsi:type="xsd:double"&gt;21.3652&lt;/D&gt;&lt;/FQL&gt;&lt;FQL&gt;&lt;Q&gt;MCHI^FMA_PCT_ABOVE_MAVG(200,0,,,,"PORTAGG")&lt;/Q&gt;&lt;R&gt;1&lt;/R&gt;&lt;C&gt;1&lt;/C&gt;&lt;D xsi:type="xsd:double"&gt;71.3322091062395&lt;/D&gt;&lt;/FQL&gt;&lt;FQL&gt;&lt;Q&gt;EWM^PERCENT_CHANGE(FMA_EPS(+1,0,,,,"PORTAGG","MEAN"),FMA_EPS(+1,-3AM,,,,"PORTAGG","MEAN"))&lt;/Q&gt;&lt;R&gt;1&lt;/R&gt;&lt;C&gt;1&lt;/C&gt;&lt;D xsi:type="xsd:double"&gt;8.52662332166357&lt;/D&gt;&lt;/FQL&gt;&lt;FQL&gt;&lt;Q&gt;VWO^FG_TOTAL_RETURNC(0,-6AM)&lt;/Q&gt;&lt;R&gt;1&lt;/R&gt;&lt;C&gt;1&lt;/C&gt;&lt;D xsi:type="xsd:double"&gt;17.429733&lt;/D&gt;&lt;/FQL&gt;&lt;FQL&gt;&lt;Q&gt;MCHI^FMA_COS_DOWN("EPS","1M",+1,NOW,,,"PORTAGG","MEANR")&lt;/Q&gt;&lt;R&gt;1&lt;/R&gt;&lt;C&gt;1&lt;/C&gt;&lt;D xsi:type="xsd:double"&gt;163&lt;/D&gt;&lt;/FQL&gt;&lt;FQL&gt;&lt;Q&gt;SET-BKK^FMA_RBICS_REV_CURRENT(30, LOC, "PORTAGG")&lt;/Q&gt;&lt;R&gt;1&lt;/R&gt;&lt;C&gt;1&lt;/C&gt;&lt;D xsi:type="xsd:double"&gt;23.717610417706&lt;/D&gt;&lt;/FQL&gt;&lt;FQL&gt;&lt;Q&gt;VGK^P_PRICE(0)/P_PRICE_LOW_PR(0,,,,,,"PRICE","INTRA","52W")-1&lt;/Q&gt;&lt;R&gt;1&lt;/R&gt;&lt;C&gt;1&lt;/C&gt;&lt;D xsi:type="xsd:double"&gt;0.26334906&lt;/D&gt;&lt;/FQL&gt;&lt;FQL&gt;&lt;Q&gt;INDA^P_PRICE(0)/P_PRICE_LOW_PR(0,,,,,,"PRICE","INTRA","52W")-1&lt;/Q&gt;&lt;R&gt;1&lt;/R&gt;&lt;C&gt;1&lt;/C&gt;&lt;D xsi:type="xsd:double"&gt;0.3255216&lt;/D&gt;&lt;/FQL&gt;&lt;FQL&gt;&lt;Q&gt;EWM^FMA_PCT_ABOVE_MAVG(200,0,,,,"PORTAGG")&lt;/Q&gt;&lt;R&gt;1&lt;/R&gt;&lt;C&gt;1&lt;/C&gt;&lt;D xsi:type="xsd:double"&gt;47.0588235294118&lt;/D&gt;&lt;/FQL&gt;&lt;FQL&gt;&lt;Q&gt;MCHI^FMA_COS_UP("EPS","1M",+1,NOW,,,"PORTAGG","MEANR")&lt;/Q&gt;&lt;R&gt;1&lt;/R&gt;&lt;C&gt;1&lt;/C&gt;&lt;D xsi:type="xsd:double"&gt;155&lt;/D&gt;&lt;/FQL&gt;&lt;FQL&gt;&lt;Q&gt;MCHI^FMA_RBICS_REV_CURRENT(30, LOC, "PORTAGG")&lt;/Q&gt;&lt;R&gt;1&lt;/R&gt;&lt;C&gt;1&lt;/C&gt;&lt;D xsi:type="xsd:double"&gt;24.3151658986365&lt;/D&gt;&lt;/FQL&gt;&lt;FQL&gt;&lt;Q&gt;TRYZA10Y-FDS^FG_YIELD(0,,,,"YTM")&lt;/Q&gt;&lt;R&gt;1&lt;/R&gt;&lt;C&gt;1&lt;/C&gt;&lt;D xsi:type="xsd:double"&gt;10.586368&lt;/D&gt;&lt;/FQL&gt;&lt;FQL&gt;&lt;Q&gt;CC_ZA^IMF_IFS_RCPI_Q(0)&lt;/Q&gt;&lt;R&gt;0&lt;/R&gt;&lt;C&gt;0&lt;/C&gt;&lt;/FQL&gt;&lt;FQL&gt;&lt;Q&gt;SET-BKK^FG_FCF_YIELD_NTM(0)&lt;/Q&gt;&lt;R&gt;1&lt;/R&gt;&lt;C&gt;1&lt;/C&gt;&lt;D xsi:type="xsd:double"&gt;4.63145012877611&lt;/D&gt;&lt;/FQL&gt;&lt;FQL&gt;&lt;Q&gt;EIDO^FG_PRICE(0)&lt;/Q&gt;&lt;R&gt;1&lt;/R&gt;&lt;C&gt;1&lt;/C&gt;&lt;D xsi:type="xsd:double"&gt;22.56&lt;/D&gt;&lt;/FQL&gt;&lt;FQL&gt;&lt;Q&gt;INDA^P_PRICE(0)/P_PRICE_HIGH_PR(0,,,,,,"PRICE","INTRA","52W")&lt;/Q&gt;&lt;R&gt;1&lt;/R&gt;&lt;C&gt;1&lt;/C&gt;&lt;D xsi:type="xsd:double"&gt;0.950748&lt;/D&gt;&lt;/FQL&gt;&lt;FQL&gt;&lt;Q&gt;EPU^FG_TOTAL_RETURNC(0,-12AM)&lt;/Q&gt;&lt;R&gt;1&lt;/R&gt;&lt;C&gt;1&lt;/C&gt;&lt;D xsi:type="xsd:double"&gt;60.426224&lt;/D&gt;&lt;/FQL&gt;&lt;FQL&gt;&lt;Q&gt;INDA^SIZE(FG_CONSTITUENTS)&lt;/Q&gt;&lt;R&gt;1&lt;/R&gt;&lt;C&gt;1&lt;/C&gt;&lt;D xsi:type="xsd:long"&gt;152&lt;/D&gt;&lt;/FQL&gt;&lt;FQL&gt;&lt;Q&gt;TRYMY10Y-FDS^PCTCHG(FG_YIELD(0,,,,"YTM"),FG_YIELD(-3AM,,,,"YTM"))&lt;/Q&gt;&lt;R&gt;1&lt;/R&gt;&lt;C&gt;1&lt;/C&gt;&lt;D xsi:type="xsd:double"&gt;0.58646196&lt;/D&gt;&lt;/FQL&gt;&lt;FQL&gt;&lt;Q&gt;KSA^JULIAN(FMA_DIV_YLD(NTMA,NOW,NOW,M,"PORTAGG","MEANR").DATES)&lt;/Q&gt;&lt;R&gt;1&lt;/R&gt;&lt;C&gt;1&lt;/C&gt;&lt;D xsi:type="xsd:long"&gt;45565&lt;/D&gt;&lt;/FQL&gt;&lt;FQL&gt;&lt;Q&gt;EWT^FMA_EVAL_EBIT(LTMA,NOW,NOW,M,"PORTAGG","MEANR")&lt;/Q&gt;&lt;R&gt;1&lt;/R&gt;&lt;C&gt;1&lt;/C&gt;&lt;D xsi:type="xsd:double"&gt;18.1637897581054&lt;/D&gt;&lt;/FQL&gt;&lt;FQL&gt;&lt;Q&gt;EPOL^FMA_PE(NTMA,0,,,"PORTAGG","MEANR")&lt;/Q&gt;&lt;R&gt;1&lt;/R&gt;&lt;C&gt;1&lt;/C&gt;&lt;D xsi:type="xsd:double"&gt;8.04368469725257&lt;/D&gt;&lt;/FQL&gt;&lt;FQL&gt;&lt;Q&gt;ECH^FG_PRICE_MAVG(0,,,,200)&lt;/Q&gt;&lt;R&gt;1&lt;/R&gt;&lt;C&gt;1&lt;/C&gt;&lt;D xsi:type="xsd:double"&gt;26.452774&lt;/D&gt;&lt;/FQL&gt;&lt;FQL&gt;&lt;Q&gt;EPU^P_PRICE(0)/P_PRICE_HIGH_PR(0,,,,,,"PRICE","INTRA","52W")&lt;/Q&gt;&lt;R&gt;1&lt;/R&gt;&lt;C&gt;1&lt;/C&gt;&lt;D xsi:type="xsd:double"&gt;0.99066037&lt;/D&gt;&lt;/FQL&gt;&lt;FQL&gt;&lt;Q&gt;VGK^FG_TOTAL_RETURNC(0,-3AM)&lt;/Q&gt;&lt;R&gt;1&lt;/R&gt;&lt;C&gt;1&lt;/C&gt;&lt;D xsi:type="xsd:double"&gt;2.4238944&lt;/D&gt;&lt;/FQL&gt;&lt;FQL&gt;&lt;Q&gt;GREK^FMA_RBICS_REV_CURRENT(30, LOC, "PORTAGG")&lt;/Q&gt;&lt;R&gt;1&lt;/R&gt;&lt;C&gt;1&lt;/C&gt;&lt;D xsi:type="xsd:double"&gt;42.4590108568551&lt;/D&gt;&lt;/FQL&gt;&lt;FQL&gt;&lt;Q&gt;TRYPH10Y-FDS^PCTCHG(FG_YIELD(0,,,,"YTM"),FG_YIELD(-1AM,,,,"YTM"))&lt;/Q&gt;&lt;R&gt;1&lt;/R&gt;&lt;C&gt;1&lt;/C&gt;&lt;D xsi:type="xsd:double"&gt;-2.8844316&lt;/D&gt;&lt;/FQL&gt;&lt;FQL&gt;&lt;Q&gt;CC_BR^IMF_IFS_RCPI_Q(0)&lt;/Q&gt;&lt;R&gt;0&lt;/R&gt;&lt;C&gt;0&lt;/C&gt;&lt;/FQL&gt;&lt;FQL&gt;&lt;Q&gt;CNYA^FMA_PE(LTM,0,,,"PORTAGG","MEANR")&lt;/Q&gt;&lt;R&gt;1&lt;/R&gt;&lt;C&gt;1&lt;/C&gt;&lt;D xsi:type="xsd:double"&gt;15.4921200985911&lt;/D&gt;&lt;/FQL&gt;&lt;FQL&gt;&lt;Q&gt;CC_KR^IMF_IFS_RCPI_Q(0)&lt;/Q&gt;&lt;R&gt;1&lt;/R&gt;&lt;C&gt;1&lt;/C&gt;&lt;D xsi:type="xsd:double"&gt;2.0510142&lt;/D&gt;&lt;/FQL&gt;&lt;FQL&gt;&lt;Q&gt;VNM^FMA_EVAL_EBIT(LTMA,NOW,NOW,M,"PORTAGG","MEANR")&lt;/Q&gt;&lt;R&gt;1&lt;/R&gt;&lt;C&gt;1&lt;/C&gt;&lt;D xsi:type="xsd:double"&gt;17.8122539496341&lt;/D&gt;&lt;/FQL&gt;&lt;FQL&gt;&lt;Q&gt;TRYID10Y-FDS^PCTCHG(FG_YIELD(0,,,,"YTM"),FG_YIELD(-1AM,,,,"YTM"))&lt;/Q&gt;&lt;R&gt;1&lt;/R&gt;&lt;C&gt;1&lt;/C&gt;&lt;D xsi:type="xsd:double"&gt;2.0808952&lt;/D&gt;&lt;/FQL&gt;&lt;FQL&gt;&lt;Q&gt;VNM^FG_FCF_YIELD_NTM(0)&lt;/Q&gt;&lt;R&gt;1&lt;/R&gt;&lt;C&gt;1&lt;/C&gt;&lt;D xsi:type="xsd:double"&gt;3.08336667432772&lt;/D&gt;&lt;/FQL&gt;&lt;FQL&gt;&lt;Q&gt;EWW^FG_COMPANY_NAME&lt;/Q&gt;&lt;R&gt;1&lt;/R&gt;&lt;C&gt;1&lt;/C&gt;&lt;D xsi:type="xsd:string"&gt;iShares MSCI Mexico ETF&lt;/D&gt;&lt;/FQL&gt;&lt;FQL&gt;&lt;Q&gt;SET-BKK^FMA_DIV_YLD(NTMA,NOW,NOW,M,"PORTAGG","MEANR")&lt;/Q&gt;&lt;R&gt;1&lt;/R&gt;&lt;C&gt;1&lt;/C&gt;&lt;D xsi:type="xsd:double"&gt;3.52242124075002&lt;/D&gt;&lt;/FQL&gt;&lt;FQL&gt;&lt;Q&gt;GREK^JULIAN(FMA_DIV_YLD(NTMA,NOW,NOW,M,"PORTAGG","MEANR").DATES)&lt;/Q&gt;&lt;R&gt;1&lt;/R&gt;&lt;C&gt;1&lt;/C&gt;&lt;D xsi:type="xsd:long"&gt;45565&lt;/D&gt;&lt;/FQL&gt;&lt;FQL&gt;&lt;Q&gt;EPOL^FMA_PE(LTM,0,,,"PORTAGG","MEANR")&lt;/Q&gt;&lt;R&gt;1&lt;/R&gt;&lt;C&gt;1&lt;/C&gt;&lt;D xsi:type="xsd:double"&gt;9.0583049637443&lt;/D&gt;&lt;/FQL&gt;&lt;FQL&gt;&lt;Q&gt;ECH^FG_COMPANY_NAME&lt;/Q&gt;&lt;R&gt;1&lt;/R&gt;&lt;C&gt;1&lt;/C&gt;&lt;D xsi:type="xsd:string"&gt;iShares MSCI Chile ETF&lt;/D&gt;&lt;/FQL&gt;&lt;FQL&gt;&lt;Q&gt;TRYSA10Y-FDS^PCTCHG(FG_YIELD(0,,,,"YTM"),FG_YIELD(-3AM,,,,"YTM"))&lt;/Q&gt;&lt;R&gt;1&lt;/R&gt;&lt;C&gt;1&lt;/C&gt;&lt;D xsi:type="xsd:double"&gt;-2.4313984&lt;/D&gt;&lt;/FQL&gt;&lt;FQL&gt;&lt;Q&gt;EZA^FMA_EVAL_EBIT(LTMA,NOW,NOW,M,"PORTAGG","MEANR")&lt;/Q&gt;&lt;R&gt;1&lt;/R&gt;&lt;C&gt;1&lt;/C&gt;&lt;D xsi:type="xsd:double"&gt;13.2604273089389&lt;/D&gt;&lt;/FQL&gt;&lt;FQL&gt;&lt;Q&gt;EPOL^JULIAN(FMA_DIV_YLD(NTMA,NOW,NOW,M,"PORTAGG","MEANR").DATES)&lt;/Q&gt;&lt;R&gt;1&lt;/R&gt;&lt;C&gt;1&lt;/C&gt;&lt;D xsi:type="xsd:long"&gt;45565&lt;/D&gt;&lt;/FQL&gt;&lt;FQL&gt;&lt;Q&gt;CC_US^IMF_IFS_RCPI_Q(0)&lt;/Q&gt;&lt;R&gt;0&lt;/R&gt;&lt;C&gt;0&lt;/C&gt;&lt;/FQL&gt;&lt;FQL&gt;&lt;Q&gt;TRYVN10Y-FDS^PCTCHG(FG_YIELD(0,,,,"YTM"),FG_YIELD(-3AM,,,,"YTM"))&lt;/Q&gt;&lt;R&gt;1&lt;/R&gt;&lt;C&gt;1&lt;/C&gt;&lt;D xsi:type="xsd:double"&gt;5.5089684&lt;/D&gt;&lt;/FQL&gt;&lt;FQL&gt;&lt;Q&gt;CC_MX^IMF_IFS_RCPI_Q(0)&lt;/Q&gt;&lt;R&gt;0&lt;/R&gt;&lt;C&gt;0&lt;/C&gt;&lt;/FQL&gt;&lt;FQL&gt;&lt;Q&gt;KSA^FG_COMPANY_NAME&lt;/Q&gt;&lt;R&gt;1&lt;/R&gt;&lt;C&gt;1&lt;/C&gt;&lt;D xsi:type="xsd:string"&gt;iShares MSCI Saudi Arabia ETF&lt;/D&gt;&lt;/FQL&gt;&lt;FQL&gt;&lt;Q&gt;ECH^FG_PRICE(0)&lt;/Q&gt;&lt;R&gt;1&lt;/R&gt;&lt;C&gt;1&lt;/C&gt;&lt;D xsi:type="xsd:double"&gt;26.31&lt;/D&gt;&lt;/FQL&gt;&lt;FQL&gt;&lt;Q&gt;GREK^FG_TOTAL_RETURNC(0,-1AM)&lt;/Q&gt;&lt;R&gt;1&lt;/R&gt;&lt;C&gt;1&lt;/C&gt;&lt;D xsi:type="xsd:double"&gt;0.16741753&lt;/D&gt;&lt;/FQL&gt;&lt;FQL&gt;&lt;Q&gt;EPOL^FG_TOTAL_RETURNC(0,-6AM)&lt;/Q&gt;&lt;R&gt;1&lt;/R&gt;&lt;C&gt;1&lt;/C&gt;&lt;D xsi:type="xsd:double"&gt;2.184856&lt;/D&gt;&lt;/FQL&gt;&lt;FQL&gt;&lt;Q&gt;TRYBR10Y-FDS^FG_YIELD(0,,,,"YTM")&lt;/Q&gt;&lt;R&gt;1&lt;/R&gt;&lt;C&gt;1&lt;/C&gt;&lt;D xsi:type="xsd:double"&gt;12.947678&lt;/D&gt;&lt;/FQL&gt;&lt;FQL&gt;&lt;Q&gt;EWT^FMA_EVAL_EBITDA(NTMA,0,,,"PORTAGG","MEANR")&lt;/Q&gt;&lt;R&gt;1&lt;/R&gt;&lt;C&gt;1&lt;/C&gt;&lt;D xsi:type="xsd:double"&gt;9.68883635054069&lt;/D&gt;&lt;/FQL&gt;&lt;FQL&gt;&lt;Q&gt;REFZAREPO-FDS^(SUBARRAY(NOT_NA(NO_REPEAT_F(FG_YIELD(NOW,-10AY,D))),0,1)-SUBARRAY(NOT_NA(NO_REPEAT_F(FG_YIELD(NOW,-10AY,D))),1,1))*100&lt;/Q&gt;&lt;R&gt;1&lt;/R&gt;&lt;C&gt;1&lt;/C&gt;&lt;D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xsi:type="xsd:double"&gt;-25&lt;/D&gt;&lt;/FQL&gt;&lt;FQL&gt;&lt;Q&gt;QAT^FMA_DIV_YLD(NTMA,NOW,NOW,M,"PORTAGG","MEANR")&lt;/Q&gt;&lt;R&gt;1&lt;/R&gt;&lt;C&gt;1&lt;/C&gt;&lt;D xsi:type="xsd:double"&gt;5.32753758864514&lt;/D&gt;&lt;/FQL&gt;&lt;FQL&gt;&lt;Q&gt;EWT^FMA_DIV_YLD(NTMA,NOW,NOW,M,"PORTAGG","MEANR")&lt;/Q&gt;&lt;R&gt;1&lt;/R&gt;&lt;C&gt;1&lt;/C&gt;&lt;D xsi:type="xsd:double"&gt;3.41325415119676&lt;/D&gt;&lt;/FQL&gt;&lt;FQL&gt;&lt;Q&gt;REFZAREPO-FDS^PROPER_NAME(0,,,"SECURITY","NAME")&lt;/Q&gt;&lt;R&gt;1&lt;/R&gt;&lt;C&gt;1&lt;/C&gt;&lt;D xsi:type="xsd:string"&gt;South Africa Repo Rate&lt;/D&gt;&lt;/FQL&gt;&lt;FQL&gt;&lt;Q&gt;VWO^PERCENT_CHANGE(FMA_EPS(+1,0,,,,"PORTAGG","MEAN"),FMA_EPS(+1,-3AM,,,,"PORTAGG","MEAN"))&lt;/Q&gt;&lt;R&gt;1&lt;/R&gt;&lt;C&gt;1&lt;/C&gt;&lt;D xsi:type="xsd:double"&gt;0.961283532773294&lt;/D&gt;&lt;/FQL&gt;&lt;FQL&gt;&lt;Q&gt;EZA^FMA_RBICS_REV_CURRENT(30, LOC, "PORTAGG")&lt;/Q&gt;&lt;R&gt;1&lt;/R&gt;&lt;C&gt;1&lt;/C&gt;&lt;D xsi:type="xsd:double"&gt;46.1807049796121&lt;/D&gt;&lt;/FQL&gt;&lt;FQL&gt;&lt;Q&gt;TRYTW10Y-FDS^FG_YIELD(0,,,,"YTM")&lt;/Q&gt;&lt;R&gt;1&lt;/R&gt;&lt;C&gt;1&lt;/C&gt;&lt;D xsi:type="xsd:double"&gt;1.49&lt;/D&gt;&lt;/FQL&gt;&lt;FQL&gt;&lt;Q&gt;VNM^FMA_EVAL_EBITDA(NTMA,0,,,"PORTAGG","MEANR")&lt;/Q&gt;&lt;R&gt;1&lt;/R&gt;&lt;C&gt;1&lt;/C&gt;&lt;D xsi:type="xsd:double"&gt;10.1422647727215&lt;/D&gt;&lt;/FQL&gt;&lt;FQL&gt;&lt;Q&gt;CNYA^FG_COMPANY_NAME&lt;/Q&gt;&lt;R&gt;1&lt;/R&gt;&lt;C&gt;1&lt;/C&gt;&lt;D xsi:type="xsd:string"&gt;iShares MSCI China A ETF&lt;/D&gt;&lt;/FQL&gt;&lt;FQL&gt;&lt;Q&gt;KSA^PERCENT_CHANGE(FMA_EPS(+1,0,,,,"PORTAGG","MEAN"),FMA_EPS(+1,-3AM,,,,"PORTAGG","MEAN"))&lt;/Q&gt;&lt;R&gt;1&lt;/R&gt;&lt;C&gt;1&lt;/C&gt;&lt;D xsi:type="xsd:double"&gt;-1.10329643591748&lt;/D&gt;&lt;/FQL&gt;&lt;FQL&gt;&lt;Q&gt;GREK^PERCENT_CHANGE(FMA_EPS(+1,0,,,,"PORTAGG","MEAN"),FMA_EPS(+1,-1AM,,,,"PORTAGG","MEAN"))&lt;/Q&gt;&lt;R&gt;1&lt;/R&gt;&lt;C&gt;1&lt;/C&gt;&lt;D xsi:type="xsd:double"&gt;-0.0802261315065063&lt;/D&gt;&lt;/FQL&gt;&lt;FQL&gt;&lt;Q&gt;EPOL^FG_TOTAL_RETURNC(0,-1AM)&lt;/Q&gt;&lt;R&gt;1&lt;/R&gt;&lt;C&gt;1&lt;/C&gt;&lt;D xsi:type="xsd:double"&gt;-3.205663&lt;/D&gt;&lt;/FQL&gt;&lt;FQL&gt;&lt;Q&gt;EWZ^FMA_COS_UP("EPS","1M",+1,NOW,,,"PORTAGG","MEANR")&lt;/Q&gt;&lt;R&gt;1&lt;/R&gt;&lt;C&gt;1&lt;/C&gt;&lt;D xsi:type="xsd:double"&gt;17&lt;/D&gt;&lt;/FQL&gt;&lt;FQL&gt;&lt;Q&gt;KSA^PERCENT_CHANGE(FMA_EPS(+1,0,,,,"PORTAGG","MEAN"),FMA_EPS(+1,-1AM,,,,"PORTAGG","MEAN"))&lt;/Q&gt;&lt;R&gt;1&lt;/R&gt;&lt;C&gt;1&lt;/C&gt;&lt;D xsi:type="xsd:double"&gt;-0.664085821051417&lt;/D&gt;&lt;/FQL&gt;&lt;FQL&gt;&lt;Q&gt;VWO^FMA_PCT_ABOVE_MAVG(200,0,,,,"PORTAGG")&lt;/Q&gt;&lt;R&gt;1&lt;/R&gt;&lt;C&gt;1&lt;/C&gt;&lt;D xsi:type="xsd:double"&gt;36.8677248677249&lt;/D&gt;&lt;/FQL&gt;&lt;FQL&gt;&lt;Q&gt;EWY^FMA_RBICS_REV_CURRENT(30, LOC, "PORTAGG")&lt;/Q&gt;&lt;R&gt;1&lt;/R&gt;&lt;C&gt;1&lt;/C&gt;&lt;D xsi:type="xsd:double"&gt;16.0568848426694&lt;/D&gt;&lt;/FQL&gt;&lt;FQL&gt;&lt;Q&gt;EZA^FMA_EVAL_EBITDA(NTMA,0,,,"PORTAGG","MEANR")&lt;/Q&gt;&lt;R&gt;1&lt;/R&gt;&lt;C&gt;1&lt;/C&gt;&lt;D xsi:type="xsd:double"&gt;7.77921266701016&lt;/D&gt;&lt;/FQL&gt;&lt;FQL&gt;&lt;Q&gt;EPHE^FMA_EVAL_EBIT(LTMA,NOW,NOW,M,"PORTAGG","MEANR")&lt;/Q&gt;&lt;R&gt;1&lt;/R&gt;&lt;C&gt;1&lt;/C&gt;&lt;D xsi:type="xsd:double"&gt;12.2111974342539&lt;/D&gt;&lt;/FQL&gt;&lt;FQL&gt;&lt;Q&gt;EPU^FMA_PE(NTMA,0,,,"PORTAGG","MEANR")&lt;/Q&gt;&lt;R&gt;1&lt;/R&gt;&lt;C&gt;1&lt;/C&gt;&lt;D xsi:type="xsd:double"&gt;11.476347794368&lt;/D&gt;&lt;/FQL&gt;&lt;FQL&gt;&lt;Q&gt;DUMMY^ECON_DATE(45462,,, 'MM/YYYY')&lt;/Q&gt;&lt;R&gt;1&lt;/R&gt;&lt;C&gt;1&lt;/C&gt;&lt;D xsi:type="xsd:string"&gt;06/2024&lt;/D&gt;&lt;/FQL&gt;&lt;FQL&gt;&lt;Q&gt;DUMMY^ECON_DATE(45554,,, 'MM/YYYY')&lt;/Q&gt;&lt;R&gt;1&lt;/R&gt;&lt;C&gt;1&lt;/C&gt;&lt;D xsi:type="xsd:string"&gt;09/2024&lt;/D&gt;&lt;/FQL&gt;&lt;FQL&gt;&lt;Q&gt;CC_SA^IMF_IFS_RCPI_Q(-1AM)&lt;/Q&gt;&lt;R&gt;1&lt;/R&gt;&lt;C&gt;1&lt;/C&gt;&lt;D xsi:type="xsd:double"&gt;1.5452076&lt;/D&gt;&lt;/FQL&gt;&lt;FQL&gt;&lt;Q&gt;CC_BR^IMF_IFS_RCPI_Q(-1AM)&lt;/Q&gt;&lt;R&gt;1&lt;/R&gt;&lt;C&gt;1&lt;/C&gt;&lt;D xsi:type="xsd:double"&gt;3.947341&lt;/D&gt;&lt;/FQL&gt;&lt;FQL&gt;&lt;Q&gt;CC_ZA^IMF_IFS_RCPI_Q(-1AM)&lt;/Q&gt;&lt;R&gt;1&lt;/R&gt;&lt;C&gt;1&lt;/C&gt;&lt;D xsi:type="xsd:double"&gt;5.0606&lt;/D&gt;&lt;/FQL&gt;&lt;FQL&gt;&lt;Q&gt;CC_GR^IMF_IFS_RCPI_Q(-1AM)&lt;/Q&gt;&lt;R&gt;1&lt;/R&gt;&lt;C&gt;1&lt;/C&gt;&lt;D xsi:type="xsd:double"&gt;2.571976&lt;/D&gt;&lt;/FQL&gt;&lt;FQL&gt;&lt;Q&gt;CC_IN^IMF_IFS_RCPI_Q(-1AM)&lt;/Q&gt;&lt;R&gt;0&lt;/R&gt;&lt;C&gt;0&lt;/C&gt;&lt;/FQL&gt;&lt;FQL&gt;&lt;Q&gt;CC_CN^IMF_IFS_RCPI_Q(-1AM)&lt;/Q&gt;&lt;R&gt;1&lt;/R&gt;&lt;C&gt;1&lt;/C&gt;&lt;D xsi:type="xsd:double"&gt;0.226831&lt;/D&gt;&lt;/FQL&gt;&lt;FQL&gt;&lt;Q&gt;CC_QA^IMF_IFS_RCPI_Q(-1AM)&lt;/Q&gt;&lt;R&gt;0&lt;/R&gt;&lt;C&gt;0&lt;/C&gt;&lt;/FQL&gt;&lt;FQL&gt;&lt;Q&gt;CC_TH^IMF_IFS_RCPI_Q(-1AM)&lt;/Q&gt;&lt;R&gt;0&lt;/R&gt;&lt;C&gt;0&lt;/C&gt;&lt;/FQL&gt;&lt;FQL&gt;&lt;Q&gt;CC_TR^IMF_IFS_RCPI_Q(-1AM)&lt;/Q&gt;&lt;R&gt;1&lt;/R&gt;&lt;C&gt;1&lt;/C&gt;&lt;D xsi:type="xsd:double"&gt;72.27338&lt;/D&gt;&lt;/FQL&gt;&lt;FQL&gt;&lt;Q&gt;CC_AE^IMF_IFS_RCPI_Q(-1AM)&lt;/Q&gt;&lt;R&gt;0&lt;/R&gt;&lt;C&gt;0&lt;/C&gt;&lt;/FQL&gt;&lt;FQL&gt;&lt;Q&gt;CC_US^IMF_IFS_RCPI_Q(-1AM)&lt;/Q&gt;&lt;R&gt;1&lt;/R&gt;&lt;C&gt;1&lt;/C&gt;&lt;D xsi:type="xsd:double"&gt;3.19889&lt;/D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PL^IMF_IFS_RCPI_Q(-1AM)&lt;/Q&gt;&lt;R&gt;1&lt;/R&gt;&lt;C&gt;1&lt;/C&gt;&lt;D xsi:type="xsd:double"&gt;2.6024375&lt;/D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CC_MX^IMF_IFS_RCPI_Q(-1AM)&lt;/Q&gt;&lt;R&gt;1&lt;/R&gt;&lt;C&gt;1&lt;/C&gt;&lt;D xsi:type="xsd:double"&gt;4.771999&lt;/D&gt;&lt;/FQL&gt;&lt;FQL&gt;&lt;Q&gt;DUMMY^ECON_EXPR_DATA('FDS_ECON[NTCPMIMFGSA@CN]',09/2024,,Q)&lt;/Q&gt;&lt;R&gt;1&lt;/R&gt;&lt;C&gt;1&lt;/C&gt;&lt;D xsi:type="xsd:double"&gt;49.840874&lt;/D&gt;&lt;/FQL&gt;&lt;FQL&gt;&lt;Q&gt;DUMMY^ECON_EXPR_DATA('FDS_ECON[NTCPMIMFGSA@CN]',06/2024,,Q)&lt;/Q&gt;&lt;R&gt;1&lt;/R&gt;&lt;C&gt;1&lt;/C&gt;&lt;D xsi:type="xsd:double"&gt;51.64454&lt;/D&gt;&lt;/FQL&gt;&lt;FQL&gt;&lt;Q&gt;DUMMY^ECON_EXPR_DATA('FDS_ECON[NTCPMIMFGSA@CL]',09/2024,,Q)&lt;/Q&gt;&lt;R&gt;0&lt;/R&gt;&lt;C&gt;0&lt;/C&gt;&lt;/FQL&gt;&lt;FQL&gt;&lt;Q&gt;DUMMY^ECON_EXPR_DATA('FDS_ECON[NTCPMIMFGSA@CL]',06/2024,,Q)&lt;/Q&gt;&lt;R&gt;0&lt;/R&gt;&lt;C&gt;0&lt;/C&gt;&lt;/FQL&gt;&lt;FQL&gt;&lt;Q&gt;DUMMY^ECON_EXPR_DATA('FDS_ECON[NTCPMIMFGSA@ID]',09/2024,,Q)&lt;/Q&gt;&lt;R&gt;1&lt;/R&gt;&lt;C&gt;1&lt;/C&gt;&lt;D xsi:type="xsd:double"&gt;49.1036&lt;/D&gt;&lt;/FQL&gt;&lt;FQL&gt;&lt;Q&gt;DUMMY^ECON_EXPR_DATA('FDS_ECON[NTCPMIMFGSA@ID]',06/2024,,Q)&lt;/Q&gt;&lt;R&gt;1&lt;/R&gt;&lt;C&gt;1&lt;/C&gt;&lt;D xsi:type="xsd:double"&gt;51.87755&lt;/D&gt;&lt;/FQL&gt;&lt;FQL&gt;&lt;Q&gt;DUMMY^ECON_EXPR_DATA('FDS_ECON[NTCPMIPHMANHE]',09/2024,,Q)&lt;/Q&gt;&lt;R&gt;1&lt;/R&gt;&lt;C&gt;1&lt;/C&gt;&lt;D xsi:type="xsd:double"&gt;52.022453&lt;/D&gt;&lt;/FQL&gt;&lt;FQL&gt;&lt;Q&gt;DUMMY^ECON_EXPR_DATA('FDS_ECON[NTCPMIPHMANHE]',06/2024,,Q)&lt;/Q&gt;&lt;R&gt;1&lt;/R&gt;&lt;C&gt;1&lt;/C&gt;&lt;D xsi:type="xsd:double"&gt;51.78043&lt;/D&gt;&lt;/FQL&gt;&lt;FQL&gt;&lt;Q&gt;DUMMY^ECON_EXPR_DATA('FDS_ECON[NTCPMIMFGSA@PL]',09/2024,,Q)&lt;/Q&gt;&lt;R&gt;1&lt;/R&gt;&lt;C&gt;1&lt;/C&gt;&lt;D xsi:type="xsd:double"&gt;47.9283&lt;/D&gt;&lt;/FQL&gt;&lt;FQL&gt;&lt;Q&gt;DUMMY^ECON_EXPR_DATA('FDS_ECON[NTCPMIMFGSA@PL]',06/2024,,Q)&lt;/Q&gt;&lt;R&gt;1&lt;/R&gt;&lt;C&gt;1&lt;/C&gt;&lt;D xsi:type="xsd:double"&gt;45.313137&lt;/D&gt;&lt;/FQL&gt;&lt;FQL&gt;&lt;Q&gt;DUMMY^ECON_EXPR_DATA('FDS_ECON[NTCPMIMFGSA@PE]',09/2024,,Q)&lt;/Q&gt;&lt;R&gt;0&lt;/R&gt;&lt;C&gt;0&lt;/C&gt;&lt;/FQL&gt;&lt;FQL&gt;&lt;Q&gt;DUMMY^ECON_EXPR_DATA('FDS_ECON[NTCPMIMFGSA@PE]',06/2024,,Q)&lt;/Q&gt;&lt;R&gt;0&lt;/R&gt;&lt;C&gt;0&lt;/C&gt;&lt;/FQL&gt;&lt;FQL&gt;&lt;Q&gt;DUMMY^ECON_EXPR_DATA('FDS_ECON[PMIMYMANHE]',09/2024,,Q)&lt;/Q&gt;&lt;R&gt;1&lt;/R&gt;&lt;C&gt;1&lt;/C&gt;&lt;D xsi:type="xsd:double"&gt;49.64469&lt;/D&gt;&lt;/FQL&gt;&lt;FQL&gt;&lt;Q&gt;DUMMY^ECON_EXPR_DATA('FDS_ECON[PMIMYMANHE]',06/2024,,Q)&lt;/Q&gt;&lt;R&gt;1&lt;/R&gt;&lt;C&gt;1&lt;/C&gt;&lt;D xsi:type="xsd:double"&gt;49.6697&lt;/D&gt;&lt;/FQL&gt;&lt;FQL&gt;&lt;Q&gt;DUMMY^ECON_EXPR_DATA('FDS_ECON[NTCPMIMFGSA@TW]',09/2024,,Q)&lt;/Q&gt;&lt;R&gt;1&lt;/R&gt;&lt;C&gt;1&lt;/C&gt;&lt;D xsi:type="xsd:double"&gt;51.745625&lt;/D&gt;&lt;/FQL&gt;&lt;FQL&gt;&lt;Q&gt;DUMMY^ECON_EXPR_DATA('FDS_ECON[NTCPMIMFGSA@TW]',06/2024,,Q)&lt;/Q&gt;&lt;R&gt;1&lt;/R&gt;&lt;C&gt;1&lt;/C&gt;&lt;D xsi:type="xsd:double"&gt;51.407047&lt;/D&gt;&lt;/FQL&gt;&lt;FQL&gt;&lt;Q&gt;DUMMY^ECON_EXPR_DATA('FDS_ECON[NTCPMIMFGSA@MX]',09/2024,,Q)&lt;/Q&gt;&lt;R&gt;1&lt;/R&gt;&lt;C&gt;1&lt;/C&gt;&lt;D xsi:type="xsd:double"&gt;48.471558&lt;/D&gt;&lt;/FQL&gt;&lt;FQL&gt;&lt;Q&gt;DUMMY^ECON_EXPR_DATA('FDS_ECON[NTCPMIMFGSA@MX]',06/2024,,Q)&lt;/Q&gt;&lt;R&gt;1&lt;/R&gt;&lt;C&gt;1&lt;/C&gt;&lt;D xsi:type="xsd:double"&gt;51.090343&lt;/D&gt;&lt;/FQL&gt;&lt;FQL&gt;&lt;Q&gt;DUMMY^ECON_EXPR_DATA('FDS_ECON[NTCPMIMFGSA@KR]',09/2024,,Q)&lt;/Q&gt;&lt;R&gt;1&lt;/R&gt;&lt;C&gt;1&lt;/C&gt;&lt;D xsi:type="xsd:double"&gt;50.546005&lt;/D&gt;&lt;/FQL&gt;&lt;FQL&gt;&lt;Q&gt;DUMMY^ECON_EXPR_DATA('FDS_ECON[NTCPMIMFGSA@KR]',06/2024,,Q)&lt;/Q&gt;&lt;R&gt;1&lt;/R&gt;&lt;C&gt;1&lt;/C&gt;&lt;D xsi:type="xsd:double"&gt;51.02443&lt;/D&gt;&lt;/FQL&gt;&lt;FQL&gt;&lt;Q&gt;DUMMY^ECON_EXPR_DATA('FDS_ECON[NTCPMIMFGSA@BR]',09/2024,,Q)&lt;/Q&gt;&lt;R&gt;1&lt;/R&gt;&lt;C&gt;1&lt;/C&gt;&lt;D xsi:type="xsd:double"&gt;52.54214&lt;/D&gt;&lt;/FQL&gt;&lt;FQL&gt;&lt;Q&gt;DUMMY^ECON_EXPR_DATA('FDS_ECON[NTCPMIMFGSA@BR]',06/2024,,Q)&lt;/Q&gt;&lt;R&gt;1&lt;/R&gt;&lt;C&gt;1&lt;/C&gt;&lt;D xsi:type="xsd:double"&gt;53.488384&lt;/D&gt;&lt;/FQL&gt;&lt;FQL&gt;&lt;Q&gt;DUMMY^ECON_EXPR_DATA('FDS_ECON[PMIMFGSA@ZA]',09/2024,,Q)&lt;/Q&gt;&lt;R&gt;1&lt;/R&gt;&lt;C&gt;1&lt;/C&gt;&lt;D xsi:type="xsd:double"&gt;50.251415&lt;/D&gt;&lt;/FQL&gt;&lt;FQL&gt;&lt;Q&gt;DUMMY^ECON_EXPR_DATA('FDS_ECON[PMIMFGSA@ZA]',06/2024,,Q)&lt;/Q&gt;&lt;R&gt;1&lt;/R&gt;&lt;C&gt;1&lt;/C&gt;&lt;D xsi:type="xsd:double"&gt;49.992886&lt;/D&gt;&lt;/FQL&gt;&lt;FQL&gt;&lt;Q&gt;DUMMY^ECON_EXPR_DATA('FDS_ECON[NTCPMIMFGSA@GR]',09/2024,,Q)&lt;/Q&gt;&lt;R&gt;1&lt;/R&gt;&lt;C&gt;1&lt;/C&gt;&lt;D xsi:type="xsd:double"&gt;52.121853&lt;/D&gt;&lt;/FQL&gt;&lt;FQL&gt;&lt;Q&gt;DUMMY^ECON_EXPR_DATA('FDS_ECON[NTCPMIMFGSA@GR]',06/2024,,Q)&lt;/Q&gt;&lt;R&gt;1&lt;/R&gt;&lt;C&gt;1&lt;/C&gt;&lt;D xsi:type="xsd:double"&gt;54.69078&lt;/D&gt;&lt;/FQL&gt;&lt;FQL&gt;&lt;Q&gt;DUMMY^ECON_EXPR_DATA('FDS_ECON[NTCPMIMFGSA@IN]',09/2024,,Q)&lt;/Q&gt;&lt;R&gt;1&lt;/R&gt;&lt;C&gt;1&lt;/C&gt;&lt;D xsi:type="xsd:double"&gt;57.364445&lt;/D&gt;&lt;/FQL&gt;&lt;FQL&gt;&lt;Q&gt;DUMMY^ECON_EXPR_DATA('FDS_ECON[NTCPMIMFGSA@IN]',06/2024,,Q)&lt;/Q&gt;&lt;R&gt;1&lt;/R&gt;&lt;C&gt;1&lt;/C&gt;&lt;D xsi:type="xsd:double"&gt;58.243446&lt;/D&gt;&lt;/FQL&gt;&lt;FQL&gt;&lt;Q&gt;DUMMY^ECON_EXPR_DATA('FDS_ECON[PMIQAWHEHE]',09/2024,,Q)&lt;/Q&gt;&lt;R&gt;1&lt;/R&gt;&lt;C&gt;1&lt;/C&gt;&lt;D xsi:type="xsd:double"&gt;52.042065&lt;/D&gt;&lt;/FQL&gt;&lt;FQL&gt;&lt;Q&gt;DUMMY^ECON_EXPR_DATA('FDS_ECON[PMIQAWHEHE]',06/2024,,Q)&lt;/Q&gt;&lt;R&gt;1&lt;/R&gt;&lt;C&gt;1&lt;/C&gt;&lt;D xsi:type="xsd:double"&gt;53.838383&lt;/D&gt;&lt;/FQL&gt;&lt;FQL&gt;&lt;Q&gt;DUMMY^ECON_EXPR_DATA('FDS_ECON[NTCPMITHMANHE]',09/2024,,Q)&lt;/Q&gt;&lt;R&gt;1&lt;/R&gt;&lt;C&gt;1&lt;/C&gt;&lt;D xsi:type="xsd:double"&gt;51.742794&lt;/D&gt;&lt;/FQL&gt;&lt;FQL&gt;&lt;Q&gt;DUMMY^ECON_EXPR_DATA('FDS_ECON[NTCPMITHMANHE]',06/2024,,Q)&lt;/Q&gt;&lt;R&gt;1&lt;/R&gt;&lt;C&gt;1&lt;/C&gt;&lt;D xsi:type="xsd:double"&gt;50.221676&lt;/D&gt;&lt;/FQL&gt;&lt;FQL&gt;&lt;Q&gt;DUMMY^ECON_EXPR_DATA('FDS_ECON[NTCPMIMFGSA@TR]',09/2024,,Q)&lt;/Q&gt;&lt;R&gt;1&lt;/R&gt;&lt;C&gt;1&lt;/C&gt;&lt;D xsi:type="xsd:double"&gt;46.43233&lt;/D&gt;&lt;/FQL&gt;&lt;FQL&gt;&lt;Q&gt;DUMMY^ECON_EXPR_DATA('FDS_ECON[NTCPMIMFGSA@TR]',06/2024,,Q)&lt;/Q&gt;&lt;R&gt;1&lt;/R&gt;&lt;C&gt;1&lt;/C&gt;&lt;D xsi:type="xsd:double"&gt;48.55242&lt;/D&gt;&lt;/FQL&gt;&lt;FQL&gt;&lt;Q&gt;DUMMY^ECON_EXPR_DATA('FDS_ECON[NTCPMIMFGSA@AE]',09/2024,,Q)&lt;/Q&gt;&lt;R&gt;0&lt;/R&gt;&lt;C&gt;0&lt;/C&gt;&lt;/FQL&gt;&lt;FQL&gt;&lt;Q&gt;DUMMY^ECON_EXPR_DATA('FDS_ECON[NTCPMIMFGSA@AE]',06/2024,,Q)&lt;/Q&gt;&lt;R&gt;0&lt;/R&gt;&lt;C&gt;0&lt;/C&gt;&lt;/FQL&gt;&lt;FQL&gt;&lt;Q&gt;DUMMY^ECON_EXPR_DATA('FDS_ECON[NTCPMIMFGSA@VN]',09/2024,,Q)&lt;/Q&gt;&lt;R&gt;1&lt;/R&gt;&lt;C&gt;1&lt;/C&gt;&lt;D xsi:type="xsd:double"&gt;51.490894&lt;/D&gt;&lt;/FQL&gt;&lt;FQL&gt;&lt;Q&gt;DUMMY^ECON_EXPR_DATA('FDS_ECON[NTCPMIMFGSA@VN]',06/2024,,Q)&lt;/Q&gt;&lt;R&gt;1&lt;/R&gt;&lt;C&gt;1&lt;/C&gt;&lt;D xsi:type="xsd:double"&gt;51.776978&lt;/D&gt;&lt;/FQL&gt;&lt;FQL&gt;&lt;Q&gt;DUMMY^ECON_EXPR_DATA('FDS_ECON[NTCPMIINDEXSA@SA]',09/2024,,Q)&lt;/Q&gt;&lt;R&gt;1&lt;/R&gt;&lt;C&gt;1&lt;/C&gt;&lt;D xsi:type="xsd:double"&gt;55.200653&lt;/D&gt;&lt;/FQL&gt;&lt;FQL&gt;&lt;Q&gt;DUMMY^ECON_EXPR_DATA('FDS_ECON[NTCPMIINDEXSA@SA]',06/2024,,Q)&lt;/Q&gt;&lt;R&gt;1&lt;/R&gt;&lt;C&gt;1&lt;/C&gt;&lt;D xsi:type="xsd:double"&gt;56.14742&lt;/D&gt;&lt;/FQL&gt;&lt;FQL&gt;&lt;Q&gt;DUMMY^ECON_EXPR_DATA('FDS_ECON[PMIDMMANHE]',09/2024,,Q)&lt;/Q&gt;&lt;R&gt;1&lt;/R&gt;&lt;C&gt;1&lt;/C&gt;&lt;D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CC_PE^IMF_IFS_RCPI_Q(-2AM)&lt;/Q&gt;&lt;R&gt;0&lt;/R&gt;&lt;C&gt;0&lt;/C&gt;&lt;/FQL&gt;&lt;FQL&gt;&lt;Q&gt;CC_MY^IMF_IFS_RCPI_Q(-2AM)&lt;/Q&gt;&lt;R&gt;0&lt;/R&gt;&lt;C&gt;0&lt;/C&gt;&lt;/FQL&gt;&lt;FQL&gt;&lt;Q&gt;CC_TW^IMF_IFS_RCPI_Q(-2AM)&lt;/Q&gt;&lt;R&gt;0&lt;/R&gt;&lt;C&gt;0&lt;/C&gt;&lt;/FQL&gt;&lt;FQL&gt;&lt;Q&gt;CC_CL^IMF_IFS_RCPI_Q(-2AM)&lt;/Q&gt;&lt;R&gt;0&lt;/R&gt;&lt;C&gt;0&lt;/C&gt;&lt;/FQL&gt;&lt;FQL&gt;&lt;Q&gt;CC_ID^IMF_IFS_RCPI_Q(-2AM)&lt;/Q&gt;&lt;R&gt;0&lt;/R&gt;&lt;C&gt;0&lt;/C&gt;&lt;/FQL&gt;&lt;FQL&gt;&lt;Q&gt;CC_PH^IMF_IFS_RCPI_Q(-2AM)&lt;/Q&gt;&lt;R&gt;0&lt;/R&gt;&lt;C&gt;0&lt;/C&gt;&lt;/FQL&gt;&lt;FQL&gt;&lt;Q&gt;CC_AE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IN^IMF_IFS_RCPI_Q(-2AM)&lt;/Q&gt;&lt;R&gt;0&lt;/R&gt;&lt;C&gt;0&lt;/C&gt;&lt;/FQL&gt;&lt;FQL&gt;&lt;Q&gt;CC_IN^IMF_IFS_RCPI_Q(-3AM)&lt;/Q&gt;&lt;R&gt;0&lt;/R&gt;&lt;C&gt;0&lt;/C&gt;&lt;/FQL&gt;&lt;FQL&gt;&lt;Q&gt;CC_QA^IMF_IFS_RCPI_Q(-3AM)&lt;/Q&gt;&lt;R&gt;0&lt;/R&gt;&lt;C&gt;0&lt;/C&gt;&lt;/FQL&gt;&lt;FQL&gt;&lt;Q&gt;CC_TH^IMF_IFS_RCPI_Q(-3AM)&lt;/Q&gt;&lt;R&gt;0&lt;/R&gt;&lt;C&gt;0&lt;/C&gt;&lt;/FQL&gt;&lt;FQL&gt;&lt;Q&gt;CC_AE^IMF_IFS_RCPI_Q(-3AM)&lt;/Q&gt;&lt;R&gt;0&lt;/R&gt;&lt;C&gt;0&lt;/C&gt;&lt;/FQL&gt;&lt;FQL&gt;&lt;Q&gt;CC_CL^IMF_IFS_RCPI_Q(-3AM)&lt;/Q&gt;&lt;R&gt;0&lt;/R&gt;&lt;C&gt;0&lt;/C&gt;&lt;/FQL&gt;&lt;FQL&gt;&lt;Q&gt;CC_ID^IMF_IFS_RCPI_Q(-3AM)&lt;/Q&gt;&lt;R&gt;0&lt;/R&gt;&lt;C&gt;0&lt;/C&gt;&lt;/FQL&gt;&lt;FQL&gt;&lt;Q&gt;CC_PH^IMF_IFS_RCPI_Q(-3AM)&lt;/Q&gt;&lt;R&gt;0&lt;/R&gt;&lt;C&gt;0&lt;/C&gt;&lt;/FQL&gt;&lt;FQL&gt;&lt;Q&gt;CC_PE^IMF_IFS_RCPI_Q(-3AM)&lt;/Q&gt;&lt;R&gt;0&lt;/R&gt;&lt;C&gt;0&lt;/C&gt;&lt;/FQL&gt;&lt;FQL&gt;&lt;Q&gt;CC_MY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<sst xmlns="http://schemas.openxmlformats.org/spreadsheetml/2006/main" count="2612" uniqueCount="922">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</sst>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0.42857142857142855</v>
      </c>
    </row>
    <row r="7" spans="3:4" x14ac:dyDescent="0.35">
      <c r="C7" s="59" t="s">
        <v>910</v>
      </c>
      <c r="D7" s="60">
        <f>Timing!M30</f>
        <v>0.5714285714285714</v>
      </c>
    </row>
    <row r="8" spans="3:4" ht="15" thickBot="1" x14ac:dyDescent="0.4">
      <c r="C8" s="12" t="s">
        <v>911</v>
      </c>
      <c r="D8" s="62">
        <f>Timing!N30</f>
        <v>0.61904761904761907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P4" sqref="P4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63.6</v>
      </c>
      <c r="E7" s="128">
        <f>VLOOKUP(B7,'Quality - 2'!$B$2:$S$22,18,FALSE)</f>
        <v>9</v>
      </c>
      <c r="F7" s="128">
        <f>VLOOKUP(B7,Safety!$B$4:$R$24,17,FALSE)</f>
        <v>50</v>
      </c>
      <c r="G7" s="134">
        <f t="shared" ref="G7:G26" si="0">(D7*$D$2 +E7*$E$2 +F7*$F$2)/($D$2+$E$2+$F$2)</f>
        <v>40.866666666666667</v>
      </c>
      <c r="H7" s="133" cm="1">
        <f t="array" ref="H7">_xlfn.PERCENTRANK.EXC(_xlfn._xlws.FILTER($G$7:G$26, ISNUMBER($G$7:G$26)),G7)*100</f>
        <v>28.499999999999996</v>
      </c>
      <c r="I7" s="171">
        <f>VLOOKUP(B7,'LIQIDITY 2'!$A$3:$X$23,24,FALSE)</f>
        <v>4.5</v>
      </c>
      <c r="J7" s="126">
        <f ca="1">VLOOKUP(B7,'Momnetum ranking'!A:AJ,36,FALSE)</f>
        <v>13.600000000000001</v>
      </c>
      <c r="K7" s="173">
        <f>VLOOKUP(B7,'Momnetum ranking'!$A$3:$H$23,8,FALSE)</f>
        <v>0.30909090909090908</v>
      </c>
      <c r="L7" s="127">
        <f>VLOOKUP(B7,'Currency- 2'!$A$3:$U$23,21,FALSE)</f>
        <v>4.5</v>
      </c>
      <c r="M7" s="136">
        <f t="shared" ref="M7:M26" ca="1" si="1">D7*$D$2 + E7*$E$2 + F7*$F$2 + I7*$I$2 + J7*$J$2 + L7*$L$2</f>
        <v>19.048773999999998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18.099999999999998</v>
      </c>
      <c r="F8" s="128">
        <f>VLOOKUP(B8,Safety!$B$4:$R$24,17,FALSE)</f>
        <v>22.7</v>
      </c>
      <c r="G8" s="134">
        <f t="shared" si="0"/>
        <v>42.366666666666667</v>
      </c>
      <c r="H8" s="134" cm="1">
        <f t="array" ref="H8">_xlfn.PERCENTRANK.EXC(_xlfn._xlws.FILTER($G$7:G$26, ISNUMBER($G$7:G$26)),G8)*100</f>
        <v>33.300000000000004</v>
      </c>
      <c r="I8" s="171">
        <f>VLOOKUP(B8,'LIQIDITY 2'!$A$3:$X$23,24,FALSE)</f>
        <v>27.200000000000003</v>
      </c>
      <c r="J8" s="126">
        <f ca="1">VLOOKUP(B8,'Momnetum ranking'!A:AJ,36,FALSE)</f>
        <v>22.7</v>
      </c>
      <c r="K8" s="173">
        <f>VLOOKUP(B8,'Momnetum ranking'!$A$3:$H$23,8,FALSE)</f>
        <v>0.26470588235294118</v>
      </c>
      <c r="L8" s="127">
        <f>VLOOKUP(B8,'Currency- 2'!$A$3:$U$23,21,FALSE)</f>
        <v>22.7</v>
      </c>
      <c r="M8" s="136">
        <f t="shared" ca="1" si="1"/>
        <v>29.498729000000001</v>
      </c>
      <c r="N8" s="127" cm="1">
        <f t="array" aca="1" ref="N8" ca="1">_xlfn.PERCENTRANK.EXC(_xlfn._xlws.FILTER($M$7:M$26, ISNUMBER($M$7:M$26)),M8)*100</f>
        <v>14.2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68.100000000000009</v>
      </c>
      <c r="E9" s="128">
        <f>VLOOKUP(B9,'Quality - 2'!$B$2:$S$22,18,FALSE)</f>
        <v>77.2</v>
      </c>
      <c r="F9" s="128">
        <f>VLOOKUP(B9,Safety!$B$4:$R$24,17,FALSE)</f>
        <v>72.7</v>
      </c>
      <c r="G9" s="134">
        <f t="shared" si="0"/>
        <v>72.666666666666686</v>
      </c>
      <c r="H9" s="134" cm="1">
        <f t="array" ref="H9">_xlfn.PERCENTRANK.EXC(_xlfn._xlws.FILTER($G$7:G$26, ISNUMBER($G$7:G$26)),G9)*100</f>
        <v>90.4</v>
      </c>
      <c r="I9" s="171">
        <f>VLOOKUP(B9,'LIQIDITY 2'!$A$3:$X$23,24,FALSE)</f>
        <v>45.4</v>
      </c>
      <c r="J9" s="126">
        <f ca="1">VLOOKUP(B9,'Momnetum ranking'!A:AJ,36,FALSE)</f>
        <v>18.099999999999998</v>
      </c>
      <c r="K9" s="173">
        <f>VLOOKUP(B9,'Momnetum ranking'!$A$3:$H$23,8,FALSE)</f>
        <v>0.32</v>
      </c>
      <c r="L9" s="127">
        <f>VLOOKUP(B9,'Currency- 2'!$A$3:$U$23,21,FALSE)</f>
        <v>45.4</v>
      </c>
      <c r="M9" s="136">
        <f t="shared" ca="1" si="1"/>
        <v>42.657820000000001</v>
      </c>
      <c r="N9" s="127" cm="1">
        <f t="array" aca="1" ref="N9" ca="1">_xlfn.PERCENTRANK.EXC(_xlfn._xlws.FILTER($M$7:M$26, ISNUMBER($M$7:M$26)),M9)*100</f>
        <v>47.599999999999994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31.8</v>
      </c>
      <c r="E10" s="128">
        <f>VLOOKUP(B10,'Quality - 2'!$B$2:$S$22,18,FALSE)</f>
        <v>90.9</v>
      </c>
      <c r="F10" s="128">
        <f>VLOOKUP(B10,Safety!$B$4:$R$24,17,FALSE)</f>
        <v>45.4</v>
      </c>
      <c r="G10" s="134">
        <f t="shared" si="0"/>
        <v>56.033333333333331</v>
      </c>
      <c r="H10" s="134" cm="1">
        <f t="array" ref="H10">_xlfn.PERCENTRANK.EXC(_xlfn._xlws.FILTER($G$7:G$26, ISNUMBER($G$7:G$26)),G10)*100</f>
        <v>71.399999999999991</v>
      </c>
      <c r="I10" s="171">
        <f>VLOOKUP(B10,'LIQIDITY 2'!$A$3:$X$23,24,FALSE)</f>
        <v>18.099999999999998</v>
      </c>
      <c r="J10" s="126">
        <f ca="1">VLOOKUP(B10,'Momnetum ranking'!A:AJ,36,FALSE)</f>
        <v>77.2</v>
      </c>
      <c r="K10" s="173">
        <f>VLOOKUP(B10,'Momnetum ranking'!$A$3:$H$23,8,FALSE)</f>
        <v>0.3258426966292135</v>
      </c>
      <c r="L10" s="127">
        <f>VLOOKUP(B10,'Currency- 2'!$A$3:$U$23,21,FALSE)</f>
        <v>81.8</v>
      </c>
      <c r="M10" s="136">
        <f t="shared" ca="1" si="1"/>
        <v>59.488318999999997</v>
      </c>
      <c r="N10" s="127" cm="1">
        <f t="array" aca="1" ref="N10" ca="1">_xlfn.PERCENTRANK.EXC(_xlfn._xlws.FILTER($M$7:M$26, ISNUMBER($M$7:M$26)),M10)*100</f>
        <v>80.900000000000006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63.6</v>
      </c>
      <c r="G11" s="134">
        <f t="shared" si="0"/>
        <v>49.966666666666669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18.099999999999998</v>
      </c>
      <c r="J11" s="126">
        <f ca="1">VLOOKUP(B11,'Momnetum ranking'!A:AJ,36,FALSE)</f>
        <v>45.4</v>
      </c>
      <c r="K11" s="173">
        <f>VLOOKUP(B11,'Momnetum ranking'!$A$3:$H$23,8,FALSE)</f>
        <v>0.24342105263157895</v>
      </c>
      <c r="L11" s="127">
        <f>VLOOKUP(B11,'Currency- 2'!$A$3:$U$23,21,FALSE)</f>
        <v>40.9</v>
      </c>
      <c r="M11" s="136">
        <f t="shared" ca="1" si="1"/>
        <v>40.858501000000004</v>
      </c>
      <c r="N11" s="127" cm="1">
        <f t="array" aca="1" ref="N11" ca="1">_xlfn.PERCENTRANK.EXC(_xlfn._xlws.FILTER($M$7:M$26, ISNUMBER($M$7:M$26)),M11)*100</f>
        <v>42.8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13.600000000000001</v>
      </c>
      <c r="F12" s="128">
        <f>VLOOKUP(B12,Safety!$B$4:$R$24,17,FALSE)</f>
        <v>50</v>
      </c>
      <c r="G12" s="134">
        <f t="shared" si="0"/>
        <v>51.500000000000007</v>
      </c>
      <c r="H12" s="134" cm="1">
        <f t="array" ref="H12">_xlfn.PERCENTRANK.EXC(_xlfn._xlws.FILTER($G$7:G$26, ISNUMBER($G$7:G$26)),G12)*100</f>
        <v>61.9</v>
      </c>
      <c r="I12" s="171">
        <f>VLOOKUP(B12,'LIQIDITY 2'!$A$3:$X$23,24,FALSE)</f>
        <v>45.4</v>
      </c>
      <c r="J12" s="126">
        <f ca="1">VLOOKUP(B12,'Momnetum ranking'!A:AJ,36,FALSE)</f>
        <v>54.500000000000007</v>
      </c>
      <c r="K12" s="173">
        <f>VLOOKUP(B12,'Momnetum ranking'!$A$3:$H$23,8,FALSE)</f>
        <v>0.19565217391304349</v>
      </c>
      <c r="L12" s="127">
        <f>VLOOKUP(B12,'Currency- 2'!$A$3:$U$23,21,FALSE)</f>
        <v>90.9</v>
      </c>
      <c r="M12" s="136">
        <f t="shared" ca="1" si="1"/>
        <v>55.418455000000009</v>
      </c>
      <c r="N12" s="127" cm="1">
        <f t="array" aca="1" ref="N12" ca="1">_xlfn.PERCENTRANK.EXC(_xlfn._xlws.FILTER($M$7:M$26, ISNUMBER($M$7:M$26)),M12)*100</f>
        <v>61.9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27.200000000000003</v>
      </c>
      <c r="G13" s="134">
        <f t="shared" si="0"/>
        <v>63.566666666666677</v>
      </c>
      <c r="H13" s="134" cm="1">
        <f t="array" ref="H13">_xlfn.PERCENTRANK.EXC(_xlfn._xlws.FILTER($G$7:G$26, ISNUMBER($G$7:G$26)),G13)*100</f>
        <v>80.900000000000006</v>
      </c>
      <c r="I13" s="171">
        <f>VLOOKUP(B13,'LIQIDITY 2'!$A$3:$X$23,24,FALSE)</f>
        <v>45.4</v>
      </c>
      <c r="J13" s="126">
        <f ca="1">VLOOKUP(B13,'Momnetum ranking'!A:AJ,36,FALSE)</f>
        <v>63.6</v>
      </c>
      <c r="K13" s="173">
        <f>VLOOKUP(B13,'Momnetum ranking'!$A$3:$H$23,8,FALSE)</f>
        <v>0.26006711409395972</v>
      </c>
      <c r="L13" s="127">
        <f>VLOOKUP(B13,'Currency- 2'!$A$3:$U$23,21,FALSE)</f>
        <v>63.6</v>
      </c>
      <c r="M13" s="136">
        <f t="shared" ca="1" si="1"/>
        <v>59.948093</v>
      </c>
      <c r="N13" s="127" cm="1">
        <f t="array" aca="1" ref="N13" ca="1">_xlfn.PERCENTRANK.EXC(_xlfn._xlws.FILTER($M$7:M$26, ISNUMBER($M$7:M$26)),M13)*100</f>
        <v>85.7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59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78.733333333333348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45.4</v>
      </c>
      <c r="J14" s="126">
        <f ca="1">VLOOKUP(B14,'Momnetum ranking'!A:AJ,36,FALSE)</f>
        <v>50</v>
      </c>
      <c r="K14" s="173">
        <f>VLOOKUP(B14,'Momnetum ranking'!$A$3:$H$23,8,FALSE)</f>
        <v>0.23842592592592593</v>
      </c>
      <c r="L14" s="127">
        <f>VLOOKUP(B14,'Currency- 2'!$A$3:$U$23,21,FALSE)</f>
        <v>63.6</v>
      </c>
      <c r="M14" s="136">
        <f t="shared" ca="1" si="1"/>
        <v>59.057637999999997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_xlfn.PERCENTRANK.EXC(_xlfn._xlws.FILTER($G$7:G$26, ISNUMBER($G$7:G$26)),G15)*100</f>
        <v>19</v>
      </c>
      <c r="I15" s="171">
        <f>VLOOKUP(B15,'LIQIDITY 2'!$A$3:$X$23,24,FALSE)</f>
        <v>27.200000000000003</v>
      </c>
      <c r="J15" s="126">
        <f ca="1">VLOOKUP(B15,'Momnetum ranking'!A:AJ,36,FALSE)</f>
        <v>40.9</v>
      </c>
      <c r="K15" s="173">
        <f>VLOOKUP(B15,'Momnetum ranking'!$A$3:$H$23,8,FALSE)</f>
        <v>0.28125</v>
      </c>
      <c r="L15" s="127">
        <f>VLOOKUP(B15,'Currency- 2'!$A$3:$U$23,21,FALSE)</f>
        <v>31.8</v>
      </c>
      <c r="M15" s="136">
        <f t="shared" ca="1" si="1"/>
        <v>35.868910999999997</v>
      </c>
      <c r="N15" s="127" cm="1">
        <f t="array" aca="1" ref="N15" ca="1">_xlfn.PERCENTRANK.EXC(_xlfn._xlws.FILTER($M$7:M$26, ISNUMBER($M$7:M$26)),M15)*100</f>
        <v>28.499999999999996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54.500000000000007</v>
      </c>
      <c r="E16" s="128">
        <f>VLOOKUP(B16,'Quality - 2'!$B$2:$S$22,18,FALSE)</f>
        <v>63.6</v>
      </c>
      <c r="F16" s="128">
        <f>VLOOKUP(B16,Safety!$B$4:$R$24,17,FALSE)</f>
        <v>31.8</v>
      </c>
      <c r="G16" s="134">
        <f t="shared" si="0"/>
        <v>49.966666666666669</v>
      </c>
      <c r="H16" s="134" cm="1">
        <f t="array" ref="H16">_xlfn.PERCENTRANK.EXC(_xlfn._xlws.FILTER($G$7:G$26, ISNUMBER($G$7:G$26)),G16)*100</f>
        <v>47.599999999999994</v>
      </c>
      <c r="I16" s="171">
        <f>VLOOKUP(B16,'LIQIDITY 2'!$A$3:$X$23,24,FALSE)</f>
        <v>90.9</v>
      </c>
      <c r="J16" s="126">
        <f ca="1">VLOOKUP(B16,'Momnetum ranking'!A:AJ,36,FALSE)</f>
        <v>90.9</v>
      </c>
      <c r="K16" s="173">
        <f>VLOOKUP(B16,'Momnetum ranking'!$A$3:$H$23,8,FALSE)</f>
        <v>0.27272727272727271</v>
      </c>
      <c r="L16" s="127">
        <f>VLOOKUP(B16,'Currency- 2'!$A$3:$U$23,21,FALSE)</f>
        <v>22.7</v>
      </c>
      <c r="M16" s="136">
        <f t="shared" ca="1" si="1"/>
        <v>71.798501000000002</v>
      </c>
      <c r="N16" s="127" cm="1">
        <f t="array" aca="1" ref="N16" ca="1">_xlfn.PERCENTRANK.EXC(_xlfn._xlws.FILTER($M$7:M$26, ISNUMBER($M$7:M$26)),M16)*100</f>
        <v>95.199999999999989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13.600000000000001</v>
      </c>
      <c r="E17" s="128">
        <f>VLOOKUP(B17,'Quality - 2'!$B$2:$S$22,18,FALSE)</f>
        <v>59</v>
      </c>
      <c r="F17" s="128">
        <f>VLOOKUP(B17,Safety!$B$4:$R$24,17,FALSE)</f>
        <v>18.099999999999998</v>
      </c>
      <c r="G17" s="134">
        <f t="shared" si="0"/>
        <v>30.233333333333334</v>
      </c>
      <c r="H17" s="134" cm="1">
        <f t="array" ref="H17">_xlfn.PERCENTRANK.EXC(_xlfn._xlws.FILTER($G$7:G$26, ISNUMBER($G$7:G$26)),G17)*100</f>
        <v>9.5</v>
      </c>
      <c r="I17" s="171">
        <f>VLOOKUP(B17,'LIQIDITY 2'!$A$3:$X$23,24,FALSE)</f>
        <v>4.5</v>
      </c>
      <c r="J17" s="126">
        <f ca="1">VLOOKUP(B17,'Momnetum ranking'!A:AJ,36,FALSE)</f>
        <v>68.100000000000009</v>
      </c>
      <c r="K17" s="173">
        <f>VLOOKUP(B17,'Momnetum ranking'!$A$3:$H$23,8,FALSE)</f>
        <v>0.23529411764705882</v>
      </c>
      <c r="L17" s="127">
        <f>VLOOKUP(B17,'Currency- 2'!$A$3:$U$23,21,FALSE)</f>
        <v>77.2</v>
      </c>
      <c r="M17" s="136">
        <f t="shared" ca="1" si="1"/>
        <v>44.929093000000002</v>
      </c>
      <c r="N17" s="127" cm="1">
        <f t="array" aca="1" ref="N17" ca="1">_xlfn.PERCENTRANK.EXC(_xlfn._xlws.FILTER($M$7:M$26, ISNUMBER($M$7:M$26)),M17)*100</f>
        <v>52.300000000000004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45.4</v>
      </c>
      <c r="F18" s="128">
        <f>VLOOKUP(B18,Safety!$B$4:$R$24,17,FALSE)</f>
        <v>90.9</v>
      </c>
      <c r="G18" s="134">
        <f t="shared" si="0"/>
        <v>48.433333333333337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45.4</v>
      </c>
      <c r="J18" s="126">
        <f ca="1">VLOOKUP(B18,'Momnetum ranking'!A:AJ,36,FALSE)</f>
        <v>27.200000000000003</v>
      </c>
      <c r="K18" s="173">
        <f>VLOOKUP(B18,'Momnetum ranking'!$A$3:$H$23,8,FALSE)</f>
        <v>0.24603174603174602</v>
      </c>
      <c r="L18" s="127">
        <f>VLOOKUP(B18,'Currency- 2'!$A$3:$U$23,21,FALSE)</f>
        <v>59</v>
      </c>
      <c r="M18" s="136">
        <f t="shared" ca="1" si="1"/>
        <v>40.388547000000003</v>
      </c>
      <c r="N18" s="127" cm="1">
        <f t="array" aca="1" ref="N18" ca="1">_xlfn.PERCENTRANK.EXC(_xlfn._xlws.FILTER($M$7:M$26, ISNUMBER($M$7:M$26)),M18)*100</f>
        <v>33.300000000000004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45.4</v>
      </c>
      <c r="E19" s="128">
        <f>VLOOKUP(B19,'Quality - 2'!$B$2:$S$22,18,FALSE)</f>
        <v>68.100000000000009</v>
      </c>
      <c r="F19" s="128">
        <f>VLOOKUP(B19,Safety!$B$4:$R$24,17,FALSE)</f>
        <v>86.3</v>
      </c>
      <c r="G19" s="134">
        <f t="shared" si="0"/>
        <v>66.600000000000009</v>
      </c>
      <c r="H19" s="134" cm="1">
        <f t="array" ref="H19">_xlfn.PERCENTRANK.EXC(_xlfn._xlws.FILTER($G$7:G$26, ISNUMBER($G$7:G$26)),G19)*100</f>
        <v>85.7</v>
      </c>
      <c r="I19" s="171">
        <f>VLOOKUP(B19,'LIQIDITY 2'!$A$3:$X$23,24,FALSE)</f>
        <v>45.4</v>
      </c>
      <c r="J19" s="126">
        <f ca="1">VLOOKUP(B19,'Momnetum ranking'!A:AJ,36,FALSE)</f>
        <v>9</v>
      </c>
      <c r="K19" s="173">
        <f>VLOOKUP(B19,'Momnetum ranking'!$A$3:$H$23,8,FALSE)</f>
        <v>0.28888888888888886</v>
      </c>
      <c r="L19" s="127">
        <f>VLOOKUP(B19,'Currency- 2'!$A$3:$U$23,21,FALSE)</f>
        <v>13.600000000000001</v>
      </c>
      <c r="M19" s="136">
        <f t="shared" ca="1" si="1"/>
        <v>34.018002000000003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40.9</v>
      </c>
      <c r="E20" s="128">
        <f>VLOOKUP(B20,'Quality - 2'!$B$2:$S$22,18,FALSE)</f>
        <v>36.299999999999997</v>
      </c>
      <c r="F20" s="128">
        <f>VLOOKUP(B20,Safety!$B$4:$R$24,17,FALSE)</f>
        <v>13.600000000000001</v>
      </c>
      <c r="G20" s="134">
        <f t="shared" si="0"/>
        <v>30.266666666666669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45.4</v>
      </c>
      <c r="J20" s="126">
        <f ca="1">VLOOKUP(B20,'Momnetum ranking'!A:AJ,36,FALSE)</f>
        <v>86.3</v>
      </c>
      <c r="K20" s="173">
        <f>VLOOKUP(B20,'Momnetum ranking'!$A$3:$H$23,8,FALSE)</f>
        <v>0.34615384615384615</v>
      </c>
      <c r="L20" s="127">
        <f>VLOOKUP(B20,'Currency- 2'!$A$3:$U$23,21,FALSE)</f>
        <v>36.299999999999997</v>
      </c>
      <c r="M20" s="136">
        <f t="shared" ca="1" si="1"/>
        <v>56.309092000000007</v>
      </c>
      <c r="N20" s="127" cm="1">
        <f t="array" aca="1" ref="N20" ca="1">_xlfn.PERCENTRANK.EXC(_xlfn._xlws.FILTER($M$7:M$26, ISNUMBER($M$7:M$26)),M20)*100</f>
        <v>66.600000000000009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36.299999999999997</v>
      </c>
      <c r="E21" s="128">
        <f>VLOOKUP(B21,'Quality - 2'!$B$2:$S$22,18,FALSE)</f>
        <v>22.7</v>
      </c>
      <c r="F21" s="128">
        <f>VLOOKUP(B21,Safety!$B$4:$R$24,17,FALSE)</f>
        <v>4.5</v>
      </c>
      <c r="G21" s="134">
        <f t="shared" si="0"/>
        <v>21.166666666666668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45.4</v>
      </c>
      <c r="J21" s="126">
        <f ca="1">VLOOKUP(B21,'Momnetum ranking'!A:AJ,36,FALSE)</f>
        <v>95.399999999999991</v>
      </c>
      <c r="K21" s="173">
        <f>VLOOKUP(B21,'Momnetum ranking'!$A$3:$H$23,8,FALSE)</f>
        <v>0.38235294117647056</v>
      </c>
      <c r="L21" s="127">
        <f>VLOOKUP(B21,'Currency- 2'!$A$3:$U$23,21,FALSE)</f>
        <v>50</v>
      </c>
      <c r="M21" s="136">
        <f t="shared" ca="1" si="1"/>
        <v>58.589365000000001</v>
      </c>
      <c r="N21" s="127" cm="1">
        <f t="array" aca="1" ref="N21" ca="1">_xlfn.PERCENTRANK.EXC(_xlfn._xlws.FILTER($M$7:M$26, ISNUMBER($M$7:M$26)),M21)*100</f>
        <v>71.399999999999991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27.200000000000003</v>
      </c>
      <c r="F22" s="128">
        <f>VLOOKUP(B22,Safety!$B$4:$R$24,17,FALSE)</f>
        <v>72.7</v>
      </c>
      <c r="G22" s="134">
        <f t="shared" si="0"/>
        <v>39.333333333333336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27.200000000000003</v>
      </c>
      <c r="J22" s="126">
        <f ca="1">VLOOKUP(B22,'Momnetum ranking'!A:AJ,36,FALSE)</f>
        <v>31.8</v>
      </c>
      <c r="K22" s="173">
        <f>VLOOKUP(B22,'Momnetum ranking'!$A$3:$H$23,8,FALSE)</f>
        <v>0.19148936170212766</v>
      </c>
      <c r="L22" s="127">
        <f>VLOOKUP(B22,'Currency- 2'!$A$3:$U$23,21,FALSE)</f>
        <v>54.500000000000007</v>
      </c>
      <c r="M22" s="136">
        <f t="shared" ca="1" si="1"/>
        <v>35.408820000000006</v>
      </c>
      <c r="N22" s="127" cm="1">
        <f t="array" aca="1" ref="N22" ca="1">_xlfn.PERCENTRANK.EXC(_xlfn._xlws.FILTER($M$7:M$26, ISNUMBER($M$7:M$26)),M22)*100</f>
        <v>23.799999999999997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50</v>
      </c>
      <c r="E23" s="128">
        <f>VLOOKUP(B23,'Quality - 2'!$B$2:$S$22,18,FALSE)</f>
        <v>54.500000000000007</v>
      </c>
      <c r="F23" s="128">
        <f>VLOOKUP(B23,Safety!$B$4:$R$24,17,FALSE)</f>
        <v>63.6</v>
      </c>
      <c r="G23" s="134">
        <f t="shared" si="0"/>
        <v>56.033333333333346</v>
      </c>
      <c r="H23" s="134" cm="1">
        <f t="array" ref="H23">_xlfn.PERCENTRANK.EXC(_xlfn._xlws.FILTER($G$7:G$26, ISNUMBER($G$7:G$26)),G23)*100</f>
        <v>76.099999999999994</v>
      </c>
      <c r="I23" s="171">
        <f>VLOOKUP(B23,'LIQIDITY 2'!$A$3:$X$23,24,FALSE)</f>
        <v>4.5</v>
      </c>
      <c r="J23" s="126">
        <f ca="1">VLOOKUP(B23,'Momnetum ranking'!A:AJ,36,FALSE)</f>
        <v>4.5</v>
      </c>
      <c r="K23" s="173">
        <f>VLOOKUP(B23,'Momnetum ranking'!$A$3:$H$23,8,FALSE)</f>
        <v>0.19791666666666666</v>
      </c>
      <c r="L23" s="127">
        <f>VLOOKUP(B23,'Currency- 2'!$A$3:$U$23,21,FALSE)</f>
        <v>9</v>
      </c>
      <c r="M23" s="136">
        <f t="shared" ca="1" si="1"/>
        <v>20.408318999999999</v>
      </c>
      <c r="N23" s="127" cm="1">
        <f t="array" aca="1" ref="N23" ca="1">_xlfn.PERCENTRANK.EXC(_xlfn._xlws.FILTER($M$7:M$26, ISNUMBER($M$7:M$26)),M23)*100</f>
        <v>9.5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81.8</v>
      </c>
      <c r="E24" s="128">
        <f>VLOOKUP(B24,'Quality - 2'!$B$2:$S$22,18,FALSE)</f>
        <v>31.8</v>
      </c>
      <c r="F24" s="128">
        <f>VLOOKUP(B24,Safety!$B$4:$R$24,17,FALSE)</f>
        <v>36.299999999999997</v>
      </c>
      <c r="G24" s="134">
        <f t="shared" si="0"/>
        <v>49.966666666666669</v>
      </c>
      <c r="H24" s="134" cm="1">
        <f t="array" ref="H24">_xlfn.PERCENTRANK.EXC(_xlfn._xlws.FILTER($G$7:G$26, ISNUMBER($G$7:G$26)),G24)*100</f>
        <v>47.599999999999994</v>
      </c>
      <c r="I24" s="171">
        <f>VLOOKUP(B24,'LIQIDITY 2'!$A$3:$X$23,24,FALSE)</f>
        <v>45.4</v>
      </c>
      <c r="J24" s="126">
        <f ca="1">VLOOKUP(B24,'Momnetum ranking'!A:AJ,36,FALSE)</f>
        <v>36.299999999999997</v>
      </c>
      <c r="K24" s="173">
        <f>VLOOKUP(B24,'Momnetum ranking'!$A$3:$H$23,8,FALSE)</f>
        <v>0.5357142857142857</v>
      </c>
      <c r="L24" s="127">
        <f>VLOOKUP(B24,'Currency- 2'!$A$3:$U$23,21,FALSE)</f>
        <v>18.099999999999998</v>
      </c>
      <c r="M24" s="136">
        <f t="shared" ca="1" si="1"/>
        <v>40.398500999999996</v>
      </c>
      <c r="N24" s="127" cm="1">
        <f t="array" aca="1" ref="N24" ca="1">_xlfn.PERCENTRANK.EXC(_xlfn._xlws.FILTER($M$7:M$26, ISNUMBER($M$7:M$26)),M24)*100</f>
        <v>38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72.7</v>
      </c>
      <c r="E25" s="128">
        <f>VLOOKUP(B25,'Quality - 2'!$B$2:$S$22,18,FALSE)</f>
        <v>40.9</v>
      </c>
      <c r="F25" s="128">
        <f>VLOOKUP(B25,Safety!$B$4:$R$24,17,FALSE)</f>
        <v>40.9</v>
      </c>
      <c r="G25" s="134">
        <f t="shared" si="0"/>
        <v>51.500000000000007</v>
      </c>
      <c r="H25" s="134" cm="1">
        <f t="array" ref="H25">_xlfn.PERCENTRANK.EXC(_xlfn._xlws.FILTER($G$7:G$26, ISNUMBER($G$7:G$26)),G25)*100</f>
        <v>61.9</v>
      </c>
      <c r="I25" s="171">
        <f>VLOOKUP(B25,'LIQIDITY 2'!$A$3:$X$23,24,FALSE)</f>
        <v>27.200000000000003</v>
      </c>
      <c r="J25" s="126">
        <f ca="1">VLOOKUP(B25,'Momnetum ranking'!A:AJ,36,FALSE)</f>
        <v>81.8</v>
      </c>
      <c r="K25" s="173">
        <f>VLOOKUP(B25,'Momnetum ranking'!$A$3:$H$23,8,FALSE)</f>
        <v>0.14285714285714285</v>
      </c>
      <c r="L25" s="127">
        <f>VLOOKUP(B25,'Currency- 2'!$A$3:$U$23,21,FALSE)</f>
        <v>95.399999999999991</v>
      </c>
      <c r="M25" s="136">
        <f t="shared" ca="1" si="1"/>
        <v>63.148454999999998</v>
      </c>
      <c r="N25" s="127" cm="1">
        <f t="array" aca="1" ref="N25" ca="1">_xlfn.PERCENTRANK.EXC(_xlfn._xlws.FILTER($M$7:M$26, ISNUMBER($M$7:M$26)),M25)*100</f>
        <v>90.4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27.200000000000003</v>
      </c>
      <c r="E26" s="129">
        <f>VLOOKUP(B26,'Quality - 2'!$B$2:$S$22,18,FALSE)</f>
        <v>50</v>
      </c>
      <c r="F26" s="129">
        <f>VLOOKUP(B26,Safety!$B$4:$R$24,17,FALSE)</f>
        <v>50</v>
      </c>
      <c r="G26" s="135">
        <f t="shared" si="0"/>
        <v>42.4</v>
      </c>
      <c r="H26" s="135" cm="1">
        <f t="array" ref="H26">_xlfn.PERCENTRANK.EXC(_xlfn._xlws.FILTER($G$7:G$26, ISNUMBER($G$7:G$26)),G26)*100</f>
        <v>38</v>
      </c>
      <c r="I26" s="172">
        <f>VLOOKUP(B26,'LIQIDITY 2'!$A$3:$X$23,24,FALSE)</f>
        <v>45.4</v>
      </c>
      <c r="J26" s="130">
        <f ca="1">VLOOKUP(B26,'Momnetum ranking'!A:AJ,36,FALSE)</f>
        <v>59</v>
      </c>
      <c r="K26" s="174">
        <f>VLOOKUP(B26,'Momnetum ranking'!$A$3:$H$23,8,FALSE)</f>
        <v>0.17567567567567569</v>
      </c>
      <c r="L26" s="131">
        <f>VLOOKUP(B26,'Currency- 2'!$A$3:$U$23,21,FALSE)</f>
        <v>72.7</v>
      </c>
      <c r="M26" s="137">
        <f t="shared" ca="1" si="1"/>
        <v>52.668728000000002</v>
      </c>
      <c r="N26" s="131" cm="1">
        <f t="array" aca="1" ref="N26" ca="1">_xlfn.PERCENTRANK.EXC(_xlfn._xlws.FILTER($M$7:M$26, ISNUMBER($M$7:M$26)),M26)*100</f>
        <v>57.099999999999994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0.22091765872851818</v>
      </c>
      <c r="F9" s="10">
        <f ca="1">VLOOKUP(B9,OUTPUT_COUNTRY!$B$7:$N$26, 9, FALSE)</f>
        <v>50</v>
      </c>
      <c r="G9" s="176">
        <f>VLOOKUP(B9,OUTPUT_COUNTRY!$B$7:$N$26, 7, FALSE)</f>
        <v>95.199999999999989</v>
      </c>
      <c r="H9" s="10">
        <f>VLOOKUP(B9,OUTPUT_COUNTRY!$B$7:$N$26, 8, FALSE)</f>
        <v>45.4</v>
      </c>
      <c r="I9" s="10">
        <f>VLOOKUP(B9,OUTPUT_COUNTRY!$B$7:$N$26, 11, FALSE)</f>
        <v>63.6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4.526573410905474</v>
      </c>
      <c r="M9" s="175" t="e">
        <f t="shared" ref="M9:M29" si="3">L9/$L$30</f>
        <v>#N/A</v>
      </c>
      <c r="N9" s="10">
        <f>IF(H9&gt;=$F$3,1/E9,0)</f>
        <v>0</v>
      </c>
      <c r="O9" s="175" t="e">
        <f t="shared" ref="O9:O29" si="4">N9/$N$30</f>
        <v>#N/A</v>
      </c>
      <c r="P9" s="10">
        <f>IF(I9&gt;=$F$5,1/E9,0)</f>
        <v>4.526573410905474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0.29914964362730295</v>
      </c>
      <c r="F10">
        <f ca="1">VLOOKUP(B10,OUTPUT_COUNTRY!$B$7:$N$26, 9, FALSE)</f>
        <v>36.299999999999997</v>
      </c>
      <c r="G10" s="47">
        <f>VLOOKUP(B10,OUTPUT_COUNTRY!$B$7:$N$26, 7, FALSE)</f>
        <v>47.599999999999994</v>
      </c>
      <c r="H10">
        <f>VLOOKUP(B10,OUTPUT_COUNTRY!$B$7:$N$26, 8, FALSE)</f>
        <v>45.4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0.27203636977710244</v>
      </c>
      <c r="F11">
        <f ca="1">VLOOKUP(B11,OUTPUT_COUNTRY!$B$7:$N$26, 9, FALSE)</f>
        <v>59</v>
      </c>
      <c r="G11" s="47">
        <f>VLOOKUP(B11,OUTPUT_COUNTRY!$B$7:$N$26, 7, FALSE)</f>
        <v>38</v>
      </c>
      <c r="H11">
        <f>VLOOKUP(B11,OUTPUT_COUNTRY!$B$7:$N$26, 8, FALSE)</f>
        <v>45.4</v>
      </c>
      <c r="I11">
        <f>VLOOKUP(B11,OUTPUT_COUNTRY!$B$7:$N$26, 11, FALSE)</f>
        <v>72.7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3.675979064194125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0.27041620541247458</v>
      </c>
      <c r="F12">
        <f ca="1">VLOOKUP(B12,OUTPUT_COUNTRY!$B$7:$N$26, 9, FALSE)</f>
        <v>90.9</v>
      </c>
      <c r="G12" s="47">
        <f>VLOOKUP(B12,OUTPUT_COUNTRY!$B$7:$N$26, 7, FALSE)</f>
        <v>47.599999999999994</v>
      </c>
      <c r="H12">
        <f>VLOOKUP(B12,OUTPUT_COUNTRY!$B$7:$N$26, 8, FALSE)</f>
        <v>90.9</v>
      </c>
      <c r="I12">
        <f>VLOOKUP(B12,OUTPUT_COUNTRY!$B$7:$N$26, 11, FALSE)</f>
        <v>22.7</v>
      </c>
      <c r="J12" s="47">
        <f t="shared" ca="1" si="0"/>
        <v>3.6980032260813203</v>
      </c>
      <c r="K12" s="147" t="e">
        <f t="shared" ca="1" si="1"/>
        <v>#N/A</v>
      </c>
      <c r="L12">
        <f t="shared" si="2"/>
        <v>0</v>
      </c>
      <c r="M12" s="147" t="e">
        <f t="shared" si="3"/>
        <v>#N/A</v>
      </c>
      <c r="N12">
        <f t="shared" si="8"/>
        <v>3.6980032260813203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0.30949241927371152</v>
      </c>
      <c r="F13">
        <f ca="1">VLOOKUP(B13,OUTPUT_COUNTRY!$B$7:$N$26, 9, FALSE)</f>
        <v>22.7</v>
      </c>
      <c r="G13" s="47">
        <f>VLOOKUP(B13,OUTPUT_COUNTRY!$B$7:$N$26, 7, FALSE)</f>
        <v>33.300000000000004</v>
      </c>
      <c r="H13">
        <f>VLOOKUP(B13,OUTPUT_COUNTRY!$B$7:$N$26, 8, FALSE)</f>
        <v>27.200000000000003</v>
      </c>
      <c r="I13">
        <f>VLOOKUP(B13,OUTPUT_COUNTRY!$B$7:$N$26, 11, FALSE)</f>
        <v>22.7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0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0.28960824798326329</v>
      </c>
      <c r="F14">
        <f ca="1">VLOOKUP(B14,OUTPUT_COUNTRY!$B$7:$N$26, 9, FALSE)</f>
        <v>86.3</v>
      </c>
      <c r="G14" s="47">
        <f>VLOOKUP(B14,OUTPUT_COUNTRY!$B$7:$N$26, 7, FALSE)</f>
        <v>14.2</v>
      </c>
      <c r="H14">
        <f>VLOOKUP(B14,OUTPUT_COUNTRY!$B$7:$N$26, 8, FALSE)</f>
        <v>45.4</v>
      </c>
      <c r="I14">
        <f>VLOOKUP(B14,OUTPUT_COUNTRY!$B$7:$N$26, 11, FALSE)</f>
        <v>36.299999999999997</v>
      </c>
      <c r="J14" s="47">
        <f t="shared" ca="1" si="0"/>
        <v>3.4529403322027998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0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0.18414726500122541</v>
      </c>
      <c r="F15">
        <f ca="1">VLOOKUP(B15,OUTPUT_COUNTRY!$B$7:$N$26, 9, FALSE)</f>
        <v>68.100000000000009</v>
      </c>
      <c r="G15" s="47">
        <f>VLOOKUP(B15,OUTPUT_COUNTRY!$B$7:$N$26, 7, FALSE)</f>
        <v>9.5</v>
      </c>
      <c r="H15">
        <f>VLOOKUP(B15,OUTPUT_COUNTRY!$B$7:$N$26, 8, FALSE)</f>
        <v>4.5</v>
      </c>
      <c r="I15">
        <f>VLOOKUP(B15,OUTPUT_COUNTRY!$B$7:$N$26, 11, FALSE)</f>
        <v>77.2</v>
      </c>
      <c r="J15" s="47">
        <f t="shared" ca="1" si="0"/>
        <v>0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5.4304363412258416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0.22094252663288691</v>
      </c>
      <c r="F16">
        <f ca="1">VLOOKUP(B16,OUTPUT_COUNTRY!$B$7:$N$26, 9, FALSE)</f>
        <v>77.2</v>
      </c>
      <c r="G16" s="47">
        <f>VLOOKUP(B16,OUTPUT_COUNTRY!$B$7:$N$26, 7, FALSE)</f>
        <v>71.399999999999991</v>
      </c>
      <c r="H16">
        <f>VLOOKUP(B16,OUTPUT_COUNTRY!$B$7:$N$26, 8, FALSE)</f>
        <v>18.099999999999998</v>
      </c>
      <c r="I16">
        <f>VLOOKUP(B16,OUTPUT_COUNTRY!$B$7:$N$26, 11, FALSE)</f>
        <v>81.8</v>
      </c>
      <c r="J16" s="47">
        <f t="shared" ca="1" si="0"/>
        <v>4.5260639282068924</v>
      </c>
      <c r="K16" s="147" t="e">
        <f t="shared" ca="1" si="1"/>
        <v>#N/A</v>
      </c>
      <c r="L16">
        <f t="shared" si="2"/>
        <v>4.5260639282068924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4.5260639282068924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0.27449661564353411</v>
      </c>
      <c r="F17">
        <f ca="1">VLOOKUP(B17,OUTPUT_COUNTRY!$B$7:$N$26, 9, FALSE)</f>
        <v>9</v>
      </c>
      <c r="G17" s="47">
        <f>VLOOKUP(B17,OUTPUT_COUNTRY!$B$7:$N$26, 7, FALSE)</f>
        <v>85.7</v>
      </c>
      <c r="H17">
        <f>VLOOKUP(B17,OUTPUT_COUNTRY!$B$7:$N$26, 8, FALSE)</f>
        <v>45.4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3.6430321650982274</v>
      </c>
      <c r="M17" s="147" t="e">
        <f t="shared" si="3"/>
        <v>#N/A</v>
      </c>
      <c r="N17">
        <f t="shared" si="8"/>
        <v>0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0.25603178329600607</v>
      </c>
      <c r="F18">
        <f ca="1">VLOOKUP(B18,OUTPUT_COUNTRY!$B$7:$N$26, 9, FALSE)</f>
        <v>18.099999999999998</v>
      </c>
      <c r="G18" s="47">
        <f>VLOOKUP(B18,OUTPUT_COUNTRY!$B$7:$N$26, 7, FALSE)</f>
        <v>90.4</v>
      </c>
      <c r="H18">
        <f>VLOOKUP(B18,OUTPUT_COUNTRY!$B$7:$N$26, 8, FALSE)</f>
        <v>45.4</v>
      </c>
      <c r="I18">
        <f>VLOOKUP(B18,OUTPUT_COUNTRY!$B$7:$N$26, 11, FALSE)</f>
        <v>45.4</v>
      </c>
      <c r="J18" s="47">
        <f t="shared" ca="1" si="0"/>
        <v>0</v>
      </c>
      <c r="K18" s="147" t="e">
        <f t="shared" ca="1" si="1"/>
        <v>#N/A</v>
      </c>
      <c r="L18">
        <f t="shared" si="2"/>
        <v>3.9057650855943531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0.36329533538920716</v>
      </c>
      <c r="F19">
        <f ca="1">VLOOKUP(B19,OUTPUT_COUNTRY!$B$7:$N$26, 9, FALSE)</f>
        <v>13.600000000000001</v>
      </c>
      <c r="G19" s="47">
        <f>VLOOKUP(B19,OUTPUT_COUNTRY!$B$7:$N$26, 7, FALSE)</f>
        <v>28.499999999999996</v>
      </c>
      <c r="H19">
        <f>VLOOKUP(B19,OUTPUT_COUNTRY!$B$7:$N$26, 8, FALSE)</f>
        <v>4.5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0.30017946513395005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45.4</v>
      </c>
      <c r="I20">
        <f>VLOOKUP(B20,OUTPUT_COUNTRY!$B$7:$N$26, 11, FALSE)</f>
        <v>50</v>
      </c>
      <c r="J20" s="47">
        <f t="shared" ca="1" si="0"/>
        <v>3.3313404684553181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0.33521932304621294</v>
      </c>
      <c r="F21">
        <f ca="1">VLOOKUP(B21,OUTPUT_COUNTRY!$B$7:$N$26, 9, FALSE)</f>
        <v>40.9</v>
      </c>
      <c r="G21" s="47">
        <f>VLOOKUP(B21,OUTPUT_COUNTRY!$B$7:$N$26, 7, FALSE)</f>
        <v>19</v>
      </c>
      <c r="H21">
        <f>VLOOKUP(B21,OUTPUT_COUNTRY!$B$7:$N$26, 8, FALSE)</f>
        <v>27.200000000000003</v>
      </c>
      <c r="I21">
        <f>VLOOKUP(B21,OUTPUT_COUNTRY!$B$7:$N$26, 11, FALSE)</f>
        <v>31.8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0.20967268464456812</v>
      </c>
      <c r="F22">
        <f ca="1">VLOOKUP(B22,OUTPUT_COUNTRY!$B$7:$N$26, 9, FALSE)</f>
        <v>45.4</v>
      </c>
      <c r="G22" s="47">
        <f>VLOOKUP(B22,OUTPUT_COUNTRY!$B$7:$N$26, 7, FALSE)</f>
        <v>47.599999999999994</v>
      </c>
      <c r="H22">
        <f>VLOOKUP(B22,OUTPUT_COUNTRY!$B$7:$N$26, 8, FALSE)</f>
        <v>18.099999999999998</v>
      </c>
      <c r="I22">
        <f>VLOOKUP(B22,OUTPUT_COUNTRY!$B$7:$N$26, 11, FALSE)</f>
        <v>40.9</v>
      </c>
      <c r="J22" s="47">
        <f t="shared" ca="1" si="0"/>
        <v>0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0.25039336631387438</v>
      </c>
      <c r="F23">
        <f ca="1">VLOOKUP(B23,OUTPUT_COUNTRY!$B$7:$N$26, 9, FALSE)</f>
        <v>63.6</v>
      </c>
      <c r="G23" s="47">
        <f>VLOOKUP(B23,OUTPUT_COUNTRY!$B$7:$N$26, 7, FALSE)</f>
        <v>80.900000000000006</v>
      </c>
      <c r="H23">
        <f>VLOOKUP(B23,OUTPUT_COUNTRY!$B$7:$N$26, 8, FALSE)</f>
        <v>45.4</v>
      </c>
      <c r="I23">
        <f>VLOOKUP(B23,OUTPUT_COUNTRY!$B$7:$N$26, 11, FALSE)</f>
        <v>63.6</v>
      </c>
      <c r="J23" s="47">
        <f t="shared" ca="1" si="0"/>
        <v>0</v>
      </c>
      <c r="K23" s="147" t="e">
        <f t="shared" ca="1" si="1"/>
        <v>#N/A</v>
      </c>
      <c r="L23">
        <f t="shared" si="2"/>
        <v>3.9937160265918341</v>
      </c>
      <c r="M23" s="147" t="e">
        <f t="shared" si="3"/>
        <v>#N/A</v>
      </c>
      <c r="N23">
        <f t="shared" si="8"/>
        <v>0</v>
      </c>
      <c r="O23" s="147" t="e">
        <f t="shared" si="4"/>
        <v>#N/A</v>
      </c>
      <c r="P23">
        <f t="shared" si="9"/>
        <v>3.9937160265918341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0.17256846118628955</v>
      </c>
      <c r="F24">
        <f ca="1">VLOOKUP(B24,OUTPUT_COUNTRY!$B$7:$N$26, 9, FALSE)</f>
        <v>81.8</v>
      </c>
      <c r="G24" s="47">
        <f>VLOOKUP(B24,OUTPUT_COUNTRY!$B$7:$N$26, 7, FALSE)</f>
        <v>61.9</v>
      </c>
      <c r="H24">
        <f>VLOOKUP(B24,OUTPUT_COUNTRY!$B$7:$N$26, 8, FALSE)</f>
        <v>27.200000000000003</v>
      </c>
      <c r="I24">
        <f>VLOOKUP(B24,OUTPUT_COUNTRY!$B$7:$N$26, 11, FALSE)</f>
        <v>95.399999999999991</v>
      </c>
      <c r="J24" s="47">
        <f t="shared" ca="1" si="0"/>
        <v>5.7948016290212445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5.7948016290212445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0.18155346158414043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0.35606340668111636</v>
      </c>
      <c r="F26">
        <f ca="1">VLOOKUP(B26,OUTPUT_COUNTRY!$B$7:$N$26, 9, FALSE)</f>
        <v>4.5</v>
      </c>
      <c r="G26" s="47">
        <f>VLOOKUP(B26,OUTPUT_COUNTRY!$B$7:$N$26, 7, FALSE)</f>
        <v>76.099999999999994</v>
      </c>
      <c r="H26">
        <f>VLOOKUP(B26,OUTPUT_COUNTRY!$B$7:$N$26, 8, FALSE)</f>
        <v>4.5</v>
      </c>
      <c r="I26">
        <f>VLOOKUP(B26,OUTPUT_COUNTRY!$B$7:$N$26, 11, FALSE)</f>
        <v>9</v>
      </c>
      <c r="J26" s="47">
        <f t="shared" ca="1" si="0"/>
        <v>0</v>
      </c>
      <c r="K26" s="147" t="e">
        <f t="shared" ca="1" si="1"/>
        <v>#N/A</v>
      </c>
      <c r="L26">
        <f t="shared" si="2"/>
        <v>2.8084885479275918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0.21668940032420625</v>
      </c>
      <c r="F27">
        <f ca="1">VLOOKUP(B27,OUTPUT_COUNTRY!$B$7:$N$26, 9, FALSE)</f>
        <v>54.500000000000007</v>
      </c>
      <c r="G27" s="47">
        <f>VLOOKUP(B27,OUTPUT_COUNTRY!$B$7:$N$26, 7, FALSE)</f>
        <v>61.9</v>
      </c>
      <c r="H27">
        <f>VLOOKUP(B27,OUTPUT_COUNTRY!$B$7:$N$26, 8, FALSE)</f>
        <v>45.4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4.6149003989296222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0.24076972984910944</v>
      </c>
      <c r="F28">
        <f ca="1">VLOOKUP(B28,OUTPUT_COUNTRY!$B$7:$N$26, 9, FALSE)</f>
        <v>31.8</v>
      </c>
      <c r="G28" s="47">
        <f>VLOOKUP(B28,OUTPUT_COUNTRY!$B$7:$N$26, 7, FALSE)</f>
        <v>23.799999999999997</v>
      </c>
      <c r="H28">
        <f>VLOOKUP(B28,OUTPUT_COUNTRY!$B$7:$N$26, 8, FALSE)</f>
        <v>27.200000000000003</v>
      </c>
      <c r="I28">
        <f>VLOOKUP(B28,OUTPUT_COUNTRY!$B$7:$N$26, 11, FALSE)</f>
        <v>54.500000000000007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0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0.19592026738638579</v>
      </c>
      <c r="F29" s="13">
        <f ca="1">VLOOKUP(B29,OUTPUT_COUNTRY!$B$7:$N$26, 9, FALSE)</f>
        <v>27.200000000000003</v>
      </c>
      <c r="G29" s="149">
        <f>VLOOKUP(B29,OUTPUT_COUNTRY!$B$7:$N$26, 7, FALSE)</f>
        <v>42.8</v>
      </c>
      <c r="H29" s="13">
        <f>VLOOKUP(B29,OUTPUT_COUNTRY!$B$7:$N$26, 8, FALSE)</f>
        <v>45.4</v>
      </c>
      <c r="I29" s="13">
        <f>VLOOKUP(B29,OUTPUT_COUNTRY!$B$7:$N$26, 11, FALSE)</f>
        <v>59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0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J21" sqref="J21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-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-</v>
      </c>
      <c r="J5" s="128" t="str">
        <f ca="1">IF(VLOOKUP(C5,OUTPUT_COUNTRY!$B$7:$N$26,9,FALSE)&gt;75,"++",(IF(VLOOKUP(C5,OUTPUT_COUNTRY!$B$7:$N$26,9,FALSE)&gt;50,"+",(IF(VLOOKUP(C5,OUTPUT_COUNTRY!$B$7:$N$26,9,FALSE)&gt;25,"-","--")))))</f>
        <v>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++</v>
      </c>
      <c r="I7" s="128" t="str">
        <f>IF(VLOOKUP(C7,OUTPUT_COUNTRY!$B$7:$N$26,8,FALSE)&gt;75,"++",(IF(VLOOKUP(C7,OUTPUT_COUNTRY!$B$7:$N$26,8,FALSE)&gt;50,"+",(IF(VLOOKUP(C7,OUTPUT_COUNTRY!$B$7:$N$26,8,FALSE)&gt;25,"-","--")))))</f>
        <v>-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-</v>
      </c>
      <c r="H8" s="128" t="str">
        <f>IF(VLOOKUP(C8,OUTPUT_COUNTRY!$B$7:$N$26,7,FALSE)&gt;75,"++",(IF(VLOOKUP(C8,OUTPUT_COUNTRY!$B$7:$N$26,7,FALSE)&gt;50,"+",(IF(VLOOKUP(C8,OUTPUT_COUNTRY!$B$7:$N$26,7,FALSE)&gt;25,"-","--")))))</f>
        <v>-</v>
      </c>
      <c r="I8" s="128" t="str">
        <f>IF(VLOOKUP(C8,OUTPUT_COUNTRY!$B$7:$N$26,8,FALSE)&gt;75,"++",(IF(VLOOKUP(C8,OUTPUT_COUNTRY!$B$7:$N$26,8,FALSE)&gt;50,"+",(IF(VLOOKUP(C8,OUTPUT_COUNTRY!$B$7:$N$26,8,FALSE)&gt;25,"-","--")))))</f>
        <v>-</v>
      </c>
      <c r="J8" s="128" t="str">
        <f ca="1">IF(VLOOKUP(C8,OUTPUT_COUNTRY!$B$7:$N$26,9,FALSE)&gt;75,"++",(IF(VLOOKUP(C8,OUTPUT_COUNTRY!$B$7:$N$26,9,FALSE)&gt;50,"+",(IF(VLOOKUP(C8,OUTPUT_COUNTRY!$B$7:$N$26,9,FALSE)&gt;25,"-","--")))))</f>
        <v>+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+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-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</v>
      </c>
      <c r="I10" s="128" t="str">
        <f>IF(VLOOKUP(C10,OUTPUT_COUNTRY!$B$7:$N$26,8,FALSE)&gt;75,"++",(IF(VLOOKUP(C10,OUTPUT_COUNTRY!$B$7:$N$26,8,FALSE)&gt;50,"+",(IF(VLOOKUP(C10,OUTPUT_COUNTRY!$B$7:$N$26,8,FALSE)&gt;25,"-","--")))))</f>
        <v>-</v>
      </c>
      <c r="J10" s="128" t="str">
        <f ca="1">IF(VLOOKUP(C10,OUTPUT_COUNTRY!$B$7:$N$26,9,FALSE)&gt;75,"++",(IF(VLOOKUP(C10,OUTPUT_COUNTRY!$B$7:$N$26,9,FALSE)&gt;50,"+",(IF(VLOOKUP(C10,OUTPUT_COUNTRY!$B$7:$N$26,9,FALSE)&gt;25,"-","--")))))</f>
        <v>--</v>
      </c>
      <c r="K10" s="128" t="str">
        <f>IF(VLOOKUP(C10,OUTPUT_COUNTRY!$B$7:$N$26,11,FALSE)&gt;75,"++",(IF(VLOOKUP(C10,OUTPUT_COUNTRY!$B$7:$N$26,11,FALSE)&gt;50,"+",(IF(VLOOKUP(C10,OUTPUT_COUNTRY!$B$7:$N$26,11,FALSE)&gt;25,"-","--")))))</f>
        <v>--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+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+</v>
      </c>
      <c r="H11" s="128" t="str">
        <f>IF(VLOOKUP(C11,OUTPUT_COUNTRY!$B$7:$N$26,7,FALSE)&gt;75,"++",(IF(VLOOKUP(C11,OUTPUT_COUNTRY!$B$7:$N$26,7,FALSE)&gt;50,"+",(IF(VLOOKUP(C11,OUTPUT_COUNTRY!$B$7:$N$26,7,FALSE)&gt;25,"-","--")))))</f>
        <v>++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--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</v>
      </c>
      <c r="J12" s="128" t="str">
        <f ca="1">IF(VLOOKUP(C12,OUTPUT_COUNTRY!$B$7:$N$26,9,FALSE)&gt;75,"++",(IF(VLOOKUP(C12,OUTPUT_COUNTRY!$B$7:$N$26,9,FALSE)&gt;50,"+",(IF(VLOOKUP(C12,OUTPUT_COUNTRY!$B$7:$N$26,9,FALSE)&gt;25,"-","--")))))</f>
        <v>-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-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-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-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-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-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+</v>
      </c>
      <c r="H16" s="128" t="str">
        <f>IF(VLOOKUP(C16,OUTPUT_COUNTRY!$B$7:$N$26,7,FALSE)&gt;75,"++",(IF(VLOOKUP(C16,OUTPUT_COUNTRY!$B$7:$N$26,7,FALSE)&gt;50,"+",(IF(VLOOKUP(C16,OUTPUT_COUNTRY!$B$7:$N$26,7,FALSE)&gt;25,"-","--")))))</f>
        <v>++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--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-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-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</v>
      </c>
      <c r="J20" s="128" t="str">
        <f ca="1">IF(VLOOKUP(C20,OUTPUT_COUNTRY!$B$7:$N$26,9,FALSE)&gt;75,"++",(IF(VLOOKUP(C20,OUTPUT_COUNTRY!$B$7:$N$26,9,FALSE)&gt;50,"+",(IF(VLOOKUP(C20,OUTPUT_COUNTRY!$B$7:$N$26,9,FALSE)&gt;25,"-","--")))))</f>
        <v>++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-</v>
      </c>
      <c r="H21" s="128" t="str">
        <f>IF(VLOOKUP(C21,OUTPUT_COUNTRY!$B$7:$N$26,7,FALSE)&gt;75,"++",(IF(VLOOKUP(C21,OUTPUT_COUNTRY!$B$7:$N$26,7,FALSE)&gt;50,"+",(IF(VLOOKUP(C21,OUTPUT_COUNTRY!$B$7:$N$26,7,FALSE)&gt;25,"-","--")))))</f>
        <v>-</v>
      </c>
      <c r="I21" s="128" t="str">
        <f>IF(VLOOKUP(C21,OUTPUT_COUNTRY!$B$7:$N$26,8,FALSE)&gt;75,"++",(IF(VLOOKUP(C21,OUTPUT_COUNTRY!$B$7:$N$26,8,FALSE)&gt;50,"+",(IF(VLOOKUP(C21,OUTPUT_COUNTRY!$B$7:$N$26,8,FALSE)&gt;25,"-","--")))))</f>
        <v>++</v>
      </c>
      <c r="J21" s="128" t="str">
        <f ca="1">IF(VLOOKUP(C21,OUTPUT_COUNTRY!$B$7:$N$26,9,FALSE)&gt;75,"++",(IF(VLOOKUP(C21,OUTPUT_COUNTRY!$B$7:$N$26,9,FALSE)&gt;50,"+",(IF(VLOOKUP(C21,OUTPUT_COUNTRY!$B$7:$N$26,9,FALSE)&gt;25,"-","--")))))</f>
        <v>++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-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+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15.4921200985911</v>
      </c>
      <c r="H3" s="4" cm="1">
        <f t="array" ref="H3">_xll.FDS(D3,"FMA_PE(NTMA,0,,,""PORTAGG"",""MEANR"")")</f>
        <v>13.031461627929501</v>
      </c>
      <c r="I3" cm="1">
        <f t="array" ref="I3">_xll.FDS(D3,"FMA_DIV_YLD(NTMA,NOW,NOW,M,""PORTAGG"",""MEANR"")")</f>
        <v>2.6989341108765799</v>
      </c>
      <c r="J3" s="55" cm="1">
        <f t="array" ref="J3">IFERROR(_xll.FDS(D3,"FG_FCF_YIELD_NTM(0)"),(1/G3*100))</f>
        <v>5.7674424288938697</v>
      </c>
      <c r="K3" s="3" cm="1">
        <f t="array" ref="K3">_xll.FDS(D3,"FMA_EVAL_EBITDA(NTMA,0,,,""PORTAGG"",""MEANR"")")</f>
        <v>10.157875826710001</v>
      </c>
      <c r="L3" cm="1">
        <f t="array" ref="L3">_xll.FDS(D3,"FMA_EVAL_EBIT(LTMA,NOW,NOW,M,""PORTAGG"",""MEANR"")")</f>
        <v>17.924088952864199</v>
      </c>
      <c r="M3">
        <f>HLOOKUP(D3,'Index ROE'!$A$1:$V$25,25,FALSE)</f>
        <v>12.0212234685781</v>
      </c>
      <c r="N3">
        <f>VLOOKUP(A3,'LIQIDITY 2'!$A$3:$E$26,5,FALSE)</f>
        <v>2.1473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0.55163411087657988</v>
      </c>
      <c r="R3" s="55">
        <f t="shared" ref="R3:R23" si="1">J3-N3</f>
        <v>3.6201424288938697</v>
      </c>
      <c r="S3">
        <f t="shared" ref="S3:S23" si="2">M3-N3</f>
        <v>9.8739234685781003</v>
      </c>
      <c r="T3">
        <f>M3-O3</f>
        <v>11.794392468578099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63.6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41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55.915000000000006</v>
      </c>
      <c r="AC3" cm="1">
        <f t="array" ref="AC3">_xlfn.PERCENTRANK.EXC(_xlfn._xlws.FILTER(AB$3:AB$23, ISNUMBER(AB$3:AB$23)),AB3)*100</f>
        <v>59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12.313077667297</v>
      </c>
      <c r="H4" s="4" cm="1">
        <f t="array" ref="H4">_xll.FDS(D4,"FMA_PE(NTMA,0,,,""PORTAGG"",""MEANR"")")</f>
        <v>9.47273405625908</v>
      </c>
      <c r="I4" cm="1">
        <f t="array" ref="I4">_xll.FDS(D4,"FMA_DIV_YLD(NTMA,NOW,NOW,M,""PORTAGG"",""MEANR"")")</f>
        <v>4.7710093775129296</v>
      </c>
      <c r="J4" s="55" cm="1">
        <f t="array" ref="J4">IFERROR(_xll.FDS(D4,"FG_FCF_YIELD_NTM(0)"),(1/G4*100))</f>
        <v>8.1568540003857901</v>
      </c>
      <c r="K4" s="3" cm="1">
        <f t="array" ref="K4">_xll.FDS(D4,"FMA_EVAL_EBITDA(NTMA,0,,,""PORTAGG"",""MEANR"")")</f>
        <v>5.9367816883677698</v>
      </c>
      <c r="L4" cm="1">
        <f t="array" ref="L4">_xll.FDS(D4,"FMA_EVAL_EBIT(LTMA,NOW,NOW,M,""PORTAGG"",""MEANR"")")</f>
        <v>9.7075197474236798</v>
      </c>
      <c r="M4">
        <f>HLOOKUP(D4,'Index ROE'!$A$1:$V$25,25,FALSE)</f>
        <v>10.7704189177279</v>
      </c>
      <c r="N4">
        <f>VLOOKUP(A4,'LIQIDITY 2'!$A$3:$E$26,5,FALSE)</f>
        <v>2.0951352000000001</v>
      </c>
      <c r="O4" cm="1">
        <f t="array" ref="O4">IFERROR(IFERROR(IFERROR(IFERROR(_xll.FDS(B4,"IMF_IFS_RCPI_Q(0)"),_xll.FDS(B4,"IMF_IFS_RCPI_Q(-1AM)")),_xll.FDS(B4,"IMF_IFS_RCPI_Q(-2AM)")),_xll.FDS(B4,"IMF_IFS_RCPI_Q(-3AM)")),$D$31)</f>
        <v>3.19889</v>
      </c>
      <c r="P4">
        <f>VLOOKUP(E4,GDP_GROWTH!$B$10:$W$165,22,FALSE)</f>
        <v>2.8445276358834981</v>
      </c>
      <c r="Q4">
        <f t="shared" si="0"/>
        <v>2.6758741775129296</v>
      </c>
      <c r="R4" s="55">
        <f t="shared" si="1"/>
        <v>6.0617188003857905</v>
      </c>
      <c r="S4">
        <f t="shared" si="2"/>
        <v>8.6752837177279005</v>
      </c>
      <c r="T4">
        <f t="shared" ref="T4:T23" si="3">M4-O4</f>
        <v>7.5715289177278997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68.100000000000009</v>
      </c>
      <c r="X4" cm="1">
        <f t="array" ref="X4">(1-_xlfn.PERCENTRANK.EXC(_xlfn._xlws.FILTER(G$3:G$23, ISNUMBER(G$3:G$23)),G4))*100</f>
        <v>63.7</v>
      </c>
      <c r="Y4" cm="1">
        <f t="array" ref="Y4">(1-_xlfn.PERCENTRANK.EXC(_xlfn._xlws.FILTER(H$3:H$23, ISNUMBER(H$3:H$23)),H4))*100</f>
        <v>72.8</v>
      </c>
      <c r="Z4" cm="1">
        <f t="array" ref="Z4">_xlfn.PERCENTRANK.EXC(_xlfn._xlws.FILTER(T$3:T$23, ISNUMBER(T$3:T$23)),T4)*100</f>
        <v>27.200000000000003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69.775000000000006</v>
      </c>
      <c r="AC4" cm="1">
        <f t="array" ref="AC4">_xlfn.PERCENTRANK.EXC(_xlfn._xlws.FILTER(AB$3:AB$23, ISNUMBER(AB$3:AB$23)),AB4)*100</f>
        <v>81.8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17.0978887944264</v>
      </c>
      <c r="H5" s="4" cm="1">
        <f t="array" ref="H5">_xll.FDS(D5,"FMA_PE(NTMA,0,,,""PORTAGG"",""MEANR"")")</f>
        <v>13.536290101138899</v>
      </c>
      <c r="I5" cm="1">
        <f t="array" ref="I5">_xll.FDS(D5,"FMA_DIV_YLD(NTMA,NOW,NOW,M,""PORTAGG"",""MEANR"")")</f>
        <v>4.1164837286153704</v>
      </c>
      <c r="J5" s="55" cm="1">
        <f t="array" ref="J5">IFERROR(_xll.FDS(D5,"FG_FCF_YIELD_NTM(0)"),(1/G5*100))</f>
        <v>5.8486753073629876</v>
      </c>
      <c r="K5" s="3" cm="1">
        <f t="array" ref="K5">_xll.FDS(D5,"FMA_EVAL_EBITDA(NTMA,0,,,""PORTAGG"",""MEANR"")")</f>
        <v>6.9927899370832698</v>
      </c>
      <c r="L5" cm="1">
        <f t="array" ref="L5">_xll.FDS(D5,"FMA_EVAL_EBIT(LTMA,NOW,NOW,M,""PORTAGG"",""MEANR"")")</f>
        <v>10.0891128711473</v>
      </c>
      <c r="M5">
        <f>HLOOKUP(D5,'Index ROE'!$A$1:$V$25,25,FALSE)</f>
        <v>14.02340332534</v>
      </c>
      <c r="N5">
        <f>VLOOKUP(A5,'LIQIDITY 2'!$A$3:$E$26,5,FALSE)</f>
        <v>6.6899959999999998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-2.5735122713846295</v>
      </c>
      <c r="R5" s="55">
        <f t="shared" si="1"/>
        <v>-0.84132069263701226</v>
      </c>
      <c r="S5">
        <f t="shared" si="2"/>
        <v>7.3334073253400005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22.7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36.4</v>
      </c>
      <c r="Y5" cm="1">
        <f t="array" ref="Y5">(1-_xlfn.PERCENTRANK.EXC(_xlfn._xlws.FILTER(H$3:H$23, ISNUMBER(H$3:H$23)),H5))*100</f>
        <v>27.3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36.585000000000001</v>
      </c>
      <c r="AC5" cm="1">
        <f t="array" ref="AC5">_xlfn.PERCENTRANK.EXC(_xlfn._xlws.FILTER(AB$3:AB$23, ISNUMBER(AB$3:AB$23)),AB5)*100</f>
        <v>27.200000000000003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11.5188396429119</v>
      </c>
      <c r="H6" s="4" cm="1">
        <f t="array" ref="H6">_xll.FDS(D6,"FMA_PE(NTMA,0,,,""PORTAGG"",""MEANR"")")</f>
        <v>10.369918962125601</v>
      </c>
      <c r="I6" cm="1">
        <f t="array" ref="I6">_xll.FDS(D6,"FMA_DIV_YLD(NTMA,NOW,NOW,M,""PORTAGG"",""MEANR"")")</f>
        <v>3.14636341684675</v>
      </c>
      <c r="J6" s="55" cm="1">
        <f t="array" ref="J6">IFERROR(_xll.FDS(D6,"FG_FCF_YIELD_NTM(0)"),(1/G6*100))</f>
        <v>5.7131287651999898</v>
      </c>
      <c r="K6" s="3" cm="1">
        <f t="array" ref="K6">_xll.FDS(D6,"FMA_EVAL_EBITDA(NTMA,0,,,""PORTAGG"",""MEANR"")")</f>
        <v>8.3796105231909905</v>
      </c>
      <c r="L6" cm="1">
        <f t="array" ref="L6">_xll.FDS(D6,"FMA_EVAL_EBIT(LTMA,NOW,NOW,M,""PORTAGG"",""MEANR"")")</f>
        <v>12.211197434253901</v>
      </c>
      <c r="M6">
        <f>HLOOKUP(D6,'Index ROE'!$A$1:$V$25,25,FALSE)</f>
        <v>11.9407094450378</v>
      </c>
      <c r="N6">
        <f>VLOOKUP(A6,'LIQIDITY 2'!$A$3:$E$26,5,FALSE)</f>
        <v>5.7381444000000004</v>
      </c>
      <c r="O6" cm="1">
        <f t="array" ref="O6">IFERROR(IFERROR(IFERROR(IFERROR(_xll.FDS(B6,"IMF_IFS_RCPI_Q(0)"),_xll.FDS(B6,"IMF_IFS_RCPI_Q(-1AM)")),_xll.FDS(B6,"IMF_IFS_RCPI_Q(-2AM)")),_xll.FDS(B6,"IMF_IFS_RCPI_Q(-3AM)")),$D$31)</f>
        <v>3.19889</v>
      </c>
      <c r="P6">
        <f>VLOOKUP(E6,GDP_GROWTH!$B$10:$W$165,22,FALSE)</f>
        <v>3.9454348254778893</v>
      </c>
      <c r="Q6">
        <f t="shared" si="0"/>
        <v>-2.5917809831532503</v>
      </c>
      <c r="R6" s="55">
        <f t="shared" si="1"/>
        <v>-2.5015634800010567E-2</v>
      </c>
      <c r="S6">
        <f t="shared" si="2"/>
        <v>6.2025650450378</v>
      </c>
      <c r="T6">
        <f t="shared" si="3"/>
        <v>8.7418194450378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36.299999999999997</v>
      </c>
      <c r="W6" cm="1">
        <f t="array" ref="W6">_xlfn.PERCENTRANK.EXC(_xlfn._xlws.FILTER(S$3:S$23, ISNUMBER(S$3:S$23)),S6)*100</f>
        <v>31.8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63.7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51.6</v>
      </c>
      <c r="AC6" cm="1">
        <f t="array" ref="AC6">_xlfn.PERCENTRANK.EXC(_xlfn._xlws.FILTER(AB$3:AB$23, ISNUMBER(AB$3:AB$23)),AB6)*100</f>
        <v>54.500000000000007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9.0583049637443001</v>
      </c>
      <c r="H7" s="4" cm="1">
        <f t="array" ref="H7">_xll.FDS(D7,"FMA_PE(NTMA,0,,,""PORTAGG"",""MEANR"")")</f>
        <v>8.0436846972525693</v>
      </c>
      <c r="I7" cm="1">
        <f t="array" ref="I7">_xll.FDS(D7,"FMA_DIV_YLD(NTMA,NOW,NOW,M,""PORTAGG"",""MEANR"")")</f>
        <v>5.7122906427903901</v>
      </c>
      <c r="J7" s="55" cm="1">
        <f t="array" ref="J7">IFERROR(_xll.FDS(D7,"FG_FCF_YIELD_NTM(0)"),(1/G7*100))</f>
        <v>11.039592992314585</v>
      </c>
      <c r="K7" s="3" cm="1">
        <f t="array" ref="K7">_xll.FDS(D7,"FMA_EVAL_EBITDA(NTMA,0,,,""PORTAGG"",""MEANR"")")</f>
        <v>4.4482167582857297</v>
      </c>
      <c r="L7" cm="1">
        <f t="array" ref="L7">_xll.FDS(D7,"FMA_EVAL_EBIT(LTMA,NOW,NOW,M,""PORTAGG"",""MEANR"")")</f>
        <v>8.4943582574798295</v>
      </c>
      <c r="M7">
        <f>HLOOKUP(D7,'Index ROE'!$A$1:$V$25,25,FALSE)</f>
        <v>12.394579327579899</v>
      </c>
      <c r="N7">
        <f>VLOOKUP(A7,'LIQIDITY 2'!$A$3:$E$26,5,FALSE)</f>
        <v>5.5797999999999996</v>
      </c>
      <c r="O7" cm="1">
        <f t="array" ref="O7">IFERROR(IFERROR(IFERROR(IFERROR(_xll.FDS(B7,"IMF_IFS_RCPI_Q(0)"),_xll.FDS(B7,"IMF_IFS_RCPI_Q(-1AM)")),_xll.FDS(B7,"IMF_IFS_RCPI_Q(-2AM)")),_xll.FDS(B7,"IMF_IFS_RCPI_Q(-3AM)")),$D$31)</f>
        <v>2.6024375000000002</v>
      </c>
      <c r="P7">
        <f>VLOOKUP(E7,GDP_GROWTH!$B$10:$W$165,22,FALSE)</f>
        <v>3.7030435940290873</v>
      </c>
      <c r="Q7">
        <f t="shared" si="0"/>
        <v>0.13249064279039047</v>
      </c>
      <c r="R7" s="55">
        <f t="shared" si="1"/>
        <v>5.4597929923145854</v>
      </c>
      <c r="S7">
        <f t="shared" si="2"/>
        <v>6.8147793275798998</v>
      </c>
      <c r="T7">
        <f t="shared" si="3"/>
        <v>9.7921418275798988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81.8</v>
      </c>
      <c r="W7" cm="1">
        <f t="array" ref="W7">_xlfn.PERCENTRANK.EXC(_xlfn._xlws.FILTER(S$3:S$23, ISNUMBER(S$3:S$23)),S7)*100</f>
        <v>40.9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86.4</v>
      </c>
      <c r="Z7" cm="1">
        <f t="array" ref="Z7">_xlfn.PERCENTRANK.EXC(_xlfn._xlws.FILTER(T$3:T$23, ISNUMBER(T$3:T$23)),T7)*100</f>
        <v>59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75.240000000000009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17.3050116504612</v>
      </c>
      <c r="H8" s="4" cm="1">
        <f t="array" ref="H8">_xll.FDS(D8,"FMA_PE(NTMA,0,,,""PORTAGG"",""MEANR"")")</f>
        <v>11.476347794367999</v>
      </c>
      <c r="I8" cm="1">
        <f t="array" ref="I8">_xll.FDS(D8,"FMA_DIV_YLD(NTMA,NOW,NOW,M,""PORTAGG"",""MEANR"")")</f>
        <v>3.7380997658040598</v>
      </c>
      <c r="J8" s="55" cm="1">
        <f t="array" ref="J8">IFERROR(_xll.FDS(D8,"FG_FCF_YIELD_NTM(0)"),(1/G8*100))</f>
        <v>7.8232564421157198</v>
      </c>
      <c r="K8" s="3" cm="1">
        <f t="array" ref="K8">_xll.FDS(D8,"FMA_EVAL_EBITDA(NTMA,0,,,""PORTAGG"",""MEANR"")")</f>
        <v>6.6763600515317103</v>
      </c>
      <c r="L8" cm="1">
        <f t="array" ref="L8">_xll.FDS(D8,"FMA_EVAL_EBIT(LTMA,NOW,NOW,M,""PORTAGG"",""MEANR"")")</f>
        <v>11.7915035190422</v>
      </c>
      <c r="M8">
        <f>HLOOKUP(D8,'Index ROE'!$A$1:$V$25,25,FALSE)</f>
        <v>12.932447143095301</v>
      </c>
      <c r="N8">
        <f>VLOOKUP(A8,'LIQIDITY 2'!$A$3:$E$26,5,FALSE)</f>
        <v>6.4361819999999996</v>
      </c>
      <c r="O8" cm="1">
        <f t="array" ref="O8">IFERROR(IFERROR(IFERROR(IFERROR(_xll.FDS(B8,"IMF_IFS_RCPI_Q(0)"),_xll.FDS(B8,"IMF_IFS_RCPI_Q(-1AM)")),_xll.FDS(B8,"IMF_IFS_RCPI_Q(-2AM)")),_xll.FDS(B8,"IMF_IFS_RCPI_Q(-3AM)")),$D$31)</f>
        <v>3.19889</v>
      </c>
      <c r="P8">
        <f>VLOOKUP(E8,GDP_GROWTH!$B$10:$W$165,22,FALSE)</f>
        <v>2.3642552134477857</v>
      </c>
      <c r="Q8">
        <f t="shared" si="0"/>
        <v>-2.6980822341959398</v>
      </c>
      <c r="R8" s="55">
        <f t="shared" si="1"/>
        <v>1.3870744421157202</v>
      </c>
      <c r="S8">
        <f t="shared" si="2"/>
        <v>6.4962651430953011</v>
      </c>
      <c r="T8">
        <f t="shared" si="3"/>
        <v>9.7335571430953003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36.299999999999997</v>
      </c>
      <c r="X8" cm="1">
        <f t="array" ref="X8">(1-_xlfn.PERCENTRANK.EXC(_xlfn._xlws.FILTER(G$3:G$23, ISNUMBER(G$3:G$23)),G8))*100</f>
        <v>31.899999999999995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54.500000000000007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40.015000000000001</v>
      </c>
      <c r="AC8" cm="1">
        <f t="array" ref="AC8">_xlfn.PERCENTRANK.EXC(_xlfn._xlws.FILTER(AB$3:AB$23, ISNUMBER(AB$3:AB$23)),AB8)*100</f>
        <v>40.9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18.083595822909</v>
      </c>
      <c r="H9" s="4" cm="1">
        <f t="array" ref="H9">_xll.FDS(D9,"FMA_PE(NTMA,0,,,""PORTAGG"",""MEANR"")")</f>
        <v>14.0818334488159</v>
      </c>
      <c r="I9" cm="1">
        <f t="array" ref="I9">_xll.FDS(D9,"FMA_DIV_YLD(NTMA,NOW,NOW,M,""PORTAGG"",""MEANR"")")</f>
        <v>4.0504538397633798</v>
      </c>
      <c r="J9" s="55" cm="1">
        <f t="array" ref="J9">IFERROR(_xll.FDS(D9,"FG_FCF_YIELD_NTM(0)"),(1/G9*100))</f>
        <v>6.1371014607916896</v>
      </c>
      <c r="K9" s="3" cm="1">
        <f t="array" ref="K9">_xll.FDS(D9,"FMA_EVAL_EBITDA(NTMA,0,,,""PORTAGG"",""MEANR"")")</f>
        <v>8.4504753479625094</v>
      </c>
      <c r="L9" cm="1">
        <f t="array" ref="L9">_xll.FDS(D9,"FMA_EVAL_EBIT(LTMA,NOW,NOW,M,""PORTAGG"",""MEANR"")")</f>
        <v>16.287525580552401</v>
      </c>
      <c r="M9">
        <f>HLOOKUP(D9,'Index ROE'!$A$1:$V$25,25,FALSE)</f>
        <v>9.5585136214236197</v>
      </c>
      <c r="N9">
        <f>VLOOKUP(A9,'LIQIDITY 2'!$A$3:$E$26,5,FALSE)</f>
        <v>3.8199390000000002</v>
      </c>
      <c r="O9" cm="1">
        <f t="array" ref="O9">IFERROR(IFERROR(IFERROR(IFERROR(_xll.FDS(B9,"IMF_IFS_RCPI_Q(0)"),_xll.FDS(B9,"IMF_IFS_RCPI_Q(-1AM)")),_xll.FDS(B9,"IMF_IFS_RCPI_Q(-2AM)")),_xll.FDS(B9,"IMF_IFS_RCPI_Q(-3AM)")),$D$31)</f>
        <v>3.19889</v>
      </c>
      <c r="P9">
        <f>VLOOKUP(E9,GDP_GROWTH!$B$10:$W$165,22,FALSE)</f>
        <v>3.5466921531802975</v>
      </c>
      <c r="Q9">
        <f t="shared" si="0"/>
        <v>0.23051483976337961</v>
      </c>
      <c r="R9" s="55">
        <f t="shared" si="1"/>
        <v>2.3171624607916894</v>
      </c>
      <c r="S9">
        <f t="shared" si="2"/>
        <v>5.73857462142362</v>
      </c>
      <c r="T9">
        <f t="shared" si="3"/>
        <v>6.3596236214236193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22.799999999999997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13.600000000000001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31.605</v>
      </c>
      <c r="AC9" cm="1">
        <f t="array" ref="AC9">_xlfn.PERCENTRANK.EXC(_xlfn._xlws.FILTER(AB$3:AB$23, ISNUMBER(AB$3:AB$23)),AB9)*100</f>
        <v>13.600000000000001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20.881975360299698</v>
      </c>
      <c r="H10" s="4" cm="1">
        <f t="array" ref="H10">_xll.FDS(D10,"FMA_PE(NTMA,0,,,""PORTAGG"",""MEANR"")")</f>
        <v>16.3118684122555</v>
      </c>
      <c r="I10" cm="1">
        <f t="array" ref="I10">_xll.FDS(D10,"FMA_DIV_YLD(NTMA,NOW,NOW,M,""PORTAGG"",""MEANR"")")</f>
        <v>3.4132541511967598</v>
      </c>
      <c r="J10" s="55" cm="1">
        <f t="array" ref="J10">IFERROR(_xll.FDS(D10,"FG_FCF_YIELD_NTM(0)"),(1/G10*100))</f>
        <v>4.1700469367200199</v>
      </c>
      <c r="K10" s="3" cm="1">
        <f t="array" ref="K10">_xll.FDS(D10,"FMA_EVAL_EBITDA(NTMA,0,,,""PORTAGG"",""MEANR"")")</f>
        <v>9.68883635054069</v>
      </c>
      <c r="L10" cm="1">
        <f t="array" ref="L10">_xll.FDS(D10,"FMA_EVAL_EBIT(LTMA,NOW,NOW,M,""PORTAGG"",""MEANR"")")</f>
        <v>18.163789758105398</v>
      </c>
      <c r="M10">
        <f>HLOOKUP(D10,'Index ROE'!$A$1:$V$25,25,FALSE)</f>
        <v>11.9161171814971</v>
      </c>
      <c r="N10">
        <f>VLOOKUP(A10,'LIQIDITY 2'!$A$3:$E$26,5,FALSE)</f>
        <v>1.49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1.9232541511967598</v>
      </c>
      <c r="R10" s="55">
        <f t="shared" si="1"/>
        <v>2.6800469367200197</v>
      </c>
      <c r="S10">
        <f t="shared" si="2"/>
        <v>10.4261171814971</v>
      </c>
      <c r="T10">
        <f t="shared" si="3"/>
        <v>8.7172271814970994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95.399999999999991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37.484999999999999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14.285795140147499</v>
      </c>
      <c r="H11" s="4" cm="1">
        <f t="array" ref="H11">_xll.FDS(D11,"FMA_PE(NTMA,0,,,""PORTAGG"",""MEANR"")")</f>
        <v>10.882988136597101</v>
      </c>
      <c r="I11" cm="1">
        <f t="array" ref="I11">_xll.FDS(D11,"FMA_DIV_YLD(NTMA,NOW,NOW,M,""PORTAGG"",""MEANR"")")</f>
        <v>4.8761892702337004</v>
      </c>
      <c r="J11" s="55" cm="1">
        <f t="array" ref="J11">IFERROR(_xll.FDS(D11,"FG_FCF_YIELD_NTM(0)"),(1/G11*100))</f>
        <v>9.7844744423069905</v>
      </c>
      <c r="K11" s="3" cm="1">
        <f t="array" ref="K11">_xll.FDS(D11,"FMA_EVAL_EBITDA(NTMA,0,,,""PORTAGG"",""MEANR"")")</f>
        <v>5.7422281746547403</v>
      </c>
      <c r="L11" cm="1">
        <f t="array" ref="L11">_xll.FDS(D11,"FMA_EVAL_EBIT(LTMA,NOW,NOW,M,""PORTAGG"",""MEANR"")")</f>
        <v>9.9801939534228108</v>
      </c>
      <c r="M11">
        <f>HLOOKUP(D11,'Index ROE'!$A$1:$V$25,25,FALSE)</f>
        <v>13.7117659742144</v>
      </c>
      <c r="N11">
        <f>VLOOKUP(A11,'LIQIDITY 2'!$A$3:$E$26,5,FALSE)</f>
        <v>9.8663000000000007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-4.9901107297663003</v>
      </c>
      <c r="R11" s="55">
        <f t="shared" si="1"/>
        <v>-8.1825557693010254E-2</v>
      </c>
      <c r="S11">
        <f t="shared" si="2"/>
        <v>3.8454659742143988</v>
      </c>
      <c r="T11">
        <f t="shared" si="3"/>
        <v>8.9397669742144004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31.8</v>
      </c>
      <c r="W11" cm="1">
        <f t="array" ref="W11">_xlfn.PERCENTRANK.EXC(_xlfn._xlws.FILTER(S$3:S$23, ISNUMBER(S$3:S$23)),S11)*100</f>
        <v>9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50</v>
      </c>
      <c r="Z11" cm="1">
        <f t="array" ref="Z11">_xlfn.PERCENTRANK.EXC(_xlfn._xlws.FILTER(T$3:T$23, ISNUMBER(T$3:T$23)),T11)*100</f>
        <v>45.4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40.674999999999997</v>
      </c>
      <c r="AC11" cm="1">
        <f t="array" ref="AC11">_xlfn.PERCENTRANK.EXC(_xlfn._xlws.FILTER(AB$3:AB$23, ISNUMBER(AB$3:AB$23)),AB11)*100</f>
        <v>45.4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13.755870616582101</v>
      </c>
      <c r="H12" s="4" cm="1">
        <f t="array" ref="H12">_xll.FDS(D12,"FMA_PE(NTMA,0,,,""PORTAGG"",""MEANR"")")</f>
        <v>8.3990669128996593</v>
      </c>
      <c r="I12" cm="1">
        <f t="array" ref="I12">_xll.FDS(D12,"FMA_DIV_YLD(NTMA,NOW,NOW,M,""PORTAGG"",""MEANR"")")</f>
        <v>2.3613980525297902</v>
      </c>
      <c r="J12" s="55" cm="1">
        <f t="array" ref="J12">IFERROR(_xll.FDS(D12,"FG_FCF_YIELD_NTM(0)"),(1/G12*100))</f>
        <v>7.3108396243699501</v>
      </c>
      <c r="K12" s="3" cm="1">
        <f t="array" ref="K12">_xll.FDS(D12,"FMA_EVAL_EBITDA(NTMA,0,,,""PORTAGG"",""MEANR"")")</f>
        <v>5.7938447535671198</v>
      </c>
      <c r="L12" cm="1">
        <f t="array" ref="L12">_xll.FDS(D12,"FMA_EVAL_EBIT(LTMA,NOW,NOW,M,""PORTAGG"",""MEANR"")")</f>
        <v>14.225027030503</v>
      </c>
      <c r="M12">
        <f>HLOOKUP(D12,'Index ROE'!$A$1:$V$25,25,FALSE)</f>
        <v>8.9059619435426995</v>
      </c>
      <c r="N12">
        <f>VLOOKUP(A12,'LIQIDITY 2'!$A$3:$E$26,5,FALSE)</f>
        <v>3.0802999999999998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2.0510142</v>
      </c>
      <c r="P12">
        <f>VLOOKUP(E12,GDP_GROWTH!$B$10:$W$165,22,FALSE)</f>
        <v>2.41003689527024</v>
      </c>
      <c r="Q12">
        <f t="shared" si="0"/>
        <v>-0.71890194747020963</v>
      </c>
      <c r="R12" s="55">
        <f t="shared" si="1"/>
        <v>4.2305396243699498</v>
      </c>
      <c r="S12">
        <f t="shared" si="2"/>
        <v>5.8256619435427002</v>
      </c>
      <c r="T12">
        <f t="shared" si="3"/>
        <v>6.8549477435426995</v>
      </c>
      <c r="U12" cm="1">
        <f t="array" ref="U12">_xlfn.PERCENTRANK.EXC(_xlfn._xlws.FILTER(Q$3:Q$23, ISNUMBER(Q$3:Q$23)),Q12)*100</f>
        <v>50</v>
      </c>
      <c r="V12" cm="1">
        <f t="array" ref="V12">_xlfn.PERCENTRANK.EXC(_xlfn._xlws.FILTER(R$3:R$23, ISNUMBER(R$3:R$23)),R12)*100</f>
        <v>72.7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59.099999999999994</v>
      </c>
      <c r="Y12" cm="1">
        <f t="array" ref="Y12">(1-_xlfn.PERCENTRANK.EXC(_xlfn._xlws.FILTER(H$3:H$23, ISNUMBER(H$3:H$23)),H12))*100</f>
        <v>77.3</v>
      </c>
      <c r="Z12" cm="1">
        <f t="array" ref="Z12">_xlfn.PERCENTRANK.EXC(_xlfn._xlws.FILTER(T$3:T$23, ISNUMBER(T$3:T$23)),T12)*100</f>
        <v>18.099999999999998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59.305000000000007</v>
      </c>
      <c r="AC12" cm="1">
        <f t="array" ref="AC12">_xlfn.PERCENTRANK.EXC(_xlfn._xlws.FILTER(AB$3:AB$23, ISNUMBER(AB$3:AB$23)),AB12)*100</f>
        <v>68.100000000000009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9.0499449951775404</v>
      </c>
      <c r="H13" s="4" cm="1">
        <f t="array" ref="H13">_xll.FDS(D13,"FMA_PE(NTMA,0,,,""PORTAGG"",""MEANR"")")</f>
        <v>8.2248345103416405</v>
      </c>
      <c r="I13" cm="1">
        <f t="array" ref="I13">_xll.FDS(D13,"FMA_DIV_YLD(NTMA,NOW,NOW,M,""PORTAGG"",""MEANR"")")</f>
        <v>5.71439846687238</v>
      </c>
      <c r="J13" s="55" cm="1">
        <f t="array" ref="J13">IFERROR(_xll.FDS(D13,"FG_FCF_YIELD_NTM(0)"),(1/G13*100))</f>
        <v>9.2317196009172893</v>
      </c>
      <c r="K13" s="3" cm="1">
        <f t="array" ref="K13">_xll.FDS(D13,"FMA_EVAL_EBITDA(NTMA,0,,,""PORTAGG"",""MEANR"")")</f>
        <v>4.6361325295278597</v>
      </c>
      <c r="L13" cm="1">
        <f t="array" ref="L13">_xll.FDS(D13,"FMA_EVAL_EBIT(LTMA,NOW,NOW,M,""PORTAGG"",""MEANR"")")</f>
        <v>7.1120212692626099</v>
      </c>
      <c r="M13">
        <f>HLOOKUP(D13,'Index ROE'!$A$1:$V$25,25,FALSE)</f>
        <v>18.606733270154201</v>
      </c>
      <c r="N13">
        <f>VLOOKUP(A13,'LIQIDITY 2'!$A$3:$E$26,5,FALSE)</f>
        <v>12.947678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-7.2332795331276198</v>
      </c>
      <c r="R13" s="55">
        <f t="shared" si="1"/>
        <v>-3.7159583990827105</v>
      </c>
      <c r="S13">
        <f t="shared" si="2"/>
        <v>5.6590552701542016</v>
      </c>
      <c r="T13">
        <f t="shared" si="3"/>
        <v>14.659392270154202</v>
      </c>
      <c r="U13" cm="1">
        <f t="array" ref="U13">_xlfn.PERCENTRANK.EXC(_xlfn._xlws.FILTER(Q$3:Q$23, ISNUMBER(Q$3:Q$23)),Q13)*100</f>
        <v>9</v>
      </c>
      <c r="V13" cm="1">
        <f t="array" ref="V13">_xlfn.PERCENTRANK.EXC(_xlfn._xlws.FILTER(R$3:R$23, ISNUMBER(R$3:R$23)),R13)*100</f>
        <v>13.600000000000001</v>
      </c>
      <c r="W13" cm="1">
        <f t="array" ref="W13">_xlfn.PERCENTRANK.EXC(_xlfn._xlws.FILTER(S$3:S$23, ISNUMBER(S$3:S$23)),S13)*100</f>
        <v>18.099999999999998</v>
      </c>
      <c r="X13" cm="1">
        <f t="array" ref="X13">(1-_xlfn.PERCENTRANK.EXC(_xlfn._xlws.FILTER(G$3:G$23, ISNUMBER(G$3:G$23)),G13))*100</f>
        <v>86.4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57.274999999999999</v>
      </c>
      <c r="AC13" cm="1">
        <f t="array" ref="AC13">_xlfn.PERCENTRANK.EXC(_xlfn._xlws.FILTER(AB$3:AB$23, ISNUMBER(AB$3:AB$23)),AB13)*100</f>
        <v>63.6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15.4144570065138</v>
      </c>
      <c r="H14" s="4" cm="1">
        <f t="array" ref="H14">_xll.FDS(D14,"FMA_PE(NTMA,0,,,""PORTAGG"",""MEANR"")")</f>
        <v>10.412809228708801</v>
      </c>
      <c r="I14" cm="1">
        <f t="array" ref="I14">_xll.FDS(D14,"FMA_DIV_YLD(NTMA,NOW,NOW,M,""PORTAGG"",""MEANR"")")</f>
        <v>3.7240584679973598</v>
      </c>
      <c r="J14" s="55" cm="1">
        <f t="array" ref="J14">IFERROR(_xll.FDS(D14,"FG_FCF_YIELD_NTM(0)"),(1/G14*100))</f>
        <v>7.3486725537088802</v>
      </c>
      <c r="K14" s="3" cm="1">
        <f t="array" ref="K14">_xll.FDS(D14,"FMA_EVAL_EBITDA(NTMA,0,,,""PORTAGG"",""MEANR"")")</f>
        <v>7.7792126670101602</v>
      </c>
      <c r="L14" cm="1">
        <f t="array" ref="L14">_xll.FDS(D14,"FMA_EVAL_EBIT(LTMA,NOW,NOW,M,""PORTAGG"",""MEANR"")")</f>
        <v>13.260427308938899</v>
      </c>
      <c r="M14">
        <f>HLOOKUP(D14,'Index ROE'!$A$1:$V$25,25,FALSE)</f>
        <v>14.5722752976358</v>
      </c>
      <c r="N14">
        <f>VLOOKUP(A14,'LIQIDITY 2'!$A$3:$E$26,5,FALSE)</f>
        <v>10.586368</v>
      </c>
      <c r="O14" cm="1">
        <f t="array" ref="O14">IFERROR(IFERROR(IFERROR(IFERROR(_xll.FDS(B14,"IMF_IFS_RCPI_Q(0)"),_xll.FDS(B14,"IMF_IFS_RCPI_Q(-1AM)")),_xll.FDS(B14,"IMF_IFS_RCPI_Q(-2AM)")),_xll.FDS(B14,"IMF_IFS_RCPI_Q(-3AM)")),$D$31)</f>
        <v>5.0606</v>
      </c>
      <c r="P14">
        <f>VLOOKUP(E14,GDP_GROWTH!$B$10:$W$165,22,FALSE)</f>
        <v>2.0053433544621524</v>
      </c>
      <c r="Q14">
        <f t="shared" si="0"/>
        <v>-6.8623095320026408</v>
      </c>
      <c r="R14" s="55">
        <f t="shared" si="1"/>
        <v>-3.23769544629112</v>
      </c>
      <c r="S14">
        <f t="shared" si="2"/>
        <v>3.9859072976357997</v>
      </c>
      <c r="T14">
        <f t="shared" si="3"/>
        <v>9.5116752976358008</v>
      </c>
      <c r="U14" cm="1">
        <f t="array" ref="U14">_xlfn.PERCENTRANK.EXC(_xlfn._xlws.FILTER(Q$3:Q$23, ISNUMBER(Q$3:Q$23)),Q14)*100</f>
        <v>13.600000000000001</v>
      </c>
      <c r="V14" cm="1">
        <f t="array" ref="V14">_xlfn.PERCENTRANK.EXC(_xlfn._xlws.FILTER(R$3:R$23, ISNUMBER(R$3:R$23)),R14)*100</f>
        <v>18.099999999999998</v>
      </c>
      <c r="W14" cm="1">
        <f t="array" ref="W14">_xlfn.PERCENTRANK.EXC(_xlfn._xlws.FILTER(S$3:S$23, ISNUMBER(S$3:S$23)),S14)*100</f>
        <v>13.600000000000001</v>
      </c>
      <c r="X14" cm="1">
        <f t="array" ref="X14">(1-_xlfn.PERCENTRANK.EXC(_xlfn._xlws.FILTER(G$3:G$23, ISNUMBER(G$3:G$23)),G14))*100</f>
        <v>45.499999999999993</v>
      </c>
      <c r="Y14" cm="1">
        <f t="array" ref="Y14">(1-_xlfn.PERCENTRANK.EXC(_xlfn._xlws.FILTER(H$3:H$23, ISNUMBER(H$3:H$23)),H14))*100</f>
        <v>59.099999999999994</v>
      </c>
      <c r="Z14" cm="1">
        <f t="array" ref="Z14">_xlfn.PERCENTRANK.EXC(_xlfn._xlws.FILTER(T$3:T$23, ISNUMBER(T$3:T$23)),T14)*100</f>
        <v>50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37.714999999999996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6.9503592837721397</v>
      </c>
      <c r="H15" s="4" cm="1">
        <f t="array" ref="H15">_xll.FDS(D15,"FMA_PE(NTMA,0,,,""PORTAGG"",""MEANR"")")</f>
        <v>6.8015155391145701</v>
      </c>
      <c r="I15" cm="1">
        <f t="array" ref="I15">_xll.FDS(D15,"FMA_DIV_YLD(NTMA,NOW,NOW,M,""PORTAGG"",""MEANR"")")</f>
        <v>6.4880608084085498</v>
      </c>
      <c r="J15" s="55" cm="1">
        <f t="array" ref="J15">IFERROR(_xll.FDS(D15,"FG_FCF_YIELD_NTM(0)"),(1/G15*100))</f>
        <v>14.387745426841791</v>
      </c>
      <c r="K15" s="3" cm="1">
        <f t="array" ref="K15">_xll.FDS(D15,"FMA_EVAL_EBITDA(NTMA,0,,,""PORTAGG"",""MEANR"")")</f>
        <v>5.38715985590507</v>
      </c>
      <c r="L15" cm="1">
        <f t="array" ref="L15">_xll.FDS(D15,"FMA_EVAL_EBIT(LTMA,NOW,NOW,M,""PORTAGG"",""MEANR"")")</f>
        <v>8.0296709894359903</v>
      </c>
      <c r="M15">
        <f>HLOOKUP(D15,'Index ROE'!$A$1:$V$25,25,FALSE)</f>
        <v>13.1253657894167</v>
      </c>
      <c r="N15">
        <f>VLOOKUP(A15,'LIQIDITY 2'!$A$3:$E$26,5,FALSE)</f>
        <v>3.0350000000000001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3.4530608084085497</v>
      </c>
      <c r="R15" s="55">
        <f t="shared" si="1"/>
        <v>11.352745426841791</v>
      </c>
      <c r="S15">
        <f t="shared" si="2"/>
        <v>10.090365789416699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90.9</v>
      </c>
      <c r="X15" cm="1">
        <f t="array" ref="X15">(1-_xlfn.PERCENTRANK.EXC(_xlfn._xlws.FILTER(G$3:G$23, ISNUMBER(G$3:G$23)),G15))*100</f>
        <v>95.5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91.605000000000004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45565</v>
      </c>
      <c r="G16" s="4" cm="1">
        <f t="array" ref="G16">_xll.FDS(D16,"FMA_PE(LTM,0,,,""PORTAGG"",""MEANR"")")</f>
        <v>28.032450199070599</v>
      </c>
      <c r="H16" s="4" cm="1">
        <f t="array" ref="H16">_xll.FDS(D16,"FMA_PE(NTMA,0,,,""PORTAGG"",""MEANR"")")</f>
        <v>24.360293493653099</v>
      </c>
      <c r="I16" cm="1">
        <f t="array" ref="I16">_xll.FDS(D16,"FMA_DIV_YLD(NTMA,NOW,NOW,M,""PORTAGG"",""MEANR"")")</f>
        <v>1.21341275131075</v>
      </c>
      <c r="J16" s="55" cm="1">
        <f t="array" ref="J16">IFERROR(_xll.FDS(D16,"FG_FCF_YIELD_NTM(0)"),(1/G16*100))</f>
        <v>2.64628636086481</v>
      </c>
      <c r="K16" s="3" cm="1">
        <f t="array" ref="K16">_xll.FDS(D16,"FMA_EVAL_EBITDA(NTMA,0,,,""PORTAGG"",""MEANR"")")</f>
        <v>16.039616469566301</v>
      </c>
      <c r="L16" cm="1">
        <f t="array" ref="L16">_xll.FDS(D16,"FMA_EVAL_EBIT(LTMA,NOW,NOW,M,""PORTAGG"",""MEANR"")")</f>
        <v>24.467811530522301</v>
      </c>
      <c r="M16">
        <f>HLOOKUP(D16,'Index ROE'!$A$1:$V$25,25,FALSE)</f>
        <v>16.0781656045333</v>
      </c>
      <c r="N16">
        <f>VLOOKUP(A16,'LIQIDITY 2'!$A$3:$E$26,5,FALSE)</f>
        <v>6.8005000000000004</v>
      </c>
      <c r="O16" cm="1">
        <f t="array" ref="O16">IFERROR(IFERROR(IFERROR(IFERROR(_xll.FDS(B16,"IMF_IFS_RCPI_Q(0)"),_xll.FDS(B16,"IMF_IFS_RCPI_Q(-1AM)")),_xll.FDS(B16,"IMF_IFS_RCPI_Q(-2AM)")),_xll.FDS(B16,"IMF_IFS_RCPI_Q(-3AM)")),$D$31)</f>
        <v>3.19889</v>
      </c>
      <c r="P16">
        <f>VLOOKUP(E16,GDP_GROWTH!$B$10:$W$165,22,FALSE)</f>
        <v>4.5925545086595072</v>
      </c>
      <c r="Q16">
        <f t="shared" si="0"/>
        <v>-5.5870872486892509</v>
      </c>
      <c r="R16" s="55">
        <f t="shared" si="1"/>
        <v>-4.1542136391351905</v>
      </c>
      <c r="S16">
        <f t="shared" si="2"/>
        <v>9.2776656045333006</v>
      </c>
      <c r="T16">
        <f t="shared" si="3"/>
        <v>12.8792756045333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77.2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22.265000000000004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45565</v>
      </c>
      <c r="G17" s="4" cm="1">
        <f t="array" ref="G17">_xll.FDS(D17,"FMA_PE(LTM,0,,,""PORTAGG"",""MEANR"")")</f>
        <v>14.470202168339499</v>
      </c>
      <c r="H17" s="4" cm="1">
        <f t="array" ref="H17">_xll.FDS(D17,"FMA_PE(NTMA,0,,,""PORTAGG"",""MEANR"")")</f>
        <v>10.425747220897801</v>
      </c>
      <c r="I17" cm="1">
        <f t="array" ref="I17">_xll.FDS(D17,"FMA_DIV_YLD(NTMA,NOW,NOW,M,""PORTAGG"",""MEANR"")")</f>
        <v>2.5081548833146599</v>
      </c>
      <c r="J17" s="55" cm="1">
        <f t="array" ref="J17">IFERROR(_xll.FDS(D17,"FG_FCF_YIELD_NTM(0)"),(1/G17*100))</f>
        <v>6.5933400635552903</v>
      </c>
      <c r="K17" s="3" cm="1">
        <f t="array" ref="K17">_xll.FDS(D17,"FMA_EVAL_EBITDA(NTMA,0,,,""PORTAGG"",""MEANR"")")</f>
        <v>9.4193869575158402</v>
      </c>
      <c r="L17" cm="1">
        <f t="array" ref="L17">_xll.FDS(D17,"FMA_EVAL_EBIT(LTMA,NOW,NOW,M,""PORTAGG"",""MEANR"")")</f>
        <v>15.432657781433401</v>
      </c>
      <c r="M17">
        <f>HLOOKUP(D17,'Index ROE'!$A$1:$V$25,25,FALSE)</f>
        <v>11.563844983088099</v>
      </c>
      <c r="N17">
        <f>VLOOKUP(A17,'LIQIDITY 2'!$A$3:$E$26,5,FALSE)</f>
        <v>2.1473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0.36085488331465987</v>
      </c>
      <c r="R17" s="55">
        <f t="shared" si="1"/>
        <v>4.4460400635552908</v>
      </c>
      <c r="S17">
        <f t="shared" si="2"/>
        <v>9.4165449830880998</v>
      </c>
      <c r="T17">
        <f t="shared" si="3"/>
        <v>11.337013983088099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81.8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54.6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64.990000000000009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45565</v>
      </c>
      <c r="G18" s="4" cm="1">
        <f t="array" ref="G18">_xll.FDS(D18,"FMA_PE(LTM,0,,,""PORTAGG"",""MEANR"")")</f>
        <v>12.106664896326899</v>
      </c>
      <c r="H18" s="4" cm="1">
        <f t="array" ref="H18">_xll.FDS(D18,"FMA_PE(NTMA,0,,,""PORTAGG"",""MEANR"")")</f>
        <v>11.1651225888679</v>
      </c>
      <c r="I18" cm="1">
        <f t="array" ref="I18">_xll.FDS(D18,"FMA_DIV_YLD(NTMA,NOW,NOW,M,""PORTAGG"",""MEANR"")")</f>
        <v>5.3275375886451402</v>
      </c>
      <c r="J18" s="55" cm="1">
        <f t="array" ref="J18">IFERROR(_xll.FDS(D18,"FG_FCF_YIELD_NTM(0)"),(1/G18*100))</f>
        <v>8.2599131021078733</v>
      </c>
      <c r="K18" s="3" cm="1">
        <f t="array" ref="K18">_xll.FDS(D18,"FMA_EVAL_EBITDA(NTMA,0,,,""PORTAGG"",""MEANR"")")</f>
        <v>9.6122557736905598</v>
      </c>
      <c r="L18" cm="1">
        <f t="array" ref="L18">_xll.FDS(D18,"FMA_EVAL_EBIT(LTMA,NOW,NOW,M,""PORTAGG"",""MEANR"")")</f>
        <v>16.287629023602999</v>
      </c>
      <c r="M18">
        <f>HLOOKUP(D18,'Index ROE'!$A$1:$V$25,25,FALSE)</f>
        <v>12.1192289718939</v>
      </c>
      <c r="N18">
        <f>VLOOKUP(A18,'LIQIDITY 2'!$A$3:$E$26,5,FALSE)</f>
        <v>4.0789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1.2486375886451402</v>
      </c>
      <c r="R18" s="55">
        <f t="shared" si="1"/>
        <v>4.1810131021078734</v>
      </c>
      <c r="S18">
        <f t="shared" si="2"/>
        <v>8.0403289718938993</v>
      </c>
      <c r="T18">
        <f t="shared" si="3"/>
        <v>8.9203389718938997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68.100000000000009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45.499999999999993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59.989999999999995</v>
      </c>
      <c r="AC18" cm="1">
        <f t="array" ref="AC18">_xlfn.PERCENTRANK.EXC(_xlfn._xlws.FILTER(AB$3:AB$23, ISNUMBER(AB$3:AB$23)),AB18)*100</f>
        <v>72.7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45565</v>
      </c>
      <c r="G19" s="4" cm="1">
        <f t="array" ref="G19">_xll.FDS(D19,"FMA_PE(LTM,0,,,""PORTAGG"",""MEANR"")")</f>
        <v>17.6398092534528</v>
      </c>
      <c r="H19" s="4" cm="1">
        <f t="array" ref="H19">_xll.FDS(D19,"FMA_PE(NTMA,0,,,""PORTAGG"",""MEANR"")")</f>
        <v>15.4749257904197</v>
      </c>
      <c r="I19" cm="1">
        <f t="array" ref="I19">_xll.FDS(D19,"FMA_DIV_YLD(NTMA,NOW,NOW,M,""PORTAGG"",""MEANR"")")</f>
        <v>3.5224212407500199</v>
      </c>
      <c r="J19" s="55" cm="1">
        <f t="array" ref="J19">IFERROR(_xll.FDS(D19,"FG_FCF_YIELD_NTM(0)"),(1/G19*100))</f>
        <v>4.6314501287761098</v>
      </c>
      <c r="K19" s="3" cm="1">
        <f t="array" ref="K19">_xll.FDS(D19,"FMA_EVAL_EBITDA(NTMA,0,,,""PORTAGG"",""MEANR"")")</f>
        <v>9.9642004178240207</v>
      </c>
      <c r="L19" cm="1">
        <f t="array" ref="L19">_xll.FDS(D19,"FMA_EVAL_EBIT(LTMA,NOW,NOW,M,""PORTAGG"",""MEANR"")")</f>
        <v>18.329454996941699</v>
      </c>
      <c r="M19">
        <f>HLOOKUP(D19,'Index ROE'!$A$1:$V$25,25,FALSE)</f>
        <v>9.3488241189838899</v>
      </c>
      <c r="N19">
        <f>VLOOKUP(A19,'LIQIDITY 2'!$A$3:$E$26,5,FALSE)</f>
        <v>2.405287</v>
      </c>
      <c r="O19" cm="1">
        <f t="array" ref="O19">IFERROR(IFERROR(IFERROR(IFERROR(_xll.FDS(B19,"IMF_IFS_RCPI_Q(0)"),_xll.FDS(B19,"IMF_IFS_RCPI_Q(-1AM)")),_xll.FDS(B19,"IMF_IFS_RCPI_Q(-2AM)")),_xll.FDS(B19,"IMF_IFS_RCPI_Q(-3AM)")),$D$31)</f>
        <v>3.19889</v>
      </c>
      <c r="P19">
        <f>VLOOKUP(E19,GDP_GROWTH!$B$10:$W$165,22,FALSE)</f>
        <v>1.3158022817511328</v>
      </c>
      <c r="Q19">
        <f t="shared" si="0"/>
        <v>1.11713424075002</v>
      </c>
      <c r="R19" s="55">
        <f t="shared" si="1"/>
        <v>2.2261631287761099</v>
      </c>
      <c r="S19">
        <f t="shared" si="2"/>
        <v>6.9435371189838904</v>
      </c>
      <c r="T19">
        <f t="shared" si="3"/>
        <v>6.1499341189838894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50</v>
      </c>
      <c r="X19" cm="1">
        <f t="array" ref="X19">(1-_xlfn.PERCENTRANK.EXC(_xlfn._xlws.FILTER(G$3:G$23, ISNUMBER(G$3:G$23)),G19))*100</f>
        <v>27.3</v>
      </c>
      <c r="Y19" cm="1">
        <f t="array" ref="Y19">(1-_xlfn.PERCENTRANK.EXC(_xlfn._xlws.FILTER(H$3:H$23, ISNUMBER(H$3:H$23)),H19))*100</f>
        <v>18.200000000000006</v>
      </c>
      <c r="Z19" cm="1">
        <f t="array" ref="Z19">_xlfn.PERCENTRANK.EXC(_xlfn._xlws.FILTER(T$3:T$23, ISNUMBER(T$3:T$23)),T19)*100</f>
        <v>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33.634999999999998</v>
      </c>
      <c r="AC19" cm="1">
        <f t="array" ref="AC19">_xlfn.PERCENTRANK.EXC(_xlfn._xlws.FILTER(AB$3:AB$23, ISNUMBER(AB$3:AB$23)),AB19)*100</f>
        <v>22.7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45565</v>
      </c>
      <c r="G20" s="4" cm="1">
        <f t="array" ref="G20">_xll.FDS(D20,"FMA_PE(LTM,0,,,""PORTAGG"",""MEANR"")")</f>
        <v>8.0840698140982497</v>
      </c>
      <c r="H20" s="4" cm="1">
        <f t="array" ref="H20">_xll.FDS(D20,"FMA_PE(NTMA,0,,,""PORTAGG"",""MEANR"")")</f>
        <v>5.5053356580390904</v>
      </c>
      <c r="I20" cm="1">
        <f t="array" ref="I20">_xll.FDS(D20,"FMA_DIV_YLD(NTMA,NOW,NOW,M,""PORTAGG"",""MEANR"")")</f>
        <v>4.7302561605006099</v>
      </c>
      <c r="J20" s="55" cm="1">
        <f t="array" ref="J20">IFERROR(_xll.FDS(D20,"FG_FCF_YIELD_NTM(0)"),(1/G20*100))</f>
        <v>12.370006976635031</v>
      </c>
      <c r="K20" s="3" cm="1">
        <f t="array" ref="K20">_xll.FDS(D20,"FMA_EVAL_EBITDA(NTMA,0,,,""PORTAGG"",""MEANR"")")</f>
        <v>4.4363656422563</v>
      </c>
      <c r="L20" cm="1">
        <f t="array" ref="L20">_xll.FDS(D20,"FMA_EVAL_EBIT(LTMA,NOW,NOW,M,""PORTAGG"",""MEANR"")")</f>
        <v>8.7936447654028402</v>
      </c>
      <c r="M20">
        <f>HLOOKUP(D20,'Index ROE'!$A$1:$V$25,25,FALSE)</f>
        <v>25.846008849302699</v>
      </c>
      <c r="N20">
        <f>VLOOKUP(A20,'LIQIDITY 2'!$A$3:$E$26,5,FALSE)</f>
        <v>26.319761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-21.589504839499391</v>
      </c>
      <c r="R20" s="55">
        <f t="shared" si="1"/>
        <v>-13.949754023364969</v>
      </c>
      <c r="S20">
        <f t="shared" si="2"/>
        <v>-0.47375215069730103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48.875000000000007</v>
      </c>
      <c r="AC20" cm="1">
        <f t="array" ref="AC20">_xlfn.PERCENTRANK.EXC(_xlfn._xlws.FILTER(AB$3:AB$23, ISNUMBER(AB$3:AB$23)),AB20)*100</f>
        <v>50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45565</v>
      </c>
      <c r="G21" s="4" cm="1">
        <f t="array" ref="G21">_xll.FDS(D21,"FMA_PE(LTM,0,,,""PORTAGG"",""MEANR"")")</f>
        <v>9.9454405980443692</v>
      </c>
      <c r="H21" s="4" cm="1">
        <f t="array" ref="H21">_xll.FDS(D21,"FMA_PE(NTMA,0,,,""PORTAGG"",""MEANR"")")</f>
        <v>9.5059783854502893</v>
      </c>
      <c r="I21" cm="1">
        <f t="array" ref="I21">_xll.FDS(D21,"FMA_DIV_YLD(NTMA,NOW,NOW,M,""PORTAGG"",""MEANR"")")</f>
        <v>5.2180643147415697</v>
      </c>
      <c r="J21" s="55" cm="1">
        <f t="array" ref="J21">IFERROR(_xll.FDS(D21,"FG_FCF_YIELD_NTM(0)"),(1/G21*100))</f>
        <v>10.635406630093801</v>
      </c>
      <c r="K21" s="3" cm="1">
        <f t="array" ref="K21">_xll.FDS(D21,"FMA_EVAL_EBITDA(NTMA,0,,,""PORTAGG"",""MEANR"")")</f>
        <v>6.4169003154186504</v>
      </c>
      <c r="L21" cm="1">
        <f t="array" ref="L21">_xll.FDS(D21,"FMA_EVAL_EBIT(LTMA,NOW,NOW,M,""PORTAGG"",""MEANR"")")</f>
        <v>9.4378598266412492</v>
      </c>
      <c r="M21">
        <f>HLOOKUP(D21,'Index ROE'!$A$1:$V$25,25,FALSE)</f>
        <v>13.2251182354264</v>
      </c>
      <c r="N21">
        <f>VLOOKUP(A21,'LIQIDITY 2'!$A$3:$E$26,5,FALSE)</f>
        <v>4.5493579999999998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0.66870631474156994</v>
      </c>
      <c r="R21" s="55">
        <f t="shared" si="1"/>
        <v>6.086048630093801</v>
      </c>
      <c r="S21">
        <f t="shared" si="2"/>
        <v>8.6757602354264005</v>
      </c>
      <c r="T21">
        <f t="shared" si="3"/>
        <v>10.0262282354264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72.7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63.6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76.364999999999995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45565</v>
      </c>
      <c r="G22" s="4" cm="1">
        <f t="array" ref="G22">_xll.FDS(D22,"FMA_PE(LTM,0,,,""PORTAGG"",""MEANR"")")</f>
        <v>19.271542115833199</v>
      </c>
      <c r="H22" s="4" cm="1">
        <f t="array" ref="H22">_xll.FDS(D22,"FMA_PE(NTMA,0,,,""PORTAGG"",""MEANR"")")</f>
        <v>13.447487853609999</v>
      </c>
      <c r="I22" cm="1">
        <f t="array" ref="I22">_xll.FDS(D22,"FMA_DIV_YLD(NTMA,NOW,NOW,M,""PORTAGG"",""MEANR"")")</f>
        <v>2.0017680546928398</v>
      </c>
      <c r="J22" s="55" cm="1">
        <f t="array" ref="J22">IFERROR(_xll.FDS(D22,"FG_FCF_YIELD_NTM(0)"),(1/G22*100))</f>
        <v>3.0833666743277202</v>
      </c>
      <c r="K22" s="3" cm="1">
        <f t="array" ref="K22">_xll.FDS(D22,"FMA_EVAL_EBITDA(NTMA,0,,,""PORTAGG"",""MEANR"")")</f>
        <v>10.1422647727215</v>
      </c>
      <c r="L22" cm="1">
        <f t="array" ref="L22">_xll.FDS(D22,"FMA_EVAL_EBIT(LTMA,NOW,NOW,M,""PORTAGG"",""MEANR"")")</f>
        <v>17.812253949634101</v>
      </c>
      <c r="M22">
        <f>HLOOKUP(D22,'Index ROE'!$A$1:$V$25,25,FALSE)</f>
        <v>10.732551314639</v>
      </c>
      <c r="N22">
        <f>VLOOKUP(A22,'LIQIDITY 2'!$A$3:$E$26,5,FALSE)</f>
        <v>2.8792138</v>
      </c>
      <c r="O22" cm="1">
        <f t="array" ref="O22">IFERROR(IFERROR(IFERROR(IFERROR(_xll.FDS(B22,"IMF_IFS_RCPI_Q(0)"),_xll.FDS(B22,"IMF_IFS_RCPI_Q(-1AM)")),_xll.FDS(B22,"IMF_IFS_RCPI_Q(-2AM)")),_xll.FDS(B22,"IMF_IFS_RCPI_Q(-3AM)")),$D$31)</f>
        <v>3.4741740000000001</v>
      </c>
      <c r="P22">
        <f>VLOOKUP(E22,GDP_GROWTH!$B$10:$W$165,22,FALSE)</f>
        <v>8.3599457036252378</v>
      </c>
      <c r="Q22">
        <f t="shared" si="0"/>
        <v>-0.87744574530716024</v>
      </c>
      <c r="R22" s="55">
        <f t="shared" si="1"/>
        <v>0.20415287432772011</v>
      </c>
      <c r="S22">
        <f t="shared" si="2"/>
        <v>7.8533375146389997</v>
      </c>
      <c r="T22">
        <f t="shared" si="3"/>
        <v>7.2583773146390005</v>
      </c>
      <c r="U22" cm="1">
        <f t="array" ref="U22">_xlfn.PERCENTRANK.EXC(_xlfn._xlws.FILTER(Q$3:Q$23, ISNUMBER(Q$3:Q$23)),Q22)*100</f>
        <v>45.4</v>
      </c>
      <c r="V22" cm="1">
        <f t="array" ref="V22">_xlfn.PERCENTRANK.EXC(_xlfn._xlws.FILTER(R$3:R$23, ISNUMBER(R$3:R$23)),R22)*100</f>
        <v>40.9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31.899999999999995</v>
      </c>
      <c r="Z22" cm="1">
        <f t="array" ref="Z22">_xlfn.PERCENTRANK.EXC(_xlfn._xlws.FILTER(T$3:T$23, ISNUMBER(T$3:T$23)),T22)*100</f>
        <v>22.7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33.190000000000005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45565</v>
      </c>
      <c r="G23" s="4" cm="1">
        <f t="array" ref="G23">_xll.FDS(D23,"FMA_PE(LTM,0,,,""PORTAGG"",""MEANR"")")</f>
        <v>20.554962457190101</v>
      </c>
      <c r="H23" s="4" cm="1">
        <f t="array" ref="H23">_xll.FDS(D23,"FMA_PE(NTMA,0,,,""PORTAGG"",""MEANR"")")</f>
        <v>16.807088595665402</v>
      </c>
      <c r="I23" cm="1">
        <f t="array" ref="I23">_xll.FDS(D23,"FMA_DIV_YLD(NTMA,NOW,NOW,M,""PORTAGG"",""MEANR"")")</f>
        <v>3.5839178376699601</v>
      </c>
      <c r="J23" s="55" cm="1">
        <f t="array" ref="J23">IFERROR(_xll.FDS(D23,"FG_FCF_YIELD_NTM(0)"),(1/G23*100))</f>
        <v>4.4213823755897703</v>
      </c>
      <c r="K23" s="3" cm="1">
        <f t="array" ref="K23">_xll.FDS(D23,"FMA_EVAL_EBITDA(NTMA,0,,,""PORTAGG"",""MEANR"")")</f>
        <v>11.2798652373209</v>
      </c>
      <c r="L23" cm="1">
        <f t="array" ref="L23">_xll.FDS(D23,"FMA_EVAL_EBIT(LTMA,NOW,NOW,M,""PORTAGG"",""MEANR"")")</f>
        <v>20.901207899265401</v>
      </c>
      <c r="M23">
        <f>HLOOKUP(D23,'Index ROE'!$A$1:$V$25,25,FALSE)</f>
        <v>11.7583310618864</v>
      </c>
      <c r="N23">
        <f>VLOOKUP(A23,'LIQIDITY 2'!$A$3:$E$26,5,FALSE)</f>
        <v>4.9369519999999998</v>
      </c>
      <c r="O23" cm="1">
        <f t="array" ref="O23">IFERROR(IFERROR(IFERROR(IFERROR(_xll.FDS(B23,"IMF_IFS_RCPI_Q(0)"),_xll.FDS(B23,"IMF_IFS_RCPI_Q(-1AM)")),_xll.FDS(B23,"IMF_IFS_RCPI_Q(-2AM)")),_xll.FDS(B23,"IMF_IFS_RCPI_Q(-3AM)")),$D$31)</f>
        <v>1.5452075999999999</v>
      </c>
      <c r="P23">
        <f>VLOOKUP(E23,GDP_GROWTH!$B$10:$W$165,22,FALSE)</f>
        <v>2.105673262075014</v>
      </c>
      <c r="Q23">
        <f t="shared" si="0"/>
        <v>-1.3530341623300397</v>
      </c>
      <c r="R23" s="55">
        <f t="shared" si="1"/>
        <v>-0.51556962441022947</v>
      </c>
      <c r="S23">
        <f t="shared" si="2"/>
        <v>6.8213790618864003</v>
      </c>
      <c r="T23">
        <f t="shared" si="3"/>
        <v>10.213123461886401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25.895000000000003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45534</v>
      </c>
      <c r="G27" s="4" cm="1">
        <f t="array" ref="G27">_xll.FDS(D27,"FG_PE(0)")</f>
        <v>15.516273143626901</v>
      </c>
      <c r="H27" s="4" cm="1">
        <f t="array" ref="H27">_xll.FDS(D27,"FG_PE_NTM(0,,,90,0)")</f>
        <v>13.4581465373991</v>
      </c>
      <c r="I27" cm="1">
        <f t="array" ref="I27">_xll.FDS(D27,"FMA_DIV_YLD(NTMA,NOW,NOW,M,""PORTAGG"",""MEANR"")")</f>
        <v>3.4584820005120598</v>
      </c>
      <c r="J27" s="55" cm="1">
        <f t="array" ref="J27">_xll.FDS(D27,"FG_FCF_YIELD_NTM(0)")</f>
        <v>5.2648937850566799</v>
      </c>
      <c r="K27" s="3" cm="1">
        <f t="array" ref="K27">_xll.FDS(D27,"FMA_EVAL_EBITDA(NTMA,0,,,""PORTAGG"",""MEANR"")")</f>
        <v>9.0035108140433895</v>
      </c>
      <c r="L27" cm="1">
        <f t="array" ref="L27">_xll.FDS(D27,"FMA_EVAL_EBIT(LTMA,NOW,NOW,M,""PORTAGG"",""MEANR"")")</f>
        <v>13.5759419592558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45534</v>
      </c>
      <c r="G28" s="4" cm="1">
        <f t="array" ref="G28">_xll.FDS(D28,"FG_PE(0)")</f>
        <v>15.264493899113001</v>
      </c>
      <c r="H28" s="4" cm="1">
        <f t="array" ref="H28">_xll.FDS(D28,"FG_PE_NTM(0,,,90,0)")</f>
        <v>12.8414875718824</v>
      </c>
      <c r="I28" cm="1">
        <f t="array" ref="I28">_xll.FDS(D28,"FMA_DIV_YLD(NTMA,NOW,NOW,M,""PORTAGG"",""MEANR"")")</f>
        <v>2.9810356016614201</v>
      </c>
      <c r="J28" s="55" cm="1">
        <f t="array" ref="J28">_xll.FDS(D28,"FG_FCF_YIELD_NTM(0)")</f>
        <v>5.3747256296936197</v>
      </c>
      <c r="K28" s="3" cm="1">
        <f t="array" ref="K28">_xll.FDS(D28,"FMA_EVAL_EBITDA(NTMA,0,,,""PORTAGG"",""MEANR"")")</f>
        <v>8.9168563406486196</v>
      </c>
      <c r="L28" cm="1">
        <f t="array" ref="L28">_xll.FDS(D28,"FMA_EVAL_EBIT(LTMA,NOW,NOW,M,""PORTAGG"",""MEANR"")")</f>
        <v>14.511274532538099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2.1473</v>
      </c>
      <c r="G3" s="26" cm="1">
        <f t="array" ref="G3">_xll.FDSB(C3,"PCTCHG(FG_YIELD(0,,,,""YTM""),FG_YIELD(-1AM,,,,""YTM""))")</f>
        <v>4.8332753000000004</v>
      </c>
      <c r="H3" s="26" cm="1">
        <f t="array" ref="H3">_xll.FDSB(C3,"PCTCHG(FG_YIELD(0,,,,""YTM""),FG_YIELD(-3AM,,,,""YTM""))")</f>
        <v>-5.5716763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1</v>
      </c>
      <c r="V3" s="47">
        <f>SUMPRODUCT($S$1:$U$1,S3:U3)</f>
        <v>0.75</v>
      </c>
      <c r="X3">
        <f t="shared" ref="X3:X23" si="2">_xlfn.PERCENTRANK.EXC($V$3:$V$23,V3)*100</f>
        <v>45.4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2.0951352000000001</v>
      </c>
      <c r="G4" s="26" cm="1">
        <f t="array" ref="G4">_xll.FDSB(C4,"PCTCHG(FG_YIELD(0,,,,""YTM""),FG_YIELD(-1AM,,,,""YTM""))")</f>
        <v>4.8041169999999997</v>
      </c>
      <c r="H4" s="26" cm="1">
        <f t="array" ref="H4">_xll.FDSB(C4,"PCTCHG(FG_YIELD(0,,,,""YTM""),FG_YIELD(-3AM,,,,""YTM""))")</f>
        <v>-26.347719999999999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5.25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1</v>
      </c>
      <c r="V4" s="47">
        <f t="shared" ref="V4:V23" si="6">SUMPRODUCT($S$1:$U$1,S4:U4)</f>
        <v>0.75</v>
      </c>
      <c r="X4">
        <f t="shared" si="2"/>
        <v>45.4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6.6899959999999998</v>
      </c>
      <c r="G5" s="26" cm="1">
        <f t="array" ref="G5">_xll.FDSB(C5,"PCTCHG(FG_YIELD(0,,,,""YTM""),FG_YIELD(-1AM,,,,""YTM""))")</f>
        <v>2.0808952000000001</v>
      </c>
      <c r="H5" s="26" cm="1">
        <f t="array" ref="H5">_xll.FDSB(C5,"PCTCHG(FG_YIELD(0,,,,""YTM""),FG_YIELD(-3AM,,,,""YTM""))")</f>
        <v>-3.2504010000000001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S5">
        <f t="shared" si="3"/>
        <v>1</v>
      </c>
      <c r="T5">
        <f t="shared" si="4"/>
        <v>0</v>
      </c>
      <c r="U5">
        <f t="shared" si="5"/>
        <v>1</v>
      </c>
      <c r="V5" s="47">
        <f t="shared" si="6"/>
        <v>0.75</v>
      </c>
      <c r="X5">
        <f t="shared" si="2"/>
        <v>45.4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5.7381444000000004</v>
      </c>
      <c r="G6" s="26" cm="1">
        <f t="array" ref="G6">_xll.FDSB(C6,"PCTCHG(FG_YIELD(0,,,,""YTM""),FG_YIELD(-1AM,,,,""YTM""))")</f>
        <v>-2.8844316000000001</v>
      </c>
      <c r="H6" s="26" cm="1">
        <f t="array" ref="H6">_xll.FDSB(C6,"PCTCHG(FG_YIELD(0,,,,""YTM""),FG_YIELD(-3AM,,,,""YTM""))")</f>
        <v>-7.8867969999999996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S6">
        <f t="shared" si="3"/>
        <v>1</v>
      </c>
      <c r="T6">
        <f t="shared" si="4"/>
        <v>1</v>
      </c>
      <c r="U6">
        <f t="shared" si="5"/>
        <v>1</v>
      </c>
      <c r="V6" s="47">
        <f t="shared" si="6"/>
        <v>1</v>
      </c>
      <c r="X6">
        <f t="shared" si="2"/>
        <v>90.9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5.5797999999999996</v>
      </c>
      <c r="G7" s="26" cm="1">
        <f t="array" ref="G7">_xll.FDSB(C7,"PCTCHG(FG_YIELD(0,,,,""YTM""),FG_YIELD(-1AM,,,,""YTM""))")</f>
        <v>5.2613735000000004</v>
      </c>
      <c r="H7" s="26" cm="1">
        <f t="array" ref="H7">_xll.FDSB(C7,"PCTCHG(FG_YIELD(0,,,,""YTM""),FG_YIELD(-3AM,,,,""YTM""))")</f>
        <v>0.13459742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27.200000000000003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6.4361819999999996</v>
      </c>
      <c r="G8" s="26" cm="1">
        <f t="array" ref="G8">_xll.FDSB(C8,"PCTCHG(FG_YIELD(0,,,,""YTM""),FG_YIELD(-1AM,,,,""YTM""))")</f>
        <v>3.6272546999999999</v>
      </c>
      <c r="H8" s="26" cm="1">
        <f t="array" ref="H8">_xll.FDSB(C8,"PCTCHG(FG_YIELD(0,,,,""YTM""),FG_YIELD(-3AM,,,,""YTM""))")</f>
        <v>-6.5675210000000002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1</v>
      </c>
      <c r="V8" s="47">
        <f t="shared" si="6"/>
        <v>0.75</v>
      </c>
      <c r="X8">
        <f t="shared" si="2"/>
        <v>45.4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3.8199390000000002</v>
      </c>
      <c r="G9" s="26" cm="1">
        <f t="array" ref="G9">_xll.FDSB(C9,"PCTCHG(FG_YIELD(0,,,,""YTM""),FG_YIELD(-1AM,,,,""YTM""))")</f>
        <v>2.9611480000000001</v>
      </c>
      <c r="H9" s="26" cm="1">
        <f t="array" ref="H9">_xll.FDSB(C9,"PCTCHG(FG_YIELD(0,,,,""YTM""),FG_YIELD(-3AM,,,,""YTM""))")</f>
        <v>0.58646195999999995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1.49</v>
      </c>
      <c r="G10" s="26" cm="1">
        <f t="array" ref="G10">_xll.FDSB(C10,"PCTCHG(FG_YIELD(0,,,,""YTM""),FG_YIELD(-1AM,,,,""YTM""))")</f>
        <v>2.0198567000000001</v>
      </c>
      <c r="H10" s="26" cm="1">
        <f t="array" ref="H10">_xll.FDSB(C10,"PCTCHG(FG_YIELD(0,,,,""YTM""),FG_YIELD(-3AM,,,,""YTM""))")</f>
        <v>-10.240961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1</v>
      </c>
      <c r="V10" s="47">
        <f t="shared" si="6"/>
        <v>0.25</v>
      </c>
      <c r="X10">
        <f t="shared" si="2"/>
        <v>18.099999999999998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9.8663000000000007</v>
      </c>
      <c r="G11" s="26" cm="1">
        <f t="array" ref="G11">_xll.FDSB(C11,"PCTCHG(FG_YIELD(0,,,,""YTM""),FG_YIELD(-1AM,,,,""YTM""))")</f>
        <v>8.0031099999999995</v>
      </c>
      <c r="H11" s="26" cm="1">
        <f t="array" ref="H11">_xll.FDSB(C11,"PCTCHG(FG_YIELD(0,,,,""YTM""),FG_YIELD(-3AM,,,,""YTM""))")</f>
        <v>-0.36858239999999998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10.5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1</v>
      </c>
      <c r="V11" s="47">
        <f t="shared" si="6"/>
        <v>0.75</v>
      </c>
      <c r="X11">
        <f t="shared" si="2"/>
        <v>45.4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3.0802999999999998</v>
      </c>
      <c r="G12" s="26" cm="1">
        <f t="array" ref="G12">_xll.FDSB(C12,"PCTCHG(FG_YIELD(0,,,,""YTM""),FG_YIELD(-1AM,,,,""YTM""))")</f>
        <v>5.2086945</v>
      </c>
      <c r="H12" s="26" cm="1">
        <f t="array" ref="H12">_xll.FDSB(C12,"PCTCHG(FG_YIELD(0,,,,""YTM""),FG_YIELD(-3AM,,,,""YTM""))")</f>
        <v>-1.7479441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S12">
        <f t="shared" si="3"/>
        <v>1</v>
      </c>
      <c r="T12">
        <f t="shared" si="4"/>
        <v>0</v>
      </c>
      <c r="U12">
        <f t="shared" si="5"/>
        <v>1</v>
      </c>
      <c r="V12" s="47">
        <f t="shared" si="6"/>
        <v>0.75</v>
      </c>
      <c r="X12">
        <f t="shared" si="2"/>
        <v>45.4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12.947678</v>
      </c>
      <c r="G13" s="26" cm="1">
        <f t="array" ref="G13">_xll.FDSB(C13,"PCTCHG(FG_YIELD(0,,,,""YTM""),FG_YIELD(-1AM,,,,""YTM""))")</f>
        <v>6.1643569999999999</v>
      </c>
      <c r="H13" s="26" cm="1">
        <f t="array" ref="H13">_xll.FDSB(C13,"PCTCHG(FG_YIELD(0,,,,""YTM""),FG_YIELD(-3AM,,,,""YTM""))")</f>
        <v>5.9110236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S13">
        <f t="shared" si="3"/>
        <v>0</v>
      </c>
      <c r="T13">
        <f t="shared" si="4"/>
        <v>0</v>
      </c>
      <c r="U13">
        <f t="shared" si="5"/>
        <v>0</v>
      </c>
      <c r="V13" s="47">
        <f t="shared" si="6"/>
        <v>0</v>
      </c>
      <c r="X13">
        <f t="shared" si="2"/>
        <v>4.5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10.586368</v>
      </c>
      <c r="G14" s="26" cm="1">
        <f t="array" ref="G14">_xll.FDSB(C14,"PCTCHG(FG_YIELD(0,,,,""YTM""),FG_YIELD(-1AM,,,,""YTM""))")</f>
        <v>3.9586782</v>
      </c>
      <c r="H14" s="26" cm="1">
        <f t="array" ref="H14">_xll.FDSB(C14,"PCTCHG(FG_YIELD(0,,,,""YTM""),FG_YIELD(-3AM,,,,""YTM""))")</f>
        <v>-3.584044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S14">
        <f t="shared" si="3"/>
        <v>1</v>
      </c>
      <c r="T14">
        <f t="shared" si="4"/>
        <v>0</v>
      </c>
      <c r="U14">
        <f t="shared" si="5"/>
        <v>1</v>
      </c>
      <c r="V14" s="47">
        <f t="shared" si="6"/>
        <v>0.75</v>
      </c>
      <c r="X14">
        <f t="shared" si="2"/>
        <v>45.4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3.0350000000000001</v>
      </c>
      <c r="G15" s="26" cm="1">
        <f t="array" ref="G15">_xll.FDSB(C15,"PCTCHG(FG_YIELD(0,,,,""YTM""),FG_YIELD(-1AM,,,,""YTM""))")</f>
        <v>-4.0164410000000004</v>
      </c>
      <c r="H15" s="26" cm="1">
        <f t="array" ref="H15">_xll.FDSB(C15,"PCTCHG(FG_YIELD(0,,,,""YTM""),FG_YIELD(-3AM,,,,""YTM""))")</f>
        <v>-10.074071999999999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27.200000000000003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6.8005000000000004</v>
      </c>
      <c r="G16" s="26" cm="1">
        <f t="array" ref="G16">_xll.FDSB(C16,"PCTCHG(FG_YIELD(0,,,,""YTM""),FG_YIELD(-1AM,,,,""YTM""))")</f>
        <v>0.30235556000000002</v>
      </c>
      <c r="H16" s="26" cm="1">
        <f t="array" ref="H16">_xll.FDSB(C16,"PCTCHG(FG_YIELD(0,,,,""YTM""),FG_YIELD(-3AM,,,,""YTM""))")</f>
        <v>-2.3828306000000001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1</v>
      </c>
      <c r="V16" s="47">
        <f t="shared" si="6"/>
        <v>0.25</v>
      </c>
      <c r="X16">
        <f t="shared" si="2"/>
        <v>18.099999999999998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2.1473</v>
      </c>
      <c r="G17" s="26" cm="1">
        <f t="array" ref="G17">_xll.FDSB(C17,"PCTCHG(FG_YIELD(0,,,,""YTM""),FG_YIELD(-1AM,,,,""YTM""))")</f>
        <v>4.8332753000000004</v>
      </c>
      <c r="H17" s="26" cm="1">
        <f t="array" ref="H17">_xll.FDSB(C17,"PCTCHG(FG_YIELD(0,,,,""YTM""),FG_YIELD(-3AM,,,,""YTM""))")</f>
        <v>-5.5716763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1</v>
      </c>
      <c r="V17" s="47">
        <f t="shared" si="6"/>
        <v>0.75</v>
      </c>
      <c r="X17">
        <f t="shared" si="2"/>
        <v>45.4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4.0789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5.7</v>
      </c>
      <c r="M18" s="36" cm="1">
        <f t="array" ref="M18">_xll.FDSB(J18,"(SUBARRAY(NOT_NA(NO_REPEAT_F(FG_YIELD(now,-10AY,D))),0,1)-SUBARRAY(NOT_NA(NO_REPEAT_F(FG_YIELD(now,-10AY,D))),1,1))*100")</f>
        <v>-55</v>
      </c>
      <c r="N18" s="38">
        <f t="shared" si="0"/>
        <v>55</v>
      </c>
      <c r="S18">
        <f t="shared" si="3"/>
        <v>1</v>
      </c>
      <c r="T18">
        <f t="shared" si="4"/>
        <v>0</v>
      </c>
      <c r="U18">
        <f t="shared" si="5"/>
        <v>0</v>
      </c>
      <c r="V18" s="47">
        <f t="shared" si="6"/>
        <v>0.5</v>
      </c>
      <c r="X18">
        <f t="shared" si="2"/>
        <v>27.200000000000003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2.405287</v>
      </c>
      <c r="G19" s="26" cm="1">
        <f t="array" ref="G19">_xll.FDSB(C19,"PCTCHG(FG_YIELD(0,,,,""YTM""),FG_YIELD(-1AM,,,,""YTM""))")</f>
        <v>-3.6329826999999999</v>
      </c>
      <c r="H19" s="26" cm="1">
        <f t="array" ref="H19">_xll.FDSB(C19,"PCTCHG(FG_YIELD(0,,,,""YTM""),FG_YIELD(-3AM,,,,""YTM""))")</f>
        <v>-7.2177534000000003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2.25</v>
      </c>
      <c r="M19" s="36" cm="1">
        <f t="array" ref="M19">_xll.FDSB(J19,"(SUBARRAY(NOT_NA(NO_REPEAT_F(FG_YIELD(now,-10AY,D))),0,1)-SUBARRAY(NOT_NA(NO_REPEAT_F(FG_YIELD(now,-10AY,D))),1,1))*100")</f>
        <v>-25</v>
      </c>
      <c r="N19" s="38">
        <f t="shared" si="0"/>
        <v>25</v>
      </c>
      <c r="S19">
        <f t="shared" si="3"/>
        <v>1</v>
      </c>
      <c r="T19">
        <f t="shared" si="4"/>
        <v>1</v>
      </c>
      <c r="U19">
        <f t="shared" si="5"/>
        <v>1</v>
      </c>
      <c r="V19" s="47">
        <f t="shared" si="6"/>
        <v>1</v>
      </c>
      <c r="X19">
        <f t="shared" si="2"/>
        <v>90.9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26.319761</v>
      </c>
      <c r="G20" s="26" cm="1">
        <f t="array" ref="G20">_xll.FDSB(C20,"PCTCHG(FG_YIELD(0,,,,""YTM""),FG_YIELD(-1AM,,,,""YTM""))")</f>
        <v>2.0898511000000002</v>
      </c>
      <c r="H20" s="26" cm="1">
        <f t="array" ref="H20">_xll.FDSB(C20,"PCTCHG(FG_YIELD(0,,,,""YTM""),FG_YIELD(-3AM,,,,""YTM""))")</f>
        <v>10.152032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4.5493579999999998</v>
      </c>
      <c r="G21" s="26" cm="1">
        <f t="array" ref="G21">_xll.FDSB(C21,"PCTCHG(FG_YIELD(0,,,,""YTM""),FG_YIELD(-1AM,,,,""YTM""))")</f>
        <v>9.2044259999999998</v>
      </c>
      <c r="H21" s="26" cm="1">
        <f t="array" ref="H21">_xll.FDSB(C21,"PCTCHG(FG_YIELD(0,,,,""YTM""),FG_YIELD(-3AM,,,,""YTM""))")</f>
        <v>-4.0158972999999998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4.9000000000000004</v>
      </c>
      <c r="M21" s="36" cm="1">
        <f t="array" ref="M21">_xll.FDSB(J21,"(SUBARRAY(NOT_NA(NO_REPEAT_F(FG_YIELD(now,-10AY,D))),0,1)-SUBARRAY(NOT_NA(NO_REPEAT_F(FG_YIELD(now,-10AY,D))),1,1))*100")</f>
        <v>-50</v>
      </c>
      <c r="N21" s="38">
        <f t="shared" si="0"/>
        <v>50</v>
      </c>
      <c r="S21">
        <f t="shared" si="3"/>
        <v>1</v>
      </c>
      <c r="T21">
        <f t="shared" si="4"/>
        <v>0</v>
      </c>
      <c r="U21">
        <f t="shared" si="5"/>
        <v>1</v>
      </c>
      <c r="V21" s="47">
        <f t="shared" si="6"/>
        <v>0.75</v>
      </c>
      <c r="X21">
        <f t="shared" si="2"/>
        <v>45.4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2.8792138</v>
      </c>
      <c r="G22" s="26" cm="1">
        <f t="array" ref="G22">_xll.FDSB(C22,"PCTCHG(FG_YIELD(0,,,,""YTM""),FG_YIELD(-1AM,,,,""YTM""))")</f>
        <v>8.0121559999999992</v>
      </c>
      <c r="H22" s="26" cm="1">
        <f t="array" ref="H22">_xll.FDSB(C22,"PCTCHG(FG_YIELD(0,,,,""YTM""),FG_YIELD(-3AM,,,,""YTM""))")</f>
        <v>5.5089683999999997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27.200000000000003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4.9369519999999998</v>
      </c>
      <c r="G23" s="26" cm="1">
        <f t="array" ref="G23">_xll.FDSB(C23,"PCTCHG(FG_YIELD(0,,,,""YTM""),FG_YIELD(-1AM,,,,""YTM""))")</f>
        <v>7.9404054000000004</v>
      </c>
      <c r="H23" s="26" cm="1">
        <f t="array" ref="H23">_xll.FDSB(C23,"PCTCHG(FG_YIELD(0,,,,""YTM""),FG_YIELD(-3AM,,,,""YTM""))")</f>
        <v>-2.4313984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5.5</v>
      </c>
      <c r="M23" s="36" cm="1">
        <f t="array" ref="M23">_xll.FDSB(J23,"(SUBARRAY(NOT_NA(NO_REPEAT_F(FG_YIELD(now,-10AY,D))),0,1)-SUBARRAY(NOT_NA(NO_REPEAT_F(FG_YIELD(now,-10AY,D))),1,1))*100")</f>
        <v>-50</v>
      </c>
      <c r="N23" s="38">
        <f t="shared" si="0"/>
        <v>50</v>
      </c>
      <c r="S23">
        <f t="shared" si="3"/>
        <v>1</v>
      </c>
      <c r="T23">
        <f t="shared" si="4"/>
        <v>0</v>
      </c>
      <c r="U23">
        <f t="shared" si="5"/>
        <v>1</v>
      </c>
      <c r="V23" s="47">
        <f t="shared" si="6"/>
        <v>0.75</v>
      </c>
      <c r="X23">
        <f t="shared" si="2"/>
        <v>45.4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4.0789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2.1473</v>
      </c>
      <c r="H2" cm="1">
        <f t="array" ref="H2">_xll.FDS(B2,"FG_ROE(0)")</f>
        <v>10.037662300324</v>
      </c>
      <c r="I2">
        <f>HLOOKUP(B2,'Index ROE'!$B$1:$V$25,24,FALSE)</f>
        <v>13.11018017748075</v>
      </c>
      <c r="J2" cm="1">
        <f t="array" ref="J2">_xll.FDS(B2, "FMA_RBICS_REV_CURRENT(30, LOC, ""PORTAGG"")")</f>
        <v>22.263114502182901</v>
      </c>
      <c r="K2" s="77">
        <f>HLOOKUP(B2,'Index earnings'!$A$1:$V$26,26,FALSE)</f>
        <v>7.2158243841931924E-2</v>
      </c>
      <c r="L2">
        <f>HLOOKUP(B2,'Yearly returns'!$B$1:$V$128,126,FALSE)</f>
        <v>-27.94342</v>
      </c>
      <c r="M2">
        <f>I2-G2</f>
        <v>10.96288017748075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2.0951352000000001</v>
      </c>
      <c r="H3" cm="1">
        <f t="array" ref="H3">_xll.FDS(B3,"FG_ROE(0)")</f>
        <v>8.9601972181624596</v>
      </c>
      <c r="I3">
        <f>HLOOKUP(B3,'Index ROE'!$B$1:$V$25,24,FALSE)</f>
        <v>10.7704189177279</v>
      </c>
      <c r="J3" cm="1">
        <f t="array" ref="J3">_xll.FDS(B3, "FMA_RBICS_REV_CURRENT(30, LOC, ""PORTAGG"")")</f>
        <v>35.130990650441298</v>
      </c>
      <c r="K3" s="77">
        <f>HLOOKUP(B3,'Index earnings'!$A$1:$V$26,26,FALSE)</f>
        <v>2.1185121040589117E-2</v>
      </c>
      <c r="L3">
        <f>HLOOKUP(B3,'Yearly returns'!$B$1:$V$128,126,FALSE)</f>
        <v>-59.507649999999998</v>
      </c>
      <c r="M3">
        <f t="shared" ref="M3:M22" si="0">I3-G3</f>
        <v>8.6752837177279005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40.9</v>
      </c>
      <c r="Q3" cm="1">
        <f t="array" ref="Q3">_xlfn.PERCENTRANK.EXC(_xlfn._xlws.FILTER(L$2:L$22, ISNUMBER(L$2:L$22)),L3)*100</f>
        <v>4.5</v>
      </c>
      <c r="R3">
        <f>N3*Assumption!$F$64 + O3*Assumption!$F$61 + P3*Assumption!$F$62 + Q3*Assumption!$F$63</f>
        <v>42.025000000000006</v>
      </c>
      <c r="S3" cm="1">
        <f t="array" ref="S3">_xlfn.PERCENTRANK.EXC(_xlfn._xlws.FILTER(R$2:R$22, ISNUMBER(R$2:R$22)),R3)*100</f>
        <v>31.8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6.6899959999999998</v>
      </c>
      <c r="H4" cm="1">
        <f t="array" ref="H4">_xll.FDS(B4,"FG_ROE(0)")</f>
        <v>12.285761104784299</v>
      </c>
      <c r="I4">
        <f>HLOOKUP(B4,'Index ROE'!$B$1:$V$25,24,FALSE)</f>
        <v>15.657517511443299</v>
      </c>
      <c r="J4" cm="1">
        <f t="array" ref="J4">_xll.FDS(B4, "FMA_RBICS_REV_CURRENT(30, LOC, ""PORTAGG"")")</f>
        <v>53.2717331572156</v>
      </c>
      <c r="K4" s="77">
        <f>HLOOKUP(B4,'Index earnings'!$A$1:$V$26,26,FALSE)</f>
        <v>4.2935760209013241E-2</v>
      </c>
      <c r="L4">
        <f>HLOOKUP(B4,'Yearly returns'!$B$1:$V$128,126,FALSE)</f>
        <v>-43.961506</v>
      </c>
      <c r="M4">
        <f t="shared" si="0"/>
        <v>8.967521511443298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48.825000000000003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5.7381444000000004</v>
      </c>
      <c r="H5" cm="1">
        <f t="array" ref="H5">_xll.FDS(B5,"FG_ROE(0)")</f>
        <v>12.416440613540001</v>
      </c>
      <c r="I5">
        <f>HLOOKUP(B5,'Index ROE'!$B$1:$V$25,24,FALSE)</f>
        <v>12.530824852807651</v>
      </c>
      <c r="J5" cm="1">
        <f t="array" ref="J5">_xll.FDS(B5, "FMA_RBICS_REV_CURRENT(30, LOC, ""PORTAGG"")")</f>
        <v>40.960553444429898</v>
      </c>
      <c r="K5" s="77">
        <f>HLOOKUP(B5,'Index earnings'!$A$1:$V$26,26,FALSE)</f>
        <v>6.5968962435704714E-2</v>
      </c>
      <c r="L5">
        <f>HLOOKUP(B5,'Yearly returns'!$B$1:$V$128,126,FALSE)</f>
        <v>-43.419646999999998</v>
      </c>
      <c r="M5">
        <f t="shared" si="0"/>
        <v>6.7926804528076508</v>
      </c>
      <c r="N5" cm="1">
        <f t="array" ref="N5">_xlfn.PERCENTRANK.EXC(_xlfn._xlws.FILTER(M$2:M$22, ISNUMBER(M$2:M$22)),M5)*100</f>
        <v>40.9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45.4</v>
      </c>
      <c r="R5">
        <f>N5*Assumption!$F$64 + O5*Assumption!$F$61 + P5*Assumption!$F$62 + Q5*Assumption!$F$63</f>
        <v>52.274999999999999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5.5797999999999996</v>
      </c>
      <c r="H6" cm="1">
        <f t="array" ref="H6">_xll.FDS(B6,"FG_ROE(0)")</f>
        <v>12.691715150376901</v>
      </c>
      <c r="I6">
        <f>HLOOKUP(B6,'Index ROE'!$B$1:$V$25,24,FALSE)</f>
        <v>10.013481596831115</v>
      </c>
      <c r="J6" cm="1">
        <f t="array" ref="J6">_xll.FDS(B6, "FMA_RBICS_REV_CURRENT(30, LOC, ""PORTAGG"")")</f>
        <v>46.646333418052699</v>
      </c>
      <c r="K6" s="77">
        <f>HLOOKUP(B6,'Index earnings'!$A$1:$V$26,26,FALSE)</f>
        <v>3.6620331475524681E-2</v>
      </c>
      <c r="L6">
        <f>HLOOKUP(B6,'Yearly returns'!$B$1:$V$128,126,FALSE)</f>
        <v>-51.066895000000002</v>
      </c>
      <c r="M6">
        <f t="shared" si="0"/>
        <v>4.4336815968311152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59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30.65</v>
      </c>
      <c r="S6" cm="1">
        <f t="array" ref="S6">_xlfn.PERCENTRANK.EXC(_xlfn._xlws.FILTER(R$2:R$22, ISNUMBER(R$2:R$22)),R6)*100</f>
        <v>18.099999999999998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6.4361819999999996</v>
      </c>
      <c r="H7" cm="1">
        <f t="array" ref="H7">_xll.FDS(B7,"FG_ROE(0)")</f>
        <v>10.9050645873841</v>
      </c>
      <c r="I7">
        <f>HLOOKUP(B7,'Index ROE'!$B$1:$V$25,24,FALSE)</f>
        <v>12.932447143095301</v>
      </c>
      <c r="J7" cm="1">
        <f t="array" ref="J7">_xll.FDS(B7, "FMA_RBICS_REV_CURRENT(30, LOC, ""PORTAGG"")")</f>
        <v>29.8040222376735</v>
      </c>
      <c r="K7" s="77">
        <f>HLOOKUP(B7,'Index earnings'!$A$1:$V$26,26,FALSE)</f>
        <v>1.6222352047230215E-2</v>
      </c>
      <c r="L7">
        <f>HLOOKUP(B7,'Yearly returns'!$B$1:$V$128,126,FALSE)</f>
        <v>-43.894480000000001</v>
      </c>
      <c r="M7">
        <f t="shared" si="0"/>
        <v>6.4962651430953011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63.7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42.05</v>
      </c>
      <c r="S7" cm="1">
        <f t="array" ref="S7">_xlfn.PERCENTRANK.EXC(_xlfn._xlws.FILTER(R$2:R$22, ISNUMBER(R$2:R$22)),R7)*100</f>
        <v>36.299999999999997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3.8199390000000002</v>
      </c>
      <c r="H8" cm="1">
        <f t="array" ref="H8">_xll.FDS(B8,"FG_ROE(0)")</f>
        <v>8.1260775965104397</v>
      </c>
      <c r="I8">
        <f>HLOOKUP(B8,'Index ROE'!$B$1:$V$25,24,FALSE)</f>
        <v>11.93920849991995</v>
      </c>
      <c r="J8" cm="1">
        <f t="array" ref="J8">_xll.FDS(B8, "FMA_RBICS_REV_CURRENT(30, LOC, ""PORTAGG"")")</f>
        <v>43.632040658612603</v>
      </c>
      <c r="K8" s="77">
        <f>HLOOKUP(B8,'Index earnings'!$A$1:$V$26,26,FALSE)</f>
        <v>2.3805497500569262E-2</v>
      </c>
      <c r="L8">
        <f>HLOOKUP(B8,'Yearly returns'!$B$1:$V$128,126,FALSE)</f>
        <v>-34.768383</v>
      </c>
      <c r="M8">
        <f t="shared" si="0"/>
        <v>8.11926949991995</v>
      </c>
      <c r="N8" cm="1">
        <f t="array" ref="N8">_xlfn.PERCENTRANK.EXC(_xlfn._xlws.FILTER(M$2:M$22, ISNUMBER(M$2:M$22)),M8)*100</f>
        <v>54.500000000000007</v>
      </c>
      <c r="O8" cm="1">
        <f t="array" ref="O8">(1-_xlfn.PERCENTRANK.EXC(_xlfn._xlws.FILTER(J$2:J$22, ISNUMBER(J$2:J$22)),J8))*100</f>
        <v>31.899999999999995</v>
      </c>
      <c r="P8" cm="1">
        <f t="array" ref="P8">_xlfn.PERCENTRANK.EXC(_xlfn._xlws.FILTER(K$2:K$22, ISNUMBER(K$2:K$22)),K8)*100</f>
        <v>45.4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51.125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1.49</v>
      </c>
      <c r="H9" cm="1">
        <f t="array" ref="H9">_xll.FDS(B9,"FG_ROE(0)")</f>
        <v>10.8890061932584</v>
      </c>
      <c r="I9">
        <f>HLOOKUP(B9,'Index ROE'!$B$1:$V$25,24,FALSE)</f>
        <v>12.1494708776913</v>
      </c>
      <c r="J9" cm="1">
        <f t="array" ref="J9">_xll.FDS(B9, "FMA_RBICS_REV_CURRENT(30, LOC, ""PORTAGG"")")</f>
        <v>18.667687162585999</v>
      </c>
      <c r="K9" s="77">
        <f>HLOOKUP(B9,'Index earnings'!$A$1:$V$26,26,FALSE)</f>
        <v>3.7644175690587867E-2</v>
      </c>
      <c r="L9">
        <f>HLOOKUP(B9,'Yearly returns'!$B$1:$V$128,126,FALSE)</f>
        <v>-29.776024</v>
      </c>
      <c r="M9">
        <f t="shared" si="0"/>
        <v>10.6594708776913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63.6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80.674999999999997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9.8663000000000007</v>
      </c>
      <c r="H10" cm="1">
        <f t="array" ref="H10">_xll.FDS(B10,"FG_ROE(0)")</f>
        <v>10.962512878611699</v>
      </c>
      <c r="I10">
        <f>HLOOKUP(B10,'Index ROE'!$B$1:$V$25,24,FALSE)</f>
        <v>12.78064669069385</v>
      </c>
      <c r="J10" cm="1">
        <f t="array" ref="J10">_xll.FDS(B10, "FMA_RBICS_REV_CURRENT(30, LOC, ""PORTAGG"")")</f>
        <v>25.773402402130699</v>
      </c>
      <c r="K10" s="77">
        <f>HLOOKUP(B10,'Index earnings'!$A$1:$V$26,26,FALSE)</f>
        <v>5.8038772068914612E-2</v>
      </c>
      <c r="L10">
        <f>HLOOKUP(B10,'Yearly returns'!$B$1:$V$128,126,FALSE)</f>
        <v>-38.409424000000001</v>
      </c>
      <c r="M10">
        <f t="shared" si="0"/>
        <v>2.9143466906938489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68.199999999999989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59</v>
      </c>
      <c r="R10">
        <f>N10*Assumption!$F$64 + O10*Assumption!$F$61 + P10*Assumption!$F$62 + Q10*Assumption!$F$63</f>
        <v>54.5</v>
      </c>
      <c r="S10" cm="1">
        <f t="array" ref="S10">_xlfn.PERCENTRANK.EXC(_xlfn._xlws.FILTER(R$2:R$22, ISNUMBER(R$2:R$22)),R10)*100</f>
        <v>68.100000000000009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3.0802999999999998</v>
      </c>
      <c r="H11" cm="1">
        <f t="array" ref="H11">_xll.FDS(B11,"FG_ROE(0)")</f>
        <v>7.0909159502034802</v>
      </c>
      <c r="I11">
        <f>HLOOKUP(B11,'Index ROE'!$B$1:$V$25,24,FALSE)</f>
        <v>10.671681938827749</v>
      </c>
      <c r="J11" cm="1">
        <f t="array" ref="J11">_xll.FDS(B11, "FMA_RBICS_REV_CURRENT(30, LOC, ""PORTAGG"")")</f>
        <v>16.056884842669401</v>
      </c>
      <c r="K11" s="77">
        <f>HLOOKUP(B11,'Index earnings'!$A$1:$V$26,26,FALSE)</f>
        <v>2.4558906920942647E-2</v>
      </c>
      <c r="L11">
        <f>HLOOKUP(B11,'Yearly returns'!$B$1:$V$128,126,FALSE)</f>
        <v>-35.610419999999998</v>
      </c>
      <c r="M11">
        <f t="shared" si="0"/>
        <v>7.5913819388277499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54.500000000000007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65.900000000000006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12.947678</v>
      </c>
      <c r="H12" cm="1">
        <f t="array" ref="H12">_xll.FDS(B12,"FG_ROE(0)")</f>
        <v>18.389988922932901</v>
      </c>
      <c r="I12">
        <f>HLOOKUP(B12,'Index ROE'!$B$1:$V$25,24,FALSE)</f>
        <v>14.789114385536951</v>
      </c>
      <c r="J12" cm="1">
        <f t="array" ref="J12">_xll.FDS(B12, "FMA_RBICS_REV_CURRENT(30, LOC, ""PORTAGG"")")</f>
        <v>35.681481478640997</v>
      </c>
      <c r="K12" s="77">
        <f>HLOOKUP(B12,'Index earnings'!$A$1:$V$26,26,FALSE)</f>
        <v>2.0655208472790454E-2</v>
      </c>
      <c r="L12">
        <f>HLOOKUP(B12,'Yearly returns'!$B$1:$V$128,126,FALSE)</f>
        <v>-51.555329999999998</v>
      </c>
      <c r="M12">
        <f t="shared" si="0"/>
        <v>1.8414363855369515</v>
      </c>
      <c r="N12" cm="1">
        <f t="array" ref="N12">_xlfn.PERCENTRANK.EXC(_xlfn._xlws.FILTER(M$2:M$22, ISNUMBER(M$2:M$22)),M12)*100</f>
        <v>9</v>
      </c>
      <c r="O12" cm="1">
        <f t="array" ref="O12">(1-_xlfn.PERCENTRANK.EXC(_xlfn._xlws.FILTER(J$2:J$22, ISNUMBER(J$2:J$22)),J12))*100</f>
        <v>50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27.225000000000001</v>
      </c>
      <c r="S12" cm="1">
        <f t="array" ref="S12">_xlfn.PERCENTRANK.EXC(_xlfn._xlws.FILTER(R$2:R$22, ISNUMBER(R$2:R$22)),R12)*100</f>
        <v>9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10.586368</v>
      </c>
      <c r="H13" cm="1">
        <f t="array" ref="H13">_xll.FDS(B13,"FG_ROE(0)")</f>
        <v>12.3492924903925</v>
      </c>
      <c r="I13">
        <f>HLOOKUP(B13,'Index ROE'!$B$1:$V$25,24,FALSE)</f>
        <v>16.7616860731518</v>
      </c>
      <c r="J13" cm="1">
        <f t="array" ref="J13">_xll.FDS(B13, "FMA_RBICS_REV_CURRENT(30, LOC, ""PORTAGG"")")</f>
        <v>46.180704979612102</v>
      </c>
      <c r="K13" s="77">
        <f>HLOOKUP(B13,'Index earnings'!$A$1:$V$26,26,FALSE)</f>
        <v>2.3841978697412891E-2</v>
      </c>
      <c r="L13">
        <f>HLOOKUP(B13,'Yearly returns'!$B$1:$V$128,126,FALSE)</f>
        <v>-44.121720000000003</v>
      </c>
      <c r="M13">
        <f t="shared" si="0"/>
        <v>6.1753180731518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50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34.075000000000003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3.0350000000000001</v>
      </c>
      <c r="H14" cm="1">
        <f t="array" ref="H14">_xll.FDS(B14,"FG_ROE(0)")</f>
        <v>15.0196861796096</v>
      </c>
      <c r="I14">
        <f>HLOOKUP(B14,'Index ROE'!$B$1:$V$25,24,FALSE)</f>
        <v>5.4192242708958744</v>
      </c>
      <c r="J14" cm="1">
        <f t="array" ref="J14">_xll.FDS(B14, "FMA_RBICS_REV_CURRENT(30, LOC, ""PORTAGG"")")</f>
        <v>42.459010856855102</v>
      </c>
      <c r="K14" s="77">
        <f>HLOOKUP(B14,'Index earnings'!$A$1:$V$26,26,FALSE)</f>
        <v>-9.9977006807554725E-2</v>
      </c>
      <c r="L14">
        <f>HLOOKUP(B14,'Yearly returns'!$B$1:$V$128,126,FALSE)</f>
        <v>-58.529803999999999</v>
      </c>
      <c r="M14">
        <f t="shared" si="0"/>
        <v>2.3842242708958743</v>
      </c>
      <c r="N14" cm="1">
        <f t="array" ref="N14">_xlfn.PERCENTRANK.EXC(_xlfn._xlws.FILTER(M$2:M$22, ISNUMBER(M$2:M$22)),M14)*100</f>
        <v>13.600000000000001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15.875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6.8005000000000004</v>
      </c>
      <c r="H15" cm="1">
        <f t="array" ref="H15">_xll.FDS(B15,"FG_ROE(0)")</f>
        <v>15.6528380896016</v>
      </c>
      <c r="I15">
        <f>HLOOKUP(B15,'Index ROE'!$B$1:$V$25,24,FALSE)</f>
        <v>15.463136340534799</v>
      </c>
      <c r="J15" cm="1">
        <f t="array" ref="J15">_xll.FDS(B15, "FMA_RBICS_REV_CURRENT(30, LOC, ""PORTAGG"")")</f>
        <v>30.380076672015701</v>
      </c>
      <c r="K15" s="77">
        <f>HLOOKUP(B15,'Index earnings'!$A$1:$V$26,26,FALSE)</f>
        <v>6.0130008595538742E-2</v>
      </c>
      <c r="L15">
        <f>HLOOKUP(B15,'Yearly returns'!$B$1:$V$128,126,FALSE)</f>
        <v>-33.468640000000001</v>
      </c>
      <c r="M15">
        <f t="shared" si="0"/>
        <v>8.6626363405347995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77.2</v>
      </c>
      <c r="R15">
        <f>N15*Assumption!$F$64 + O15*Assumption!$F$61 + P15*Assumption!$F$62 + Q15*Assumption!$F$63</f>
        <v>69.274999999999991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2.1473</v>
      </c>
      <c r="H16" cm="1">
        <f t="array" ref="H16">_xll.FDS(B16,"FG_ROE(0)")</f>
        <v>11.0014451970249</v>
      </c>
      <c r="I16">
        <f>HLOOKUP(B16,'Index ROE'!$B$1:$V$25,24,FALSE)</f>
        <v>12.885451183674199</v>
      </c>
      <c r="J16" cm="1">
        <f t="array" ref="J16">_xll.FDS(B16, "FMA_RBICS_REV_CURRENT(30, LOC, ""PORTAGG"")")</f>
        <v>24.315165898636501</v>
      </c>
      <c r="K16" s="77">
        <f>HLOOKUP(B16,'Index earnings'!$A$1:$V$26,26,FALSE)</f>
        <v>7.2158243841931924E-2</v>
      </c>
      <c r="L16">
        <f>HLOOKUP(B16,'Yearly returns'!$B$1:$V$128,126,FALSE)</f>
        <v>-41.298217999999999</v>
      </c>
      <c r="M16">
        <f t="shared" si="0"/>
        <v>10.7381511836742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50</v>
      </c>
      <c r="R16">
        <f>N16*Assumption!$F$64 + O16*Assumption!$F$61 + P16*Assumption!$F$62 + Q16*Assumption!$F$63</f>
        <v>73.849999999999994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4.0789</v>
      </c>
      <c r="H17" cm="1">
        <f t="array" ref="H17">_xll.FDS(B17,"FG_ROE(0)")</f>
        <v>10.872360569969899</v>
      </c>
      <c r="I17">
        <f>HLOOKUP(B17,'Index ROE'!$B$1:$V$25,24,FALSE)</f>
        <v>12.269166041116101</v>
      </c>
      <c r="J17" cm="1">
        <f t="array" ref="J17">_xll.FDS(B17, "FMA_RBICS_REV_CURRENT(30, LOC, ""PORTAGG"")")</f>
        <v>61.356486300086203</v>
      </c>
      <c r="K17" s="77">
        <f>HLOOKUP(B17,'Index earnings'!$A$1:$V$26,26,FALSE)</f>
        <v>8.8740466700483189E-3</v>
      </c>
      <c r="L17">
        <f>HLOOKUP(B17,'Yearly returns'!$B$1:$V$128,126,FALSE)</f>
        <v>-24.24034</v>
      </c>
      <c r="M17">
        <f t="shared" si="0"/>
        <v>8.1902660411161001</v>
      </c>
      <c r="N17" cm="1">
        <f t="array" ref="N17">_xlfn.PERCENTRANK.EXC(_xlfn._xlws.FILTER(M$2:M$22, ISNUMBER(M$2:M$22)),M17)*100</f>
        <v>59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2.405287</v>
      </c>
      <c r="H18" cm="1">
        <f t="array" ref="H18">_xll.FDS(B18,"FG_ROE(0)")</f>
        <v>8.0991335723817102</v>
      </c>
      <c r="I18">
        <f>HLOOKUP(B18,'Index ROE'!$B$1:$V$25,24,FALSE)</f>
        <v>13.0025654489041</v>
      </c>
      <c r="J18" cm="1">
        <f t="array" ref="J18">_xll.FDS(B18, "FMA_RBICS_REV_CURRENT(30, LOC, ""PORTAGG"")")</f>
        <v>23.717610417705998</v>
      </c>
      <c r="K18" s="77">
        <f>HLOOKUP(B18,'Index earnings'!$A$1:$V$26,26,FALSE)</f>
        <v>1.2617045604423671E-2</v>
      </c>
      <c r="L18">
        <f>HLOOKUP(B18,'Yearly returns'!$B$1:$V$128,126,FALSE)</f>
        <v>-35.202182999999998</v>
      </c>
      <c r="M18">
        <f t="shared" si="0"/>
        <v>10.597278448904101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26.319761</v>
      </c>
      <c r="H19" cm="1">
        <f t="array" ref="H19">_xll.FDS(B19,"FG_ROE(0)")</f>
        <v>15.749606118180701</v>
      </c>
      <c r="I19">
        <f>HLOOKUP(B19,'Index ROE'!$B$1:$V$25,24,FALSE)</f>
        <v>14.774119834582851</v>
      </c>
      <c r="J19" cm="1">
        <f t="array" ref="J19">_xll.FDS(B19, "FMA_RBICS_REV_CURRENT(30, LOC, ""PORTAGG"")")</f>
        <v>23.6199035082149</v>
      </c>
      <c r="K19" s="77">
        <f>HLOOKUP(B19,'Index earnings'!$A$1:$V$26,26,FALSE)</f>
        <v>8.200571631078879E-2</v>
      </c>
      <c r="L19">
        <f>HLOOKUP(B19,'Yearly returns'!$B$1:$V$128,126,FALSE)</f>
        <v>-49.681843000000001</v>
      </c>
      <c r="M19">
        <f t="shared" si="0"/>
        <v>-11.545641165417148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54.500000000000007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4.5493579999999998</v>
      </c>
      <c r="H20" cm="1">
        <f t="array" ref="H20">_xll.FDS(B20,"FG_ROE(0)")</f>
        <v>14.841660853240001</v>
      </c>
      <c r="I20">
        <f>HLOOKUP(B20,'Index ROE'!$B$1:$V$25,24,FALSE)</f>
        <v>11.156370494280349</v>
      </c>
      <c r="J20" cm="1">
        <f t="array" ref="J20">_xll.FDS(B20, "FMA_RBICS_REV_CURRENT(30, LOC, ""PORTAGG"")")</f>
        <v>57.6640333699671</v>
      </c>
      <c r="K20" s="77">
        <f>HLOOKUP(B20,'Index earnings'!$A$1:$V$26,26,FALSE)</f>
        <v>8.3481705833627906E-3</v>
      </c>
      <c r="L20">
        <f>HLOOKUP(B20,'Yearly returns'!$B$1:$V$128,126,FALSE)</f>
        <v>-40.543640000000003</v>
      </c>
      <c r="M20">
        <f t="shared" si="0"/>
        <v>6.6070124942803492</v>
      </c>
      <c r="N20" cm="1">
        <f t="array" ref="N20">_xlfn.PERCENTRANK.EXC(_xlfn._xlws.FILTER(M$2:M$22, ISNUMBER(M$2:M$22)),M20)*100</f>
        <v>36.299999999999997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54.500000000000007</v>
      </c>
      <c r="R20">
        <f>N20*Assumption!$F$64 + O20*Assumption!$F$61 + P20*Assumption!$F$62 + Q20*Assumption!$F$63</f>
        <v>29.5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2.8792138</v>
      </c>
      <c r="H21" cm="1">
        <f t="array" ref="H21">_xll.FDS(B21,"FG_ROE(0)")</f>
        <v>8.1322237418306997</v>
      </c>
      <c r="I21">
        <f>HLOOKUP(B21,'Index ROE'!$B$1:$V$25,24,FALSE)</f>
        <v>15.109726785561501</v>
      </c>
      <c r="J21" cm="1">
        <f t="array" ref="J21">_xll.FDS(B21, "FMA_RBICS_REV_CURRENT(30, LOC, ""PORTAGG"")")</f>
        <v>55.417234416641399</v>
      </c>
      <c r="K21" s="77">
        <f>HLOOKUP(B21,'Index earnings'!$A$1:$V$26,26,FALSE)</f>
        <v>-4.4922818987835234E-2</v>
      </c>
      <c r="L21">
        <f>HLOOKUP(B21,'Yearly returns'!$B$1:$V$128,126,FALSE)</f>
        <v>-45.146500000000003</v>
      </c>
      <c r="M21">
        <f t="shared" si="0"/>
        <v>12.2305129855615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4.9369519999999998</v>
      </c>
      <c r="H22" cm="1">
        <f t="array" ref="H22">_xll.FDS(B22,"FG_ROE(0)")</f>
        <v>11.784325075816399</v>
      </c>
      <c r="I22">
        <f>HLOOKUP(B22,'Index ROE'!$B$1:$V$25,24,FALSE)</f>
        <v>11.9967853551854</v>
      </c>
      <c r="J22" cm="1">
        <f t="array" ref="J22">_xll.FDS(B22, "FMA_RBICS_REV_CURRENT(30, LOC, ""PORTAGG"")")</f>
        <v>39.447230232132199</v>
      </c>
      <c r="K22" s="77">
        <f>HLOOKUP(B22,'Index earnings'!$A$1:$V$26,26,FALSE)</f>
        <v>-1.602635124967311E-2</v>
      </c>
      <c r="L22">
        <f>HLOOKUP(B22,'Yearly returns'!$B$1:$V$128,126,FALSE)</f>
        <v>-31.2971</v>
      </c>
      <c r="M22">
        <f t="shared" si="0"/>
        <v>7.0598333551854004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45.499999999999993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46.575000000000003</v>
      </c>
      <c r="S22" cm="1">
        <f t="array" ref="S22">_xlfn.PERCENTRANK.EXC(_xlfn._xlws.FILTER(R$2:R$22, ISNUMBER(R$2:R$22)),R22)*100</f>
        <v>45.4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N1" activePane="topRight" state="frozen"/>
      <selection pane="topRight" activeCell="O6" sqref="O6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8150474</v>
      </c>
      <c r="E3" cm="1">
        <f t="array" ref="E3">_xll.FDS(C3,"FMA_COS_UP(""EPS"",""1M"",+1,NOW,,,""PORTAGG"",""MEANR"")")</f>
        <v>103</v>
      </c>
      <c r="F3" cm="1">
        <f t="array" ref="F3">_xll.FDS(C3,"FMA_COS_DOWN(""EPS"",""1M"",+1,NOW,,,""PORTAGG"",""MEANR"")")</f>
        <v>110</v>
      </c>
      <c r="G3" cm="1">
        <f t="array" ref="G3">_xll.FDS(A3,"SIZE(FG_CONSTITUENTS)")</f>
        <v>432</v>
      </c>
      <c r="H3" s="9">
        <f t="shared" ref="H3:H23" si="0">E3/$G3</f>
        <v>0.23842592592592593</v>
      </c>
      <c r="I3" s="9">
        <f t="shared" ref="I3:I23" si="1">F3/$G3</f>
        <v>0.25462962962962965</v>
      </c>
      <c r="J3" s="9">
        <f t="shared" ref="J3:J23" si="2">H3-I3</f>
        <v>-1.620370370370372E-2</v>
      </c>
      <c r="K3" s="5" cm="1">
        <f t="array" ref="K3">_xll.FDS(A3,"FMA_PCT_ABOVE_MAVG(200,0,,,,""PORTAGG"")")/100</f>
        <v>0.70370370370370394</v>
      </c>
      <c r="L3" s="41" cm="1">
        <f t="array" ref="L3">_xll.FDSB(A3,"PERCENT_CHANGE(FMA_EPS(+1,0,,,,""PORTAGG"",""MEAN""),FMA_EPS(+1,-1AM,,,,""PORTAGG"",""MEAN""))")</f>
        <v>-0.16532291468136201</v>
      </c>
      <c r="M3" s="41" cm="1">
        <f t="array" ref="M3">_xll.FDSB(A3,"PERCENT_CHANGE(FMA_EPS(+1,0,,,,""PORTAGG"",""MEAN""),FMA_EPS(+1,-3AM,,,,""PORTAGG"",""MEAN""))")</f>
        <v>-0.85640082365661996</v>
      </c>
      <c r="N3" s="3" cm="1">
        <f t="array" ref="N3">_xll.FDS(C3,"FG_TOTAL_RETURNC(0,-1AM)")</f>
        <v>22.983706000000002</v>
      </c>
      <c r="O3" s="3" cm="1">
        <f t="array" ref="O3">_xll.FDS(C3,"FG_TOTAL_RETURNC(0,-3AM)")</f>
        <v>14.179087000000001</v>
      </c>
      <c r="P3" s="3" cm="1">
        <f t="array" ref="P3">_xll.FDS(C3,"FG_TOTAL_RETURNC(0,-6AM)")</f>
        <v>12.020849999999999</v>
      </c>
      <c r="Q3" s="9" cm="1">
        <f t="array" ref="Q3">_xll.FDS(C3,"P_PRICE(0)/P_PRICE_HIGH_PR(0,,,,,,""PRICE"",""INTRA"",""52W"")")</f>
        <v>0.77549404</v>
      </c>
      <c r="R3" s="9" cm="1">
        <f t="array" ref="R3">_xll.FDS(C3,"P_PRICE(0)/P_PRICE_low_PR(0,,,,,,""PRICE"",""INTRA"",""52W"")-1")</f>
        <v>0.27789829999999999</v>
      </c>
      <c r="S3" s="3" cm="1">
        <f t="array" ref="S3">_xll.FDS(C3,"FG_TOTAL_RETURNC(0,-12AM)")</f>
        <v>13.585483999999999</v>
      </c>
      <c r="T3" s="4" cm="1">
        <f t="array" ref="T3">_xlfn.PERCENTRANK.EXC(_xlfn._xlws.FILTER($R$3:$R$23, ISNUMBER($R$3:$R$23)),R3)*100</f>
        <v>68.100000000000009</v>
      </c>
      <c r="U3" s="4">
        <f t="shared" ref="U3:U23" si="3">100-T3</f>
        <v>31.899999999999991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81.8</v>
      </c>
      <c r="X3" s="4" cm="1">
        <f t="array" ref="X3">_xlfn.PERCENTRANK.EXC(_xlfn._xlws.FILTER($P$3:$P$23, ISNUMBER($P$3:$P$23)),P3)*100</f>
        <v>68.100000000000009</v>
      </c>
      <c r="Y3" s="200" cm="1">
        <f t="array" ref="Y3">_xlfn.PERCENTRANK.EXC(_xlfn._xlws.FILTER($S$3:$S$23, ISNUMBER($S$3:$S$23)),S3)*100</f>
        <v>45.4</v>
      </c>
      <c r="Z3" s="4" cm="1">
        <f t="array" ref="Z3">_xlfn.PERCENTRANK.EXC(_xlfn._xlws.FILTER($K$3:$K$23, ISNUMBER($K$3:$K$23)),K3)*100</f>
        <v>72.7</v>
      </c>
      <c r="AA3" s="4" cm="1">
        <f t="array" ref="AA3">_xlfn.PERCENTRANK.EXC(_xlfn._xlws.FILTER($H$3:$H$23, ISNUMBER($H$3:$H$23)),H3)*100</f>
        <v>31.8</v>
      </c>
      <c r="AB3" s="4" cm="1">
        <f t="array" ref="AB3">_xlfn.PERCENTRANK.EXC(_xlfn._xlws.FILTER($J$3:$J$23, ISNUMBER($J$3:$J$23)),J3)*100</f>
        <v>50</v>
      </c>
      <c r="AC3" s="4">
        <f t="shared" ref="AC3:AC23" si="4">_xlfn.PERCENTRANK.EXC($L$3:$L$23,L3)*100</f>
        <v>63.6</v>
      </c>
      <c r="AD3" s="4">
        <f t="shared" ref="AD3:AD23" si="5">_xlfn.PERCENTRANK.EXC($M$3:$M$23,M3)*100</f>
        <v>54.500000000000007</v>
      </c>
      <c r="AE3" s="4">
        <f t="shared" ref="AE3:AE23" si="6">_xlfn.PERCENTRANK.EXC($D$3:$D$23,D3)*100</f>
        <v>90.9</v>
      </c>
      <c r="AF3" s="4">
        <f>'Economic Momentum'!Q4</f>
        <v>31.8</v>
      </c>
      <c r="AG3" s="4">
        <f ca="1">'Economic Momentum'!R4</f>
        <v>22.7</v>
      </c>
      <c r="AH3" s="4">
        <f t="shared" ref="AH3:AH23" ca="1" si="7">SUMPRODUCT($U$2:$AG$2,U3:AG3)</f>
        <v>50.410000000000004</v>
      </c>
      <c r="AJ3" s="3" cm="1">
        <f t="array" aca="1" ref="AJ3" ca="1">_xlfn.PERCENTRANK.EXC(_xlfn._xlws.FILTER($AH$3:$AH$23, ISNUMBER($AH$3:$AH$23)),AH3)*100</f>
        <v>50</v>
      </c>
      <c r="AK3">
        <f t="shared" ref="AK3:AK23" si="8">COUNTIF(V3:AB3,"&gt;70")</f>
        <v>2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142188.01999999999</v>
      </c>
      <c r="E4" cm="1">
        <f t="array" ref="E4">_xll.FDS(C4,"FMA_COS_UP(""EPS"",""1M"",+1,NOW,,,""PORTAGG"",""MEANR"")")</f>
        <v>15</v>
      </c>
      <c r="F4" cm="1">
        <f t="array" ref="F4">_xll.FDS(C4,"FMA_COS_DOWN(""EPS"",""1M"",+1,NOW,,,""PORTAGG"",""MEANR"")")</f>
        <v>7</v>
      </c>
      <c r="G4" cm="1">
        <f t="array" ref="G4">_xll.FDS(A4,"SIZE(FG_CONSTITUENTS)")</f>
        <v>28</v>
      </c>
      <c r="H4" s="9">
        <f t="shared" si="0"/>
        <v>0.5357142857142857</v>
      </c>
      <c r="I4" s="9">
        <f t="shared" si="1"/>
        <v>0.25</v>
      </c>
      <c r="J4" s="9">
        <f t="shared" si="2"/>
        <v>0.2857142857142857</v>
      </c>
      <c r="K4" s="5" cm="1">
        <f t="array" ref="K4">_xll.FDS(A4,"FMA_PCT_ABOVE_MAVG(200,0,,,,""PORTAGG"")")/100</f>
        <v>0.39285714285714302</v>
      </c>
      <c r="L4" s="41" cm="1">
        <f t="array" ref="L4">_xll.FDSB(A4,"PERCENT_CHANGE(FMA_EPS(+1,0,,,,""PORTAGG"",""MEAN""),FMA_EPS(+1,-1AM,,,,""PORTAGG"",""MEAN""))")</f>
        <v>1.1789595152186501</v>
      </c>
      <c r="M4" s="41" cm="1">
        <f t="array" ref="M4">_xll.FDSB(A4,"PERCENT_CHANGE(FMA_EPS(+1,0,,,,""PORTAGG"",""MEAN""),FMA_EPS(+1,-3AM,,,,""PORTAGG"",""MEAN""))")</f>
        <v>-3.9292623488549099</v>
      </c>
      <c r="N4" s="3" cm="1">
        <f t="array" ref="N4">_xll.FDS(C4,"FG_TOTAL_RETURNC(0,-1AM)")</f>
        <v>2.5331258999999999</v>
      </c>
      <c r="O4" s="3" cm="1">
        <f t="array" ref="O4">_xll.FDS(C4,"FG_TOTAL_RETURNC(0,-3AM)")</f>
        <v>-0.45403241999999999</v>
      </c>
      <c r="P4" s="3" cm="1">
        <f t="array" ref="P4">_xll.FDS(C4,"FG_TOTAL_RETURNC(0,-6AM)")</f>
        <v>2.7490019999999999</v>
      </c>
      <c r="Q4" s="9" cm="1">
        <f t="array" ref="Q4">_xll.FDS(C4,"P_PRICE(0)/P_PRICE_HIGH_PR(0,,,,,,""PRICE"",""INTRA"",""52W"")")</f>
        <v>0.88978623999999995</v>
      </c>
      <c r="R4" s="9" cm="1">
        <f t="array" ref="R4">_xll.FDS(C4,"P_PRICE(0)/P_PRICE_low_PR(0,,,,,,""PRICE"",""INTRA"",""52W"")-1")</f>
        <v>0.11153352</v>
      </c>
      <c r="S4" s="3" cm="1">
        <f t="array" ref="S4">_xll.FDS(C4,"FG_TOTAL_RETURNC(0,-12AM)")</f>
        <v>9.1873760000000004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31.8</v>
      </c>
      <c r="X4" s="4" cm="1">
        <f t="array" ref="X4">_xlfn.PERCENTRANK.EXC(_xlfn._xlws.FILTER($P$3:$P$23, ISNUMBER($P$3:$P$23)),P4)*100</f>
        <v>36.299999999999997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22.7</v>
      </c>
      <c r="AA4" s="4" cm="1">
        <f t="array" ref="AA4">_xlfn.PERCENTRANK.EXC(_xlfn._xlws.FILTER($H$3:$H$23, ISNUMBER($H$3:$H$23)),H4)*100</f>
        <v>90.9</v>
      </c>
      <c r="AB4" s="4" cm="1">
        <f t="array" ref="AB4">_xlfn.PERCENTRANK.EXC(_xlfn._xlws.FILTER($J$3:$J$23, ISNUMBER($J$3:$J$23)),J4)*100</f>
        <v>95.399999999999991</v>
      </c>
      <c r="AC4" s="4">
        <f t="shared" si="4"/>
        <v>95.399999999999991</v>
      </c>
      <c r="AD4" s="4">
        <f t="shared" si="5"/>
        <v>27.200000000000003</v>
      </c>
      <c r="AE4" s="4">
        <f t="shared" si="6"/>
        <v>18.099999999999998</v>
      </c>
      <c r="AF4" s="4">
        <f>'Economic Momentum'!Q5</f>
        <v>45.4</v>
      </c>
      <c r="AG4" s="4">
        <f ca="1">'Economic Momentum'!R5</f>
        <v>36.299999999999997</v>
      </c>
      <c r="AH4" s="4">
        <f t="shared" ca="1" si="7"/>
        <v>33.15</v>
      </c>
      <c r="AJ4" s="3" cm="1">
        <f t="array" aca="1" ref="AJ4" ca="1">_xlfn.PERCENTRANK.EXC(_xlfn._xlws.FILTER($AH$3:$AH$23, ISNUMBER($AH$3:$AH$23)),AH4)*100</f>
        <v>36.299999999999997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733280.7</v>
      </c>
      <c r="E5" cm="1">
        <f t="array" ref="E5">_xll.FDS(C5,"FMA_COS_UP(""EPS"",""1M"",+1,NOW,,,""PORTAGG"",""MEANR"")")</f>
        <v>13</v>
      </c>
      <c r="F5" cm="1">
        <f t="array" ref="F5">_xll.FDS(C5,"FMA_COS_DOWN(""EPS"",""1M"",+1,NOW,,,""PORTAGG"",""MEANR"")")</f>
        <v>27</v>
      </c>
      <c r="G5" cm="1">
        <f t="array" ref="G5">_xll.FDS(A5,"SIZE(FG_CONSTITUENTS)")</f>
        <v>74</v>
      </c>
      <c r="H5" s="9">
        <f t="shared" si="0"/>
        <v>0.17567567567567569</v>
      </c>
      <c r="I5" s="9">
        <f t="shared" si="1"/>
        <v>0.36486486486486486</v>
      </c>
      <c r="J5" s="9">
        <f t="shared" si="2"/>
        <v>-0.18918918918918917</v>
      </c>
      <c r="K5" s="5" cm="1">
        <f t="array" ref="K5">_xll.FDS(A5,"FMA_PCT_ABOVE_MAVG(200,0,,,,""PORTAGG"")")/100</f>
        <v>0.67123287671232901</v>
      </c>
      <c r="L5" s="41" cm="1">
        <f t="array" ref="L5">_xll.FDSB(A5,"PERCENT_CHANGE(FMA_EPS(+1,0,,,,""PORTAGG"",""MEAN""),FMA_EPS(+1,-1AM,,,,""PORTAGG"",""MEAN""))")</f>
        <v>-1.35702205409504</v>
      </c>
      <c r="M5" s="41" cm="1">
        <f t="array" ref="M5">_xll.FDSB(A5,"PERCENT_CHANGE(FMA_EPS(+1,0,,,,""PORTAGG"",""MEAN""),FMA_EPS(+1,-3AM,,,,""PORTAGG"",""MEAN""))")</f>
        <v>-1.3758373813251901</v>
      </c>
      <c r="N5" s="3" cm="1">
        <f t="array" ref="N5">_xll.FDS(C5,"FG_TOTAL_RETURNC(0,-1AM)")</f>
        <v>-0.87873935999999997</v>
      </c>
      <c r="O5" s="3" cm="1">
        <f t="array" ref="O5">_xll.FDS(C5,"FG_TOTAL_RETURNC(0,-3AM)")</f>
        <v>11.297476</v>
      </c>
      <c r="P5" s="3" cm="1">
        <f t="array" ref="P5">_xll.FDS(C5,"FG_TOTAL_RETURNC(0,-6AM)")</f>
        <v>11.791384000000001</v>
      </c>
      <c r="Q5" s="9" cm="1">
        <f t="array" ref="Q5">_xll.FDS(C5,"P_PRICE(0)/P_PRICE_HIGH_PR(0,,,,,,""PRICE"",""INTRA"",""52W"")")</f>
        <v>0.95532499999999998</v>
      </c>
      <c r="R5" s="9" cm="1">
        <f t="array" ref="R5">_xll.FDS(C5,"P_PRICE(0)/P_PRICE_low_PR(0,,,,,,""PRICE"",""INTRA"",""52W"")-1")</f>
        <v>0.24709785000000001</v>
      </c>
      <c r="S5" s="3" cm="1">
        <f t="array" ref="S5">_xll.FDS(C5,"FG_TOTAL_RETURNC(0,-12AM)")</f>
        <v>10.422193999999999</v>
      </c>
      <c r="T5" s="4" cm="1">
        <f t="array" ref="T5">_xlfn.PERCENTRANK.EXC(_xlfn._xlws.FILTER($R$3:$R$23, ISNUMBER($R$3:$R$23)),R5)*100</f>
        <v>54.500000000000007</v>
      </c>
      <c r="U5" s="4">
        <f t="shared" si="3"/>
        <v>45.499999999999993</v>
      </c>
      <c r="V5" s="4" cm="1">
        <f t="array" ref="V5">_xlfn.PERCENTRANK.EXC(_xlfn._xlws.FILTER($Q$3:$Q$23, ISNUMBER($Q$3:$Q$23)),Q5)*100</f>
        <v>63.6</v>
      </c>
      <c r="W5" s="4" cm="1">
        <f t="array" ref="W5">_xlfn.PERCENTRANK.EXC(_xlfn._xlws.FILTER($O$3:$O$23, ISNUMBER($O$3:$O$23)),O5)*100</f>
        <v>72.7</v>
      </c>
      <c r="X5" s="4" cm="1">
        <f t="array" ref="X5">_xlfn.PERCENTRANK.EXC(_xlfn._xlws.FILTER($P$3:$P$23, ISNUMBER($P$3:$P$23)),P5)*100</f>
        <v>59</v>
      </c>
      <c r="Y5" s="200" cm="1">
        <f t="array" ref="Y5">_xlfn.PERCENTRANK.EXC(_xlfn._xlws.FILTER($S$3:$S$23, ISNUMBER($S$3:$S$23)),S5)*100</f>
        <v>40.9</v>
      </c>
      <c r="Z5" s="4" cm="1">
        <f t="array" ref="Z5">_xlfn.PERCENTRANK.EXC(_xlfn._xlws.FILTER($K$3:$K$23, ISNUMBER($K$3:$K$23)),K5)*100</f>
        <v>68.100000000000009</v>
      </c>
      <c r="AA5" s="4" cm="1">
        <f t="array" ref="AA5">_xlfn.PERCENTRANK.EXC(_xlfn._xlws.FILTER($H$3:$H$23, ISNUMBER($H$3:$H$23)),H5)*100</f>
        <v>9</v>
      </c>
      <c r="AB5" s="4" cm="1">
        <f t="array" ref="AB5">_xlfn.PERCENTRANK.EXC(_xlfn._xlws.FILTER($J$3:$J$23, ISNUMBER($J$3:$J$23)),J5)*100</f>
        <v>18.099999999999998</v>
      </c>
      <c r="AC5" s="4">
        <f t="shared" si="4"/>
        <v>40.9</v>
      </c>
      <c r="AD5" s="4">
        <f t="shared" si="5"/>
        <v>45.4</v>
      </c>
      <c r="AE5" s="4">
        <f t="shared" si="6"/>
        <v>63.6</v>
      </c>
      <c r="AF5" s="4">
        <f>'Economic Momentum'!Q6</f>
        <v>27.200000000000003</v>
      </c>
      <c r="AG5" s="4">
        <f ca="1">'Economic Momentum'!R6</f>
        <v>4.5</v>
      </c>
      <c r="AH5" s="4">
        <f t="shared" ca="1" si="7"/>
        <v>64.95</v>
      </c>
      <c r="AJ5" s="3" cm="1">
        <f t="array" aca="1" ref="AJ5" ca="1">_xlfn.PERCENTRANK.EXC(_xlfn._xlws.FILTER($AH$3:$AH$23, ISNUMBER($AH$3:$AH$23)),AH5)*100</f>
        <v>59</v>
      </c>
      <c r="AK5">
        <f t="shared" si="8"/>
        <v>1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247974.45</v>
      </c>
      <c r="E6" cm="1">
        <f t="array" ref="E6">_xll.FDS(C6,"FMA_COS_UP(""EPS"",""1M"",+1,NOW,,,""PORTAGG"",""MEANR"")")</f>
        <v>9</v>
      </c>
      <c r="F6" cm="1">
        <f t="array" ref="F6">_xll.FDS(C6,"FMA_COS_DOWN(""EPS"",""1M"",+1,NOW,,,""PORTAGG"",""MEANR"")")</f>
        <v>9</v>
      </c>
      <c r="G6" cm="1">
        <f t="array" ref="G6">_xll.FDS(A6,"SIZE(FG_CONSTITUENTS)")</f>
        <v>33</v>
      </c>
      <c r="H6" s="9">
        <f t="shared" si="0"/>
        <v>0.27272727272727271</v>
      </c>
      <c r="I6" s="9">
        <f t="shared" si="1"/>
        <v>0.27272727272727271</v>
      </c>
      <c r="J6" s="9">
        <f t="shared" si="2"/>
        <v>0</v>
      </c>
      <c r="K6" s="5" cm="1">
        <f t="array" ref="K6">_xll.FDS(A6,"FMA_PCT_ABOVE_MAVG(200,0,,,,""PORTAGG"")")/100</f>
        <v>0.81818181818181801</v>
      </c>
      <c r="L6" s="41" cm="1">
        <f t="array" ref="L6">_xll.FDSB(A6,"PERCENT_CHANGE(FMA_EPS(+1,0,,,,""PORTAGG"",""MEAN""),FMA_EPS(+1,-1AM,,,,""PORTAGG"",""MEAN""))")</f>
        <v>-2.42646026507005</v>
      </c>
      <c r="M6" s="41" cm="1">
        <f t="array" ref="M6">_xll.FDSB(A6,"PERCENT_CHANGE(FMA_EPS(+1,0,,,,""PORTAGG"",""MEAN""),FMA_EPS(+1,-3AM,,,,""PORTAGG"",""MEAN""))")</f>
        <v>2.6806366751433699</v>
      </c>
      <c r="N6" s="3" cm="1">
        <f t="array" ref="N6">_xll.FDS(C6,"FG_TOTAL_RETURNC(0,-1AM)")</f>
        <v>0.87412595999999998</v>
      </c>
      <c r="O6" s="3" cm="1">
        <f t="array" ref="O6">_xll.FDS(C6,"FG_TOTAL_RETURNC(0,-3AM)")</f>
        <v>14.803027999999999</v>
      </c>
      <c r="P6" s="3" cm="1">
        <f t="array" ref="P6">_xll.FDS(C6,"FG_TOTAL_RETURNC(0,-6AM)")</f>
        <v>16.816628000000001</v>
      </c>
      <c r="Q6" s="9" cm="1">
        <f t="array" ref="Q6">_xll.FDS(C6,"P_PRICE(0)/P_PRICE_HIGH_PR(0,,,,,,""PRICE"",""INTRA"",""52W"")")</f>
        <v>0.96166669999999999</v>
      </c>
      <c r="R6" s="9" cm="1">
        <f t="array" ref="R6">_xll.FDS(C6,"P_PRICE(0)/P_PRICE_low_PR(0,,,,,,""PRICE"",""INTRA"",""52W"")-1")</f>
        <v>0.24783730000000001</v>
      </c>
      <c r="S6" s="3" cm="1">
        <f t="array" ref="S6">_xll.FDS(C6,"FG_TOTAL_RETURNC(0,-12AM)")</f>
        <v>20.319534000000001</v>
      </c>
      <c r="T6" s="4" cm="1">
        <f t="array" ref="T6">_xlfn.PERCENTRANK.EXC(_xlfn._xlws.FILTER($R$3:$R$23, ISNUMBER($R$3:$R$23)),R6)*100</f>
        <v>59</v>
      </c>
      <c r="U6" s="4">
        <f t="shared" si="3"/>
        <v>41</v>
      </c>
      <c r="V6" s="4" cm="1">
        <f t="array" ref="V6">_xlfn.PERCENTRANK.EXC(_xlfn._xlws.FILTER($Q$3:$Q$23, ISNUMBER($Q$3:$Q$23)),Q6)*100</f>
        <v>72.7</v>
      </c>
      <c r="W6" s="4" cm="1">
        <f t="array" ref="W6">_xlfn.PERCENTRANK.EXC(_xlfn._xlws.FILTER($O$3:$O$23, ISNUMBER($O$3:$O$23)),O6)*100</f>
        <v>86.3</v>
      </c>
      <c r="X6" s="4" cm="1">
        <f t="array" ref="X6">_xlfn.PERCENTRANK.EXC(_xlfn._xlws.FILTER($P$3:$P$23, ISNUMBER($P$3:$P$23)),P6)*100</f>
        <v>77.2</v>
      </c>
      <c r="Y6" s="200" cm="1">
        <f t="array" ref="Y6">_xlfn.PERCENTRANK.EXC(_xlfn._xlws.FILTER($S$3:$S$23, ISNUMBER($S$3:$S$23)),S6)*100</f>
        <v>59</v>
      </c>
      <c r="Z6" s="4" cm="1">
        <f t="array" ref="Z6">_xlfn.PERCENTRANK.EXC(_xlfn._xlws.FILTER($K$3:$K$23, ISNUMBER($K$3:$K$23)),K6)*100</f>
        <v>95.399999999999991</v>
      </c>
      <c r="AA6" s="4" cm="1">
        <f t="array" ref="AA6">_xlfn.PERCENTRANK.EXC(_xlfn._xlws.FILTER($H$3:$H$23, ISNUMBER($H$3:$H$23)),H6)*100</f>
        <v>54.500000000000007</v>
      </c>
      <c r="AB6" s="4" cm="1">
        <f t="array" ref="AB6">_xlfn.PERCENTRANK.EXC(_xlfn._xlws.FILTER($J$3:$J$23, ISNUMBER($J$3:$J$23)),J6)*100</f>
        <v>63.6</v>
      </c>
      <c r="AC6" s="4">
        <f t="shared" si="4"/>
        <v>27.200000000000003</v>
      </c>
      <c r="AD6" s="4">
        <f t="shared" si="5"/>
        <v>63.6</v>
      </c>
      <c r="AE6" s="4">
        <f t="shared" si="6"/>
        <v>31.8</v>
      </c>
      <c r="AF6" s="4">
        <f>'Economic Momentum'!Q7</f>
        <v>86.3</v>
      </c>
      <c r="AG6" s="4">
        <f ca="1">'Economic Momentum'!R7</f>
        <v>77.2</v>
      </c>
      <c r="AH6" s="4">
        <f t="shared" ca="1" si="7"/>
        <v>78.13</v>
      </c>
      <c r="AJ6" s="3" cm="1">
        <f t="array" aca="1" ref="AJ6" ca="1">_xlfn.PERCENTRANK.EXC(_xlfn._xlws.FILTER($AH$3:$AH$23, ISNUMBER($AH$3:$AH$23)),AH6)*100</f>
        <v>90.9</v>
      </c>
      <c r="AK6">
        <f t="shared" si="8"/>
        <v>4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193251.14</v>
      </c>
      <c r="E7" cm="1">
        <f t="array" ref="E7">_xll.FDS(C7,"FMA_COS_UP(""EPS"",""1M"",+1,NOW,,,""PORTAGG"",""MEANR"")")</f>
        <v>9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34</v>
      </c>
      <c r="H7" s="9">
        <f t="shared" si="0"/>
        <v>0.26470588235294118</v>
      </c>
      <c r="I7" s="9">
        <f t="shared" si="1"/>
        <v>0.23529411764705882</v>
      </c>
      <c r="J7" s="9">
        <f t="shared" si="2"/>
        <v>2.9411764705882359E-2</v>
      </c>
      <c r="K7" s="5" cm="1">
        <f t="array" ref="K7">_xll.FDS(A7,"FMA_PCT_ABOVE_MAVG(200,0,,,,""PORTAGG"")")/100</f>
        <v>0.38235294117647101</v>
      </c>
      <c r="L7" s="41" cm="1">
        <f t="array" ref="L7">_xll.FDSB(A7,"PERCENT_CHANGE(FMA_EPS(+1,0,,,,""PORTAGG"",""MEAN""),FMA_EPS(+1,-1AM,,,,""PORTAGG"",""MEAN""))")</f>
        <v>-5.1414449979417096</v>
      </c>
      <c r="M7" s="41" cm="1">
        <f t="array" ref="M7">_xll.FDSB(A7,"PERCENT_CHANGE(FMA_EPS(+1,0,,,,""PORTAGG"",""MEAN""),FMA_EPS(+1,-3AM,,,,""PORTAGG"",""MEAN""))")</f>
        <v>-2.45748248547133</v>
      </c>
      <c r="N7" s="3" cm="1">
        <f t="array" ref="N7">_xll.FDS(C7,"FG_TOTAL_RETURNC(0,-1AM)")</f>
        <v>-3.2056629999999999</v>
      </c>
      <c r="O7" s="3" cm="1">
        <f t="array" ref="O7">_xll.FDS(C7,"FG_TOTAL_RETURNC(0,-3AM)")</f>
        <v>-5.1407575999999997</v>
      </c>
      <c r="P7" s="3" cm="1">
        <f t="array" ref="P7">_xll.FDS(C7,"FG_TOTAL_RETURNC(0,-6AM)")</f>
        <v>2.1848559999999999</v>
      </c>
      <c r="Q7" s="9" cm="1">
        <f t="array" ref="Q7">_xll.FDS(C7,"P_PRICE(0)/P_PRICE_HIGH_PR(0,,,,,,""PRICE"",""INTRA"",""52W"")")</f>
        <v>0.89114599999999999</v>
      </c>
      <c r="R7" s="9" cm="1">
        <f t="array" ref="R7">_xll.FDS(C7,"P_PRICE(0)/P_PRICE_low_PR(0,,,,,,""PRICE"",""INTRA"",""52W"")-1")</f>
        <v>0.24598074</v>
      </c>
      <c r="S7" s="3" cm="1">
        <f t="array" ref="S7">_xll.FDS(C7,"FG_TOTAL_RETURNC(0,-12AM)")</f>
        <v>26.119232</v>
      </c>
      <c r="T7" s="4" cm="1">
        <f t="array" ref="T7">_xlfn.PERCENTRANK.EXC(_xlfn._xlws.FILTER($R$3:$R$23, ISNUMBER($R$3:$R$23)),R7)*100</f>
        <v>50</v>
      </c>
      <c r="U7" s="4">
        <f t="shared" si="3"/>
        <v>50</v>
      </c>
      <c r="V7" s="4" cm="1">
        <f t="array" ref="V7">_xlfn.PERCENTRANK.EXC(_xlfn._xlws.FILTER($Q$3:$Q$23, ISNUMBER($Q$3:$Q$23)),Q7)*100</f>
        <v>36.299999999999997</v>
      </c>
      <c r="W7" s="4" cm="1">
        <f t="array" ref="W7">_xlfn.PERCENTRANK.EXC(_xlfn._xlws.FILTER($O$3:$O$23, ISNUMBER($O$3:$O$23)),O7)*100</f>
        <v>18.099999999999998</v>
      </c>
      <c r="X7" s="4" cm="1">
        <f t="array" ref="X7">_xlfn.PERCENTRANK.EXC(_xlfn._xlws.FILTER($P$3:$P$23, ISNUMBER($P$3:$P$23)),P7)*100</f>
        <v>31.8</v>
      </c>
      <c r="Y7" s="200" cm="1">
        <f t="array" ref="Y7">_xlfn.PERCENTRANK.EXC(_xlfn._xlws.FILTER($S$3:$S$23, ISNUMBER($S$3:$S$23)),S7)*100</f>
        <v>68.100000000000009</v>
      </c>
      <c r="Z7" s="4" cm="1">
        <f t="array" ref="Z7">_xlfn.PERCENTRANK.EXC(_xlfn._xlws.FILTER($K$3:$K$23, ISNUMBER($K$3:$K$23)),K7)*100</f>
        <v>13.600000000000001</v>
      </c>
      <c r="AA7" s="4" cm="1">
        <f t="array" ref="AA7">_xlfn.PERCENTRANK.EXC(_xlfn._xlws.FILTER($H$3:$H$23, ISNUMBER($H$3:$H$23)),H7)*100</f>
        <v>50</v>
      </c>
      <c r="AB7" s="4" cm="1">
        <f t="array" ref="AB7">_xlfn.PERCENTRANK.EXC(_xlfn._xlws.FILTER($J$3:$J$23, ISNUMBER($J$3:$J$23)),J7)*100</f>
        <v>72.7</v>
      </c>
      <c r="AC7" s="4">
        <f t="shared" si="4"/>
        <v>9</v>
      </c>
      <c r="AD7" s="4">
        <f t="shared" si="5"/>
        <v>36.299999999999997</v>
      </c>
      <c r="AE7" s="4">
        <f t="shared" si="6"/>
        <v>27.200000000000003</v>
      </c>
      <c r="AF7" s="4">
        <f>'Economic Momentum'!Q8</f>
        <v>22.7</v>
      </c>
      <c r="AG7" s="4">
        <f ca="1">'Economic Momentum'!R8</f>
        <v>95.399999999999991</v>
      </c>
      <c r="AH7" s="4">
        <f t="shared" ca="1" si="7"/>
        <v>29.49</v>
      </c>
      <c r="AJ7" s="3" cm="1">
        <f t="array" aca="1" ref="AJ7" ca="1">_xlfn.PERCENTRANK.EXC(_xlfn._xlws.FILTER($AH$3:$AH$23, ISNUMBER($AH$3:$AH$23)),AH7)*100</f>
        <v>22.7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35544.050000000003</v>
      </c>
      <c r="E8" cm="1">
        <f t="array" ref="E8">_xll.FDS(C8,"FMA_COS_UP(""EPS"",""1M"",+1,NOW,,,""PORTAGG"",""MEANR"")")</f>
        <v>9</v>
      </c>
      <c r="F8" cm="1">
        <f t="array" ref="F8">_xll.FDS(C8,"FMA_COS_DOWN(""EPS"",""1M"",+1,NOW,,,""PORTAGG"",""MEANR"")")</f>
        <v>7</v>
      </c>
      <c r="G8" cm="1">
        <f t="array" ref="G8">_xll.FDS(A8,"SIZE(FG_CONSTITUENTS)")</f>
        <v>26</v>
      </c>
      <c r="H8" s="9">
        <f t="shared" si="0"/>
        <v>0.34615384615384615</v>
      </c>
      <c r="I8" s="9">
        <f t="shared" si="1"/>
        <v>0.26923076923076922</v>
      </c>
      <c r="J8" s="9">
        <f t="shared" si="2"/>
        <v>7.6923076923076927E-2</v>
      </c>
      <c r="K8" s="5" cm="1">
        <f t="array" ref="K8">_xll.FDS(A8,"FMA_PCT_ABOVE_MAVG(200,0,,,,""PORTAGG"")")/100</f>
        <v>0.73076923076923095</v>
      </c>
      <c r="L8" s="41" cm="1">
        <f t="array" ref="L8">_xll.FDSB(A8,"PERCENT_CHANGE(FMA_EPS(+1,0,,,,""PORTAGG"",""MEAN""),FMA_EPS(+1,-1AM,,,,""PORTAGG"",""MEAN""))")</f>
        <v>0.75325423534746705</v>
      </c>
      <c r="M8" s="41" cm="1">
        <f t="array" ref="M8">_xll.FDSB(A8,"PERCENT_CHANGE(FMA_EPS(+1,0,,,,""PORTAGG"",""MEAN""),FMA_EPS(+1,-3AM,,,,""PORTAGG"",""MEAN""))")</f>
        <v>3.8694549410701802</v>
      </c>
      <c r="N8" s="3" cm="1">
        <f t="array" ref="N8">_xll.FDS(C8,"FG_TOTAL_RETURNC(0,-1AM)")</f>
        <v>8.9241980000000005</v>
      </c>
      <c r="O8" s="3" cm="1">
        <f t="array" ref="O8">_xll.FDS(C8,"FG_TOTAL_RETURNC(0,-3AM)")</f>
        <v>9.5671420000000005</v>
      </c>
      <c r="P8" s="3" cm="1">
        <f t="array" ref="P8">_xll.FDS(C8,"FG_TOTAL_RETURNC(0,-6AM)")</f>
        <v>14.455854</v>
      </c>
      <c r="Q8" s="9" cm="1">
        <f t="array" ref="Q8">_xll.FDS(C8,"P_PRICE(0)/P_PRICE_HIGH_PR(0,,,,,,""PRICE"",""INTRA"",""52W"")")</f>
        <v>0.99066036999999996</v>
      </c>
      <c r="R8" s="9" cm="1">
        <f t="array" ref="R8">_xll.FDS(C8,"P_PRICE(0)/P_PRICE_low_PR(0,,,,,,""PRICE"",""INTRA"",""52W"")-1")</f>
        <v>0.56042029999999998</v>
      </c>
      <c r="S8" s="3" cm="1">
        <f t="array" ref="S8">_xll.FDS(C8,"FG_TOTAL_RETURNC(0,-12AM)")</f>
        <v>60.426223999999998</v>
      </c>
      <c r="T8" s="4" cm="1">
        <f t="array" ref="T8">_xlfn.PERCENTRANK.EXC(_xlfn._xlws.FILTER($R$3:$R$23, ISNUMBER($R$3:$R$23)),R8)*100</f>
        <v>95.399999999999991</v>
      </c>
      <c r="U8" s="4">
        <f t="shared" si="3"/>
        <v>4.6000000000000085</v>
      </c>
      <c r="V8" s="4" cm="1">
        <f t="array" ref="V8">_xlfn.PERCENTRANK.EXC(_xlfn._xlws.FILTER($Q$3:$Q$23, ISNUMBER($Q$3:$Q$23)),Q8)*100</f>
        <v>90.9</v>
      </c>
      <c r="W8" s="4" cm="1">
        <f t="array" ref="W8">_xlfn.PERCENTRANK.EXC(_xlfn._xlws.FILTER($O$3:$O$23, ISNUMBER($O$3:$O$23)),O8)*100</f>
        <v>63.6</v>
      </c>
      <c r="X8" s="4" cm="1">
        <f t="array" ref="X8">_xlfn.PERCENTRANK.EXC(_xlfn._xlws.FILTER($P$3:$P$23, ISNUMBER($P$3:$P$23)),P8)*100</f>
        <v>72.7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81.8</v>
      </c>
      <c r="AB8" s="4" cm="1">
        <f t="array" ref="AB8">_xlfn.PERCENTRANK.EXC(_xlfn._xlws.FILTER($J$3:$J$23, ISNUMBER($J$3:$J$23)),J8)*100</f>
        <v>90.9</v>
      </c>
      <c r="AC8" s="4">
        <f t="shared" si="4"/>
        <v>81.8</v>
      </c>
      <c r="AD8" s="4">
        <f t="shared" si="5"/>
        <v>77.2</v>
      </c>
      <c r="AE8" s="4">
        <f t="shared" si="6"/>
        <v>9</v>
      </c>
      <c r="AF8" s="4">
        <f>'Economic Momentum'!Q9</f>
        <v>45.4</v>
      </c>
      <c r="AG8" s="4">
        <f ca="1">'Economic Momentum'!R9</f>
        <v>36.299999999999997</v>
      </c>
      <c r="AH8" s="4">
        <f t="shared" ca="1" si="7"/>
        <v>77.25</v>
      </c>
      <c r="AJ8" s="3" cm="1">
        <f t="array" aca="1" ref="AJ8" ca="1">_xlfn.PERCENTRANK.EXC(_xlfn._xlws.FILTER($AH$3:$AH$23, ISNUMBER($AH$3:$AH$23)),AH8)*100</f>
        <v>86.3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440965.9</v>
      </c>
      <c r="E9" cm="1">
        <f t="array" ref="E9">_xll.FDS(C9,"FMA_COS_UP(""EPS"",""1M"",+1,NOW,,,""PORTAGG"",""MEANR"")")</f>
        <v>8</v>
      </c>
      <c r="F9" cm="1">
        <f t="array" ref="F9">_xll.FDS(C9,"FMA_COS_DOWN(""EPS"",""1M"",+1,NOW,,,""PORTAGG"",""MEANR"")")</f>
        <v>12</v>
      </c>
      <c r="G9" cm="1">
        <f t="array" ref="G9">_xll.FDS(A9,"SIZE(FG_CONSTITUENTS)")</f>
        <v>34</v>
      </c>
      <c r="H9" s="9">
        <f t="shared" si="0"/>
        <v>0.23529411764705882</v>
      </c>
      <c r="I9" s="9">
        <f t="shared" si="1"/>
        <v>0.35294117647058826</v>
      </c>
      <c r="J9" s="9">
        <f t="shared" si="2"/>
        <v>-0.11764705882352944</v>
      </c>
      <c r="K9" s="5" cm="1">
        <f t="array" ref="K9">_xll.FDS(A9,"FMA_PCT_ABOVE_MAVG(200,0,,,,""PORTAGG"")")/100</f>
        <v>0.47058823529411797</v>
      </c>
      <c r="L9" s="41" cm="1">
        <f t="array" ref="L9">_xll.FDSB(A9,"PERCENT_CHANGE(FMA_EPS(+1,0,,,,""PORTAGG"",""MEAN""),FMA_EPS(+1,-1AM,,,,""PORTAGG"",""MEAN""))")</f>
        <v>-1.3426024088417701</v>
      </c>
      <c r="M9" s="41" cm="1">
        <f t="array" ref="M9">_xll.FDSB(A9,"PERCENT_CHANGE(FMA_EPS(+1,0,,,,""PORTAGG"",""MEAN""),FMA_EPS(+1,-3AM,,,,""PORTAGG"",""MEAN""))")</f>
        <v>8.5266233216635694</v>
      </c>
      <c r="N9" s="3" cm="1">
        <f t="array" ref="N9">_xll.FDS(C9,"FG_TOTAL_RETURNC(0,-1AM)")</f>
        <v>-1.8925071</v>
      </c>
      <c r="O9" s="3" cm="1">
        <f t="array" ref="O9">_xll.FDS(C9,"FG_TOTAL_RETURNC(0,-3AM)")</f>
        <v>11.292398</v>
      </c>
      <c r="P9" s="3" cm="1">
        <f t="array" ref="P9">_xll.FDS(C9,"FG_TOTAL_RETURNC(0,-6AM)")</f>
        <v>21.696709999999999</v>
      </c>
      <c r="Q9" s="9" cm="1">
        <f t="array" ref="Q9">_xll.FDS(C9,"P_PRICE(0)/P_PRICE_HIGH_PR(0,,,,,,""PRICE"",""INTRA"",""52W"")")</f>
        <v>0.94288830000000001</v>
      </c>
      <c r="R9" s="9" cm="1">
        <f t="array" ref="R9">_xll.FDS(C9,"P_PRICE(0)/P_PRICE_low_PR(0,,,,,,""PRICE"",""INTRA"",""52W"")-1")</f>
        <v>0.27559053999999999</v>
      </c>
      <c r="S9" s="3" cm="1">
        <f t="array" ref="S9">_xll.FDS(C9,"FG_TOTAL_RETURNC(0,-12AM)")</f>
        <v>29.534267</v>
      </c>
      <c r="T9" s="4" cm="1">
        <f t="array" ref="T9">_xlfn.PERCENTRANK.EXC(_xlfn._xlws.FILTER($R$3:$R$23, ISNUMBER($R$3:$R$23)),R9)*100</f>
        <v>63.6</v>
      </c>
      <c r="U9" s="4">
        <f t="shared" si="3"/>
        <v>36.4</v>
      </c>
      <c r="V9" s="4" cm="1">
        <f t="array" ref="V9">_xlfn.PERCENTRANK.EXC(_xlfn._xlws.FILTER($Q$3:$Q$23, ISNUMBER($Q$3:$Q$23)),Q9)*100</f>
        <v>50</v>
      </c>
      <c r="W9" s="4" cm="1">
        <f t="array" ref="W9">_xlfn.PERCENTRANK.EXC(_xlfn._xlws.FILTER($O$3:$O$23, ISNUMBER($O$3:$O$23)),O9)*100</f>
        <v>68.100000000000009</v>
      </c>
      <c r="X9" s="4" cm="1">
        <f t="array" ref="X9">_xlfn.PERCENTRANK.EXC(_xlfn._xlws.FILTER($P$3:$P$23, ISNUMBER($P$3:$P$23)),P9)*100</f>
        <v>86.3</v>
      </c>
      <c r="Y9" s="200" cm="1">
        <f t="array" ref="Y9">_xlfn.PERCENTRANK.EXC(_xlfn._xlws.FILTER($S$3:$S$23, ISNUMBER($S$3:$S$23)),S9)*100</f>
        <v>77.2</v>
      </c>
      <c r="Z9" s="4" cm="1">
        <f t="array" ref="Z9">_xlfn.PERCENTRANK.EXC(_xlfn._xlws.FILTER($K$3:$K$23, ISNUMBER($K$3:$K$23)),K9)*100</f>
        <v>45.4</v>
      </c>
      <c r="AA9" s="4" cm="1">
        <f t="array" ref="AA9">_xlfn.PERCENTRANK.EXC(_xlfn._xlws.FILTER($H$3:$H$23, ISNUMBER($H$3:$H$23)),H9)*100</f>
        <v>27.200000000000003</v>
      </c>
      <c r="AB9" s="4" cm="1">
        <f t="array" ref="AB9">_xlfn.PERCENTRANK.EXC(_xlfn._xlws.FILTER($J$3:$J$23, ISNUMBER($J$3:$J$23)),J9)*100</f>
        <v>31.8</v>
      </c>
      <c r="AC9" s="4">
        <f t="shared" si="4"/>
        <v>45.4</v>
      </c>
      <c r="AD9" s="4">
        <f t="shared" si="5"/>
        <v>90.9</v>
      </c>
      <c r="AE9" s="4">
        <f t="shared" si="6"/>
        <v>50</v>
      </c>
      <c r="AF9" s="4">
        <f>'Economic Momentum'!Q10</f>
        <v>40.9</v>
      </c>
      <c r="AG9" s="4">
        <f ca="1">'Economic Momentum'!R10</f>
        <v>72.7</v>
      </c>
      <c r="AH9" s="4">
        <f t="shared" ca="1" si="7"/>
        <v>66.320000000000007</v>
      </c>
      <c r="AJ9" s="3" cm="1">
        <f t="array" aca="1" ref="AJ9" ca="1">_xlfn.PERCENTRANK.EXC(_xlfn._xlws.FILTER($AH$3:$AH$23, ISNUMBER($AH$3:$AH$23)),AH9)*100</f>
        <v>68.100000000000009</v>
      </c>
      <c r="AK9">
        <f t="shared" si="8"/>
        <v>2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2546314.7999999998</v>
      </c>
      <c r="E10" cm="1">
        <f t="array" ref="E10">_xll.FDS(C10,"FMA_COS_UP(""EPS"",""1M"",+1,NOW,,,""PORTAGG"",""MEANR"")")</f>
        <v>29</v>
      </c>
      <c r="F10" cm="1">
        <f t="array" ref="F10">_xll.FDS(C10,"FMA_COS_DOWN(""EPS"",""1M"",+1,NOW,,,""PORTAGG"",""MEANR"")")</f>
        <v>26</v>
      </c>
      <c r="G10" cm="1">
        <f t="array" ref="G10">_xll.FDS(A10,"SIZE(FG_CONSTITUENTS)")</f>
        <v>89</v>
      </c>
      <c r="H10" s="9">
        <f t="shared" si="0"/>
        <v>0.3258426966292135</v>
      </c>
      <c r="I10" s="9">
        <f t="shared" si="1"/>
        <v>0.29213483146067415</v>
      </c>
      <c r="J10" s="9">
        <f t="shared" si="2"/>
        <v>3.3707865168539353E-2</v>
      </c>
      <c r="K10" s="5" cm="1">
        <f t="array" ref="K10">_xll.FDS(A10,"FMA_PCT_ABOVE_MAVG(200,0,,,,""PORTAGG"")")/100</f>
        <v>0.56818181818181801</v>
      </c>
      <c r="L10" s="41" cm="1">
        <f t="array" ref="L10">_xll.FDSB(A10,"PERCENT_CHANGE(FMA_EPS(+1,0,,,,""PORTAGG"",""MEAN""),FMA_EPS(+1,-1AM,,,,""PORTAGG"",""MEAN""))")</f>
        <v>0.25953325648602199</v>
      </c>
      <c r="M10" s="41" cm="1">
        <f t="array" ref="M10">_xll.FDSB(A10,"PERCENT_CHANGE(FMA_EPS(+1,0,,,,""PORTAGG"",""MEAN""),FMA_EPS(+1,-3AM,,,,""PORTAGG"",""MEAN""))")</f>
        <v>12.401695697875001</v>
      </c>
      <c r="N10" s="3" cm="1">
        <f t="array" ref="N10">_xll.FDS(C10,"FG_TOTAL_RETURNC(0,-1AM)")</f>
        <v>8.9196439999999999</v>
      </c>
      <c r="O10" s="3" cm="1">
        <f t="array" ref="O10">_xll.FDS(C10,"FG_TOTAL_RETURNC(0,-3AM)")</f>
        <v>4.9842477000000001</v>
      </c>
      <c r="P10" s="3" cm="1">
        <f t="array" ref="P10">_xll.FDS(C10,"FG_TOTAL_RETURNC(0,-6AM)")</f>
        <v>21.353615000000001</v>
      </c>
      <c r="Q10" s="9" cm="1">
        <f t="array" ref="Q10">_xll.FDS(C10,"P_PRICE(0)/P_PRICE_HIGH_PR(0,,,,,,""PRICE"",""INTRA"",""52W"")")</f>
        <v>0.98214597000000003</v>
      </c>
      <c r="R10" s="9" cm="1">
        <f t="array" ref="R10">_xll.FDS(C10,"P_PRICE(0)/P_PRICE_low_PR(0,,,,,,""PRICE"",""INTRA"",""52W"")-1")</f>
        <v>0.34504449999999998</v>
      </c>
      <c r="S10" s="3" cm="1">
        <f t="array" ref="S10">_xll.FDS(C10,"FG_TOTAL_RETURNC(0,-12AM)")</f>
        <v>43.982506000000001</v>
      </c>
      <c r="T10" s="4" cm="1">
        <f t="array" ref="T10">_xlfn.PERCENTRANK.EXC(_xlfn._xlws.FILTER($R$3:$R$23, ISNUMBER($R$3:$R$23)),R10)*100</f>
        <v>81.8</v>
      </c>
      <c r="U10" s="4">
        <f t="shared" si="3"/>
        <v>18.200000000000003</v>
      </c>
      <c r="V10" s="4" cm="1">
        <f t="array" ref="V10">_xlfn.PERCENTRANK.EXC(_xlfn._xlws.FILTER($Q$3:$Q$23, ISNUMBER($Q$3:$Q$23)),Q10)*100</f>
        <v>81.8</v>
      </c>
      <c r="W10" s="4" cm="1">
        <f t="array" ref="W10">_xlfn.PERCENTRANK.EXC(_xlfn._xlws.FILTER($O$3:$O$23, ISNUMBER($O$3:$O$23)),O10)*100</f>
        <v>54.500000000000007</v>
      </c>
      <c r="X10" s="4" cm="1">
        <f t="array" ref="X10">_xlfn.PERCENTRANK.EXC(_xlfn._xlws.FILTER($P$3:$P$23, ISNUMBER($P$3:$P$23)),P10)*100</f>
        <v>81.8</v>
      </c>
      <c r="Y10" s="200" cm="1">
        <f t="array" ref="Y10">_xlfn.PERCENTRANK.EXC(_xlfn._xlws.FILTER($S$3:$S$23, ISNUMBER($S$3:$S$23)),S10)*100</f>
        <v>90.9</v>
      </c>
      <c r="Z10" s="4" cm="1">
        <f t="array" ref="Z10">_xlfn.PERCENTRANK.EXC(_xlfn._xlws.FILTER($K$3:$K$23, ISNUMBER($K$3:$K$23)),K10)*100</f>
        <v>59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81.8</v>
      </c>
      <c r="AC10" s="4">
        <f t="shared" si="4"/>
        <v>77.2</v>
      </c>
      <c r="AD10" s="4">
        <f t="shared" si="5"/>
        <v>95.399999999999991</v>
      </c>
      <c r="AE10" s="4">
        <f t="shared" si="6"/>
        <v>77.2</v>
      </c>
      <c r="AF10" s="4">
        <f>'Economic Momentum'!Q11</f>
        <v>68.100000000000009</v>
      </c>
      <c r="AG10" s="4">
        <f ca="1">'Economic Momentum'!R11</f>
        <v>86.3</v>
      </c>
      <c r="AH10" s="4">
        <f t="shared" ca="1" si="7"/>
        <v>73.61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418653.53</v>
      </c>
      <c r="E11" cm="1">
        <f t="array" ref="E11">_xll.FDS(C11,"FMA_COS_UP(""EPS"",""1M"",+1,NOW,,,""PORTAGG"",""MEANR"")")</f>
        <v>13</v>
      </c>
      <c r="F11" cm="1">
        <f t="array" ref="F11">_xll.FDS(C11,"FMA_COS_DOWN(""EPS"",""1M"",+1,NOW,,,""PORTAGG"",""MEANR"")")</f>
        <v>19</v>
      </c>
      <c r="G11" cm="1">
        <f t="array" ref="G11">_xll.FDS(A11,"SIZE(FG_CONSTITUENTS)")</f>
        <v>45</v>
      </c>
      <c r="H11" s="9">
        <f t="shared" si="0"/>
        <v>0.28888888888888886</v>
      </c>
      <c r="I11" s="9">
        <f t="shared" si="1"/>
        <v>0.42222222222222222</v>
      </c>
      <c r="J11" s="9">
        <f t="shared" si="2"/>
        <v>-0.13333333333333336</v>
      </c>
      <c r="K11" s="5" cm="1">
        <f t="array" ref="K11">_xll.FDS(A11,"FMA_PCT_ABOVE_MAVG(200,0,,,,""PORTAGG"")")/100</f>
        <v>0.4</v>
      </c>
      <c r="L11" s="41" cm="1">
        <f t="array" ref="L11">_xll.FDSB(A11,"PERCENT_CHANGE(FMA_EPS(+1,0,,,,""PORTAGG"",""MEAN""),FMA_EPS(+1,-1AM,,,,""PORTAGG"",""MEAN""))")</f>
        <v>-2.1336157958253699</v>
      </c>
      <c r="M11" s="41" cm="1">
        <f t="array" ref="M11">_xll.FDSB(A11,"PERCENT_CHANGE(FMA_EPS(+1,0,,,,""PORTAGG"",""MEAN""),FMA_EPS(+1,-3AM,,,,""PORTAGG"",""MEAN""))")</f>
        <v>-7.2534578829860301</v>
      </c>
      <c r="N11" s="3" cm="1">
        <f t="array" ref="N11">_xll.FDS(C11,"FG_TOTAL_RETURNC(0,-1AM)")</f>
        <v>-1.2255311</v>
      </c>
      <c r="O11" s="3" cm="1">
        <f t="array" ref="O11">_xll.FDS(C11,"FG_TOTAL_RETURNC(0,-3AM)")</f>
        <v>-7.4391483999999997</v>
      </c>
      <c r="P11" s="3" cm="1">
        <f t="array" ref="P11">_xll.FDS(C11,"FG_TOTAL_RETURNC(0,-6AM)")</f>
        <v>-16.122055</v>
      </c>
      <c r="Q11" s="9" cm="1">
        <f t="array" ref="Q11">_xll.FDS(C11,"P_PRICE(0)/P_PRICE_HIGH_PR(0,,,,,,""PRICE"",""INTRA"",""52W"")")</f>
        <v>0.75928010000000001</v>
      </c>
      <c r="R11" s="9" cm="1">
        <f t="array" ref="R11">_xll.FDS(C11,"P_PRICE(0)/P_PRICE_low_PR(0,,,,,,""PRICE"",""INTRA"",""52W"")-1")</f>
        <v>6.3410759999999997E-2</v>
      </c>
      <c r="S11" s="3" cm="1">
        <f t="array" ref="S11">_xll.FDS(C11,"FG_TOTAL_RETURNC(0,-12AM)")</f>
        <v>1.9807577000000001</v>
      </c>
      <c r="T11" s="4" cm="1">
        <f t="array" ref="T11">_xlfn.PERCENTRANK.EXC(_xlfn._xlws.FILTER($R$3:$R$23, ISNUMBER($R$3:$R$23)),R11)*100</f>
        <v>9</v>
      </c>
      <c r="U11" s="4">
        <f t="shared" si="3"/>
        <v>91</v>
      </c>
      <c r="V11" s="4" cm="1">
        <f t="array" ref="V11">_xlfn.PERCENTRANK.EXC(_xlfn._xlws.FILTER($Q$3:$Q$23, ISNUMBER($Q$3:$Q$23)),Q11)*100</f>
        <v>9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18.099999999999998</v>
      </c>
      <c r="Z11" s="4" cm="1">
        <f t="array" ref="Z11">_xlfn.PERCENTRANK.EXC(_xlfn._xlws.FILTER($K$3:$K$23, ISNUMBER($K$3:$K$23)),K11)*100</f>
        <v>27.200000000000003</v>
      </c>
      <c r="AA11" s="4" cm="1">
        <f t="array" ref="AA11">_xlfn.PERCENTRANK.EXC(_xlfn._xlws.FILTER($H$3:$H$23, ISNUMBER($H$3:$H$23)),H11)*100</f>
        <v>63.6</v>
      </c>
      <c r="AB11" s="4" cm="1">
        <f t="array" ref="AB11">_xlfn.PERCENTRANK.EXC(_xlfn._xlws.FILTER($J$3:$J$23, ISNUMBER($J$3:$J$23)),J11)*100</f>
        <v>22.7</v>
      </c>
      <c r="AC11" s="4">
        <f t="shared" si="4"/>
        <v>31.8</v>
      </c>
      <c r="AD11" s="4">
        <f t="shared" si="5"/>
        <v>13.600000000000001</v>
      </c>
      <c r="AE11" s="4">
        <f t="shared" si="6"/>
        <v>45.4</v>
      </c>
      <c r="AF11" s="4">
        <f>'Economic Momentum'!Q12</f>
        <v>9</v>
      </c>
      <c r="AG11" s="4">
        <f ca="1">'Economic Momentum'!R12</f>
        <v>9</v>
      </c>
      <c r="AH11" s="4">
        <f t="shared" ca="1" si="7"/>
        <v>7.6499999999999995</v>
      </c>
      <c r="AJ11" s="3" cm="1">
        <f t="array" aca="1" ref="AJ11" ca="1">_xlfn.PERCENTRANK.EXC(_xlfn._xlws.FILTER($AH$3:$AH$23, ISNUMBER($AH$3:$AH$23)),AH11)*100</f>
        <v>9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1773116</v>
      </c>
      <c r="E12" cm="1">
        <f t="array" ref="E12">_xll.FDS(C12,"FMA_COS_UP(""EPS"",""1M"",+1,NOW,,,""PORTAGG"",""MEANR"")")</f>
        <v>32</v>
      </c>
      <c r="F12" cm="1">
        <f t="array" ref="F12">_xll.FDS(C12,"FMA_COS_DOWN(""EPS"",""1M"",+1,NOW,,,""PORTAGG"",""MEANR"")")</f>
        <v>44</v>
      </c>
      <c r="G12" cm="1">
        <f t="array" ref="G12">_xll.FDS(A12,"SIZE(FG_CONSTITUENTS)")</f>
        <v>100</v>
      </c>
      <c r="H12" s="9">
        <f t="shared" si="0"/>
        <v>0.32</v>
      </c>
      <c r="I12" s="9">
        <f t="shared" si="1"/>
        <v>0.44</v>
      </c>
      <c r="J12" s="9">
        <f t="shared" si="2"/>
        <v>-0.12</v>
      </c>
      <c r="K12" s="5" cm="1">
        <f t="array" ref="K12">_xll.FDS(A12,"FMA_PCT_ABOVE_MAVG(200,0,,,,""PORTAGG"")")/100</f>
        <v>0.46</v>
      </c>
      <c r="L12" s="41" cm="1">
        <f t="array" ref="L12">_xll.FDSB(A12,"PERCENT_CHANGE(FMA_EPS(+1,0,,,,""PORTAGG"",""MEAN""),FMA_EPS(+1,-1AM,,,,""PORTAGG"",""MEAN""))")</f>
        <v>-4.7121448043188403</v>
      </c>
      <c r="M12" s="41" cm="1">
        <f t="array" ref="M12">_xll.FDSB(A12,"PERCENT_CHANGE(FMA_EPS(+1,0,,,,""PORTAGG"",""MEAN""),FMA_EPS(+1,-3AM,,,,""PORTAGG"",""MEAN""))")</f>
        <v>3.01346824662695</v>
      </c>
      <c r="N12" s="3" cm="1">
        <f t="array" ref="N12">_xll.FDS(C12,"FG_TOTAL_RETURNC(0,-1AM)")</f>
        <v>-1.8811226000000001</v>
      </c>
      <c r="O12" s="3" cm="1">
        <f t="array" ref="O12">_xll.FDS(C12,"FG_TOTAL_RETURNC(0,-3AM)")</f>
        <v>-5.9117794000000004</v>
      </c>
      <c r="P12" s="3" cm="1">
        <f t="array" ref="P12">_xll.FDS(C12,"FG_TOTAL_RETURNC(0,-6AM)")</f>
        <v>0.43689012999999999</v>
      </c>
      <c r="Q12" s="9" cm="1">
        <f t="array" ref="Q12">_xll.FDS(C12,"P_PRICE(0)/P_PRICE_HIGH_PR(0,,,,,,""PRICE"",""INTRA"",""52W"")")</f>
        <v>0.89290080000000005</v>
      </c>
      <c r="R12" s="9" cm="1">
        <f t="array" ref="R12">_xll.FDS(C12,"P_PRICE(0)/P_PRICE_low_PR(0,,,,,,""PRICE"",""INTRA"",""52W"")-1")</f>
        <v>0.13910806000000001</v>
      </c>
      <c r="S12" s="3" cm="1">
        <f t="array" ref="S12">_xll.FDS(C12,"FG_TOTAL_RETURNC(0,-12AM)")</f>
        <v>8.9337459999999993</v>
      </c>
      <c r="T12" s="4" cm="1">
        <f t="array" ref="T12">_xlfn.PERCENTRANK.EXC(_xlfn._xlws.FILTER($R$3:$R$23, ISNUMBER($R$3:$R$23)),R12)*100</f>
        <v>31.8</v>
      </c>
      <c r="U12" s="4">
        <f t="shared" si="3"/>
        <v>68.2</v>
      </c>
      <c r="V12" s="4" cm="1">
        <f t="array" ref="V12">_xlfn.PERCENTRANK.EXC(_xlfn._xlws.FILTER($Q$3:$Q$23, ISNUMBER($Q$3:$Q$23)),Q12)*100</f>
        <v>40.9</v>
      </c>
      <c r="W12" s="4" cm="1">
        <f t="array" ref="W12">_xlfn.PERCENTRANK.EXC(_xlfn._xlws.FILTER($O$3:$O$23, ISNUMBER($O$3:$O$23)),O12)*100</f>
        <v>13.600000000000001</v>
      </c>
      <c r="X12" s="4" cm="1">
        <f t="array" ref="X12">_xlfn.PERCENTRANK.EXC(_xlfn._xlws.FILTER($P$3:$P$23, ISNUMBER($P$3:$P$23)),P12)*100</f>
        <v>22.7</v>
      </c>
      <c r="Y12" s="200" cm="1">
        <f t="array" ref="Y12">_xlfn.PERCENTRANK.EXC(_xlfn._xlws.FILTER($S$3:$S$23, ISNUMBER($S$3:$S$23)),S12)*100</f>
        <v>27.200000000000003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27.200000000000003</v>
      </c>
      <c r="AC12" s="4">
        <f t="shared" si="4"/>
        <v>13.600000000000001</v>
      </c>
      <c r="AD12" s="4">
        <f t="shared" si="5"/>
        <v>68.100000000000009</v>
      </c>
      <c r="AE12" s="4">
        <f t="shared" si="6"/>
        <v>72.7</v>
      </c>
      <c r="AF12" s="4">
        <f>'Economic Momentum'!Q13</f>
        <v>18.099999999999998</v>
      </c>
      <c r="AG12" s="4">
        <f ca="1">'Economic Momentum'!R13</f>
        <v>63.6</v>
      </c>
      <c r="AH12" s="4">
        <f t="shared" ca="1" si="7"/>
        <v>27.249999999999996</v>
      </c>
      <c r="AJ12" s="3" cm="1">
        <f t="array" aca="1" ref="AJ12" ca="1">_xlfn.PERCENTRANK.EXC(_xlfn._xlws.FILTER($AH$3:$AH$23, ISNUMBER($AH$3:$AH$23)),AH12)*100</f>
        <v>18.099999999999998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678265.25</v>
      </c>
      <c r="E13" cm="1">
        <f t="array" ref="E13">_xll.FDS(C13,"FMA_COS_UP(""EPS"",""1M"",+1,NOW,,,""PORTAGG"",""MEANR"")")</f>
        <v>17</v>
      </c>
      <c r="F13" cm="1">
        <f t="array" ref="F13">_xll.FDS(C13,"FMA_COS_DOWN(""EPS"",""1M"",+1,NOW,,,""PORTAGG"",""MEANR"")")</f>
        <v>28</v>
      </c>
      <c r="G13" cm="1">
        <f t="array" ref="G13">_xll.FDS(A13,"SIZE(FG_CONSTITUENTS)")</f>
        <v>55</v>
      </c>
      <c r="H13" s="9">
        <f t="shared" si="0"/>
        <v>0.30909090909090908</v>
      </c>
      <c r="I13" s="9">
        <f t="shared" si="1"/>
        <v>0.50909090909090904</v>
      </c>
      <c r="J13" s="9">
        <f t="shared" si="2"/>
        <v>-0.19999999999999996</v>
      </c>
      <c r="K13" s="5" cm="1">
        <f t="array" ref="K13">_xll.FDS(A13,"FMA_PCT_ABOVE_MAVG(200,0,,,,""PORTAGG"")")/100</f>
        <v>0.37735849056603799</v>
      </c>
      <c r="L13" s="41" cm="1">
        <f t="array" ref="L13">_xll.FDSB(A13,"PERCENT_CHANGE(FMA_EPS(+1,0,,,,""PORTAGG"",""MEAN""),FMA_EPS(+1,-1AM,,,,""PORTAGG"",""MEAN""))")</f>
        <v>-4.6685009216678504</v>
      </c>
      <c r="M13" s="41" cm="1">
        <f t="array" ref="M13">_xll.FDSB(A13,"PERCENT_CHANGE(FMA_EPS(+1,0,,,,""PORTAGG"",""MEAN""),FMA_EPS(+1,-3AM,,,,""PORTAGG"",""MEAN""))")</f>
        <v>-16.8375751450615</v>
      </c>
      <c r="N13" s="3" cm="1">
        <f t="array" ref="N13">_xll.FDS(C13,"FG_TOTAL_RETURNC(0,-1AM)")</f>
        <v>-6.0939074</v>
      </c>
      <c r="O13" s="3" cm="1">
        <f t="array" ref="O13">_xll.FDS(C13,"FG_TOTAL_RETURNC(0,-3AM)")</f>
        <v>0.42735338</v>
      </c>
      <c r="P13" s="3" cm="1">
        <f t="array" ref="P13">_xll.FDS(C13,"FG_TOTAL_RETURNC(0,-6AM)")</f>
        <v>-3.268516</v>
      </c>
      <c r="Q13" s="9" cm="1">
        <f t="array" ref="Q13">_xll.FDS(C13,"P_PRICE(0)/P_PRICE_HIGH_PR(0,,,,,,""PRICE"",""INTRA"",""52W"")")</f>
        <v>0.78903186000000003</v>
      </c>
      <c r="R13" s="9" cm="1">
        <f t="array" ref="R13">_xll.FDS(C13,"P_PRICE(0)/P_PRICE_low_PR(0,,,,,,""PRICE"",""INTRA"",""52W"")-1")</f>
        <v>7.5104829999999997E-2</v>
      </c>
      <c r="S13" s="3" cm="1">
        <f t="array" ref="S13">_xll.FDS(C13,"FG_TOTAL_RETURNC(0,-12AM)")</f>
        <v>0.22782087000000001</v>
      </c>
      <c r="T13" s="4" cm="1">
        <f t="array" ref="T13">_xlfn.PERCENTRANK.EXC(_xlfn._xlws.FILTER($R$3:$R$23, ISNUMBER($R$3:$R$23)),R13)*100</f>
        <v>13.600000000000001</v>
      </c>
      <c r="U13" s="4">
        <f t="shared" si="3"/>
        <v>86.4</v>
      </c>
      <c r="V13" s="4" cm="1">
        <f t="array" ref="V13">_xlfn.PERCENTRANK.EXC(_xlfn._xlws.FILTER($Q$3:$Q$23, ISNUMBER($Q$3:$Q$23)),Q13)*100</f>
        <v>18.099999999999998</v>
      </c>
      <c r="W13" s="4" cm="1">
        <f t="array" ref="W13">_xlfn.PERCENTRANK.EXC(_xlfn._xlws.FILTER($O$3:$O$23, ISNUMBER($O$3:$O$23)),O13)*100</f>
        <v>40.9</v>
      </c>
      <c r="X13" s="4" cm="1">
        <f t="array" ref="X13">_xlfn.PERCENTRANK.EXC(_xlfn._xlws.FILTER($P$3:$P$23, ISNUMBER($P$3:$P$23)),P13)*100</f>
        <v>13.600000000000001</v>
      </c>
      <c r="Y13" s="200" cm="1">
        <f t="array" ref="Y13">_xlfn.PERCENTRANK.EXC(_xlfn._xlws.FILTER($S$3:$S$23, ISNUMBER($S$3:$S$23)),S13)*100</f>
        <v>9</v>
      </c>
      <c r="Z13" s="4" cm="1">
        <f t="array" ref="Z13">_xlfn.PERCENTRANK.EXC(_xlfn._xlws.FILTER($K$3:$K$23, ISNUMBER($K$3:$K$23)),K13)*100</f>
        <v>9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13.600000000000001</v>
      </c>
      <c r="AC13" s="4">
        <f t="shared" si="4"/>
        <v>18.099999999999998</v>
      </c>
      <c r="AD13" s="4">
        <f t="shared" si="5"/>
        <v>9</v>
      </c>
      <c r="AE13" s="4">
        <f t="shared" si="6"/>
        <v>59</v>
      </c>
      <c r="AF13" s="4">
        <f>'Economic Momentum'!Q14</f>
        <v>81.8</v>
      </c>
      <c r="AG13" s="4">
        <f ca="1">'Economic Momentum'!R14</f>
        <v>54.500000000000007</v>
      </c>
      <c r="AH13" s="4">
        <f t="shared" ca="1" si="7"/>
        <v>23.589999999999996</v>
      </c>
      <c r="AJ13" s="3" cm="1">
        <f t="array" aca="1" ref="AJ13" ca="1">_xlfn.PERCENTRANK.EXC(_xlfn._xlws.FILTER($AH$3:$AH$23, ISNUMBER($AH$3:$AH$23)),AH13)*100</f>
        <v>13.600000000000001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377069.5</v>
      </c>
      <c r="E14" cm="1">
        <f t="array" ref="E14">_xll.FDS(C14,"FMA_COS_UP(""EPS"",""1M"",+1,NOW,,,""PORTAGG"",""MEANR"")")</f>
        <v>13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34</v>
      </c>
      <c r="H14" s="9">
        <f t="shared" si="0"/>
        <v>0.38235294117647056</v>
      </c>
      <c r="I14" s="9">
        <f t="shared" si="1"/>
        <v>0.44117647058823528</v>
      </c>
      <c r="J14" s="9">
        <f t="shared" si="2"/>
        <v>-5.8823529411764719E-2</v>
      </c>
      <c r="K14" s="5" cm="1">
        <f t="array" ref="K14">_xll.FDS(A14,"FMA_PCT_ABOVE_MAVG(200,0,,,,""PORTAGG"")")/100</f>
        <v>0.7575757575757579</v>
      </c>
      <c r="L14" s="41" cm="1">
        <f t="array" ref="L14">_xll.FDSB(A14,"PERCENT_CHANGE(FMA_EPS(+1,0,,,,""PORTAGG"",""MEAN""),FMA_EPS(+1,-1AM,,,,""PORTAGG"",""MEAN""))")</f>
        <v>0.79658622764081899</v>
      </c>
      <c r="M14" s="41" cm="1">
        <f t="array" ref="M14">_xll.FDSB(A14,"PERCENT_CHANGE(FMA_EPS(+1,0,,,,""PORTAGG"",""MEAN""),FMA_EPS(+1,-3AM,,,,""PORTAGG"",""MEAN""))")</f>
        <v>-0.29882073082106198</v>
      </c>
      <c r="N14" s="3" cm="1">
        <f t="array" ref="N14">_xll.FDS(C14,"FG_TOTAL_RETURNC(0,-1AM)")</f>
        <v>7.0309160000000004</v>
      </c>
      <c r="O14" s="3" cm="1">
        <f t="array" ref="O14">_xll.FDS(C14,"FG_TOTAL_RETURNC(0,-3AM)")</f>
        <v>16.585934000000002</v>
      </c>
      <c r="P14" s="3" cm="1">
        <f t="array" ref="P14">_xll.FDS(C14,"FG_TOTAL_RETURNC(0,-6AM)")</f>
        <v>34.170006000000001</v>
      </c>
      <c r="Q14" s="9" cm="1">
        <f t="array" ref="Q14">_xll.FDS(C14,"P_PRICE(0)/P_PRICE_HIGH_PR(0,,,,,,""PRICE"",""INTRA"",""52W"")")</f>
        <v>0.97800743999999995</v>
      </c>
      <c r="R14" s="9" cm="1">
        <f t="array" ref="R14">_xll.FDS(C14,"P_PRICE(0)/P_PRICE_low_PR(0,,,,,,""PRICE"",""INTRA"",""52W"")-1")</f>
        <v>0.37673664000000001</v>
      </c>
      <c r="S14" s="3" cm="1">
        <f t="array" ref="S14">_xll.FDS(C14,"FG_TOTAL_RETURNC(0,-12AM)")</f>
        <v>36.774050000000003</v>
      </c>
      <c r="T14" s="4" cm="1">
        <f t="array" ref="T14">_xlfn.PERCENTRANK.EXC(_xlfn._xlws.FILTER($R$3:$R$23, ISNUMBER($R$3:$R$23)),R14)*100</f>
        <v>86.3</v>
      </c>
      <c r="U14" s="4">
        <f t="shared" si="3"/>
        <v>13.700000000000003</v>
      </c>
      <c r="V14" s="4" cm="1">
        <f t="array" ref="V14">_xlfn.PERCENTRANK.EXC(_xlfn._xlws.FILTER($Q$3:$Q$23, ISNUMBER($Q$3:$Q$23)),Q14)*100</f>
        <v>77.2</v>
      </c>
      <c r="W14" s="4" cm="1">
        <f t="array" ref="W14">_xlfn.PERCENTRANK.EXC(_xlfn._xlws.FILTER($O$3:$O$23, ISNUMBER($O$3:$O$23)),O14)*100</f>
        <v>90.9</v>
      </c>
      <c r="X14" s="4" cm="1">
        <f t="array" ref="X14">_xlfn.PERCENTRANK.EXC(_xlfn._xlws.FILTER($P$3:$P$23, ISNUMBER($P$3:$P$23)),P14)*100</f>
        <v>95.399999999999991</v>
      </c>
      <c r="Y14" s="200" cm="1">
        <f t="array" ref="Y14">_xlfn.PERCENTRANK.EXC(_xlfn._xlws.FILTER($S$3:$S$23, ISNUMBER($S$3:$S$23)),S14)*100</f>
        <v>86.3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86.3</v>
      </c>
      <c r="AB14" s="4" cm="1">
        <f t="array" ref="AB14">_xlfn.PERCENTRANK.EXC(_xlfn._xlws.FILTER($J$3:$J$23, ISNUMBER($J$3:$J$23)),J14)*100</f>
        <v>36.299999999999997</v>
      </c>
      <c r="AC14" s="4">
        <f t="shared" si="4"/>
        <v>86.3</v>
      </c>
      <c r="AD14" s="4">
        <f t="shared" si="5"/>
        <v>59</v>
      </c>
      <c r="AE14" s="4">
        <f t="shared" si="6"/>
        <v>40.9</v>
      </c>
      <c r="AF14" s="4">
        <f>'Economic Momentum'!Q15</f>
        <v>72.7</v>
      </c>
      <c r="AG14" s="4">
        <f ca="1">'Economic Momentum'!R15</f>
        <v>81.8</v>
      </c>
      <c r="AH14" s="4">
        <f t="shared" ca="1" si="7"/>
        <v>86.77000000000001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6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84955.72</v>
      </c>
      <c r="E15" cm="1">
        <f t="array" ref="E15">_xll.FDS(C15,"FMA_COS_UP(""EPS"",""1M"",+1,NOW,,,""PORTAGG"",""MEANR"")")</f>
        <v>9</v>
      </c>
      <c r="F15" cm="1">
        <f t="array" ref="F15">_xll.FDS(C15,"FMA_COS_DOWN(""EPS"",""1M"",+1,NOW,,,""PORTAGG"",""MEANR"")")</f>
        <v>8</v>
      </c>
      <c r="G15" cm="1">
        <f t="array" ref="G15">_xll.FDS(A15,"SIZE(FG_CONSTITUENTS)")</f>
        <v>32</v>
      </c>
      <c r="H15" s="9">
        <f t="shared" si="0"/>
        <v>0.28125</v>
      </c>
      <c r="I15" s="9">
        <f t="shared" si="1"/>
        <v>0.25</v>
      </c>
      <c r="J15" s="9">
        <f t="shared" si="2"/>
        <v>3.125E-2</v>
      </c>
      <c r="K15" s="5" cm="1">
        <f t="array" ref="K15">_xll.FDS(A15,"FMA_PCT_ABOVE_MAVG(200,0,,,,""PORTAGG"")")/100</f>
        <v>0.51724137931034497</v>
      </c>
      <c r="L15" s="41" cm="1">
        <f t="array" ref="L15">_xll.FDSB(A15,"PERCENT_CHANGE(FMA_EPS(+1,0,,,,""PORTAGG"",""MEAN""),FMA_EPS(+1,-1AM,,,,""PORTAGG"",""MEAN""))")</f>
        <v>-8.0226131506506301E-2</v>
      </c>
      <c r="M15" s="41" cm="1">
        <f t="array" ref="M15">_xll.FDSB(A15,"PERCENT_CHANGE(FMA_EPS(+1,0,,,,""PORTAGG"",""MEAN""),FMA_EPS(+1,-3AM,,,,""PORTAGG"",""MEAN""))")</f>
        <v>4.55480002715138</v>
      </c>
      <c r="N15" s="3" cm="1">
        <f t="array" ref="N15">_xll.FDS(C15,"FG_TOTAL_RETURNC(0,-1AM)")</f>
        <v>0.16741753000000001</v>
      </c>
      <c r="O15" s="3" cm="1">
        <f t="array" ref="O15">_xll.FDS(C15,"FG_TOTAL_RETURNC(0,-3AM)")</f>
        <v>4.7779083E-2</v>
      </c>
      <c r="P15" s="3" cm="1">
        <f t="array" ref="P15">_xll.FDS(C15,"FG_TOTAL_RETURNC(0,-6AM)")</f>
        <v>9.1424939999999992</v>
      </c>
      <c r="Q15" s="9" cm="1">
        <f t="array" ref="Q15">_xll.FDS(C15,"P_PRICE(0)/P_PRICE_HIGH_PR(0,,,,,,""PRICE"",""INTRA"",""52W"")")</f>
        <v>0.94879930000000001</v>
      </c>
      <c r="R15" s="9" cm="1">
        <f t="array" ref="R15">_xll.FDS(C15,"P_PRICE(0)/P_PRICE_low_PR(0,,,,,,""PRICE"",""INTRA"",""52W"")-1")</f>
        <v>0.28171395999999999</v>
      </c>
      <c r="S15" s="3" cm="1">
        <f t="array" ref="S15">_xll.FDS(C15,"FG_TOTAL_RETURNC(0,-12AM)")</f>
        <v>30.353270999999999</v>
      </c>
      <c r="T15" s="4" cm="1">
        <f t="array" ref="T15">_xlfn.PERCENTRANK.EXC(_xlfn._xlws.FILTER($R$3:$R$23, ISNUMBER($R$3:$R$23)),R15)*100</f>
        <v>72.7</v>
      </c>
      <c r="U15" s="4">
        <f t="shared" si="3"/>
        <v>27.299999999999997</v>
      </c>
      <c r="V15" s="4" cm="1">
        <f t="array" ref="V15">_xlfn.PERCENTRANK.EXC(_xlfn._xlws.FILTER($Q$3:$Q$23, ISNUMBER($Q$3:$Q$23)),Q15)*100</f>
        <v>54.500000000000007</v>
      </c>
      <c r="W15" s="4" cm="1">
        <f t="array" ref="W15">_xlfn.PERCENTRANK.EXC(_xlfn._xlws.FILTER($O$3:$O$23, ISNUMBER($O$3:$O$23)),O15)*100</f>
        <v>36.299999999999997</v>
      </c>
      <c r="X15" s="4" cm="1">
        <f t="array" ref="X15">_xlfn.PERCENTRANK.EXC(_xlfn._xlws.FILTER($P$3:$P$23, ISNUMBER($P$3:$P$23)),P15)*100</f>
        <v>45.4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54.500000000000007</v>
      </c>
      <c r="AA15" s="4" cm="1">
        <f t="array" ref="AA15">_xlfn.PERCENTRANK.EXC(_xlfn._xlws.FILTER($H$3:$H$23, ISNUMBER($H$3:$H$23)),H15)*100</f>
        <v>59</v>
      </c>
      <c r="AB15" s="4" cm="1">
        <f t="array" ref="AB15">_xlfn.PERCENTRANK.EXC(_xlfn._xlws.FILTER($J$3:$J$23, ISNUMBER($J$3:$J$23)),J15)*100</f>
        <v>77.2</v>
      </c>
      <c r="AC15" s="4">
        <f t="shared" si="4"/>
        <v>68.100000000000009</v>
      </c>
      <c r="AD15" s="4">
        <f t="shared" si="5"/>
        <v>81.8</v>
      </c>
      <c r="AE15" s="4">
        <f t="shared" si="6"/>
        <v>13.600000000000001</v>
      </c>
      <c r="AF15" s="4">
        <f>'Economic Momentum'!Q16</f>
        <v>59</v>
      </c>
      <c r="AG15" s="4">
        <f ca="1">'Economic Momentum'!R16</f>
        <v>13.600000000000001</v>
      </c>
      <c r="AH15" s="4">
        <f t="shared" ca="1" si="7"/>
        <v>46.31</v>
      </c>
      <c r="AJ15" s="3" cm="1">
        <f t="array" aca="1" ref="AJ15" ca="1">_xlfn.PERCENTRANK.EXC(_xlfn._xlws.FILTER($AH$3:$AH$23, ISNUMBER($AH$3:$AH$23)),AH15)*100</f>
        <v>40.9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5381399.5</v>
      </c>
      <c r="E16" cm="1">
        <f t="array" ref="E16">_xll.FDS(C16,"FMA_COS_UP(""EPS"",""1M"",+1,NOW,,,""PORTAGG"",""MEANR"")")</f>
        <v>37</v>
      </c>
      <c r="F16" cm="1">
        <f t="array" ref="F16">_xll.FDS(C16,"FMA_COS_DOWN(""EPS"",""1M"",+1,NOW,,,""PORTAGG"",""MEANR"")")</f>
        <v>75</v>
      </c>
      <c r="G16" cm="1">
        <f t="array" ref="G16">_xll.FDS(A16,"SIZE(FG_CONSTITUENTS)")</f>
        <v>152</v>
      </c>
      <c r="H16" s="9">
        <f t="shared" si="0"/>
        <v>0.24342105263157895</v>
      </c>
      <c r="I16" s="9">
        <f t="shared" si="1"/>
        <v>0.49342105263157893</v>
      </c>
      <c r="J16" s="9">
        <f t="shared" si="2"/>
        <v>-0.24999999999999997</v>
      </c>
      <c r="K16" s="5" cm="1">
        <f t="array" ref="K16">_xll.FDS(A16,"FMA_PCT_ABOVE_MAVG(200,0,,,,""PORTAGG"")")/100</f>
        <v>0.76973684210526305</v>
      </c>
      <c r="L16" s="41" cm="1">
        <f t="array" ref="L16">_xll.FDSB(A16,"PERCENT_CHANGE(FMA_EPS(+1,0,,,,""PORTAGG"",""MEAN""),FMA_EPS(+1,-1AM,,,,""PORTAGG"",""MEAN""))")</f>
        <v>-0.55267194364427497</v>
      </c>
      <c r="M16" s="41" cm="1">
        <f t="array" ref="M16">_xll.FDSB(A16,"PERCENT_CHANGE(FMA_EPS(+1,0,,,,""PORTAGG"",""MEAN""),FMA_EPS(+1,-3AM,,,,""PORTAGG"",""MEAN""))")</f>
        <v>-4.92045765548239</v>
      </c>
      <c r="N16" s="3" cm="1">
        <f t="array" ref="N16">_xll.FDS(C16,"FG_TOTAL_RETURNC(0,-1AM)")</f>
        <v>-1.9077301</v>
      </c>
      <c r="O16" s="3" cm="1">
        <f t="array" ref="O16">_xll.FDS(C16,"FG_TOTAL_RETURNC(0,-3AM)")</f>
        <v>-1.0323703</v>
      </c>
      <c r="P16" s="3" cm="1">
        <f t="array" ref="P16">_xll.FDS(C16,"FG_TOTAL_RETURNC(0,-6AM)")</f>
        <v>10.74996</v>
      </c>
      <c r="Q16" s="9" cm="1">
        <f t="array" ref="Q16">_xll.FDS(C16,"P_PRICE(0)/P_PRICE_HIGH_PR(0,,,,,,""PRICE"",""INTRA"",""52W"")")</f>
        <v>0.95074800000000004</v>
      </c>
      <c r="R16" s="9" cm="1">
        <f t="array" ref="R16">_xll.FDS(C16,"P_PRICE(0)/P_PRICE_low_PR(0,,,,,,""PRICE"",""INTRA"",""52W"")-1")</f>
        <v>0.32552160000000002</v>
      </c>
      <c r="S16" s="3" cm="1">
        <f t="array" ref="S16">_xll.FDS(C16,"FG_TOTAL_RETURNC(0,-12AM)")</f>
        <v>27.905930000000001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59</v>
      </c>
      <c r="W16" s="4" cm="1">
        <f t="array" ref="W16">_xlfn.PERCENTRANK.EXC(_xlfn._xlws.FILTER($O$3:$O$23, ISNUMBER($O$3:$O$23)),O16)*100</f>
        <v>27.200000000000003</v>
      </c>
      <c r="X16" s="4" cm="1">
        <f t="array" ref="X16">_xlfn.PERCENTRANK.EXC(_xlfn._xlws.FILTER($P$3:$P$23, ISNUMBER($P$3:$P$23)),P16)*100</f>
        <v>54.500000000000007</v>
      </c>
      <c r="Y16" s="200" cm="1">
        <f t="array" ref="Y16">_xlfn.PERCENTRANK.EXC(_xlfn._xlws.FILTER($S$3:$S$23, ISNUMBER($S$3:$S$23)),S16)*100</f>
        <v>72.7</v>
      </c>
      <c r="Z16" s="4" cm="1">
        <f t="array" ref="Z16">_xlfn.PERCENTRANK.EXC(_xlfn._xlws.FILTER($K$3:$K$23, ISNUMBER($K$3:$K$23)),K16)*100</f>
        <v>90.9</v>
      </c>
      <c r="AA16" s="4" cm="1">
        <f t="array" ref="AA16">_xlfn.PERCENTRANK.EXC(_xlfn._xlws.FILTER($H$3:$H$23, ISNUMBER($H$3:$H$23)),H16)*100</f>
        <v>36.299999999999997</v>
      </c>
      <c r="AB16" s="4" cm="1">
        <f t="array" ref="AB16">_xlfn.PERCENTRANK.EXC(_xlfn._xlws.FILTER($J$3:$J$23, ISNUMBER($J$3:$J$23)),J16)*100</f>
        <v>9</v>
      </c>
      <c r="AC16" s="4">
        <f t="shared" si="4"/>
        <v>54.500000000000007</v>
      </c>
      <c r="AD16" s="4">
        <f t="shared" si="5"/>
        <v>22.7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59</v>
      </c>
      <c r="AH16" s="4">
        <f t="shared" ca="1" si="7"/>
        <v>48.11</v>
      </c>
      <c r="AJ16" s="3" cm="1">
        <f t="array" aca="1" ref="AJ16" ca="1">_xlfn.PERCENTRANK.EXC(_xlfn._xlws.FILTER($AH$3:$AH$23, ISNUMBER($AH$3:$AH$23)),AH16)*100</f>
        <v>45.4</v>
      </c>
      <c r="AK16">
        <f t="shared" si="8"/>
        <v>2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8150474</v>
      </c>
      <c r="E17" cm="1">
        <f t="array" ref="E17">_xll.FDS(C17,"FMA_COS_UP(""EPS"",""1M"",+1,NOW,,,""PORTAGG"",""MEANR"")")</f>
        <v>155</v>
      </c>
      <c r="F17" cm="1">
        <f t="array" ref="F17">_xll.FDS(C17,"FMA_COS_DOWN(""EPS"",""1M"",+1,NOW,,,""PORTAGG"",""MEANR"")")</f>
        <v>163</v>
      </c>
      <c r="G17" cm="1">
        <f t="array" ref="G17">_xll.FDS(A17,"SIZE(FG_CONSTITUENTS)")</f>
        <v>596</v>
      </c>
      <c r="H17" s="9">
        <f t="shared" si="0"/>
        <v>0.26006711409395972</v>
      </c>
      <c r="I17" s="9">
        <f t="shared" si="1"/>
        <v>0.27348993288590606</v>
      </c>
      <c r="J17" s="9">
        <f t="shared" si="2"/>
        <v>-1.3422818791946345E-2</v>
      </c>
      <c r="K17" s="5" cm="1">
        <f t="array" ref="K17">_xll.FDS(A17,"FMA_PCT_ABOVE_MAVG(200,0,,,,""PORTAGG"")")/100</f>
        <v>0.71332209106239508</v>
      </c>
      <c r="L17" s="41" cm="1">
        <f t="array" ref="L17">_xll.FDSB(A17,"PERCENT_CHANGE(FMA_EPS(+1,0,,,,""PORTAGG"",""MEAN""),FMA_EPS(+1,-1AM,,,,""PORTAGG"",""MEAN""))")</f>
        <v>0.99901700658542303</v>
      </c>
      <c r="M17" s="41" cm="1">
        <f t="array" ref="M17">_xll.FDSB(A17,"PERCENT_CHANGE(FMA_EPS(+1,0,,,,""PORTAGG"",""MEAN""),FMA_EPS(+1,-3AM,,,,""PORTAGG"",""MEAN""))")</f>
        <v>5.19445012498492</v>
      </c>
      <c r="N17" s="3" cm="1">
        <f t="array" ref="N17">_xll.FDS(C17,"FG_TOTAL_RETURNC(0,-1AM)")</f>
        <v>22.340689999999999</v>
      </c>
      <c r="O17" s="3" cm="1">
        <f t="array" ref="O17">_xll.FDS(C17,"FG_TOTAL_RETURNC(0,-3AM)")</f>
        <v>19.729672999999998</v>
      </c>
      <c r="P17" s="3" cm="1">
        <f t="array" ref="P17">_xll.FDS(C17,"FG_TOTAL_RETURNC(0,-6AM)")</f>
        <v>28.255403999999999</v>
      </c>
      <c r="Q17" s="9" cm="1">
        <f t="array" ref="Q17">_xll.FDS(C17,"P_PRICE(0)/P_PRICE_HIGH_PR(0,,,,,,""PRICE"",""INTRA"",""52W"")")</f>
        <v>0.84452623000000004</v>
      </c>
      <c r="R17" s="9" cm="1">
        <f t="array" ref="R17">_xll.FDS(C17,"P_PRICE(0)/P_PRICE_low_PR(0,,,,,,""PRICE"",""INTRA"",""52W"")-1")</f>
        <v>0.41905557999999998</v>
      </c>
      <c r="S17" s="3" cm="1">
        <f t="array" ref="S17">_xll.FDS(C17,"FG_TOTAL_RETURNC(0,-12AM)")</f>
        <v>23.095762000000001</v>
      </c>
      <c r="T17" s="4" cm="1">
        <f t="array" ref="T17">_xlfn.PERCENTRANK.EXC(_xlfn._xlws.FILTER($R$3:$R$23, ISNUMBER($R$3:$R$23)),R17)*100</f>
        <v>90.9</v>
      </c>
      <c r="U17" s="4">
        <f t="shared" si="3"/>
        <v>9.0999999999999943</v>
      </c>
      <c r="V17" s="4" cm="1">
        <f t="array" ref="V17">_xlfn.PERCENTRANK.EXC(_xlfn._xlws.FILTER($Q$3:$Q$23, ISNUMBER($Q$3:$Q$23)),Q17)*100</f>
        <v>22.7</v>
      </c>
      <c r="W17" s="4" cm="1">
        <f t="array" ref="W17">_xlfn.PERCENTRANK.EXC(_xlfn._xlws.FILTER($O$3:$O$23, ISNUMBER($O$3:$O$23)),O17)*100</f>
        <v>95.399999999999991</v>
      </c>
      <c r="X17" s="4" cm="1">
        <f t="array" ref="X17">_xlfn.PERCENTRANK.EXC(_xlfn._xlws.FILTER($P$3:$P$23, ISNUMBER($P$3:$P$23)),P17)*100</f>
        <v>90.9</v>
      </c>
      <c r="Y17" s="200" cm="1">
        <f t="array" ref="Y17">_xlfn.PERCENTRANK.EXC(_xlfn._xlws.FILTER($S$3:$S$23, ISNUMBER($S$3:$S$23)),S17)*100</f>
        <v>63.6</v>
      </c>
      <c r="Z17" s="4" cm="1">
        <f t="array" ref="Z17">_xlfn.PERCENTRANK.EXC(_xlfn._xlws.FILTER($K$3:$K$23, ISNUMBER($K$3:$K$23)),K17)*100</f>
        <v>77.2</v>
      </c>
      <c r="AA17" s="4" cm="1">
        <f t="array" ref="AA17">_xlfn.PERCENTRANK.EXC(_xlfn._xlws.FILTER($H$3:$H$23, ISNUMBER($H$3:$H$23)),H17)*100</f>
        <v>45.4</v>
      </c>
      <c r="AB17" s="4" cm="1">
        <f t="array" ref="AB17">_xlfn.PERCENTRANK.EXC(_xlfn._xlws.FILTER($J$3:$J$23, ISNUMBER($J$3:$J$23)),J17)*100</f>
        <v>54.500000000000007</v>
      </c>
      <c r="AC17" s="4">
        <f t="shared" si="4"/>
        <v>90.9</v>
      </c>
      <c r="AD17" s="4">
        <f t="shared" si="5"/>
        <v>86.3</v>
      </c>
      <c r="AE17" s="4">
        <f t="shared" si="6"/>
        <v>90.9</v>
      </c>
      <c r="AF17" s="4">
        <f>'Economic Momentum'!Q18</f>
        <v>31.8</v>
      </c>
      <c r="AG17" s="4">
        <f ca="1">'Economic Momentum'!R18</f>
        <v>22.7</v>
      </c>
      <c r="AH17" s="4">
        <f t="shared" ca="1" si="7"/>
        <v>64.97</v>
      </c>
      <c r="AJ17" s="3" cm="1">
        <f t="array" aca="1" ref="AJ17" ca="1">_xlfn.PERCENTRANK.EXC(_xlfn._xlws.FILTER($AH$3:$AH$23, ISNUMBER($AH$3:$AH$23)),AH17)*100</f>
        <v>63.6</v>
      </c>
      <c r="AK17">
        <f t="shared" si="8"/>
        <v>3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172747.51999999999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3</v>
      </c>
      <c r="G18" cm="1">
        <f t="array" ref="G18">_xll.FDS(A18,"SIZE(FG_CONSTITUENTS)")</f>
        <v>35</v>
      </c>
      <c r="H18" s="9">
        <f t="shared" si="0"/>
        <v>0.14285714285714285</v>
      </c>
      <c r="I18" s="9">
        <f t="shared" si="1"/>
        <v>8.5714285714285715E-2</v>
      </c>
      <c r="J18" s="9">
        <f t="shared" si="2"/>
        <v>5.7142857142857134E-2</v>
      </c>
      <c r="K18" s="5" cm="1">
        <f t="array" ref="K18">_xll.FDS(A18,"FMA_PCT_ABOVE_MAVG(200,0,,,,""PORTAGG"")")/100</f>
        <v>0.65714285714285692</v>
      </c>
      <c r="L18" s="41" cm="1">
        <f t="array" ref="L18">_xll.FDSB(A18,"PERCENT_CHANGE(FMA_EPS(+1,0,,,,""PORTAGG"",""MEAN""),FMA_EPS(+1,-1AM,,,,""PORTAGG"",""MEAN""))")</f>
        <v>-4.64358162579682E-2</v>
      </c>
      <c r="M18" s="41" cm="1">
        <f t="array" ref="M18">_xll.FDSB(A18,"PERCENT_CHANGE(FMA_EPS(+1,0,,,,""PORTAGG"",""MEAN""),FMA_EPS(+1,-3AM,,,,""PORTAGG"",""MEAN""))")</f>
        <v>-2.5285925943257901</v>
      </c>
      <c r="N18" s="3" cm="1">
        <f t="array" ref="N18">_xll.FDS(C18,"FG_TOTAL_RETURNC(0,-1AM)")</f>
        <v>2.4930835</v>
      </c>
      <c r="O18" s="3" cm="1">
        <f t="array" ref="O18">_xll.FDS(C18,"FG_TOTAL_RETURNC(0,-3AM)")</f>
        <v>8.3772769999999994</v>
      </c>
      <c r="P18" s="3" cm="1">
        <f t="array" ref="P18">_xll.FDS(C18,"FG_TOTAL_RETURNC(0,-6AM)")</f>
        <v>11.897076</v>
      </c>
      <c r="Q18" s="9" cm="1">
        <f t="array" ref="Q18">_xll.FDS(C18,"P_PRICE(0)/P_PRICE_HIGH_PR(0,,,,,,""PRICE"",""INTRA"",""52W"")")</f>
        <v>0.99142549999999996</v>
      </c>
      <c r="R18" s="9" cm="1">
        <f t="array" ref="R18">_xll.FDS(C18,"P_PRICE(0)/P_PRICE_low_PR(0,,,,,,""PRICE"",""INTRA"",""52W"")-1")</f>
        <v>0.18135380000000001</v>
      </c>
      <c r="S18" s="3" cm="1">
        <f t="array" ref="S18">_xll.FDS(C18,"FG_TOTAL_RETURNC(0,-12AM)")</f>
        <v>15.500188</v>
      </c>
      <c r="T18" s="4" cm="1">
        <f t="array" ref="T18">_xlfn.PERCENTRANK.EXC(_xlfn._xlws.FILTER($R$3:$R$23, ISNUMBER($R$3:$R$23)),R18)*100</f>
        <v>45.4</v>
      </c>
      <c r="U18" s="4">
        <f t="shared" si="3"/>
        <v>54.6</v>
      </c>
      <c r="V18" s="4" cm="1">
        <f t="array" ref="V18">_xlfn.PERCENTRANK.EXC(_xlfn._xlws.FILTER($Q$3:$Q$23, ISNUMBER($Q$3:$Q$23)),Q18)*100</f>
        <v>95.399999999999991</v>
      </c>
      <c r="W18" s="4" cm="1">
        <f t="array" ref="W18">_xlfn.PERCENTRANK.EXC(_xlfn._xlws.FILTER($O$3:$O$23, ISNUMBER($O$3:$O$23)),O18)*100</f>
        <v>59</v>
      </c>
      <c r="X18" s="4" cm="1">
        <f t="array" ref="X18">_xlfn.PERCENTRANK.EXC(_xlfn._xlws.FILTER($P$3:$P$23, ISNUMBER($P$3:$P$23)),P18)*100</f>
        <v>63.6</v>
      </c>
      <c r="Y18" s="200" cm="1">
        <f t="array" ref="Y18">_xlfn.PERCENTRANK.EXC(_xlfn._xlws.FILTER($S$3:$S$23, ISNUMBER($S$3:$S$23)),S18)*100</f>
        <v>54.500000000000007</v>
      </c>
      <c r="Z18" s="4" cm="1">
        <f t="array" ref="Z18">_xlfn.PERCENTRANK.EXC(_xlfn._xlws.FILTER($K$3:$K$23, ISNUMBER($K$3:$K$23)),K18)*100</f>
        <v>63.6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86.3</v>
      </c>
      <c r="AC18" s="4">
        <f t="shared" si="4"/>
        <v>72.7</v>
      </c>
      <c r="AD18" s="4">
        <f t="shared" si="5"/>
        <v>31.8</v>
      </c>
      <c r="AE18" s="4">
        <f t="shared" si="6"/>
        <v>22.7</v>
      </c>
      <c r="AF18" s="4">
        <f>'Economic Momentum'!Q19</f>
        <v>77.2</v>
      </c>
      <c r="AG18" s="4">
        <f ca="1">'Economic Momentum'!R19</f>
        <v>31.8</v>
      </c>
      <c r="AH18" s="4">
        <f t="shared" ca="1" si="7"/>
        <v>74.94</v>
      </c>
      <c r="AJ18" s="3" cm="1">
        <f t="array" aca="1" ref="AJ18" ca="1">_xlfn.PERCENTRANK.EXC(_xlfn._xlws.FILTER($AH$3:$AH$23, ISNUMBER($AH$3:$AH$23)),AH18)*100</f>
        <v>81.8</v>
      </c>
      <c r="AK18">
        <f t="shared" si="8"/>
        <v>2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556967.213469696</v>
      </c>
      <c r="E19" cm="1">
        <f t="array" ref="E19">_xll.FDS(C19,"FMA_COS_UP(""EPS"",""1M"",+1,NOW,,,""PORTAGG"",""MEANR"")")</f>
        <v>44</v>
      </c>
      <c r="F19" cm="1">
        <f t="array" ref="F19">_xll.FDS(C19,"FMA_COS_DOWN(""EPS"",""1M"",+1,NOW,,,""PORTAGG"",""MEANR"")")</f>
        <v>60</v>
      </c>
      <c r="G19" s="1" cm="1">
        <f t="array" ref="G19">_xll.FDS(A19,"SIZE(FG_CONSTITUENTS)")</f>
        <v>1</v>
      </c>
      <c r="H19" s="48">
        <f t="shared" si="0"/>
        <v>44</v>
      </c>
      <c r="I19" s="48">
        <f t="shared" si="1"/>
        <v>60</v>
      </c>
      <c r="J19" s="9">
        <f t="shared" si="2"/>
        <v>-16</v>
      </c>
      <c r="K19" s="6" cm="1">
        <f t="array" ref="K19">_xll.FDS(A19,"FMA_PCT_ABOVE_MAVG(200,0,,,,""PORTAGG"")")/100</f>
        <v>0.43026706231453998</v>
      </c>
      <c r="L19" s="41" cm="1">
        <f t="array" ref="L19">_xll.FDSB(A19,"PERCENT_CHANGE(FMA_EPS(+1,0,,,,""PORTAGG"",""MEAN""),FMA_EPS(+1,-1AM,,,,""PORTAGG"",""MEAN""))")</f>
        <v>-1.4855049449865201</v>
      </c>
      <c r="M19" s="41" cm="1">
        <f t="array" ref="M19">_xll.FDSB(A19,"PERCENT_CHANGE(FMA_EPS(+1,0,,,,""PORTAGG"",""MEAN""),FMA_EPS(+1,-3AM,,,,""PORTAGG"",""MEAN""))")</f>
        <v>-6.4318949371284102</v>
      </c>
      <c r="N19" s="3" cm="1">
        <f t="array" ref="N19">_xll.FDS(C19,"FG_TOTAL_RETURNC(0,-1AM)")</f>
        <v>3.7645219999999999</v>
      </c>
      <c r="O19" s="54" cm="1">
        <f t="array" ref="O19">_xll.FDS(C19,"FG_TOTAL_RETURNC(0,-3AM)")</f>
        <v>12.459612</v>
      </c>
      <c r="P19" s="54" cm="1">
        <f t="array" ref="P19">_xll.FDS(C19,"FG_TOTAL_RETURNC(0,-6AM)")</f>
        <v>9.4634900000000002</v>
      </c>
      <c r="Q19" s="9" cm="1">
        <f t="array" ref="Q19">_xll.FDS(C19,"P_PRICE(0)/P_PRICE_HIGH_PR(0,,,,,,""PRICE"",""INTRA"",""52W"")")</f>
        <v>0.98871799999999999</v>
      </c>
      <c r="R19" s="9" cm="1">
        <f t="array" ref="R19">_xll.FDS(C19,"P_PRICE(0)/P_PRICE_low_PR(0,,,,,,""PRICE"",""INTRA"",""52W"")-1")</f>
        <v>0.17016577999999999</v>
      </c>
      <c r="S19" s="3" cm="1">
        <f t="array" ref="S19">_xll.FDS(C19,"FG_TOTAL_RETURNC(0,-12AM)")</f>
        <v>3.6144257</v>
      </c>
      <c r="T19" s="4" cm="1">
        <f t="array" ref="T19">_xlfn.PERCENTRANK.EXC(_xlfn._xlws.FILTER($R$3:$R$23, ISNUMBER($R$3:$R$23)),R19)*100</f>
        <v>40.9</v>
      </c>
      <c r="U19" s="4">
        <f t="shared" si="3"/>
        <v>59.1</v>
      </c>
      <c r="V19" s="4" cm="1">
        <f t="array" ref="V19">_xlfn.PERCENTRANK.EXC(_xlfn._xlws.FILTER($Q$3:$Q$23, ISNUMBER($Q$3:$Q$23)),Q19)*100</f>
        <v>86.3</v>
      </c>
      <c r="W19" s="4" cm="1">
        <f t="array" ref="W19">_xlfn.PERCENTRANK.EXC(_xlfn._xlws.FILTER($O$3:$O$23, ISNUMBER($O$3:$O$23)),O19)*100</f>
        <v>77.2</v>
      </c>
      <c r="X19" s="4" cm="1">
        <f t="array" ref="X19">_xlfn.PERCENTRANK.EXC(_xlfn._xlws.FILTER($P$3:$P$23, ISNUMBER($P$3:$P$23)),P19)*100</f>
        <v>50</v>
      </c>
      <c r="Y19" s="200" cm="1">
        <f t="array" ref="Y19">_xlfn.PERCENTRANK.EXC(_xlfn._xlws.FILTER($S$3:$S$23, ISNUMBER($S$3:$S$23)),S19)*100</f>
        <v>22.7</v>
      </c>
      <c r="Z19" s="4" cm="1">
        <f t="array" ref="Z19">_xlfn.PERCENTRANK.EXC(_xlfn._xlws.FILTER($K$3:$K$23, ISNUMBER($K$3:$K$23)),K19)*100</f>
        <v>36.299999999999997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36.299999999999997</v>
      </c>
      <c r="AD19" s="4">
        <f t="shared" si="5"/>
        <v>18.099999999999998</v>
      </c>
      <c r="AE19" s="4">
        <f t="shared" si="6"/>
        <v>54.500000000000007</v>
      </c>
      <c r="AF19" s="4">
        <f>'Economic Momentum'!Q20</f>
        <v>63.6</v>
      </c>
      <c r="AG19" s="4">
        <f ca="1">'Economic Momentum'!R20</f>
        <v>90.9</v>
      </c>
      <c r="AH19" s="4">
        <f t="shared" ca="1" si="7"/>
        <v>72.680000000000007</v>
      </c>
      <c r="AJ19" s="3" cm="1">
        <f t="array" aca="1" ref="AJ19" ca="1">_xlfn.PERCENTRANK.EXC(_xlfn._xlws.FILTER($AH$3:$AH$23, ISNUMBER($AH$3:$AH$23)),AH19)*100</f>
        <v>72.7</v>
      </c>
      <c r="AK19" s="1">
        <f t="shared" si="8"/>
        <v>3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334684.56</v>
      </c>
      <c r="E20" cm="1">
        <f t="array" ref="E20">_xll.FDS(C20,"FMA_COS_UP(""EPS"",""1M"",+1,NOW,,,""PORTAGG"",""MEANR"")")</f>
        <v>19</v>
      </c>
      <c r="F20" cm="1">
        <f t="array" ref="F20">_xll.FDS(C20,"FMA_COS_DOWN(""EPS"",""1M"",+1,NOW,,,""PORTAGG"",""MEANR"")")</f>
        <v>20</v>
      </c>
      <c r="G20" cm="1">
        <f t="array" ref="G20">_xll.FDS(A20,"SIZE(FG_CONSTITUENTS)")</f>
        <v>96</v>
      </c>
      <c r="H20" s="9">
        <f t="shared" si="0"/>
        <v>0.19791666666666666</v>
      </c>
      <c r="I20" s="9">
        <f t="shared" si="1"/>
        <v>0.20833333333333334</v>
      </c>
      <c r="J20" s="9">
        <f t="shared" si="2"/>
        <v>-1.0416666666666685E-2</v>
      </c>
      <c r="K20" s="5" cm="1">
        <f t="array" ref="K20">_xll.FDS(A20,"FMA_PCT_ABOVE_MAVG(200,0,,,,""PORTAGG"")")/100</f>
        <v>0.22916666666666699</v>
      </c>
      <c r="L20" s="41" cm="1">
        <f t="array" ref="L20">_xll.FDSB(A20,"PERCENT_CHANGE(FMA_EPS(+1,0,,,,""PORTAGG"",""MEAN""),FMA_EPS(+1,-1AM,,,,""PORTAGG"",""MEAN""))")</f>
        <v>-7.8444377134052896</v>
      </c>
      <c r="M20" s="41" cm="1">
        <f t="array" ref="M20">_xll.FDSB(A20,"PERCENT_CHANGE(FMA_EPS(+1,0,,,,""PORTAGG"",""MEAN""),FMA_EPS(+1,-3AM,,,,""PORTAGG"",""MEAN""))")</f>
        <v>-24.2192353110681</v>
      </c>
      <c r="N20" s="3" cm="1">
        <f t="array" ref="N20">_xll.FDS(C20,"FG_TOTAL_RETURNC(0,-1AM)")</f>
        <v>-10.157097</v>
      </c>
      <c r="O20" s="3" cm="1">
        <f t="array" ref="O20">_xll.FDS(C20,"FG_TOTAL_RETURNC(0,-3AM)")</f>
        <v>-23.571438000000001</v>
      </c>
      <c r="P20" s="3" cm="1">
        <f t="array" ref="P20">_xll.FDS(C20,"FG_TOTAL_RETURNC(0,-6AM)")</f>
        <v>-10.926914</v>
      </c>
      <c r="Q20" s="9" cm="1">
        <f t="array" ref="Q20">_xll.FDS(C20,"P_PRICE(0)/P_PRICE_HIGH_PR(0,,,,,,""PRICE"",""INTRA"",""52W"")")</f>
        <v>0.74690383999999999</v>
      </c>
      <c r="R20" s="9" cm="1">
        <f t="array" ref="R20">_xll.FDS(C20,"P_PRICE(0)/P_PRICE_low_PR(0,,,,,,""PRICE"",""INTRA"",""52W"")-1")</f>
        <v>5.1343680000000003E-2</v>
      </c>
      <c r="S20" s="3" cm="1">
        <f t="array" ref="S20">_xll.FDS(C20,"FG_TOTAL_RETURNC(0,-12AM)")</f>
        <v>-5.5219769999999997</v>
      </c>
      <c r="T20" s="4" cm="1">
        <f t="array" ref="T20">_xlfn.PERCENTRANK.EXC(_xlfn._xlws.FILTER($R$3:$R$23, ISNUMBER($R$3:$R$23)),R20)*100</f>
        <v>4.5</v>
      </c>
      <c r="U20" s="4">
        <f t="shared" si="3"/>
        <v>95.5</v>
      </c>
      <c r="V20" s="4" cm="1">
        <f t="array" ref="V20">_xlfn.PERCENTRANK.EXC(_xlfn._xlws.FILTER($Q$3:$Q$23, ISNUMBER($Q$3:$Q$23)),Q20)*100</f>
        <v>4.5</v>
      </c>
      <c r="W20" s="4" cm="1">
        <f t="array" ref="W20">_xlfn.PERCENTRANK.EXC(_xlfn._xlws.FILTER($O$3:$O$23, ISNUMBER($O$3:$O$23)),O20)*100</f>
        <v>4.5</v>
      </c>
      <c r="X20" s="4" cm="1">
        <f t="array" ref="X20">_xlfn.PERCENTRANK.EXC(_xlfn._xlws.FILTER($P$3:$P$23, ISNUMBER($P$3:$P$23)),P20)*100</f>
        <v>9</v>
      </c>
      <c r="Y20" s="200" cm="1">
        <f t="array" ref="Y20">_xlfn.PERCENTRANK.EXC(_xlfn._xlws.FILTER($S$3:$S$23, ISNUMBER($S$3:$S$23)),S20)*100</f>
        <v>4.5</v>
      </c>
      <c r="Z20" s="4" cm="1">
        <f t="array" ref="Z20">_xlfn.PERCENTRANK.EXC(_xlfn._xlws.FILTER($K$3:$K$23, ISNUMBER($K$3:$K$23)),K20)*100</f>
        <v>4.5</v>
      </c>
      <c r="AA20" s="4" cm="1">
        <f t="array" ref="AA20">_xlfn.PERCENTRANK.EXC(_xlfn._xlws.FILTER($H$3:$H$23, ISNUMBER($H$3:$H$23)),H20)*100</f>
        <v>22.7</v>
      </c>
      <c r="AB20" s="4" cm="1">
        <f t="array" ref="AB20">_xlfn.PERCENTRANK.EXC(_xlfn._xlws.FILTER($J$3:$J$23, ISNUMBER($J$3:$J$23)),J20)*100</f>
        <v>59</v>
      </c>
      <c r="AC20" s="4">
        <f t="shared" si="4"/>
        <v>4.5</v>
      </c>
      <c r="AD20" s="4">
        <f t="shared" si="5"/>
        <v>4.5</v>
      </c>
      <c r="AE20" s="4">
        <f t="shared" si="6"/>
        <v>36.299999999999997</v>
      </c>
      <c r="AF20" s="4">
        <f>'Economic Momentum'!Q21</f>
        <v>4.5</v>
      </c>
      <c r="AG20" s="4">
        <f ca="1">'Economic Momentum'!R21</f>
        <v>18.099999999999998</v>
      </c>
      <c r="AH20" s="4">
        <f t="shared" ca="1" si="7"/>
        <v>5.85</v>
      </c>
      <c r="AJ20" s="3" cm="1">
        <f t="array" aca="1" ref="AJ20" ca="1">_xlfn.PERCENTRANK.EXC(_xlfn._xlws.FILTER($AH$3:$AH$23, ISNUMBER($AH$3:$AH$23)),AH20)*100</f>
        <v>4.5</v>
      </c>
      <c r="AK20">
        <f t="shared" si="8"/>
        <v>0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918137.44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46</v>
      </c>
      <c r="H21" s="9">
        <f t="shared" si="0"/>
        <v>0.19565217391304349</v>
      </c>
      <c r="I21" s="9">
        <f t="shared" si="1"/>
        <v>0.19565217391304349</v>
      </c>
      <c r="J21" s="9">
        <f t="shared" si="2"/>
        <v>0</v>
      </c>
      <c r="K21" s="5" cm="1">
        <f t="array" ref="K21">_xll.FDS(A21,"FMA_PCT_ABOVE_MAVG(200,0,,,,""PORTAGG"")")/100</f>
        <v>0.48780487804877998</v>
      </c>
      <c r="L21" s="41" cm="1">
        <f t="array" ref="L21">_xll.FDSB(A21,"PERCENT_CHANGE(FMA_EPS(+1,0,,,,""PORTAGG"",""MEAN""),FMA_EPS(+1,-1AM,,,,""PORTAGG"",""MEAN""))")</f>
        <v>-0.27844273129625802</v>
      </c>
      <c r="M21" s="41" cm="1">
        <f t="array" ref="M21">_xll.FDSB(A21,"PERCENT_CHANGE(FMA_EPS(+1,0,,,,""PORTAGG"",""MEAN""),FMA_EPS(+1,-3AM,,,,""PORTAGG"",""MEAN""))")</f>
        <v>-1.7767149589075899</v>
      </c>
      <c r="N21" s="3" cm="1">
        <f t="array" ref="N21">_xll.FDS(C21,"FG_TOTAL_RETURNC(0,-1AM)")</f>
        <v>-1.2607813000000001</v>
      </c>
      <c r="O21" s="3" cm="1">
        <f t="array" ref="O21">_xll.FDS(C21,"FG_TOTAL_RETURNC(0,-3AM)")</f>
        <v>4.7887325000000001</v>
      </c>
      <c r="P21" s="3" cm="1">
        <f t="array" ref="P21">_xll.FDS(C21,"FG_TOTAL_RETURNC(0,-6AM)")</f>
        <v>6.0757519999999996</v>
      </c>
      <c r="Q21" s="9" cm="1">
        <f t="array" ref="Q21">_xll.FDS(C21,"P_PRICE(0)/P_PRICE_HIGH_PR(0,,,,,,""PRICE"",""INTRA"",""52W"")")</f>
        <v>0.95691320000000002</v>
      </c>
      <c r="R21" s="9" cm="1">
        <f t="array" ref="R21">_xll.FDS(C21,"P_PRICE(0)/P_PRICE_low_PR(0,,,,,,""PRICE"",""INTRA"",""52W"")-1")</f>
        <v>0.12344276999999999</v>
      </c>
      <c r="S21" s="3" cm="1">
        <f t="array" ref="S21">_xll.FDS(C21,"FG_TOTAL_RETURNC(0,-12AM)")</f>
        <v>9.8578089999999996</v>
      </c>
      <c r="T21" s="4" cm="1">
        <f t="array" ref="T21">_xlfn.PERCENTRANK.EXC(_xlfn._xlws.FILTER($R$3:$R$23, ISNUMBER($R$3:$R$23)),R21)*100</f>
        <v>27.200000000000003</v>
      </c>
      <c r="U21" s="4">
        <f t="shared" si="3"/>
        <v>72.8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50</v>
      </c>
      <c r="X21" s="4" cm="1">
        <f t="array" ref="X21">_xlfn.PERCENTRANK.EXC(_xlfn._xlws.FILTER($P$3:$P$23, ISNUMBER($P$3:$P$23)),P21)*100</f>
        <v>40.9</v>
      </c>
      <c r="Y21" s="200" cm="1">
        <f t="array" ref="Y21">_xlfn.PERCENTRANK.EXC(_xlfn._xlws.FILTER($S$3:$S$23, ISNUMBER($S$3:$S$23)),S21)*100</f>
        <v>36.299999999999997</v>
      </c>
      <c r="Z21" s="4" cm="1">
        <f t="array" ref="Z21">_xlfn.PERCENTRANK.EXC(_xlfn._xlws.FILTER($K$3:$K$23, ISNUMBER($K$3:$K$23)),K21)*100</f>
        <v>50</v>
      </c>
      <c r="AA21" s="4" cm="1">
        <f t="array" ref="AA21">_xlfn.PERCENTRANK.EXC(_xlfn._xlws.FILTER($H$3:$H$23, ISNUMBER($H$3:$H$23)),H21)*100</f>
        <v>18.099999999999998</v>
      </c>
      <c r="AB21" s="4" cm="1">
        <f t="array" ref="AB21">_xlfn.PERCENTRANK.EXC(_xlfn._xlws.FILTER($J$3:$J$23, ISNUMBER($J$3:$J$23)),J21)*100</f>
        <v>63.6</v>
      </c>
      <c r="AC21" s="4">
        <f t="shared" si="4"/>
        <v>59</v>
      </c>
      <c r="AD21" s="4">
        <f t="shared" si="5"/>
        <v>40.9</v>
      </c>
      <c r="AE21" s="4">
        <f t="shared" si="6"/>
        <v>68.100000000000009</v>
      </c>
      <c r="AF21" s="4">
        <f>'Economic Momentum'!Q22</f>
        <v>45.4</v>
      </c>
      <c r="AG21" s="4">
        <f ca="1">'Economic Momentum'!R22</f>
        <v>36.299999999999997</v>
      </c>
      <c r="AH21" s="4">
        <f t="shared" ca="1" si="7"/>
        <v>54.510000000000005</v>
      </c>
      <c r="AJ21" s="3" cm="1">
        <f t="array" aca="1" ref="AJ21" ca="1">_xlfn.PERCENTRANK.EXC(_xlfn._xlws.FILTER($AH$3:$AH$23, ISNUMBER($AH$3:$AH$23)),AH21)*100</f>
        <v>54.500000000000007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24896.005232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47</v>
      </c>
      <c r="H22" s="9">
        <f t="shared" si="0"/>
        <v>0.19148936170212766</v>
      </c>
      <c r="I22" s="9">
        <f t="shared" si="1"/>
        <v>0.21276595744680851</v>
      </c>
      <c r="J22" s="9">
        <f t="shared" si="2"/>
        <v>-2.1276595744680854E-2</v>
      </c>
      <c r="K22" s="5" cm="1">
        <f t="array" ref="K22">_xll.FDS(A22,"FMA_PCT_ABOVE_MAVG(200,0,,,,""PORTAGG"")")/100</f>
        <v>0.39130434782608703</v>
      </c>
      <c r="L22" s="41" cm="1">
        <f t="array" ref="L22">_xll.FDSB(A22,"PERCENT_CHANGE(FMA_EPS(+1,0,,,,""PORTAGG"",""MEAN""),FMA_EPS(+1,-1AM,,,,""PORTAGG"",""MEAN""))")</f>
        <v>-3.4507224409986801</v>
      </c>
      <c r="M22" s="41" cm="1">
        <f t="array" ref="M22">_xll.FDSB(A22,"PERCENT_CHANGE(FMA_EPS(+1,0,,,,""PORTAGG"",""MEAN""),FMA_EPS(+1,-3AM,,,,""PORTAGG"",""MEAN""))")</f>
        <v>3.2165243421463998</v>
      </c>
      <c r="N22" s="3" cm="1">
        <f t="array" ref="N22">_xll.FDS(C22,"FG_TOTAL_RETURNC(0,-1AM)")</f>
        <v>-1.7642378999999999</v>
      </c>
      <c r="O22" s="3" cm="1">
        <f t="array" ref="O22">_xll.FDS(C22,"FG_TOTAL_RETURNC(0,-3AM)")</f>
        <v>0.74013470000000003</v>
      </c>
      <c r="P22" s="3" cm="1">
        <f t="array" ref="P22">_xll.FDS(C22,"FG_TOTAL_RETURNC(0,-6AM)")</f>
        <v>0.90609790000000001</v>
      </c>
      <c r="Q22" s="9" cm="1">
        <f t="array" ref="Q22">_xll.FDS(C22,"P_PRICE(0)/P_PRICE_HIGH_PR(0,,,,,,""PRICE"",""INTRA"",""52W"")")</f>
        <v>0.88066140000000004</v>
      </c>
      <c r="R22" s="9" cm="1">
        <f t="array" ref="R22">_xll.FDS(C22,"P_PRICE(0)/P_PRICE_low_PR(0,,,,,,""PRICE"",""INTRA"",""52W"")-1")</f>
        <v>8.8888880000000003E-2</v>
      </c>
      <c r="S22" s="3" cm="1">
        <f t="array" ref="S22">_xll.FDS(C22,"FG_TOTAL_RETURNC(0,-12AM)")</f>
        <v>1.0673760999999999</v>
      </c>
      <c r="T22" s="4" cm="1">
        <f t="array" ref="T22">_xlfn.PERCENTRANK.EXC(_xlfn._xlws.FILTER($R$3:$R$23, ISNUMBER($R$3:$R$23)),R22)*100</f>
        <v>18.099999999999998</v>
      </c>
      <c r="U22" s="4">
        <f t="shared" si="3"/>
        <v>81.900000000000006</v>
      </c>
      <c r="V22" s="4" cm="1">
        <f t="array" ref="V22">_xlfn.PERCENTRANK.EXC(_xlfn._xlws.FILTER($Q$3:$Q$23, ISNUMBER($Q$3:$Q$23)),Q22)*100</f>
        <v>27.200000000000003</v>
      </c>
      <c r="W22" s="4" cm="1">
        <f t="array" ref="W22">_xlfn.PERCENTRANK.EXC(_xlfn._xlws.FILTER($O$3:$O$23, ISNUMBER($O$3:$O$23)),O22)*100</f>
        <v>45.4</v>
      </c>
      <c r="X22" s="4" cm="1">
        <f t="array" ref="X22">_xlfn.PERCENTRANK.EXC(_xlfn._xlws.FILTER($P$3:$P$23, ISNUMBER($P$3:$P$23)),P22)*100</f>
        <v>27.200000000000003</v>
      </c>
      <c r="Y22" s="200" cm="1">
        <f t="array" ref="Y22">_xlfn.PERCENTRANK.EXC(_xlfn._xlws.FILTER($S$3:$S$23, ISNUMBER($S$3:$S$23)),S22)*100</f>
        <v>13.600000000000001</v>
      </c>
      <c r="Z22" s="4" cm="1">
        <f t="array" ref="Z22">_xlfn.PERCENTRANK.EXC(_xlfn._xlws.FILTER($K$3:$K$23, ISNUMBER($K$3:$K$23)),K22)*100</f>
        <v>18.099999999999998</v>
      </c>
      <c r="AA22" s="4" cm="1">
        <f t="array" ref="AA22">_xlfn.PERCENTRANK.EXC(_xlfn._xlws.FILTER($H$3:$H$23, ISNUMBER($H$3:$H$23)),H22)*100</f>
        <v>13.600000000000001</v>
      </c>
      <c r="AB22" s="4" cm="1">
        <f t="array" ref="AB22">_xlfn.PERCENTRANK.EXC(_xlfn._xlws.FILTER($J$3:$J$23, ISNUMBER($J$3:$J$23)),J22)*100</f>
        <v>45.4</v>
      </c>
      <c r="AC22" s="4">
        <f t="shared" si="4"/>
        <v>22.7</v>
      </c>
      <c r="AD22" s="4">
        <f t="shared" si="5"/>
        <v>72.7</v>
      </c>
      <c r="AE22" s="4">
        <f t="shared" si="6"/>
        <v>4.5</v>
      </c>
      <c r="AF22" s="4">
        <f>'Economic Momentum'!Q23</f>
        <v>13.600000000000001</v>
      </c>
      <c r="AG22" s="4">
        <f ca="1">'Economic Momentum'!R23</f>
        <v>68.100000000000009</v>
      </c>
      <c r="AH22" s="4">
        <f t="shared" ca="1" si="7"/>
        <v>32.659999999999997</v>
      </c>
      <c r="AJ22" s="3" cm="1">
        <f t="array" aca="1" ref="AJ22" ca="1">_xlfn.PERCENTRANK.EXC(_xlfn._xlws.FILTER($AH$3:$AH$23, ISNUMBER($AH$3:$AH$23)),AH22)*100</f>
        <v>31.8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2689303.8</v>
      </c>
      <c r="E23" cm="1">
        <f t="array" ref="E23">_xll.FDS(C23,"FMA_COS_UP(""EPS"",""1M"",+1,NOW,,,""PORTAGG"",""MEANR"")")</f>
        <v>31</v>
      </c>
      <c r="F23" cm="1">
        <f t="array" ref="F23">_xll.FDS(C23,"FMA_COS_DOWN(""EPS"",""1M"",+1,NOW,,,""PORTAGG"",""MEANR"")")</f>
        <v>38</v>
      </c>
      <c r="G23" cm="1">
        <f t="array" ref="G23">_xll.FDS(A23,"SIZE(FG_CONSTITUENTS)")</f>
        <v>126</v>
      </c>
      <c r="H23" s="9">
        <f t="shared" si="0"/>
        <v>0.24603174603174602</v>
      </c>
      <c r="I23" s="9">
        <f t="shared" si="1"/>
        <v>0.30158730158730157</v>
      </c>
      <c r="J23" s="9">
        <f t="shared" si="2"/>
        <v>-5.5555555555555552E-2</v>
      </c>
      <c r="K23" s="5" cm="1">
        <f t="array" ref="K23">_xll.FDS(A23,"FMA_PCT_ABOVE_MAVG(200,0,,,,""PORTAGG"")")/100</f>
        <v>0.41129032258064496</v>
      </c>
      <c r="L23" s="41" cm="1">
        <f t="array" ref="L23">_xll.FDSB(A23,"PERCENT_CHANGE(FMA_EPS(+1,0,,,,""PORTAGG"",""MEAN""),FMA_EPS(+1,-1AM,,,,""PORTAGG"",""MEAN""))")</f>
        <v>-0.664085821051417</v>
      </c>
      <c r="M23" s="41" cm="1">
        <f t="array" ref="M23">_xll.FDSB(A23,"PERCENT_CHANGE(FMA_EPS(+1,0,,,,""PORTAGG"",""MEAN""),FMA_EPS(+1,-3AM,,,,""PORTAGG"",""MEAN""))")</f>
        <v>-1.1032964359174799</v>
      </c>
      <c r="N23" s="3" cm="1">
        <f t="array" ref="N23">_xll.FDS(C23,"FG_TOTAL_RETURNC(0,-1AM)")</f>
        <v>7.2085860000000002E-2</v>
      </c>
      <c r="O23" s="3" cm="1">
        <f t="array" ref="O23">_xll.FDS(C23,"FG_TOTAL_RETURNC(0,-3AM)")</f>
        <v>-1.3033151999999999</v>
      </c>
      <c r="P23" s="3" cm="1">
        <f t="array" ref="P23">_xll.FDS(C23,"FG_TOTAL_RETURNC(0,-6AM)")</f>
        <v>-2.6609718999999998</v>
      </c>
      <c r="Q23" s="9" cm="1">
        <f t="array" ref="Q23">_xll.FDS(C23,"P_PRICE(0)/P_PRICE_HIGH_PR(0,,,,,,""PRICE"",""INTRA"",""52W"")")</f>
        <v>0.92360573999999995</v>
      </c>
      <c r="R23" s="9" cm="1">
        <f t="array" ref="R23">_xll.FDS(C23,"P_PRICE(0)/P_PRICE_low_PR(0,,,,,,""PRICE"",""INTRA"",""52W"")-1")</f>
        <v>0.15023481999999999</v>
      </c>
      <c r="S23" s="3" cm="1">
        <f t="array" ref="S23">_xll.FDS(C23,"FG_TOTAL_RETURNC(0,-12AM)")</f>
        <v>13.712502000000001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45.4</v>
      </c>
      <c r="W23" s="4" cm="1">
        <f t="array" ref="W23">_xlfn.PERCENTRANK.EXC(_xlfn._xlws.FILTER($O$3:$O$23, ISNUMBER($O$3:$O$23)),O23)*100</f>
        <v>22.7</v>
      </c>
      <c r="X23" s="4" cm="1">
        <f t="array" ref="X23">_xlfn.PERCENTRANK.EXC(_xlfn._xlws.FILTER($P$3:$P$23, ISNUMBER($P$3:$P$23)),P23)*100</f>
        <v>18.099999999999998</v>
      </c>
      <c r="Y23" s="200" cm="1">
        <f t="array" ref="Y23">_xlfn.PERCENTRANK.EXC(_xlfn._xlws.FILTER($S$3:$S$23, ISNUMBER($S$3:$S$23)),S23)*100</f>
        <v>50</v>
      </c>
      <c r="Z23" s="4" cm="1">
        <f t="array" ref="Z23">_xlfn.PERCENTRANK.EXC(_xlfn._xlws.FILTER($K$3:$K$23, ISNUMBER($K$3:$K$23)),K23)*100</f>
        <v>31.8</v>
      </c>
      <c r="AA23" s="4" cm="1">
        <f t="array" ref="AA23">_xlfn.PERCENTRANK.EXC(_xlfn._xlws.FILTER($H$3:$H$23, ISNUMBER($H$3:$H$23)),H23)*100</f>
        <v>40.9</v>
      </c>
      <c r="AB23" s="4" cm="1">
        <f t="array" ref="AB23">_xlfn.PERCENTRANK.EXC(_xlfn._xlws.FILTER($J$3:$J$23, ISNUMBER($J$3:$J$23)),J23)*100</f>
        <v>40.9</v>
      </c>
      <c r="AC23" s="4">
        <f t="shared" si="4"/>
        <v>50</v>
      </c>
      <c r="AD23" s="4">
        <f t="shared" si="5"/>
        <v>50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50</v>
      </c>
      <c r="AH23" s="4">
        <f t="shared" ca="1" si="7"/>
        <v>30.4</v>
      </c>
      <c r="AJ23" s="3" cm="1">
        <f t="array" aca="1" ref="AJ23" ca="1">_xlfn.PERCENTRANK.EXC(_xlfn._xlws.FILTER($AH$3:$AH$23, ISNUMBER($AH$3:$AH$23)),AH23)*100</f>
        <v>27.200000000000003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441</v>
      </c>
      <c r="F30" cm="1">
        <f t="array" ref="F30">_xll.FDS(C30,"FMA_COS_DOWN(""EPS"",""1M"",+1,NOW,,,""PORTAGG"",""MEANR"")")</f>
        <v>507</v>
      </c>
      <c r="G30" cm="1">
        <f t="array" ref="G30">_xll.FDS(A30,"SIZE(FG_CONSTITUENTS)")</f>
        <v>1271</v>
      </c>
      <c r="H30" s="9">
        <f>E30/$G30</f>
        <v>0.34697088906372936</v>
      </c>
      <c r="I30" s="9">
        <f>F30/$G30</f>
        <v>0.39889850511408342</v>
      </c>
      <c r="J30" s="9">
        <f t="shared" ref="J30" si="9">H30-I30</f>
        <v>-5.1927616050354064E-2</v>
      </c>
      <c r="K30" s="5" cm="1">
        <f t="array" ref="K30">_xll.FDS(A30,"FMA_PCT_ABOVE_MAVG(200,0,,,,""PORTAGG"")")/100</f>
        <v>0.600317208564631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2.00900919227055</v>
      </c>
      <c r="O30" s="3" cm="1">
        <f t="array" ref="O30">_xll.FDS(C30,"FG_TOTAL_RETURNC(0,-3AM)")</f>
        <v>2.4238944</v>
      </c>
      <c r="P30" s="3" cm="1">
        <f t="array" ref="P30">_xll.FDS(C30,"FG_TOTAL_RETURNC(0,-6AM)")</f>
        <v>9.738016</v>
      </c>
      <c r="Q30" s="9" cm="1">
        <f t="array" ref="Q30">_xll.FDS(C30,"P_PRICE(0)/P_PRICE_HIGH_PR(0,,,,,,""PRICE"",""INTRA"",""52W"")")</f>
        <v>0.96503879999999997</v>
      </c>
      <c r="R30" s="9" cm="1">
        <f t="array" ref="R30">_xll.FDS(C30,"P_PRICE(0)/P_PRICE_low_PR(0,,,,,,""PRICE"",""INTRA"",""52W"")-1")</f>
        <v>0.26334906000000002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1023</v>
      </c>
      <c r="F31" cm="1">
        <f t="array" ref="F31">_xll.FDS(C31,"FMA_COS_DOWN(""EPS"",""1M"",+1,NOW,,,""PORTAGG"",""MEANR"")")</f>
        <v>1672</v>
      </c>
      <c r="G31" cm="1">
        <f t="array" ref="G31">_xll.FDS(A31,"SIZE(FG_CONSTITUENTS)")</f>
        <v>4849</v>
      </c>
      <c r="H31" s="9">
        <f>E31/$G31</f>
        <v>0.21097133429573109</v>
      </c>
      <c r="I31" s="9">
        <f>F31/$G31</f>
        <v>0.3448133635801196</v>
      </c>
      <c r="J31" s="9">
        <f t="shared" ref="J31" si="10">H31-I31</f>
        <v>-0.13384202928438851</v>
      </c>
      <c r="K31" s="5" cm="1">
        <f t="array" ref="K31">_xll.FDS(A31,"FMA_PCT_ABOVE_MAVG(200,0,,,,""PORTAGG"")")/100</f>
        <v>0.36867724867724905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0.96128353277329404</v>
      </c>
      <c r="O31" s="3" cm="1">
        <f t="array" ref="O31">_xll.FDS(C31,"FG_TOTAL_RETURNC(0,-3AM)")</f>
        <v>8.1423400000000008</v>
      </c>
      <c r="P31" s="3" cm="1">
        <f t="array" ref="P31">_xll.FDS(C31,"FG_TOTAL_RETURNC(0,-6AM)")</f>
        <v>17.429732999999999</v>
      </c>
      <c r="Q31" s="9" cm="1">
        <f t="array" ref="Q31">_xll.FDS(C31,"P_PRICE(0)/P_PRICE_HIGH_PR(0,,,,,,""PRICE"",""INTRA"",""52W"")")</f>
        <v>0.96489817</v>
      </c>
      <c r="R31" s="9" cm="1">
        <f t="array" ref="R31">_xll.FDS(C31,"P_PRICE(0)/P_PRICE_low_PR(0,,,,,,""PRICE"",""INTRA"",""52W"")-1")</f>
        <v>0.276999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440</v>
      </c>
      <c r="F32" cm="1">
        <f t="array" ref="F32">_xll.FDS(C32,"FMA_COS_DOWN(""EPS"",""1M"",+1,NOW,,,""PORTAGG"",""MEANR"")")</f>
        <v>610</v>
      </c>
      <c r="G32" cm="1">
        <f t="array" ref="G32">_xll.FDS(A32,"SIZE(FG_CONSTITUENTS)")</f>
        <v>1412</v>
      </c>
      <c r="H32" s="9">
        <f t="shared" ref="H32" si="12">E32/$G32</f>
        <v>0.31161473087818697</v>
      </c>
      <c r="I32" s="9">
        <f t="shared" ref="I32" si="13">F32/$G32</f>
        <v>0.43201133144475923</v>
      </c>
      <c r="J32" s="9">
        <f t="shared" ref="J32" si="14">H32-I32</f>
        <v>-0.12039660056657225</v>
      </c>
      <c r="K32" s="5" cm="1">
        <f t="array" ref="K32">_xll.FDS(A32,"FMA_PCT_ABOVE_MAVG(200,0,,,,""PORTAGG"")")/100</f>
        <v>0.67874911158493201</v>
      </c>
      <c r="L32" s="41" cm="1">
        <f t="array" ref="L32">_xll.FDSB(A32,"PERCENT_CHANGE(FMA_EPS(+1,0,,,,""PORTAGG"",""MEAN""),FMA_EPS(+1,-1AM,,,,""PORTAGG"",""MEAN""))")</f>
        <v>-1.7312536652537001</v>
      </c>
      <c r="M32" s="41" cm="1">
        <f t="array" ref="M32">_xll.FDSB(A32,"PERCENT_CHANGE(FMA_EPS(+1,0,,,,""PORTAGG"",""MEAN""),FMA_EPS(+1,-3AM,,,,""PORTAGG"",""MEAN""))")</f>
        <v>-0.54131793258402405</v>
      </c>
      <c r="O32" s="3" cm="1">
        <f t="array" ref="O32">_xll.FDS(C32,"FG_TOTAL_RETURNC(0,-3AM)")</f>
        <v>5.4313064000000004</v>
      </c>
      <c r="P32" s="3" cm="1">
        <f t="array" ref="P32">_xll.FDS(C32,"FG_TOTAL_RETURNC(0,-6AM)")</f>
        <v>15.625643999999999</v>
      </c>
      <c r="Q32" s="9" cm="1">
        <f t="array" ref="Q32">_xll.FDS(C32,"P_PRICE(0)/P_PRICE_HIGH_PR(0,,,,,,""PRICE"",""INTRA"",""52W"")")</f>
        <v>0.99782669999999996</v>
      </c>
      <c r="R32" s="9" cm="1">
        <f t="array" ref="R32">_xll.FDS(C32,"P_PRICE(0)/P_PRICE_low_PR(0,,,,,,""PRICE"",""INTRA"",""52W"")-1")</f>
        <v>0.38099383999999997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83</v>
      </c>
      <c r="F33" cm="1">
        <f t="array" ref="F33">_xll.FDS(C33,"FMA_COS_DOWN(""EPS"",""1M"",+1,NOW,,,""PORTAGG"",""MEANR"")")</f>
        <v>73</v>
      </c>
      <c r="G33" cm="1">
        <f t="array" ref="G33">_xll.FDS(A33,"SIZE(FG_CONSTITUENTS)")</f>
        <v>199</v>
      </c>
      <c r="H33" s="9">
        <f t="shared" ref="H33:H34" si="16">E33/$G33</f>
        <v>0.41708542713567837</v>
      </c>
      <c r="I33" s="9">
        <f t="shared" ref="I33:I34" si="17">F33/$G33</f>
        <v>0.36683417085427134</v>
      </c>
      <c r="J33" s="9">
        <f t="shared" ref="J33:J34" si="18">H33-I33</f>
        <v>5.0251256281407031E-2</v>
      </c>
      <c r="K33" s="5" cm="1">
        <f t="array" ref="K33">_xll.FDS(A33,"FMA_PCT_ABOVE_MAVG(200,0,,,,""PORTAGG"")")/100</f>
        <v>0.46733668341708501</v>
      </c>
      <c r="L33" s="41" cm="1">
        <f t="array" ref="L33">_xll.FDSB(A33,"PERCENT_CHANGE(FMA_EPS(+1,0,,,,""PORTAGG"",""MEAN""),FMA_EPS(+1,-1AM,,,,""PORTAGG"",""MEAN""))")</f>
        <v>-4.0513400980160599</v>
      </c>
      <c r="M33" s="41" cm="1">
        <f t="array" ref="M33">_xll.FDSB(A33,"PERCENT_CHANGE(FMA_EPS(+1,0,,,,""PORTAGG"",""MEAN""),FMA_EPS(+1,-3AM,,,,""PORTAGG"",""MEAN""))")</f>
        <v>7.4685678529611002</v>
      </c>
      <c r="O33" s="3" cm="1">
        <f t="array" ref="O33">_xll.FDS(C33,"FG_TOTAL_RETURNC(0,-3AM)")</f>
        <v>-0.38352609999999998</v>
      </c>
      <c r="P33" s="3" cm="1">
        <f t="array" ref="P33">_xll.FDS(C33,"FG_TOTAL_RETURNC(0,-6AM)")</f>
        <v>5.6273220000000004</v>
      </c>
      <c r="Q33" s="9" cm="1">
        <f t="array" ref="Q33">_xll.FDS(C33,"P_PRICE(0)/P_PRICE_HIGH_PR(0,,,,,,""PRICE"",""INTRA"",""52W"")")</f>
        <v>0.95753690000000002</v>
      </c>
      <c r="R33" s="9" cm="1">
        <f t="array" ref="R33">_xll.FDS(C33,"P_PRICE(0)/P_PRICE_low_PR(0,,,,,,""PRICE"",""INTRA"",""52W"")-1")</f>
        <v>0.22604883000000001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159</v>
      </c>
      <c r="F34" cm="1">
        <f t="array" ref="F34">_xll.FDS(C34,"FMA_COS_DOWN(""EPS"",""1M"",+1,NOW,,,""PORTAGG"",""MEANR"")")</f>
        <v>212</v>
      </c>
      <c r="G34" cm="1">
        <f t="array" ref="G34">_xll.FDS(A34,"SIZE(FG_CONSTITUENTS)")</f>
        <v>503</v>
      </c>
      <c r="H34" s="9">
        <f t="shared" si="16"/>
        <v>0.31610337972166996</v>
      </c>
      <c r="I34" s="9">
        <f t="shared" si="17"/>
        <v>0.42147117296222664</v>
      </c>
      <c r="J34" s="9">
        <f t="shared" si="18"/>
        <v>-0.10536779324055667</v>
      </c>
      <c r="K34" s="5" cm="1">
        <f t="array" ref="K34">_xll.FDS(A34,"FMA_PCT_ABOVE_MAVG(200,0,,,,""PORTAGG"")")/100</f>
        <v>0.78400000000000003</v>
      </c>
      <c r="L34" s="41" cm="1">
        <f t="array" ref="L34">_xll.FDSB(A34,"PERCENT_CHANGE(FMA_EPS(+1,0,,,,""PORTAGG"",""MEAN""),FMA_EPS(+1,-1AM,,,,""PORTAGG"",""MEAN""))")</f>
        <v>-1.3987228942763299</v>
      </c>
      <c r="M34" s="41" cm="1">
        <f t="array" ref="M34">_xll.FDSB(A34,"PERCENT_CHANGE(FMA_EPS(+1,0,,,,""PORTAGG"",""MEAN""),FMA_EPS(+1,-3AM,,,,""PORTAGG"",""MEAN""))")</f>
        <v>-1.6257699670242001</v>
      </c>
      <c r="O34" s="3" cm="1">
        <f t="array" ref="O34">_xll.FDS(C34,"FG_TOTAL_RETURNC(0,-3AM)")</f>
        <v>6.1024427000000001</v>
      </c>
      <c r="P34" s="3" cm="1">
        <f t="array" ref="P34">_xll.FDS(C34,"FG_TOTAL_RETURNC(0,-6AM)")</f>
        <v>17.769062000000002</v>
      </c>
      <c r="Q34" s="9" cm="1">
        <f t="array" ref="Q34">_xll.FDS(C34,"P_PRICE(0)/P_PRICE_HIGH_PR(0,,,,,,""PRICE"",""INTRA"",""52W"")")</f>
        <v>0.99738970000000005</v>
      </c>
      <c r="R34" s="9" cm="1">
        <f t="array" ref="R34">_xll.FDS(C34,"P_PRICE(0)/P_PRICE_low_PR(0,,,,,,""PRICE"",""INTRA"",""52W"")-1")</f>
        <v>0.42858194999999999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-0.140651045</v>
      </c>
      <c r="E4" s="9">
        <f>HLOOKUP(B4,'Monthly Returns'!$A$1:$AC$134, 132, FALSE)</f>
        <v>0.13</v>
      </c>
      <c r="H4" s="9">
        <f>HLOOKUP(B4,'Yearly returns'!$B$1:$V$140, 133, FALSE)</f>
        <v>0.33707865168539325</v>
      </c>
      <c r="I4" s="9">
        <f>HLOOKUP(B4,'Yearly returns'!$B$1:$V$140, 138, FALSE)</f>
        <v>0.66600000000000004</v>
      </c>
      <c r="L4" s="47">
        <f t="shared" ref="L4:L24" si="0">(1-PERCENTRANK($E$4:$E$24,E4))*100</f>
        <v>90</v>
      </c>
      <c r="M4" s="47">
        <f t="shared" ref="M4:M24" si="1">(1-PERCENTRANK($H$4:$H$24,H4))*100</f>
        <v>25</v>
      </c>
      <c r="N4" s="47">
        <f t="shared" ref="N4:N24" si="2">(1-PERCENTRANK($I$4:$I$24,I4))*100</f>
        <v>65</v>
      </c>
      <c r="P4">
        <f>L4*Assumption!$E$53 + M4*Assumption!$F$53 + N4*Assumption!$G$53</f>
        <v>61.25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-0.41469810000000001</v>
      </c>
      <c r="E5" s="9">
        <f>HLOOKUP(B5,'Monthly Returns'!$A$1:$AC$134, 132, FALSE)</f>
        <v>0.2231404958677686</v>
      </c>
      <c r="H5" s="9">
        <f>HLOOKUP(B5,'Yearly returns'!$B$1:$V$140, 133, FALSE)</f>
        <v>0.38016528925619836</v>
      </c>
      <c r="I5" s="9">
        <f>HLOOKUP(B5,'Yearly returns'!$B$1:$V$140, 138, FALSE)</f>
        <v>0.68799999999999994</v>
      </c>
      <c r="L5" s="47">
        <f t="shared" si="0"/>
        <v>30.000000000000004</v>
      </c>
      <c r="M5" s="47">
        <f t="shared" si="1"/>
        <v>9.9999999999999982</v>
      </c>
      <c r="N5" s="47">
        <f t="shared" si="2"/>
        <v>60</v>
      </c>
      <c r="P5">
        <f>L5*Assumption!$E$53 + M5*Assumption!$F$53 + N5*Assumption!$G$53</f>
        <v>40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-0.40486995999999997</v>
      </c>
      <c r="E6" s="9">
        <f>HLOOKUP(B6,'Monthly Returns'!$A$1:$AC$134, 132, FALSE)</f>
        <v>0.16528925619834711</v>
      </c>
      <c r="H6" s="9">
        <f>HLOOKUP(B6,'Yearly returns'!$B$1:$V$140, 133, FALSE)</f>
        <v>0.23966942148760331</v>
      </c>
      <c r="I6" s="9">
        <f>HLOOKUP(B6,'Yearly returns'!$B$1:$V$140, 138, FALSE)</f>
        <v>0.745</v>
      </c>
      <c r="L6" s="47">
        <f t="shared" si="0"/>
        <v>65</v>
      </c>
      <c r="M6" s="47">
        <f t="shared" si="1"/>
        <v>75</v>
      </c>
      <c r="N6" s="47">
        <f t="shared" si="2"/>
        <v>40</v>
      </c>
      <c r="P6">
        <f>L6*Assumption!$E$53 + M6*Assumption!$F$53 + N6*Assumption!$G$53</f>
        <v>55</v>
      </c>
      <c r="R6" cm="1">
        <f t="array" ref="R6">_xlfn.PERCENTRANK.EXC(_xlfn._xlws.FILTER(P$4:P$24, ISNUMBER(P$4:P$24)),P6)*100</f>
        <v>50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-0.40317059999999999</v>
      </c>
      <c r="E7" s="9">
        <f>HLOOKUP(B7,'Monthly Returns'!$A$1:$AC$134, 132, FALSE)</f>
        <v>0.17355371900826447</v>
      </c>
      <c r="H7" s="9">
        <f>HLOOKUP(B7,'Yearly returns'!$B$1:$V$140, 133, FALSE)</f>
        <v>0.256198347107438</v>
      </c>
      <c r="I7" s="9">
        <f>HLOOKUP(B7,'Yearly returns'!$B$1:$V$140, 138, FALSE)</f>
        <v>0.91800000000000004</v>
      </c>
      <c r="L7" s="47">
        <f t="shared" si="0"/>
        <v>50</v>
      </c>
      <c r="M7" s="47">
        <f t="shared" si="1"/>
        <v>65</v>
      </c>
      <c r="N7" s="47">
        <f t="shared" si="2"/>
        <v>19.999999999999996</v>
      </c>
      <c r="P7">
        <f>L7*Assumption!$E$53 + M7*Assumption!$F$53 + N7*Assumption!$G$53</f>
        <v>38.75</v>
      </c>
      <c r="R7" cm="1">
        <f t="array" ref="R7">_xlfn.PERCENTRANK.EXC(_xlfn._xlws.FILTER(P$4:P$24, ISNUMBER(P$4:P$24)),P7)*100</f>
        <v>31.8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-0.35835839999999997</v>
      </c>
      <c r="E8" s="9">
        <f>HLOOKUP(B8,'Monthly Returns'!$A$1:$AC$134, 132, FALSE)</f>
        <v>0.256198347107438</v>
      </c>
      <c r="H8" s="9">
        <f>HLOOKUP(B8,'Yearly returns'!$B$1:$V$140, 133, FALSE)</f>
        <v>0.42148760330578511</v>
      </c>
      <c r="I8" s="9">
        <f>HLOOKUP(B8,'Yearly returns'!$B$1:$V$140, 138, FALSE)</f>
        <v>0.72899999999999998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55.000000000000007</v>
      </c>
      <c r="P8">
        <f>L8*Assumption!$E$53 + M8*Assumption!$F$53 + N8*Assumption!$G$53</f>
        <v>32.500000000000007</v>
      </c>
      <c r="R8" cm="1">
        <f t="array" ref="R8">_xlfn.PERCENTRANK.EXC(_xlfn._xlws.FILTER(P$4:P$24, ISNUMBER(P$4:P$24)),P8)*100</f>
        <v>22.7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-0.37286068</v>
      </c>
      <c r="E9" s="9">
        <f>HLOOKUP(B9,'Monthly Returns'!$A$1:$AC$134, 132, FALSE)</f>
        <v>0.20661157024793389</v>
      </c>
      <c r="H9" s="9">
        <f>HLOOKUP(B9,'Yearly returns'!$B$1:$V$140, 133, FALSE)</f>
        <v>0.23140495867768596</v>
      </c>
      <c r="I9" s="9">
        <f>HLOOKUP(B9,'Yearly returns'!$B$1:$V$140, 138, FALSE)</f>
        <v>0.96699999999999997</v>
      </c>
      <c r="L9" s="47">
        <f t="shared" si="0"/>
        <v>35</v>
      </c>
      <c r="M9" s="49">
        <f t="shared" si="1"/>
        <v>80</v>
      </c>
      <c r="N9" s="47">
        <f t="shared" si="2"/>
        <v>5.0000000000000044</v>
      </c>
      <c r="P9">
        <f>L9*Assumption!$E$53 + M9*Assumption!$F$53 + N9*Assumption!$G$53</f>
        <v>31.250000000000004</v>
      </c>
      <c r="R9" cm="1">
        <f t="array" ref="R9">_xlfn.PERCENTRANK.EXC(_xlfn._xlws.FILTER(P$4:P$24, ISNUMBER(P$4:P$24)),P9)*100</f>
        <v>13.600000000000001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-0.25807655000000002</v>
      </c>
      <c r="E10" s="9">
        <f>HLOOKUP(B10,'Monthly Returns'!$A$1:$AC$134, 132, FALSE)</f>
        <v>0.15702479338842976</v>
      </c>
      <c r="H10" s="9">
        <f>HLOOKUP(B10,'Yearly returns'!$B$1:$V$140, 133, FALSE)</f>
        <v>0.26446280991735538</v>
      </c>
      <c r="I10" s="9">
        <f>HLOOKUP(B10,'Yearly returns'!$B$1:$V$140, 138, FALSE)</f>
        <v>0.98299999999999998</v>
      </c>
      <c r="L10" s="47">
        <f t="shared" si="0"/>
        <v>70</v>
      </c>
      <c r="M10" s="47">
        <f t="shared" si="1"/>
        <v>60</v>
      </c>
      <c r="N10" s="47">
        <f t="shared" si="2"/>
        <v>0</v>
      </c>
      <c r="P10">
        <f>L10*Assumption!$E$53 + M10*Assumption!$F$53 + N10*Assumption!$G$53</f>
        <v>32.5</v>
      </c>
      <c r="R10" cm="1">
        <f t="array" ref="R10">_xlfn.PERCENTRANK.EXC(_xlfn._xlws.FILTER(P$4:P$24, ISNUMBER(P$4:P$24)),P10)*100</f>
        <v>18.099999999999998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-0.24823766999999999</v>
      </c>
      <c r="E11" s="9">
        <f>HLOOKUP(B11,'Monthly Returns'!$A$1:$AC$134, 132, FALSE)</f>
        <v>0.11570247933884298</v>
      </c>
      <c r="H11" s="9">
        <f>HLOOKUP(B11,'Yearly returns'!$B$1:$V$140, 133, FALSE)</f>
        <v>0.18181818181818182</v>
      </c>
      <c r="I11" s="9">
        <f>HLOOKUP(B11,'Yearly returns'!$B$1:$V$140, 138, FALSE)</f>
        <v>0.93400000000000005</v>
      </c>
      <c r="L11" s="47">
        <f t="shared" si="0"/>
        <v>95</v>
      </c>
      <c r="M11" s="47">
        <f t="shared" si="1"/>
        <v>90</v>
      </c>
      <c r="N11" s="47">
        <f t="shared" si="2"/>
        <v>15.000000000000002</v>
      </c>
      <c r="P11">
        <f>L11*Assumption!$E$53 + M11*Assumption!$F$53 + N11*Assumption!$G$53</f>
        <v>53.75</v>
      </c>
      <c r="R11" cm="1">
        <f t="array" ref="R11">_xlfn.PERCENTRANK.EXC(_xlfn._xlws.FILTER(P$4:P$24, ISNUMBER(P$4:P$24)),P11)*100</f>
        <v>45.4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-0.39448189999999994</v>
      </c>
      <c r="E12" s="9">
        <f>HLOOKUP(B12,'Monthly Returns'!$A$1:$AC$134, 132, FALSE)</f>
        <v>0.18181818181818182</v>
      </c>
      <c r="H12" s="9">
        <f>HLOOKUP(B12,'Yearly returns'!$B$1:$V$140, 133, FALSE)</f>
        <v>0.2975206611570248</v>
      </c>
      <c r="I12" s="9">
        <f>HLOOKUP(B12,'Yearly returns'!$B$1:$V$140, 138, FALSE)</f>
        <v>0.58099999999999996</v>
      </c>
      <c r="L12" s="47">
        <f t="shared" si="0"/>
        <v>44.999999999999993</v>
      </c>
      <c r="M12" s="47">
        <f t="shared" si="1"/>
        <v>50</v>
      </c>
      <c r="N12" s="47">
        <f t="shared" si="2"/>
        <v>85</v>
      </c>
      <c r="P12">
        <f>L12*Assumption!$E$53 + M12*Assumption!$F$53 + N12*Assumption!$G$53</f>
        <v>66.25</v>
      </c>
      <c r="R12" cm="1">
        <f t="array" ref="R12">_xlfn.PERCENTRANK.EXC(_xlfn._xlws.FILTER(P$4:P$24, ISNUMBER(P$4:P$24)),P12)*100</f>
        <v>86.3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-0.334152</v>
      </c>
      <c r="E13" s="9">
        <f>HLOOKUP(B13,'Monthly Returns'!$A$1:$AC$134, 132, FALSE)</f>
        <v>0.16528925619834711</v>
      </c>
      <c r="H13" s="9">
        <f>HLOOKUP(B13,'Yearly returns'!$B$1:$V$140, 133, FALSE)</f>
        <v>0.32231404958677684</v>
      </c>
      <c r="I13" s="9">
        <f>HLOOKUP(B13,'Yearly returns'!$B$1:$V$140, 138, FALSE)</f>
        <v>0.63900000000000001</v>
      </c>
      <c r="L13" s="47">
        <f t="shared" si="0"/>
        <v>65</v>
      </c>
      <c r="M13" s="47">
        <f t="shared" si="1"/>
        <v>35</v>
      </c>
      <c r="N13" s="47">
        <f t="shared" si="2"/>
        <v>70</v>
      </c>
      <c r="P13">
        <f>L13*Assumption!$E$53 + M13*Assumption!$F$53 + N13*Assumption!$G$53</f>
        <v>60</v>
      </c>
      <c r="R13" cm="1">
        <f t="array" ref="R13">_xlfn.PERCENTRANK.EXC(_xlfn._xlws.FILTER(P$4:P$24, ISNUMBER(P$4:P$24)),P13)*100</f>
        <v>72.7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-0.50623271999999997</v>
      </c>
      <c r="E14" s="9">
        <f>HLOOKUP(B14,'Monthly Returns'!$A$1:$AC$134, 132, FALSE)</f>
        <v>0.2975206611570248</v>
      </c>
      <c r="H14" s="9">
        <f>HLOOKUP(B14,'Yearly returns'!$B$1:$V$140, 133, FALSE)</f>
        <v>0.33057851239669422</v>
      </c>
      <c r="I14" s="9">
        <f>HLOOKUP(B14,'Yearly returns'!$B$1:$V$140, 138, FALSE)</f>
        <v>0.45900000000000002</v>
      </c>
      <c r="L14" s="47">
        <f t="shared" si="0"/>
        <v>0</v>
      </c>
      <c r="M14" s="47">
        <f t="shared" si="1"/>
        <v>30.000000000000004</v>
      </c>
      <c r="N14" s="47">
        <f t="shared" si="2"/>
        <v>95</v>
      </c>
      <c r="P14">
        <f>L14*Assumption!$E$53 + M14*Assumption!$F$53 + N14*Assumption!$G$53</f>
        <v>55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-0.43189155999999995</v>
      </c>
      <c r="E15" s="9">
        <f>HLOOKUP(B15,'Monthly Returns'!$A$1:$AC$134, 132, FALSE)</f>
        <v>0.2231404958677686</v>
      </c>
      <c r="H15" s="9">
        <f>HLOOKUP(B15,'Yearly returns'!$B$1:$V$140, 133, FALSE)</f>
        <v>0.2975206611570248</v>
      </c>
      <c r="I15" s="9">
        <f>HLOOKUP(B15,'Yearly returns'!$B$1:$V$140, 138, FALSE)</f>
        <v>0.95</v>
      </c>
      <c r="L15" s="47">
        <f t="shared" si="0"/>
        <v>30.000000000000004</v>
      </c>
      <c r="M15" s="47">
        <f t="shared" si="1"/>
        <v>50</v>
      </c>
      <c r="N15" s="47">
        <f t="shared" si="2"/>
        <v>9.9999999999999982</v>
      </c>
      <c r="P15">
        <f>L15*Assumption!$E$53 + M15*Assumption!$F$53 + N15*Assumption!$G$53</f>
        <v>25</v>
      </c>
      <c r="R15" cm="1">
        <f t="array" ref="R15">_xlfn.PERCENTRANK.EXC(_xlfn._xlws.FILTER(P$4:P$24, ISNUMBER(P$4:P$24)),P15)*100</f>
        <v>4.5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-0.48580783999999999</v>
      </c>
      <c r="E16" s="9">
        <f>HLOOKUP(B16,'Monthly Returns'!$A$1:$AC$134, 132, FALSE)</f>
        <v>0.26446280991735538</v>
      </c>
      <c r="H16" s="9">
        <f>HLOOKUP(B16,'Yearly returns'!$B$1:$V$140, 133, FALSE)</f>
        <v>0.43801652892561982</v>
      </c>
      <c r="I16" s="9">
        <f>HLOOKUP(B16,'Yearly returns'!$B$1:$V$140, 138, FALSE)</f>
        <v>0.72899999999999998</v>
      </c>
      <c r="L16" s="47">
        <f t="shared" si="0"/>
        <v>5.0000000000000044</v>
      </c>
      <c r="M16" s="47">
        <f t="shared" si="1"/>
        <v>0</v>
      </c>
      <c r="N16" s="47">
        <f t="shared" si="2"/>
        <v>55.000000000000007</v>
      </c>
      <c r="P16">
        <f>L16*Assumption!$E$53 + M16*Assumption!$F$53 + N16*Assumption!$G$53</f>
        <v>28.750000000000004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-0.33075380000000004</v>
      </c>
      <c r="E17" s="9">
        <f>HLOOKUP(B17,'Monthly Returns'!$A$1:$AC$134, 132, FALSE)</f>
        <v>0.13223140495867769</v>
      </c>
      <c r="H17" s="9">
        <f>HLOOKUP(B17,'Yearly returns'!$B$1:$V$140, 133, FALSE)</f>
        <v>0.1487603305785124</v>
      </c>
      <c r="I17" s="9">
        <f>HLOOKUP(B17,'Yearly returns'!$B$1:$V$140, 138, FALSE)</f>
        <v>0.81100000000000005</v>
      </c>
      <c r="L17" s="47">
        <f t="shared" si="0"/>
        <v>85</v>
      </c>
      <c r="M17" s="47">
        <f t="shared" si="1"/>
        <v>95</v>
      </c>
      <c r="N17" s="47">
        <f t="shared" si="2"/>
        <v>25</v>
      </c>
      <c r="P17">
        <f>L17*Assumption!$E$53 + M17*Assumption!$F$53 + N17*Assumption!$G$53</f>
        <v>57.5</v>
      </c>
      <c r="R17" cm="1">
        <f t="array" ref="R17">_xlfn.PERCENTRANK.EXC(_xlfn._xlws.FILTER(P$4:P$24, ISNUMBER(P$4:P$24)),P17)*100</f>
        <v>63.6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-0.19222462000000001</v>
      </c>
      <c r="E18" s="9">
        <f>HLOOKUP(B18,'Monthly Returns'!$A$1:$AC$134, 132, FALSE)</f>
        <v>0.23966942148760331</v>
      </c>
      <c r="H18" s="9">
        <f>HLOOKUP(B18,'Yearly returns'!$B$1:$V$140, 133, FALSE)</f>
        <v>0.31404958677685951</v>
      </c>
      <c r="I18" s="9">
        <f>HLOOKUP(B18,'Yearly returns'!$B$1:$V$140, 138, FALSE)</f>
        <v>0.73699999999999999</v>
      </c>
      <c r="L18" s="47">
        <f t="shared" si="0"/>
        <v>19.999999999999996</v>
      </c>
      <c r="M18" s="47">
        <f t="shared" si="1"/>
        <v>40</v>
      </c>
      <c r="N18" s="47">
        <f t="shared" si="2"/>
        <v>44.999999999999993</v>
      </c>
      <c r="P18">
        <f>L18*Assumption!$E$53 + M18*Assumption!$F$53 + N18*Assumption!$G$53</f>
        <v>37.5</v>
      </c>
      <c r="R18" cm="1">
        <f t="array" ref="R18">_xlfn.PERCENTRANK.EXC(_xlfn._xlws.FILTER(P$4:P$24, ISNUMBER(P$4:P$24)),P18)*100</f>
        <v>27.200000000000003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-0.13657819999999998</v>
      </c>
      <c r="E19" s="9">
        <f>HLOOKUP(B19,'Monthly Returns'!$A$1:$AC$134, 132, FALSE)</f>
        <v>0.16528925619834711</v>
      </c>
      <c r="H19" s="9">
        <f>HLOOKUP(B19,'Yearly returns'!$B$1:$V$140, 133, FALSE)</f>
        <v>0.2807017543859649</v>
      </c>
      <c r="I19" s="9">
        <f>HLOOKUP(B19,'Yearly returns'!$B$1:$V$140, 138, FALSE)</f>
        <v>0.79100000000000004</v>
      </c>
      <c r="L19" s="47">
        <f t="shared" si="0"/>
        <v>65</v>
      </c>
      <c r="M19" s="47">
        <f t="shared" si="1"/>
        <v>55.000000000000007</v>
      </c>
      <c r="N19" s="47">
        <f t="shared" si="2"/>
        <v>30.000000000000004</v>
      </c>
      <c r="P19">
        <f>L19*Assumption!$E$53 + M19*Assumption!$F$53 + N19*Assumption!$G$53</f>
        <v>45</v>
      </c>
      <c r="R19" cm="1">
        <f t="array" ref="R19">_xlfn.PERCENTRANK.EXC(_xlfn._xlws.FILTER(P$4:P$24, ISNUMBER(P$4:P$24)),P19)*100</f>
        <v>40.9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-0.30754851999999999</v>
      </c>
      <c r="E20" s="9">
        <f>HLOOKUP(B20,'Monthly Returns'!$A$1:$AC$134, 132, FALSE)</f>
        <v>6.6115702479338845E-2</v>
      </c>
      <c r="H20" s="9">
        <f>HLOOKUP(B20,'Yearly returns'!$B$1:$V$140, 133, FALSE)</f>
        <v>0.2231404958677686</v>
      </c>
      <c r="I20" s="9">
        <f>HLOOKUP(B20,'Yearly returns'!$B$1:$V$140, 138, FALSE)</f>
        <v>0.58099999999999996</v>
      </c>
      <c r="L20" s="47">
        <f t="shared" si="0"/>
        <v>100</v>
      </c>
      <c r="M20" s="47">
        <f t="shared" si="1"/>
        <v>85</v>
      </c>
      <c r="N20" s="47">
        <f t="shared" si="2"/>
        <v>85</v>
      </c>
      <c r="P20">
        <f>L20*Assumption!$E$53 + M20*Assumption!$F$53 + N20*Assumption!$G$53</f>
        <v>88.75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-0.33959538</v>
      </c>
      <c r="E21" s="9">
        <f>HLOOKUP(B21,'Monthly Returns'!$A$1:$AC$134, 132, FALSE)</f>
        <v>0.256198347107438</v>
      </c>
      <c r="H21" s="9">
        <f>HLOOKUP(B21,'Yearly returns'!$B$1:$V$140, 133, FALSE)</f>
        <v>0.36363636363636365</v>
      </c>
      <c r="I21" s="9">
        <f>HLOOKUP(B21,'Yearly returns'!$B$1:$V$140, 138, FALSE)</f>
        <v>0.39300000000000002</v>
      </c>
      <c r="L21" s="47">
        <f t="shared" si="0"/>
        <v>15.000000000000002</v>
      </c>
      <c r="M21" s="47">
        <f t="shared" si="1"/>
        <v>15.000000000000002</v>
      </c>
      <c r="N21" s="47">
        <f t="shared" si="2"/>
        <v>100</v>
      </c>
      <c r="P21">
        <f>L21*Assumption!$E$53 + M21*Assumption!$F$53 + N21*Assumption!$G$53</f>
        <v>57.5</v>
      </c>
      <c r="R21" cm="1">
        <f t="array" ref="R21">_xlfn.PERCENTRANK.EXC(_xlfn._xlws.FILTER(P$4:P$24, ISNUMBER(P$4:P$24)),P21)*100</f>
        <v>63.6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-0.35549034000000002</v>
      </c>
      <c r="E22" s="9">
        <f>HLOOKUP(B22,'Monthly Returns'!$A$1:$AC$134, 132, FALSE)</f>
        <v>0.14049586776859505</v>
      </c>
      <c r="H22" s="9">
        <f>HLOOKUP(B22,'Yearly returns'!$B$1:$V$140, 133, FALSE)</f>
        <v>0.25438596491228072</v>
      </c>
      <c r="I22" s="9">
        <f>HLOOKUP(B22,'Yearly returns'!$B$1:$V$140, 138, FALSE)</f>
        <v>0.75600000000000001</v>
      </c>
      <c r="L22" s="47">
        <f t="shared" si="0"/>
        <v>80</v>
      </c>
      <c r="M22" s="47">
        <f t="shared" si="1"/>
        <v>70</v>
      </c>
      <c r="N22" s="47">
        <f t="shared" si="2"/>
        <v>35</v>
      </c>
      <c r="P22">
        <f>L22*Assumption!$E$53 + M22*Assumption!$F$53 + N22*Assumption!$G$53</f>
        <v>55</v>
      </c>
      <c r="R22" cm="1">
        <f t="array" ref="R22">_xlfn.PERCENTRANK.EXC(_xlfn._xlws.FILTER(P$4:P$24, ISNUMBER(P$4:P$24)),P22)*100</f>
        <v>50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-0.33377570000000001</v>
      </c>
      <c r="E23" s="9">
        <f>HLOOKUP(B23,'Monthly Returns'!$A$1:$AC$134, 132, FALSE)</f>
        <v>0.19008264462809918</v>
      </c>
      <c r="H23" s="9">
        <f>HLOOKUP(B23,'Yearly returns'!$B$1:$V$140, 133, FALSE)</f>
        <v>0.33884297520661155</v>
      </c>
      <c r="I23" s="9">
        <f>HLOOKUP(B23,'Yearly returns'!$B$1:$V$140, 138, FALSE)</f>
        <v>0.57299999999999995</v>
      </c>
      <c r="L23" s="47">
        <f t="shared" si="0"/>
        <v>40</v>
      </c>
      <c r="M23" s="47">
        <f t="shared" si="1"/>
        <v>19.999999999999996</v>
      </c>
      <c r="N23" s="47">
        <f t="shared" si="2"/>
        <v>90</v>
      </c>
      <c r="P23">
        <f>L23*Assumption!$E$53 + M23*Assumption!$F$53 + N23*Assumption!$G$53</f>
        <v>60</v>
      </c>
      <c r="R23" cm="1">
        <f t="array" ref="R23">_xlfn.PERCENTRANK.EXC(_xlfn._xlws.FILTER(P$4:P$24, ISNUMBER(P$4:P$24)),P23)*100</f>
        <v>72.7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-0.24268799999999999</v>
      </c>
      <c r="E24" s="9">
        <f>HLOOKUP(B24,'Monthly Returns'!$A$1:$AC$134, 132, FALSE)</f>
        <v>0.15596330275229359</v>
      </c>
      <c r="H24" s="9">
        <f>HLOOKUP(B24,'Yearly returns'!$B$1:$V$140, 133, FALSE)</f>
        <v>0.1134020618556701</v>
      </c>
      <c r="I24" s="9">
        <f>HLOOKUP(B24,'Yearly returns'!$B$1:$V$140, 138, FALSE)</f>
        <v>0.58099999999999996</v>
      </c>
      <c r="L24" s="47">
        <f t="shared" si="0"/>
        <v>75</v>
      </c>
      <c r="M24" s="47">
        <f t="shared" si="1"/>
        <v>100</v>
      </c>
      <c r="N24" s="47">
        <f t="shared" si="2"/>
        <v>85</v>
      </c>
      <c r="P24">
        <f>L24*Assumption!$E$53 + M24*Assumption!$F$53 + N24*Assumption!$G$53</f>
        <v>86.25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0.99</v>
      </c>
      <c r="G5" s="7" cm="1">
        <f t="array" ref="G5">_xll.FDSZ(C5,"FG_PRICE(0)")</f>
        <v>29.43</v>
      </c>
      <c r="H5" s="7" cm="1">
        <f t="array" ref="H5">_xll.FDSZ(C5,"FG_PRICE_MAVG(0,,,,30)")</f>
        <v>28.066668</v>
      </c>
      <c r="I5" s="7" cm="1">
        <f t="array" ref="I5">_xll.FDSZ(C5,"FG_PRICE_MAVG(0,,,,60)")</f>
        <v>26.497778</v>
      </c>
      <c r="J5" s="7" cm="1">
        <f t="array" ref="J5">_xll.FDSZ(C5,"FG_PRICE_MAVG(0,,,,200)")</f>
        <v>26.006011999999998</v>
      </c>
      <c r="L5">
        <f>IF($G5&gt;H5, 1, 0)</f>
        <v>1</v>
      </c>
      <c r="M5">
        <f t="shared" ref="M5:N5" si="0">IF($G5&gt;I5, 1, 0)</f>
        <v>1</v>
      </c>
      <c r="N5">
        <f t="shared" si="0"/>
        <v>1</v>
      </c>
      <c r="P5">
        <f>SUM(L5:N5)</f>
        <v>3</v>
      </c>
      <c r="R5" t="s">
        <v>864</v>
      </c>
      <c r="S5" s="7" cm="1">
        <f t="array" ref="S5">_xll.FDSZ($R5,"FG_PRICE(0)")</f>
        <v>271.59417999999999</v>
      </c>
      <c r="T5" s="7" cm="1">
        <f t="array" ref="T5">_xll.FDSZ($R5,"FG_PRICE(0)")</f>
        <v>271.59417999999999</v>
      </c>
      <c r="U5" s="7" cm="1">
        <f t="array" ref="U5">_xll.FDSZ($R5,"FG_PRICE(0)")</f>
        <v>271.59417999999999</v>
      </c>
      <c r="V5" s="7" cm="1">
        <f t="array" ref="V5">_xll.FDSZ($R5,"FG_PRICE(0)")</f>
        <v>271.59417999999999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0.59799999999999998</v>
      </c>
      <c r="G6" s="152" cm="1">
        <f t="array" ref="G6">_xll.FDSZ(C6,"FG_PRICE(0)")</f>
        <v>26.31</v>
      </c>
      <c r="H6" s="152" cm="1">
        <f t="array" ref="H6">_xll.FDSZ(C6,"FG_PRICE_MAVG(0,,,,30)")</f>
        <v>26.277999999999999</v>
      </c>
      <c r="I6" s="152" cm="1">
        <f t="array" ref="I6">_xll.FDSZ(C6,"FG_PRICE_MAVG(0,,,,60)")</f>
        <v>26.078749999999999</v>
      </c>
      <c r="J6" s="152" cm="1">
        <f t="array" ref="J6">_xll.FDSZ(C6,"FG_PRICE_MAVG(0,,,,200)")</f>
        <v>26.452774000000002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2</v>
      </c>
      <c r="R6" t="s">
        <v>865</v>
      </c>
      <c r="S6" s="7" cm="1">
        <f t="array" ref="S6">_xll.FDSZ($R6,"FG_PRICE(0)")</f>
        <v>204.19879</v>
      </c>
      <c r="T6" s="7" cm="1">
        <f t="array" ref="T6">_xll.FDSZ($R6,"FG_PRICE(0)")</f>
        <v>204.19879</v>
      </c>
      <c r="U6" s="7" cm="1">
        <f t="array" ref="U6">_xll.FDSZ($R6,"FG_PRICE(0)")</f>
        <v>204.19879</v>
      </c>
      <c r="V6" s="7" cm="1">
        <f t="array" ref="V6">_xll.FDSZ($R6,"FG_PRICE(0)")</f>
        <v>204.19879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0.36799999999999999</v>
      </c>
      <c r="G7" s="152" cm="1">
        <f t="array" ref="G7">_xll.FDSZ(C7,"FG_PRICE(0)")</f>
        <v>22.56</v>
      </c>
      <c r="H7" s="152" cm="1">
        <f t="array" ref="H7">_xll.FDSZ(C7,"FG_PRICE_MAVG(0,,,,30)")</f>
        <v>22.414667000000001</v>
      </c>
      <c r="I7" s="152" cm="1">
        <f t="array" ref="I7">_xll.FDSZ(C7,"FG_PRICE_MAVG(0,,,,60)")</f>
        <v>21.7425</v>
      </c>
      <c r="J7" s="152" cm="1">
        <f t="array" ref="J7">_xll.FDSZ(C7,"FG_PRICE_MAVG(0,,,,200)")</f>
        <v>21.365200000000002</v>
      </c>
      <c r="L7">
        <f t="shared" si="1"/>
        <v>1</v>
      </c>
      <c r="M7">
        <f t="shared" si="2"/>
        <v>1</v>
      </c>
      <c r="N7">
        <f t="shared" si="3"/>
        <v>1</v>
      </c>
      <c r="P7">
        <f t="shared" si="4"/>
        <v>3</v>
      </c>
      <c r="R7" t="s">
        <v>866</v>
      </c>
      <c r="S7" s="7" cm="1">
        <f t="array" ref="S7">_xll.FDSZ($R7,"FG_PRICE(0)")</f>
        <v>1218.0541000000001</v>
      </c>
      <c r="T7" s="7" cm="1">
        <f t="array" ref="T7">_xll.FDSZ($R7,"FG_PRICE(0)")</f>
        <v>1218.0541000000001</v>
      </c>
      <c r="U7" s="7" cm="1">
        <f t="array" ref="U7">_xll.FDSZ($R7,"FG_PRICE(0)")</f>
        <v>1218.0541000000001</v>
      </c>
      <c r="V7" s="7" cm="1">
        <f t="array" ref="V7">_xll.FDSZ($R7,"FG_PRICE(0)")</f>
        <v>1218.0541000000001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0.57299999999999995</v>
      </c>
      <c r="G8" s="152" cm="1">
        <f t="array" ref="G8">_xll.FDSZ(C8,"FG_PRICE(0)")</f>
        <v>28.85</v>
      </c>
      <c r="H8" s="152" cm="1">
        <f t="array" ref="H8">_xll.FDSZ(C8,"FG_PRICE_MAVG(0,,,,30)")</f>
        <v>28.977333000000002</v>
      </c>
      <c r="I8" s="152" cm="1">
        <f t="array" ref="I8">_xll.FDSZ(C8,"FG_PRICE_MAVG(0,,,,60)")</f>
        <v>27.702083999999999</v>
      </c>
      <c r="J8" s="152" cm="1">
        <f t="array" ref="J8">_xll.FDSZ(C8,"FG_PRICE_MAVG(0,,,,200)")</f>
        <v>26.508455000000001</v>
      </c>
      <c r="L8">
        <f t="shared" si="1"/>
        <v>0</v>
      </c>
      <c r="M8">
        <f t="shared" si="2"/>
        <v>1</v>
      </c>
      <c r="N8">
        <f t="shared" si="3"/>
        <v>1</v>
      </c>
      <c r="P8">
        <f t="shared" si="4"/>
        <v>2</v>
      </c>
      <c r="R8" t="s">
        <v>867</v>
      </c>
      <c r="S8" s="7" cm="1">
        <f t="array" ref="S8">_xll.FDSZ($R8,"FG_PRICE(0)")</f>
        <v>371.25940000000003</v>
      </c>
      <c r="T8" s="7" cm="1">
        <f t="array" ref="T8">_xll.FDSZ($R8,"FG_PRICE(0)")</f>
        <v>371.25940000000003</v>
      </c>
      <c r="U8" s="7" cm="1">
        <f t="array" ref="U8">_xll.FDSZ($R8,"FG_PRICE(0)")</f>
        <v>371.25940000000003</v>
      </c>
      <c r="V8" s="7" cm="1">
        <f t="array" ref="V8">_xll.FDSZ($R8,"FG_PRICE(0)")</f>
        <v>371.25940000000003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0.34399999999999997</v>
      </c>
      <c r="G9" s="152" cm="1">
        <f t="array" ref="G9">_xll.FDSZ(C9,"FG_PRICE(0)")</f>
        <v>23.25</v>
      </c>
      <c r="H9" s="152" cm="1">
        <f t="array" ref="H9">_xll.FDSZ(C9,"FG_PRICE_MAVG(0,,,,30)")</f>
        <v>23.826333999999999</v>
      </c>
      <c r="I9" s="152" cm="1">
        <f t="array" ref="I9">_xll.FDSZ(C9,"FG_PRICE_MAVG(0,,,,60)")</f>
        <v>23.831167000000001</v>
      </c>
      <c r="J9" s="152" cm="1">
        <f t="array" ref="J9">_xll.FDSZ(C9,"FG_PRICE_MAVG(0,,,,200)")</f>
        <v>23.655024999999998</v>
      </c>
      <c r="L9">
        <f t="shared" si="1"/>
        <v>0</v>
      </c>
      <c r="M9">
        <f t="shared" si="2"/>
        <v>0</v>
      </c>
      <c r="N9">
        <f t="shared" si="3"/>
        <v>0</v>
      </c>
      <c r="P9">
        <f t="shared" si="4"/>
        <v>0</v>
      </c>
      <c r="R9" t="s">
        <v>868</v>
      </c>
      <c r="S9" s="7" cm="1">
        <f t="array" ref="S9">_xll.FDSZ($R9,"FG_PRICE(0)")</f>
        <v>201.18334999999999</v>
      </c>
      <c r="T9" s="7" cm="1">
        <f t="array" ref="T9">_xll.FDSZ($R9,"FG_PRICE(0)")</f>
        <v>201.18334999999999</v>
      </c>
      <c r="U9" s="7" cm="1">
        <f t="array" ref="U9">_xll.FDSZ($R9,"FG_PRICE(0)")</f>
        <v>201.18334999999999</v>
      </c>
      <c r="V9" s="7" cm="1">
        <f t="array" ref="V9">_xll.FDSZ($R9,"FG_PRICE(0)")</f>
        <v>201.18334999999999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0.86</v>
      </c>
      <c r="G10" s="152" cm="1">
        <f t="array" ref="G10">_xll.FDSZ(C10,"FG_PRICE(0)")</f>
        <v>44.55</v>
      </c>
      <c r="H10" s="152" cm="1">
        <f t="array" ref="H10">_xll.FDSZ(C10,"FG_PRICE_MAVG(0,,,,30)")</f>
        <v>42.269553999999999</v>
      </c>
      <c r="I10" s="152" cm="1">
        <f t="array" ref="I10">_xll.FDSZ(C10,"FG_PRICE_MAVG(0,,,,60)")</f>
        <v>41.070286000000003</v>
      </c>
      <c r="J10" s="152" cm="1">
        <f t="array" ref="J10">_xll.FDSZ(C10,"FG_PRICE_MAVG(0,,,,200)")</f>
        <v>39.477330000000002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855.58429999999998</v>
      </c>
      <c r="T10" s="7" cm="1">
        <f t="array" ref="T10">_xll.FDSZ($R10,"FG_PRICE(0)")</f>
        <v>855.58429999999998</v>
      </c>
      <c r="U10" s="7" cm="1">
        <f t="array" ref="U10">_xll.FDSZ($R10,"FG_PRICE(0)")</f>
        <v>855.58429999999998</v>
      </c>
      <c r="V10" s="7" cm="1">
        <f t="array" ref="V10">_xll.FDSZ($R10,"FG_PRICE(0)")</f>
        <v>855.58429999999998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0.311</v>
      </c>
      <c r="G11" s="152" cm="1">
        <f t="array" ref="G11">_xll.FDSZ(C11,"FG_PRICE(0)")</f>
        <v>25.92</v>
      </c>
      <c r="H11" s="152" cm="1">
        <f t="array" ref="H11">_xll.FDSZ(C11,"FG_PRICE_MAVG(0,,,,30)")</f>
        <v>26.260666000000001</v>
      </c>
      <c r="I11" s="152" cm="1">
        <f t="array" ref="I11">_xll.FDSZ(C11,"FG_PRICE_MAVG(0,,,,60)")</f>
        <v>25.371165999999999</v>
      </c>
      <c r="J11" s="152" cm="1">
        <f t="array" ref="J11">_xll.FDSZ(C11,"FG_PRICE_MAVG(0,,,,200)")</f>
        <v>23.124400000000001</v>
      </c>
      <c r="L11">
        <f t="shared" si="1"/>
        <v>0</v>
      </c>
      <c r="M11">
        <f t="shared" si="2"/>
        <v>1</v>
      </c>
      <c r="N11">
        <f t="shared" si="3"/>
        <v>1</v>
      </c>
      <c r="P11">
        <f t="shared" si="4"/>
        <v>2</v>
      </c>
      <c r="R11" t="s">
        <v>870</v>
      </c>
      <c r="S11" s="7" cm="1">
        <f t="array" ref="S11">_xll.FDSZ($R11,"FG_PRICE(0)")</f>
        <v>274.44470000000001</v>
      </c>
      <c r="T11" s="7" cm="1">
        <f t="array" ref="T11">_xll.FDSZ($R11,"FG_PRICE(0)")</f>
        <v>274.44470000000001</v>
      </c>
      <c r="U11" s="7" cm="1">
        <f t="array" ref="U11">_xll.FDSZ($R11,"FG_PRICE(0)")</f>
        <v>274.44470000000001</v>
      </c>
      <c r="V11" s="7" cm="1">
        <f t="array" ref="V11">_xll.FDSZ($R11,"FG_PRICE(0)")</f>
        <v>274.44470000000001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0.92600000000000005</v>
      </c>
      <c r="G12" s="152" cm="1">
        <f t="array" ref="G12">_xll.FDSZ(C12,"FG_PRICE(0)")</f>
        <v>56.66</v>
      </c>
      <c r="H12" s="152" cm="1">
        <f t="array" ref="H12">_xll.FDSZ(C12,"FG_PRICE_MAVG(0,,,,30)")</f>
        <v>53.911999999999999</v>
      </c>
      <c r="I12" s="152" cm="1">
        <f t="array" ref="I12">_xll.FDSZ(C12,"FG_PRICE_MAVG(0,,,,60)")</f>
        <v>53.069668</v>
      </c>
      <c r="J12" s="152" cm="1">
        <f t="array" ref="J12">_xll.FDSZ(C12,"FG_PRICE_MAVG(0,,,,200)")</f>
        <v>50.273600000000002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394.33519999999999</v>
      </c>
      <c r="T12" s="7" cm="1">
        <f t="array" ref="T12">_xll.FDSZ($R12,"FG_PRICE(0)")</f>
        <v>394.33519999999999</v>
      </c>
      <c r="U12" s="7" cm="1">
        <f t="array" ref="U12">_xll.FDSZ($R12,"FG_PRICE(0)")</f>
        <v>394.33519999999999</v>
      </c>
      <c r="V12" s="7" cm="1">
        <f t="array" ref="V12">_xll.FDSZ($R12,"FG_PRICE(0)")</f>
        <v>394.33519999999999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0.40899999999999997</v>
      </c>
      <c r="G13" s="152" cm="1">
        <f t="array" ref="G13">_xll.FDSZ(C13,"FG_PRICE(0)")</f>
        <v>54</v>
      </c>
      <c r="H13" s="152" cm="1">
        <f t="array" ref="H13">_xll.FDSZ(C13,"FG_PRICE_MAVG(0,,,,30)")</f>
        <v>54.068669999999997</v>
      </c>
      <c r="I13" s="152" cm="1">
        <f t="array" ref="I13">_xll.FDSZ(C13,"FG_PRICE_MAVG(0,,,,60)")</f>
        <v>54.294834000000002</v>
      </c>
      <c r="J13" s="152" cm="1">
        <f t="array" ref="J13">_xll.FDSZ(C13,"FG_PRICE_MAVG(0,,,,200)")</f>
        <v>61.4298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432.10840000000002</v>
      </c>
      <c r="T13" s="7" cm="1">
        <f t="array" ref="T13">_xll.FDSZ($R13,"FG_PRICE(0)")</f>
        <v>432.10840000000002</v>
      </c>
      <c r="U13" s="7" cm="1">
        <f t="array" ref="U13">_xll.FDSZ($R13,"FG_PRICE(0)")</f>
        <v>432.10840000000002</v>
      </c>
      <c r="V13" s="7" cm="1">
        <f t="array" ref="V13">_xll.FDSZ($R13,"FG_PRICE(0)")</f>
        <v>432.10840000000002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0.377</v>
      </c>
      <c r="G14" s="152" cm="1">
        <f t="array" ref="G14">_xll.FDSZ(C14,"FG_PRICE(0)")</f>
        <v>62.07</v>
      </c>
      <c r="H14" s="152" cm="1">
        <f t="array" ref="H14">_xll.FDSZ(C14,"FG_PRICE_MAVG(0,,,,30)")</f>
        <v>63.301665999999997</v>
      </c>
      <c r="I14" s="152" cm="1">
        <f t="array" ref="I14">_xll.FDSZ(C14,"FG_PRICE_MAVG(0,,,,60)")</f>
        <v>63.693165</v>
      </c>
      <c r="J14" s="152" cm="1">
        <f t="array" ref="J14">_xll.FDSZ(C14,"FG_PRICE_MAVG(0,,,,200)")</f>
        <v>64.141249999999999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440.41565000000003</v>
      </c>
      <c r="T14" s="7" cm="1">
        <f t="array" ref="T14">_xll.FDSZ($R14,"FG_PRICE(0)")</f>
        <v>440.41565000000003</v>
      </c>
      <c r="U14" s="7" cm="1">
        <f t="array" ref="U14">_xll.FDSZ($R14,"FG_PRICE(0)")</f>
        <v>440.41565000000003</v>
      </c>
      <c r="V14" s="7" cm="1">
        <f t="array" ref="V14">_xll.FDSZ($R14,"FG_PRICE(0)")</f>
        <v>440.41565000000003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0.23699999999999999</v>
      </c>
      <c r="G15" s="152" cm="1">
        <f t="array" ref="G15">_xll.FDSZ(C15,"FG_PRICE(0)")</f>
        <v>28.2</v>
      </c>
      <c r="H15" s="152" cm="1">
        <f t="array" ref="H15">_xll.FDSZ(C15,"FG_PRICE_MAVG(0,,,,30)")</f>
        <v>29.231000000000002</v>
      </c>
      <c r="I15" s="152" cm="1">
        <f t="array" ref="I15">_xll.FDSZ(C15,"FG_PRICE_MAVG(0,,,,60)")</f>
        <v>29.234500000000001</v>
      </c>
      <c r="J15" s="152" cm="1">
        <f t="array" ref="J15">_xll.FDSZ(C15,"FG_PRICE_MAVG(0,,,,200)")</f>
        <v>30.622299999999999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187.77794</v>
      </c>
      <c r="T15" s="7" cm="1">
        <f t="array" ref="T15">_xll.FDSZ($R15,"FG_PRICE(0)")</f>
        <v>187.77794</v>
      </c>
      <c r="U15" s="7" cm="1">
        <f t="array" ref="U15">_xll.FDSZ($R15,"FG_PRICE(0)")</f>
        <v>187.77794</v>
      </c>
      <c r="V15" s="7" cm="1">
        <f t="array" ref="V15">_xll.FDSZ($R15,"FG_PRICE(0)")</f>
        <v>187.77794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0.754</v>
      </c>
      <c r="G16" s="152" cm="1">
        <f t="array" ref="G16">_xll.FDSZ(C16,"FG_PRICE(0)")</f>
        <v>50.54</v>
      </c>
      <c r="H16" s="152" cm="1">
        <f t="array" ref="H16">_xll.FDSZ(C16,"FG_PRICE_MAVG(0,,,,30)")</f>
        <v>48.882330000000003</v>
      </c>
      <c r="I16" s="152" cm="1">
        <f t="array" ref="I16">_xll.FDSZ(C16,"FG_PRICE_MAVG(0,,,,60)")</f>
        <v>47.185833000000002</v>
      </c>
      <c r="J16" s="152" cm="1">
        <f t="array" ref="J16">_xll.FDSZ(C16,"FG_PRICE_MAVG(0,,,,200)")</f>
        <v>42.48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387.47719999999998</v>
      </c>
      <c r="T16" s="7" cm="1">
        <f t="array" ref="T16">_xll.FDSZ($R16,"FG_PRICE(0)")</f>
        <v>387.47719999999998</v>
      </c>
      <c r="U16" s="7" cm="1">
        <f t="array" ref="U16">_xll.FDSZ($R16,"FG_PRICE(0)")</f>
        <v>387.47719999999998</v>
      </c>
      <c r="V16" s="7" cm="1">
        <f t="array" ref="V16">_xll.FDSZ($R16,"FG_PRICE(0)")</f>
        <v>387.47719999999998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0.45900000000000002</v>
      </c>
      <c r="G17" s="152" cm="1">
        <f t="array" ref="G17">_xll.FDSZ(C17,"FG_PRICE(0)")</f>
        <v>41.88</v>
      </c>
      <c r="H17" s="152" cm="1">
        <f t="array" ref="H17">_xll.FDSZ(C17,"FG_PRICE_MAVG(0,,,,30)")</f>
        <v>42.024630000000002</v>
      </c>
      <c r="I17" s="152" cm="1">
        <f t="array" ref="I17">_xll.FDSZ(C17,"FG_PRICE_MAVG(0,,,,60)")</f>
        <v>41.932262000000001</v>
      </c>
      <c r="J17" s="152" cm="1">
        <f t="array" ref="J17">_xll.FDSZ(C17,"FG_PRICE_MAVG(0,,,,200)")</f>
        <v>40.861716999999999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10.243778000000001</v>
      </c>
      <c r="T17" s="7" cm="1">
        <f t="array" ref="T17">_xll.FDSZ($R17,"FG_PRICE(0)")</f>
        <v>10.243778000000001</v>
      </c>
      <c r="U17" s="7" cm="1">
        <f t="array" ref="U17">_xll.FDSZ($R17,"FG_PRICE(0)")</f>
        <v>10.243778000000001</v>
      </c>
      <c r="V17" s="7" cm="1">
        <f t="array" ref="V17">_xll.FDSZ($R17,"FG_PRICE(0)")</f>
        <v>10.243778000000001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0.27</v>
      </c>
      <c r="G18" s="152" cm="1">
        <f t="array" ref="G18">_xll.FDSZ(C18,"FG_PRICE(0)")</f>
        <v>56.56</v>
      </c>
      <c r="H18" s="152" cm="1">
        <f t="array" ref="H18">_xll.FDSZ(C18,"FG_PRICE_MAVG(0,,,,30)")</f>
        <v>57.694830000000003</v>
      </c>
      <c r="I18" s="152" cm="1">
        <f t="array" ref="I18">_xll.FDSZ(C18,"FG_PRICE_MAVG(0,,,,60)")</f>
        <v>57.105583000000003</v>
      </c>
      <c r="J18" s="152" cm="1">
        <f t="array" ref="J18">_xll.FDSZ(C18,"FG_PRICE_MAVG(0,,,,200)")</f>
        <v>53.802525000000003</v>
      </c>
      <c r="L18">
        <f t="shared" si="1"/>
        <v>0</v>
      </c>
      <c r="M18">
        <f t="shared" si="2"/>
        <v>0</v>
      </c>
      <c r="N18">
        <f t="shared" si="3"/>
        <v>1</v>
      </c>
      <c r="P18">
        <f t="shared" si="4"/>
        <v>1</v>
      </c>
      <c r="R18" t="s">
        <v>877</v>
      </c>
      <c r="S18" s="7" cm="1">
        <f t="array" ref="S18">_xll.FDSZ($R18,"FG_PRICE(0)")</f>
        <v>1456.2627</v>
      </c>
      <c r="T18" s="7" cm="1">
        <f t="array" ref="T18">_xll.FDSZ($R18,"FG_PRICE(0)")</f>
        <v>1456.2627</v>
      </c>
      <c r="U18" s="7" cm="1">
        <f t="array" ref="U18">_xll.FDSZ($R18,"FG_PRICE(0)")</f>
        <v>1456.2627</v>
      </c>
      <c r="V18" s="7" cm="1">
        <f t="array" ref="V18">_xll.FDSZ($R18,"FG_PRICE(0)")</f>
        <v>1456.2627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0.99099999999999999</v>
      </c>
      <c r="G19" s="152" cm="1">
        <f t="array" ref="G19">_xll.FDSZ(C19,"FG_PRICE(0)")</f>
        <v>50.49</v>
      </c>
      <c r="H19" s="152" cm="1">
        <f t="array" ref="H19">_xll.FDSZ(C19,"FG_PRICE_MAVG(0,,,,30)")</f>
        <v>48.054499999999997</v>
      </c>
      <c r="I19" s="152" cm="1">
        <f t="array" ref="I19">_xll.FDSZ(C19,"FG_PRICE_MAVG(0,,,,60)")</f>
        <v>44.787750000000003</v>
      </c>
      <c r="J19" s="152" cm="1">
        <f t="array" ref="J19">_xll.FDSZ(C19,"FG_PRICE_MAVG(0,,,,200)")</f>
        <v>42.220325000000003</v>
      </c>
      <c r="L19">
        <f t="shared" si="1"/>
        <v>1</v>
      </c>
      <c r="M19">
        <f t="shared" si="2"/>
        <v>1</v>
      </c>
      <c r="N19">
        <f t="shared" si="3"/>
        <v>1</v>
      </c>
      <c r="P19">
        <f t="shared" si="4"/>
        <v>3</v>
      </c>
      <c r="R19" t="s">
        <v>864</v>
      </c>
      <c r="S19" s="7" cm="1">
        <f t="array" ref="S19">_xll.FDSZ($R19,"FG_PRICE(0)")</f>
        <v>271.59417999999999</v>
      </c>
      <c r="T19" s="7" cm="1">
        <f t="array" ref="T19">_xll.FDSZ($R19,"FG_PRICE(0)")</f>
        <v>271.59417999999999</v>
      </c>
      <c r="U19" s="7" cm="1">
        <f t="array" ref="U19">_xll.FDSZ($R19,"FG_PRICE(0)")</f>
        <v>271.59417999999999</v>
      </c>
      <c r="V19" s="7" cm="1">
        <f t="array" ref="V19">_xll.FDSZ($R19,"FG_PRICE(0)")</f>
        <v>271.59417999999999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0.64700000000000002</v>
      </c>
      <c r="G20" s="152" cm="1">
        <f t="array" ref="G20">_xll.FDSZ(C20,"FG_PRICE(0)")</f>
        <v>18.5</v>
      </c>
      <c r="H20" s="152" cm="1">
        <f t="array" ref="H20">_xll.FDSZ(C20,"FG_PRICE_MAVG(0,,,,30)")</f>
        <v>18.245000000000001</v>
      </c>
      <c r="I20" s="152" cm="1">
        <f t="array" ref="I20">_xll.FDSZ(C20,"FG_PRICE_MAVG(0,,,,60)")</f>
        <v>17.840864</v>
      </c>
      <c r="J20" s="152" cm="1">
        <f t="array" ref="J20">_xll.FDSZ(C20,"FG_PRICE_MAVG(0,,,,200)")</f>
        <v>17.510666000000001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878</v>
      </c>
      <c r="S20" s="7" cm="1">
        <f t="array" ref="S20">_xll.FDSZ($R20,"FG_PRICE(0)")</f>
        <v>110.7303</v>
      </c>
      <c r="T20" s="7" cm="1">
        <f t="array" ref="T20">_xll.FDSZ($R20,"FG_PRICE(0)")</f>
        <v>110.7303</v>
      </c>
      <c r="U20" s="7" cm="1">
        <f t="array" ref="U20">_xll.FDSZ($R20,"FG_PRICE(0)")</f>
        <v>110.7303</v>
      </c>
      <c r="V20" s="7" cm="1">
        <f t="array" ref="V20">_xll.FDSZ($R20,"FG_PRICE(0)")</f>
        <v>110.7303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0.85199999999999998</v>
      </c>
      <c r="G21" s="152" cm="1">
        <f t="array" ref="G21">_xll.FDSZ(C21,"FG_PRICE(0)")</f>
        <v>1489.82</v>
      </c>
      <c r="H21" s="152" cm="1">
        <f t="array" ref="H21">_xll.FDSZ(C21,"FG_PRICE_MAVG(0,,,,30)")</f>
        <v>1450.8904</v>
      </c>
      <c r="I21" s="152" cm="1">
        <f t="array" ref="I21">_xll.FDSZ(C21,"FG_PRICE_MAVG(0,,,,60)")</f>
        <v>1388.1465000000001</v>
      </c>
      <c r="J21" s="152" cm="1">
        <f t="array" ref="J21">_xll.FDSZ(C21,"FG_PRICE_MAVG(0,,,,200)")</f>
        <v>1371.9088999999999</v>
      </c>
      <c r="L21">
        <f t="shared" si="1"/>
        <v>1</v>
      </c>
      <c r="M21">
        <f t="shared" si="2"/>
        <v>1</v>
      </c>
      <c r="N21">
        <f t="shared" si="3"/>
        <v>1</v>
      </c>
      <c r="P21">
        <f t="shared" si="4"/>
        <v>3</v>
      </c>
      <c r="R21" t="s">
        <v>757</v>
      </c>
      <c r="S21" s="7" cm="1">
        <f t="array" ref="S21">_xll.FDSZ($R21,"FG_PRICE(0)")</f>
        <v>1489.82</v>
      </c>
      <c r="T21" s="7" cm="1">
        <f t="array" ref="T21">_xll.FDSZ($R21,"FG_PRICE(0)")</f>
        <v>1489.82</v>
      </c>
      <c r="U21" s="7" cm="1">
        <f t="array" ref="U21">_xll.FDSZ($R21,"FG_PRICE(0)")</f>
        <v>1489.82</v>
      </c>
      <c r="V21" s="7" cm="1">
        <f t="array" ref="V21">_xll.FDSZ($R21,"FG_PRICE(0)")</f>
        <v>1489.82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0.155</v>
      </c>
      <c r="G22" s="152" cm="1">
        <f t="array" ref="G22">_xll.FDSZ(C22,"FG_PRICE(0)")</f>
        <v>33.17</v>
      </c>
      <c r="H22" s="152" cm="1">
        <f t="array" ref="H22">_xll.FDSZ(C22,"FG_PRICE_MAVG(0,,,,30)")</f>
        <v>35.445329999999998</v>
      </c>
      <c r="I22" s="152" cm="1">
        <f t="array" ref="I22">_xll.FDSZ(C22,"FG_PRICE_MAVG(0,,,,60)")</f>
        <v>36.970999999999997</v>
      </c>
      <c r="J22" s="152" cm="1">
        <f t="array" ref="J22">_xll.FDSZ(C22,"FG_PRICE_MAVG(0,,,,200)")</f>
        <v>38.317574</v>
      </c>
      <c r="L22">
        <f t="shared" si="1"/>
        <v>0</v>
      </c>
      <c r="M22">
        <f t="shared" si="2"/>
        <v>0</v>
      </c>
      <c r="N22">
        <f t="shared" si="3"/>
        <v>0</v>
      </c>
      <c r="P22">
        <f t="shared" si="4"/>
        <v>0</v>
      </c>
      <c r="R22" t="s">
        <v>879</v>
      </c>
      <c r="S22" s="7" cm="1">
        <f t="array" ref="S22">_xll.FDSZ($R22,"FG_PRICE(0)")</f>
        <v>205.70355000000001</v>
      </c>
      <c r="T22" s="7" cm="1">
        <f t="array" ref="T22">_xll.FDSZ($R22,"FG_PRICE(0)")</f>
        <v>205.70355000000001</v>
      </c>
      <c r="U22" s="7" cm="1">
        <f t="array" ref="U22">_xll.FDSZ($R22,"FG_PRICE(0)")</f>
        <v>205.70355000000001</v>
      </c>
      <c r="V22" s="7" cm="1">
        <f t="array" ref="V22">_xll.FDSZ($R22,"FG_PRICE(0)")</f>
        <v>205.70355000000001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0.36</v>
      </c>
      <c r="G23" s="152" cm="1">
        <f t="array" ref="G23">_xll.FDSZ(C23,"FG_PRICE(0)")</f>
        <v>14.88</v>
      </c>
      <c r="H23" s="152" cm="1">
        <f t="array" ref="H23">_xll.FDSZ(C23,"FG_PRICE_MAVG(0,,,,30)")</f>
        <v>15.055</v>
      </c>
      <c r="I23" s="152" cm="1">
        <f t="array" ref="I23">_xll.FDSZ(C23,"FG_PRICE_MAVG(0,,,,60)")</f>
        <v>14.861000000000001</v>
      </c>
      <c r="J23" s="152" cm="1">
        <f t="array" ref="J23">_xll.FDSZ(C23,"FG_PRICE_MAVG(0,,,,200)")</f>
        <v>14.561923999999999</v>
      </c>
      <c r="L23">
        <f t="shared" si="1"/>
        <v>0</v>
      </c>
      <c r="M23">
        <f t="shared" si="2"/>
        <v>1</v>
      </c>
      <c r="N23">
        <f t="shared" si="3"/>
        <v>1</v>
      </c>
      <c r="P23">
        <f t="shared" si="4"/>
        <v>2</v>
      </c>
      <c r="R23" t="s">
        <v>880</v>
      </c>
      <c r="S23" s="7" cm="1">
        <f t="array" ref="S23">_xll.FDSZ($R23,"FG_PRICE(0)")</f>
        <v>147.18657999999999</v>
      </c>
      <c r="T23" s="7" cm="1">
        <f t="array" ref="T23">_xll.FDSZ($R23,"FG_PRICE(0)")</f>
        <v>147.18657999999999</v>
      </c>
      <c r="U23" s="7" cm="1">
        <f t="array" ref="U23">_xll.FDSZ($R23,"FG_PRICE(0)")</f>
        <v>147.18657999999999</v>
      </c>
      <c r="V23" s="7" cm="1">
        <f t="array" ref="V23">_xll.FDSZ($R23,"FG_PRICE(0)")</f>
        <v>147.18657999999999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0.35199999999999998</v>
      </c>
      <c r="G24" s="152" cm="1">
        <f t="array" ref="G24">_xll.FDSZ(C24,"FG_PRICE(0)")</f>
        <v>12.25</v>
      </c>
      <c r="H24" s="152" cm="1">
        <f t="array" ref="H24">_xll.FDSZ(C24,"FG_PRICE_MAVG(0,,,,30)")</f>
        <v>12.529667</v>
      </c>
      <c r="I24" s="152" cm="1">
        <f t="array" ref="I24">_xll.FDSZ(C24,"FG_PRICE_MAVG(0,,,,60)")</f>
        <v>12.343166</v>
      </c>
      <c r="J24" s="152" cm="1">
        <f t="array" ref="J24">_xll.FDSZ(C24,"FG_PRICE_MAVG(0,,,,200)")</f>
        <v>12.698575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364.78144868999999</v>
      </c>
      <c r="T24" s="7" cm="1">
        <f t="array" ref="T24">_xll.FDSZ($R24,"FG_PRICE(0)")</f>
        <v>364.78144868999999</v>
      </c>
      <c r="U24" s="7" cm="1">
        <f t="array" ref="U24">_xll.FDSZ($R24,"FG_PRICE(0)")</f>
        <v>364.78144868999999</v>
      </c>
      <c r="V24" s="7" cm="1">
        <f t="array" ref="V24">_xll.FDSZ($R24,"FG_PRICE(0)")</f>
        <v>364.78144868999999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0.4</v>
      </c>
      <c r="G25" s="152" cm="1">
        <f t="array" ref="G25">_xll.FDSZ(C25,"FG_PRICE(0)")</f>
        <v>41.65</v>
      </c>
      <c r="H25" s="152" cm="1">
        <f t="array" ref="H25">_xll.FDSZ(C25,"FG_PRICE_MAVG(0,,,,30)")</f>
        <v>41.93</v>
      </c>
      <c r="I25" s="152" cm="1">
        <f t="array" ref="I25">_xll.FDSZ(C25,"FG_PRICE_MAVG(0,,,,60)")</f>
        <v>41.779335000000003</v>
      </c>
      <c r="J25" s="152" cm="1">
        <f t="array" ref="J25">_xll.FDSZ(C25,"FG_PRICE_MAVG(0,,,,200)")</f>
        <v>42.455300000000001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47.510779999999997</v>
      </c>
      <c r="T25" s="7" cm="1">
        <f t="array" ref="T25">_xll.FDSZ($R25,"FG_PRICE(0)")</f>
        <v>47.510779999999997</v>
      </c>
      <c r="U25" s="7" cm="1">
        <f t="array" ref="U25">_xll.FDSZ($R25,"FG_PRICE(0)")</f>
        <v>47.510779999999997</v>
      </c>
      <c r="V25" s="7" cm="1">
        <f t="array" ref="V25">_xll.FDSZ($R25,"FG_PRICE(0)")</f>
        <v>47.510779999999997</v>
      </c>
    </row>
    <row r="27" spans="1:22" x14ac:dyDescent="0.35">
      <c r="K27" s="119" t="s">
        <v>908</v>
      </c>
      <c r="L27" s="119">
        <f>SUM(L5:L25)</f>
        <v>9</v>
      </c>
      <c r="M27" s="119">
        <f>SUM(M5:M25)</f>
        <v>12</v>
      </c>
      <c r="N27" s="119">
        <f>SUM(N5:N25)</f>
        <v>13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0.42857142857142855</v>
      </c>
      <c r="M30" s="178">
        <f t="shared" ref="M30:N30" si="5">M27/M28</f>
        <v>0.5714285714285714</v>
      </c>
      <c r="N30" s="178">
        <f t="shared" si="5"/>
        <v>0.61904761904761907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105.36</v>
      </c>
      <c r="D3" cm="1">
        <f t="array" ref="D3">_xll.FDS($A3,"FG_PRICE_MAVG(0,,,,30)")</f>
        <v>99.283330000000007</v>
      </c>
      <c r="E3" s="47" cm="1">
        <f t="array" ref="E3">_xll.FDS($A3,"FG_PRICE_CHANGE(0,-1AM)")</f>
        <v>15.0595173091624</v>
      </c>
      <c r="F3" s="47" cm="1">
        <f t="array" ref="F3">_xll.FDS($A3,"FG_PRICE_CHANGE(0,-3AM)")</f>
        <v>-3.0994205830957502</v>
      </c>
      <c r="G3" s="47" cm="1">
        <f t="array" ref="G3">_xll.FDS($A3,"FG_PRICE_CHANGE(0,-6AM)")</f>
        <v>-2.3992589161648898</v>
      </c>
      <c r="H3" s="47" cm="1">
        <f t="array" ref="H3">_xll.FDS($A3,"FG_PRICE_CHANGE(0,-1AY)")</f>
        <v>-11.469624401310799</v>
      </c>
      <c r="I3" s="47" cm="1">
        <f t="array" ref="I3">_xll.FDS($A3,"FG_PRICE(0)/MAX(FG_PRICE(0,-1AY))")</f>
        <v>0.73085460599334096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1</v>
      </c>
      <c r="T3">
        <f>S3</f>
        <v>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4.3460000000000001</v>
      </c>
      <c r="D4" cm="1">
        <f t="array" ref="D4">_xll.FDS($A4,"FG_PRICE_MAVG(0,,,,30)")</f>
        <v>4.3472999999999997</v>
      </c>
      <c r="E4" s="47" cm="1">
        <f t="array" ref="E4">_xll.FDS($A4,"FG_PRICE_CHANGE(0,-1AM)")</f>
        <v>2.5483718735252299</v>
      </c>
      <c r="F4" s="47" cm="1">
        <f t="array" ref="F4">_xll.FDS($A4,"FG_PRICE_CHANGE(0,-3AM)")</f>
        <v>1.87529301453353</v>
      </c>
      <c r="G4" s="47" cm="1">
        <f t="array" ref="G4">_xll.FDS($A4,"FG_PRICE_CHANGE(0,-6AM)")</f>
        <v>-2.1281387231167699</v>
      </c>
      <c r="H4" s="47" cm="1">
        <f t="array" ref="H4">_xll.FDS($A4,"FG_PRICE_CHANGE(0,-1AY)")</f>
        <v>21.328866554997202</v>
      </c>
      <c r="I4" s="47" cm="1">
        <f t="array" ref="I4">_xll.FDS($A4,"FG_PRICE(0)/MAX(FG_PRICE(0,-1AY))")</f>
        <v>0.84899394412971296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-9.5544085115348203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5.7275</v>
      </c>
      <c r="D6" cm="1">
        <f t="array" ref="D6">_xll.FDS($A6,"FG_PRICE_MAVG(0,,,,30)")</f>
        <v>5.8275832999999997</v>
      </c>
      <c r="E6" s="47" cm="1">
        <f t="array" ref="E6">_xll.FDS($A6,"FG_PRICE_CHANGE(0,-1AM)")</f>
        <v>-0.521059487624842</v>
      </c>
      <c r="F6" s="47" cm="1">
        <f t="array" ref="F6">_xll.FDS($A6,"FG_PRICE_CHANGE(0,-3AM)")</f>
        <v>7.0060719290051301</v>
      </c>
      <c r="G6" s="47" cm="1">
        <f t="array" ref="G6">_xll.FDS($A6,"FG_PRICE_CHANGE(0,-6AM)")</f>
        <v>6.70703306939917</v>
      </c>
      <c r="H6" s="47" cm="1">
        <f t="array" ref="H6">_xll.FDS($A6,"FG_PRICE_CHANGE(0,-1AY)")</f>
        <v>-1.292546316243</v>
      </c>
      <c r="I6" s="47" cm="1">
        <f t="array" ref="I6">_xll.FDS($A6,"FG_PRICE(0)/MAX(FG_PRICE(0,-1AY))")</f>
        <v>0.81792217065333805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4318</v>
      </c>
      <c r="D7" cm="1">
        <f t="array" ref="D7">_xll.FDS($A7,"FG_PRICE_MAVG(0,,,,30)")</f>
        <v>4164.433</v>
      </c>
      <c r="E7" s="47" cm="1">
        <f t="array" ref="E7">_xll.FDS($A7,"FG_PRICE_CHANGE(0,-1AM)")</f>
        <v>10.237426601991301</v>
      </c>
      <c r="F7" s="47" cm="1">
        <f t="array" ref="F7">_xll.FDS($A7,"FG_PRICE_CHANGE(0,-3AM)")</f>
        <v>8.3563362609786704</v>
      </c>
      <c r="G7" s="47" cm="1">
        <f t="array" ref="G7">_xll.FDS($A7,"FG_PRICE_CHANGE(0,-6AM)")</f>
        <v>4.6787878787878796</v>
      </c>
      <c r="H7" s="47" cm="1">
        <f t="array" ref="H7">_xll.FDS($A7,"FG_PRICE_CHANGE(0,-1AY)")</f>
        <v>14.566197930485499</v>
      </c>
      <c r="I7" s="47" cm="1">
        <f t="array" ref="I7">_xll.FDS($A7,"FG_PRICE(0)/MAX(FG_PRICE(0,-1AY))")</f>
        <v>0.94300065516488296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1004</v>
      </c>
      <c r="D8" cm="1">
        <f t="array" ref="D8">_xll.FDS($A8,"FG_PRICE_MAVG(0,,,,30)")</f>
        <v>984.46669999999995</v>
      </c>
      <c r="E8" s="47" cm="1">
        <f t="array" ref="E8">_xll.FDS($A8,"FG_PRICE_CHANGE(0,-1AM)")</f>
        <v>2.4489795918367401</v>
      </c>
      <c r="F8" s="47" cm="1">
        <f t="array" ref="F8">_xll.FDS($A8,"FG_PRICE_CHANGE(0,-3AM)")</f>
        <v>0.4</v>
      </c>
      <c r="G8" s="47" cm="1">
        <f t="array" ref="G8">_xll.FDS($A8,"FG_PRICE_CHANGE(0,-6AM)")</f>
        <v>6.2433862433862499</v>
      </c>
      <c r="H8" s="47" cm="1">
        <f t="array" ref="H8">_xll.FDS($A8,"FG_PRICE_CHANGE(0,-1AY)")</f>
        <v>10.939226519337</v>
      </c>
      <c r="I8" s="47" cm="1">
        <f t="array" ref="I8">_xll.FDS($A8,"FG_PRICE(0)/MAX(FG_PRICE(0,-1AY))")</f>
        <v>0.93919550982226396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16780</v>
      </c>
      <c r="D9" cm="1">
        <f t="array" ref="D9">_xll.FDS($A9,"FG_PRICE_MAVG(0,,,,30)")</f>
        <v>16700.333999999999</v>
      </c>
      <c r="E9" s="47" cm="1">
        <f t="array" ref="E9">_xll.FDS($A9,"FG_PRICE_CHANGE(0,-1AM)")</f>
        <v>5.0391236306729397</v>
      </c>
      <c r="F9" s="47" cm="1">
        <f t="array" ref="F9">_xll.FDS($A9,"FG_PRICE_CHANGE(0,-3AM)")</f>
        <v>3.5482875655661799</v>
      </c>
      <c r="G9" s="47" cm="1">
        <f t="array" ref="G9">_xll.FDS($A9,"FG_PRICE_CHANGE(0,-6AM)")</f>
        <v>-7.8528281164195501</v>
      </c>
      <c r="H9" s="47" cm="1">
        <f t="array" ref="H9">_xll.FDS($A9,"FG_PRICE_CHANGE(0,-1AY)")</f>
        <v>-9.1499729290741794</v>
      </c>
      <c r="I9" s="47" cm="1">
        <f t="array" ref="I9">_xll.FDS($A9,"FG_PRICE(0)/MAX(FG_PRICE(0,-1AY))")</f>
        <v>0.78871915393654501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1</v>
      </c>
      <c r="T9">
        <f t="shared" ref="T9" si="1">S9</f>
        <v>1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1047</v>
      </c>
      <c r="D10" cm="1">
        <f t="array" ref="D10">_xll.FDS($A10,"FG_PRICE_MAVG(0,,,,30)")</f>
        <v>1042.0999999999999</v>
      </c>
      <c r="E10" s="47" cm="1">
        <f t="array" ref="E10">_xll.FDS($A10,"FG_PRICE_CHANGE(0,-1AM)")</f>
        <v>-4.8181818181818201</v>
      </c>
      <c r="F10" s="47" cm="1">
        <f t="array" ref="F10">_xll.FDS($A10,"FG_PRICE_CHANGE(0,-3AM)")</f>
        <v>9.0625</v>
      </c>
      <c r="G10" s="47" cm="1">
        <f t="array" ref="G10">_xll.FDS($A10,"FG_PRICE_CHANGE(0,-6AM)")</f>
        <v>-1.2264150943396299</v>
      </c>
      <c r="H10" s="47" cm="1">
        <f t="array" ref="H10">_xll.FDS($A10,"FG_PRICE_CHANGE(0,-1AY)")</f>
        <v>-8.5589519650654999</v>
      </c>
      <c r="I10" s="47" cm="1">
        <f t="array" ref="I10">_xll.FDS($A10,"FG_PRICE(0)/MAX(FG_PRICE(0,-1AY))")</f>
        <v>0.830952380952381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566.6</v>
      </c>
      <c r="D11" cm="1">
        <f t="array" ref="D11">_xll.FDS($A11,"FG_PRICE_MAVG(0,,,,30)")</f>
        <v>565.57330000000002</v>
      </c>
      <c r="E11" s="47" cm="1">
        <f t="array" ref="E11">_xll.FDS($A11,"FG_PRICE_CHANGE(0,-1AM)")</f>
        <v>1.9981998199819899</v>
      </c>
      <c r="F11" s="47" cm="1">
        <f t="array" ref="F11">_xll.FDS($A11,"FG_PRICE_CHANGE(0,-3AM)")</f>
        <v>3.8680109990834</v>
      </c>
      <c r="G11" s="47" cm="1">
        <f t="array" ref="G11">_xll.FDS($A11,"FG_PRICE_CHANGE(0,-6AM)")</f>
        <v>-0.404288978730871</v>
      </c>
      <c r="H11" s="47" cm="1">
        <f t="array" ref="H11">_xll.FDS($A11,"FG_PRICE_CHANGE(0,-1AY)")</f>
        <v>-23.6182259369102</v>
      </c>
      <c r="I11" s="47" cm="1">
        <f t="array" ref="I11">_xll.FDS($A11,"FG_PRICE(0)/MAX(FG_PRICE(0,-1AY))")</f>
        <v>0.74220592088027204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0.86</v>
      </c>
      <c r="D12" cm="1">
        <f t="array" ref="D12">_xll.FDS($A12,"FG_PRICE_MAVG(0,,,,30)")</f>
        <v>0.87751170000000001</v>
      </c>
      <c r="E12" s="47" cm="1">
        <f t="array" ref="E12">_xll.FDS($A12,"FG_PRICE_CHANGE(0,-1AM)")</f>
        <v>-2.8394438190832001</v>
      </c>
      <c r="F12" s="47" cm="1">
        <f t="array" ref="F12">_xll.FDS($A12,"FG_PRICE_CHANGE(0,-3AM)")</f>
        <v>-6.5217391304347903</v>
      </c>
      <c r="G12" s="47" cm="1">
        <f t="array" ref="G12">_xll.FDS($A12,"FG_PRICE_CHANGE(0,-6AM)")</f>
        <v>-11.3146392017591</v>
      </c>
      <c r="H12" s="47" cm="1">
        <f t="array" ref="H12">_xll.FDS($A12,"FG_PRICE_CHANGE(0,-1AY)")</f>
        <v>-15.066434343736599</v>
      </c>
      <c r="I12" s="47" cm="1">
        <f t="array" ref="I12">_xll.FDS($A12,"FG_PRICE(0)/MAX(FG_PRICE(0,-1AY))")</f>
        <v>0.82692307692307698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41929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15.9503131629912</v>
      </c>
      <c r="D2" s="3" cm="1">
        <f t="array" ref="D2:D122">_xll.FDS(D1,"FMA_PE(LTMA,-10AY,0,AM,""PORTAGG"",""MEANR"")")</f>
        <v>15.896663151606001</v>
      </c>
      <c r="E2" s="3" cm="1">
        <f t="array" ref="E2:E122">_xll.FDS(E1,"FMA_PE(LTMA,-10AY,0,AM,""PORTAGG"",""MEANR"")")</f>
        <v>19.254080012890402</v>
      </c>
      <c r="F2" s="3" cm="1">
        <f t="array" ref="F2:F122">_xll.FDS(F1,"FMA_PE(LTMA,-10AY,0,AM,""PORTAGG"",""MEANR"")")</f>
        <v>14.505702684570799</v>
      </c>
      <c r="G2" s="3" cm="1">
        <f t="array" ref="G2:G122">_xll.FDS(G1,"FMA_PE(LTMA,-10AY,0,AM,""PORTAGG"",""MEANR"")")</f>
        <v>14.2496344830412</v>
      </c>
      <c r="H2" s="3" cm="1">
        <f t="array" ref="H2:H122">_xll.FDS(H1,"FMA_PE(LTMA,-10AY,0,AM,""PORTAGG"",""MEANR"")")</f>
        <v>16.322044448657699</v>
      </c>
      <c r="I2" s="3" cm="1">
        <f t="array" ref="I2:I122">_xll.FDS(I1,"FMA_PE(LTMA,-10AY,0,AM,""PORTAGG"",""MEANR"")")</f>
        <v>13.7068439159322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10.8848598806712</v>
      </c>
      <c r="L2" s="3" cm="1">
        <f t="array" ref="L2:L122">_xll.FDS(L1,"FMA_PE(LTMA,-10AY,0,AM,""PORTAGG"",""MEANR"")")</f>
        <v>12.6410730960707</v>
      </c>
      <c r="M2" s="3" cm="1">
        <f t="array" ref="M2:M122">_xll.FDS(M1,"FMA_PE(LTMA,-10AY,0,AM,""PORTAGG"",""MEANR"")")</f>
        <v>15.917385016722699</v>
      </c>
      <c r="N2" s="3" cm="1">
        <f t="array" ref="N2:N122">_xll.FDS(N1,"FMA_PE(LTMA,-10AY,0,AM,""PORTAGG"",""MEANR"")")</f>
        <v>17.248382338728799</v>
      </c>
      <c r="O2" s="3" cm="1">
        <f t="array" ref="O2:O122">_xll.FDS(O1,"FMA_PE(LTMA,-10AY,0,AM,""PORTAGG"",""MEANR"")")</f>
        <v>17.6018228981549</v>
      </c>
      <c r="P2" s="3" cm="1">
        <f t="array" ref="P2:P122">_xll.FDS(P1,"FMA_PE(LTMA,-10AY,0,AM,""PORTAGG"",""MEANR"")")</f>
        <v>9.1762503797382902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18.720754953807599</v>
      </c>
      <c r="S2" s="3" cm="1">
        <f t="array" ref="S2:S122">_xll.FDS(S1,"FMA_PE(LTMA,-10AY,0,AM,""PORTAGG"",""MEANR"")")</f>
        <v>10.400408772012501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12.956860779229199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41961</v>
      </c>
      <c r="B3" s="3" t="e">
        <v>#N/A</v>
      </c>
      <c r="C3" s="3">
        <v>16.472984602134801</v>
      </c>
      <c r="D3" s="3">
        <v>16.087292681600601</v>
      </c>
      <c r="E3" s="3">
        <v>20.129113900255501</v>
      </c>
      <c r="F3" s="3">
        <v>14.640469949183201</v>
      </c>
      <c r="G3" s="3">
        <v>14.1648847117845</v>
      </c>
      <c r="H3" s="3">
        <v>16.4816745213977</v>
      </c>
      <c r="I3" s="3">
        <v>13.8451301462865</v>
      </c>
      <c r="J3" s="3" t="e">
        <v>#N/A</v>
      </c>
      <c r="K3" s="3">
        <v>11.6048357995939</v>
      </c>
      <c r="L3" s="3">
        <v>12.328853572025301</v>
      </c>
      <c r="M3" s="3">
        <v>16.966459680450601</v>
      </c>
      <c r="N3" s="3">
        <v>17.0153789445488</v>
      </c>
      <c r="O3" s="3">
        <v>19.242856805712901</v>
      </c>
      <c r="P3" s="3">
        <v>9.4153531105238297</v>
      </c>
      <c r="Q3" s="3" t="e">
        <v>#N/A</v>
      </c>
      <c r="R3" s="3">
        <v>19.818700254787601</v>
      </c>
      <c r="S3" s="3">
        <v>11.195297047170699</v>
      </c>
      <c r="T3" s="3" t="e">
        <v>#N/A</v>
      </c>
      <c r="U3" s="3">
        <v>12.8211170833811</v>
      </c>
      <c r="V3" s="3" t="e">
        <v>#N/A</v>
      </c>
    </row>
    <row r="4" spans="1:22" x14ac:dyDescent="0.35">
      <c r="A4" s="2">
        <v>41991</v>
      </c>
      <c r="B4" s="3" t="e">
        <v>#N/A</v>
      </c>
      <c r="C4" s="3">
        <v>16.5123787654125</v>
      </c>
      <c r="D4" s="3">
        <v>16.610099767307901</v>
      </c>
      <c r="E4" s="3">
        <v>19.4369007907707</v>
      </c>
      <c r="F4" s="3">
        <v>14.4604280099274</v>
      </c>
      <c r="G4" s="3">
        <v>14.057860387504</v>
      </c>
      <c r="H4" s="3">
        <v>15.8053429842561</v>
      </c>
      <c r="I4" s="3">
        <v>13.383547723767</v>
      </c>
      <c r="J4" s="3" t="e">
        <v>#N/A</v>
      </c>
      <c r="K4" s="3">
        <v>11.331368696687999</v>
      </c>
      <c r="L4" s="3">
        <v>11.891699328068301</v>
      </c>
      <c r="M4" s="3">
        <v>16.7474648552849</v>
      </c>
      <c r="N4" s="3">
        <v>17.341593403271801</v>
      </c>
      <c r="O4" s="3">
        <v>18.840995881794399</v>
      </c>
      <c r="P4" s="3">
        <v>9.7421271949503101</v>
      </c>
      <c r="Q4" s="3" t="e">
        <v>#N/A</v>
      </c>
      <c r="R4" s="3">
        <v>19.407517531045599</v>
      </c>
      <c r="S4" s="3">
        <v>11.4366883790243</v>
      </c>
      <c r="T4" s="3" t="e">
        <v>#N/A</v>
      </c>
      <c r="U4" s="3">
        <v>12.3705389981795</v>
      </c>
      <c r="V4" s="3" t="e">
        <v>#N/A</v>
      </c>
    </row>
    <row r="5" spans="1:22" x14ac:dyDescent="0.35">
      <c r="A5" s="2">
        <v>42020</v>
      </c>
      <c r="B5" s="3" t="e">
        <v>#N/A</v>
      </c>
      <c r="C5" s="3">
        <v>15.8195303560521</v>
      </c>
      <c r="D5" s="3">
        <v>16.669062080028301</v>
      </c>
      <c r="E5" s="3">
        <v>20.533192341018601</v>
      </c>
      <c r="F5" s="3">
        <v>14.0318595025236</v>
      </c>
      <c r="G5" s="3">
        <v>14.969922229734999</v>
      </c>
      <c r="H5" s="3">
        <v>16.1723007875636</v>
      </c>
      <c r="I5" s="3">
        <v>13.7528343719015</v>
      </c>
      <c r="J5" s="3" t="e">
        <v>#N/A</v>
      </c>
      <c r="K5" s="3">
        <v>11.228723121578801</v>
      </c>
      <c r="L5" s="3">
        <v>12.264839680193599</v>
      </c>
      <c r="M5" s="3">
        <v>16.9922138724151</v>
      </c>
      <c r="N5" s="3">
        <v>12.640628831803999</v>
      </c>
      <c r="O5" s="3">
        <v>19.8716776123964</v>
      </c>
      <c r="P5" s="3">
        <v>10.4351891737562</v>
      </c>
      <c r="Q5" s="3">
        <v>14.614131599533801</v>
      </c>
      <c r="R5" s="3">
        <v>19.528810853968999</v>
      </c>
      <c r="S5" s="3">
        <v>12.136907312156101</v>
      </c>
      <c r="T5" s="3">
        <v>12.1380216727148</v>
      </c>
      <c r="U5" s="3">
        <v>12.450910878161601</v>
      </c>
      <c r="V5" s="3" t="e">
        <v>#N/A</v>
      </c>
    </row>
    <row r="6" spans="1:22" x14ac:dyDescent="0.35">
      <c r="A6" s="2">
        <v>42053</v>
      </c>
      <c r="B6" s="3" t="e">
        <v>#N/A</v>
      </c>
      <c r="C6" s="3">
        <v>16.7710152279911</v>
      </c>
      <c r="D6" s="3">
        <v>17.755612424302299</v>
      </c>
      <c r="E6" s="3">
        <v>21.1472408682646</v>
      </c>
      <c r="F6" s="3">
        <v>18.9828089337995</v>
      </c>
      <c r="G6" s="3">
        <v>16.3841948538374</v>
      </c>
      <c r="H6" s="3">
        <v>16.578775706759298</v>
      </c>
      <c r="I6" s="3">
        <v>14.281441658190101</v>
      </c>
      <c r="J6" s="3" t="e">
        <v>#N/A</v>
      </c>
      <c r="K6" s="3">
        <v>12.300397778040001</v>
      </c>
      <c r="L6" s="3">
        <v>12.7732804514731</v>
      </c>
      <c r="M6" s="3">
        <v>18.1509678238437</v>
      </c>
      <c r="N6" s="3">
        <v>15.291812061168001</v>
      </c>
      <c r="O6" s="3">
        <v>21.089065959326799</v>
      </c>
      <c r="P6" s="3">
        <v>10.752161236536301</v>
      </c>
      <c r="Q6" s="3">
        <v>15.1763515120075</v>
      </c>
      <c r="R6" s="3">
        <v>22.647939385105602</v>
      </c>
      <c r="S6" s="3">
        <v>12.117875603332999</v>
      </c>
      <c r="T6" s="3">
        <v>12.725945981706101</v>
      </c>
      <c r="U6" s="3">
        <v>12.999850451230699</v>
      </c>
      <c r="V6" s="3" t="e">
        <v>#N/A</v>
      </c>
    </row>
    <row r="7" spans="1:22" x14ac:dyDescent="0.35">
      <c r="A7" s="2">
        <v>42081</v>
      </c>
      <c r="B7" s="3" t="e">
        <v>#N/A</v>
      </c>
      <c r="C7" s="3">
        <v>16.457077445231899</v>
      </c>
      <c r="D7" s="3">
        <v>17.886962825007299</v>
      </c>
      <c r="E7" s="3">
        <v>20.915967730197099</v>
      </c>
      <c r="F7" s="3">
        <v>20.0323406363527</v>
      </c>
      <c r="G7" s="3">
        <v>16.109440286326599</v>
      </c>
      <c r="H7" s="3">
        <v>16.999609097312899</v>
      </c>
      <c r="I7" s="3">
        <v>14.2701492714904</v>
      </c>
      <c r="J7" s="3" t="e">
        <v>#N/A</v>
      </c>
      <c r="K7" s="3">
        <v>12.1966290786785</v>
      </c>
      <c r="L7" s="3">
        <v>13.011890701671</v>
      </c>
      <c r="M7" s="3">
        <v>18.347754796296599</v>
      </c>
      <c r="N7" s="3">
        <v>17.331148430283999</v>
      </c>
      <c r="O7" s="3">
        <v>20.888637081200901</v>
      </c>
      <c r="P7" s="3">
        <v>10.8006275725654</v>
      </c>
      <c r="Q7" s="3">
        <v>14.8038942923738</v>
      </c>
      <c r="R7" s="3">
        <v>23.154787816247499</v>
      </c>
      <c r="S7" s="3">
        <v>11.743999699907199</v>
      </c>
      <c r="T7" s="3">
        <v>12.821768078630299</v>
      </c>
      <c r="U7" s="3">
        <v>16.626955933055399</v>
      </c>
      <c r="V7" s="3" t="e">
        <v>#N/A</v>
      </c>
    </row>
    <row r="8" spans="1:22" x14ac:dyDescent="0.35">
      <c r="A8" s="2">
        <v>42111</v>
      </c>
      <c r="B8" s="3" t="e">
        <v>#N/A</v>
      </c>
      <c r="C8" s="3">
        <v>16.4125894930093</v>
      </c>
      <c r="D8" s="3">
        <v>17.8008324346129</v>
      </c>
      <c r="E8" s="3">
        <v>20.815066610095201</v>
      </c>
      <c r="F8" s="3">
        <v>19.743281729631398</v>
      </c>
      <c r="G8" s="3">
        <v>15.6339653039638</v>
      </c>
      <c r="H8" s="3">
        <v>17.0357761151195</v>
      </c>
      <c r="I8" s="3">
        <v>14.080254934571901</v>
      </c>
      <c r="J8" s="3" t="e">
        <v>#N/A</v>
      </c>
      <c r="K8" s="3">
        <v>12.089302164924399</v>
      </c>
      <c r="L8" s="3">
        <v>13.4619768717145</v>
      </c>
      <c r="M8" s="3">
        <v>18.550834578130601</v>
      </c>
      <c r="N8" s="3">
        <v>16.2725125263857</v>
      </c>
      <c r="O8" s="3">
        <v>20.6955042195641</v>
      </c>
      <c r="P8" s="3">
        <v>11.430391328835601</v>
      </c>
      <c r="Q8" s="3">
        <v>14.7892368614645</v>
      </c>
      <c r="R8" s="3">
        <v>22.529725885476999</v>
      </c>
      <c r="S8" s="3">
        <v>11.6942712353265</v>
      </c>
      <c r="T8" s="3">
        <v>13.4955075964412</v>
      </c>
      <c r="U8" s="3">
        <v>16.7860826239706</v>
      </c>
      <c r="V8" s="3" t="e">
        <v>#N/A</v>
      </c>
    </row>
    <row r="9" spans="1:22" x14ac:dyDescent="0.35">
      <c r="A9" s="2">
        <v>42142</v>
      </c>
      <c r="B9" s="3" t="e">
        <v>#N/A</v>
      </c>
      <c r="C9" s="3">
        <v>16.4822811838958</v>
      </c>
      <c r="D9" s="3">
        <v>17.494970691240699</v>
      </c>
      <c r="E9" s="3">
        <v>20.668205033098101</v>
      </c>
      <c r="F9" s="3">
        <v>19.134387966261599</v>
      </c>
      <c r="G9" s="3">
        <v>15.6129176232527</v>
      </c>
      <c r="H9" s="3">
        <v>16.9372684944288</v>
      </c>
      <c r="I9" s="3">
        <v>14.035349361259</v>
      </c>
      <c r="J9" s="3" t="e">
        <v>#N/A</v>
      </c>
      <c r="K9" s="3">
        <v>11.7375266104019</v>
      </c>
      <c r="L9" s="3">
        <v>13.8892500899683</v>
      </c>
      <c r="M9" s="3">
        <v>18.454575204584199</v>
      </c>
      <c r="N9" s="3">
        <v>15.072840949053701</v>
      </c>
      <c r="O9" s="3">
        <v>20.386962648530499</v>
      </c>
      <c r="P9" s="3">
        <v>11.477423220982899</v>
      </c>
      <c r="Q9" s="3">
        <v>14.8409505478249</v>
      </c>
      <c r="R9" s="3">
        <v>21.936770552123701</v>
      </c>
      <c r="S9" s="3">
        <v>11.958863105821299</v>
      </c>
      <c r="T9" s="3">
        <v>13.757753557873301</v>
      </c>
      <c r="U9" s="3">
        <v>16.360667867132399</v>
      </c>
      <c r="V9" s="3" t="e">
        <v>#N/A</v>
      </c>
    </row>
    <row r="10" spans="1:22" x14ac:dyDescent="0.35">
      <c r="A10" s="2">
        <v>42173</v>
      </c>
      <c r="B10" s="3" t="e">
        <v>#N/A</v>
      </c>
      <c r="C10" s="3">
        <v>16.081015886510102</v>
      </c>
      <c r="D10" s="3">
        <v>17.030466214719102</v>
      </c>
      <c r="E10" s="3">
        <v>20.189600228490001</v>
      </c>
      <c r="F10" s="3">
        <v>17.925394947112899</v>
      </c>
      <c r="G10" s="3">
        <v>16.3478414122687</v>
      </c>
      <c r="H10" s="3">
        <v>16.615294062959599</v>
      </c>
      <c r="I10" s="3">
        <v>13.774936612469499</v>
      </c>
      <c r="J10" s="3" t="e">
        <v>#N/A</v>
      </c>
      <c r="K10" s="3">
        <v>11.348039209793701</v>
      </c>
      <c r="L10" s="3">
        <v>13.970154312883899</v>
      </c>
      <c r="M10" s="3">
        <v>17.930076033395402</v>
      </c>
      <c r="N10" s="3">
        <v>14.021566035298701</v>
      </c>
      <c r="O10" s="3">
        <v>20.154241239264099</v>
      </c>
      <c r="P10" s="3">
        <v>11.2744703198801</v>
      </c>
      <c r="Q10" s="3">
        <v>14.517363943979101</v>
      </c>
      <c r="R10" s="3">
        <v>21.291167430945301</v>
      </c>
      <c r="S10" s="3">
        <v>11.5231549471074</v>
      </c>
      <c r="T10" s="3">
        <v>13.496334509362899</v>
      </c>
      <c r="U10" s="3">
        <v>16.638728186338</v>
      </c>
      <c r="V10" s="3" t="e">
        <v>#N/A</v>
      </c>
    </row>
    <row r="11" spans="1:22" x14ac:dyDescent="0.35">
      <c r="A11" s="2">
        <v>42202</v>
      </c>
      <c r="B11" s="3" t="e">
        <v>#N/A</v>
      </c>
      <c r="C11" s="3">
        <v>15.4629178595361</v>
      </c>
      <c r="D11" s="3">
        <v>16.826858367597801</v>
      </c>
      <c r="E11" s="3">
        <v>20.149056632740599</v>
      </c>
      <c r="F11" s="3">
        <v>17.175814781949502</v>
      </c>
      <c r="G11" s="3">
        <v>15.7159337579577</v>
      </c>
      <c r="H11" s="3">
        <v>16.6086089496158</v>
      </c>
      <c r="I11" s="3">
        <v>13.525806646195701</v>
      </c>
      <c r="J11" s="3" t="e">
        <v>#N/A</v>
      </c>
      <c r="K11" s="3">
        <v>11.180160804213401</v>
      </c>
      <c r="L11" s="3">
        <v>13.698523966632299</v>
      </c>
      <c r="M11" s="3">
        <v>18.0801305476325</v>
      </c>
      <c r="N11" s="3">
        <v>13.0432561795631</v>
      </c>
      <c r="O11" s="3">
        <v>21.023027954658598</v>
      </c>
      <c r="P11" s="3">
        <v>10.774844999206699</v>
      </c>
      <c r="Q11" s="3">
        <v>14.653096465998001</v>
      </c>
      <c r="R11" s="3">
        <v>20.697231456152899</v>
      </c>
      <c r="S11" s="3">
        <v>11.499649679506399</v>
      </c>
      <c r="T11" s="3">
        <v>13.6470482098043</v>
      </c>
      <c r="U11" s="3">
        <v>17.2759789066297</v>
      </c>
      <c r="V11" s="3" t="e">
        <v>#N/A</v>
      </c>
    </row>
    <row r="12" spans="1:22" x14ac:dyDescent="0.35">
      <c r="A12" s="2">
        <v>42234</v>
      </c>
      <c r="B12" s="3" t="e">
        <v>#N/A</v>
      </c>
      <c r="C12" s="3">
        <v>15.1873053484214</v>
      </c>
      <c r="D12" s="3">
        <v>16.217771979743699</v>
      </c>
      <c r="E12" s="3">
        <v>19.664797814056602</v>
      </c>
      <c r="F12" s="3">
        <v>15.809786776242699</v>
      </c>
      <c r="G12" s="3">
        <v>14.9952922849173</v>
      </c>
      <c r="H12" s="3">
        <v>15.650950797933699</v>
      </c>
      <c r="I12" s="3">
        <v>12.800717859117899</v>
      </c>
      <c r="J12" s="3" t="e">
        <v>#N/A</v>
      </c>
      <c r="K12" s="3">
        <v>10.9055677875801</v>
      </c>
      <c r="L12" s="3">
        <v>12.8341979469129</v>
      </c>
      <c r="M12" s="3">
        <v>17.340020187880299</v>
      </c>
      <c r="N12" s="3">
        <v>12.106086351963199</v>
      </c>
      <c r="O12" s="3">
        <v>21.243296765118298</v>
      </c>
      <c r="P12" s="3">
        <v>10.3739361000999</v>
      </c>
      <c r="Q12" s="3">
        <v>14.282853113321501</v>
      </c>
      <c r="R12" s="3">
        <v>19.422750552232099</v>
      </c>
      <c r="S12" s="3">
        <v>10.824976127849499</v>
      </c>
      <c r="T12" s="3">
        <v>12.961643899008999</v>
      </c>
      <c r="U12" s="3">
        <v>17.2451886229004</v>
      </c>
      <c r="V12" s="3" t="e">
        <v>#N/A</v>
      </c>
    </row>
    <row r="13" spans="1:22" x14ac:dyDescent="0.35">
      <c r="A13" s="2">
        <v>42265</v>
      </c>
      <c r="B13" s="3" t="e">
        <v>#N/A</v>
      </c>
      <c r="C13" s="3">
        <v>15.249140349527501</v>
      </c>
      <c r="D13" s="3">
        <v>15.8215603905147</v>
      </c>
      <c r="E13" s="3">
        <v>19.270224119165999</v>
      </c>
      <c r="F13" s="3">
        <v>14.875361524498301</v>
      </c>
      <c r="G13" s="3">
        <v>14.556492654373899</v>
      </c>
      <c r="H13" s="3">
        <v>16.430928750231701</v>
      </c>
      <c r="I13" s="3">
        <v>12.922002596642301</v>
      </c>
      <c r="J13" s="3" t="e">
        <v>#N/A</v>
      </c>
      <c r="K13" s="3">
        <v>10.8917606567693</v>
      </c>
      <c r="L13" s="3">
        <v>12.6635393711753</v>
      </c>
      <c r="M13" s="3">
        <v>17.177561122239499</v>
      </c>
      <c r="N13" s="3">
        <v>11.4949751616457</v>
      </c>
      <c r="O13" s="3">
        <v>20.4500108632887</v>
      </c>
      <c r="P13" s="3">
        <v>9.9753632304067601</v>
      </c>
      <c r="Q13" s="3">
        <v>14.0042745707484</v>
      </c>
      <c r="R13" s="3">
        <v>19.0031066676721</v>
      </c>
      <c r="S13" s="3">
        <v>10.6624499311918</v>
      </c>
      <c r="T13" s="3">
        <v>13.3468019415394</v>
      </c>
      <c r="U13" s="3">
        <v>17.9027083089176</v>
      </c>
      <c r="V13" s="3" t="e">
        <v>#N/A</v>
      </c>
    </row>
    <row r="14" spans="1:22" x14ac:dyDescent="0.35">
      <c r="A14" s="2">
        <v>42293</v>
      </c>
      <c r="B14" s="3" t="e">
        <v>#N/A</v>
      </c>
      <c r="C14" s="3">
        <v>15.530059746128201</v>
      </c>
      <c r="D14" s="3">
        <v>16.3381128166099</v>
      </c>
      <c r="E14" s="3">
        <v>19.103946194161502</v>
      </c>
      <c r="F14" s="3">
        <v>14.1252954275917</v>
      </c>
      <c r="G14" s="3">
        <v>15.0095418478413</v>
      </c>
      <c r="H14" s="3">
        <v>16.811221849292401</v>
      </c>
      <c r="I14" s="3">
        <v>12.8867699934009</v>
      </c>
      <c r="J14" s="3" t="e">
        <v>#N/A</v>
      </c>
      <c r="K14" s="3">
        <v>11.1158524804486</v>
      </c>
      <c r="L14" s="3">
        <v>12.479916031949699</v>
      </c>
      <c r="M14" s="3">
        <v>17.770703602982898</v>
      </c>
      <c r="N14" s="3">
        <v>11.357811384009</v>
      </c>
      <c r="O14" s="3">
        <v>20.7266747160464</v>
      </c>
      <c r="P14" s="3">
        <v>10.3564479899975</v>
      </c>
      <c r="Q14" s="3">
        <v>14.1061640805469</v>
      </c>
      <c r="R14" s="3">
        <v>18.764359154455502</v>
      </c>
      <c r="S14" s="3">
        <v>10.955628996382099</v>
      </c>
      <c r="T14" s="3">
        <v>13.7092510361375</v>
      </c>
      <c r="U14" s="3">
        <v>23.726882620310398</v>
      </c>
      <c r="V14" s="3" t="e">
        <v>#N/A</v>
      </c>
    </row>
    <row r="15" spans="1:22" x14ac:dyDescent="0.35">
      <c r="A15" s="2">
        <v>42326</v>
      </c>
      <c r="B15" s="3" t="e">
        <v>#N/A</v>
      </c>
      <c r="C15" s="3">
        <v>15.9533104751634</v>
      </c>
      <c r="D15" s="3">
        <v>16.245624330886301</v>
      </c>
      <c r="E15" s="3">
        <v>18.095413071724</v>
      </c>
      <c r="F15" s="3">
        <v>12.815834996236999</v>
      </c>
      <c r="G15" s="3">
        <v>11.317550967928099</v>
      </c>
      <c r="H15" s="3">
        <v>16.3545139502159</v>
      </c>
      <c r="I15" s="3">
        <v>12.5608846719889</v>
      </c>
      <c r="J15" s="3" t="e">
        <v>#N/A</v>
      </c>
      <c r="K15" s="3">
        <v>11.205208392653001</v>
      </c>
      <c r="L15" s="3">
        <v>12.840879427303699</v>
      </c>
      <c r="M15" s="3">
        <v>17.362383852231599</v>
      </c>
      <c r="N15" s="3">
        <v>11.7730661940713</v>
      </c>
      <c r="O15" s="3">
        <v>19.8749038669588</v>
      </c>
      <c r="P15" s="3">
        <v>10.044790655799099</v>
      </c>
      <c r="Q15" s="3">
        <v>13.025608710136</v>
      </c>
      <c r="R15" s="3">
        <v>16.3427605239294</v>
      </c>
      <c r="S15" s="3">
        <v>11.2940846625826</v>
      </c>
      <c r="T15" s="3">
        <v>12.089517716546</v>
      </c>
      <c r="U15" s="3">
        <v>24.835758390388701</v>
      </c>
      <c r="V15" s="3" t="e">
        <v>#N/A</v>
      </c>
    </row>
    <row r="16" spans="1:22" x14ac:dyDescent="0.35">
      <c r="A16" s="2">
        <v>42356</v>
      </c>
      <c r="B16" s="3" t="e">
        <v>#N/A</v>
      </c>
      <c r="C16" s="3">
        <v>16.1911612172335</v>
      </c>
      <c r="D16" s="3">
        <v>15.7986612129838</v>
      </c>
      <c r="E16" s="3">
        <v>18.051498318325599</v>
      </c>
      <c r="F16" s="3">
        <v>11.2675641346133</v>
      </c>
      <c r="G16" s="3">
        <v>10.3708259186498</v>
      </c>
      <c r="H16" s="3">
        <v>16.424315555956301</v>
      </c>
      <c r="I16" s="3">
        <v>12.2652654420964</v>
      </c>
      <c r="J16" s="3" t="e">
        <v>#N/A</v>
      </c>
      <c r="K16" s="3">
        <v>10.550368323559301</v>
      </c>
      <c r="L16" s="3">
        <v>12.1350269194582</v>
      </c>
      <c r="M16" s="3">
        <v>16.155238523236299</v>
      </c>
      <c r="N16" s="3">
        <v>-3.0441980630245098</v>
      </c>
      <c r="O16" s="3">
        <v>20.195498583959001</v>
      </c>
      <c r="P16" s="3">
        <v>9.8034694713230301</v>
      </c>
      <c r="Q16" s="3">
        <v>10.909111327524499</v>
      </c>
      <c r="R16" s="3">
        <v>14.616977877518</v>
      </c>
      <c r="S16" s="3">
        <v>9.9962269208233394</v>
      </c>
      <c r="T16" s="3">
        <v>12.075033610075099</v>
      </c>
      <c r="U16" s="3">
        <v>23.044348975655002</v>
      </c>
      <c r="V16" s="3" t="e">
        <v>#N/A</v>
      </c>
    </row>
    <row r="17" spans="1:22" x14ac:dyDescent="0.35">
      <c r="A17" s="2">
        <v>42384</v>
      </c>
      <c r="B17" s="3" t="e">
        <v>#N/A</v>
      </c>
      <c r="C17" s="3">
        <v>15.0357859978968</v>
      </c>
      <c r="D17" s="3">
        <v>15.941404799345699</v>
      </c>
      <c r="E17" s="3">
        <v>16.691008775746202</v>
      </c>
      <c r="F17" s="3">
        <v>10.787706735607699</v>
      </c>
      <c r="G17" s="3">
        <v>13.4671276207711</v>
      </c>
      <c r="H17" s="3">
        <v>16.141494141497599</v>
      </c>
      <c r="I17" s="3">
        <v>11.221810494101501</v>
      </c>
      <c r="J17" s="3">
        <v>22.199468552352201</v>
      </c>
      <c r="K17" s="3">
        <v>9.6181266942460208</v>
      </c>
      <c r="L17" s="3">
        <v>10.958406251133701</v>
      </c>
      <c r="M17" s="3">
        <v>14.609736508627501</v>
      </c>
      <c r="N17" s="3">
        <v>-1.39016671490513</v>
      </c>
      <c r="O17" s="3">
        <v>19.3719867041447</v>
      </c>
      <c r="P17" s="3">
        <v>9.4710516961059508</v>
      </c>
      <c r="Q17" s="3">
        <v>10.7510548049412</v>
      </c>
      <c r="R17" s="3">
        <v>13.8962235548337</v>
      </c>
      <c r="S17" s="3">
        <v>9.6571973471252992</v>
      </c>
      <c r="T17" s="3">
        <v>12.201662916354501</v>
      </c>
      <c r="U17" s="3">
        <v>32.239751541001702</v>
      </c>
      <c r="V17" s="3">
        <v>11.7929194961715</v>
      </c>
    </row>
    <row r="18" spans="1:22" x14ac:dyDescent="0.35">
      <c r="A18" s="2">
        <v>42418</v>
      </c>
      <c r="B18" s="3" t="e">
        <v>#N/A</v>
      </c>
      <c r="C18" s="3">
        <v>15.915741472205699</v>
      </c>
      <c r="D18" s="3">
        <v>16.822762598545999</v>
      </c>
      <c r="E18" s="3">
        <v>17.464667959410001</v>
      </c>
      <c r="F18" s="3">
        <v>12.2791758269036</v>
      </c>
      <c r="G18" s="3">
        <v>17.8138585431184</v>
      </c>
      <c r="H18" s="3">
        <v>16.727860404105702</v>
      </c>
      <c r="I18" s="3">
        <v>12.285952058261399</v>
      </c>
      <c r="J18" s="3">
        <v>23.904199085040801</v>
      </c>
      <c r="K18" s="3">
        <v>10.575815151502701</v>
      </c>
      <c r="L18" s="3">
        <v>11.888130579395201</v>
      </c>
      <c r="M18" s="3">
        <v>16.3531440623536</v>
      </c>
      <c r="N18" s="3">
        <v>-0.32784012407413499</v>
      </c>
      <c r="O18" s="3">
        <v>19.333943368425601</v>
      </c>
      <c r="P18" s="3">
        <v>9.5135277659805606</v>
      </c>
      <c r="Q18" s="3">
        <v>12.2164661008529</v>
      </c>
      <c r="R18" s="3">
        <v>16.001277215638002</v>
      </c>
      <c r="S18" s="3">
        <v>9.7278980481080204</v>
      </c>
      <c r="T18" s="3">
        <v>12.4195064983825</v>
      </c>
      <c r="U18" s="3">
        <v>19.449541301375199</v>
      </c>
      <c r="V18" s="3">
        <v>11.166907404393401</v>
      </c>
    </row>
    <row r="19" spans="1:22" x14ac:dyDescent="0.35">
      <c r="A19" s="2">
        <v>42447</v>
      </c>
      <c r="B19" s="3" t="e">
        <v>#N/A</v>
      </c>
      <c r="C19" s="3">
        <v>15.5052879218636</v>
      </c>
      <c r="D19" s="3">
        <v>16.835509760045099</v>
      </c>
      <c r="E19" s="3">
        <v>16.8910200352889</v>
      </c>
      <c r="F19" s="3">
        <v>12.3798005198921</v>
      </c>
      <c r="G19" s="3">
        <v>22.509825359135299</v>
      </c>
      <c r="H19" s="3">
        <v>16.672641348235999</v>
      </c>
      <c r="I19" s="3">
        <v>12.5142305246149</v>
      </c>
      <c r="J19" s="3">
        <v>24.7277604672983</v>
      </c>
      <c r="K19" s="3">
        <v>10.649985935221601</v>
      </c>
      <c r="L19" s="3">
        <v>13.0582819981264</v>
      </c>
      <c r="M19" s="3">
        <v>16.089664087126799</v>
      </c>
      <c r="N19" s="3">
        <v>0.37474461933646702</v>
      </c>
      <c r="O19" s="3">
        <v>18.9428546479608</v>
      </c>
      <c r="P19" s="3">
        <v>9.4898896793513501</v>
      </c>
      <c r="Q19" s="3">
        <v>12.138186488706401</v>
      </c>
      <c r="R19" s="3">
        <v>16.606698767722701</v>
      </c>
      <c r="S19" s="3">
        <v>9.8732496835910695</v>
      </c>
      <c r="T19" s="3">
        <v>13.074623889534299</v>
      </c>
      <c r="U19" s="3">
        <v>-4.7302215235906804</v>
      </c>
      <c r="V19" s="3">
        <v>11.8033989922631</v>
      </c>
    </row>
    <row r="20" spans="1:22" x14ac:dyDescent="0.35">
      <c r="A20" s="2">
        <v>42478</v>
      </c>
      <c r="B20" s="3" t="e">
        <v>#N/A</v>
      </c>
      <c r="C20" s="3">
        <v>15.4067798382634</v>
      </c>
      <c r="D20" s="3">
        <v>16.671374285844301</v>
      </c>
      <c r="E20" s="3">
        <v>16.933449879650698</v>
      </c>
      <c r="F20" s="3">
        <v>12.423309641687201</v>
      </c>
      <c r="G20" s="3">
        <v>21.842235957056399</v>
      </c>
      <c r="H20" s="3">
        <v>16.667968788859401</v>
      </c>
      <c r="I20" s="3">
        <v>12.5567218294507</v>
      </c>
      <c r="J20" s="3">
        <v>24.543937201689999</v>
      </c>
      <c r="K20" s="3">
        <v>10.695041469674401</v>
      </c>
      <c r="L20" s="3">
        <v>13.400458077918</v>
      </c>
      <c r="M20" s="3">
        <v>16.065977123142002</v>
      </c>
      <c r="N20" s="3">
        <v>2.0098596199777501</v>
      </c>
      <c r="O20" s="3">
        <v>19.010671234683201</v>
      </c>
      <c r="P20" s="3">
        <v>9.7082000756056708</v>
      </c>
      <c r="Q20" s="3">
        <v>12.241433149280001</v>
      </c>
      <c r="R20" s="3">
        <v>16.455988976885699</v>
      </c>
      <c r="S20" s="3">
        <v>9.9182388146093992</v>
      </c>
      <c r="T20" s="3">
        <v>13.305003123752501</v>
      </c>
      <c r="U20" s="3">
        <v>-3.1644942727460701</v>
      </c>
      <c r="V20" s="3">
        <v>11.952694713207</v>
      </c>
    </row>
    <row r="21" spans="1:22" x14ac:dyDescent="0.35">
      <c r="A21" s="2">
        <v>42508</v>
      </c>
      <c r="B21" s="3" t="e">
        <v>#N/A</v>
      </c>
      <c r="C21" s="3">
        <v>15.238107017804399</v>
      </c>
      <c r="D21" s="3">
        <v>16.3289831494955</v>
      </c>
      <c r="E21" s="3">
        <v>17.014046047853402</v>
      </c>
      <c r="F21" s="3">
        <v>12.106099370849</v>
      </c>
      <c r="G21" s="3">
        <v>21.082788559726101</v>
      </c>
      <c r="H21" s="3">
        <v>16.400764257622502</v>
      </c>
      <c r="I21" s="3">
        <v>12.4537968068904</v>
      </c>
      <c r="J21" s="3">
        <v>24.2318157740571</v>
      </c>
      <c r="K21" s="3">
        <v>10.415494170864299</v>
      </c>
      <c r="L21" s="3">
        <v>13.0263148058793</v>
      </c>
      <c r="M21" s="3">
        <v>15.6284011221812</v>
      </c>
      <c r="N21" s="3">
        <v>3.537255303437</v>
      </c>
      <c r="O21" s="3">
        <v>18.936031734349299</v>
      </c>
      <c r="P21" s="3">
        <v>9.57255719638556</v>
      </c>
      <c r="Q21" s="3">
        <v>12.104425532743701</v>
      </c>
      <c r="R21" s="3">
        <v>16.330032920149499</v>
      </c>
      <c r="S21" s="3">
        <v>9.5759324363777605</v>
      </c>
      <c r="T21" s="3">
        <v>13.1954620462365</v>
      </c>
      <c r="U21" s="3">
        <v>-1.2294717301715099</v>
      </c>
      <c r="V21" s="3">
        <v>12.4406243186758</v>
      </c>
    </row>
    <row r="22" spans="1:22" x14ac:dyDescent="0.35">
      <c r="A22" s="2">
        <v>42538</v>
      </c>
      <c r="B22" s="3" t="e">
        <v>#N/A</v>
      </c>
      <c r="C22" s="3">
        <v>15.058175954362399</v>
      </c>
      <c r="D22" s="3">
        <v>16.533578416422799</v>
      </c>
      <c r="E22" s="3">
        <v>17.4100372474987</v>
      </c>
      <c r="F22" s="3">
        <v>11.8986176069343</v>
      </c>
      <c r="G22" s="3">
        <v>20.1619458359601</v>
      </c>
      <c r="H22" s="3">
        <v>16.549248010787899</v>
      </c>
      <c r="I22" s="3">
        <v>12.8953695169208</v>
      </c>
      <c r="J22" s="3">
        <v>23.195244294250099</v>
      </c>
      <c r="K22" s="3">
        <v>10.406958775240501</v>
      </c>
      <c r="L22" s="3">
        <v>12.962372159018299</v>
      </c>
      <c r="M22" s="3">
        <v>15.748878100273499</v>
      </c>
      <c r="N22" s="3">
        <v>4.0284682066786202</v>
      </c>
      <c r="O22" s="3">
        <v>19.054380605763999</v>
      </c>
      <c r="P22" s="3">
        <v>10.1475767773986</v>
      </c>
      <c r="Q22" s="3">
        <v>12.1808022399454</v>
      </c>
      <c r="R22" s="3">
        <v>16.3248407834453</v>
      </c>
      <c r="S22" s="3">
        <v>9.4003335441376006</v>
      </c>
      <c r="T22" s="3">
        <v>13.0873852895696</v>
      </c>
      <c r="U22" s="3">
        <v>0.66564479352982198</v>
      </c>
      <c r="V22" s="3">
        <v>12.7448847562232</v>
      </c>
    </row>
    <row r="23" spans="1:22" x14ac:dyDescent="0.35">
      <c r="A23" s="2">
        <v>42569</v>
      </c>
      <c r="B23" s="3" t="e">
        <v>#N/A</v>
      </c>
      <c r="C23" s="3">
        <v>15.6852227278986</v>
      </c>
      <c r="D23" s="3">
        <v>17.1941217565881</v>
      </c>
      <c r="E23" s="3">
        <v>18.0066016837063</v>
      </c>
      <c r="F23" s="3">
        <v>11.8775747926438</v>
      </c>
      <c r="G23" s="3">
        <v>19.9513258103363</v>
      </c>
      <c r="H23" s="3">
        <v>16.836248154436799</v>
      </c>
      <c r="I23" s="3">
        <v>13.3999255189444</v>
      </c>
      <c r="J23" s="3">
        <v>23.003593877180499</v>
      </c>
      <c r="K23" s="3">
        <v>10.5954169913272</v>
      </c>
      <c r="L23" s="3">
        <v>13.956100658867999</v>
      </c>
      <c r="M23" s="3">
        <v>16.244298635231001</v>
      </c>
      <c r="N23" s="3">
        <v>5.3617922120868799</v>
      </c>
      <c r="O23" s="3">
        <v>19.449640718817601</v>
      </c>
      <c r="P23" s="3">
        <v>10.9233898949948</v>
      </c>
      <c r="Q23" s="3">
        <v>12.6646603765446</v>
      </c>
      <c r="R23" s="3">
        <v>16.653259421159799</v>
      </c>
      <c r="S23" s="3">
        <v>9.4188519516456903</v>
      </c>
      <c r="T23" s="3">
        <v>13.6541815322181</v>
      </c>
      <c r="U23" s="3">
        <v>2.6092557040669599</v>
      </c>
      <c r="V23" s="3">
        <v>13.0289036538939</v>
      </c>
    </row>
    <row r="24" spans="1:22" x14ac:dyDescent="0.35">
      <c r="A24" s="2">
        <v>42600</v>
      </c>
      <c r="B24" s="3" t="e">
        <v>#N/A</v>
      </c>
      <c r="C24" s="3">
        <v>16.011279687101499</v>
      </c>
      <c r="D24" s="3">
        <v>18.090313182808501</v>
      </c>
      <c r="E24" s="3">
        <v>18.3836057057616</v>
      </c>
      <c r="F24" s="3">
        <v>12.299734359611101</v>
      </c>
      <c r="G24" s="3">
        <v>18.946055608339801</v>
      </c>
      <c r="H24" s="3">
        <v>17.0844469429314</v>
      </c>
      <c r="I24" s="3">
        <v>13.7852681258967</v>
      </c>
      <c r="J24" s="3">
        <v>22.9829288341971</v>
      </c>
      <c r="K24" s="3">
        <v>10.6485040067146</v>
      </c>
      <c r="L24" s="3">
        <v>14.5937854610227</v>
      </c>
      <c r="M24" s="3">
        <v>17.0557574774306</v>
      </c>
      <c r="N24" s="3">
        <v>6.4893120519535401</v>
      </c>
      <c r="O24" s="3">
        <v>19.7180509700095</v>
      </c>
      <c r="P24" s="3">
        <v>11.7575174995424</v>
      </c>
      <c r="Q24" s="3">
        <v>13.5050119933986</v>
      </c>
      <c r="R24" s="3">
        <v>16.719748509768301</v>
      </c>
      <c r="S24" s="3">
        <v>9.4829532825880207</v>
      </c>
      <c r="T24" s="3">
        <v>13.5993257910922</v>
      </c>
      <c r="U24" s="3">
        <v>4.2814014763408297</v>
      </c>
      <c r="V24" s="3">
        <v>12.782649020532199</v>
      </c>
    </row>
    <row r="25" spans="1:22" x14ac:dyDescent="0.35">
      <c r="A25" s="2">
        <v>42629</v>
      </c>
      <c r="B25" s="3" t="e">
        <v>#N/A</v>
      </c>
      <c r="C25" s="3">
        <v>15.9132599866376</v>
      </c>
      <c r="D25" s="3">
        <v>17.6236908650807</v>
      </c>
      <c r="E25" s="3">
        <v>17.6635927956277</v>
      </c>
      <c r="F25" s="3">
        <v>12.0635401507329</v>
      </c>
      <c r="G25" s="3">
        <v>17.6775882175594</v>
      </c>
      <c r="H25" s="3">
        <v>17.082748169568401</v>
      </c>
      <c r="I25" s="3">
        <v>13.7153739347202</v>
      </c>
      <c r="J25" s="3">
        <v>21.6953387316197</v>
      </c>
      <c r="K25" s="3">
        <v>10.547882536313701</v>
      </c>
      <c r="L25" s="3">
        <v>14.2400640797051</v>
      </c>
      <c r="M25" s="3">
        <v>16.493292731490499</v>
      </c>
      <c r="N25" s="3">
        <v>8.1461654614348102</v>
      </c>
      <c r="O25" s="3">
        <v>19.776667625614401</v>
      </c>
      <c r="P25" s="3">
        <v>12.3326781950592</v>
      </c>
      <c r="Q25" s="3">
        <v>13.1588262795294</v>
      </c>
      <c r="R25" s="3">
        <v>16.100148882373698</v>
      </c>
      <c r="S25" s="3">
        <v>9.3688038629196395</v>
      </c>
      <c r="T25" s="3">
        <v>13.481396668543701</v>
      </c>
      <c r="U25" s="3">
        <v>5.7626158367327101</v>
      </c>
      <c r="V25" s="3">
        <v>12.8853663981605</v>
      </c>
    </row>
    <row r="26" spans="1:22" x14ac:dyDescent="0.35">
      <c r="A26" s="2">
        <v>42661</v>
      </c>
      <c r="B26" s="3" t="e">
        <v>#N/A</v>
      </c>
      <c r="C26" s="3">
        <v>16.751249937274501</v>
      </c>
      <c r="D26" s="3">
        <v>18.3662199041819</v>
      </c>
      <c r="E26" s="3">
        <v>17.792541138073702</v>
      </c>
      <c r="F26" s="3">
        <v>12.278606085526301</v>
      </c>
      <c r="G26" s="3">
        <v>16.467629884963699</v>
      </c>
      <c r="H26" s="3">
        <v>17.347026673459901</v>
      </c>
      <c r="I26" s="3">
        <v>14.2975894755673</v>
      </c>
      <c r="J26" s="3">
        <v>22.247279739571798</v>
      </c>
      <c r="K26" s="3">
        <v>10.8351703580016</v>
      </c>
      <c r="L26" s="3">
        <v>15.452561433804901</v>
      </c>
      <c r="M26" s="3">
        <v>16.565303685158501</v>
      </c>
      <c r="N26" s="3">
        <v>10.8627190500633</v>
      </c>
      <c r="O26" s="3">
        <v>19.8031394311719</v>
      </c>
      <c r="P26" s="3">
        <v>12.8933357088878</v>
      </c>
      <c r="Q26" s="3">
        <v>13.472458847557601</v>
      </c>
      <c r="R26" s="3">
        <v>15.9348135703019</v>
      </c>
      <c r="S26" s="3">
        <v>9.4091685209943901</v>
      </c>
      <c r="T26" s="3">
        <v>13.426948072051999</v>
      </c>
      <c r="U26" s="3">
        <v>10.559607446394001</v>
      </c>
      <c r="V26" s="3">
        <v>12.056733224058799</v>
      </c>
    </row>
    <row r="27" spans="1:22" x14ac:dyDescent="0.35">
      <c r="A27" s="2">
        <v>42692</v>
      </c>
      <c r="B27" s="3" t="e">
        <v>#N/A</v>
      </c>
      <c r="C27" s="3">
        <v>16.5210429490199</v>
      </c>
      <c r="D27" s="3">
        <v>17.1159082846515</v>
      </c>
      <c r="E27" s="3">
        <v>16.9275795072565</v>
      </c>
      <c r="F27" s="3">
        <v>12.2078972960465</v>
      </c>
      <c r="G27" s="3">
        <v>15.6747226212148</v>
      </c>
      <c r="H27" s="3">
        <v>17.002901288487401</v>
      </c>
      <c r="I27" s="3">
        <v>13.895854277079</v>
      </c>
      <c r="J27" s="3">
        <v>20.617592458617199</v>
      </c>
      <c r="K27" s="3">
        <v>10.6281636558318</v>
      </c>
      <c r="L27" s="3">
        <v>14.8497843514008</v>
      </c>
      <c r="M27" s="3">
        <v>16.262544978405099</v>
      </c>
      <c r="N27" s="3">
        <v>13.221595281469</v>
      </c>
      <c r="O27" s="3">
        <v>18.610143277825699</v>
      </c>
      <c r="P27" s="3">
        <v>12.8659446542223</v>
      </c>
      <c r="Q27" s="3">
        <v>12.9786938007699</v>
      </c>
      <c r="R27" s="3">
        <v>15.8178427633143</v>
      </c>
      <c r="S27" s="3">
        <v>8.9770656703538592</v>
      </c>
      <c r="T27" s="3">
        <v>12.6495547411964</v>
      </c>
      <c r="U27" s="3">
        <v>11.722877496786801</v>
      </c>
      <c r="V27" s="3">
        <v>13.955356835877099</v>
      </c>
    </row>
    <row r="28" spans="1:22" x14ac:dyDescent="0.35">
      <c r="A28" s="2">
        <v>42720</v>
      </c>
      <c r="B28" s="3" t="e">
        <v>#N/A</v>
      </c>
      <c r="C28" s="3">
        <v>15.7173605005766</v>
      </c>
      <c r="D28" s="3">
        <v>17.334875350380901</v>
      </c>
      <c r="E28" s="3">
        <v>16.845411963723599</v>
      </c>
      <c r="F28" s="3">
        <v>13.392399354747999</v>
      </c>
      <c r="G28" s="3">
        <v>15.2099985685799</v>
      </c>
      <c r="H28" s="3">
        <v>17.015327256794301</v>
      </c>
      <c r="I28" s="3">
        <v>14.3725152040955</v>
      </c>
      <c r="J28" s="3">
        <v>20.516738681556902</v>
      </c>
      <c r="K28" s="3">
        <v>11.1412390314212</v>
      </c>
      <c r="L28" s="3">
        <v>14.3259998721693</v>
      </c>
      <c r="M28" s="3">
        <v>16.3242483817879</v>
      </c>
      <c r="N28" s="3">
        <v>14.2918512728072</v>
      </c>
      <c r="O28" s="3">
        <v>18.9604812019634</v>
      </c>
      <c r="P28" s="3">
        <v>12.9303936063388</v>
      </c>
      <c r="Q28" s="3">
        <v>13.920059452858199</v>
      </c>
      <c r="R28" s="3">
        <v>16.116383549988502</v>
      </c>
      <c r="S28" s="3">
        <v>9.0085811883674207</v>
      </c>
      <c r="T28" s="3">
        <v>12.704823799842901</v>
      </c>
      <c r="U28" s="3">
        <v>13.5571636614408</v>
      </c>
      <c r="V28" s="3">
        <v>14.957079204894001</v>
      </c>
    </row>
    <row r="29" spans="1:22" x14ac:dyDescent="0.35">
      <c r="A29" s="2">
        <v>42753</v>
      </c>
      <c r="B29" s="3">
        <v>14.980181933853199</v>
      </c>
      <c r="C29" s="3">
        <v>15.9257945465215</v>
      </c>
      <c r="D29" s="3">
        <v>17.727743024640599</v>
      </c>
      <c r="E29" s="3">
        <v>17.918109684179601</v>
      </c>
      <c r="F29" s="3">
        <v>14.043317961954701</v>
      </c>
      <c r="G29" s="3">
        <v>15.461139757409899</v>
      </c>
      <c r="H29" s="3">
        <v>17.169049998972302</v>
      </c>
      <c r="I29" s="3">
        <v>14.2856696420186</v>
      </c>
      <c r="J29" s="3">
        <v>20.387678847249202</v>
      </c>
      <c r="K29" s="3">
        <v>11.2562933564978</v>
      </c>
      <c r="L29" s="3">
        <v>15.305124091594701</v>
      </c>
      <c r="M29" s="3">
        <v>17.560521876563801</v>
      </c>
      <c r="N29" s="3">
        <v>14.295215623552</v>
      </c>
      <c r="O29" s="3">
        <v>19.356899384318702</v>
      </c>
      <c r="P29" s="3">
        <v>13.584856941887899</v>
      </c>
      <c r="Q29" s="3">
        <v>15.028577121960099</v>
      </c>
      <c r="R29" s="3">
        <v>16.3473867678271</v>
      </c>
      <c r="S29" s="3">
        <v>9.38066675013423</v>
      </c>
      <c r="T29" s="3">
        <v>13.510803080202599</v>
      </c>
      <c r="U29" s="3">
        <v>14.700999158535099</v>
      </c>
      <c r="V29" s="3">
        <v>14.6828382870619</v>
      </c>
    </row>
    <row r="30" spans="1:22" x14ac:dyDescent="0.35">
      <c r="A30" s="2">
        <v>42783</v>
      </c>
      <c r="B30" s="3">
        <v>15.0193150681439</v>
      </c>
      <c r="C30" s="3">
        <v>16.6580976431446</v>
      </c>
      <c r="D30" s="3">
        <v>17.565124652161501</v>
      </c>
      <c r="E30" s="3">
        <v>18.224592832508801</v>
      </c>
      <c r="F30" s="3">
        <v>16.142462347832101</v>
      </c>
      <c r="G30" s="3">
        <v>16.937891261651</v>
      </c>
      <c r="H30" s="3">
        <v>17.284517816944099</v>
      </c>
      <c r="I30" s="3">
        <v>14.626487120049701</v>
      </c>
      <c r="J30" s="3">
        <v>21.556371492745299</v>
      </c>
      <c r="K30" s="3">
        <v>11.676850419709201</v>
      </c>
      <c r="L30" s="3">
        <v>16.891536723811701</v>
      </c>
      <c r="M30" s="3">
        <v>18.533519860495598</v>
      </c>
      <c r="N30" s="3">
        <v>13.7103696081201</v>
      </c>
      <c r="O30" s="3">
        <v>20.433352667802499</v>
      </c>
      <c r="P30" s="3">
        <v>14.2183509246564</v>
      </c>
      <c r="Q30" s="3">
        <v>14.937459642788101</v>
      </c>
      <c r="R30" s="3">
        <v>16.367130012350302</v>
      </c>
      <c r="S30" s="3">
        <v>10.051887212340301</v>
      </c>
      <c r="T30" s="3">
        <v>13.5463670009058</v>
      </c>
      <c r="U30" s="3">
        <v>15.895180283790401</v>
      </c>
      <c r="V30" s="3">
        <v>15.3127913489727</v>
      </c>
    </row>
    <row r="31" spans="1:22" x14ac:dyDescent="0.35">
      <c r="A31" s="2">
        <v>42811</v>
      </c>
      <c r="B31" s="3">
        <v>15.153186935723401</v>
      </c>
      <c r="C31" s="3">
        <v>16.8913525316466</v>
      </c>
      <c r="D31" s="3">
        <v>17.509014798341401</v>
      </c>
      <c r="E31" s="3">
        <v>17.8785771847513</v>
      </c>
      <c r="F31" s="3">
        <v>15.6670629879934</v>
      </c>
      <c r="G31" s="3">
        <v>16.177691647744101</v>
      </c>
      <c r="H31" s="3">
        <v>17.120554434316599</v>
      </c>
      <c r="I31" s="3">
        <v>14.5101951340024</v>
      </c>
      <c r="J31" s="3">
        <v>21.404671903159802</v>
      </c>
      <c r="K31" s="3">
        <v>11.619289143607901</v>
      </c>
      <c r="L31" s="3">
        <v>16.551255799879701</v>
      </c>
      <c r="M31" s="3">
        <v>18.493992195381999</v>
      </c>
      <c r="N31" s="3">
        <v>14.1720550964735</v>
      </c>
      <c r="O31" s="3">
        <v>20.509513050186399</v>
      </c>
      <c r="P31" s="3">
        <v>14.0740118522163</v>
      </c>
      <c r="Q31" s="3">
        <v>14.7438808633744</v>
      </c>
      <c r="R31" s="3">
        <v>16.3026720240508</v>
      </c>
      <c r="S31" s="3">
        <v>9.8449974155943902</v>
      </c>
      <c r="T31" s="3">
        <v>13.3423337538435</v>
      </c>
      <c r="U31" s="3">
        <v>15.501892060326799</v>
      </c>
      <c r="V31" s="3">
        <v>15.3474771819022</v>
      </c>
    </row>
    <row r="32" spans="1:22" x14ac:dyDescent="0.35">
      <c r="A32" s="2">
        <v>42843</v>
      </c>
      <c r="B32" s="3">
        <v>15.065974784787</v>
      </c>
      <c r="C32" s="3">
        <v>17.1548103906497</v>
      </c>
      <c r="D32" s="3">
        <v>17.337545060724899</v>
      </c>
      <c r="E32" s="3">
        <v>17.9884536324797</v>
      </c>
      <c r="F32" s="3">
        <v>15.2711512784579</v>
      </c>
      <c r="G32" s="3">
        <v>15.4751973559316</v>
      </c>
      <c r="H32" s="3">
        <v>17.136107967969799</v>
      </c>
      <c r="I32" s="3">
        <v>14.3314363291015</v>
      </c>
      <c r="J32" s="3">
        <v>21.0022502215114</v>
      </c>
      <c r="K32" s="3">
        <v>11.264008873178801</v>
      </c>
      <c r="L32" s="3">
        <v>16.1416036007241</v>
      </c>
      <c r="M32" s="3">
        <v>18.275338203919102</v>
      </c>
      <c r="N32" s="3">
        <v>14.2105931733022</v>
      </c>
      <c r="O32" s="3">
        <v>20.321080100683599</v>
      </c>
      <c r="P32" s="3">
        <v>13.883451993804</v>
      </c>
      <c r="Q32" s="3">
        <v>14.703273466009399</v>
      </c>
      <c r="R32" s="3">
        <v>16.2398284033052</v>
      </c>
      <c r="S32" s="3">
        <v>9.73005550173899</v>
      </c>
      <c r="T32" s="3">
        <v>13.287774347876001</v>
      </c>
      <c r="U32" s="3">
        <v>15.644145945791299</v>
      </c>
      <c r="V32" s="3">
        <v>15.1538396954899</v>
      </c>
    </row>
    <row r="33" spans="1:22" x14ac:dyDescent="0.35">
      <c r="A33" s="2">
        <v>42873</v>
      </c>
      <c r="B33" s="3">
        <v>14.911237900588199</v>
      </c>
      <c r="C33" s="3">
        <v>17.124387017351399</v>
      </c>
      <c r="D33" s="3">
        <v>17.301619568214299</v>
      </c>
      <c r="E33" s="3">
        <v>17.951894668824501</v>
      </c>
      <c r="F33" s="3">
        <v>14.9485621580888</v>
      </c>
      <c r="G33" s="3">
        <v>15.151648510867499</v>
      </c>
      <c r="H33" s="3">
        <v>17.2736200601998</v>
      </c>
      <c r="I33" s="3">
        <v>14.329805718217299</v>
      </c>
      <c r="J33" s="3">
        <v>20.4210313893049</v>
      </c>
      <c r="K33" s="3">
        <v>11.1284259891278</v>
      </c>
      <c r="L33" s="3">
        <v>15.5835298841941</v>
      </c>
      <c r="M33" s="3">
        <v>18.2666659754458</v>
      </c>
      <c r="N33" s="3">
        <v>15.1975974638195</v>
      </c>
      <c r="O33" s="3">
        <v>20.3617553254984</v>
      </c>
      <c r="P33" s="3">
        <v>14.00906966114</v>
      </c>
      <c r="Q33" s="3">
        <v>14.616023427254699</v>
      </c>
      <c r="R33" s="3">
        <v>16.013745445550001</v>
      </c>
      <c r="S33" s="3">
        <v>9.7263242972997492</v>
      </c>
      <c r="T33" s="3">
        <v>13.196108034033999</v>
      </c>
      <c r="U33" s="3">
        <v>15.7606935738637</v>
      </c>
      <c r="V33" s="3">
        <v>15.0317938294016</v>
      </c>
    </row>
    <row r="34" spans="1:22" x14ac:dyDescent="0.35">
      <c r="A34" s="2">
        <v>42902</v>
      </c>
      <c r="B34" s="3">
        <v>15.111061832920299</v>
      </c>
      <c r="C34" s="3">
        <v>17.259754653886901</v>
      </c>
      <c r="D34" s="3">
        <v>17.2621129963733</v>
      </c>
      <c r="E34" s="3">
        <v>18.229766717858801</v>
      </c>
      <c r="F34" s="3">
        <v>14.6889004363188</v>
      </c>
      <c r="G34" s="3">
        <v>14.7675117007231</v>
      </c>
      <c r="H34" s="3">
        <v>17.270185854159902</v>
      </c>
      <c r="I34" s="3">
        <v>14.403990730174399</v>
      </c>
      <c r="J34" s="3">
        <v>20.163181037932201</v>
      </c>
      <c r="K34" s="3">
        <v>11.012627503127201</v>
      </c>
      <c r="L34" s="3">
        <v>15.1546036305461</v>
      </c>
      <c r="M34" s="3">
        <v>17.615534258005798</v>
      </c>
      <c r="N34" s="3">
        <v>15.115553031665099</v>
      </c>
      <c r="O34" s="3">
        <v>20.324300001005302</v>
      </c>
      <c r="P34" s="3">
        <v>14.009914983905899</v>
      </c>
      <c r="Q34" s="3">
        <v>14.1817098844272</v>
      </c>
      <c r="R34" s="3">
        <v>16.1037580014765</v>
      </c>
      <c r="S34" s="3">
        <v>9.64916558016753</v>
      </c>
      <c r="T34" s="3">
        <v>12.928748742074299</v>
      </c>
      <c r="U34" s="3">
        <v>15.837767976909699</v>
      </c>
      <c r="V34" s="3">
        <v>14.936092981418801</v>
      </c>
    </row>
    <row r="35" spans="1:22" x14ac:dyDescent="0.35">
      <c r="A35" s="2">
        <v>42934</v>
      </c>
      <c r="B35" s="3">
        <v>15.240962438441599</v>
      </c>
      <c r="C35" s="3">
        <v>17.961409275921799</v>
      </c>
      <c r="D35" s="3">
        <v>17.3425066410833</v>
      </c>
      <c r="E35" s="3">
        <v>17.921836114373502</v>
      </c>
      <c r="F35" s="3">
        <v>14.5309858969526</v>
      </c>
      <c r="G35" s="3">
        <v>14.918110604937601</v>
      </c>
      <c r="H35" s="3">
        <v>17.1517151261016</v>
      </c>
      <c r="I35" s="3">
        <v>14.7308501727393</v>
      </c>
      <c r="J35" s="3">
        <v>19.988904570290799</v>
      </c>
      <c r="K35" s="3">
        <v>10.9474077794266</v>
      </c>
      <c r="L35" s="3">
        <v>15.070629261606699</v>
      </c>
      <c r="M35" s="3">
        <v>17.821914758842698</v>
      </c>
      <c r="N35" s="3">
        <v>15.4732591908354</v>
      </c>
      <c r="O35" s="3">
        <v>20.624133394668199</v>
      </c>
      <c r="P35" s="3">
        <v>14.326161383071</v>
      </c>
      <c r="Q35" s="3">
        <v>14.124852945779001</v>
      </c>
      <c r="R35" s="3">
        <v>15.909126710587399</v>
      </c>
      <c r="S35" s="3">
        <v>9.7729476440723992</v>
      </c>
      <c r="T35" s="3">
        <v>13.0775100658811</v>
      </c>
      <c r="U35" s="3">
        <v>16.060348092185301</v>
      </c>
      <c r="V35" s="3">
        <v>15.353376185266001</v>
      </c>
    </row>
    <row r="36" spans="1:22" x14ac:dyDescent="0.35">
      <c r="A36" s="2">
        <v>42965</v>
      </c>
      <c r="B36" s="3">
        <v>15.226264877130101</v>
      </c>
      <c r="C36" s="3">
        <v>18.6637709372066</v>
      </c>
      <c r="D36" s="3">
        <v>17.335600335907898</v>
      </c>
      <c r="E36" s="3">
        <v>17.802135074455901</v>
      </c>
      <c r="F36" s="3">
        <v>14.250441543246399</v>
      </c>
      <c r="G36" s="3">
        <v>15.2650820808148</v>
      </c>
      <c r="H36" s="3">
        <v>17.3471186722232</v>
      </c>
      <c r="I36" s="3">
        <v>14.6453591340962</v>
      </c>
      <c r="J36" s="3">
        <v>19.596448764895001</v>
      </c>
      <c r="K36" s="3">
        <v>10.4746548487913</v>
      </c>
      <c r="L36" s="3">
        <v>15.301964130147301</v>
      </c>
      <c r="M36" s="3">
        <v>18.087182729475199</v>
      </c>
      <c r="N36" s="3">
        <v>15.1756915167422</v>
      </c>
      <c r="O36" s="3">
        <v>20.7588411089339</v>
      </c>
      <c r="P36" s="3">
        <v>14.527942960377301</v>
      </c>
      <c r="Q36" s="3">
        <v>13.952247750816399</v>
      </c>
      <c r="R36" s="3">
        <v>15.9262376107196</v>
      </c>
      <c r="S36" s="3">
        <v>9.4905080780205697</v>
      </c>
      <c r="T36" s="3">
        <v>13.0130709328631</v>
      </c>
      <c r="U36" s="3">
        <v>17.066417334149602</v>
      </c>
      <c r="V36" s="3">
        <v>15.025746808826501</v>
      </c>
    </row>
    <row r="37" spans="1:22" x14ac:dyDescent="0.35">
      <c r="A37" s="2">
        <v>42996</v>
      </c>
      <c r="B37" s="3">
        <v>15.6800638480607</v>
      </c>
      <c r="C37" s="3">
        <v>19.812453459196899</v>
      </c>
      <c r="D37" s="3">
        <v>17.173975907458299</v>
      </c>
      <c r="E37" s="3">
        <v>18.807429978144999</v>
      </c>
      <c r="F37" s="3">
        <v>13.988813260179001</v>
      </c>
      <c r="G37" s="3">
        <v>16.676768950995399</v>
      </c>
      <c r="H37" s="3">
        <v>17.580437070086099</v>
      </c>
      <c r="I37" s="3">
        <v>14.6370419419524</v>
      </c>
      <c r="J37" s="3">
        <v>19.226450401720399</v>
      </c>
      <c r="K37" s="3">
        <v>10.506052059312401</v>
      </c>
      <c r="L37" s="3">
        <v>15.8590246406253</v>
      </c>
      <c r="M37" s="3">
        <v>17.663065971796801</v>
      </c>
      <c r="N37" s="3">
        <v>14.2807750215831</v>
      </c>
      <c r="O37" s="3">
        <v>21.320082273894599</v>
      </c>
      <c r="P37" s="3">
        <v>14.9119088807604</v>
      </c>
      <c r="Q37" s="3">
        <v>12.749515545565799</v>
      </c>
      <c r="R37" s="3">
        <v>16.5573002277537</v>
      </c>
      <c r="S37" s="3">
        <v>9.3218112065121304</v>
      </c>
      <c r="T37" s="3">
        <v>12.398407733962699</v>
      </c>
      <c r="U37" s="3">
        <v>18.004282829218798</v>
      </c>
      <c r="V37" s="3">
        <v>15.1520270229239</v>
      </c>
    </row>
    <row r="38" spans="1:22" x14ac:dyDescent="0.35">
      <c r="A38" s="2">
        <v>43026</v>
      </c>
      <c r="B38" s="3">
        <v>15.9159470935535</v>
      </c>
      <c r="C38" s="3">
        <v>18.118081275376401</v>
      </c>
      <c r="D38" s="3">
        <v>17.345061389263801</v>
      </c>
      <c r="E38" s="3">
        <v>19.540697178470499</v>
      </c>
      <c r="F38" s="3">
        <v>13.481674436014099</v>
      </c>
      <c r="G38" s="3">
        <v>16.445433774894401</v>
      </c>
      <c r="H38" s="3">
        <v>17.386363779471498</v>
      </c>
      <c r="I38" s="3">
        <v>14.724036231546</v>
      </c>
      <c r="J38" s="3">
        <v>18.466272837538099</v>
      </c>
      <c r="K38" s="3">
        <v>10.597827142246899</v>
      </c>
      <c r="L38" s="3">
        <v>15.659297438984</v>
      </c>
      <c r="M38" s="3">
        <v>18.1951358482216</v>
      </c>
      <c r="N38" s="3">
        <v>16.2878252500287</v>
      </c>
      <c r="O38" s="3">
        <v>21.4010445760034</v>
      </c>
      <c r="P38" s="3">
        <v>15.3090840186874</v>
      </c>
      <c r="Q38" s="3">
        <v>12.601123843092299</v>
      </c>
      <c r="R38" s="3">
        <v>16.770404006136999</v>
      </c>
      <c r="S38" s="3">
        <v>9.1300475471412508</v>
      </c>
      <c r="T38" s="3">
        <v>12.4187480123048</v>
      </c>
      <c r="U38" s="3">
        <v>18.1641769717932</v>
      </c>
      <c r="V38" s="3">
        <v>14.293713804288201</v>
      </c>
    </row>
    <row r="39" spans="1:22" x14ac:dyDescent="0.35">
      <c r="A39" s="2">
        <v>43056</v>
      </c>
      <c r="B39" s="3">
        <v>16.433723188274499</v>
      </c>
      <c r="C39" s="3">
        <v>17.7309264664813</v>
      </c>
      <c r="D39" s="3">
        <v>17.3364580759484</v>
      </c>
      <c r="E39" s="3">
        <v>19.273696720082501</v>
      </c>
      <c r="F39" s="3">
        <v>12.775789265092101</v>
      </c>
      <c r="G39" s="3">
        <v>16.652763947950199</v>
      </c>
      <c r="H39" s="3">
        <v>17.156332137394699</v>
      </c>
      <c r="I39" s="3">
        <v>14.858288878467</v>
      </c>
      <c r="J39" s="3">
        <v>16.956700635222099</v>
      </c>
      <c r="K39" s="3">
        <v>10.453858418377999</v>
      </c>
      <c r="L39" s="3">
        <v>14.700764315464101</v>
      </c>
      <c r="M39" s="3">
        <v>18.821638041698101</v>
      </c>
      <c r="N39" s="3">
        <v>16.017029876466299</v>
      </c>
      <c r="O39" s="3">
        <v>21.696993629444101</v>
      </c>
      <c r="P39" s="3">
        <v>15.5431934900854</v>
      </c>
      <c r="Q39" s="3">
        <v>12.399431531712899</v>
      </c>
      <c r="R39" s="3">
        <v>17.0977840156689</v>
      </c>
      <c r="S39" s="3">
        <v>8.8731236211629092</v>
      </c>
      <c r="T39" s="3">
        <v>11.4835092089182</v>
      </c>
      <c r="U39" s="3">
        <v>19.4560485552195</v>
      </c>
      <c r="V39" s="3">
        <v>14.264443697860401</v>
      </c>
    </row>
    <row r="40" spans="1:22" x14ac:dyDescent="0.35">
      <c r="A40" s="2">
        <v>43087</v>
      </c>
      <c r="B40" s="3">
        <v>15.6992365087323</v>
      </c>
      <c r="C40" s="3">
        <v>18.1767539837664</v>
      </c>
      <c r="D40" s="3">
        <v>17.3437163783742</v>
      </c>
      <c r="E40" s="3">
        <v>19.502934962086002</v>
      </c>
      <c r="F40" s="3">
        <v>12.510076932339301</v>
      </c>
      <c r="G40" s="3">
        <v>16.450389312195501</v>
      </c>
      <c r="H40" s="3">
        <v>17.862440810650501</v>
      </c>
      <c r="I40" s="3">
        <v>14.4777389373383</v>
      </c>
      <c r="J40" s="3">
        <v>17.1867174644409</v>
      </c>
      <c r="K40" s="3">
        <v>10.1909785380853</v>
      </c>
      <c r="L40" s="3">
        <v>14.4993054097146</v>
      </c>
      <c r="M40" s="3">
        <v>17.983549489193202</v>
      </c>
      <c r="N40" s="3">
        <v>20.229844686055699</v>
      </c>
      <c r="O40" s="3">
        <v>22.156996048981</v>
      </c>
      <c r="P40" s="3">
        <v>15.1316534341018</v>
      </c>
      <c r="Q40" s="3">
        <v>13.057138951771501</v>
      </c>
      <c r="R40" s="3">
        <v>17.444113170873202</v>
      </c>
      <c r="S40" s="3">
        <v>8.7726634482107393</v>
      </c>
      <c r="T40" s="3">
        <v>11.701995990590801</v>
      </c>
      <c r="U40" s="3">
        <v>21.871918792257201</v>
      </c>
      <c r="V40" s="3">
        <v>14.495319048007</v>
      </c>
    </row>
    <row r="41" spans="1:22" x14ac:dyDescent="0.35">
      <c r="A41" s="2">
        <v>43118</v>
      </c>
      <c r="B41" s="3">
        <v>16.6164027899679</v>
      </c>
      <c r="C41" s="3">
        <v>18.644859497051002</v>
      </c>
      <c r="D41" s="3">
        <v>18.330782368363099</v>
      </c>
      <c r="E41" s="3">
        <v>20.213665551955</v>
      </c>
      <c r="F41" s="3">
        <v>12.964023375061901</v>
      </c>
      <c r="G41" s="3">
        <v>17.661948683635799</v>
      </c>
      <c r="H41" s="3">
        <v>18.535420429003601</v>
      </c>
      <c r="I41" s="3">
        <v>14.9606124995901</v>
      </c>
      <c r="J41" s="3">
        <v>17.387448543140199</v>
      </c>
      <c r="K41" s="3">
        <v>10.4162429346945</v>
      </c>
      <c r="L41" s="3">
        <v>15.6276552321977</v>
      </c>
      <c r="M41" s="3">
        <v>18.889189246672199</v>
      </c>
      <c r="N41" s="3">
        <v>22.160033673308</v>
      </c>
      <c r="O41" s="3">
        <v>23.038801303386698</v>
      </c>
      <c r="P41" s="3">
        <v>16.316421832057699</v>
      </c>
      <c r="Q41" s="3">
        <v>13.976211097421</v>
      </c>
      <c r="R41" s="3">
        <v>18.4274349403861</v>
      </c>
      <c r="S41" s="3">
        <v>9.0666190382618908</v>
      </c>
      <c r="T41" s="3">
        <v>12.4637981938988</v>
      </c>
      <c r="U41" s="3">
        <v>24.8295235435811</v>
      </c>
      <c r="V41" s="3">
        <v>15.2395293862862</v>
      </c>
    </row>
    <row r="42" spans="1:22" x14ac:dyDescent="0.35">
      <c r="A42" s="2">
        <v>43147</v>
      </c>
      <c r="B42" s="3">
        <v>15.156084948726701</v>
      </c>
      <c r="C42" s="3">
        <v>17.773130251275902</v>
      </c>
      <c r="D42" s="3">
        <v>17.849463154153302</v>
      </c>
      <c r="E42" s="3">
        <v>19.4385026382636</v>
      </c>
      <c r="F42" s="3">
        <v>12.1607282606849</v>
      </c>
      <c r="G42" s="3">
        <v>18.6939935479772</v>
      </c>
      <c r="H42" s="3">
        <v>18.501494293447202</v>
      </c>
      <c r="I42" s="3">
        <v>14.074231581699401</v>
      </c>
      <c r="J42" s="3">
        <v>17.849475738263099</v>
      </c>
      <c r="K42" s="3">
        <v>10.537924318453101</v>
      </c>
      <c r="L42" s="3">
        <v>16.144216100229102</v>
      </c>
      <c r="M42" s="3">
        <v>18.420986295528301</v>
      </c>
      <c r="N42" s="3">
        <v>24.061362925449</v>
      </c>
      <c r="O42" s="3">
        <v>21.737985308233799</v>
      </c>
      <c r="P42" s="3">
        <v>15.583100962264799</v>
      </c>
      <c r="Q42" s="3">
        <v>13.465328736650299</v>
      </c>
      <c r="R42" s="3">
        <v>17.9817673436924</v>
      </c>
      <c r="S42" s="3">
        <v>9.0810971146646207</v>
      </c>
      <c r="T42" s="3">
        <v>12.486228340794799</v>
      </c>
      <c r="U42" s="3">
        <v>23.829217979032698</v>
      </c>
      <c r="V42" s="3">
        <v>15.163831401904501</v>
      </c>
    </row>
    <row r="43" spans="1:22" x14ac:dyDescent="0.35">
      <c r="A43" s="2">
        <v>43175</v>
      </c>
      <c r="B43" s="3">
        <v>15.2460145510875</v>
      </c>
      <c r="C43" s="3">
        <v>17.403595880640999</v>
      </c>
      <c r="D43" s="3">
        <v>17.4315487692011</v>
      </c>
      <c r="E43" s="3">
        <v>19.230156994442002</v>
      </c>
      <c r="F43" s="3">
        <v>11.7036885717726</v>
      </c>
      <c r="G43" s="3">
        <v>19.518179280356001</v>
      </c>
      <c r="H43" s="3">
        <v>18.469214963832801</v>
      </c>
      <c r="I43" s="3">
        <v>14.499267487031</v>
      </c>
      <c r="J43" s="3">
        <v>17.847267229879002</v>
      </c>
      <c r="K43" s="3">
        <v>10.5374689930042</v>
      </c>
      <c r="L43" s="3">
        <v>16.374297638709599</v>
      </c>
      <c r="M43" s="3">
        <v>18.173668575885099</v>
      </c>
      <c r="N43" s="3">
        <v>23.408045145355398</v>
      </c>
      <c r="O43" s="3">
        <v>21.528192692453501</v>
      </c>
      <c r="P43" s="3">
        <v>15.3671401819616</v>
      </c>
      <c r="Q43" s="3">
        <v>12.8107301753772</v>
      </c>
      <c r="R43" s="3">
        <v>17.6600395735414</v>
      </c>
      <c r="S43" s="3">
        <v>9.1465461665422705</v>
      </c>
      <c r="T43" s="3">
        <v>12.357259576162701</v>
      </c>
      <c r="U43" s="3">
        <v>24.531793100197401</v>
      </c>
      <c r="V43" s="3">
        <v>15.1733050511349</v>
      </c>
    </row>
    <row r="44" spans="1:22" x14ac:dyDescent="0.35">
      <c r="A44" s="2">
        <v>43208</v>
      </c>
      <c r="B44" s="3">
        <v>14.813666149535701</v>
      </c>
      <c r="C44" s="3">
        <v>17.121439785316099</v>
      </c>
      <c r="D44" s="3">
        <v>17.276742123967299</v>
      </c>
      <c r="E44" s="3">
        <v>18.758719594345202</v>
      </c>
      <c r="F44" s="3">
        <v>11.810703371735601</v>
      </c>
      <c r="G44" s="3">
        <v>19.107698777666901</v>
      </c>
      <c r="H44" s="3">
        <v>18.355296598206699</v>
      </c>
      <c r="I44" s="3">
        <v>14.3270356930599</v>
      </c>
      <c r="J44" s="3">
        <v>17.8238868707428</v>
      </c>
      <c r="K44" s="3">
        <v>10.378265831755799</v>
      </c>
      <c r="L44" s="3">
        <v>16.042605768184501</v>
      </c>
      <c r="M44" s="3">
        <v>17.913271056907298</v>
      </c>
      <c r="N44" s="3">
        <v>22.937026996515701</v>
      </c>
      <c r="O44" s="3">
        <v>21.394299346490801</v>
      </c>
      <c r="P44" s="3">
        <v>14.8731400023169</v>
      </c>
      <c r="Q44" s="3">
        <v>12.7639465736064</v>
      </c>
      <c r="R44" s="3">
        <v>17.319451537469</v>
      </c>
      <c r="S44" s="3">
        <v>8.9177154796344897</v>
      </c>
      <c r="T44" s="3">
        <v>12.4159406668306</v>
      </c>
      <c r="U44" s="3">
        <v>24.368605070909201</v>
      </c>
      <c r="V44" s="3">
        <v>15.3288713814211</v>
      </c>
    </row>
    <row r="45" spans="1:22" x14ac:dyDescent="0.35">
      <c r="A45" s="2">
        <v>43238</v>
      </c>
      <c r="B45" s="3">
        <v>14.494615353540899</v>
      </c>
      <c r="C45" s="3">
        <v>16.576042224374</v>
      </c>
      <c r="D45" s="3">
        <v>16.406830798412201</v>
      </c>
      <c r="E45" s="3">
        <v>18.560466006059599</v>
      </c>
      <c r="F45" s="3">
        <v>11.6816643333133</v>
      </c>
      <c r="G45" s="3">
        <v>18.421060794298299</v>
      </c>
      <c r="H45" s="3">
        <v>18.136155135290899</v>
      </c>
      <c r="I45" s="3">
        <v>14.2816818209931</v>
      </c>
      <c r="J45" s="3">
        <v>17.187405408159901</v>
      </c>
      <c r="K45" s="3">
        <v>10.167126880683</v>
      </c>
      <c r="L45" s="3">
        <v>15.451328887681999</v>
      </c>
      <c r="M45" s="3">
        <v>17.444640835091501</v>
      </c>
      <c r="N45" s="3">
        <v>21.713815153881001</v>
      </c>
      <c r="O45" s="3">
        <v>21.074210512391598</v>
      </c>
      <c r="P45" s="3">
        <v>14.833194583079599</v>
      </c>
      <c r="Q45" s="3">
        <v>12.5656964727328</v>
      </c>
      <c r="R45" s="3">
        <v>17.258758765656999</v>
      </c>
      <c r="S45" s="3">
        <v>8.5241453025032197</v>
      </c>
      <c r="T45" s="3">
        <v>11.9474272291493</v>
      </c>
      <c r="U45" s="3">
        <v>24.1464660038178</v>
      </c>
      <c r="V45" s="3">
        <v>15.2966683315114</v>
      </c>
    </row>
    <row r="46" spans="1:22" x14ac:dyDescent="0.35">
      <c r="A46" s="2">
        <v>43269</v>
      </c>
      <c r="B46" s="3">
        <v>14.1341465320459</v>
      </c>
      <c r="C46" s="3">
        <v>15.681211603007901</v>
      </c>
      <c r="D46" s="3">
        <v>16.239070313232901</v>
      </c>
      <c r="E46" s="3">
        <v>18.163743766385501</v>
      </c>
      <c r="F46" s="3">
        <v>11.393430027503801</v>
      </c>
      <c r="G46" s="3">
        <v>18.1078461015865</v>
      </c>
      <c r="H46" s="3">
        <v>17.815706211150101</v>
      </c>
      <c r="I46" s="3">
        <v>14.339619288661201</v>
      </c>
      <c r="J46" s="3">
        <v>17.1955326109594</v>
      </c>
      <c r="K46" s="3">
        <v>9.9587338584776006</v>
      </c>
      <c r="L46" s="3">
        <v>14.2697086096997</v>
      </c>
      <c r="M46" s="3">
        <v>17.022172589005901</v>
      </c>
      <c r="N46" s="3">
        <v>21.822381964135001</v>
      </c>
      <c r="O46" s="3">
        <v>21.316590403373102</v>
      </c>
      <c r="P46" s="3">
        <v>14.6402149789412</v>
      </c>
      <c r="Q46" s="3">
        <v>12.574202040198999</v>
      </c>
      <c r="R46" s="3">
        <v>16.744504251276499</v>
      </c>
      <c r="S46" s="3">
        <v>8.0796577706015302</v>
      </c>
      <c r="T46" s="3">
        <v>11.9773712654617</v>
      </c>
      <c r="U46" s="3">
        <v>22.715291997793798</v>
      </c>
      <c r="V46" s="3">
        <v>15.476362161049</v>
      </c>
    </row>
    <row r="47" spans="1:22" x14ac:dyDescent="0.35">
      <c r="A47" s="2">
        <v>43299</v>
      </c>
      <c r="B47" s="3">
        <v>13.231273634980299</v>
      </c>
      <c r="C47" s="3">
        <v>15.2329281763352</v>
      </c>
      <c r="D47" s="3">
        <v>15.6767437456039</v>
      </c>
      <c r="E47" s="3">
        <v>17.795512251989798</v>
      </c>
      <c r="F47" s="3">
        <v>11.3109498051074</v>
      </c>
      <c r="G47" s="3">
        <v>17.466769912948699</v>
      </c>
      <c r="H47" s="3">
        <v>17.6776543421628</v>
      </c>
      <c r="I47" s="3">
        <v>14.0826323593477</v>
      </c>
      <c r="J47" s="3">
        <v>17.593140553082801</v>
      </c>
      <c r="K47" s="3">
        <v>9.6653076044656494</v>
      </c>
      <c r="L47" s="3">
        <v>14.2988558702268</v>
      </c>
      <c r="M47" s="3">
        <v>16.6453810502755</v>
      </c>
      <c r="N47" s="3">
        <v>21.3721347999975</v>
      </c>
      <c r="O47" s="3">
        <v>21.236635052139199</v>
      </c>
      <c r="P47" s="3">
        <v>14.0934044308769</v>
      </c>
      <c r="Q47" s="3">
        <v>12.601021934721601</v>
      </c>
      <c r="R47" s="3">
        <v>16.304107275871601</v>
      </c>
      <c r="S47" s="3">
        <v>7.7779184490527697</v>
      </c>
      <c r="T47" s="3">
        <v>12.2081484019255</v>
      </c>
      <c r="U47" s="3">
        <v>21.8277021121574</v>
      </c>
      <c r="V47" s="3">
        <v>15.6420796286788</v>
      </c>
    </row>
    <row r="48" spans="1:22" x14ac:dyDescent="0.35">
      <c r="A48" s="2">
        <v>43329</v>
      </c>
      <c r="B48" s="3">
        <v>12.4245753977471</v>
      </c>
      <c r="C48" s="3">
        <v>14.9892561298481</v>
      </c>
      <c r="D48" s="3">
        <v>15.5591073194015</v>
      </c>
      <c r="E48" s="3">
        <v>17.729108905273101</v>
      </c>
      <c r="F48" s="3">
        <v>11.521462239334699</v>
      </c>
      <c r="G48" s="3">
        <v>17.307515802610599</v>
      </c>
      <c r="H48" s="3">
        <v>17.7965788696396</v>
      </c>
      <c r="I48" s="3">
        <v>13.9320476708704</v>
      </c>
      <c r="J48" s="3">
        <v>17.0685936270302</v>
      </c>
      <c r="K48" s="3">
        <v>9.3487945085133894</v>
      </c>
      <c r="L48" s="3">
        <v>13.7382497780732</v>
      </c>
      <c r="M48" s="3">
        <v>16.044526892443798</v>
      </c>
      <c r="N48" s="3">
        <v>20.832916851787601</v>
      </c>
      <c r="O48" s="3">
        <v>22.126331673063401</v>
      </c>
      <c r="P48" s="3">
        <v>13.4716900753172</v>
      </c>
      <c r="Q48" s="3">
        <v>12.8103223924326</v>
      </c>
      <c r="R48" s="3">
        <v>16.252960903188001</v>
      </c>
      <c r="S48" s="3">
        <v>7.3637981023672401</v>
      </c>
      <c r="T48" s="3">
        <v>12.141241528519201</v>
      </c>
      <c r="U48" s="3">
        <v>21.992918427394599</v>
      </c>
      <c r="V48" s="3">
        <v>14.833070882039401</v>
      </c>
    </row>
    <row r="49" spans="1:22" x14ac:dyDescent="0.35">
      <c r="A49" s="2">
        <v>43361</v>
      </c>
      <c r="B49" s="3">
        <v>12.3586862815038</v>
      </c>
      <c r="C49" s="3">
        <v>15.300065224941299</v>
      </c>
      <c r="D49" s="3">
        <v>15.259082981500899</v>
      </c>
      <c r="E49" s="3">
        <v>16.569665282494601</v>
      </c>
      <c r="F49" s="3">
        <v>11.340484806678999</v>
      </c>
      <c r="G49" s="3">
        <v>16.162873481026299</v>
      </c>
      <c r="H49" s="3">
        <v>17.699574280361801</v>
      </c>
      <c r="I49" s="3">
        <v>13.6819729389199</v>
      </c>
      <c r="J49" s="3">
        <v>17.281083854252099</v>
      </c>
      <c r="K49" s="3">
        <v>9.3358340503413402</v>
      </c>
      <c r="L49" s="3">
        <v>13.317845398560101</v>
      </c>
      <c r="M49" s="3">
        <v>15.701534949239001</v>
      </c>
      <c r="N49" s="3">
        <v>21.661593994066301</v>
      </c>
      <c r="O49" s="3">
        <v>22.015353968806199</v>
      </c>
      <c r="P49" s="3">
        <v>13.0226789852001</v>
      </c>
      <c r="Q49" s="3">
        <v>13.1090362505056</v>
      </c>
      <c r="R49" s="3">
        <v>16.4571052039718</v>
      </c>
      <c r="S49" s="3">
        <v>7.4786204831168197</v>
      </c>
      <c r="T49" s="3">
        <v>12.770400509780901</v>
      </c>
      <c r="U49" s="3">
        <v>21.969278099448601</v>
      </c>
      <c r="V49" s="3">
        <v>14.538179980629099</v>
      </c>
    </row>
    <row r="50" spans="1:22" x14ac:dyDescent="0.35">
      <c r="A50" s="2">
        <v>43391</v>
      </c>
      <c r="B50" s="3">
        <v>11.3650216597953</v>
      </c>
      <c r="C50" s="3">
        <v>17.0578716955294</v>
      </c>
      <c r="D50" s="3">
        <v>15.0938822338818</v>
      </c>
      <c r="E50" s="3">
        <v>16.211339979958598</v>
      </c>
      <c r="F50" s="3">
        <v>11.255764125270099</v>
      </c>
      <c r="G50" s="3">
        <v>16.194657492220401</v>
      </c>
      <c r="H50" s="3">
        <v>17.0708354971514</v>
      </c>
      <c r="I50" s="3">
        <v>12.8200651314952</v>
      </c>
      <c r="J50" s="3">
        <v>16.382485479933901</v>
      </c>
      <c r="K50" s="3">
        <v>8.7636441704065398</v>
      </c>
      <c r="L50" s="3">
        <v>13.6650131727912</v>
      </c>
      <c r="M50" s="3">
        <v>14.561647333687</v>
      </c>
      <c r="N50" s="3">
        <v>18.906591026515098</v>
      </c>
      <c r="O50" s="3">
        <v>20.5814546877459</v>
      </c>
      <c r="P50" s="3">
        <v>12.121466497323</v>
      </c>
      <c r="Q50" s="3">
        <v>13.408727805200099</v>
      </c>
      <c r="R50" s="3">
        <v>15.8240091097008</v>
      </c>
      <c r="S50" s="3">
        <v>7.4811084725553201</v>
      </c>
      <c r="T50" s="3">
        <v>12.6267544506227</v>
      </c>
      <c r="U50" s="3">
        <v>20.2604218436636</v>
      </c>
      <c r="V50" s="3">
        <v>14.715553584984001</v>
      </c>
    </row>
    <row r="51" spans="1:22" x14ac:dyDescent="0.35">
      <c r="A51" s="2">
        <v>43420</v>
      </c>
      <c r="B51" s="3">
        <v>11.7102005249115</v>
      </c>
      <c r="C51" s="3">
        <v>17.542162591330499</v>
      </c>
      <c r="D51" s="3">
        <v>15.624395558094699</v>
      </c>
      <c r="E51" s="3">
        <v>15.7076341238279</v>
      </c>
      <c r="F51" s="3">
        <v>11.0947908035956</v>
      </c>
      <c r="G51" s="3">
        <v>17.035024169216001</v>
      </c>
      <c r="H51" s="3">
        <v>16.759492782807001</v>
      </c>
      <c r="I51" s="3">
        <v>12.617790780313801</v>
      </c>
      <c r="J51" s="3">
        <v>15.017802423647399</v>
      </c>
      <c r="K51" s="3">
        <v>8.5425205778544697</v>
      </c>
      <c r="L51" s="3">
        <v>14.019768529953399</v>
      </c>
      <c r="M51" s="3">
        <v>14.776789317035201</v>
      </c>
      <c r="N51" s="3">
        <v>18.109414349629599</v>
      </c>
      <c r="O51" s="3">
        <v>21.387032281939199</v>
      </c>
      <c r="P51" s="3">
        <v>12.2991776462069</v>
      </c>
      <c r="Q51" s="3">
        <v>13.736940372425099</v>
      </c>
      <c r="R51" s="3">
        <v>15.2439649817012</v>
      </c>
      <c r="S51" s="3">
        <v>6.9062940784253604</v>
      </c>
      <c r="T51" s="3">
        <v>13.006633073735999</v>
      </c>
      <c r="U51" s="3">
        <v>19.0620341193409</v>
      </c>
      <c r="V51" s="3">
        <v>14.672337313058501</v>
      </c>
    </row>
    <row r="52" spans="1:22" x14ac:dyDescent="0.35">
      <c r="A52" s="2">
        <v>43452</v>
      </c>
      <c r="B52" s="3">
        <v>11.203875388658799</v>
      </c>
      <c r="C52" s="3">
        <v>16.499133914358001</v>
      </c>
      <c r="D52" s="3">
        <v>15.423595443730701</v>
      </c>
      <c r="E52" s="3">
        <v>16.611765831075498</v>
      </c>
      <c r="F52" s="3">
        <v>11.647809677805601</v>
      </c>
      <c r="G52" s="3">
        <v>17.182879952126399</v>
      </c>
      <c r="H52" s="3">
        <v>16.425421270293299</v>
      </c>
      <c r="I52" s="3">
        <v>12.490318744773999</v>
      </c>
      <c r="J52" s="3">
        <v>14.424410352725101</v>
      </c>
      <c r="K52" s="3">
        <v>8.3207271990922305</v>
      </c>
      <c r="L52" s="3">
        <v>13.5961528504386</v>
      </c>
      <c r="M52" s="3">
        <v>14.513914864055399</v>
      </c>
      <c r="N52" s="3">
        <v>16.804141264245398</v>
      </c>
      <c r="O52" s="3">
        <v>21.792131730302799</v>
      </c>
      <c r="P52" s="3">
        <v>11.729928212581401</v>
      </c>
      <c r="Q52" s="3">
        <v>14.253216937635401</v>
      </c>
      <c r="R52" s="3">
        <v>14.5411973936623</v>
      </c>
      <c r="S52" s="3">
        <v>6.5994780946473304</v>
      </c>
      <c r="T52" s="3">
        <v>11.9654479201523</v>
      </c>
      <c r="U52" s="3">
        <v>19.0448479989942</v>
      </c>
      <c r="V52" s="3">
        <v>15.642288078620799</v>
      </c>
    </row>
    <row r="53" spans="1:22" x14ac:dyDescent="0.35">
      <c r="A53" s="2">
        <v>43483</v>
      </c>
      <c r="B53" s="3">
        <v>11.158543953163701</v>
      </c>
      <c r="C53" s="3">
        <v>12.7517753349298</v>
      </c>
      <c r="D53" s="3">
        <v>16.432123721514699</v>
      </c>
      <c r="E53" s="3">
        <v>17.7490938435276</v>
      </c>
      <c r="F53" s="3">
        <v>11.7723150218439</v>
      </c>
      <c r="G53" s="3">
        <v>17.828242633511099</v>
      </c>
      <c r="H53" s="3">
        <v>16.967407743856501</v>
      </c>
      <c r="I53" s="3">
        <v>12.9637385311436</v>
      </c>
      <c r="J53" s="3">
        <v>15.568539496416401</v>
      </c>
      <c r="K53" s="3">
        <v>8.7608793870628592</v>
      </c>
      <c r="L53" s="3">
        <v>14.9022950850591</v>
      </c>
      <c r="M53" s="3">
        <v>15.319797997992399</v>
      </c>
      <c r="N53" s="3">
        <v>15.279626392214499</v>
      </c>
      <c r="O53" s="3">
        <v>21.560364886027699</v>
      </c>
      <c r="P53" s="3">
        <v>12.106016362224199</v>
      </c>
      <c r="Q53" s="3">
        <v>14.7747883795401</v>
      </c>
      <c r="R53" s="3">
        <v>14.7485165007504</v>
      </c>
      <c r="S53" s="3">
        <v>7.1317628703692302</v>
      </c>
      <c r="T53" s="3">
        <v>11.956436920481</v>
      </c>
      <c r="U53" s="3">
        <v>18.335582839087699</v>
      </c>
      <c r="V53" s="3">
        <v>16.856649673416101</v>
      </c>
    </row>
    <row r="54" spans="1:22" x14ac:dyDescent="0.35">
      <c r="A54" s="2">
        <v>43511</v>
      </c>
      <c r="B54" s="3">
        <v>11.727858374819601</v>
      </c>
      <c r="C54" s="3">
        <v>12.488929547366901</v>
      </c>
      <c r="D54" s="3">
        <v>15.7545144494723</v>
      </c>
      <c r="E54" s="3">
        <v>17.361424837664401</v>
      </c>
      <c r="F54" s="3">
        <v>11.5350907234721</v>
      </c>
      <c r="G54" s="3">
        <v>19.3004468538212</v>
      </c>
      <c r="H54" s="3">
        <v>16.9574465566008</v>
      </c>
      <c r="I54" s="3">
        <v>13.540243459958599</v>
      </c>
      <c r="J54" s="3">
        <v>15.580306879436201</v>
      </c>
      <c r="K54" s="3">
        <v>9.8178880908657504</v>
      </c>
      <c r="L54" s="3">
        <v>15.175564329363</v>
      </c>
      <c r="M54" s="3">
        <v>15.0420966797736</v>
      </c>
      <c r="N54" s="3">
        <v>17.668828372103601</v>
      </c>
      <c r="O54" s="3">
        <v>21.3833351994898</v>
      </c>
      <c r="P54" s="3">
        <v>12.504317255151699</v>
      </c>
      <c r="Q54" s="3">
        <v>13.388312346200999</v>
      </c>
      <c r="R54" s="3">
        <v>15.570044301568</v>
      </c>
      <c r="S54" s="3">
        <v>7.2792640252696996</v>
      </c>
      <c r="T54" s="3">
        <v>12.0017756227472</v>
      </c>
      <c r="U54" s="3">
        <v>18.538432032775699</v>
      </c>
      <c r="V54" s="3">
        <v>17.567304559385001</v>
      </c>
    </row>
    <row r="55" spans="1:22" x14ac:dyDescent="0.35">
      <c r="A55" s="2">
        <v>43542</v>
      </c>
      <c r="B55" s="3">
        <v>12.733368233947299</v>
      </c>
      <c r="C55" s="3">
        <v>11.269354332945399</v>
      </c>
      <c r="D55" s="3">
        <v>15.914747054585201</v>
      </c>
      <c r="E55" s="3">
        <v>16.768016358853</v>
      </c>
      <c r="F55" s="3">
        <v>11.6123619427999</v>
      </c>
      <c r="G55" s="3">
        <v>20.019380534182002</v>
      </c>
      <c r="H55" s="3">
        <v>17.069403092022299</v>
      </c>
      <c r="I55" s="3">
        <v>14.180397804658099</v>
      </c>
      <c r="J55" s="3">
        <v>15.386808513947001</v>
      </c>
      <c r="K55" s="3">
        <v>10.094890977428699</v>
      </c>
      <c r="L55" s="3">
        <v>14.7466771812782</v>
      </c>
      <c r="M55" s="3">
        <v>15.3228884514134</v>
      </c>
      <c r="N55" s="3">
        <v>18.611309122054401</v>
      </c>
      <c r="O55" s="3">
        <v>21.7234929385146</v>
      </c>
      <c r="P55" s="3">
        <v>12.8755313891571</v>
      </c>
      <c r="Q55" s="3">
        <v>13.5526353097344</v>
      </c>
      <c r="R55" s="3">
        <v>16.135827370069698</v>
      </c>
      <c r="S55" s="3">
        <v>7.4762492489004604</v>
      </c>
      <c r="T55" s="3">
        <v>12.7789351633085</v>
      </c>
      <c r="U55" s="3">
        <v>19.748170698598699</v>
      </c>
      <c r="V55" s="3">
        <v>17.250677074453801</v>
      </c>
    </row>
    <row r="56" spans="1:22" x14ac:dyDescent="0.35">
      <c r="A56" s="2">
        <v>43573</v>
      </c>
      <c r="B56" s="3">
        <v>12.850893799322099</v>
      </c>
      <c r="C56" s="3">
        <v>10.974809219473901</v>
      </c>
      <c r="D56" s="3">
        <v>15.755407035165</v>
      </c>
      <c r="E56" s="3">
        <v>16.663799946189499</v>
      </c>
      <c r="F56" s="3">
        <v>11.6595359848644</v>
      </c>
      <c r="G56" s="3">
        <v>19.4007241632317</v>
      </c>
      <c r="H56" s="3">
        <v>16.8654058827969</v>
      </c>
      <c r="I56" s="3">
        <v>14.4803165338837</v>
      </c>
      <c r="J56" s="3">
        <v>15.484427202199001</v>
      </c>
      <c r="K56" s="3">
        <v>10.432401081323601</v>
      </c>
      <c r="L56" s="3">
        <v>14.193909453028001</v>
      </c>
      <c r="M56" s="3">
        <v>15.392248345754901</v>
      </c>
      <c r="N56" s="3">
        <v>18.438608637337602</v>
      </c>
      <c r="O56" s="3">
        <v>21.572625805931001</v>
      </c>
      <c r="P56" s="3">
        <v>12.9481365114158</v>
      </c>
      <c r="Q56" s="3">
        <v>13.631750933745501</v>
      </c>
      <c r="R56" s="3">
        <v>16.1743496758323</v>
      </c>
      <c r="S56" s="3">
        <v>7.2370928304640296</v>
      </c>
      <c r="T56" s="3">
        <v>12.860768809334401</v>
      </c>
      <c r="U56" s="3">
        <v>19.659848877502</v>
      </c>
      <c r="V56" s="3">
        <v>17.542265958120701</v>
      </c>
    </row>
    <row r="57" spans="1:22" x14ac:dyDescent="0.35">
      <c r="A57" s="2">
        <v>43602</v>
      </c>
      <c r="B57" s="3">
        <v>12.364304838047399</v>
      </c>
      <c r="C57" s="3">
        <v>10.851971772732</v>
      </c>
      <c r="D57" s="3">
        <v>14.963076598545101</v>
      </c>
      <c r="E57" s="3">
        <v>16.461170021686002</v>
      </c>
      <c r="F57" s="3">
        <v>11.3150919460141</v>
      </c>
      <c r="G57" s="3">
        <v>18.279444571411499</v>
      </c>
      <c r="H57" s="3">
        <v>16.730150016962501</v>
      </c>
      <c r="I57" s="3">
        <v>14.318508057500701</v>
      </c>
      <c r="J57" s="3">
        <v>15.1167270784936</v>
      </c>
      <c r="K57" s="3">
        <v>10.398321249077201</v>
      </c>
      <c r="L57" s="3">
        <v>13.8697883572829</v>
      </c>
      <c r="M57" s="3">
        <v>15.0356277580045</v>
      </c>
      <c r="N57" s="3">
        <v>17.715317761769601</v>
      </c>
      <c r="O57" s="3">
        <v>21.307190913606</v>
      </c>
      <c r="P57" s="3">
        <v>12.550654252544801</v>
      </c>
      <c r="Q57" s="3">
        <v>13.313204717487499</v>
      </c>
      <c r="R57" s="3">
        <v>15.9304085649686</v>
      </c>
      <c r="S57" s="3">
        <v>6.9508427176380598</v>
      </c>
      <c r="T57" s="3">
        <v>12.3347366789729</v>
      </c>
      <c r="U57" s="3">
        <v>19.522560991668801</v>
      </c>
      <c r="V57" s="3">
        <v>17.142379605479199</v>
      </c>
    </row>
    <row r="58" spans="1:22" x14ac:dyDescent="0.35">
      <c r="A58" s="2">
        <v>43634</v>
      </c>
      <c r="B58" s="3">
        <v>12.5055660327855</v>
      </c>
      <c r="C58" s="3">
        <v>10.710935913882601</v>
      </c>
      <c r="D58" s="3">
        <v>15.424901077993701</v>
      </c>
      <c r="E58" s="3">
        <v>16.628701325146899</v>
      </c>
      <c r="F58" s="3">
        <v>11.519602266144901</v>
      </c>
      <c r="G58" s="3">
        <v>17.8003058399979</v>
      </c>
      <c r="H58" s="3">
        <v>17.113972754913998</v>
      </c>
      <c r="I58" s="3">
        <v>14.623246746568601</v>
      </c>
      <c r="J58" s="3">
        <v>14.9379448418177</v>
      </c>
      <c r="K58" s="3">
        <v>10.7968047104353</v>
      </c>
      <c r="L58" s="3">
        <v>14.270593191343201</v>
      </c>
      <c r="M58" s="3">
        <v>15.0337496091174</v>
      </c>
      <c r="N58" s="3">
        <v>17.878769980396601</v>
      </c>
      <c r="O58" s="3">
        <v>21.387567086005198</v>
      </c>
      <c r="P58" s="3">
        <v>12.500411572993301</v>
      </c>
      <c r="Q58" s="3">
        <v>13.6503916943278</v>
      </c>
      <c r="R58" s="3">
        <v>16.249108958903701</v>
      </c>
      <c r="S58" s="3">
        <v>7.2464622715693601</v>
      </c>
      <c r="T58" s="3">
        <v>12.730439690684699</v>
      </c>
      <c r="U58" s="3">
        <v>19.126174624250702</v>
      </c>
      <c r="V58" s="3">
        <v>17.502702528454599</v>
      </c>
    </row>
    <row r="59" spans="1:22" x14ac:dyDescent="0.35">
      <c r="A59" s="2">
        <v>43664</v>
      </c>
      <c r="B59" s="3">
        <v>12.5285260292111</v>
      </c>
      <c r="C59" s="3">
        <v>11.2454164143686</v>
      </c>
      <c r="D59" s="3">
        <v>16.0149666010042</v>
      </c>
      <c r="E59" s="3">
        <v>16.870054891324699</v>
      </c>
      <c r="F59" s="3">
        <v>11.5593951438519</v>
      </c>
      <c r="G59" s="3">
        <v>18.423376636964701</v>
      </c>
      <c r="H59" s="3">
        <v>17.089061486364798</v>
      </c>
      <c r="I59" s="3">
        <v>15.035488014028999</v>
      </c>
      <c r="J59" s="3">
        <v>14.691655195502699</v>
      </c>
      <c r="K59" s="3">
        <v>11.207335255038799</v>
      </c>
      <c r="L59" s="3">
        <v>14.3660050309705</v>
      </c>
      <c r="M59" s="3">
        <v>14.829776069424501</v>
      </c>
      <c r="N59" s="3">
        <v>18.3355174039812</v>
      </c>
      <c r="O59" s="3">
        <v>21.300270135580401</v>
      </c>
      <c r="P59" s="3">
        <v>12.5988782722164</v>
      </c>
      <c r="Q59" s="3">
        <v>13.8578884502916</v>
      </c>
      <c r="R59" s="3">
        <v>16.498575275445901</v>
      </c>
      <c r="S59" s="3">
        <v>7.5282981602118397</v>
      </c>
      <c r="T59" s="3">
        <v>13.077458792874999</v>
      </c>
      <c r="U59" s="3">
        <v>18.673030659518201</v>
      </c>
      <c r="V59" s="3">
        <v>17.655353456528999</v>
      </c>
    </row>
    <row r="60" spans="1:22" x14ac:dyDescent="0.35">
      <c r="A60" s="2">
        <v>43693</v>
      </c>
      <c r="B60" s="3">
        <v>12.4098681282006</v>
      </c>
      <c r="C60" s="3">
        <v>10.907384087603999</v>
      </c>
      <c r="D60" s="3">
        <v>15.836604466240001</v>
      </c>
      <c r="E60" s="3">
        <v>15.934288916901499</v>
      </c>
      <c r="F60" s="3">
        <v>10.778110766779999</v>
      </c>
      <c r="G60" s="3">
        <v>17.864249007007299</v>
      </c>
      <c r="H60" s="3">
        <v>16.840510064773301</v>
      </c>
      <c r="I60" s="3">
        <v>14.794097112019401</v>
      </c>
      <c r="J60" s="3">
        <v>14.2251212189333</v>
      </c>
      <c r="K60" s="3">
        <v>11.147701876625501</v>
      </c>
      <c r="L60" s="3">
        <v>14.1783878778031</v>
      </c>
      <c r="M60" s="3">
        <v>13.995765817249801</v>
      </c>
      <c r="N60" s="3">
        <v>16.987187001474702</v>
      </c>
      <c r="O60" s="3">
        <v>21.0406653650418</v>
      </c>
      <c r="P60" s="3">
        <v>12.223121514145699</v>
      </c>
      <c r="Q60" s="3">
        <v>13.1160895784103</v>
      </c>
      <c r="R60" s="3">
        <v>16.235707677052801</v>
      </c>
      <c r="S60" s="3">
        <v>7.4523036751466201</v>
      </c>
      <c r="T60" s="3">
        <v>13.735164346731599</v>
      </c>
      <c r="U60" s="3">
        <v>17.616487227339</v>
      </c>
      <c r="V60" s="3">
        <v>17.7473080147223</v>
      </c>
    </row>
    <row r="61" spans="1:22" x14ac:dyDescent="0.35">
      <c r="A61" s="2">
        <v>43726</v>
      </c>
      <c r="B61" s="3">
        <v>12.910398231976901</v>
      </c>
      <c r="C61" s="3">
        <v>12.516764059696699</v>
      </c>
      <c r="D61" s="3">
        <v>16.0028999503878</v>
      </c>
      <c r="E61" s="3">
        <v>15.4059547204164</v>
      </c>
      <c r="F61" s="3">
        <v>11.1246334516006</v>
      </c>
      <c r="G61" s="3">
        <v>17.282892259347499</v>
      </c>
      <c r="H61" s="3">
        <v>16.896751678556701</v>
      </c>
      <c r="I61" s="3">
        <v>15.598412289133</v>
      </c>
      <c r="J61" s="3">
        <v>14.982988599291501</v>
      </c>
      <c r="K61" s="3">
        <v>11.933282489037</v>
      </c>
      <c r="L61" s="3">
        <v>14.1730988098689</v>
      </c>
      <c r="M61" s="3">
        <v>14.009898012100001</v>
      </c>
      <c r="N61" s="3">
        <v>20.0772348340845</v>
      </c>
      <c r="O61" s="3">
        <v>20.9300751069859</v>
      </c>
      <c r="P61" s="3">
        <v>12.636199528972</v>
      </c>
      <c r="Q61" s="3">
        <v>14.0327096476618</v>
      </c>
      <c r="R61" s="3">
        <v>16.5210744280235</v>
      </c>
      <c r="S61" s="3">
        <v>7.7039519922218398</v>
      </c>
      <c r="T61" s="3">
        <v>14.577176310546999</v>
      </c>
      <c r="U61" s="3">
        <v>17.631311578646599</v>
      </c>
      <c r="V61" s="3">
        <v>17.8299796157442</v>
      </c>
    </row>
    <row r="62" spans="1:22" x14ac:dyDescent="0.35">
      <c r="A62" s="2">
        <v>43756</v>
      </c>
      <c r="B62" s="3">
        <v>12.820242119913299</v>
      </c>
      <c r="C62" s="3">
        <v>12.553944920408799</v>
      </c>
      <c r="D62" s="3">
        <v>15.907385208442101</v>
      </c>
      <c r="E62" s="3">
        <v>15.1516552783187</v>
      </c>
      <c r="F62" s="3">
        <v>10.9181833431578</v>
      </c>
      <c r="G62" s="3">
        <v>17.0617574628982</v>
      </c>
      <c r="H62" s="3">
        <v>16.6438119727908</v>
      </c>
      <c r="I62" s="3">
        <v>15.987615223691799</v>
      </c>
      <c r="J62" s="3">
        <v>15.1653446926105</v>
      </c>
      <c r="K62" s="3">
        <v>12.290365607370299</v>
      </c>
      <c r="L62" s="3">
        <v>14.741285192573701</v>
      </c>
      <c r="M62" s="3">
        <v>13.646877538812999</v>
      </c>
      <c r="N62" s="3">
        <v>15.843927843864501</v>
      </c>
      <c r="O62" s="3">
        <v>21.8307187634847</v>
      </c>
      <c r="P62" s="3">
        <v>12.41739762313</v>
      </c>
      <c r="Q62" s="3">
        <v>14.2296104034892</v>
      </c>
      <c r="R62" s="3">
        <v>16.7545571061899</v>
      </c>
      <c r="S62" s="3">
        <v>7.5471659000964797</v>
      </c>
      <c r="T62" s="3">
        <v>14.250665008760199</v>
      </c>
      <c r="U62" s="3">
        <v>17.261140421900102</v>
      </c>
      <c r="V62" s="3">
        <v>17.817022316428002</v>
      </c>
    </row>
    <row r="63" spans="1:22" x14ac:dyDescent="0.35">
      <c r="A63" s="2">
        <v>43787</v>
      </c>
      <c r="B63" s="3">
        <v>12.906121442655801</v>
      </c>
      <c r="C63" s="3">
        <v>12.207732755842301</v>
      </c>
      <c r="D63" s="3">
        <v>16.1350659625991</v>
      </c>
      <c r="E63" s="3">
        <v>15.0465506897319</v>
      </c>
      <c r="F63" s="3">
        <v>11.0725203643015</v>
      </c>
      <c r="G63" s="3">
        <v>16.955237560947101</v>
      </c>
      <c r="H63" s="3">
        <v>16.917850925437001</v>
      </c>
      <c r="I63" s="3">
        <v>16.762501350575</v>
      </c>
      <c r="J63" s="3">
        <v>15.299315349406299</v>
      </c>
      <c r="K63" s="3">
        <v>13.7541166584984</v>
      </c>
      <c r="L63" s="3">
        <v>15.1465743819079</v>
      </c>
      <c r="M63" s="3">
        <v>13.662731495047</v>
      </c>
      <c r="N63" s="3">
        <v>15.4191022802577</v>
      </c>
      <c r="O63" s="3">
        <v>22.842927585838702</v>
      </c>
      <c r="P63" s="3">
        <v>12.4481890304498</v>
      </c>
      <c r="Q63" s="3">
        <v>14.1144404989096</v>
      </c>
      <c r="R63" s="3">
        <v>17.200307566464399</v>
      </c>
      <c r="S63" s="3">
        <v>8.2095801242689408</v>
      </c>
      <c r="T63" s="3">
        <v>14.529926246928699</v>
      </c>
      <c r="U63" s="3">
        <v>17.836921349633599</v>
      </c>
      <c r="V63" s="3">
        <v>18.5005165031464</v>
      </c>
    </row>
    <row r="64" spans="1:22" x14ac:dyDescent="0.35">
      <c r="A64" s="2">
        <v>43817</v>
      </c>
      <c r="B64" s="3">
        <v>14.3650138997911</v>
      </c>
      <c r="C64" s="3">
        <v>12.229865273758101</v>
      </c>
      <c r="D64" s="3">
        <v>16.757093880622701</v>
      </c>
      <c r="E64" s="3">
        <v>14.859755836897399</v>
      </c>
      <c r="F64" s="3">
        <v>10.9094537294523</v>
      </c>
      <c r="G64" s="3">
        <v>16.366908539076199</v>
      </c>
      <c r="H64" s="3">
        <v>17.120079682484398</v>
      </c>
      <c r="I64" s="3">
        <v>17.5527011764223</v>
      </c>
      <c r="J64" s="3">
        <v>15.858334613894201</v>
      </c>
      <c r="K64" s="3">
        <v>14.4086090399546</v>
      </c>
      <c r="L64" s="3">
        <v>16.9354678411575</v>
      </c>
      <c r="M64" s="3">
        <v>14.675188580496201</v>
      </c>
      <c r="N64" s="3">
        <v>17.068038519504299</v>
      </c>
      <c r="O64" s="3">
        <v>23.322718254541002</v>
      </c>
      <c r="P64" s="3">
        <v>13.6076014236994</v>
      </c>
      <c r="Q64" s="3">
        <v>14.468694673108301</v>
      </c>
      <c r="R64" s="3">
        <v>16.781040873078599</v>
      </c>
      <c r="S64" s="3">
        <v>8.8110470399198899</v>
      </c>
      <c r="T64" s="3">
        <v>15.9305171782124</v>
      </c>
      <c r="U64" s="3">
        <v>17.150744158121999</v>
      </c>
      <c r="V64" s="3">
        <v>19.6054604871624</v>
      </c>
    </row>
    <row r="65" spans="1:22" x14ac:dyDescent="0.35">
      <c r="A65" s="2">
        <v>43847</v>
      </c>
      <c r="B65" s="3">
        <v>14.8695085193281</v>
      </c>
      <c r="C65" s="3">
        <v>12.596678299829099</v>
      </c>
      <c r="D65" s="3">
        <v>17.538795950770901</v>
      </c>
      <c r="E65" s="3">
        <v>14.7748757658727</v>
      </c>
      <c r="F65" s="3">
        <v>11.1894287380336</v>
      </c>
      <c r="G65" s="3">
        <v>16.969733271600099</v>
      </c>
      <c r="H65" s="3">
        <v>17.0203789981115</v>
      </c>
      <c r="I65" s="3">
        <v>17.604861434575</v>
      </c>
      <c r="J65" s="3">
        <v>16.3098663784811</v>
      </c>
      <c r="K65" s="3">
        <v>15.017648799997399</v>
      </c>
      <c r="L65" s="3">
        <v>17.366022642765401</v>
      </c>
      <c r="M65" s="3">
        <v>14.577417626253601</v>
      </c>
      <c r="N65" s="3">
        <v>18.813266961172101</v>
      </c>
      <c r="O65" s="3">
        <v>23.810625433115401</v>
      </c>
      <c r="P65" s="3">
        <v>14.138422968579601</v>
      </c>
      <c r="Q65" s="3">
        <v>15.398330544843301</v>
      </c>
      <c r="R65" s="3">
        <v>17.196096137042801</v>
      </c>
      <c r="S65" s="3">
        <v>9.5308742376865503</v>
      </c>
      <c r="T65" s="3">
        <v>16.1477028407873</v>
      </c>
      <c r="U65" s="3">
        <v>16.2860643048821</v>
      </c>
      <c r="V65" s="3">
        <v>20.244481056015299</v>
      </c>
    </row>
    <row r="66" spans="1:22" x14ac:dyDescent="0.35">
      <c r="A66" s="2">
        <v>43879</v>
      </c>
      <c r="B66" s="3">
        <v>14.697596080508699</v>
      </c>
      <c r="C66" s="3">
        <v>11.307640205501301</v>
      </c>
      <c r="D66" s="3">
        <v>16.432279773488201</v>
      </c>
      <c r="E66" s="3">
        <v>13.9008835832967</v>
      </c>
      <c r="F66" s="3">
        <v>11.4004230710963</v>
      </c>
      <c r="G66" s="3">
        <v>16.669224219379799</v>
      </c>
      <c r="H66" s="3">
        <v>16.397129139071499</v>
      </c>
      <c r="I66" s="3">
        <v>16.992446637074199</v>
      </c>
      <c r="J66" s="3">
        <v>16.341788927020399</v>
      </c>
      <c r="K66" s="3">
        <v>16.497315596085599</v>
      </c>
      <c r="L66" s="3">
        <v>16.757272342684701</v>
      </c>
      <c r="M66" s="3">
        <v>14.420640914985</v>
      </c>
      <c r="N66" s="3">
        <v>15.9239246425369</v>
      </c>
      <c r="O66" s="3">
        <v>23.0593394398452</v>
      </c>
      <c r="P66" s="3">
        <v>13.823607966325801</v>
      </c>
      <c r="Q66" s="3">
        <v>14.102291036672099</v>
      </c>
      <c r="R66" s="3">
        <v>16.4960597156239</v>
      </c>
      <c r="S66" s="3">
        <v>9.2019465045510493</v>
      </c>
      <c r="T66" s="3">
        <v>15.1130933366666</v>
      </c>
      <c r="U66" s="3">
        <v>15.300413621592799</v>
      </c>
      <c r="V66" s="3">
        <v>18.223225265926501</v>
      </c>
    </row>
    <row r="67" spans="1:22" x14ac:dyDescent="0.35">
      <c r="A67" s="2">
        <v>43908</v>
      </c>
      <c r="B67" s="3">
        <v>14.0029077070926</v>
      </c>
      <c r="C67" s="3">
        <v>10.908699435404801</v>
      </c>
      <c r="D67" s="3">
        <v>14.255533712907701</v>
      </c>
      <c r="E67" s="3">
        <v>12.4334937394208</v>
      </c>
      <c r="F67" s="3">
        <v>9.36016113723187</v>
      </c>
      <c r="G67" s="3">
        <v>15.7405350311394</v>
      </c>
      <c r="H67" s="3">
        <v>15.864244001049601</v>
      </c>
      <c r="I67" s="3">
        <v>15.7867244334126</v>
      </c>
      <c r="J67" s="3">
        <v>14.420455047622101</v>
      </c>
      <c r="K67" s="3">
        <v>14.4756751372931</v>
      </c>
      <c r="L67" s="3">
        <v>16.088206152461701</v>
      </c>
      <c r="M67" s="3">
        <v>11.909901653542001</v>
      </c>
      <c r="N67" s="3">
        <v>11.6229042250595</v>
      </c>
      <c r="O67" s="3">
        <v>20.2352794606334</v>
      </c>
      <c r="P67" s="3">
        <v>12.688004936792201</v>
      </c>
      <c r="Q67" s="3">
        <v>13.6161286328195</v>
      </c>
      <c r="R67" s="3">
        <v>14.3662749026775</v>
      </c>
      <c r="S67" s="3">
        <v>7.7580438207463196</v>
      </c>
      <c r="T67" s="3">
        <v>13.7894957356618</v>
      </c>
      <c r="U67" s="3">
        <v>14.670641040457401</v>
      </c>
      <c r="V67" s="3">
        <v>17.028554780992199</v>
      </c>
    </row>
    <row r="68" spans="1:22" x14ac:dyDescent="0.35">
      <c r="A68" s="2">
        <v>43938</v>
      </c>
      <c r="B68" s="3">
        <v>14.1100327559982</v>
      </c>
      <c r="C68" s="3">
        <v>12.289687966414601</v>
      </c>
      <c r="D68" s="3">
        <v>14.224886246957199</v>
      </c>
      <c r="E68" s="3">
        <v>12.734780358750299</v>
      </c>
      <c r="F68" s="3">
        <v>10.235002675318899</v>
      </c>
      <c r="G68" s="3">
        <v>15.909397224716299</v>
      </c>
      <c r="H68" s="3">
        <v>16.497478731057701</v>
      </c>
      <c r="I68" s="3">
        <v>16.3021455010831</v>
      </c>
      <c r="J68" s="3">
        <v>14.3879170809205</v>
      </c>
      <c r="K68" s="3">
        <v>14.761037806912499</v>
      </c>
      <c r="L68" s="3">
        <v>16.479303832767901</v>
      </c>
      <c r="M68" s="3">
        <v>12.180306943632401</v>
      </c>
      <c r="N68" s="3">
        <v>11.9187737587648</v>
      </c>
      <c r="O68" s="3">
        <v>20.601763450873602</v>
      </c>
      <c r="P68" s="3">
        <v>13.1345031607952</v>
      </c>
      <c r="Q68" s="3">
        <v>13.6508831962907</v>
      </c>
      <c r="R68" s="3">
        <v>15.2005792646519</v>
      </c>
      <c r="S68" s="3">
        <v>7.8216025989939597</v>
      </c>
      <c r="T68" s="3">
        <v>15.1785186710938</v>
      </c>
      <c r="U68" s="3">
        <v>15.1866110308929</v>
      </c>
      <c r="V68" s="3">
        <v>17.501959423222299</v>
      </c>
    </row>
    <row r="69" spans="1:22" x14ac:dyDescent="0.35">
      <c r="A69" s="2">
        <v>43969</v>
      </c>
      <c r="B69" s="3">
        <v>14.321458266013099</v>
      </c>
      <c r="C69" s="3">
        <v>0.86191107009491097</v>
      </c>
      <c r="D69" s="3">
        <v>14.4579224878795</v>
      </c>
      <c r="E69" s="3">
        <v>13.363871134387001</v>
      </c>
      <c r="F69" s="3">
        <v>11.1144429160294</v>
      </c>
      <c r="G69" s="3">
        <v>17.1322136235991</v>
      </c>
      <c r="H69" s="3">
        <v>16.783059287898599</v>
      </c>
      <c r="I69" s="3">
        <v>16.438971242212698</v>
      </c>
      <c r="J69" s="3">
        <v>15.9671567796966</v>
      </c>
      <c r="K69" s="3">
        <v>14.9071751688837</v>
      </c>
      <c r="L69" s="3">
        <v>17.899881681245901</v>
      </c>
      <c r="M69" s="3">
        <v>12.4497823330672</v>
      </c>
      <c r="N69" s="3">
        <v>12.1316725507188</v>
      </c>
      <c r="O69" s="3">
        <v>20.9062866978363</v>
      </c>
      <c r="P69" s="3">
        <v>13.3670992981254</v>
      </c>
      <c r="Q69" s="3">
        <v>14.230412122186401</v>
      </c>
      <c r="R69" s="3">
        <v>16.6079734322539</v>
      </c>
      <c r="S69" s="3">
        <v>8.2477529772157201</v>
      </c>
      <c r="T69" s="3">
        <v>16.1307177596596</v>
      </c>
      <c r="U69" s="3">
        <v>15.287560522549599</v>
      </c>
      <c r="V69" s="3">
        <v>18.495991469634699</v>
      </c>
    </row>
    <row r="70" spans="1:22" x14ac:dyDescent="0.35">
      <c r="A70" s="2">
        <v>44000</v>
      </c>
      <c r="B70" s="3">
        <v>14.706201672672099</v>
      </c>
      <c r="C70" s="3">
        <v>14.459957200451599</v>
      </c>
      <c r="D70" s="3">
        <v>16.442839719037501</v>
      </c>
      <c r="E70" s="3">
        <v>15.2707840084969</v>
      </c>
      <c r="F70" s="3">
        <v>12.1090588828365</v>
      </c>
      <c r="G70" s="3">
        <v>19.824369737595099</v>
      </c>
      <c r="H70" s="3">
        <v>18.454386580522399</v>
      </c>
      <c r="I70" s="3">
        <v>17.065594100567601</v>
      </c>
      <c r="J70" s="3">
        <v>17.3010500374196</v>
      </c>
      <c r="K70" s="3">
        <v>15.365733264615001</v>
      </c>
      <c r="L70" s="3">
        <v>20.085959409086001</v>
      </c>
      <c r="M70" s="3">
        <v>12.857510364622099</v>
      </c>
      <c r="N70" s="3">
        <v>14.658147860851001</v>
      </c>
      <c r="O70" s="3">
        <v>22.847444241863801</v>
      </c>
      <c r="P70" s="3">
        <v>14.075984496977499</v>
      </c>
      <c r="Q70" s="3">
        <v>14.8318119967422</v>
      </c>
      <c r="R70" s="3">
        <v>18.1352071272708</v>
      </c>
      <c r="S70" s="3">
        <v>9.2616620427254492</v>
      </c>
      <c r="T70" s="3">
        <v>17.5972586547303</v>
      </c>
      <c r="U70" s="3">
        <v>16.208380530619198</v>
      </c>
      <c r="V70" s="3">
        <v>19.439500342310001</v>
      </c>
    </row>
    <row r="71" spans="1:22" x14ac:dyDescent="0.35">
      <c r="A71" s="2">
        <v>44029</v>
      </c>
      <c r="B71" s="3">
        <v>15.8162180059746</v>
      </c>
      <c r="C71" s="3">
        <v>15.4391639617167</v>
      </c>
      <c r="D71" s="3">
        <v>17.231997111378298</v>
      </c>
      <c r="E71" s="3">
        <v>15.7297409097603</v>
      </c>
      <c r="F71" s="3">
        <v>11.8939321850208</v>
      </c>
      <c r="G71" s="3">
        <v>22.456307276578901</v>
      </c>
      <c r="H71" s="3">
        <v>19.542504253038899</v>
      </c>
      <c r="I71" s="3">
        <v>17.572263865968299</v>
      </c>
      <c r="J71" s="3">
        <v>18.161255535226601</v>
      </c>
      <c r="K71" s="3">
        <v>15.5770846517143</v>
      </c>
      <c r="L71" s="3">
        <v>31.577443543068998</v>
      </c>
      <c r="M71" s="3">
        <v>13.4566174605747</v>
      </c>
      <c r="N71" s="3">
        <v>15.1494132140995</v>
      </c>
      <c r="O71" s="3">
        <v>24.438066850765299</v>
      </c>
      <c r="P71" s="3">
        <v>14.8504495742848</v>
      </c>
      <c r="Q71" s="3">
        <v>15.5187134613235</v>
      </c>
      <c r="R71" s="3">
        <v>18.8635082380329</v>
      </c>
      <c r="S71" s="3">
        <v>9.6985572693164102</v>
      </c>
      <c r="T71" s="3">
        <v>18.0935115879413</v>
      </c>
      <c r="U71" s="3">
        <v>16.558432587923701</v>
      </c>
      <c r="V71" s="3">
        <v>19.799341251245799</v>
      </c>
    </row>
    <row r="72" spans="1:22" x14ac:dyDescent="0.35">
      <c r="A72" s="2">
        <v>44061</v>
      </c>
      <c r="B72" s="3">
        <v>16.666230730231099</v>
      </c>
      <c r="C72" s="3">
        <v>18.200974212867902</v>
      </c>
      <c r="D72" s="3">
        <v>18.523344687293498</v>
      </c>
      <c r="E72" s="3">
        <v>18.002638611115401</v>
      </c>
      <c r="F72" s="3">
        <v>12.6442632193568</v>
      </c>
      <c r="G72" s="3">
        <v>29.4747317317157</v>
      </c>
      <c r="H72" s="3">
        <v>19.7412215361107</v>
      </c>
      <c r="I72" s="3">
        <v>17.733735874603799</v>
      </c>
      <c r="J72" s="3">
        <v>20.576429357831501</v>
      </c>
      <c r="K72" s="3">
        <v>16.131229400661599</v>
      </c>
      <c r="L72" s="3">
        <v>35.699671778175301</v>
      </c>
      <c r="M72" s="3">
        <v>13.5529568182952</v>
      </c>
      <c r="N72" s="3">
        <v>15.0909558141433</v>
      </c>
      <c r="O72" s="3">
        <v>25.649047179625601</v>
      </c>
      <c r="P72" s="3">
        <v>15.4820348325247</v>
      </c>
      <c r="Q72" s="3">
        <v>16.226093740061199</v>
      </c>
      <c r="R72" s="3">
        <v>20.236241137132801</v>
      </c>
      <c r="S72" s="3">
        <v>9.7819690160957808</v>
      </c>
      <c r="T72" s="3">
        <v>16.186495948098599</v>
      </c>
      <c r="U72" s="3">
        <v>16.533920959626101</v>
      </c>
      <c r="V72" s="3">
        <v>20.978524419151299</v>
      </c>
    </row>
    <row r="73" spans="1:22" x14ac:dyDescent="0.35">
      <c r="A73" s="2">
        <v>44092</v>
      </c>
      <c r="B73" s="3">
        <v>17.1471657572332</v>
      </c>
      <c r="C73" s="3">
        <v>18.021536903209</v>
      </c>
      <c r="D73" s="3">
        <v>18.3574341859008</v>
      </c>
      <c r="E73" s="3">
        <v>18.630425339029301</v>
      </c>
      <c r="F73" s="3">
        <v>12.7143026648075</v>
      </c>
      <c r="G73" s="3">
        <v>36.148493365359599</v>
      </c>
      <c r="H73" s="3">
        <v>19.9202793126288</v>
      </c>
      <c r="I73" s="3">
        <v>17.314572843708099</v>
      </c>
      <c r="J73" s="3">
        <v>19.470839120957599</v>
      </c>
      <c r="K73" s="3">
        <v>16.371652344818202</v>
      </c>
      <c r="L73" s="3">
        <v>31.4905051533684</v>
      </c>
      <c r="M73" s="3">
        <v>13.300480037193299</v>
      </c>
      <c r="N73" s="3">
        <v>16.127407952478201</v>
      </c>
      <c r="O73" s="3">
        <v>26.1105728100022</v>
      </c>
      <c r="P73" s="3">
        <v>15.8368918657813</v>
      </c>
      <c r="Q73" s="3">
        <v>16.114415805458801</v>
      </c>
      <c r="R73" s="3">
        <v>21.2380988104828</v>
      </c>
      <c r="S73" s="3">
        <v>10.109642019225401</v>
      </c>
      <c r="T73" s="3">
        <v>17.710830114902599</v>
      </c>
      <c r="U73" s="3">
        <v>18.111370255237301</v>
      </c>
      <c r="V73" s="3">
        <v>24.3711002875711</v>
      </c>
    </row>
    <row r="74" spans="1:22" x14ac:dyDescent="0.35">
      <c r="A74" s="2">
        <v>44120</v>
      </c>
      <c r="B74" s="3">
        <v>17.564941685208598</v>
      </c>
      <c r="C74" s="3">
        <v>18.805482295768002</v>
      </c>
      <c r="D74" s="3">
        <v>19.453975627809601</v>
      </c>
      <c r="E74" s="3">
        <v>19.731195400096102</v>
      </c>
      <c r="F74" s="3">
        <v>14.1949215565114</v>
      </c>
      <c r="G74" s="3">
        <v>36.915251037148003</v>
      </c>
      <c r="H74" s="3">
        <v>20.526063903210101</v>
      </c>
      <c r="I74" s="3">
        <v>17.0557443266318</v>
      </c>
      <c r="J74" s="3">
        <v>20.2630978084829</v>
      </c>
      <c r="K74" s="3">
        <v>15.9081056073966</v>
      </c>
      <c r="L74" s="3">
        <v>30.927918300148001</v>
      </c>
      <c r="M74" s="3">
        <v>13.224869257638201</v>
      </c>
      <c r="N74" s="3">
        <v>14.3733617585253</v>
      </c>
      <c r="O74" s="3">
        <v>26.567254420012901</v>
      </c>
      <c r="P74" s="3">
        <v>16.7024561160503</v>
      </c>
      <c r="Q74" s="3">
        <v>16.7459075798021</v>
      </c>
      <c r="R74" s="3">
        <v>21.436013728656398</v>
      </c>
      <c r="S74" s="3">
        <v>11.067996121656501</v>
      </c>
      <c r="T74" s="3">
        <v>16.0249897792837</v>
      </c>
      <c r="U74" s="3">
        <v>18.683190293710499</v>
      </c>
      <c r="V74" s="3">
        <v>25.991856165228601</v>
      </c>
    </row>
    <row r="75" spans="1:22" x14ac:dyDescent="0.35">
      <c r="A75" s="2">
        <v>44153</v>
      </c>
      <c r="B75" s="3">
        <v>17.985684645773901</v>
      </c>
      <c r="C75" s="3">
        <v>22.1374903481099</v>
      </c>
      <c r="D75" s="3">
        <v>22.288915081567499</v>
      </c>
      <c r="E75" s="3">
        <v>24.746338715017998</v>
      </c>
      <c r="F75" s="3">
        <v>19.383934844108399</v>
      </c>
      <c r="G75" s="3">
        <v>43.304881222862903</v>
      </c>
      <c r="H75" s="3">
        <v>21.033138242910798</v>
      </c>
      <c r="I75" s="3">
        <v>17.491764866383299</v>
      </c>
      <c r="J75" s="3">
        <v>23.506456146629599</v>
      </c>
      <c r="K75" s="3">
        <v>17.0230923799392</v>
      </c>
      <c r="L75" s="3">
        <v>30.925058137540699</v>
      </c>
      <c r="M75" s="3">
        <v>13.7364673584601</v>
      </c>
      <c r="N75" s="3">
        <v>16.0586994451191</v>
      </c>
      <c r="O75" s="3">
        <v>27.475241323665401</v>
      </c>
      <c r="P75" s="3">
        <v>16.839034796611301</v>
      </c>
      <c r="Q75" s="3">
        <v>17.5377935220226</v>
      </c>
      <c r="R75" s="3">
        <v>22.915805049229899</v>
      </c>
      <c r="S75" s="3">
        <v>12.769725894198899</v>
      </c>
      <c r="T75" s="3">
        <v>25.9279084995716</v>
      </c>
      <c r="U75" s="3">
        <v>18.993791383880598</v>
      </c>
      <c r="V75" s="3">
        <v>26.965433242305402</v>
      </c>
    </row>
    <row r="76" spans="1:22" x14ac:dyDescent="0.35">
      <c r="A76" s="2">
        <v>44183</v>
      </c>
      <c r="B76" s="3">
        <v>19.166039215684901</v>
      </c>
      <c r="C76" s="3">
        <v>24.3175419605817</v>
      </c>
      <c r="D76" s="3">
        <v>26.136657215604998</v>
      </c>
      <c r="E76" s="3">
        <v>25.107933627826501</v>
      </c>
      <c r="F76" s="3">
        <v>21.557175834383699</v>
      </c>
      <c r="G76" s="3">
        <v>52.774711987091898</v>
      </c>
      <c r="H76" s="3">
        <v>21.351979540306001</v>
      </c>
      <c r="I76" s="3">
        <v>17.729680575570899</v>
      </c>
      <c r="J76" s="3">
        <v>31.456956224196901</v>
      </c>
      <c r="K76" s="3">
        <v>18.7390338661878</v>
      </c>
      <c r="L76" s="3">
        <v>35.649078952858297</v>
      </c>
      <c r="M76" s="3">
        <v>14.1823952105822</v>
      </c>
      <c r="N76" s="3">
        <v>18.769582363566499</v>
      </c>
      <c r="O76" s="3">
        <v>32.807695966193798</v>
      </c>
      <c r="P76" s="3">
        <v>18.075987403916201</v>
      </c>
      <c r="Q76" s="3">
        <v>17.374956995952701</v>
      </c>
      <c r="R76" s="3">
        <v>25.600025103288999</v>
      </c>
      <c r="S76" s="3">
        <v>12.833713386884799</v>
      </c>
      <c r="T76" s="3">
        <v>24.497455730628499</v>
      </c>
      <c r="U76" s="3">
        <v>21.5510407802396</v>
      </c>
      <c r="V76" s="3">
        <v>28.2855289454881</v>
      </c>
    </row>
    <row r="77" spans="1:22" x14ac:dyDescent="0.35">
      <c r="A77" s="2">
        <v>44211</v>
      </c>
      <c r="B77" s="3">
        <v>21.0396373709717</v>
      </c>
      <c r="C77" s="3">
        <v>24.194277612830899</v>
      </c>
      <c r="D77" s="3">
        <v>25.867200206023199</v>
      </c>
      <c r="E77" s="3">
        <v>25.872724920081499</v>
      </c>
      <c r="F77" s="3">
        <v>22.4293400423986</v>
      </c>
      <c r="G77" s="3">
        <v>47.932830140168299</v>
      </c>
      <c r="H77" s="3">
        <v>20.908429377233901</v>
      </c>
      <c r="I77" s="3">
        <v>19.069233948870998</v>
      </c>
      <c r="J77" s="3">
        <v>31.980065398227602</v>
      </c>
      <c r="K77" s="3">
        <v>21.325408560589501</v>
      </c>
      <c r="L77" s="3">
        <v>31.385950578403499</v>
      </c>
      <c r="M77" s="3">
        <v>13.8981592310036</v>
      </c>
      <c r="N77" s="3">
        <v>17.683584663706899</v>
      </c>
      <c r="O77" s="3">
        <v>33.956440148689502</v>
      </c>
      <c r="P77" s="3">
        <v>19.846632706955099</v>
      </c>
      <c r="Q77" s="3">
        <v>17.943869410739001</v>
      </c>
      <c r="R77" s="3">
        <v>28.0724961589599</v>
      </c>
      <c r="S77" s="3">
        <v>13.5199659831598</v>
      </c>
      <c r="T77" s="3">
        <v>24.8213893931689</v>
      </c>
      <c r="U77" s="3">
        <v>24.286227269024199</v>
      </c>
      <c r="V77" s="3">
        <v>29.140422565177499</v>
      </c>
    </row>
    <row r="78" spans="1:22" x14ac:dyDescent="0.35">
      <c r="A78" s="2">
        <v>44245</v>
      </c>
      <c r="B78" s="3">
        <v>22.085862161529199</v>
      </c>
      <c r="C78" s="3">
        <v>26.1714157673701</v>
      </c>
      <c r="D78" s="3">
        <v>24.180848806468799</v>
      </c>
      <c r="E78" s="3">
        <v>24.658043319796501</v>
      </c>
      <c r="F78" s="3">
        <v>15.641020874923001</v>
      </c>
      <c r="G78" s="3">
        <v>52.546443011334503</v>
      </c>
      <c r="H78" s="3">
        <v>19.183989420822002</v>
      </c>
      <c r="I78" s="3">
        <v>19.3611757760773</v>
      </c>
      <c r="J78" s="3">
        <v>28.462441725164599</v>
      </c>
      <c r="K78" s="3">
        <v>21.1947244491394</v>
      </c>
      <c r="L78" s="3">
        <v>28.220712303093102</v>
      </c>
      <c r="M78" s="3">
        <v>14.225064134973399</v>
      </c>
      <c r="N78" s="3">
        <v>17.795740393522198</v>
      </c>
      <c r="O78" s="3">
        <v>32.639143292492399</v>
      </c>
      <c r="P78" s="3">
        <v>21.7969322906103</v>
      </c>
      <c r="Q78" s="3">
        <v>16.4823600386812</v>
      </c>
      <c r="R78" s="3">
        <v>27.890332982795201</v>
      </c>
      <c r="S78" s="3">
        <v>12.278532756469801</v>
      </c>
      <c r="T78" s="3">
        <v>27.811458798634899</v>
      </c>
      <c r="U78" s="3">
        <v>24.7665389461886</v>
      </c>
      <c r="V78" s="3">
        <v>26.566813304539</v>
      </c>
    </row>
    <row r="79" spans="1:22" x14ac:dyDescent="0.35">
      <c r="A79" s="2">
        <v>44273</v>
      </c>
      <c r="B79" s="3">
        <v>19.864676763359299</v>
      </c>
      <c r="C79" s="3">
        <v>31.556471325859601</v>
      </c>
      <c r="D79" s="3">
        <v>23.769373812150398</v>
      </c>
      <c r="E79" s="3">
        <v>22.5417270790327</v>
      </c>
      <c r="F79" s="3">
        <v>16.8773660832187</v>
      </c>
      <c r="G79" s="3">
        <v>64.612546811545897</v>
      </c>
      <c r="H79" s="3">
        <v>19.540285832400698</v>
      </c>
      <c r="I79" s="3">
        <v>18.486415866863101</v>
      </c>
      <c r="J79" s="3">
        <v>26.539261331715501</v>
      </c>
      <c r="K79" s="3">
        <v>20.094899598898198</v>
      </c>
      <c r="L79" s="3">
        <v>20.063167488522701</v>
      </c>
      <c r="M79" s="3">
        <v>13.4522765499408</v>
      </c>
      <c r="N79" s="3">
        <v>17.576998475122199</v>
      </c>
      <c r="O79" s="3">
        <v>30.651123464303001</v>
      </c>
      <c r="P79" s="3">
        <v>19.627674914184698</v>
      </c>
      <c r="Q79" s="3">
        <v>16.773888695207301</v>
      </c>
      <c r="R79" s="3">
        <v>27.3627601045186</v>
      </c>
      <c r="S79" s="3">
        <v>11.385957689074999</v>
      </c>
      <c r="T79" s="3">
        <v>26.934576680558401</v>
      </c>
      <c r="U79" s="3">
        <v>24.110758320363399</v>
      </c>
      <c r="V79" s="3">
        <v>26.201854267298799</v>
      </c>
    </row>
    <row r="80" spans="1:22" x14ac:dyDescent="0.35">
      <c r="A80" s="2">
        <v>44302</v>
      </c>
      <c r="B80" s="3">
        <v>19.391078717293301</v>
      </c>
      <c r="C80" s="3">
        <v>29.686173727253799</v>
      </c>
      <c r="D80" s="3">
        <v>23.007538368824399</v>
      </c>
      <c r="E80" s="3">
        <v>21.824873183026298</v>
      </c>
      <c r="F80" s="3">
        <v>16.4644113474912</v>
      </c>
      <c r="G80" s="3">
        <v>58.975126073358297</v>
      </c>
      <c r="H80" s="3">
        <v>18.9745892466238</v>
      </c>
      <c r="I80" s="3">
        <v>18.115523487984301</v>
      </c>
      <c r="J80" s="3">
        <v>25.504687037729799</v>
      </c>
      <c r="K80" s="3">
        <v>19.465575764955101</v>
      </c>
      <c r="L80" s="3">
        <v>18.859530745093998</v>
      </c>
      <c r="M80" s="3">
        <v>13.1118251379309</v>
      </c>
      <c r="N80" s="3">
        <v>17.429405497491199</v>
      </c>
      <c r="O80" s="3">
        <v>29.954823206852499</v>
      </c>
      <c r="P80" s="3">
        <v>19.2318232706921</v>
      </c>
      <c r="Q80" s="3">
        <v>16.643532345163401</v>
      </c>
      <c r="R80" s="3">
        <v>26.5208849309664</v>
      </c>
      <c r="S80" s="3">
        <v>10.7459629228767</v>
      </c>
      <c r="T80" s="3">
        <v>25.545845706134099</v>
      </c>
      <c r="U80" s="3">
        <v>23.5611825905087</v>
      </c>
      <c r="V80" s="3">
        <v>25.6836176961808</v>
      </c>
    </row>
    <row r="81" spans="1:22" x14ac:dyDescent="0.35">
      <c r="A81" s="2">
        <v>44334</v>
      </c>
      <c r="B81" s="3">
        <v>19.310549442285101</v>
      </c>
      <c r="C81" s="3">
        <v>26.658425256203401</v>
      </c>
      <c r="D81" s="3">
        <v>22.00270607365</v>
      </c>
      <c r="E81" s="3">
        <v>21.1370284675519</v>
      </c>
      <c r="F81" s="3">
        <v>16.3682654179499</v>
      </c>
      <c r="G81" s="3">
        <v>53.180357271715998</v>
      </c>
      <c r="H81" s="3">
        <v>18.250216634289401</v>
      </c>
      <c r="I81" s="3">
        <v>16.957651908696899</v>
      </c>
      <c r="J81" s="3">
        <v>24.2132609907401</v>
      </c>
      <c r="K81" s="3">
        <v>17.827615079274</v>
      </c>
      <c r="L81" s="3">
        <v>17.6344517380236</v>
      </c>
      <c r="M81" s="3">
        <v>12.668563630549199</v>
      </c>
      <c r="N81" s="3">
        <v>15.764192292194</v>
      </c>
      <c r="O81" s="3">
        <v>29.465712581572401</v>
      </c>
      <c r="P81" s="3">
        <v>18.7291844877623</v>
      </c>
      <c r="Q81" s="3">
        <v>16.404156245491599</v>
      </c>
      <c r="R81" s="3">
        <v>25.207708001552401</v>
      </c>
      <c r="S81" s="3">
        <v>10.2855456953814</v>
      </c>
      <c r="T81" s="3">
        <v>24.321139853686699</v>
      </c>
      <c r="U81" s="3">
        <v>22.6648135540553</v>
      </c>
      <c r="V81" s="3">
        <v>25.022251785361401</v>
      </c>
    </row>
    <row r="82" spans="1:22" x14ac:dyDescent="0.35">
      <c r="A82" s="2">
        <v>44365</v>
      </c>
      <c r="B82" s="3">
        <v>19.084582284114301</v>
      </c>
      <c r="C82" s="3">
        <v>24.539770872960101</v>
      </c>
      <c r="D82" s="3">
        <v>21.245634842984199</v>
      </c>
      <c r="E82" s="3">
        <v>21.519452035809302</v>
      </c>
      <c r="F82" s="3">
        <v>15.715482138546299</v>
      </c>
      <c r="G82" s="3">
        <v>46.109042590011398</v>
      </c>
      <c r="H82" s="3">
        <v>17.688098819038199</v>
      </c>
      <c r="I82" s="3">
        <v>16.684379635966</v>
      </c>
      <c r="J82" s="3">
        <v>23.135990999479301</v>
      </c>
      <c r="K82" s="3">
        <v>16.995193239552101</v>
      </c>
      <c r="L82" s="3">
        <v>16.580228013869799</v>
      </c>
      <c r="M82" s="3">
        <v>12.185773805541199</v>
      </c>
      <c r="N82" s="3">
        <v>17.035012902698998</v>
      </c>
      <c r="O82" s="3">
        <v>29.170731705735999</v>
      </c>
      <c r="P82" s="3">
        <v>18.742201758230902</v>
      </c>
      <c r="Q82" s="3">
        <v>16.019302680412999</v>
      </c>
      <c r="R82" s="3">
        <v>24.3547527402526</v>
      </c>
      <c r="S82" s="3">
        <v>9.5998404921852103</v>
      </c>
      <c r="T82" s="3">
        <v>23.522687237738399</v>
      </c>
      <c r="U82" s="3">
        <v>23.064176682582598</v>
      </c>
      <c r="V82" s="3">
        <v>24.508783911564699</v>
      </c>
    </row>
    <row r="83" spans="1:22" x14ac:dyDescent="0.35">
      <c r="A83" s="2">
        <v>44393</v>
      </c>
      <c r="B83" s="3">
        <v>18.7310504521318</v>
      </c>
      <c r="C83" s="3">
        <v>22.231837790895501</v>
      </c>
      <c r="D83" s="3">
        <v>20.434704478962299</v>
      </c>
      <c r="E83" s="3">
        <v>20.800259744987802</v>
      </c>
      <c r="F83" s="3">
        <v>15.006541301932799</v>
      </c>
      <c r="G83" s="3">
        <v>40.680184827880403</v>
      </c>
      <c r="H83" s="3">
        <v>16.8945048004589</v>
      </c>
      <c r="I83" s="3">
        <v>16.331476590835099</v>
      </c>
      <c r="J83" s="3">
        <v>21.779397625315301</v>
      </c>
      <c r="K83" s="3">
        <v>16.066218127866101</v>
      </c>
      <c r="L83" s="3">
        <v>15.150771138077699</v>
      </c>
      <c r="M83" s="3">
        <v>11.8052617392937</v>
      </c>
      <c r="N83" s="3">
        <v>16.092032152149599</v>
      </c>
      <c r="O83" s="3">
        <v>28.794290364343901</v>
      </c>
      <c r="P83" s="3">
        <v>18.21279664787</v>
      </c>
      <c r="Q83" s="3">
        <v>15.5395206151795</v>
      </c>
      <c r="R83" s="3">
        <v>23.251309442358099</v>
      </c>
      <c r="S83" s="3">
        <v>9.0178575643215808</v>
      </c>
      <c r="T83" s="3">
        <v>22.252324961283801</v>
      </c>
      <c r="U83" s="3">
        <v>21.7057402412239</v>
      </c>
      <c r="V83" s="3">
        <v>23.680451620286199</v>
      </c>
    </row>
    <row r="84" spans="1:22" x14ac:dyDescent="0.35">
      <c r="A84" s="2">
        <v>44426</v>
      </c>
      <c r="B84" s="3">
        <v>18.037098125439101</v>
      </c>
      <c r="C84" s="3">
        <v>19.779897903555501</v>
      </c>
      <c r="D84" s="3">
        <v>20.1024712850977</v>
      </c>
      <c r="E84" s="3">
        <v>20.176770110517399</v>
      </c>
      <c r="F84" s="3">
        <v>14.329951279802</v>
      </c>
      <c r="G84" s="3">
        <v>34.730951985110799</v>
      </c>
      <c r="H84" s="3">
        <v>16.176418775975399</v>
      </c>
      <c r="I84" s="3">
        <v>15.010509523052299</v>
      </c>
      <c r="J84" s="3">
        <v>20.479143721305299</v>
      </c>
      <c r="K84" s="3">
        <v>14.524099811448099</v>
      </c>
      <c r="L84" s="3">
        <v>13.1838047320777</v>
      </c>
      <c r="M84" s="3">
        <v>11.1438470656025</v>
      </c>
      <c r="N84" s="3">
        <v>15.784716651636501</v>
      </c>
      <c r="O84" s="3">
        <v>28.952317076283499</v>
      </c>
      <c r="P84" s="3">
        <v>16.723345496442999</v>
      </c>
      <c r="Q84" s="3">
        <v>15.506885334409899</v>
      </c>
      <c r="R84" s="3">
        <v>22.1486501305539</v>
      </c>
      <c r="S84" s="3">
        <v>8.3882379380595999</v>
      </c>
      <c r="T84" s="3">
        <v>21.330215803727999</v>
      </c>
      <c r="U84" s="3">
        <v>21.000477091183502</v>
      </c>
      <c r="V84" s="3">
        <v>23.344609480742001</v>
      </c>
    </row>
    <row r="85" spans="1:22" x14ac:dyDescent="0.35">
      <c r="A85" s="2">
        <v>44456</v>
      </c>
      <c r="B85" s="3">
        <v>17.979159916732801</v>
      </c>
      <c r="C85" s="3">
        <v>17.722131338506301</v>
      </c>
      <c r="D85" s="3">
        <v>19.3301172564632</v>
      </c>
      <c r="E85" s="3">
        <v>20.408542303877802</v>
      </c>
      <c r="F85" s="3">
        <v>13.7604588717401</v>
      </c>
      <c r="G85" s="3">
        <v>29.378305559084801</v>
      </c>
      <c r="H85" s="3">
        <v>15.892766495668999</v>
      </c>
      <c r="I85" s="3">
        <v>14.633194243588999</v>
      </c>
      <c r="J85" s="3">
        <v>18.958335791505501</v>
      </c>
      <c r="K85" s="3">
        <v>13.534185227475101</v>
      </c>
      <c r="L85" s="3">
        <v>11.593547998250701</v>
      </c>
      <c r="M85" s="3">
        <v>10.683562186063201</v>
      </c>
      <c r="N85" s="3">
        <v>14.088278876497499</v>
      </c>
      <c r="O85" s="3">
        <v>29.591616810336099</v>
      </c>
      <c r="P85" s="3">
        <v>16.386389555933299</v>
      </c>
      <c r="Q85" s="3">
        <v>15.355869524133301</v>
      </c>
      <c r="R85" s="3">
        <v>21.8549118874773</v>
      </c>
      <c r="S85" s="3">
        <v>7.76543576626577</v>
      </c>
      <c r="T85" s="3">
        <v>20.330392814212701</v>
      </c>
      <c r="U85" s="3">
        <v>20.396814009496101</v>
      </c>
      <c r="V85" s="3">
        <v>22.631421512630201</v>
      </c>
    </row>
    <row r="86" spans="1:22" x14ac:dyDescent="0.35">
      <c r="A86" s="2">
        <v>44487</v>
      </c>
      <c r="B86" s="3">
        <v>17.819947387629298</v>
      </c>
      <c r="C86" s="3">
        <v>14.7892171681404</v>
      </c>
      <c r="D86" s="3">
        <v>19.696032593911202</v>
      </c>
      <c r="E86" s="3">
        <v>21.145416599191101</v>
      </c>
      <c r="F86" s="3">
        <v>14.062597356153899</v>
      </c>
      <c r="G86" s="3">
        <v>24.702306804168298</v>
      </c>
      <c r="H86" s="3">
        <v>15.699634570338301</v>
      </c>
      <c r="I86" s="3">
        <v>13.6063207236345</v>
      </c>
      <c r="J86" s="3">
        <v>17.532712724549501</v>
      </c>
      <c r="K86" s="3">
        <v>12.188567139556801</v>
      </c>
      <c r="L86" s="3">
        <v>10.3402929707447</v>
      </c>
      <c r="M86" s="3">
        <v>10.880118998462301</v>
      </c>
      <c r="N86" s="3">
        <v>14.1267328722671</v>
      </c>
      <c r="O86" s="3">
        <v>29.956247899273801</v>
      </c>
      <c r="P86" s="3">
        <v>16.224699196781</v>
      </c>
      <c r="Q86" s="3">
        <v>15.4073135915331</v>
      </c>
      <c r="R86" s="3">
        <v>20.995383227784199</v>
      </c>
      <c r="S86" s="3">
        <v>7.0953523624755901</v>
      </c>
      <c r="T86" s="3">
        <v>18.919609630058499</v>
      </c>
      <c r="U86" s="3">
        <v>20.141797526642101</v>
      </c>
      <c r="V86" s="3">
        <v>22.2447959771734</v>
      </c>
    </row>
    <row r="87" spans="1:22" x14ac:dyDescent="0.35">
      <c r="A87" s="2">
        <v>44518</v>
      </c>
      <c r="B87" s="3">
        <v>17.700824801805499</v>
      </c>
      <c r="C87" s="3">
        <v>12.4357288303723</v>
      </c>
      <c r="D87" s="3">
        <v>18.063304495727301</v>
      </c>
      <c r="E87" s="3">
        <v>20.403081597358899</v>
      </c>
      <c r="F87" s="3">
        <v>12.7848533301028</v>
      </c>
      <c r="G87" s="3">
        <v>18.6410494836081</v>
      </c>
      <c r="H87" s="3">
        <v>14.589602035417</v>
      </c>
      <c r="I87" s="3">
        <v>13.6454993842198</v>
      </c>
      <c r="J87" s="3">
        <v>16.081765137947698</v>
      </c>
      <c r="K87" s="3">
        <v>10.8753707208171</v>
      </c>
      <c r="L87" s="3">
        <v>8.2585104202035104</v>
      </c>
      <c r="M87" s="3">
        <v>10.715485639627399</v>
      </c>
      <c r="N87" s="3">
        <v>17.158851890240701</v>
      </c>
      <c r="O87" s="3">
        <v>28.897251125477901</v>
      </c>
      <c r="P87" s="3">
        <v>15.549990838513599</v>
      </c>
      <c r="Q87" s="3">
        <v>15.604422781250801</v>
      </c>
      <c r="R87" s="3">
        <v>20.290208268330201</v>
      </c>
      <c r="S87" s="3">
        <v>7.3149750678263299</v>
      </c>
      <c r="T87" s="3">
        <v>19.036482442287401</v>
      </c>
      <c r="U87" s="3">
        <v>19.719532886317602</v>
      </c>
      <c r="V87" s="3">
        <v>21.197516888595</v>
      </c>
    </row>
    <row r="88" spans="1:22" x14ac:dyDescent="0.35">
      <c r="A88" s="2">
        <v>44547</v>
      </c>
      <c r="B88" s="3">
        <v>18.3564308379324</v>
      </c>
      <c r="C88" s="3">
        <v>10.304767455391501</v>
      </c>
      <c r="D88" s="3">
        <v>17.138532286389001</v>
      </c>
      <c r="E88" s="3">
        <v>20.0146997791466</v>
      </c>
      <c r="F88" s="3">
        <v>10.5524461947448</v>
      </c>
      <c r="G88" s="3">
        <v>13.5024585657172</v>
      </c>
      <c r="H88" s="3">
        <v>15.091624256958699</v>
      </c>
      <c r="I88" s="3">
        <v>12.929550714311199</v>
      </c>
      <c r="J88" s="3">
        <v>15.479443305751801</v>
      </c>
      <c r="K88" s="3">
        <v>10.1207419844008</v>
      </c>
      <c r="L88" s="3">
        <v>7.2549836480889196</v>
      </c>
      <c r="M88" s="3">
        <v>10.3771504584901</v>
      </c>
      <c r="N88" s="3">
        <v>12.6848068054663</v>
      </c>
      <c r="O88" s="3">
        <v>28.0797946849687</v>
      </c>
      <c r="P88" s="3">
        <v>14.240803204529501</v>
      </c>
      <c r="Q88" s="3">
        <v>14.91549823655</v>
      </c>
      <c r="R88" s="3">
        <v>19.131083659332202</v>
      </c>
      <c r="S88" s="3">
        <v>7.7924290372556797</v>
      </c>
      <c r="T88" s="3">
        <v>18.078960449214399</v>
      </c>
      <c r="U88" s="3">
        <v>19.376303627428399</v>
      </c>
      <c r="V88" s="3">
        <v>19.821298026744099</v>
      </c>
    </row>
    <row r="89" spans="1:22" x14ac:dyDescent="0.35">
      <c r="A89" s="2">
        <v>44579</v>
      </c>
      <c r="B89" s="3">
        <v>17.498378016534399</v>
      </c>
      <c r="C89" s="3">
        <v>9.5039474861394204</v>
      </c>
      <c r="D89" s="3">
        <v>16.9018084355992</v>
      </c>
      <c r="E89" s="3">
        <v>19.840291060470999</v>
      </c>
      <c r="F89" s="3">
        <v>10.8459262463175</v>
      </c>
      <c r="G89" s="3">
        <v>12.5893165766165</v>
      </c>
      <c r="H89" s="3">
        <v>15.3053460285154</v>
      </c>
      <c r="I89" s="3">
        <v>13.0722692850455</v>
      </c>
      <c r="J89" s="3">
        <v>15.095643750716</v>
      </c>
      <c r="K89" s="3">
        <v>9.3319779301200896</v>
      </c>
      <c r="L89" s="3">
        <v>6.7085203729170804</v>
      </c>
      <c r="M89" s="3">
        <v>10.611587928699</v>
      </c>
      <c r="N89" s="3">
        <v>-61.226321979938803</v>
      </c>
      <c r="O89" s="3">
        <v>29.304865034773901</v>
      </c>
      <c r="P89" s="3">
        <v>14.140250711253101</v>
      </c>
      <c r="Q89" s="3">
        <v>15.5913693392762</v>
      </c>
      <c r="R89" s="3">
        <v>19.050569256940499</v>
      </c>
      <c r="S89" s="3">
        <v>6.8442650708052204</v>
      </c>
      <c r="T89" s="3">
        <v>16.585350463879099</v>
      </c>
      <c r="U89" s="3">
        <v>17.156844813874599</v>
      </c>
      <c r="V89" s="3">
        <v>21.100978235694601</v>
      </c>
    </row>
    <row r="90" spans="1:22" x14ac:dyDescent="0.35">
      <c r="A90" s="2">
        <v>44610</v>
      </c>
      <c r="B90" s="3">
        <v>16.814931409611798</v>
      </c>
      <c r="C90" s="3">
        <v>9.5141230784324904</v>
      </c>
      <c r="D90" s="3">
        <v>17.359709916281702</v>
      </c>
      <c r="E90" s="3">
        <v>19.713320476562199</v>
      </c>
      <c r="F90" s="3">
        <v>10.475895183487401</v>
      </c>
      <c r="G90" s="3">
        <v>12.428865344349299</v>
      </c>
      <c r="H90" s="3">
        <v>15.785419376903899</v>
      </c>
      <c r="I90" s="3">
        <v>12.8044177463824</v>
      </c>
      <c r="J90" s="3">
        <v>14.809573671900299</v>
      </c>
      <c r="K90" s="3">
        <v>9.4073169132423597</v>
      </c>
      <c r="L90" s="3">
        <v>7.0639481702672997</v>
      </c>
      <c r="M90" s="3">
        <v>11.2056224351668</v>
      </c>
      <c r="N90" s="3">
        <v>-185.93501798356201</v>
      </c>
      <c r="O90" s="3">
        <v>27.2726749202699</v>
      </c>
      <c r="P90" s="3">
        <v>13.8381809924777</v>
      </c>
      <c r="Q90" s="3">
        <v>16.083945381135599</v>
      </c>
      <c r="R90" s="3">
        <v>19.2536316307819</v>
      </c>
      <c r="S90" s="3">
        <v>6.1127961905086599</v>
      </c>
      <c r="T90" s="3">
        <v>16.833093273582602</v>
      </c>
      <c r="U90" s="3">
        <v>17.0975493568261</v>
      </c>
      <c r="V90" s="3">
        <v>21.422118190113999</v>
      </c>
    </row>
    <row r="91" spans="1:22" x14ac:dyDescent="0.35">
      <c r="A91" s="2">
        <v>44638</v>
      </c>
      <c r="B91" s="3">
        <v>16.322340274437799</v>
      </c>
      <c r="C91" s="3">
        <v>9.8629131474640896</v>
      </c>
      <c r="D91" s="3">
        <v>17.286847122807501</v>
      </c>
      <c r="E91" s="3">
        <v>19.024688555218901</v>
      </c>
      <c r="F91" s="3">
        <v>9.7964613138585008</v>
      </c>
      <c r="G91" s="3">
        <v>13.5074433503601</v>
      </c>
      <c r="H91" s="3">
        <v>15.913844180713999</v>
      </c>
      <c r="I91" s="3">
        <v>12.3266529367187</v>
      </c>
      <c r="J91" s="3">
        <v>14.921921135966301</v>
      </c>
      <c r="K91" s="3">
        <v>9.3171818731563594</v>
      </c>
      <c r="L91" s="3">
        <v>7.0412015822827296</v>
      </c>
      <c r="M91" s="3">
        <v>11.1492096822201</v>
      </c>
      <c r="N91" s="3">
        <v>-90.302537230508904</v>
      </c>
      <c r="O91" s="3">
        <v>26.3329208361193</v>
      </c>
      <c r="P91" s="3">
        <v>12.8283510618676</v>
      </c>
      <c r="Q91" s="3">
        <v>16.231953271445501</v>
      </c>
      <c r="R91" s="3">
        <v>18.788562463127398</v>
      </c>
      <c r="S91" s="3">
        <v>5.7617987179814403</v>
      </c>
      <c r="T91" s="3">
        <v>17.2480534672289</v>
      </c>
      <c r="U91" s="3">
        <v>16.3259583980985</v>
      </c>
      <c r="V91" s="3">
        <v>21.341516540642001</v>
      </c>
    </row>
    <row r="92" spans="1:22" x14ac:dyDescent="0.35">
      <c r="A92" s="2">
        <v>44669</v>
      </c>
      <c r="B92" s="3">
        <v>15.9477360211411</v>
      </c>
      <c r="C92" s="3">
        <v>9.7695985280130309</v>
      </c>
      <c r="D92" s="3">
        <v>16.942012524463198</v>
      </c>
      <c r="E92" s="3">
        <v>18.5323109192442</v>
      </c>
      <c r="F92" s="3">
        <v>9.5091590892697706</v>
      </c>
      <c r="G92" s="3">
        <v>12.8143360985872</v>
      </c>
      <c r="H92" s="3">
        <v>15.827124073775799</v>
      </c>
      <c r="I92" s="3">
        <v>12.108429427257001</v>
      </c>
      <c r="J92" s="3">
        <v>14.7991226474157</v>
      </c>
      <c r="K92" s="3">
        <v>9.2944663744514209</v>
      </c>
      <c r="L92" s="3">
        <v>6.95658571789577</v>
      </c>
      <c r="M92" s="3">
        <v>10.8784427930895</v>
      </c>
      <c r="N92" s="3">
        <v>-79.254391305252994</v>
      </c>
      <c r="O92" s="3">
        <v>25.991526328765499</v>
      </c>
      <c r="P92" s="3">
        <v>12.644070660694</v>
      </c>
      <c r="Q92" s="3">
        <v>16.027745795700099</v>
      </c>
      <c r="R92" s="3">
        <v>18.5417821982746</v>
      </c>
      <c r="S92" s="3">
        <v>5.8264605319267</v>
      </c>
      <c r="T92" s="3">
        <v>17.388098533623602</v>
      </c>
      <c r="U92" s="3">
        <v>16.0044369742218</v>
      </c>
      <c r="V92" s="3">
        <v>21.346823146199</v>
      </c>
    </row>
    <row r="93" spans="1:22" x14ac:dyDescent="0.35">
      <c r="A93" s="2">
        <v>44699</v>
      </c>
      <c r="B93" s="3">
        <v>15.633933341785401</v>
      </c>
      <c r="C93" s="3">
        <v>9.4655328494044699</v>
      </c>
      <c r="D93" s="3">
        <v>16.2862734373692</v>
      </c>
      <c r="E93" s="3">
        <v>17.808710797709601</v>
      </c>
      <c r="F93" s="3">
        <v>8.74886628337571</v>
      </c>
      <c r="G93" s="3">
        <v>11.7543397612889</v>
      </c>
      <c r="H93" s="3">
        <v>15.651430554292901</v>
      </c>
      <c r="I93" s="3">
        <v>11.966110448334</v>
      </c>
      <c r="J93" s="3">
        <v>14.265455063872</v>
      </c>
      <c r="K93" s="3">
        <v>9.23019486875749</v>
      </c>
      <c r="L93" s="3">
        <v>6.5688447979779303</v>
      </c>
      <c r="M93" s="3">
        <v>10.5454077842725</v>
      </c>
      <c r="N93" s="3">
        <v>-69.149400826554199</v>
      </c>
      <c r="O93" s="3">
        <v>25.1245891400761</v>
      </c>
      <c r="P93" s="3">
        <v>12.509682464053901</v>
      </c>
      <c r="Q93" s="3">
        <v>15.5106921616501</v>
      </c>
      <c r="R93" s="3">
        <v>18.209889149298</v>
      </c>
      <c r="S93" s="3">
        <v>5.4334445668929803</v>
      </c>
      <c r="T93" s="3">
        <v>16.793065729172199</v>
      </c>
      <c r="U93" s="3">
        <v>15.3114204106401</v>
      </c>
      <c r="V93" s="3">
        <v>20.323427785564501</v>
      </c>
    </row>
    <row r="94" spans="1:22" x14ac:dyDescent="0.35">
      <c r="A94" s="2">
        <v>44729</v>
      </c>
      <c r="B94" s="3">
        <v>15.8349323473517</v>
      </c>
      <c r="C94" s="3">
        <v>8.2155339528676397</v>
      </c>
      <c r="D94" s="3">
        <v>15.572490094265101</v>
      </c>
      <c r="E94" s="3">
        <v>17.182029115860999</v>
      </c>
      <c r="F94" s="3">
        <v>8.2073224847705202</v>
      </c>
      <c r="G94" s="3">
        <v>11.141971883610999</v>
      </c>
      <c r="H94" s="3">
        <v>15.188531717796</v>
      </c>
      <c r="I94" s="3">
        <v>11.6589307969709</v>
      </c>
      <c r="J94" s="3">
        <v>13.716969696261801</v>
      </c>
      <c r="K94" s="3">
        <v>8.9303481751548297</v>
      </c>
      <c r="L94" s="3">
        <v>6.3338899356030698</v>
      </c>
      <c r="M94" s="3">
        <v>10.112455412348501</v>
      </c>
      <c r="N94" s="3">
        <v>-59.039505537568402</v>
      </c>
      <c r="O94" s="3">
        <v>24.2286608887424</v>
      </c>
      <c r="P94" s="3">
        <v>12.857271105536</v>
      </c>
      <c r="Q94" s="3">
        <v>14.8549474964332</v>
      </c>
      <c r="R94" s="3">
        <v>17.593002676275201</v>
      </c>
      <c r="S94" s="3">
        <v>5.5322972902410203</v>
      </c>
      <c r="T94" s="3">
        <v>15.995289075193</v>
      </c>
      <c r="U94" s="3">
        <v>14.7888310698706</v>
      </c>
      <c r="V94" s="3">
        <v>19.459154763580401</v>
      </c>
    </row>
    <row r="95" spans="1:22" x14ac:dyDescent="0.35">
      <c r="A95" s="2">
        <v>44760</v>
      </c>
      <c r="B95" s="3">
        <v>15.622179363946</v>
      </c>
      <c r="C95" s="3">
        <v>7.7120882821250296</v>
      </c>
      <c r="D95" s="3">
        <v>14.872655727970599</v>
      </c>
      <c r="E95" s="3">
        <v>16.531426550501902</v>
      </c>
      <c r="F95" s="3">
        <v>7.3120330162520002</v>
      </c>
      <c r="G95" s="3">
        <v>10.171836427065299</v>
      </c>
      <c r="H95" s="3">
        <v>14.9691482591164</v>
      </c>
      <c r="I95" s="3">
        <v>11.0891864768279</v>
      </c>
      <c r="J95" s="3">
        <v>13.4174356381819</v>
      </c>
      <c r="K95" s="3">
        <v>8.9360595717466094</v>
      </c>
      <c r="L95" s="3">
        <v>6.1536927873854603</v>
      </c>
      <c r="M95" s="3">
        <v>10.1843280940802</v>
      </c>
      <c r="N95" s="3">
        <v>-48.818009714011701</v>
      </c>
      <c r="O95" s="3">
        <v>24.555643842984502</v>
      </c>
      <c r="P95" s="3">
        <v>12.780308822186299</v>
      </c>
      <c r="Q95" s="3">
        <v>14.6116252335016</v>
      </c>
      <c r="R95" s="3">
        <v>17.286098925266199</v>
      </c>
      <c r="S95" s="3">
        <v>5.1544861092977303</v>
      </c>
      <c r="T95" s="3">
        <v>15.3907282171484</v>
      </c>
      <c r="U95" s="3">
        <v>13.9220287710842</v>
      </c>
      <c r="V95" s="3">
        <v>19.025207776971001</v>
      </c>
    </row>
    <row r="96" spans="1:22" x14ac:dyDescent="0.35">
      <c r="A96" s="2">
        <v>44791</v>
      </c>
      <c r="B96" s="3">
        <v>15.2926989667586</v>
      </c>
      <c r="C96" s="3">
        <v>7.3558354046692296</v>
      </c>
      <c r="D96" s="3">
        <v>14.9176418402621</v>
      </c>
      <c r="E96" s="3">
        <v>16.507635611491601</v>
      </c>
      <c r="F96" s="3">
        <v>7.0857367067665296</v>
      </c>
      <c r="G96" s="3">
        <v>10.0794360396554</v>
      </c>
      <c r="H96" s="3">
        <v>15.377810701730599</v>
      </c>
      <c r="I96" s="3">
        <v>11.371812646024599</v>
      </c>
      <c r="J96" s="3">
        <v>13.5021482837688</v>
      </c>
      <c r="K96" s="3">
        <v>9.1037756306592197</v>
      </c>
      <c r="L96" s="3">
        <v>6.3168958605015604</v>
      </c>
      <c r="M96" s="3">
        <v>10.341543548847699</v>
      </c>
      <c r="N96" s="3">
        <v>-37.733973103958903</v>
      </c>
      <c r="O96" s="3">
        <v>26.069012920478201</v>
      </c>
      <c r="P96" s="3">
        <v>12.3137918056223</v>
      </c>
      <c r="Q96" s="3">
        <v>15.7405814665224</v>
      </c>
      <c r="R96" s="3">
        <v>17.281189733812599</v>
      </c>
      <c r="S96" s="3">
        <v>4.9663314963753598</v>
      </c>
      <c r="T96" s="3">
        <v>15.571950718730401</v>
      </c>
      <c r="U96" s="3">
        <v>14.156233247415299</v>
      </c>
      <c r="V96" s="3">
        <v>19.1585322652531</v>
      </c>
    </row>
    <row r="97" spans="1:22" x14ac:dyDescent="0.35">
      <c r="A97" s="2">
        <v>44820</v>
      </c>
      <c r="B97" s="3">
        <v>14.6102414755883</v>
      </c>
      <c r="C97" s="3">
        <v>7.8334626588888501</v>
      </c>
      <c r="D97" s="3">
        <v>14.631159934131199</v>
      </c>
      <c r="E97" s="3">
        <v>15.594404357793501</v>
      </c>
      <c r="F97" s="3">
        <v>6.5515430272526798</v>
      </c>
      <c r="G97" s="3">
        <v>9.3627916836398501</v>
      </c>
      <c r="H97" s="3">
        <v>15.0116207367327</v>
      </c>
      <c r="I97" s="3">
        <v>10.9171801795764</v>
      </c>
      <c r="J97" s="3">
        <v>12.8807348400693</v>
      </c>
      <c r="K97" s="3">
        <v>8.7397511017424705</v>
      </c>
      <c r="L97" s="3">
        <v>6.0312676033190398</v>
      </c>
      <c r="M97" s="3">
        <v>9.6720331052238606</v>
      </c>
      <c r="N97" s="3">
        <v>-29.248034565278498</v>
      </c>
      <c r="O97" s="3">
        <v>25.5681109935928</v>
      </c>
      <c r="P97" s="3">
        <v>12.0975387597304</v>
      </c>
      <c r="Q97" s="3">
        <v>14.8805910269148</v>
      </c>
      <c r="R97" s="3">
        <v>16.840369477131901</v>
      </c>
      <c r="S97" s="3">
        <v>4.9046929380699904</v>
      </c>
      <c r="T97" s="3">
        <v>15.3590910877439</v>
      </c>
      <c r="U97" s="3">
        <v>13.5361937429478</v>
      </c>
      <c r="V97" s="3">
        <v>18.147854854592499</v>
      </c>
    </row>
    <row r="98" spans="1:22" x14ac:dyDescent="0.35">
      <c r="A98" s="2">
        <v>44852</v>
      </c>
      <c r="B98" s="3">
        <v>14.1238249404265</v>
      </c>
      <c r="C98" s="3">
        <v>7.1586653156037299</v>
      </c>
      <c r="D98" s="3">
        <v>13.597154900821</v>
      </c>
      <c r="E98" s="3">
        <v>14.380757744929999</v>
      </c>
      <c r="F98" s="3">
        <v>6.5541982948917301</v>
      </c>
      <c r="G98" s="3">
        <v>9.2546086704081407</v>
      </c>
      <c r="H98" s="3">
        <v>14.393370622501299</v>
      </c>
      <c r="I98" s="3">
        <v>10.036947598178999</v>
      </c>
      <c r="J98" s="3">
        <v>12.826792843609701</v>
      </c>
      <c r="K98" s="3">
        <v>8.7416591420785608</v>
      </c>
      <c r="L98" s="3">
        <v>6.2693977962175103</v>
      </c>
      <c r="M98" s="3">
        <v>9.6352610920976094</v>
      </c>
      <c r="N98" s="3">
        <v>-18.219635587779099</v>
      </c>
      <c r="O98" s="3">
        <v>25.2312210311872</v>
      </c>
      <c r="P98" s="3">
        <v>11.157097509405601</v>
      </c>
      <c r="Q98" s="3">
        <v>14.1650076588448</v>
      </c>
      <c r="R98" s="3">
        <v>16.2688435239813</v>
      </c>
      <c r="S98" s="3">
        <v>5.0164048769061598</v>
      </c>
      <c r="T98" s="3">
        <v>14.267076975284599</v>
      </c>
      <c r="U98" s="3">
        <v>12.555657458850501</v>
      </c>
      <c r="V98" s="3">
        <v>17.535421894215599</v>
      </c>
    </row>
    <row r="99" spans="1:22" x14ac:dyDescent="0.35">
      <c r="A99" s="2">
        <v>44883</v>
      </c>
      <c r="B99" s="3">
        <v>14.120267247751199</v>
      </c>
      <c r="C99" s="3">
        <v>5.8624671505339796</v>
      </c>
      <c r="D99" s="3">
        <v>13.3133602404162</v>
      </c>
      <c r="E99" s="3">
        <v>14.0323106552565</v>
      </c>
      <c r="F99" s="3">
        <v>6.1609067321498996</v>
      </c>
      <c r="G99" s="3">
        <v>9.9902141336531098</v>
      </c>
      <c r="H99" s="3">
        <v>14.663900200517601</v>
      </c>
      <c r="I99" s="3">
        <v>10.9028969847187</v>
      </c>
      <c r="J99" s="3">
        <v>13.6812684305483</v>
      </c>
      <c r="K99" s="3">
        <v>9.8584302792140299</v>
      </c>
      <c r="L99" s="3">
        <v>5.9286687648792098</v>
      </c>
      <c r="M99" s="3">
        <v>10.257914770355701</v>
      </c>
      <c r="N99" s="3">
        <v>-8.4227874259664208</v>
      </c>
      <c r="O99" s="3">
        <v>26.1933318294599</v>
      </c>
      <c r="P99" s="3">
        <v>11.604448689349899</v>
      </c>
      <c r="Q99" s="3">
        <v>13.798766909530499</v>
      </c>
      <c r="R99" s="3">
        <v>16.628449435613501</v>
      </c>
      <c r="S99" s="3">
        <v>4.9445775462150401</v>
      </c>
      <c r="T99" s="3">
        <v>13.8786796921988</v>
      </c>
      <c r="U99" s="3">
        <v>11.5863883674196</v>
      </c>
      <c r="V99" s="3">
        <v>16.843684796908398</v>
      </c>
    </row>
    <row r="100" spans="1:22" x14ac:dyDescent="0.35">
      <c r="A100" s="2">
        <v>44911</v>
      </c>
      <c r="B100" s="3">
        <v>14.4246129631921</v>
      </c>
      <c r="C100" s="3">
        <v>5.5041012981217898</v>
      </c>
      <c r="D100" s="3">
        <v>12.7100510210905</v>
      </c>
      <c r="E100" s="3">
        <v>13.781725228439401</v>
      </c>
      <c r="F100" s="3">
        <v>5.91960777994779</v>
      </c>
      <c r="G100" s="3">
        <v>9.2558342935133595</v>
      </c>
      <c r="H100" s="3">
        <v>14.8527029581278</v>
      </c>
      <c r="I100" s="3">
        <v>11.0171542523398</v>
      </c>
      <c r="J100" s="3">
        <v>13.073264132308701</v>
      </c>
      <c r="K100" s="3">
        <v>9.7335556449428804</v>
      </c>
      <c r="L100" s="3">
        <v>5.3887842801147796</v>
      </c>
      <c r="M100" s="3">
        <v>9.9981661709323699</v>
      </c>
      <c r="N100" s="3">
        <v>1.07229426474276</v>
      </c>
      <c r="O100" s="3">
        <v>26.391288473391299</v>
      </c>
      <c r="P100" s="3">
        <v>12.2862370212729</v>
      </c>
      <c r="Q100" s="3">
        <v>12.325580962365899</v>
      </c>
      <c r="R100" s="3">
        <v>16.490201891919799</v>
      </c>
      <c r="S100" s="3">
        <v>5.0042123960443696</v>
      </c>
      <c r="T100" s="3">
        <v>13.2345176250346</v>
      </c>
      <c r="U100" s="3">
        <v>12.7088667110279</v>
      </c>
      <c r="V100" s="3">
        <v>15.3794709514574</v>
      </c>
    </row>
    <row r="101" spans="1:22" x14ac:dyDescent="0.35">
      <c r="A101" s="2">
        <v>44944</v>
      </c>
      <c r="B101" s="3">
        <v>14.863627658458</v>
      </c>
      <c r="C101" s="3">
        <v>5.6344927173063999</v>
      </c>
      <c r="D101" s="3">
        <v>12.1764421192432</v>
      </c>
      <c r="E101" s="3">
        <v>14.79948177815</v>
      </c>
      <c r="F101" s="3">
        <v>6.2673402573814299</v>
      </c>
      <c r="G101" s="3">
        <v>10.414572378138001</v>
      </c>
      <c r="H101" s="3">
        <v>14.9802439903857</v>
      </c>
      <c r="I101" s="3">
        <v>11.555146017434399</v>
      </c>
      <c r="J101" s="3">
        <v>13.878770989865201</v>
      </c>
      <c r="K101" s="3">
        <v>10.204207394863399</v>
      </c>
      <c r="L101" s="3">
        <v>5.8429403930478001</v>
      </c>
      <c r="M101" s="3">
        <v>11.030307321089699</v>
      </c>
      <c r="N101" s="3">
        <v>6.3219244269096402</v>
      </c>
      <c r="O101" s="3">
        <v>25.918957653518099</v>
      </c>
      <c r="P101" s="3">
        <v>13.570739391091299</v>
      </c>
      <c r="Q101" s="3">
        <v>11.9058537260435</v>
      </c>
      <c r="R101" s="3">
        <v>17.149177353071099</v>
      </c>
      <c r="S101" s="3">
        <v>5.1936702920915199</v>
      </c>
      <c r="T101" s="3">
        <v>12.563380423983</v>
      </c>
      <c r="U101" s="3">
        <v>12.3672951819351</v>
      </c>
      <c r="V101" s="3">
        <v>15.8651467932958</v>
      </c>
    </row>
    <row r="102" spans="1:22" x14ac:dyDescent="0.35">
      <c r="A102" s="2">
        <v>44974</v>
      </c>
      <c r="B102" s="3">
        <v>14.5580862168917</v>
      </c>
      <c r="C102" s="3">
        <v>6.0028966654472802</v>
      </c>
      <c r="D102" s="3">
        <v>12.424075753101899</v>
      </c>
      <c r="E102" s="3">
        <v>13.911850961606801</v>
      </c>
      <c r="F102" s="3">
        <v>5.48617661069264</v>
      </c>
      <c r="G102" s="3">
        <v>9.7030733275120795</v>
      </c>
      <c r="H102" s="3">
        <v>14.6702237961238</v>
      </c>
      <c r="I102" s="3">
        <v>12.274065995523699</v>
      </c>
      <c r="J102" s="3">
        <v>14.617813978661999</v>
      </c>
      <c r="K102" s="3">
        <v>10.90888356382</v>
      </c>
      <c r="L102" s="3">
        <v>5.7529863422822602</v>
      </c>
      <c r="M102" s="3">
        <v>10.442023720342499</v>
      </c>
      <c r="N102" s="3">
        <v>7.8635528033780702</v>
      </c>
      <c r="O102" s="3">
        <v>25.1286710726602</v>
      </c>
      <c r="P102" s="3">
        <v>12.950840282518501</v>
      </c>
      <c r="Q102" s="3">
        <v>11.973478061407899</v>
      </c>
      <c r="R102" s="3">
        <v>17.4587475721213</v>
      </c>
      <c r="S102" s="3">
        <v>4.5653099687160301</v>
      </c>
      <c r="T102" s="3">
        <v>12.584540156944501</v>
      </c>
      <c r="U102" s="3">
        <v>12.834689719007301</v>
      </c>
      <c r="V102" s="3">
        <v>15.8615872383403</v>
      </c>
    </row>
    <row r="103" spans="1:22" x14ac:dyDescent="0.35">
      <c r="A103" s="2">
        <v>45002</v>
      </c>
      <c r="B103" s="3">
        <v>14.4171889020887</v>
      </c>
      <c r="C103" s="3">
        <v>5.8289235695413097</v>
      </c>
      <c r="D103" s="3">
        <v>11.9869557790695</v>
      </c>
      <c r="E103" s="3">
        <v>13.1297971496075</v>
      </c>
      <c r="F103" s="3">
        <v>5.9485996377065398</v>
      </c>
      <c r="G103" s="3">
        <v>9.3840159813531905</v>
      </c>
      <c r="H103" s="3">
        <v>14.7369646563308</v>
      </c>
      <c r="I103" s="3">
        <v>12.6485427842935</v>
      </c>
      <c r="J103" s="3">
        <v>14.4717644642647</v>
      </c>
      <c r="K103" s="3">
        <v>11.209006004725101</v>
      </c>
      <c r="L103" s="3">
        <v>5.5383621938594203</v>
      </c>
      <c r="M103" s="3">
        <v>10.1421951527128</v>
      </c>
      <c r="N103" s="3">
        <v>7.6267419546798898</v>
      </c>
      <c r="O103" s="3">
        <v>23.9202849186244</v>
      </c>
      <c r="P103" s="3">
        <v>12.265749923234599</v>
      </c>
      <c r="Q103" s="3">
        <v>11.660418439947801</v>
      </c>
      <c r="R103" s="3">
        <v>17.285071146414801</v>
      </c>
      <c r="S103" s="3">
        <v>4.7196206173771698</v>
      </c>
      <c r="T103" s="3">
        <v>12.1111903861482</v>
      </c>
      <c r="U103" s="3">
        <v>12.408534991831999</v>
      </c>
      <c r="V103" s="3">
        <v>15.1169293554699</v>
      </c>
    </row>
    <row r="104" spans="1:22" x14ac:dyDescent="0.35">
      <c r="A104" s="2">
        <v>45034</v>
      </c>
      <c r="B104" s="3">
        <v>14.447024581445501</v>
      </c>
      <c r="C104" s="3">
        <v>6.1713314966053199</v>
      </c>
      <c r="D104" s="3">
        <v>12.152798885336299</v>
      </c>
      <c r="E104" s="3">
        <v>12.949551790038001</v>
      </c>
      <c r="F104" s="3">
        <v>6.0957017817883203</v>
      </c>
      <c r="G104" s="3">
        <v>9.6286400314548999</v>
      </c>
      <c r="H104" s="3">
        <v>14.651658862049601</v>
      </c>
      <c r="I104" s="3">
        <v>13.142484357531099</v>
      </c>
      <c r="J104" s="3">
        <v>14.3977040408496</v>
      </c>
      <c r="K104" s="3">
        <v>12.1132646689382</v>
      </c>
      <c r="L104" s="3">
        <v>5.7681779754127804</v>
      </c>
      <c r="M104" s="3">
        <v>10.2783595920364</v>
      </c>
      <c r="N104" s="3">
        <v>7.70126151845776</v>
      </c>
      <c r="O104" s="3">
        <v>23.743305585525398</v>
      </c>
      <c r="P104" s="3">
        <v>12.3130625909328</v>
      </c>
      <c r="Q104" s="3">
        <v>11.6043090249828</v>
      </c>
      <c r="R104" s="3">
        <v>17.302082924343502</v>
      </c>
      <c r="S104" s="3">
        <v>4.6870666581901803</v>
      </c>
      <c r="T104" s="3">
        <v>12.105497908851101</v>
      </c>
      <c r="U104" s="3">
        <v>12.8840012942826</v>
      </c>
      <c r="V104" s="3">
        <v>15.7654873623318</v>
      </c>
    </row>
    <row r="105" spans="1:22" x14ac:dyDescent="0.35">
      <c r="A105" s="2">
        <v>45064</v>
      </c>
      <c r="B105" s="3">
        <v>14.1507714755584</v>
      </c>
      <c r="C105" s="3">
        <v>6.6304597893150401</v>
      </c>
      <c r="D105" s="3">
        <v>12.0597473458617</v>
      </c>
      <c r="E105" s="3">
        <v>12.776252187461999</v>
      </c>
      <c r="F105" s="3">
        <v>6.2817570571970398</v>
      </c>
      <c r="G105" s="3">
        <v>9.5723868580877909</v>
      </c>
      <c r="H105" s="3">
        <v>14.5479819260004</v>
      </c>
      <c r="I105" s="3">
        <v>13.850154620002</v>
      </c>
      <c r="J105" s="3">
        <v>14.1963969804256</v>
      </c>
      <c r="K105" s="3">
        <v>12.210194503135099</v>
      </c>
      <c r="L105" s="3">
        <v>5.9930234961845201</v>
      </c>
      <c r="M105" s="3">
        <v>10.034912896401099</v>
      </c>
      <c r="N105" s="3">
        <v>7.4849711518269704</v>
      </c>
      <c r="O105" s="3">
        <v>23.762098724906298</v>
      </c>
      <c r="P105" s="3">
        <v>12.034912175217899</v>
      </c>
      <c r="Q105" s="3">
        <v>11.823796626537399</v>
      </c>
      <c r="R105" s="3">
        <v>17.1158559040726</v>
      </c>
      <c r="S105" s="3">
        <v>4.4756758663802998</v>
      </c>
      <c r="T105" s="3">
        <v>11.8833516842321</v>
      </c>
      <c r="U105" s="3">
        <v>13.3367177650135</v>
      </c>
      <c r="V105" s="3">
        <v>16.139040858658301</v>
      </c>
    </row>
    <row r="106" spans="1:22" x14ac:dyDescent="0.35">
      <c r="A106" s="2">
        <v>45093</v>
      </c>
      <c r="B106" s="3">
        <v>14.146469408399399</v>
      </c>
      <c r="C106" s="3">
        <v>6.81181736330426</v>
      </c>
      <c r="D106" s="3">
        <v>13.040282290353799</v>
      </c>
      <c r="E106" s="3">
        <v>12.162666689326</v>
      </c>
      <c r="F106" s="3">
        <v>6.5876005937041997</v>
      </c>
      <c r="G106" s="3">
        <v>10.0848452582291</v>
      </c>
      <c r="H106" s="3">
        <v>14.5427356062211</v>
      </c>
      <c r="I106" s="3">
        <v>14.856464597357499</v>
      </c>
      <c r="J106" s="3">
        <v>13.786513105243801</v>
      </c>
      <c r="K106" s="3">
        <v>12.5829696618749</v>
      </c>
      <c r="L106" s="3">
        <v>6.5596014116659802</v>
      </c>
      <c r="M106" s="3">
        <v>10.251566741293299</v>
      </c>
      <c r="N106" s="3">
        <v>8.0272349814124997</v>
      </c>
      <c r="O106" s="3">
        <v>24.112643078544501</v>
      </c>
      <c r="P106" s="3">
        <v>12.120516819843401</v>
      </c>
      <c r="Q106" s="3">
        <v>11.8182812115295</v>
      </c>
      <c r="R106" s="3">
        <v>17.317936541247001</v>
      </c>
      <c r="S106" s="3">
        <v>4.89208280102432</v>
      </c>
      <c r="T106" s="3">
        <v>11.8042196262035</v>
      </c>
      <c r="U106" s="3">
        <v>13.6140281960061</v>
      </c>
      <c r="V106" s="3">
        <v>16.661046343286198</v>
      </c>
    </row>
    <row r="107" spans="1:22" x14ac:dyDescent="0.35">
      <c r="A107" s="2">
        <v>45125</v>
      </c>
      <c r="B107" s="3">
        <v>13.8227248650751</v>
      </c>
      <c r="C107" s="3">
        <v>7.7114258584316904</v>
      </c>
      <c r="D107" s="3">
        <v>13.1785410445713</v>
      </c>
      <c r="E107" s="3">
        <v>11.9099591461794</v>
      </c>
      <c r="F107" s="3">
        <v>6.6013917768090504</v>
      </c>
      <c r="G107" s="3">
        <v>10.542966823992099</v>
      </c>
      <c r="H107" s="3">
        <v>14.5846277993763</v>
      </c>
      <c r="I107" s="3">
        <v>15.6973442492685</v>
      </c>
      <c r="J107" s="3">
        <v>13.4266692544292</v>
      </c>
      <c r="K107" s="3">
        <v>12.8997380632704</v>
      </c>
      <c r="L107" s="3">
        <v>6.8856989560538304</v>
      </c>
      <c r="M107" s="3">
        <v>10.598705469528699</v>
      </c>
      <c r="N107" s="3">
        <v>8.0728177904755007</v>
      </c>
      <c r="O107" s="3">
        <v>24.245941414977501</v>
      </c>
      <c r="P107" s="3">
        <v>11.795225826283801</v>
      </c>
      <c r="Q107" s="3">
        <v>11.8184671447251</v>
      </c>
      <c r="R107" s="3">
        <v>17.3267780920667</v>
      </c>
      <c r="S107" s="3">
        <v>5.3778669088567996</v>
      </c>
      <c r="T107" s="3">
        <v>11.795171333268801</v>
      </c>
      <c r="U107" s="3">
        <v>13.628234422058201</v>
      </c>
      <c r="V107" s="3">
        <v>17.3570013008244</v>
      </c>
    </row>
    <row r="108" spans="1:22" x14ac:dyDescent="0.35">
      <c r="A108" s="2">
        <v>45156</v>
      </c>
      <c r="B108" s="3">
        <v>13.680121167666901</v>
      </c>
      <c r="C108" s="3">
        <v>7.8294834172212999</v>
      </c>
      <c r="D108" s="3">
        <v>13.392429382167</v>
      </c>
      <c r="E108" s="3">
        <v>11.2777766601591</v>
      </c>
      <c r="F108" s="3">
        <v>6.7555974874825502</v>
      </c>
      <c r="G108" s="3">
        <v>10.807203981997199</v>
      </c>
      <c r="H108" s="3">
        <v>14.737948249216201</v>
      </c>
      <c r="I108" s="3">
        <v>15.7585492387743</v>
      </c>
      <c r="J108" s="3">
        <v>13.1736779914355</v>
      </c>
      <c r="K108" s="3">
        <v>12.847983504562899</v>
      </c>
      <c r="L108" s="3">
        <v>7.0205250057997697</v>
      </c>
      <c r="M108" s="3">
        <v>10.3224847104355</v>
      </c>
      <c r="N108" s="3">
        <v>7.49001405035684</v>
      </c>
      <c r="O108" s="3">
        <v>23.5771108900251</v>
      </c>
      <c r="P108" s="3">
        <v>11.5421404453795</v>
      </c>
      <c r="Q108" s="3">
        <v>11.9755004739526</v>
      </c>
      <c r="R108" s="3">
        <v>17.3793834498697</v>
      </c>
      <c r="S108" s="3">
        <v>6.0469097596039703</v>
      </c>
      <c r="T108" s="3">
        <v>11.4912628027338</v>
      </c>
      <c r="U108" s="3">
        <v>14.320251180095999</v>
      </c>
      <c r="V108" s="3">
        <v>17.6669247617872</v>
      </c>
    </row>
    <row r="109" spans="1:22" x14ac:dyDescent="0.35">
      <c r="A109" s="2">
        <v>45187</v>
      </c>
      <c r="B109" s="3">
        <v>13.797714484415801</v>
      </c>
      <c r="C109" s="3">
        <v>7.9337290246166496</v>
      </c>
      <c r="D109" s="3">
        <v>13.4323946069958</v>
      </c>
      <c r="E109" s="3">
        <v>11.0812901694599</v>
      </c>
      <c r="F109" s="3">
        <v>6.9063264444283803</v>
      </c>
      <c r="G109" s="3">
        <v>11.0501037840348</v>
      </c>
      <c r="H109" s="3">
        <v>14.953893742226199</v>
      </c>
      <c r="I109" s="3">
        <v>16.363986514037499</v>
      </c>
      <c r="J109" s="3">
        <v>12.791255576241699</v>
      </c>
      <c r="K109" s="3">
        <v>13.760585974135999</v>
      </c>
      <c r="L109" s="3">
        <v>7.3172155359215703</v>
      </c>
      <c r="M109" s="3">
        <v>10.5557626008094</v>
      </c>
      <c r="N109" s="3">
        <v>7.1827344442418104</v>
      </c>
      <c r="O109" s="3">
        <v>23.943304467107399</v>
      </c>
      <c r="P109" s="3">
        <v>11.648131984533499</v>
      </c>
      <c r="Q109" s="3">
        <v>11.6490021981935</v>
      </c>
      <c r="R109" s="3">
        <v>17.4182907900564</v>
      </c>
      <c r="S109" s="3">
        <v>6.0804826135358798</v>
      </c>
      <c r="T109" s="3">
        <v>11.120685182777899</v>
      </c>
      <c r="U109" s="3">
        <v>15.3833303834388</v>
      </c>
      <c r="V109" s="3">
        <v>17.428815030286401</v>
      </c>
    </row>
    <row r="110" spans="1:22" x14ac:dyDescent="0.35">
      <c r="A110" s="2">
        <v>45217</v>
      </c>
      <c r="B110" s="3">
        <v>13.3512943125191</v>
      </c>
      <c r="C110" s="3">
        <v>7.9955941417934602</v>
      </c>
      <c r="D110" s="3">
        <v>13.2111735372685</v>
      </c>
      <c r="E110" s="3">
        <v>11.095938755296901</v>
      </c>
      <c r="F110" s="3">
        <v>7.4758587062531898</v>
      </c>
      <c r="G110" s="3">
        <v>10.6839759044468</v>
      </c>
      <c r="H110" s="3">
        <v>14.8888650383156</v>
      </c>
      <c r="I110" s="3">
        <v>16.573019694706801</v>
      </c>
      <c r="J110" s="3">
        <v>12.1632638546275</v>
      </c>
      <c r="K110" s="3">
        <v>13.6905164963696</v>
      </c>
      <c r="L110" s="3">
        <v>7.3324585703908696</v>
      </c>
      <c r="M110" s="3">
        <v>10.601508967723101</v>
      </c>
      <c r="N110" s="3">
        <v>6.73019107951027</v>
      </c>
      <c r="O110" s="3">
        <v>23.571562779122601</v>
      </c>
      <c r="P110" s="3">
        <v>11.2769421996307</v>
      </c>
      <c r="Q110" s="3">
        <v>11.342339095828899</v>
      </c>
      <c r="R110" s="3">
        <v>16.845456926126001</v>
      </c>
      <c r="S110" s="3">
        <v>6.2430356138433396</v>
      </c>
      <c r="T110" s="3">
        <v>10.5996480538937</v>
      </c>
      <c r="U110" s="3">
        <v>15.2206970817762</v>
      </c>
      <c r="V110" s="3">
        <v>17.3990642388193</v>
      </c>
    </row>
    <row r="111" spans="1:22" x14ac:dyDescent="0.35">
      <c r="A111" s="2">
        <v>45247</v>
      </c>
      <c r="B111" s="3">
        <v>13.632961965490701</v>
      </c>
      <c r="C111" s="3">
        <v>8.1976270917182692</v>
      </c>
      <c r="D111" s="3">
        <v>13.2817878280868</v>
      </c>
      <c r="E111" s="3">
        <v>10.619685015424301</v>
      </c>
      <c r="F111" s="3">
        <v>7.4905205231438998</v>
      </c>
      <c r="G111" s="3">
        <v>11.834557375201699</v>
      </c>
      <c r="H111" s="3">
        <v>14.9743518339837</v>
      </c>
      <c r="I111" s="3">
        <v>17.247070597756199</v>
      </c>
      <c r="J111" s="3">
        <v>12.953784533111699</v>
      </c>
      <c r="K111" s="3">
        <v>14.073917877031301</v>
      </c>
      <c r="L111" s="3">
        <v>7.98451710311027</v>
      </c>
      <c r="M111" s="3">
        <v>11.011749790951599</v>
      </c>
      <c r="N111" s="3">
        <v>6.74274797147695</v>
      </c>
      <c r="O111" s="3">
        <v>23.5459938518099</v>
      </c>
      <c r="P111" s="3">
        <v>11.2267487536133</v>
      </c>
      <c r="Q111" s="3">
        <v>11.681093539246501</v>
      </c>
      <c r="R111" s="3">
        <v>16.505856672886399</v>
      </c>
      <c r="S111" s="3">
        <v>5.6696664151957696</v>
      </c>
      <c r="T111" s="3">
        <v>10.384227229952501</v>
      </c>
      <c r="U111" s="3">
        <v>15.422392679067</v>
      </c>
      <c r="V111" s="3">
        <v>18.4803035674631</v>
      </c>
    </row>
    <row r="112" spans="1:22" x14ac:dyDescent="0.35">
      <c r="A112" s="2">
        <v>45278</v>
      </c>
      <c r="B112" s="3">
        <v>13.0958066987181</v>
      </c>
      <c r="C112" s="3">
        <v>9.2323747024508993</v>
      </c>
      <c r="D112" s="3">
        <v>13.5744906074301</v>
      </c>
      <c r="E112" s="3">
        <v>9.9695887758587602</v>
      </c>
      <c r="F112" s="3">
        <v>9.5771968162221306</v>
      </c>
      <c r="G112" s="3">
        <v>14.3335930923121</v>
      </c>
      <c r="H112" s="3">
        <v>15.264589135882501</v>
      </c>
      <c r="I112" s="3">
        <v>18.415198621492099</v>
      </c>
      <c r="J112" s="3">
        <v>14.1676992772751</v>
      </c>
      <c r="K112" s="3">
        <v>14.850499524497801</v>
      </c>
      <c r="L112" s="3">
        <v>8.4979277843514307</v>
      </c>
      <c r="M112" s="3">
        <v>11.271171872389999</v>
      </c>
      <c r="N112" s="3">
        <v>6.3578150193629996</v>
      </c>
      <c r="O112" s="3">
        <v>25.4193189620804</v>
      </c>
      <c r="P112" s="3">
        <v>10.6760338657693</v>
      </c>
      <c r="Q112" s="3">
        <v>11.2419067045539</v>
      </c>
      <c r="R112" s="3">
        <v>16.135018758733001</v>
      </c>
      <c r="S112" s="3">
        <v>5.6093131963458198</v>
      </c>
      <c r="T112" s="3">
        <v>9.9669915253268595</v>
      </c>
      <c r="U112" s="3">
        <v>16.0129693676881</v>
      </c>
      <c r="V112" s="3">
        <v>20.201144828618201</v>
      </c>
    </row>
    <row r="113" spans="1:37" x14ac:dyDescent="0.35">
      <c r="A113" s="2">
        <v>45309</v>
      </c>
      <c r="B113" s="3">
        <v>12.609228957180701</v>
      </c>
      <c r="C113" s="3">
        <v>9.1231468782699903</v>
      </c>
      <c r="D113" s="3">
        <v>14.0220283534735</v>
      </c>
      <c r="E113" s="3">
        <v>9.9365487989943109</v>
      </c>
      <c r="F113" s="3">
        <v>8.3926267599379205</v>
      </c>
      <c r="G113" s="3">
        <v>14.6084478590238</v>
      </c>
      <c r="H113" s="3">
        <v>15.1580636275534</v>
      </c>
      <c r="I113" s="3">
        <v>18.3563460941944</v>
      </c>
      <c r="J113" s="3">
        <v>13.3568993692465</v>
      </c>
      <c r="K113" s="3">
        <v>14.3958559769255</v>
      </c>
      <c r="L113" s="3">
        <v>8.1803043431731801</v>
      </c>
      <c r="M113" s="3">
        <v>10.842231649477</v>
      </c>
      <c r="N113" s="3">
        <v>6.42435915374171</v>
      </c>
      <c r="O113" s="3">
        <v>25.596510226347501</v>
      </c>
      <c r="P113" s="3">
        <v>9.9837150067368707</v>
      </c>
      <c r="Q113" s="3">
        <v>11.625338754834999</v>
      </c>
      <c r="R113" s="3">
        <v>15.4557164538235</v>
      </c>
      <c r="S113" s="3">
        <v>5.8243565645157203</v>
      </c>
      <c r="T113" s="3">
        <v>10.1451951969064</v>
      </c>
      <c r="U113" s="3">
        <v>16.831883281252299</v>
      </c>
      <c r="V113" s="3">
        <v>21.065569885385301</v>
      </c>
    </row>
    <row r="114" spans="1:37" x14ac:dyDescent="0.35">
      <c r="A114" s="2">
        <v>45338</v>
      </c>
      <c r="B114" s="3">
        <v>12.973346402094201</v>
      </c>
      <c r="C114" s="3">
        <v>10.5166467845134</v>
      </c>
      <c r="D114" s="3">
        <v>14.4439675381809</v>
      </c>
      <c r="E114" s="3">
        <v>10.434961436927599</v>
      </c>
      <c r="F114" s="3">
        <v>8.9756541751215693</v>
      </c>
      <c r="G114" s="3">
        <v>15.0998710564565</v>
      </c>
      <c r="H114" s="3">
        <v>15.549701925036601</v>
      </c>
      <c r="I114" s="3">
        <v>19.510203252514401</v>
      </c>
      <c r="J114" s="3">
        <v>14.7086162052869</v>
      </c>
      <c r="K114" s="3">
        <v>16.6289307658969</v>
      </c>
      <c r="L114" s="3">
        <v>8.3212724941847807</v>
      </c>
      <c r="M114" s="3">
        <v>10.910776192047701</v>
      </c>
      <c r="N114" s="3">
        <v>6.6994419397394003</v>
      </c>
      <c r="O114" s="3">
        <v>26.383465491525101</v>
      </c>
      <c r="P114" s="3">
        <v>10.3976722496718</v>
      </c>
      <c r="Q114" s="3">
        <v>11.4621258239406</v>
      </c>
      <c r="R114" s="3">
        <v>16.107350157059201</v>
      </c>
      <c r="S114" s="3">
        <v>6.7427794357567503</v>
      </c>
      <c r="T114" s="3">
        <v>9.61770348224392</v>
      </c>
      <c r="U114" s="3">
        <v>17.0059323870471</v>
      </c>
      <c r="V114" s="3">
        <v>21.538002506391901</v>
      </c>
    </row>
    <row r="115" spans="1:37" x14ac:dyDescent="0.35">
      <c r="A115" s="2">
        <v>45369</v>
      </c>
      <c r="B115" s="3">
        <v>13.5868452764299</v>
      </c>
      <c r="C115" s="3">
        <v>10.962231462006301</v>
      </c>
      <c r="D115" s="3">
        <v>14.1794512077424</v>
      </c>
      <c r="E115" s="3">
        <v>10.6903517610458</v>
      </c>
      <c r="F115" s="3">
        <v>8.9153031413635695</v>
      </c>
      <c r="G115" s="3">
        <v>15.277267460795599</v>
      </c>
      <c r="H115" s="3">
        <v>15.7704168373931</v>
      </c>
      <c r="I115" s="3">
        <v>19.842013216198399</v>
      </c>
      <c r="J115" s="3">
        <v>15.718068962746701</v>
      </c>
      <c r="K115" s="3">
        <v>16.043914959421901</v>
      </c>
      <c r="L115" s="3">
        <v>8.4007272662127193</v>
      </c>
      <c r="M115" s="3">
        <v>10.6156801575254</v>
      </c>
      <c r="N115" s="3">
        <v>6.7794978905846301</v>
      </c>
      <c r="O115" s="3">
        <v>25.948630988114999</v>
      </c>
      <c r="P115" s="3">
        <v>10.477248384416599</v>
      </c>
      <c r="Q115" s="3">
        <v>11.447339181873501</v>
      </c>
      <c r="R115" s="3">
        <v>16.5995548364813</v>
      </c>
      <c r="S115" s="3">
        <v>6.4995154841345402</v>
      </c>
      <c r="T115" s="3">
        <v>9.3985313203430003</v>
      </c>
      <c r="U115" s="3">
        <v>18.639155047189799</v>
      </c>
      <c r="V115" s="3">
        <v>21.678339064952301</v>
      </c>
    </row>
    <row r="116" spans="1:37" x14ac:dyDescent="0.35">
      <c r="A116" s="2">
        <v>45400</v>
      </c>
      <c r="B116" s="3">
        <v>13.597680075205099</v>
      </c>
      <c r="C116" s="3">
        <v>10.804598146988001</v>
      </c>
      <c r="D116" s="3">
        <v>13.828435441156101</v>
      </c>
      <c r="E116" s="3">
        <v>10.353282408498099</v>
      </c>
      <c r="F116" s="3">
        <v>8.8261563106356693</v>
      </c>
      <c r="G116" s="3">
        <v>15.146513995564501</v>
      </c>
      <c r="H116" s="3">
        <v>15.6066301612081</v>
      </c>
      <c r="I116" s="3">
        <v>19.6270446189491</v>
      </c>
      <c r="J116" s="3">
        <v>15.391197344657</v>
      </c>
      <c r="K116" s="3">
        <v>15.4073148731808</v>
      </c>
      <c r="L116" s="3">
        <v>8.2807262593326794</v>
      </c>
      <c r="M116" s="3">
        <v>10.514599824164801</v>
      </c>
      <c r="N116" s="3">
        <v>6.7503856094259298</v>
      </c>
      <c r="O116" s="3">
        <v>25.676373023052701</v>
      </c>
      <c r="P116" s="3">
        <v>10.3683076000003</v>
      </c>
      <c r="Q116" s="3">
        <v>11.227578463094201</v>
      </c>
      <c r="R116" s="3">
        <v>16.349539725595001</v>
      </c>
      <c r="S116" s="3">
        <v>6.5536011976853299</v>
      </c>
      <c r="T116" s="3">
        <v>9.3657766026550107</v>
      </c>
      <c r="U116" s="3">
        <v>18.083913510724301</v>
      </c>
      <c r="V116" s="3">
        <v>21.259713000248301</v>
      </c>
    </row>
    <row r="117" spans="1:37" x14ac:dyDescent="0.35">
      <c r="A117" s="2">
        <v>45429</v>
      </c>
      <c r="B117" s="3">
        <v>13.838451700030999</v>
      </c>
      <c r="C117" s="3">
        <v>10.818596156478501</v>
      </c>
      <c r="D117" s="3">
        <v>13.696170653135001</v>
      </c>
      <c r="E117" s="3">
        <v>10.141356405804601</v>
      </c>
      <c r="F117" s="3">
        <v>9.0591821270737807</v>
      </c>
      <c r="G117" s="3">
        <v>15.4528540740003</v>
      </c>
      <c r="H117" s="3">
        <v>15.6821588656136</v>
      </c>
      <c r="I117" s="3">
        <v>19.796303180720798</v>
      </c>
      <c r="J117" s="3">
        <v>15.283118716547399</v>
      </c>
      <c r="K117" s="3">
        <v>14.863625741399501</v>
      </c>
      <c r="L117" s="3">
        <v>8.2230523550972396</v>
      </c>
      <c r="M117" s="3">
        <v>10.7679621762612</v>
      </c>
      <c r="N117" s="3">
        <v>6.8897370251047301</v>
      </c>
      <c r="O117" s="3">
        <v>25.665601629944501</v>
      </c>
      <c r="P117" s="3">
        <v>10.9432105528587</v>
      </c>
      <c r="Q117" s="3">
        <v>11.0733729111057</v>
      </c>
      <c r="R117" s="3">
        <v>16.297594969483999</v>
      </c>
      <c r="S117" s="3">
        <v>6.7542545099617097</v>
      </c>
      <c r="T117" s="3">
        <v>9.0829717345872094</v>
      </c>
      <c r="U117" s="3">
        <v>18.284939612693801</v>
      </c>
      <c r="V117" s="3">
        <v>20.762650897181299</v>
      </c>
    </row>
    <row r="118" spans="1:37" x14ac:dyDescent="0.35">
      <c r="A118" s="2">
        <v>45461</v>
      </c>
      <c r="B118" s="3">
        <v>13.563469855494599</v>
      </c>
      <c r="C118" s="3">
        <v>10.6652547249333</v>
      </c>
      <c r="D118" s="3">
        <v>13.2910364046552</v>
      </c>
      <c r="E118" s="3">
        <v>9.9768697526974108</v>
      </c>
      <c r="F118" s="3">
        <v>9.0869653259818506</v>
      </c>
      <c r="G118" s="3">
        <v>14.352517933733001</v>
      </c>
      <c r="H118" s="3">
        <v>15.446236331598399</v>
      </c>
      <c r="I118" s="3">
        <v>19.964884938080701</v>
      </c>
      <c r="J118" s="3">
        <v>14.497567464989199</v>
      </c>
      <c r="K118" s="3">
        <v>14.2942522872955</v>
      </c>
      <c r="L118" s="3">
        <v>7.8769183773267697</v>
      </c>
      <c r="M118" s="3">
        <v>10.8072689809261</v>
      </c>
      <c r="N118" s="3">
        <v>6.7867497035584599</v>
      </c>
      <c r="O118" s="3">
        <v>26.001114649159302</v>
      </c>
      <c r="P118" s="3">
        <v>10.523496177252101</v>
      </c>
      <c r="Q118" s="3">
        <v>10.895448311031</v>
      </c>
      <c r="R118" s="3">
        <v>15.689226088288599</v>
      </c>
      <c r="S118" s="3">
        <v>6.7893107549337399</v>
      </c>
      <c r="T118" s="3">
        <v>8.9576767558164594</v>
      </c>
      <c r="U118" s="3">
        <v>17.879988561858699</v>
      </c>
      <c r="V118" s="3">
        <v>20.150765957701999</v>
      </c>
    </row>
    <row r="119" spans="1:37" x14ac:dyDescent="0.35">
      <c r="A119" s="2">
        <v>45491</v>
      </c>
      <c r="B119" s="3">
        <v>13.3799270333629</v>
      </c>
      <c r="C119" s="3">
        <v>11.041225191716901</v>
      </c>
      <c r="D119" s="3">
        <v>13.6662262964412</v>
      </c>
      <c r="E119" s="3">
        <v>10.239485933944</v>
      </c>
      <c r="F119" s="3">
        <v>9.0557652375647208</v>
      </c>
      <c r="G119" s="3">
        <v>14.0134943661044</v>
      </c>
      <c r="H119" s="3">
        <v>15.520239403526</v>
      </c>
      <c r="I119" s="3">
        <v>19.787254589145402</v>
      </c>
      <c r="J119" s="3">
        <v>14.1197142554878</v>
      </c>
      <c r="K119" s="3">
        <v>13.748579887632699</v>
      </c>
      <c r="L119" s="3">
        <v>8.0564433777379403</v>
      </c>
      <c r="M119" s="3">
        <v>10.811688618869599</v>
      </c>
      <c r="N119" s="3">
        <v>6.7684869812526802</v>
      </c>
      <c r="O119" s="3">
        <v>26.434517267930701</v>
      </c>
      <c r="P119" s="3">
        <v>10.3560954418802</v>
      </c>
      <c r="Q119" s="3">
        <v>10.994482206530799</v>
      </c>
      <c r="R119" s="3">
        <v>15.6660367327133</v>
      </c>
      <c r="S119" s="3">
        <v>7.1361266818631597</v>
      </c>
      <c r="T119" s="3">
        <v>9.1917555013091707</v>
      </c>
      <c r="U119" s="3">
        <v>16.906880503001702</v>
      </c>
      <c r="V119" s="3">
        <v>20.454760689935199</v>
      </c>
    </row>
    <row r="120" spans="1:37" x14ac:dyDescent="0.35">
      <c r="A120" s="2">
        <v>45520</v>
      </c>
      <c r="B120" s="3">
        <v>12.9030018029266</v>
      </c>
      <c r="C120" s="3">
        <v>10.960010508207199</v>
      </c>
      <c r="D120" s="3">
        <v>13.925352758240299</v>
      </c>
      <c r="E120" s="3">
        <v>10.315649185499201</v>
      </c>
      <c r="F120" s="3">
        <v>9.1068192392302496</v>
      </c>
      <c r="G120" s="3">
        <v>13.221860939634</v>
      </c>
      <c r="H120" s="3">
        <v>15.3669469776612</v>
      </c>
      <c r="I120" s="3">
        <v>18.910829979933201</v>
      </c>
      <c r="J120" s="3">
        <v>13.7751310461838</v>
      </c>
      <c r="K120" s="3">
        <v>12.746506283897199</v>
      </c>
      <c r="L120" s="3">
        <v>8.3239250497382091</v>
      </c>
      <c r="M120" s="3">
        <v>11.1987780149089</v>
      </c>
      <c r="N120" s="3">
        <v>6.6435474167685902</v>
      </c>
      <c r="O120" s="3">
        <v>26.344364709423299</v>
      </c>
      <c r="P120" s="3">
        <v>10.145373904637299</v>
      </c>
      <c r="Q120" s="3">
        <v>11.1507175610801</v>
      </c>
      <c r="R120" s="3">
        <v>15.5399190902007</v>
      </c>
      <c r="S120" s="3">
        <v>6.6957373826360698</v>
      </c>
      <c r="T120" s="3">
        <v>9.2126407642004509</v>
      </c>
      <c r="U120" s="3">
        <v>16.1144892115259</v>
      </c>
      <c r="V120" s="3">
        <v>19.838586031934199</v>
      </c>
    </row>
    <row r="121" spans="1:37" x14ac:dyDescent="0.35">
      <c r="A121" s="2">
        <v>45553</v>
      </c>
      <c r="B121" s="3">
        <v>12.5999148880275</v>
      </c>
      <c r="C121" s="3">
        <v>11.1985742760529</v>
      </c>
      <c r="D121" s="3">
        <v>14.5860140227543</v>
      </c>
      <c r="E121" s="3">
        <v>10.6433900630898</v>
      </c>
      <c r="F121" s="3">
        <v>8.8267577598220193</v>
      </c>
      <c r="G121" s="3">
        <v>13.2403441527414</v>
      </c>
      <c r="H121" s="3">
        <v>15.6530182348572</v>
      </c>
      <c r="I121" s="3">
        <v>17.667454282006101</v>
      </c>
      <c r="J121" s="3">
        <v>13.283620371565499</v>
      </c>
      <c r="K121" s="3">
        <v>11.747824809926399</v>
      </c>
      <c r="L121" s="3">
        <v>9.1367537176930593</v>
      </c>
      <c r="M121" s="3">
        <v>11.550670584284401</v>
      </c>
      <c r="N121" s="3">
        <v>6.5687659832864496</v>
      </c>
      <c r="O121" s="3">
        <v>27.347134596364999</v>
      </c>
      <c r="P121" s="3">
        <v>9.8118856038081397</v>
      </c>
      <c r="Q121" s="3">
        <v>11.4158830151967</v>
      </c>
      <c r="R121" s="3">
        <v>16.67605482099</v>
      </c>
      <c r="S121" s="3">
        <v>7.4025672996716398</v>
      </c>
      <c r="T121" s="3">
        <v>9.6583580141848504</v>
      </c>
      <c r="U121" s="3">
        <v>15.7854859560567</v>
      </c>
      <c r="V121" s="3">
        <v>19.727243881936101</v>
      </c>
    </row>
    <row r="122" spans="1:37" x14ac:dyDescent="0.35">
      <c r="A122" s="2">
        <v>45581</v>
      </c>
      <c r="B122" s="3">
        <v>14.354984670611399</v>
      </c>
      <c r="C122" s="3">
        <v>11.3209446406133</v>
      </c>
      <c r="D122" s="3">
        <v>14.4751650834454</v>
      </c>
      <c r="E122" s="3">
        <v>10.915749836828899</v>
      </c>
      <c r="F122" s="3">
        <v>9.1121824155413993</v>
      </c>
      <c r="G122" s="3">
        <v>13.4808474024515</v>
      </c>
      <c r="H122" s="3">
        <v>15.4260035648719</v>
      </c>
      <c r="I122" s="3">
        <v>18.155792560039401</v>
      </c>
      <c r="J122" s="3">
        <v>13.002561552449199</v>
      </c>
      <c r="K122" s="3">
        <v>11.4665261337675</v>
      </c>
      <c r="L122" s="3">
        <v>9.1375062285645399</v>
      </c>
      <c r="M122" s="3">
        <v>12.0338487140975</v>
      </c>
      <c r="N122" s="3">
        <v>6.4859252868664701</v>
      </c>
      <c r="O122" s="3">
        <v>27.292187628376599</v>
      </c>
      <c r="P122" s="3">
        <v>11.157236191017899</v>
      </c>
      <c r="Q122" s="3">
        <v>11.6963092707771</v>
      </c>
      <c r="R122" s="3">
        <v>17.374391236757099</v>
      </c>
      <c r="S122" s="3">
        <v>7.4329067703761504</v>
      </c>
      <c r="T122" s="3">
        <v>9.6808204116941194</v>
      </c>
      <c r="U122" s="3">
        <v>15.7166508018919</v>
      </c>
      <c r="V122" s="3">
        <v>19.6258390532794</v>
      </c>
    </row>
    <row r="124" spans="1:37" x14ac:dyDescent="0.35">
      <c r="A124" s="2" t="s">
        <v>91</v>
      </c>
      <c r="B124" s="3" cm="1">
        <f t="array" ref="B124">MIN(_xlfn._xlws.FILTER(B1:B122, ISNUMBER(B1:B122)))</f>
        <v>11.158543953163701</v>
      </c>
      <c r="C124" s="3" cm="1">
        <f t="array" ref="C124">MIN(_xlfn._xlws.FILTER(C1:C122, ISNUMBER(C1:C122)))</f>
        <v>0.86191107009491097</v>
      </c>
      <c r="D124" s="3" cm="1">
        <f t="array" ref="D124">MIN(_xlfn._xlws.FILTER(D1:D122, ISNUMBER(D1:D122)))</f>
        <v>11.9869557790695</v>
      </c>
      <c r="E124" s="3" cm="1">
        <f t="array" ref="E124">MIN(_xlfn._xlws.FILTER(E1:E122, ISNUMBER(E1:E122)))</f>
        <v>9.9365487989943109</v>
      </c>
      <c r="F124" s="3" cm="1">
        <f t="array" ref="F124">MIN(_xlfn._xlws.FILTER(F1:F122, ISNUMBER(F1:F122)))</f>
        <v>5.48617661069264</v>
      </c>
      <c r="G124" s="3" cm="1">
        <f t="array" ref="G124">MIN(_xlfn._xlws.FILTER(G1:G122, ISNUMBER(G1:G122)))</f>
        <v>9.2546086704081407</v>
      </c>
      <c r="H124" s="3" cm="1">
        <f t="array" ref="H124">MIN(_xlfn._xlws.FILTER(H1:H122, ISNUMBER(H1:H122)))</f>
        <v>14.393370622501299</v>
      </c>
      <c r="I124" s="3" cm="1">
        <f t="array" ref="I124">MIN(_xlfn._xlws.FILTER(I1:I122, ISNUMBER(I1:I122)))</f>
        <v>10.036947598178999</v>
      </c>
      <c r="J124" s="3" cm="1">
        <f t="array" ref="J124">MIN(_xlfn._xlws.FILTER(J1:J122, ISNUMBER(J1:J122)))</f>
        <v>12.1632638546275</v>
      </c>
      <c r="K124" s="3" cm="1">
        <f t="array" ref="K124">MIN(_xlfn._xlws.FILTER(K1:K122, ISNUMBER(K1:K122)))</f>
        <v>8.3207271990922305</v>
      </c>
      <c r="L124" s="3" cm="1">
        <f t="array" ref="L124">MIN(_xlfn._xlws.FILTER(L1:L122, ISNUMBER(L1:L122)))</f>
        <v>5.3887842801147796</v>
      </c>
      <c r="M124" s="3" cm="1">
        <f t="array" ref="M124">MIN(_xlfn._xlws.FILTER(M1:M122, ISNUMBER(M1:M122)))</f>
        <v>9.6352610920976094</v>
      </c>
      <c r="N124" s="3" cm="1">
        <f t="array" ref="N124">MIN(_xlfn._xlws.FILTER(N1:N122, ISNUMBER(N1:N122)))</f>
        <v>-185.93501798356201</v>
      </c>
      <c r="O124" s="3" cm="1">
        <f t="array" ref="O124">MIN(_xlfn._xlws.FILTER(O1:O122, ISNUMBER(O1:O122)))</f>
        <v>17.6018228981549</v>
      </c>
      <c r="P124" s="3" cm="1">
        <f t="array" ref="P124">MIN(_xlfn._xlws.FILTER(P1:P122, ISNUMBER(P1:P122)))</f>
        <v>9.1762503797382902</v>
      </c>
      <c r="Q124" s="3" cm="1">
        <f t="array" ref="Q124">MIN(_xlfn._xlws.FILTER(Q1:Q122, ISNUMBER(Q1:Q122)))</f>
        <v>10.7510548049412</v>
      </c>
      <c r="R124" s="3" cm="1">
        <f t="array" ref="R124">MIN(_xlfn._xlws.FILTER(R1:R122, ISNUMBER(R1:R122)))</f>
        <v>13.8962235548337</v>
      </c>
      <c r="S124" s="3" cm="1">
        <f t="array" ref="S124">MIN(_xlfn._xlws.FILTER(S1:S122, ISNUMBER(S1:S122)))</f>
        <v>4.4756758663802998</v>
      </c>
      <c r="T124" s="3" cm="1">
        <f t="array" ref="T124">MIN(_xlfn._xlws.FILTER(T1:T122, ISNUMBER(T1:T122)))</f>
        <v>8.9576767558164594</v>
      </c>
      <c r="U124" s="3" cm="1">
        <f t="array" ref="U124">MIN(_xlfn._xlws.FILTER(U1:U122, ISNUMBER(U1:U122)))</f>
        <v>-4.7302215235906804</v>
      </c>
      <c r="V124" s="3" cm="1">
        <f t="array" ref="V124">MIN(_xlfn._xlws.FILTER(V1:V122, ISNUMBER(V1:V122)))</f>
        <v>11.166907404393401</v>
      </c>
    </row>
    <row r="125" spans="1:37" x14ac:dyDescent="0.35">
      <c r="A125" s="2" t="s">
        <v>92</v>
      </c>
      <c r="B125" s="3" cm="1">
        <f t="array" ref="B125">MAX(_xlfn._xlws.FILTER(B1:B122, ISNUMBER(B1:B122)))</f>
        <v>22.085862161529199</v>
      </c>
      <c r="C125" s="3" cm="1">
        <f t="array" ref="C125">MAX(_xlfn._xlws.FILTER(C1:C122, ISNUMBER(C1:C122)))</f>
        <v>31.556471325859601</v>
      </c>
      <c r="D125" s="3" cm="1">
        <f t="array" ref="D125">MAX(_xlfn._xlws.FILTER(D1:D122, ISNUMBER(D1:D122)))</f>
        <v>26.136657215604998</v>
      </c>
      <c r="E125" s="3" cm="1">
        <f t="array" ref="E125">MAX(_xlfn._xlws.FILTER(E1:E122, ISNUMBER(E1:E122)))</f>
        <v>25.872724920081499</v>
      </c>
      <c r="F125" s="3" cm="1">
        <f t="array" ref="F125">MAX(_xlfn._xlws.FILTER(F1:F122, ISNUMBER(F1:F122)))</f>
        <v>22.4293400423986</v>
      </c>
      <c r="G125" s="3" cm="1">
        <f t="array" ref="G125">MAX(_xlfn._xlws.FILTER(G1:G122, ISNUMBER(G1:G122)))</f>
        <v>64.612546811545897</v>
      </c>
      <c r="H125" s="3" cm="1">
        <f t="array" ref="H125">MAX(_xlfn._xlws.FILTER(H1:H122, ISNUMBER(H1:H122)))</f>
        <v>21.351979540306001</v>
      </c>
      <c r="I125" s="3" cm="1">
        <f t="array" ref="I125">MAX(_xlfn._xlws.FILTER(I1:I122, ISNUMBER(I1:I122)))</f>
        <v>19.964884938080701</v>
      </c>
      <c r="J125" s="3" cm="1">
        <f t="array" ref="J125">MAX(_xlfn._xlws.FILTER(J1:J122, ISNUMBER(J1:J122)))</f>
        <v>31.980065398227602</v>
      </c>
      <c r="K125" s="3" cm="1">
        <f t="array" ref="K125">MAX(_xlfn._xlws.FILTER(K1:K122, ISNUMBER(K1:K122)))</f>
        <v>21.325408560589501</v>
      </c>
      <c r="L125" s="3" cm="1">
        <f t="array" ref="L125">MAX(_xlfn._xlws.FILTER(L1:L122, ISNUMBER(L1:L122)))</f>
        <v>35.699671778175301</v>
      </c>
      <c r="M125" s="3" cm="1">
        <f t="array" ref="M125">MAX(_xlfn._xlws.FILTER(M1:M122, ISNUMBER(M1:M122)))</f>
        <v>18.889189246672199</v>
      </c>
      <c r="N125" s="3" cm="1">
        <f t="array" ref="N125">MAX(_xlfn._xlws.FILTER(N1:N122, ISNUMBER(N1:N122)))</f>
        <v>24.061362925449</v>
      </c>
      <c r="O125" s="3" cm="1">
        <f t="array" ref="O125">MAX(_xlfn._xlws.FILTER(O1:O122, ISNUMBER(O1:O122)))</f>
        <v>33.956440148689502</v>
      </c>
      <c r="P125" s="3" cm="1">
        <f t="array" ref="P125">MAX(_xlfn._xlws.FILTER(P1:P122, ISNUMBER(P1:P122)))</f>
        <v>21.7969322906103</v>
      </c>
      <c r="Q125" s="3" cm="1">
        <f t="array" ref="Q125">MAX(_xlfn._xlws.FILTER(Q1:Q122, ISNUMBER(Q1:Q122)))</f>
        <v>17.943869410739001</v>
      </c>
      <c r="R125" s="3" cm="1">
        <f t="array" ref="R125">MAX(_xlfn._xlws.FILTER(R1:R122, ISNUMBER(R1:R122)))</f>
        <v>28.0724961589599</v>
      </c>
      <c r="S125" s="3" cm="1">
        <f t="array" ref="S125">MAX(_xlfn._xlws.FILTER(S1:S122, ISNUMBER(S1:S122)))</f>
        <v>13.5199659831598</v>
      </c>
      <c r="T125" s="3" cm="1">
        <f t="array" ref="T125">MAX(_xlfn._xlws.FILTER(T1:T122, ISNUMBER(T1:T122)))</f>
        <v>27.811458798634899</v>
      </c>
      <c r="U125" s="3" cm="1">
        <f t="array" ref="U125">MAX(_xlfn._xlws.FILTER(U1:U122, ISNUMBER(U1:U122)))</f>
        <v>32.239751541001702</v>
      </c>
      <c r="V125" s="3" cm="1">
        <f t="array" ref="V125">MAX(_xlfn._xlws.FILTER(V1:V122, ISNUMBER(V1:V122)))</f>
        <v>29.140422565177499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0.126</v>
      </c>
      <c r="C127" s="9" cm="1">
        <f t="array" ref="C127">_xlfn.PERCENTRANK.EXC(_xlfn._xlws.FILTER(C1:C122, ISNUMBER(C1:C122)),C121)</f>
        <v>0.32700000000000001</v>
      </c>
      <c r="D127" s="9" cm="1">
        <f t="array" ref="D127">_xlfn.PERCENTRANK.EXC(_xlfn._xlws.FILTER(D1:D122, ISNUMBER(D1:D122)),D121)</f>
        <v>0.22900000000000001</v>
      </c>
      <c r="E127" s="9" cm="1">
        <f t="array" ref="E127">_xlfn.PERCENTRANK.EXC(_xlfn._xlws.FILTER(E1:E122, ISNUMBER(E1:E122)),E121)</f>
        <v>8.1000000000000003E-2</v>
      </c>
      <c r="F127" s="9" cm="1">
        <f t="array" ref="F127">_xlfn.PERCENTRANK.EXC(_xlfn._xlws.FILTER(F1:F122, ISNUMBER(F1:F122)),F121)</f>
        <v>0.18</v>
      </c>
      <c r="G127" s="9" cm="1">
        <f t="array" ref="G127">_xlfn.PERCENTRANK.EXC(_xlfn._xlws.FILTER(G1:G122, ISNUMBER(G1:G122)),G121)</f>
        <v>0.21299999999999999</v>
      </c>
      <c r="H127" s="9" cm="1">
        <f t="array" ref="H127">_xlfn.PERCENTRANK.EXC(_xlfn._xlws.FILTER(H1:H122, ISNUMBER(H1:H122)),H121)</f>
        <v>0.26200000000000001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8.4000000000000005E-2</v>
      </c>
      <c r="K127" s="9" cm="1">
        <f t="array" ref="K127">_xlfn.PERCENTRANK.EXC(_xlfn._xlws.FILTER(K1:K122, ISNUMBER(K1:K122)),K121)</f>
        <v>0.61399999999999999</v>
      </c>
      <c r="L127" s="9" cm="1">
        <f t="array" ref="L127">_xlfn.PERCENTRANK.EXC(_xlfn._xlws.FILTER(L1:L122, ISNUMBER(L1:L122)),L121)</f>
        <v>0.28599999999999998</v>
      </c>
      <c r="M127" s="9" cm="1">
        <f t="array" ref="M127">_xlfn.PERCENTRANK.EXC(_xlfn._xlws.FILTER(M1:M122, ISNUMBER(M1:M122)),M121)</f>
        <v>0.311</v>
      </c>
      <c r="N127" s="9" cm="1">
        <f t="array" ref="N127">_xlfn.PERCENTRANK.EXC(_xlfn._xlws.FILTER(N1:N122, ISNUMBER(N1:N122)),N121)</f>
        <v>0.21299999999999999</v>
      </c>
      <c r="O127" s="9" cm="1">
        <f t="array" ref="O127">_xlfn.PERCENTRANK.EXC(_xlfn._xlws.FILTER(O1:O122, ISNUMBER(O1:O122)),O121)</f>
        <v>0.86799999999999999</v>
      </c>
      <c r="P127" s="9" cm="1">
        <f t="array" ref="P127">_xlfn.PERCENTRANK.EXC(_xlfn._xlws.FILTER(P1:P122, ISNUMBER(P1:P122)),P121)</f>
        <v>8.1000000000000003E-2</v>
      </c>
      <c r="Q127" s="9" cm="1">
        <f t="array" ref="Q127">_xlfn.PERCENTRANK.EXC(_xlfn._xlws.FILTER(Q1:Q122, ISNUMBER(Q1:Q122)),Q121)</f>
        <v>8.4000000000000005E-2</v>
      </c>
      <c r="R127" s="9" cm="1">
        <f t="array" ref="R127">_xlfn.PERCENTRANK.EXC(_xlfn._xlws.FILTER(R1:R122, ISNUMBER(R1:R122)),R121)</f>
        <v>0.45</v>
      </c>
      <c r="S127" s="9" cm="1">
        <f t="array" ref="S127">_xlfn.PERCENTRANK.EXC(_xlfn._xlws.FILTER(S1:S122, ISNUMBER(S1:S122)),S121)</f>
        <v>0.35199999999999998</v>
      </c>
      <c r="T127" s="9" cm="1">
        <f t="array" ref="T127">_xlfn.PERCENTRANK.EXC(_xlfn._xlws.FILTER(T1:T122, ISNUMBER(T1:T122)),T121)</f>
        <v>6.7000000000000004E-2</v>
      </c>
      <c r="U127" s="9" cm="1">
        <f t="array" ref="U127">_xlfn.PERCENTRANK.EXC(_xlfn._xlws.FILTER(U1:U122, ISNUMBER(U1:U122)),U121)</f>
        <v>0.36</v>
      </c>
      <c r="V127" s="9" cm="1">
        <f t="array" ref="V127">_xlfn.PERCENTRANK.EXC(_xlfn._xlws.FILTER(V1:V122, ISNUMBER(V1:V122)),V121)</f>
        <v>0.68200000000000005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41929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13.5806858426752</v>
      </c>
      <c r="D2" s="3" cm="1">
        <f t="array" ref="D2:D122">_xll.FDS(D1,"FMA_PE(NTMA,-10AY,0,AM,""PORTAGG"",""MEANR"")")</f>
        <v>14.246805258449999</v>
      </c>
      <c r="E2" s="3" cm="1">
        <f t="array" ref="E2:E122">_xll.FDS(E1,"FMA_PE(NTMA,-10AY,0,AM,""PORTAGG"",""MEANR"")")</f>
        <v>16.9901775194127</v>
      </c>
      <c r="F2" s="3" cm="1">
        <f t="array" ref="F2:F122">_xll.FDS(F1,"FMA_PE(NTMA,-10AY,0,AM,""PORTAGG"",""MEANR"")")</f>
        <v>13.2871463321465</v>
      </c>
      <c r="G2" s="3" cm="1">
        <f t="array" ref="G2:G122">_xll.FDS(G1,"FMA_PE(NTMA,-10AY,0,AM,""PORTAGG"",""MEANR"")")</f>
        <v>12.1575138530307</v>
      </c>
      <c r="H2" s="3" cm="1">
        <f t="array" ref="H2:H122">_xll.FDS(H1,"FMA_PE(NTMA,-10AY,0,AM,""PORTAGG"",""MEANR"")")</f>
        <v>15.125122775261399</v>
      </c>
      <c r="I2" s="3" cm="1">
        <f t="array" ref="I2:I122">_xll.FDS(I1,"FMA_PE(NTMA,-10AY,0,AM,""PORTAGG"",""MEANR"")")</f>
        <v>12.349411084400099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9.2133281697736908</v>
      </c>
      <c r="L2" s="3" cm="1">
        <f t="array" ref="L2:L122">_xll.FDS(L1,"FMA_PE(NTMA,-10AY,0,AM,""PORTAGG"",""MEANR"")")</f>
        <v>11.6847800743585</v>
      </c>
      <c r="M2" s="3" cm="1">
        <f t="array" ref="M2:M122">_xll.FDS(M1,"FMA_PE(NTMA,-10AY,0,AM,""PORTAGG"",""MEANR"")")</f>
        <v>14.1467671411264</v>
      </c>
      <c r="N2" s="3" cm="1">
        <f t="array" ref="N2:N122">_xll.FDS(N1,"FMA_PE(NTMA,-10AY,0,AM,""PORTAGG"",""MEANR"")")</f>
        <v>6.4690636540362503</v>
      </c>
      <c r="O2" s="3" cm="1">
        <f t="array" ref="O2:O122">_xll.FDS(O1,"FMA_PE(NTMA,-10AY,0,AM,""PORTAGG"",""MEANR"")")</f>
        <v>16.020487018265399</v>
      </c>
      <c r="P2" s="3" cm="1">
        <f t="array" ref="P2:P122">_xll.FDS(P1,"FMA_PE(NTMA,-10AY,0,AM,""PORTAGG"",""MEANR"")")</f>
        <v>8.4103051799533706</v>
      </c>
      <c r="Q2" s="3" cm="1">
        <f t="array" ref="Q2:Q122">_xll.FDS(Q1,"FMA_PE(NTMA,-10AY,0,AM,""PORTAGG"",""MEANR"")")</f>
        <v>14.5630225522606</v>
      </c>
      <c r="R2" s="3" cm="1">
        <f t="array" ref="R2:R122">_xll.FDS(R1,"FMA_PE(NTMA,-10AY,0,AM,""PORTAGG"",""MEANR"")")</f>
        <v>15.114605119652399</v>
      </c>
      <c r="S2" s="3" cm="1">
        <f t="array" ref="S2:S122">_xll.FDS(S1,"FMA_PE(NTMA,-10AY,0,AM,""PORTAGG"",""MEANR"")")</f>
        <v>9.4922451664181597</v>
      </c>
      <c r="T2" s="3" cm="1">
        <f t="array" ref="T2:T122">_xll.FDS(T1,"FMA_PE(NTMA,-10AY,0,AM,""PORTAGG"",""MEANR"")")</f>
        <v>13.168143197639001</v>
      </c>
      <c r="U2" s="3" cm="1">
        <f t="array" ref="U2:U122">_xll.FDS(U1,"FMA_PE(NTMA,-10AY,0,AM,""PORTAGG"",""MEANR"")")</f>
        <v>11.794674719944799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41961</v>
      </c>
      <c r="B3" s="3" t="e">
        <v>#N/A</v>
      </c>
      <c r="C3" s="3">
        <v>14.332403803319099</v>
      </c>
      <c r="D3" s="3">
        <v>14.7472079711149</v>
      </c>
      <c r="E3" s="3">
        <v>17.715594960101601</v>
      </c>
      <c r="F3" s="3">
        <v>13.403205847737</v>
      </c>
      <c r="G3" s="3">
        <v>12.104992678611399</v>
      </c>
      <c r="H3" s="3">
        <v>15.374173758841</v>
      </c>
      <c r="I3" s="3">
        <v>12.8678946333384</v>
      </c>
      <c r="J3" s="3" t="e">
        <v>#N/A</v>
      </c>
      <c r="K3" s="3">
        <v>9.7360523000488595</v>
      </c>
      <c r="L3" s="3">
        <v>11.162026702296799</v>
      </c>
      <c r="M3" s="3">
        <v>15.2930678766089</v>
      </c>
      <c r="N3" s="3">
        <v>6.4635678650464996</v>
      </c>
      <c r="O3" s="3">
        <v>17.3246652265059</v>
      </c>
      <c r="P3" s="3">
        <v>8.6872183073888802</v>
      </c>
      <c r="Q3" s="3">
        <v>15.140915691788299</v>
      </c>
      <c r="R3" s="3">
        <v>15.644211716058701</v>
      </c>
      <c r="S3" s="3">
        <v>10.1067940159607</v>
      </c>
      <c r="T3" s="3">
        <v>14.3895476286626</v>
      </c>
      <c r="U3" s="3">
        <v>11.6736275154257</v>
      </c>
      <c r="V3" s="3" t="e">
        <v>#N/A</v>
      </c>
    </row>
    <row r="4" spans="1:22" x14ac:dyDescent="0.35">
      <c r="A4" s="2">
        <v>41991</v>
      </c>
      <c r="B4" s="3" t="e">
        <v>#N/A</v>
      </c>
      <c r="C4" s="3">
        <v>13.564868530836099</v>
      </c>
      <c r="D4" s="3">
        <v>14.731835878785301</v>
      </c>
      <c r="E4" s="3">
        <v>16.777200977381899</v>
      </c>
      <c r="F4" s="3">
        <v>13.5048022268821</v>
      </c>
      <c r="G4" s="3">
        <v>12.2607336616735</v>
      </c>
      <c r="H4" s="3">
        <v>14.628184769017</v>
      </c>
      <c r="I4" s="3">
        <v>12.5513804675078</v>
      </c>
      <c r="J4" s="3" t="e">
        <v>#N/A</v>
      </c>
      <c r="K4" s="3">
        <v>9.4605748859357792</v>
      </c>
      <c r="L4" s="3">
        <v>10.766092115446799</v>
      </c>
      <c r="M4" s="3">
        <v>15.5305200781932</v>
      </c>
      <c r="N4" s="3">
        <v>5.3867765259662699</v>
      </c>
      <c r="O4" s="3">
        <v>16.591959332091001</v>
      </c>
      <c r="P4" s="3">
        <v>9.0470279270531506</v>
      </c>
      <c r="Q4" s="3">
        <v>12.375898122757199</v>
      </c>
      <c r="R4" s="3">
        <v>14.935132756501099</v>
      </c>
      <c r="S4" s="3">
        <v>10.2219624533536</v>
      </c>
      <c r="T4" s="3">
        <v>11.4565733061913</v>
      </c>
      <c r="U4" s="3">
        <v>11.475369768337</v>
      </c>
      <c r="V4" s="3" t="e">
        <v>#N/A</v>
      </c>
    </row>
    <row r="5" spans="1:22" x14ac:dyDescent="0.35">
      <c r="A5" s="2">
        <v>42020</v>
      </c>
      <c r="B5" s="3" t="e">
        <v>#N/A</v>
      </c>
      <c r="C5" s="3">
        <v>12.5753230334163</v>
      </c>
      <c r="D5" s="3">
        <v>14.820409056130201</v>
      </c>
      <c r="E5" s="3">
        <v>17.7955309724831</v>
      </c>
      <c r="F5" s="3">
        <v>12.953012820736699</v>
      </c>
      <c r="G5" s="3">
        <v>12.5582121459658</v>
      </c>
      <c r="H5" s="3">
        <v>14.998888344524801</v>
      </c>
      <c r="I5" s="3">
        <v>12.418155901791399</v>
      </c>
      <c r="J5" s="3" t="e">
        <v>#N/A</v>
      </c>
      <c r="K5" s="3">
        <v>9.3603378373959298</v>
      </c>
      <c r="L5" s="3">
        <v>11.281794360175301</v>
      </c>
      <c r="M5" s="3">
        <v>15.9447223741145</v>
      </c>
      <c r="N5" s="3">
        <v>4.2846883900128603</v>
      </c>
      <c r="O5" s="3">
        <v>17.3709722653611</v>
      </c>
      <c r="P5" s="3">
        <v>9.8144345559572397</v>
      </c>
      <c r="Q5" s="3">
        <v>13.3506664029115</v>
      </c>
      <c r="R5" s="3">
        <v>15.0887547461386</v>
      </c>
      <c r="S5" s="3">
        <v>10.7551082482589</v>
      </c>
      <c r="T5" s="3">
        <v>11.8648387486469</v>
      </c>
      <c r="U5" s="3">
        <v>12.1749285776459</v>
      </c>
      <c r="V5" s="3" t="e">
        <v>#N/A</v>
      </c>
    </row>
    <row r="6" spans="1:22" x14ac:dyDescent="0.35">
      <c r="A6" s="2">
        <v>42053</v>
      </c>
      <c r="B6" s="3" t="e">
        <v>#N/A</v>
      </c>
      <c r="C6" s="3">
        <v>13.494673998232299</v>
      </c>
      <c r="D6" s="3">
        <v>15.9186674674035</v>
      </c>
      <c r="E6" s="3">
        <v>18.3076404496382</v>
      </c>
      <c r="F6" s="3">
        <v>13.3860328393956</v>
      </c>
      <c r="G6" s="3">
        <v>13.4158930868988</v>
      </c>
      <c r="H6" s="3">
        <v>15.557232479834701</v>
      </c>
      <c r="I6" s="3">
        <v>12.811937356861501</v>
      </c>
      <c r="J6" s="3" t="e">
        <v>#N/A</v>
      </c>
      <c r="K6" s="3">
        <v>9.8090987090916499</v>
      </c>
      <c r="L6" s="3">
        <v>11.986653802026501</v>
      </c>
      <c r="M6" s="3">
        <v>16.739818423672101</v>
      </c>
      <c r="N6" s="3">
        <v>4.8898766473663704</v>
      </c>
      <c r="O6" s="3">
        <v>18.453459447255302</v>
      </c>
      <c r="P6" s="3">
        <v>10.2382600993583</v>
      </c>
      <c r="Q6" s="3">
        <v>13.9975278887764</v>
      </c>
      <c r="R6" s="3">
        <v>16.185415146021299</v>
      </c>
      <c r="S6" s="3">
        <v>10.5144338781864</v>
      </c>
      <c r="T6" s="3">
        <v>12.825333020292</v>
      </c>
      <c r="U6" s="3">
        <v>12.959681642655401</v>
      </c>
      <c r="V6" s="3" t="e">
        <v>#N/A</v>
      </c>
    </row>
    <row r="7" spans="1:22" x14ac:dyDescent="0.35">
      <c r="A7" s="2">
        <v>42081</v>
      </c>
      <c r="B7" s="3" t="e">
        <v>#N/A</v>
      </c>
      <c r="C7" s="3">
        <v>13.1240327384588</v>
      </c>
      <c r="D7" s="3">
        <v>15.8309380176908</v>
      </c>
      <c r="E7" s="3">
        <v>18.070362907297401</v>
      </c>
      <c r="F7" s="3">
        <v>13.5579588480038</v>
      </c>
      <c r="G7" s="3">
        <v>12.549718319242899</v>
      </c>
      <c r="H7" s="3">
        <v>15.6321162582892</v>
      </c>
      <c r="I7" s="3">
        <v>12.83365083502</v>
      </c>
      <c r="J7" s="3" t="e">
        <v>#N/A</v>
      </c>
      <c r="K7" s="3">
        <v>10.050070100975001</v>
      </c>
      <c r="L7" s="3">
        <v>12.716071900566799</v>
      </c>
      <c r="M7" s="3">
        <v>16.5401237823664</v>
      </c>
      <c r="N7" s="3">
        <v>4.5777887977873597</v>
      </c>
      <c r="O7" s="3">
        <v>18.1448014212394</v>
      </c>
      <c r="P7" s="3">
        <v>10.114410786608399</v>
      </c>
      <c r="Q7" s="3">
        <v>12.818803129258299</v>
      </c>
      <c r="R7" s="3">
        <v>15.1558208527231</v>
      </c>
      <c r="S7" s="3">
        <v>9.8032621552501809</v>
      </c>
      <c r="T7" s="3">
        <v>11.4423248259491</v>
      </c>
      <c r="U7" s="3">
        <v>11.7275478955052</v>
      </c>
      <c r="V7" s="3" t="e">
        <v>#N/A</v>
      </c>
    </row>
    <row r="8" spans="1:22" x14ac:dyDescent="0.35">
      <c r="A8" s="2">
        <v>42111</v>
      </c>
      <c r="B8" s="3" t="e">
        <v>#N/A</v>
      </c>
      <c r="C8" s="3">
        <v>13.867739629769099</v>
      </c>
      <c r="D8" s="3">
        <v>15.8883925537022</v>
      </c>
      <c r="E8" s="3">
        <v>18.314946143807401</v>
      </c>
      <c r="F8" s="3">
        <v>14.6864361891926</v>
      </c>
      <c r="G8" s="3">
        <v>12.1838625177633</v>
      </c>
      <c r="H8" s="3">
        <v>16.071099061346899</v>
      </c>
      <c r="I8" s="3">
        <v>12.573247004797601</v>
      </c>
      <c r="J8" s="3" t="e">
        <v>#N/A</v>
      </c>
      <c r="K8" s="3">
        <v>10.336854109559299</v>
      </c>
      <c r="L8" s="3">
        <v>13.755969944237499</v>
      </c>
      <c r="M8" s="3">
        <v>17.5328329731406</v>
      </c>
      <c r="N8" s="3">
        <v>5.0917834405753899</v>
      </c>
      <c r="O8" s="3">
        <v>17.9890809828313</v>
      </c>
      <c r="P8" s="3">
        <v>12.248908704386301</v>
      </c>
      <c r="Q8" s="3">
        <v>13.308492723342001</v>
      </c>
      <c r="R8" s="3">
        <v>15.468643111452201</v>
      </c>
      <c r="S8" s="3">
        <v>10.0604018131133</v>
      </c>
      <c r="T8" s="3">
        <v>13.7690440242599</v>
      </c>
      <c r="U8" s="3">
        <v>13.501956169342799</v>
      </c>
      <c r="V8" s="3" t="e">
        <v>#N/A</v>
      </c>
    </row>
    <row r="9" spans="1:22" x14ac:dyDescent="0.35">
      <c r="A9" s="2">
        <v>42142</v>
      </c>
      <c r="B9" s="3" t="e">
        <v>#N/A</v>
      </c>
      <c r="C9" s="3">
        <v>14.374032384916299</v>
      </c>
      <c r="D9" s="3">
        <v>15.295915788012699</v>
      </c>
      <c r="E9" s="3">
        <v>18.394956206523599</v>
      </c>
      <c r="F9" s="3">
        <v>14.636153293254701</v>
      </c>
      <c r="G9" s="3">
        <v>13.4230435573634</v>
      </c>
      <c r="H9" s="3">
        <v>15.9001980097143</v>
      </c>
      <c r="I9" s="3">
        <v>12.7782032673238</v>
      </c>
      <c r="J9" s="3" t="e">
        <v>#N/A</v>
      </c>
      <c r="K9" s="3">
        <v>9.8847066917417603</v>
      </c>
      <c r="L9" s="3">
        <v>14.0915998883542</v>
      </c>
      <c r="M9" s="3">
        <v>17.1504602978112</v>
      </c>
      <c r="N9" s="3">
        <v>5.0414527485565896</v>
      </c>
      <c r="O9" s="3">
        <v>17.500469029596001</v>
      </c>
      <c r="P9" s="3">
        <v>11.850723502158701</v>
      </c>
      <c r="Q9" s="3">
        <v>13.705768524554401</v>
      </c>
      <c r="R9" s="3">
        <v>15.403323040726599</v>
      </c>
      <c r="S9" s="3">
        <v>10.871435055354301</v>
      </c>
      <c r="T9" s="3">
        <v>13.912954225906701</v>
      </c>
      <c r="U9" s="3">
        <v>12.974803420945999</v>
      </c>
      <c r="V9" s="3" t="e">
        <v>#N/A</v>
      </c>
    </row>
    <row r="10" spans="1:22" x14ac:dyDescent="0.35">
      <c r="A10" s="2">
        <v>42173</v>
      </c>
      <c r="B10" s="3" t="e">
        <v>#N/A</v>
      </c>
      <c r="C10" s="3">
        <v>13.6590711444061</v>
      </c>
      <c r="D10" s="3">
        <v>14.5002434282901</v>
      </c>
      <c r="E10" s="3">
        <v>17.508344266780998</v>
      </c>
      <c r="F10" s="3">
        <v>13.34890807707</v>
      </c>
      <c r="G10" s="3">
        <v>14.074816124364499</v>
      </c>
      <c r="H10" s="3">
        <v>15.2593818667855</v>
      </c>
      <c r="I10" s="3">
        <v>12.423248473994899</v>
      </c>
      <c r="J10" s="3" t="e">
        <v>#N/A</v>
      </c>
      <c r="K10" s="3">
        <v>9.4704132684012308</v>
      </c>
      <c r="L10" s="3">
        <v>13.4362761271369</v>
      </c>
      <c r="M10" s="3">
        <v>15.945893491231301</v>
      </c>
      <c r="N10" s="3">
        <v>4.9783798108403996</v>
      </c>
      <c r="O10" s="3">
        <v>17.204929279784999</v>
      </c>
      <c r="P10" s="3">
        <v>11.062398159283299</v>
      </c>
      <c r="Q10" s="3">
        <v>13.1146954832892</v>
      </c>
      <c r="R10" s="3">
        <v>15.2857779874383</v>
      </c>
      <c r="S10" s="3">
        <v>9.9390705515342503</v>
      </c>
      <c r="T10" s="3">
        <v>12.9593506983145</v>
      </c>
      <c r="U10" s="3">
        <v>13.807534284275899</v>
      </c>
      <c r="V10" s="3" t="e">
        <v>#N/A</v>
      </c>
    </row>
    <row r="11" spans="1:22" x14ac:dyDescent="0.35">
      <c r="A11" s="2">
        <v>42202</v>
      </c>
      <c r="B11" s="3" t="e">
        <v>#N/A</v>
      </c>
      <c r="C11" s="3">
        <v>12.7734638523555</v>
      </c>
      <c r="D11" s="3">
        <v>14.348156337603999</v>
      </c>
      <c r="E11" s="3">
        <v>17.637735206429699</v>
      </c>
      <c r="F11" s="3">
        <v>13.1774719615709</v>
      </c>
      <c r="G11" s="3">
        <v>12.8493209920303</v>
      </c>
      <c r="H11" s="3">
        <v>15.3194632032196</v>
      </c>
      <c r="I11" s="3">
        <v>12.2436583707326</v>
      </c>
      <c r="J11" s="3" t="e">
        <v>#N/A</v>
      </c>
      <c r="K11" s="3">
        <v>9.5677528546038602</v>
      </c>
      <c r="L11" s="3">
        <v>12.7887925747973</v>
      </c>
      <c r="M11" s="3">
        <v>16.451837535698399</v>
      </c>
      <c r="N11" s="3">
        <v>4.75837588541639</v>
      </c>
      <c r="O11" s="3">
        <v>18.726093278428301</v>
      </c>
      <c r="P11" s="3">
        <v>10.007510327188401</v>
      </c>
      <c r="Q11" s="3">
        <v>13.422466832272599</v>
      </c>
      <c r="R11" s="3">
        <v>15.102112939508499</v>
      </c>
      <c r="S11" s="3">
        <v>9.9828309355173204</v>
      </c>
      <c r="T11" s="3">
        <v>12.986024869343</v>
      </c>
      <c r="U11" s="3">
        <v>14.7774800002214</v>
      </c>
      <c r="V11" s="3" t="e">
        <v>#N/A</v>
      </c>
    </row>
    <row r="12" spans="1:22" x14ac:dyDescent="0.35">
      <c r="A12" s="2">
        <v>42234</v>
      </c>
      <c r="B12" s="3" t="e">
        <v>#N/A</v>
      </c>
      <c r="C12" s="3">
        <v>12.549952397210999</v>
      </c>
      <c r="D12" s="3">
        <v>13.5486311638824</v>
      </c>
      <c r="E12" s="3">
        <v>17.1357930353022</v>
      </c>
      <c r="F12" s="3">
        <v>12.570005431559901</v>
      </c>
      <c r="G12" s="3">
        <v>11.369247671744599</v>
      </c>
      <c r="H12" s="3">
        <v>13.880184099503399</v>
      </c>
      <c r="I12" s="3">
        <v>11.390089458053399</v>
      </c>
      <c r="J12" s="3" t="e">
        <v>#N/A</v>
      </c>
      <c r="K12" s="3">
        <v>9.4151478798523591</v>
      </c>
      <c r="L12" s="3">
        <v>11.3014082860028</v>
      </c>
      <c r="M12" s="3">
        <v>15.3486074083949</v>
      </c>
      <c r="N12" s="3">
        <v>4.7255608586168201</v>
      </c>
      <c r="O12" s="3">
        <v>18.828633539039298</v>
      </c>
      <c r="P12" s="3">
        <v>9.3969928632589301</v>
      </c>
      <c r="Q12" s="3">
        <v>12.8666587463514</v>
      </c>
      <c r="R12" s="3">
        <v>14.0150626230546</v>
      </c>
      <c r="S12" s="3">
        <v>9.0224891635294107</v>
      </c>
      <c r="T12" s="3">
        <v>11.6540497734614</v>
      </c>
      <c r="U12" s="3">
        <v>14.1290161373395</v>
      </c>
      <c r="V12" s="3" t="e">
        <v>#N/A</v>
      </c>
    </row>
    <row r="13" spans="1:22" x14ac:dyDescent="0.35">
      <c r="A13" s="2">
        <v>42265</v>
      </c>
      <c r="B13" s="3" t="e">
        <v>#N/A</v>
      </c>
      <c r="C13" s="3">
        <v>12.652623854556801</v>
      </c>
      <c r="D13" s="3">
        <v>13.3549831638735</v>
      </c>
      <c r="E13" s="3">
        <v>16.753965896367902</v>
      </c>
      <c r="F13" s="3">
        <v>12.4376572200725</v>
      </c>
      <c r="G13" s="3">
        <v>11.3634821629682</v>
      </c>
      <c r="H13" s="3">
        <v>15.158311674625001</v>
      </c>
      <c r="I13" s="3">
        <v>11.949505909656001</v>
      </c>
      <c r="J13" s="3" t="e">
        <v>#N/A</v>
      </c>
      <c r="K13" s="3">
        <v>9.7305271593123202</v>
      </c>
      <c r="L13" s="3">
        <v>11.214525359466499</v>
      </c>
      <c r="M13" s="3">
        <v>15.3946759068989</v>
      </c>
      <c r="N13" s="3">
        <v>4.3086743456225998</v>
      </c>
      <c r="O13" s="3">
        <v>17.674077782418699</v>
      </c>
      <c r="P13" s="3">
        <v>9.0466066086154395</v>
      </c>
      <c r="Q13" s="3">
        <v>12.6773699049401</v>
      </c>
      <c r="R13" s="3">
        <v>14.227059059229701</v>
      </c>
      <c r="S13" s="3">
        <v>8.9247545811199593</v>
      </c>
      <c r="T13" s="3">
        <v>11.958781268897299</v>
      </c>
      <c r="U13" s="3">
        <v>13.6649795580947</v>
      </c>
      <c r="V13" s="3" t="e">
        <v>#N/A</v>
      </c>
    </row>
    <row r="14" spans="1:22" x14ac:dyDescent="0.35">
      <c r="A14" s="2">
        <v>42293</v>
      </c>
      <c r="B14" s="3" t="e">
        <v>#N/A</v>
      </c>
      <c r="C14" s="3">
        <v>12.7583820365659</v>
      </c>
      <c r="D14" s="3">
        <v>14.1388277530701</v>
      </c>
      <c r="E14" s="3">
        <v>16.630193846106199</v>
      </c>
      <c r="F14" s="3">
        <v>12.3589868380789</v>
      </c>
      <c r="G14" s="3">
        <v>11.7100919261543</v>
      </c>
      <c r="H14" s="3">
        <v>15.5891162205449</v>
      </c>
      <c r="I14" s="3">
        <v>12.1406770818321</v>
      </c>
      <c r="J14" s="3" t="e">
        <v>#N/A</v>
      </c>
      <c r="K14" s="3">
        <v>10.108533718503701</v>
      </c>
      <c r="L14" s="3">
        <v>11.1263738571113</v>
      </c>
      <c r="M14" s="3">
        <v>16.053290597635701</v>
      </c>
      <c r="N14" s="3">
        <v>4.3966523210101798</v>
      </c>
      <c r="O14" s="3">
        <v>17.852860920682101</v>
      </c>
      <c r="P14" s="3">
        <v>9.6136706607797908</v>
      </c>
      <c r="Q14" s="3">
        <v>12.866551119714901</v>
      </c>
      <c r="R14" s="3">
        <v>14.467053560870299</v>
      </c>
      <c r="S14" s="3">
        <v>9.2499347895779298</v>
      </c>
      <c r="T14" s="3">
        <v>12.2140115123307</v>
      </c>
      <c r="U14" s="3">
        <v>15.4968099536097</v>
      </c>
      <c r="V14" s="3">
        <v>12.796116734631999</v>
      </c>
    </row>
    <row r="15" spans="1:22" x14ac:dyDescent="0.35">
      <c r="A15" s="2">
        <v>42326</v>
      </c>
      <c r="B15" s="3" t="e">
        <v>#N/A</v>
      </c>
      <c r="C15" s="3">
        <v>13.446485861316701</v>
      </c>
      <c r="D15" s="3">
        <v>14.1423111661184</v>
      </c>
      <c r="E15" s="3">
        <v>15.718884071745901</v>
      </c>
      <c r="F15" s="3">
        <v>11.905251082863</v>
      </c>
      <c r="G15" s="3">
        <v>7.8569163232568204</v>
      </c>
      <c r="H15" s="3">
        <v>15.0223184251631</v>
      </c>
      <c r="I15" s="3">
        <v>11.8773205504821</v>
      </c>
      <c r="J15" s="3" t="e">
        <v>#N/A</v>
      </c>
      <c r="K15" s="3">
        <v>10.059801037327301</v>
      </c>
      <c r="L15" s="3">
        <v>11.095492220910399</v>
      </c>
      <c r="M15" s="3">
        <v>15.218067437998601</v>
      </c>
      <c r="N15" s="3">
        <v>4.0699480166227699</v>
      </c>
      <c r="O15" s="3">
        <v>16.891115033332301</v>
      </c>
      <c r="P15" s="3">
        <v>9.3913527242018606</v>
      </c>
      <c r="Q15" s="3">
        <v>11.904360080069001</v>
      </c>
      <c r="R15" s="3">
        <v>13.690976932453401</v>
      </c>
      <c r="S15" s="3">
        <v>9.3872652397851404</v>
      </c>
      <c r="T15" s="3">
        <v>10.5739327222479</v>
      </c>
      <c r="U15" s="3">
        <v>14.5389867307254</v>
      </c>
      <c r="V15" s="3">
        <v>12.165485120380801</v>
      </c>
    </row>
    <row r="16" spans="1:22" x14ac:dyDescent="0.35">
      <c r="A16" s="2">
        <v>42356</v>
      </c>
      <c r="B16" s="3" t="e">
        <v>#N/A</v>
      </c>
      <c r="C16" s="3">
        <v>12.4852486540555</v>
      </c>
      <c r="D16" s="3">
        <v>14.0397328530258</v>
      </c>
      <c r="E16" s="3">
        <v>16.009176218135099</v>
      </c>
      <c r="F16" s="3">
        <v>11.941863410913101</v>
      </c>
      <c r="G16" s="3">
        <v>7.3058311390138604</v>
      </c>
      <c r="H16" s="3">
        <v>15.217337924472201</v>
      </c>
      <c r="I16" s="3">
        <v>11.6785129964465</v>
      </c>
      <c r="J16" s="3" t="e">
        <v>#N/A</v>
      </c>
      <c r="K16" s="3">
        <v>10.021261127959299</v>
      </c>
      <c r="L16" s="3">
        <v>10.5095466481496</v>
      </c>
      <c r="M16" s="3">
        <v>14.133966033507701</v>
      </c>
      <c r="N16" s="3">
        <v>4.74261252576005</v>
      </c>
      <c r="O16" s="3">
        <v>17.072725177895599</v>
      </c>
      <c r="P16" s="3">
        <v>9.2420017903217992</v>
      </c>
      <c r="Q16" s="3">
        <v>10.1023022231707</v>
      </c>
      <c r="R16" s="3">
        <v>12.568872757787799</v>
      </c>
      <c r="S16" s="3">
        <v>8.2479675777609796</v>
      </c>
      <c r="T16" s="3">
        <v>10.6569439235031</v>
      </c>
      <c r="U16" s="3">
        <v>11.6654600575256</v>
      </c>
      <c r="V16" s="3">
        <v>12.886082450716801</v>
      </c>
    </row>
    <row r="17" spans="1:22" x14ac:dyDescent="0.35">
      <c r="A17" s="2">
        <v>42384</v>
      </c>
      <c r="B17" s="3" t="e">
        <v>#N/A</v>
      </c>
      <c r="C17" s="3">
        <v>11.5708546926815</v>
      </c>
      <c r="D17" s="3">
        <v>14.3103003184466</v>
      </c>
      <c r="E17" s="3">
        <v>14.896474576014599</v>
      </c>
      <c r="F17" s="3">
        <v>12.0031391766976</v>
      </c>
      <c r="G17" s="3">
        <v>10.607624882152299</v>
      </c>
      <c r="H17" s="3">
        <v>14.963235743199499</v>
      </c>
      <c r="I17" s="3">
        <v>11.1120194237939</v>
      </c>
      <c r="J17" s="3">
        <v>16.2156675150474</v>
      </c>
      <c r="K17" s="3">
        <v>9.7722260768204805</v>
      </c>
      <c r="L17" s="3">
        <v>9.5308073147160393</v>
      </c>
      <c r="M17" s="3">
        <v>12.822597081444099</v>
      </c>
      <c r="N17" s="3">
        <v>9.4476815667246097</v>
      </c>
      <c r="O17" s="3">
        <v>16.373673583609602</v>
      </c>
      <c r="P17" s="3">
        <v>8.9188218606735798</v>
      </c>
      <c r="Q17" s="3">
        <v>10.2101735179562</v>
      </c>
      <c r="R17" s="3">
        <v>12.3748589665589</v>
      </c>
      <c r="S17" s="3">
        <v>7.9940638672775597</v>
      </c>
      <c r="T17" s="3">
        <v>10.5068222604021</v>
      </c>
      <c r="U17" s="3" t="e">
        <v>#N/A</v>
      </c>
      <c r="V17" s="3">
        <v>11.1533004555651</v>
      </c>
    </row>
    <row r="18" spans="1:22" x14ac:dyDescent="0.35">
      <c r="A18" s="2">
        <v>42418</v>
      </c>
      <c r="B18" s="3" t="e">
        <v>#N/A</v>
      </c>
      <c r="C18" s="3">
        <v>12.5247859704169</v>
      </c>
      <c r="D18" s="3">
        <v>15.1959827105945</v>
      </c>
      <c r="E18" s="3">
        <v>15.6433513097908</v>
      </c>
      <c r="F18" s="3">
        <v>13.1675273006104</v>
      </c>
      <c r="G18" s="3">
        <v>13.5544063325345</v>
      </c>
      <c r="H18" s="3">
        <v>15.565948282889501</v>
      </c>
      <c r="I18" s="3">
        <v>12.171744864396601</v>
      </c>
      <c r="J18" s="3">
        <v>17.5173828244804</v>
      </c>
      <c r="K18" s="3">
        <v>10.303649005821599</v>
      </c>
      <c r="L18" s="3">
        <v>10.7776997590663</v>
      </c>
      <c r="M18" s="3">
        <v>14.435711303264</v>
      </c>
      <c r="N18" s="3">
        <v>8.4788714780407304</v>
      </c>
      <c r="O18" s="3">
        <v>16.513579104263499</v>
      </c>
      <c r="P18" s="3">
        <v>9.0447766722767504</v>
      </c>
      <c r="Q18" s="3">
        <v>11.501110819435301</v>
      </c>
      <c r="R18" s="3">
        <v>13.3262210652127</v>
      </c>
      <c r="S18" s="3">
        <v>8.3328301681522206</v>
      </c>
      <c r="T18" s="3">
        <v>10.8744842922359</v>
      </c>
      <c r="U18" s="3">
        <v>14.255581559281699</v>
      </c>
      <c r="V18" s="3">
        <v>11.606234077775399</v>
      </c>
    </row>
    <row r="19" spans="1:22" x14ac:dyDescent="0.35">
      <c r="A19" s="2">
        <v>42447</v>
      </c>
      <c r="B19" s="3" t="e">
        <v>#N/A</v>
      </c>
      <c r="C19" s="3">
        <v>13.184069989488099</v>
      </c>
      <c r="D19" s="3">
        <v>15.4047494903116</v>
      </c>
      <c r="E19" s="3">
        <v>16.696609514173499</v>
      </c>
      <c r="F19" s="3">
        <v>13.4990758861871</v>
      </c>
      <c r="G19" s="3">
        <v>15.632999408339099</v>
      </c>
      <c r="H19" s="3">
        <v>16.134172410989301</v>
      </c>
      <c r="I19" s="3">
        <v>12.8889414181528</v>
      </c>
      <c r="J19" s="3">
        <v>18.429869671676801</v>
      </c>
      <c r="K19" s="3">
        <v>10.659205535557</v>
      </c>
      <c r="L19" s="3">
        <v>13.25225293497</v>
      </c>
      <c r="M19" s="3">
        <v>15.200260865736601</v>
      </c>
      <c r="N19" s="3">
        <v>8.3889702805485307</v>
      </c>
      <c r="O19" s="3">
        <v>17.112604389299499</v>
      </c>
      <c r="P19" s="3">
        <v>10.013693326734399</v>
      </c>
      <c r="Q19" s="3">
        <v>12.1761635537777</v>
      </c>
      <c r="R19" s="3">
        <v>14.4472508465625</v>
      </c>
      <c r="S19" s="3">
        <v>9.2820998003545405</v>
      </c>
      <c r="T19" s="3">
        <v>12.5149723748218</v>
      </c>
      <c r="U19" s="3">
        <v>14.5578946984045</v>
      </c>
      <c r="V19" s="3">
        <v>12.8751927136001</v>
      </c>
    </row>
    <row r="20" spans="1:22" x14ac:dyDescent="0.35">
      <c r="A20" s="2">
        <v>42478</v>
      </c>
      <c r="B20" s="3" t="e">
        <v>#N/A</v>
      </c>
      <c r="C20" s="3">
        <v>13.478997103957701</v>
      </c>
      <c r="D20" s="3">
        <v>15.069490377749799</v>
      </c>
      <c r="E20" s="3">
        <v>16.6488119293167</v>
      </c>
      <c r="F20" s="3">
        <v>13.168693991556101</v>
      </c>
      <c r="G20" s="3">
        <v>15.4602156217752</v>
      </c>
      <c r="H20" s="3">
        <v>16.164957969424499</v>
      </c>
      <c r="I20" s="3">
        <v>12.7030090147985</v>
      </c>
      <c r="J20" s="3">
        <v>19.2766920760609</v>
      </c>
      <c r="K20" s="3">
        <v>10.6424473527054</v>
      </c>
      <c r="L20" s="3">
        <v>13.857646316155099</v>
      </c>
      <c r="M20" s="3">
        <v>15.2095201803025</v>
      </c>
      <c r="N20" s="3">
        <v>10.0494049416862</v>
      </c>
      <c r="O20" s="3">
        <v>17.550043659868201</v>
      </c>
      <c r="P20" s="3">
        <v>10.3478245467224</v>
      </c>
      <c r="Q20" s="3">
        <v>12.2422125058341</v>
      </c>
      <c r="R20" s="3">
        <v>14.409543138461199</v>
      </c>
      <c r="S20" s="3">
        <v>9.4225432362829604</v>
      </c>
      <c r="T20" s="3">
        <v>13.275616953770699</v>
      </c>
      <c r="U20" s="3">
        <v>12.724235432055099</v>
      </c>
      <c r="V20" s="3">
        <v>12.793050116223901</v>
      </c>
    </row>
    <row r="21" spans="1:22" x14ac:dyDescent="0.35">
      <c r="A21" s="2">
        <v>42508</v>
      </c>
      <c r="B21" s="3" t="e">
        <v>#N/A</v>
      </c>
      <c r="C21" s="3">
        <v>13.5044981275088</v>
      </c>
      <c r="D21" s="3">
        <v>14.3511496104757</v>
      </c>
      <c r="E21" s="3">
        <v>16.588241831388</v>
      </c>
      <c r="F21" s="3">
        <v>12.0912195866779</v>
      </c>
      <c r="G21" s="3">
        <v>14.8529710392714</v>
      </c>
      <c r="H21" s="3">
        <v>15.464362850012501</v>
      </c>
      <c r="I21" s="3">
        <v>12.134630800471999</v>
      </c>
      <c r="J21" s="3">
        <v>19.429968443033999</v>
      </c>
      <c r="K21" s="3">
        <v>9.8360058352084803</v>
      </c>
      <c r="L21" s="3">
        <v>12.5177936228782</v>
      </c>
      <c r="M21" s="3">
        <v>14.07041547459</v>
      </c>
      <c r="N21" s="3">
        <v>10.73902671442</v>
      </c>
      <c r="O21" s="3">
        <v>17.3660359082069</v>
      </c>
      <c r="P21" s="3">
        <v>9.5865809648292899</v>
      </c>
      <c r="Q21" s="3">
        <v>11.6812715955601</v>
      </c>
      <c r="R21" s="3">
        <v>14.359543898433699</v>
      </c>
      <c r="S21" s="3">
        <v>8.45301973793533</v>
      </c>
      <c r="T21" s="3">
        <v>12.582277540207199</v>
      </c>
      <c r="U21" s="3">
        <v>12.823122414418</v>
      </c>
      <c r="V21" s="3">
        <v>13.6533540203889</v>
      </c>
    </row>
    <row r="22" spans="1:22" x14ac:dyDescent="0.35">
      <c r="A22" s="2">
        <v>42538</v>
      </c>
      <c r="B22" s="3" t="e">
        <v>#N/A</v>
      </c>
      <c r="C22" s="3">
        <v>13.709973936325399</v>
      </c>
      <c r="D22" s="3">
        <v>14.885359132280101</v>
      </c>
      <c r="E22" s="3">
        <v>17.177274544287599</v>
      </c>
      <c r="F22" s="3">
        <v>11.549435145548101</v>
      </c>
      <c r="G22" s="3">
        <v>14.0697438389687</v>
      </c>
      <c r="H22" s="3">
        <v>15.955441102855399</v>
      </c>
      <c r="I22" s="3">
        <v>12.9619669784579</v>
      </c>
      <c r="J22" s="3">
        <v>18.316955237272001</v>
      </c>
      <c r="K22" s="3">
        <v>9.8383794022789797</v>
      </c>
      <c r="L22" s="3">
        <v>12.077242438135499</v>
      </c>
      <c r="M22" s="3">
        <v>14.450268925122</v>
      </c>
      <c r="N22" s="3">
        <v>9.1381943424034997</v>
      </c>
      <c r="O22" s="3">
        <v>17.521122375316999</v>
      </c>
      <c r="P22" s="3">
        <v>10.4893483015346</v>
      </c>
      <c r="Q22" s="3">
        <v>11.6985473208104</v>
      </c>
      <c r="R22" s="3">
        <v>14.528627930816601</v>
      </c>
      <c r="S22" s="3">
        <v>8.1618370031191994</v>
      </c>
      <c r="T22" s="3">
        <v>12.2049712234254</v>
      </c>
      <c r="U22" s="3">
        <v>12.302618208181499</v>
      </c>
      <c r="V22" s="3">
        <v>13.6959097475837</v>
      </c>
    </row>
    <row r="23" spans="1:22" x14ac:dyDescent="0.35">
      <c r="A23" s="2">
        <v>42569</v>
      </c>
      <c r="B23" s="3">
        <v>13.8500814876954</v>
      </c>
      <c r="C23" s="3">
        <v>15.191268262738401</v>
      </c>
      <c r="D23" s="3">
        <v>16.0442284404321</v>
      </c>
      <c r="E23" s="3">
        <v>17.884090630214299</v>
      </c>
      <c r="F23" s="3">
        <v>11.6213160376057</v>
      </c>
      <c r="G23" s="3">
        <v>14.5138539676257</v>
      </c>
      <c r="H23" s="3">
        <v>16.4986704556128</v>
      </c>
      <c r="I23" s="3">
        <v>13.589618660057999</v>
      </c>
      <c r="J23" s="3">
        <v>18.572850104365099</v>
      </c>
      <c r="K23" s="3">
        <v>10.1326183996587</v>
      </c>
      <c r="L23" s="3">
        <v>13.549337575904399</v>
      </c>
      <c r="M23" s="3">
        <v>15.3072662567147</v>
      </c>
      <c r="N23" s="3">
        <v>9.0373230565564295</v>
      </c>
      <c r="O23" s="3">
        <v>18.018884718099201</v>
      </c>
      <c r="P23" s="3">
        <v>11.459537482859201</v>
      </c>
      <c r="Q23" s="3">
        <v>12.5555126964517</v>
      </c>
      <c r="R23" s="3">
        <v>15.190495996890601</v>
      </c>
      <c r="S23" s="3">
        <v>8.2853243384765705</v>
      </c>
      <c r="T23" s="3">
        <v>13.033714888645999</v>
      </c>
      <c r="U23" s="3">
        <v>12.643485346246299</v>
      </c>
      <c r="V23" s="3">
        <v>13.670756727517899</v>
      </c>
    </row>
    <row r="24" spans="1:22" x14ac:dyDescent="0.35">
      <c r="A24" s="2">
        <v>42600</v>
      </c>
      <c r="B24" s="3">
        <v>14.0454728586081</v>
      </c>
      <c r="C24" s="3">
        <v>15.7353417373858</v>
      </c>
      <c r="D24" s="3">
        <v>16.956228067632399</v>
      </c>
      <c r="E24" s="3">
        <v>18.136611038645999</v>
      </c>
      <c r="F24" s="3">
        <v>12.2432199577924</v>
      </c>
      <c r="G24" s="3">
        <v>14.551183815340201</v>
      </c>
      <c r="H24" s="3">
        <v>16.770466716450201</v>
      </c>
      <c r="I24" s="3">
        <v>13.7357701439455</v>
      </c>
      <c r="J24" s="3">
        <v>18.872677106365799</v>
      </c>
      <c r="K24" s="3">
        <v>10.182926292340101</v>
      </c>
      <c r="L24" s="3">
        <v>14.125715427738299</v>
      </c>
      <c r="M24" s="3">
        <v>15.9405716364233</v>
      </c>
      <c r="N24" s="3">
        <v>8.6696429579799297</v>
      </c>
      <c r="O24" s="3">
        <v>18.151762923232202</v>
      </c>
      <c r="P24" s="3">
        <v>12.160173347238899</v>
      </c>
      <c r="Q24" s="3">
        <v>13.649377289990801</v>
      </c>
      <c r="R24" s="3">
        <v>15.3820594574746</v>
      </c>
      <c r="S24" s="3">
        <v>8.4457529777511802</v>
      </c>
      <c r="T24" s="3">
        <v>12.6695453452161</v>
      </c>
      <c r="U24" s="3">
        <v>11.7570469034642</v>
      </c>
      <c r="V24" s="3">
        <v>12.6780899964933</v>
      </c>
    </row>
    <row r="25" spans="1:22" x14ac:dyDescent="0.35">
      <c r="A25" s="2">
        <v>42629</v>
      </c>
      <c r="B25" s="3">
        <v>13.562384701350499</v>
      </c>
      <c r="C25" s="3">
        <v>15.247102359392899</v>
      </c>
      <c r="D25" s="3">
        <v>15.9658513865682</v>
      </c>
      <c r="E25" s="3">
        <v>16.908144947319801</v>
      </c>
      <c r="F25" s="3">
        <v>11.625558692562601</v>
      </c>
      <c r="G25" s="3">
        <v>13.4189748108841</v>
      </c>
      <c r="H25" s="3">
        <v>16.624086234162601</v>
      </c>
      <c r="I25" s="3">
        <v>13.1988542166652</v>
      </c>
      <c r="J25" s="3">
        <v>17.3958530698151</v>
      </c>
      <c r="K25" s="3">
        <v>9.9132607664766308</v>
      </c>
      <c r="L25" s="3">
        <v>13.488544963793901</v>
      </c>
      <c r="M25" s="3">
        <v>14.7711168732811</v>
      </c>
      <c r="N25" s="3">
        <v>8.3777071454600804</v>
      </c>
      <c r="O25" s="3">
        <v>17.954075006841499</v>
      </c>
      <c r="P25" s="3">
        <v>12.2988138479536</v>
      </c>
      <c r="Q25" s="3">
        <v>12.848798894257801</v>
      </c>
      <c r="R25" s="3">
        <v>14.507645025528101</v>
      </c>
      <c r="S25" s="3">
        <v>8.2455665342078994</v>
      </c>
      <c r="T25" s="3">
        <v>12.1977333338052</v>
      </c>
      <c r="U25" s="3">
        <v>11.397269523568101</v>
      </c>
      <c r="V25" s="3">
        <v>12.524358474674299</v>
      </c>
    </row>
    <row r="26" spans="1:22" x14ac:dyDescent="0.35">
      <c r="A26" s="2">
        <v>42661</v>
      </c>
      <c r="B26" s="3">
        <v>13.764880148101099</v>
      </c>
      <c r="C26" s="3">
        <v>16.267516780703701</v>
      </c>
      <c r="D26" s="3">
        <v>16.544462839750999</v>
      </c>
      <c r="E26" s="3">
        <v>16.768359964214799</v>
      </c>
      <c r="F26" s="3">
        <v>11.502994599230201</v>
      </c>
      <c r="G26" s="3">
        <v>12.456564776193201</v>
      </c>
      <c r="H26" s="3">
        <v>16.792646149933201</v>
      </c>
      <c r="I26" s="3">
        <v>13.5922491155385</v>
      </c>
      <c r="J26" s="3">
        <v>18.1418369445656</v>
      </c>
      <c r="K26" s="3">
        <v>10.069761832364801</v>
      </c>
      <c r="L26" s="3">
        <v>14.735848578073</v>
      </c>
      <c r="M26" s="3">
        <v>14.5311574480051</v>
      </c>
      <c r="N26" s="3">
        <v>9.0123658700338396</v>
      </c>
      <c r="O26" s="3">
        <v>17.667538720148599</v>
      </c>
      <c r="P26" s="3">
        <v>12.321129644372901</v>
      </c>
      <c r="Q26" s="3">
        <v>12.9913093303261</v>
      </c>
      <c r="R26" s="3">
        <v>14.451014111526099</v>
      </c>
      <c r="S26" s="3">
        <v>8.2925066318294807</v>
      </c>
      <c r="T26" s="3">
        <v>12.042871573663501</v>
      </c>
      <c r="U26" s="3">
        <v>13.261659734300199</v>
      </c>
      <c r="V26" s="3">
        <v>11.234425758432501</v>
      </c>
    </row>
    <row r="27" spans="1:22" x14ac:dyDescent="0.35">
      <c r="A27" s="2">
        <v>42692</v>
      </c>
      <c r="B27" s="3">
        <v>14.0313431092834</v>
      </c>
      <c r="C27" s="3">
        <v>15.954840620503299</v>
      </c>
      <c r="D27" s="3">
        <v>15.0530850150279</v>
      </c>
      <c r="E27" s="3">
        <v>15.6750338745644</v>
      </c>
      <c r="F27" s="3">
        <v>11.217325686978</v>
      </c>
      <c r="G27" s="3">
        <v>11.4716384611003</v>
      </c>
      <c r="H27" s="3">
        <v>16.2427690873619</v>
      </c>
      <c r="I27" s="3">
        <v>12.911205537991099</v>
      </c>
      <c r="J27" s="3">
        <v>16.437604885084799</v>
      </c>
      <c r="K27" s="3">
        <v>9.5950279989476197</v>
      </c>
      <c r="L27" s="3">
        <v>13.518888323193201</v>
      </c>
      <c r="M27" s="3">
        <v>14.1292526890315</v>
      </c>
      <c r="N27" s="3">
        <v>9.2222469615257907</v>
      </c>
      <c r="O27" s="3">
        <v>16.080473081784501</v>
      </c>
      <c r="P27" s="3">
        <v>11.7359416747636</v>
      </c>
      <c r="Q27" s="3">
        <v>12.1909818873993</v>
      </c>
      <c r="R27" s="3">
        <v>14.393284909991101</v>
      </c>
      <c r="S27" s="3">
        <v>7.7007445744419103</v>
      </c>
      <c r="T27" s="3">
        <v>11.495405362568601</v>
      </c>
      <c r="U27" s="3">
        <v>12.4861295106295</v>
      </c>
      <c r="V27" s="3">
        <v>13.5497003298933</v>
      </c>
    </row>
    <row r="28" spans="1:22" x14ac:dyDescent="0.35">
      <c r="A28" s="2">
        <v>42720</v>
      </c>
      <c r="B28" s="3">
        <v>13.4695228843264</v>
      </c>
      <c r="C28" s="3">
        <v>15.665080684367</v>
      </c>
      <c r="D28" s="3">
        <v>14.9042692846219</v>
      </c>
      <c r="E28" s="3">
        <v>15.3236870913936</v>
      </c>
      <c r="F28" s="3">
        <v>11.991941598366701</v>
      </c>
      <c r="G28" s="3">
        <v>11.1911605333532</v>
      </c>
      <c r="H28" s="3">
        <v>16.419910240357002</v>
      </c>
      <c r="I28" s="3">
        <v>13.1080060729486</v>
      </c>
      <c r="J28" s="3">
        <v>16.204673501588601</v>
      </c>
      <c r="K28" s="3">
        <v>9.9099001483214106</v>
      </c>
      <c r="L28" s="3">
        <v>12.4236942129327</v>
      </c>
      <c r="M28" s="3">
        <v>13.9818903557459</v>
      </c>
      <c r="N28" s="3">
        <v>9.2245387908428391</v>
      </c>
      <c r="O28" s="3">
        <v>16.277187471778401</v>
      </c>
      <c r="P28" s="3">
        <v>11.4209222150253</v>
      </c>
      <c r="Q28" s="3">
        <v>12.9373656813778</v>
      </c>
      <c r="R28" s="3">
        <v>14.748042482912799</v>
      </c>
      <c r="S28" s="3">
        <v>7.6892170741421504</v>
      </c>
      <c r="T28" s="3">
        <v>11.6151234202061</v>
      </c>
      <c r="U28" s="3">
        <v>12.5433861743713</v>
      </c>
      <c r="V28" s="3">
        <v>14.0389781159944</v>
      </c>
    </row>
    <row r="29" spans="1:22" x14ac:dyDescent="0.35">
      <c r="A29" s="2">
        <v>42753</v>
      </c>
      <c r="B29" s="3">
        <v>13.1889353920264</v>
      </c>
      <c r="C29" s="3">
        <v>15.723128713911599</v>
      </c>
      <c r="D29" s="3">
        <v>15.1815024657897</v>
      </c>
      <c r="E29" s="3">
        <v>16.485060087421001</v>
      </c>
      <c r="F29" s="3">
        <v>11.7594358256357</v>
      </c>
      <c r="G29" s="3">
        <v>12.2562920199997</v>
      </c>
      <c r="H29" s="3">
        <v>16.538534412456698</v>
      </c>
      <c r="I29" s="3">
        <v>12.9536429430142</v>
      </c>
      <c r="J29" s="3">
        <v>16.130065419887099</v>
      </c>
      <c r="K29" s="3">
        <v>9.7806646998858007</v>
      </c>
      <c r="L29" s="3">
        <v>13.245329319683499</v>
      </c>
      <c r="M29" s="3">
        <v>15.1678898693864</v>
      </c>
      <c r="N29" s="3">
        <v>9.1812973089046199</v>
      </c>
      <c r="O29" s="3">
        <v>16.672549844547898</v>
      </c>
      <c r="P29" s="3">
        <v>11.8207267876339</v>
      </c>
      <c r="Q29" s="3">
        <v>13.789728049786101</v>
      </c>
      <c r="R29" s="3">
        <v>14.9424999216996</v>
      </c>
      <c r="S29" s="3">
        <v>8.0872452071345204</v>
      </c>
      <c r="T29" s="3">
        <v>12.216567857796701</v>
      </c>
      <c r="U29" s="3">
        <v>12.4644920843474</v>
      </c>
      <c r="V29" s="3">
        <v>14.133783366217401</v>
      </c>
    </row>
    <row r="30" spans="1:22" x14ac:dyDescent="0.35">
      <c r="A30" s="2">
        <v>42783</v>
      </c>
      <c r="B30" s="3">
        <v>13.054612987103599</v>
      </c>
      <c r="C30" s="3">
        <v>16.069168147163001</v>
      </c>
      <c r="D30" s="3">
        <v>15.178641282232901</v>
      </c>
      <c r="E30" s="3">
        <v>16.570267557586199</v>
      </c>
      <c r="F30" s="3">
        <v>12.7806344595362</v>
      </c>
      <c r="G30" s="3">
        <v>13.4655797606889</v>
      </c>
      <c r="H30" s="3">
        <v>16.750022549419398</v>
      </c>
      <c r="I30" s="3">
        <v>13.1436216730994</v>
      </c>
      <c r="J30" s="3">
        <v>16.383931448004098</v>
      </c>
      <c r="K30" s="3">
        <v>9.4222816926571102</v>
      </c>
      <c r="L30" s="3">
        <v>13.782728460162099</v>
      </c>
      <c r="M30" s="3">
        <v>15.4141570739356</v>
      </c>
      <c r="N30" s="3">
        <v>8.8421372946583308</v>
      </c>
      <c r="O30" s="3">
        <v>17.660149788318598</v>
      </c>
      <c r="P30" s="3">
        <v>12.401214650503601</v>
      </c>
      <c r="Q30" s="3">
        <v>13.440986779686099</v>
      </c>
      <c r="R30" s="3">
        <v>15.081129595503199</v>
      </c>
      <c r="S30" s="3">
        <v>8.6423529837716</v>
      </c>
      <c r="T30" s="3">
        <v>12.41047611544</v>
      </c>
      <c r="U30" s="3">
        <v>13.273691408818101</v>
      </c>
      <c r="V30" s="3">
        <v>14.422016624063399</v>
      </c>
    </row>
    <row r="31" spans="1:22" x14ac:dyDescent="0.35">
      <c r="A31" s="2">
        <v>42811</v>
      </c>
      <c r="B31" s="3">
        <v>13.2259543670698</v>
      </c>
      <c r="C31" s="3">
        <v>16.505195898517702</v>
      </c>
      <c r="D31" s="3">
        <v>15.404798837338801</v>
      </c>
      <c r="E31" s="3">
        <v>16.9618716545775</v>
      </c>
      <c r="F31" s="3">
        <v>12.7590001173423</v>
      </c>
      <c r="G31" s="3">
        <v>13.214772209906</v>
      </c>
      <c r="H31" s="3">
        <v>16.9690536941558</v>
      </c>
      <c r="I31" s="3">
        <v>13.270569265497199</v>
      </c>
      <c r="J31" s="3">
        <v>16.932167318216798</v>
      </c>
      <c r="K31" s="3">
        <v>9.7759631895264594</v>
      </c>
      <c r="L31" s="3">
        <v>12.7093886976668</v>
      </c>
      <c r="M31" s="3">
        <v>16.1972505903599</v>
      </c>
      <c r="N31" s="3">
        <v>9.2209031299117701</v>
      </c>
      <c r="O31" s="3">
        <v>17.9922840093869</v>
      </c>
      <c r="P31" s="3">
        <v>12.6646871436865</v>
      </c>
      <c r="Q31" s="3">
        <v>12.7918310245181</v>
      </c>
      <c r="R31" s="3">
        <v>14.9080257090736</v>
      </c>
      <c r="S31" s="3">
        <v>8.5534895904818899</v>
      </c>
      <c r="T31" s="3">
        <v>11.9461344128287</v>
      </c>
      <c r="U31" s="3">
        <v>13.1172401789193</v>
      </c>
      <c r="V31" s="3">
        <v>14.1316002272573</v>
      </c>
    </row>
    <row r="32" spans="1:22" x14ac:dyDescent="0.35">
      <c r="A32" s="2">
        <v>42843</v>
      </c>
      <c r="B32" s="3">
        <v>13.403437070849</v>
      </c>
      <c r="C32" s="3">
        <v>17.264380720628601</v>
      </c>
      <c r="D32" s="3">
        <v>15.283000195115701</v>
      </c>
      <c r="E32" s="3">
        <v>17.3989015167123</v>
      </c>
      <c r="F32" s="3">
        <v>12.349062008135499</v>
      </c>
      <c r="G32" s="3">
        <v>11.860776859743501</v>
      </c>
      <c r="H32" s="3">
        <v>16.799559337244698</v>
      </c>
      <c r="I32" s="3">
        <v>12.9910875332393</v>
      </c>
      <c r="J32" s="3">
        <v>16.833138976602999</v>
      </c>
      <c r="K32" s="3">
        <v>9.1832542265810595</v>
      </c>
      <c r="L32" s="3">
        <v>12.507086182613801</v>
      </c>
      <c r="M32" s="3">
        <v>15.9170518898142</v>
      </c>
      <c r="N32" s="3">
        <v>10.6673554260559</v>
      </c>
      <c r="O32" s="3">
        <v>17.814568504473399</v>
      </c>
      <c r="P32" s="3">
        <v>12.309715412928901</v>
      </c>
      <c r="Q32" s="3">
        <v>13.102005398182399</v>
      </c>
      <c r="R32" s="3">
        <v>14.919459218716201</v>
      </c>
      <c r="S32" s="3">
        <v>8.4462452972215303</v>
      </c>
      <c r="T32" s="3">
        <v>11.9918389086298</v>
      </c>
      <c r="U32" s="3">
        <v>13.9425614030947</v>
      </c>
      <c r="V32" s="3">
        <v>13.6413305725552</v>
      </c>
    </row>
    <row r="33" spans="1:22" x14ac:dyDescent="0.35">
      <c r="A33" s="2">
        <v>42873</v>
      </c>
      <c r="B33" s="3">
        <v>13.238337921602501</v>
      </c>
      <c r="C33" s="3">
        <v>16.971752499770901</v>
      </c>
      <c r="D33" s="3">
        <v>15.4461331757233</v>
      </c>
      <c r="E33" s="3">
        <v>17.186898621205</v>
      </c>
      <c r="F33" s="3">
        <v>12.237684688024901</v>
      </c>
      <c r="G33" s="3">
        <v>11.794877553707799</v>
      </c>
      <c r="H33" s="3">
        <v>16.9539681092504</v>
      </c>
      <c r="I33" s="3">
        <v>13.276812645287</v>
      </c>
      <c r="J33" s="3">
        <v>16.281207208775498</v>
      </c>
      <c r="K33" s="3">
        <v>9.3857119700072396</v>
      </c>
      <c r="L33" s="3">
        <v>11.8686182503686</v>
      </c>
      <c r="M33" s="3">
        <v>16.173676125164899</v>
      </c>
      <c r="N33" s="3">
        <v>13.468024179451</v>
      </c>
      <c r="O33" s="3">
        <v>18.1576806914514</v>
      </c>
      <c r="P33" s="3">
        <v>12.8257507511508</v>
      </c>
      <c r="Q33" s="3">
        <v>13.033841023646501</v>
      </c>
      <c r="R33" s="3">
        <v>14.5157279335103</v>
      </c>
      <c r="S33" s="3">
        <v>8.5715315500000209</v>
      </c>
      <c r="T33" s="3">
        <v>11.7582731383624</v>
      </c>
      <c r="U33" s="3">
        <v>14.4539238657438</v>
      </c>
      <c r="V33" s="3">
        <v>13.5259757975097</v>
      </c>
    </row>
    <row r="34" spans="1:22" x14ac:dyDescent="0.35">
      <c r="A34" s="2">
        <v>42902</v>
      </c>
      <c r="B34" s="3">
        <v>13.816750780704499</v>
      </c>
      <c r="C34" s="3">
        <v>16.9358473728911</v>
      </c>
      <c r="D34" s="3">
        <v>15.5107161334012</v>
      </c>
      <c r="E34" s="3">
        <v>17.622362563232301</v>
      </c>
      <c r="F34" s="3">
        <v>12.359607098777699</v>
      </c>
      <c r="G34" s="3">
        <v>11.594108486103501</v>
      </c>
      <c r="H34" s="3">
        <v>16.719702507701399</v>
      </c>
      <c r="I34" s="3">
        <v>13.5651308531688</v>
      </c>
      <c r="J34" s="3">
        <v>16.5833787565935</v>
      </c>
      <c r="K34" s="3">
        <v>9.5030127386633705</v>
      </c>
      <c r="L34" s="3">
        <v>11.7907034186402</v>
      </c>
      <c r="M34" s="3">
        <v>14.8929044470493</v>
      </c>
      <c r="N34" s="3">
        <v>12.886668957406901</v>
      </c>
      <c r="O34" s="3">
        <v>18.098667273940499</v>
      </c>
      <c r="P34" s="3">
        <v>12.8239964790709</v>
      </c>
      <c r="Q34" s="3">
        <v>12.2972789935589</v>
      </c>
      <c r="R34" s="3">
        <v>14.851146376535301</v>
      </c>
      <c r="S34" s="3">
        <v>8.5600521827454692</v>
      </c>
      <c r="T34" s="3">
        <v>11.324910242205799</v>
      </c>
      <c r="U34" s="3">
        <v>14.6605478033657</v>
      </c>
      <c r="V34" s="3">
        <v>13.5872037708754</v>
      </c>
    </row>
    <row r="35" spans="1:22" x14ac:dyDescent="0.35">
      <c r="A35" s="2">
        <v>42934</v>
      </c>
      <c r="B35" s="3">
        <v>14.0085338040852</v>
      </c>
      <c r="C35" s="3">
        <v>17.708171513311001</v>
      </c>
      <c r="D35" s="3">
        <v>15.6855455652657</v>
      </c>
      <c r="E35" s="3">
        <v>16.835205181098001</v>
      </c>
      <c r="F35" s="3">
        <v>12.714425665602</v>
      </c>
      <c r="G35" s="3">
        <v>12.2716513453534</v>
      </c>
      <c r="H35" s="3">
        <v>16.283672871188099</v>
      </c>
      <c r="I35" s="3">
        <v>14.0717158862387</v>
      </c>
      <c r="J35" s="3">
        <v>17.187337120195401</v>
      </c>
      <c r="K35" s="3">
        <v>9.6158052822443292</v>
      </c>
      <c r="L35" s="3">
        <v>12.340568547746599</v>
      </c>
      <c r="M35" s="3">
        <v>15.4605465620225</v>
      </c>
      <c r="N35" s="3">
        <v>13.088495167562099</v>
      </c>
      <c r="O35" s="3">
        <v>18.5878572000492</v>
      </c>
      <c r="P35" s="3">
        <v>13.319532130409099</v>
      </c>
      <c r="Q35" s="3">
        <v>12.307331019487901</v>
      </c>
      <c r="R35" s="3">
        <v>14.594746337412699</v>
      </c>
      <c r="S35" s="3">
        <v>8.8898553668985301</v>
      </c>
      <c r="T35" s="3">
        <v>11.6753635514892</v>
      </c>
      <c r="U35" s="3">
        <v>14.535596879718099</v>
      </c>
      <c r="V35" s="3">
        <v>14.487173914234701</v>
      </c>
    </row>
    <row r="36" spans="1:22" x14ac:dyDescent="0.35">
      <c r="A36" s="2">
        <v>42965</v>
      </c>
      <c r="B36" s="3">
        <v>13.935452134058</v>
      </c>
      <c r="C36" s="3">
        <v>18.117424917808702</v>
      </c>
      <c r="D36" s="3">
        <v>15.715625657137</v>
      </c>
      <c r="E36" s="3">
        <v>16.5463325916675</v>
      </c>
      <c r="F36" s="3">
        <v>12.470770005033399</v>
      </c>
      <c r="G36" s="3">
        <v>12.9317477577759</v>
      </c>
      <c r="H36" s="3">
        <v>16.376761633286101</v>
      </c>
      <c r="I36" s="3">
        <v>13.8171545960909</v>
      </c>
      <c r="J36" s="3">
        <v>17.112856145064899</v>
      </c>
      <c r="K36" s="3">
        <v>9.1259189505791394</v>
      </c>
      <c r="L36" s="3">
        <v>13.050214659632401</v>
      </c>
      <c r="M36" s="3">
        <v>15.7457476742512</v>
      </c>
      <c r="N36" s="3">
        <v>12.279136269500899</v>
      </c>
      <c r="O36" s="3">
        <v>18.613069586264402</v>
      </c>
      <c r="P36" s="3">
        <v>13.430602022275901</v>
      </c>
      <c r="Q36" s="3">
        <v>12.101783107213</v>
      </c>
      <c r="R36" s="3">
        <v>14.6650443118385</v>
      </c>
      <c r="S36" s="3">
        <v>8.5442057780707295</v>
      </c>
      <c r="T36" s="3">
        <v>11.6590966084659</v>
      </c>
      <c r="U36" s="3">
        <v>15.685843095716899</v>
      </c>
      <c r="V36" s="3">
        <v>13.8046839068964</v>
      </c>
    </row>
    <row r="37" spans="1:22" x14ac:dyDescent="0.35">
      <c r="A37" s="2">
        <v>42996</v>
      </c>
      <c r="B37" s="3">
        <v>14.3515332092693</v>
      </c>
      <c r="C37" s="3">
        <v>18.914325939895701</v>
      </c>
      <c r="D37" s="3">
        <v>15.421907539567099</v>
      </c>
      <c r="E37" s="3">
        <v>17.316604635240601</v>
      </c>
      <c r="F37" s="3">
        <v>12.498388692409</v>
      </c>
      <c r="G37" s="3">
        <v>13.0588524066511</v>
      </c>
      <c r="H37" s="3">
        <v>16.487816695972001</v>
      </c>
      <c r="I37" s="3">
        <v>13.902375277930499</v>
      </c>
      <c r="J37" s="3">
        <v>16.831655952548498</v>
      </c>
      <c r="K37" s="3">
        <v>9.3072348864494092</v>
      </c>
      <c r="L37" s="3">
        <v>14.1869819131977</v>
      </c>
      <c r="M37" s="3">
        <v>15.120184565082001</v>
      </c>
      <c r="N37" s="3">
        <v>10.7958556177964</v>
      </c>
      <c r="O37" s="3">
        <v>19.030789468231202</v>
      </c>
      <c r="P37" s="3">
        <v>13.762993070701</v>
      </c>
      <c r="Q37" s="3">
        <v>10.7367937031044</v>
      </c>
      <c r="R37" s="3">
        <v>15.5289407415219</v>
      </c>
      <c r="S37" s="3">
        <v>8.3494492086029002</v>
      </c>
      <c r="T37" s="3">
        <v>11.223993389086001</v>
      </c>
      <c r="U37" s="3">
        <v>16.011250881118698</v>
      </c>
      <c r="V37" s="3">
        <v>13.9978070061469</v>
      </c>
    </row>
    <row r="38" spans="1:22" x14ac:dyDescent="0.35">
      <c r="A38" s="2">
        <v>43026</v>
      </c>
      <c r="B38" s="3">
        <v>14.428349414019401</v>
      </c>
      <c r="C38" s="3">
        <v>15.424094049825101</v>
      </c>
      <c r="D38" s="3">
        <v>15.5895183999253</v>
      </c>
      <c r="E38" s="3">
        <v>18.0340163861494</v>
      </c>
      <c r="F38" s="3">
        <v>12.1802352945094</v>
      </c>
      <c r="G38" s="3">
        <v>13.111247311106</v>
      </c>
      <c r="H38" s="3">
        <v>16.050245613563501</v>
      </c>
      <c r="I38" s="3">
        <v>13.733474699861601</v>
      </c>
      <c r="J38" s="3">
        <v>16.270899294883499</v>
      </c>
      <c r="K38" s="3">
        <v>9.4316752456433193</v>
      </c>
      <c r="L38" s="3">
        <v>14.0575407521914</v>
      </c>
      <c r="M38" s="3">
        <v>15.541511990001</v>
      </c>
      <c r="N38" s="3">
        <v>12.1737623179358</v>
      </c>
      <c r="O38" s="3">
        <v>18.781836103723499</v>
      </c>
      <c r="P38" s="3">
        <v>13.9421446584811</v>
      </c>
      <c r="Q38" s="3">
        <v>10.7183107540422</v>
      </c>
      <c r="R38" s="3">
        <v>15.6855450608913</v>
      </c>
      <c r="S38" s="3">
        <v>8.2146235200736708</v>
      </c>
      <c r="T38" s="3">
        <v>11.466032073956899</v>
      </c>
      <c r="U38" s="3">
        <v>16.128572221112002</v>
      </c>
      <c r="V38" s="3">
        <v>12.9129385238212</v>
      </c>
    </row>
    <row r="39" spans="1:22" x14ac:dyDescent="0.35">
      <c r="A39" s="2">
        <v>43056</v>
      </c>
      <c r="B39" s="3">
        <v>14.699470642324201</v>
      </c>
      <c r="C39" s="3">
        <v>14.0315338900356</v>
      </c>
      <c r="D39" s="3">
        <v>15.463208990324301</v>
      </c>
      <c r="E39" s="3">
        <v>17.462116307397501</v>
      </c>
      <c r="F39" s="3">
        <v>11.7850066070095</v>
      </c>
      <c r="G39" s="3">
        <v>12.727703125383901</v>
      </c>
      <c r="H39" s="3">
        <v>15.587678558459</v>
      </c>
      <c r="I39" s="3">
        <v>13.711595577834901</v>
      </c>
      <c r="J39" s="3">
        <v>15.712425643239399</v>
      </c>
      <c r="K39" s="3">
        <v>9.3872187052698095</v>
      </c>
      <c r="L39" s="3">
        <v>13.155124467106999</v>
      </c>
      <c r="M39" s="3">
        <v>15.903473334590601</v>
      </c>
      <c r="N39" s="3">
        <v>11.404304740912901</v>
      </c>
      <c r="O39" s="3">
        <v>18.708040797051002</v>
      </c>
      <c r="P39" s="3">
        <v>14.0043025221278</v>
      </c>
      <c r="Q39" s="3">
        <v>10.863134153454499</v>
      </c>
      <c r="R39" s="3">
        <v>15.650890113063101</v>
      </c>
      <c r="S39" s="3">
        <v>8.0163882995898099</v>
      </c>
      <c r="T39" s="3">
        <v>10.7581234967223</v>
      </c>
      <c r="U39" s="3">
        <v>17.058099963963901</v>
      </c>
      <c r="V39" s="3">
        <v>12.956894792662499</v>
      </c>
    </row>
    <row r="40" spans="1:22" x14ac:dyDescent="0.35">
      <c r="A40" s="2">
        <v>43087</v>
      </c>
      <c r="B40" s="3">
        <v>13.7153256863033</v>
      </c>
      <c r="C40" s="3">
        <v>14.3214740086263</v>
      </c>
      <c r="D40" s="3">
        <v>15.3803292282368</v>
      </c>
      <c r="E40" s="3">
        <v>17.375336412824101</v>
      </c>
      <c r="F40" s="3">
        <v>11.897094077209999</v>
      </c>
      <c r="G40" s="3">
        <v>12.4679197616924</v>
      </c>
      <c r="H40" s="3">
        <v>16.051242133454501</v>
      </c>
      <c r="I40" s="3">
        <v>13.1256555158315</v>
      </c>
      <c r="J40" s="3">
        <v>15.8904345173486</v>
      </c>
      <c r="K40" s="3">
        <v>9.1452616778609208</v>
      </c>
      <c r="L40" s="3">
        <v>13.0041138162905</v>
      </c>
      <c r="M40" s="3">
        <v>14.6107773450727</v>
      </c>
      <c r="N40" s="3">
        <v>14.0690279514581</v>
      </c>
      <c r="O40" s="3">
        <v>18.756010476365098</v>
      </c>
      <c r="P40" s="3">
        <v>13.2597691222051</v>
      </c>
      <c r="Q40" s="3">
        <v>11.4284280320538</v>
      </c>
      <c r="R40" s="3">
        <v>15.654659687715499</v>
      </c>
      <c r="S40" s="3">
        <v>7.9185499311082799</v>
      </c>
      <c r="T40" s="3">
        <v>10.8721979491861</v>
      </c>
      <c r="U40" s="3">
        <v>18.358392943730902</v>
      </c>
      <c r="V40" s="3">
        <v>13.2931168580969</v>
      </c>
    </row>
    <row r="41" spans="1:22" x14ac:dyDescent="0.35">
      <c r="A41" s="2">
        <v>43118</v>
      </c>
      <c r="B41" s="3">
        <v>14.335165069388101</v>
      </c>
      <c r="C41" s="3">
        <v>14.726723912552799</v>
      </c>
      <c r="D41" s="3">
        <v>16.026849716291</v>
      </c>
      <c r="E41" s="3">
        <v>17.964493492730298</v>
      </c>
      <c r="F41" s="3">
        <v>12.7309265495627</v>
      </c>
      <c r="G41" s="3">
        <v>14.251628532859</v>
      </c>
      <c r="H41" s="3">
        <v>16.627800881161999</v>
      </c>
      <c r="I41" s="3">
        <v>13.7835155483865</v>
      </c>
      <c r="J41" s="3">
        <v>16.109408459052599</v>
      </c>
      <c r="K41" s="3">
        <v>9.2815982938274608</v>
      </c>
      <c r="L41" s="3">
        <v>13.718480535804201</v>
      </c>
      <c r="M41" s="3">
        <v>15.3651424781296</v>
      </c>
      <c r="N41" s="3">
        <v>14.2584913455454</v>
      </c>
      <c r="O41" s="3">
        <v>19.3071586971618</v>
      </c>
      <c r="P41" s="3">
        <v>14.1295922698895</v>
      </c>
      <c r="Q41" s="3">
        <v>12.3636834472046</v>
      </c>
      <c r="R41" s="3">
        <v>16.416002351577401</v>
      </c>
      <c r="S41" s="3">
        <v>8.2702137508059099</v>
      </c>
      <c r="T41" s="3">
        <v>11.644076371031099</v>
      </c>
      <c r="U41" s="3">
        <v>20.6442421710167</v>
      </c>
      <c r="V41" s="3">
        <v>14.033201614463</v>
      </c>
    </row>
    <row r="42" spans="1:22" x14ac:dyDescent="0.35">
      <c r="A42" s="2">
        <v>43147</v>
      </c>
      <c r="B42" s="3">
        <v>13.1143327651753</v>
      </c>
      <c r="C42" s="3">
        <v>14.231952067522</v>
      </c>
      <c r="D42" s="3">
        <v>15.5600733089094</v>
      </c>
      <c r="E42" s="3">
        <v>17.256360210078501</v>
      </c>
      <c r="F42" s="3">
        <v>11.6770508966233</v>
      </c>
      <c r="G42" s="3">
        <v>13.2815173767912</v>
      </c>
      <c r="H42" s="3">
        <v>16.6663377362033</v>
      </c>
      <c r="I42" s="3">
        <v>12.989389894606401</v>
      </c>
      <c r="J42" s="3">
        <v>15.7355495642054</v>
      </c>
      <c r="K42" s="3">
        <v>8.97438295611793</v>
      </c>
      <c r="L42" s="3">
        <v>13.5797682108525</v>
      </c>
      <c r="M42" s="3">
        <v>15.264436468158699</v>
      </c>
      <c r="N42" s="3">
        <v>14.3804543639045</v>
      </c>
      <c r="O42" s="3">
        <v>18.3976652615247</v>
      </c>
      <c r="P42" s="3">
        <v>13.4314898757804</v>
      </c>
      <c r="Q42" s="3">
        <v>11.6819665172141</v>
      </c>
      <c r="R42" s="3">
        <v>16.041934377783299</v>
      </c>
      <c r="S42" s="3">
        <v>8.0900156144235993</v>
      </c>
      <c r="T42" s="3">
        <v>11.2272114129561</v>
      </c>
      <c r="U42" s="3">
        <v>19.700167374615202</v>
      </c>
      <c r="V42" s="3">
        <v>13.715963094036301</v>
      </c>
    </row>
    <row r="43" spans="1:22" x14ac:dyDescent="0.35">
      <c r="A43" s="2">
        <v>43175</v>
      </c>
      <c r="B43" s="3">
        <v>13.243683569041201</v>
      </c>
      <c r="C43" s="3">
        <v>14.015908448046201</v>
      </c>
      <c r="D43" s="3">
        <v>14.621411647965999</v>
      </c>
      <c r="E43" s="3">
        <v>16.731887606414201</v>
      </c>
      <c r="F43" s="3">
        <v>11.1015815826714</v>
      </c>
      <c r="G43" s="3">
        <v>13.4279812850603</v>
      </c>
      <c r="H43" s="3">
        <v>16.362588712895299</v>
      </c>
      <c r="I43" s="3">
        <v>13.733939211796301</v>
      </c>
      <c r="J43" s="3">
        <v>15.269817430833401</v>
      </c>
      <c r="K43" s="3">
        <v>9.1777532930157406</v>
      </c>
      <c r="L43" s="3">
        <v>12.887074092629501</v>
      </c>
      <c r="M43" s="3">
        <v>15.8367840354714</v>
      </c>
      <c r="N43" s="3">
        <v>13.877660086016601</v>
      </c>
      <c r="O43" s="3">
        <v>17.9436520385328</v>
      </c>
      <c r="P43" s="3">
        <v>13.6568229888411</v>
      </c>
      <c r="Q43" s="3">
        <v>11.267425061821401</v>
      </c>
      <c r="R43" s="3">
        <v>15.6676018028088</v>
      </c>
      <c r="S43" s="3">
        <v>7.9484178828191698</v>
      </c>
      <c r="T43" s="3">
        <v>10.994847851793899</v>
      </c>
      <c r="U43" s="3">
        <v>20.907149697553098</v>
      </c>
      <c r="V43" s="3">
        <v>14.5244247633374</v>
      </c>
    </row>
    <row r="44" spans="1:22" x14ac:dyDescent="0.35">
      <c r="A44" s="2">
        <v>43208</v>
      </c>
      <c r="B44" s="3">
        <v>12.292058783060099</v>
      </c>
      <c r="C44" s="3">
        <v>14.031632494044</v>
      </c>
      <c r="D44" s="3">
        <v>14.890671415457801</v>
      </c>
      <c r="E44" s="3">
        <v>15.8128110975785</v>
      </c>
      <c r="F44" s="3">
        <v>11.512323857427701</v>
      </c>
      <c r="G44" s="3">
        <v>14.0972181071017</v>
      </c>
      <c r="H44" s="3">
        <v>16.558314666331601</v>
      </c>
      <c r="I44" s="3">
        <v>13.382266481416099</v>
      </c>
      <c r="J44" s="3">
        <v>15.8707352684645</v>
      </c>
      <c r="K44" s="3">
        <v>9.0450837995555595</v>
      </c>
      <c r="L44" s="3">
        <v>12.8729471062538</v>
      </c>
      <c r="M44" s="3">
        <v>15.480560052700501</v>
      </c>
      <c r="N44" s="3">
        <v>14.906987833516901</v>
      </c>
      <c r="O44" s="3">
        <v>18.330501881437101</v>
      </c>
      <c r="P44" s="3">
        <v>12.3596288954231</v>
      </c>
      <c r="Q44" s="3">
        <v>11.5270884358979</v>
      </c>
      <c r="R44" s="3">
        <v>15.1568187437693</v>
      </c>
      <c r="S44" s="3">
        <v>7.4683986985708302</v>
      </c>
      <c r="T44" s="3">
        <v>11.349600758206799</v>
      </c>
      <c r="U44" s="3">
        <v>21.0044741977439</v>
      </c>
      <c r="V44" s="3">
        <v>14.973236701594001</v>
      </c>
    </row>
    <row r="45" spans="1:22" x14ac:dyDescent="0.35">
      <c r="A45" s="2">
        <v>43238</v>
      </c>
      <c r="B45" s="3">
        <v>11.9740349862006</v>
      </c>
      <c r="C45" s="3">
        <v>13.179023948407</v>
      </c>
      <c r="D45" s="3">
        <v>13.095954434011301</v>
      </c>
      <c r="E45" s="3">
        <v>15.9244370465379</v>
      </c>
      <c r="F45" s="3">
        <v>11.0864390485645</v>
      </c>
      <c r="G45" s="3">
        <v>13.4952712774455</v>
      </c>
      <c r="H45" s="3">
        <v>16.305077711695699</v>
      </c>
      <c r="I45" s="3">
        <v>13.433982222220401</v>
      </c>
      <c r="J45" s="3">
        <v>14.4524531575218</v>
      </c>
      <c r="K45" s="3">
        <v>8.7787908447691496</v>
      </c>
      <c r="L45" s="3">
        <v>12.0190293524675</v>
      </c>
      <c r="M45" s="3">
        <v>14.6569392329188</v>
      </c>
      <c r="N45" s="3">
        <v>13.6726870060997</v>
      </c>
      <c r="O45" s="3">
        <v>17.9041888385877</v>
      </c>
      <c r="P45" s="3">
        <v>12.6935125900652</v>
      </c>
      <c r="Q45" s="3">
        <v>11.2761461153949</v>
      </c>
      <c r="R45" s="3">
        <v>15.351356326588</v>
      </c>
      <c r="S45" s="3">
        <v>6.7291145030928998</v>
      </c>
      <c r="T45" s="3">
        <v>10.554333989287599</v>
      </c>
      <c r="U45" s="3">
        <v>20.6333389676332</v>
      </c>
      <c r="V45" s="3">
        <v>14.804680296983401</v>
      </c>
    </row>
    <row r="46" spans="1:22" x14ac:dyDescent="0.35">
      <c r="A46" s="2">
        <v>43269</v>
      </c>
      <c r="B46" s="3">
        <v>11.648335153919399</v>
      </c>
      <c r="C46" s="3">
        <v>11.947778915474199</v>
      </c>
      <c r="D46" s="3">
        <v>13.3803618181155</v>
      </c>
      <c r="E46" s="3">
        <v>15.4827021777207</v>
      </c>
      <c r="F46" s="3">
        <v>10.456896704269999</v>
      </c>
      <c r="G46" s="3">
        <v>13.7814960300083</v>
      </c>
      <c r="H46" s="3">
        <v>15.926554225452</v>
      </c>
      <c r="I46" s="3">
        <v>13.648137109978</v>
      </c>
      <c r="J46" s="3">
        <v>14.747972718462499</v>
      </c>
      <c r="K46" s="3">
        <v>8.6358211140308097</v>
      </c>
      <c r="L46" s="3">
        <v>10.2434812741258</v>
      </c>
      <c r="M46" s="3">
        <v>14.134235304357601</v>
      </c>
      <c r="N46" s="3">
        <v>15.041694690762199</v>
      </c>
      <c r="O46" s="3">
        <v>18.705255722208399</v>
      </c>
      <c r="P46" s="3">
        <v>12.542147227222101</v>
      </c>
      <c r="Q46" s="3">
        <v>11.370724246724601</v>
      </c>
      <c r="R46" s="3">
        <v>14.590349439666999</v>
      </c>
      <c r="S46" s="3">
        <v>6.1357710984617801</v>
      </c>
      <c r="T46" s="3">
        <v>10.855209869505099</v>
      </c>
      <c r="U46" s="3">
        <v>17.991196742407102</v>
      </c>
      <c r="V46" s="3">
        <v>15.027174550003499</v>
      </c>
    </row>
    <row r="47" spans="1:22" x14ac:dyDescent="0.35">
      <c r="A47" s="2">
        <v>43299</v>
      </c>
      <c r="B47" s="3">
        <v>10.445982130662401</v>
      </c>
      <c r="C47" s="3">
        <v>11.7160089387129</v>
      </c>
      <c r="D47" s="3">
        <v>12.823351400693401</v>
      </c>
      <c r="E47" s="3">
        <v>15.2016328632377</v>
      </c>
      <c r="F47" s="3">
        <v>10.4123032539981</v>
      </c>
      <c r="G47" s="3">
        <v>13.416871629686399</v>
      </c>
      <c r="H47" s="3">
        <v>15.968412392237999</v>
      </c>
      <c r="I47" s="3">
        <v>13.2433548878869</v>
      </c>
      <c r="J47" s="3">
        <v>15.5609438654737</v>
      </c>
      <c r="K47" s="3">
        <v>8.3377654604101004</v>
      </c>
      <c r="L47" s="3">
        <v>10.9243893319184</v>
      </c>
      <c r="M47" s="3">
        <v>13.8024063227321</v>
      </c>
      <c r="N47" s="3">
        <v>14.82297768305</v>
      </c>
      <c r="O47" s="3">
        <v>18.597641370621702</v>
      </c>
      <c r="P47" s="3">
        <v>11.7616693599289</v>
      </c>
      <c r="Q47" s="3">
        <v>11.555802921625199</v>
      </c>
      <c r="R47" s="3">
        <v>14.1524485810217</v>
      </c>
      <c r="S47" s="3">
        <v>5.97164557694507</v>
      </c>
      <c r="T47" s="3">
        <v>11.2417111447383</v>
      </c>
      <c r="U47" s="3">
        <v>17.2170630380384</v>
      </c>
      <c r="V47" s="3">
        <v>15.179461032354601</v>
      </c>
    </row>
    <row r="48" spans="1:22" x14ac:dyDescent="0.35">
      <c r="A48" s="2">
        <v>43329</v>
      </c>
      <c r="B48" s="3">
        <v>9.7144969607334293</v>
      </c>
      <c r="C48" s="3">
        <v>11.6411822874633</v>
      </c>
      <c r="D48" s="3">
        <v>13.132455957962501</v>
      </c>
      <c r="E48" s="3">
        <v>15.328140825278901</v>
      </c>
      <c r="F48" s="3">
        <v>10.732316639894201</v>
      </c>
      <c r="G48" s="3">
        <v>13.4283440399409</v>
      </c>
      <c r="H48" s="3">
        <v>16.3186510963851</v>
      </c>
      <c r="I48" s="3">
        <v>13.148077261621101</v>
      </c>
      <c r="J48" s="3">
        <v>14.9109619486944</v>
      </c>
      <c r="K48" s="3">
        <v>8.0866063778695594</v>
      </c>
      <c r="L48" s="3">
        <v>10.736088553665899</v>
      </c>
      <c r="M48" s="3">
        <v>13.11048765822</v>
      </c>
      <c r="N48" s="3">
        <v>14.2531734448244</v>
      </c>
      <c r="O48" s="3">
        <v>19.688277752854901</v>
      </c>
      <c r="P48" s="3">
        <v>11.1052413725712</v>
      </c>
      <c r="Q48" s="3">
        <v>11.9207790361592</v>
      </c>
      <c r="R48" s="3">
        <v>14.535384362520601</v>
      </c>
      <c r="S48" s="3">
        <v>5.7146868654186704</v>
      </c>
      <c r="T48" s="3">
        <v>11.1049123000374</v>
      </c>
      <c r="U48" s="3">
        <v>17.761617469111599</v>
      </c>
      <c r="V48" s="3">
        <v>13.8447906864698</v>
      </c>
    </row>
    <row r="49" spans="1:22" x14ac:dyDescent="0.35">
      <c r="A49" s="2">
        <v>43361</v>
      </c>
      <c r="B49" s="3">
        <v>10.067154678092701</v>
      </c>
      <c r="C49" s="3">
        <v>11.879896369914</v>
      </c>
      <c r="D49" s="3">
        <v>12.998194244334799</v>
      </c>
      <c r="E49" s="3">
        <v>14.054824703142399</v>
      </c>
      <c r="F49" s="3">
        <v>10.550090333576801</v>
      </c>
      <c r="G49" s="3">
        <v>12.593417903421001</v>
      </c>
      <c r="H49" s="3">
        <v>16.3885227353483</v>
      </c>
      <c r="I49" s="3">
        <v>12.9700894850659</v>
      </c>
      <c r="J49" s="3">
        <v>15.191327309026301</v>
      </c>
      <c r="K49" s="3">
        <v>8.2644569810625708</v>
      </c>
      <c r="L49" s="3">
        <v>10.635115255760599</v>
      </c>
      <c r="M49" s="3">
        <v>12.9715892709598</v>
      </c>
      <c r="N49" s="3">
        <v>14.4094263351812</v>
      </c>
      <c r="O49" s="3">
        <v>19.232489794825401</v>
      </c>
      <c r="P49" s="3">
        <v>10.799439445839701</v>
      </c>
      <c r="Q49" s="3">
        <v>12.402265986235401</v>
      </c>
      <c r="R49" s="3">
        <v>14.9766764493233</v>
      </c>
      <c r="S49" s="3">
        <v>5.9084826396493604</v>
      </c>
      <c r="T49" s="3">
        <v>11.8897961209712</v>
      </c>
      <c r="U49" s="3">
        <v>17.554100202479699</v>
      </c>
      <c r="V49" s="3">
        <v>13.4701244453101</v>
      </c>
    </row>
    <row r="50" spans="1:22" x14ac:dyDescent="0.35">
      <c r="A50" s="2">
        <v>43391</v>
      </c>
      <c r="B50" s="3">
        <v>9.2550075934733407</v>
      </c>
      <c r="C50" s="3">
        <v>15.089157279564599</v>
      </c>
      <c r="D50" s="3">
        <v>13.052087714856301</v>
      </c>
      <c r="E50" s="3">
        <v>13.8983602270742</v>
      </c>
      <c r="F50" s="3">
        <v>10.4135924176577</v>
      </c>
      <c r="G50" s="3">
        <v>12.9302339477243</v>
      </c>
      <c r="H50" s="3">
        <v>15.806102698926299</v>
      </c>
      <c r="I50" s="3">
        <v>12.096876946036399</v>
      </c>
      <c r="J50" s="3">
        <v>14.2042431930932</v>
      </c>
      <c r="K50" s="3">
        <v>7.7836593754189503</v>
      </c>
      <c r="L50" s="3">
        <v>11.036149063882901</v>
      </c>
      <c r="M50" s="3">
        <v>11.9663231527822</v>
      </c>
      <c r="N50" s="3">
        <v>12.3104115769749</v>
      </c>
      <c r="O50" s="3">
        <v>17.3953634246595</v>
      </c>
      <c r="P50" s="3">
        <v>9.9996544066568394</v>
      </c>
      <c r="Q50" s="3">
        <v>12.6894354007422</v>
      </c>
      <c r="R50" s="3">
        <v>14.3827594033602</v>
      </c>
      <c r="S50" s="3">
        <v>6.1077261956728996</v>
      </c>
      <c r="T50" s="3">
        <v>11.553919116985099</v>
      </c>
      <c r="U50" s="3">
        <v>15.204023829718899</v>
      </c>
      <c r="V50" s="3">
        <v>13.692357521664</v>
      </c>
    </row>
    <row r="51" spans="1:22" x14ac:dyDescent="0.35">
      <c r="A51" s="2">
        <v>43420</v>
      </c>
      <c r="B51" s="3">
        <v>9.9906432182509199</v>
      </c>
      <c r="C51" s="3">
        <v>15.207856551723401</v>
      </c>
      <c r="D51" s="3">
        <v>13.803255185015001</v>
      </c>
      <c r="E51" s="3">
        <v>13.595036610523101</v>
      </c>
      <c r="F51" s="3">
        <v>10.213591555841999</v>
      </c>
      <c r="G51" s="3">
        <v>13.4482288539223</v>
      </c>
      <c r="H51" s="3">
        <v>15.749035252578899</v>
      </c>
      <c r="I51" s="3">
        <v>12.3712633829761</v>
      </c>
      <c r="J51" s="3">
        <v>12.6782107168808</v>
      </c>
      <c r="K51" s="3">
        <v>7.9283485329800998</v>
      </c>
      <c r="L51" s="3">
        <v>11.6392221047282</v>
      </c>
      <c r="M51" s="3">
        <v>12.395115463659099</v>
      </c>
      <c r="N51" s="3">
        <v>11.846133644733801</v>
      </c>
      <c r="O51" s="3">
        <v>18.024461226899302</v>
      </c>
      <c r="P51" s="3">
        <v>10.5343507902325</v>
      </c>
      <c r="Q51" s="3">
        <v>12.812483997434001</v>
      </c>
      <c r="R51" s="3">
        <v>14.0359657358717</v>
      </c>
      <c r="S51" s="3">
        <v>5.7431571023134298</v>
      </c>
      <c r="T51" s="3">
        <v>11.954992322459301</v>
      </c>
      <c r="U51" s="3">
        <v>14.9332846220441</v>
      </c>
      <c r="V51" s="3">
        <v>13.4814615291411</v>
      </c>
    </row>
    <row r="52" spans="1:22" x14ac:dyDescent="0.35">
      <c r="A52" s="2">
        <v>43452</v>
      </c>
      <c r="B52" s="3">
        <v>9.8064952875102893</v>
      </c>
      <c r="C52" s="3">
        <v>14.5626285834608</v>
      </c>
      <c r="D52" s="3">
        <v>13.913890316184499</v>
      </c>
      <c r="E52" s="3">
        <v>14.725094816831801</v>
      </c>
      <c r="F52" s="3">
        <v>10.8221549882721</v>
      </c>
      <c r="G52" s="3">
        <v>13.211454457498199</v>
      </c>
      <c r="H52" s="3">
        <v>15.483571944094299</v>
      </c>
      <c r="I52" s="3">
        <v>12.349260915115901</v>
      </c>
      <c r="J52" s="3">
        <v>12.302128249456601</v>
      </c>
      <c r="K52" s="3">
        <v>8.2626857496897603</v>
      </c>
      <c r="L52" s="3">
        <v>11.3836574158909</v>
      </c>
      <c r="M52" s="3">
        <v>12.2737113808634</v>
      </c>
      <c r="N52" s="3">
        <v>11.9694655790629</v>
      </c>
      <c r="O52" s="3">
        <v>18.201308894388202</v>
      </c>
      <c r="P52" s="3">
        <v>10.293745676256799</v>
      </c>
      <c r="Q52" s="3">
        <v>13.123180066483201</v>
      </c>
      <c r="R52" s="3">
        <v>13.6249220116611</v>
      </c>
      <c r="S52" s="3">
        <v>5.93007994360784</v>
      </c>
      <c r="T52" s="3">
        <v>11.105741493491699</v>
      </c>
      <c r="U52" s="3">
        <v>15.457673668964</v>
      </c>
      <c r="V52" s="3">
        <v>14.542024592086699</v>
      </c>
    </row>
    <row r="53" spans="1:22" x14ac:dyDescent="0.35">
      <c r="A53" s="2">
        <v>43483</v>
      </c>
      <c r="B53" s="3">
        <v>9.9543641660457904</v>
      </c>
      <c r="C53" s="3">
        <v>9.0148072920141207</v>
      </c>
      <c r="D53" s="3">
        <v>14.803838550902499</v>
      </c>
      <c r="E53" s="3">
        <v>15.858385387757799</v>
      </c>
      <c r="F53" s="3">
        <v>11.065217634150899</v>
      </c>
      <c r="G53" s="3">
        <v>14.6503471410212</v>
      </c>
      <c r="H53" s="3">
        <v>16.233846216597801</v>
      </c>
      <c r="I53" s="3">
        <v>13.204054552689101</v>
      </c>
      <c r="J53" s="3">
        <v>13.2860260255047</v>
      </c>
      <c r="K53" s="3">
        <v>9.1490788010210995</v>
      </c>
      <c r="L53" s="3">
        <v>13.0276428193818</v>
      </c>
      <c r="M53" s="3">
        <v>13.0676196012146</v>
      </c>
      <c r="N53" s="3">
        <v>11.0947906387435</v>
      </c>
      <c r="O53" s="3">
        <v>17.9892849709342</v>
      </c>
      <c r="P53" s="3">
        <v>10.8077454420081</v>
      </c>
      <c r="Q53" s="3">
        <v>13.542839290755399</v>
      </c>
      <c r="R53" s="3">
        <v>13.923708817546601</v>
      </c>
      <c r="S53" s="3">
        <v>6.8422878964991902</v>
      </c>
      <c r="T53" s="3">
        <v>10.8262752635315</v>
      </c>
      <c r="U53" s="3">
        <v>14.9438139911432</v>
      </c>
      <c r="V53" s="3">
        <v>15.6531124061922</v>
      </c>
    </row>
    <row r="54" spans="1:22" x14ac:dyDescent="0.35">
      <c r="A54" s="2">
        <v>43511</v>
      </c>
      <c r="B54" s="3">
        <v>10.459888108971199</v>
      </c>
      <c r="C54" s="3">
        <v>8.8544299128729502</v>
      </c>
      <c r="D54" s="3">
        <v>14.223448076515499</v>
      </c>
      <c r="E54" s="3">
        <v>15.3677099764411</v>
      </c>
      <c r="F54" s="3">
        <v>10.712038310637199</v>
      </c>
      <c r="G54" s="3">
        <v>15.779154459717001</v>
      </c>
      <c r="H54" s="3">
        <v>16.293314114497001</v>
      </c>
      <c r="I54" s="3">
        <v>13.7862903264593</v>
      </c>
      <c r="J54" s="3">
        <v>12.928469850610901</v>
      </c>
      <c r="K54" s="3">
        <v>10.1781563561422</v>
      </c>
      <c r="L54" s="3">
        <v>12.83136675503</v>
      </c>
      <c r="M54" s="3">
        <v>12.8299629799796</v>
      </c>
      <c r="N54" s="3">
        <v>11.813108669113999</v>
      </c>
      <c r="O54" s="3">
        <v>17.959219248402199</v>
      </c>
      <c r="P54" s="3">
        <v>11.098750881305399</v>
      </c>
      <c r="Q54" s="3">
        <v>12.430337952331101</v>
      </c>
      <c r="R54" s="3">
        <v>14.646452914220699</v>
      </c>
      <c r="S54" s="3">
        <v>7.0856706904964604</v>
      </c>
      <c r="T54" s="3">
        <v>10.8327181709897</v>
      </c>
      <c r="U54" s="3">
        <v>16.1410749445884</v>
      </c>
      <c r="V54" s="3">
        <v>16.200037602032499</v>
      </c>
    </row>
    <row r="55" spans="1:22" x14ac:dyDescent="0.35">
      <c r="A55" s="2">
        <v>43542</v>
      </c>
      <c r="B55" s="3">
        <v>11.723690676855201</v>
      </c>
      <c r="C55" s="3">
        <v>9.2406146945536491</v>
      </c>
      <c r="D55" s="3">
        <v>14.6981215338116</v>
      </c>
      <c r="E55" s="3">
        <v>15.166935889677999</v>
      </c>
      <c r="F55" s="3">
        <v>11.218766612446201</v>
      </c>
      <c r="G55" s="3">
        <v>15.6590838820012</v>
      </c>
      <c r="H55" s="3">
        <v>16.509965677392</v>
      </c>
      <c r="I55" s="3">
        <v>14.5717017234604</v>
      </c>
      <c r="J55" s="3">
        <v>12.718873308982801</v>
      </c>
      <c r="K55" s="3">
        <v>10.5638165566713</v>
      </c>
      <c r="L55" s="3">
        <v>12.7076660414531</v>
      </c>
      <c r="M55" s="3">
        <v>13.0722642743898</v>
      </c>
      <c r="N55" s="3">
        <v>13.1966071234925</v>
      </c>
      <c r="O55" s="3">
        <v>18.920410556096598</v>
      </c>
      <c r="P55" s="3">
        <v>11.8760783240943</v>
      </c>
      <c r="Q55" s="3">
        <v>12.467711878562501</v>
      </c>
      <c r="R55" s="3">
        <v>14.6591343939612</v>
      </c>
      <c r="S55" s="3">
        <v>7.2886392808097904</v>
      </c>
      <c r="T55" s="3">
        <v>11.9232803310653</v>
      </c>
      <c r="U55" s="3">
        <v>17.648595624465699</v>
      </c>
      <c r="V55" s="3">
        <v>16.3121427851558</v>
      </c>
    </row>
    <row r="56" spans="1:22" x14ac:dyDescent="0.35">
      <c r="A56" s="2">
        <v>43573</v>
      </c>
      <c r="B56" s="3">
        <v>12.2838449241526</v>
      </c>
      <c r="C56" s="3">
        <v>8.8129483119552496</v>
      </c>
      <c r="D56" s="3">
        <v>14.3603079477299</v>
      </c>
      <c r="E56" s="3">
        <v>15.1253483193641</v>
      </c>
      <c r="F56" s="3">
        <v>11.2715579161568</v>
      </c>
      <c r="G56" s="3">
        <v>14.8471684299111</v>
      </c>
      <c r="H56" s="3">
        <v>15.886128288178901</v>
      </c>
      <c r="I56" s="3">
        <v>15.2193563899875</v>
      </c>
      <c r="J56" s="3">
        <v>13.7279920295697</v>
      </c>
      <c r="K56" s="3">
        <v>11.172799381472201</v>
      </c>
      <c r="L56" s="3">
        <v>11.455917539348899</v>
      </c>
      <c r="M56" s="3">
        <v>13.803545833932301</v>
      </c>
      <c r="N56" s="3">
        <v>13.925104375976399</v>
      </c>
      <c r="O56" s="3">
        <v>18.945474135822302</v>
      </c>
      <c r="P56" s="3">
        <v>12.241287622405901</v>
      </c>
      <c r="Q56" s="3">
        <v>12.996264474402899</v>
      </c>
      <c r="R56" s="3">
        <v>15.1135884698721</v>
      </c>
      <c r="S56" s="3">
        <v>6.3108014727481798</v>
      </c>
      <c r="T56" s="3">
        <v>12.2003979170539</v>
      </c>
      <c r="U56" s="3">
        <v>17.773878102720701</v>
      </c>
      <c r="V56" s="3">
        <v>17.360288191718698</v>
      </c>
    </row>
    <row r="57" spans="1:22" x14ac:dyDescent="0.35">
      <c r="A57" s="2">
        <v>43602</v>
      </c>
      <c r="B57" s="3">
        <v>10.977877025763799</v>
      </c>
      <c r="C57" s="3">
        <v>8.6324166997698004</v>
      </c>
      <c r="D57" s="3">
        <v>12.454380707232</v>
      </c>
      <c r="E57" s="3">
        <v>14.790747795765901</v>
      </c>
      <c r="F57" s="3">
        <v>10.2025090768732</v>
      </c>
      <c r="G57" s="3">
        <v>13.0535405484165</v>
      </c>
      <c r="H57" s="3">
        <v>15.653263020486399</v>
      </c>
      <c r="I57" s="3">
        <v>14.320059198635001</v>
      </c>
      <c r="J57" s="3">
        <v>13.055113439203501</v>
      </c>
      <c r="K57" s="3">
        <v>10.542423573008101</v>
      </c>
      <c r="L57" s="3">
        <v>11.132948385199899</v>
      </c>
      <c r="M57" s="3">
        <v>13.013643691809699</v>
      </c>
      <c r="N57" s="3">
        <v>12.6883136870056</v>
      </c>
      <c r="O57" s="3">
        <v>18.402363815603099</v>
      </c>
      <c r="P57" s="3">
        <v>11.187370081858701</v>
      </c>
      <c r="Q57" s="3">
        <v>12.170677221670999</v>
      </c>
      <c r="R57" s="3">
        <v>14.563786393133199</v>
      </c>
      <c r="S57" s="3">
        <v>5.6004920778188696</v>
      </c>
      <c r="T57" s="3">
        <v>10.7873777287318</v>
      </c>
      <c r="U57" s="3">
        <v>17.498752645336999</v>
      </c>
      <c r="V57" s="3">
        <v>16.139202796856999</v>
      </c>
    </row>
    <row r="58" spans="1:22" x14ac:dyDescent="0.35">
      <c r="A58" s="2">
        <v>43634</v>
      </c>
      <c r="B58" s="3">
        <v>11.3833532865126</v>
      </c>
      <c r="C58" s="3">
        <v>8.4601150927776594</v>
      </c>
      <c r="D58" s="3">
        <v>13.803264296302499</v>
      </c>
      <c r="E58" s="3">
        <v>15.295294921226001</v>
      </c>
      <c r="F58" s="3">
        <v>10.7527010424594</v>
      </c>
      <c r="G58" s="3">
        <v>13.2945191940189</v>
      </c>
      <c r="H58" s="3">
        <v>16.554045027766801</v>
      </c>
      <c r="I58" s="3">
        <v>14.695523584885899</v>
      </c>
      <c r="J58" s="3">
        <v>12.934605974523199</v>
      </c>
      <c r="K58" s="3">
        <v>10.9148167494057</v>
      </c>
      <c r="L58" s="3">
        <v>12.3511103690958</v>
      </c>
      <c r="M58" s="3">
        <v>13.248119435598101</v>
      </c>
      <c r="N58" s="3">
        <v>13.799355861056799</v>
      </c>
      <c r="O58" s="3">
        <v>18.770637096146501</v>
      </c>
      <c r="P58" s="3">
        <v>11.177933605567601</v>
      </c>
      <c r="Q58" s="3">
        <v>13.043820676493601</v>
      </c>
      <c r="R58" s="3">
        <v>15.3770670014625</v>
      </c>
      <c r="S58" s="3">
        <v>6.1634698366599299</v>
      </c>
      <c r="T58" s="3">
        <v>11.561902691822</v>
      </c>
      <c r="U58" s="3">
        <v>16.442061805086801</v>
      </c>
      <c r="V58" s="3">
        <v>16.9721085896395</v>
      </c>
    </row>
    <row r="59" spans="1:22" x14ac:dyDescent="0.35">
      <c r="A59" s="2">
        <v>43664</v>
      </c>
      <c r="B59" s="3">
        <v>11.4276922543542</v>
      </c>
      <c r="C59" s="3">
        <v>9.0209284380086299</v>
      </c>
      <c r="D59" s="3">
        <v>14.9410450147234</v>
      </c>
      <c r="E59" s="3">
        <v>15.7728967367027</v>
      </c>
      <c r="F59" s="3">
        <v>10.739913106081801</v>
      </c>
      <c r="G59" s="3">
        <v>15.020341160173601</v>
      </c>
      <c r="H59" s="3">
        <v>16.4398766853019</v>
      </c>
      <c r="I59" s="3">
        <v>14.9820374877114</v>
      </c>
      <c r="J59" s="3">
        <v>12.660943102081401</v>
      </c>
      <c r="K59" s="3">
        <v>11.1598874942263</v>
      </c>
      <c r="L59" s="3">
        <v>12.766417300163299</v>
      </c>
      <c r="M59" s="3">
        <v>13.0251008461189</v>
      </c>
      <c r="N59" s="3">
        <v>14.069141939888899</v>
      </c>
      <c r="O59" s="3">
        <v>18.590574137431499</v>
      </c>
      <c r="P59" s="3">
        <v>11.3900810734646</v>
      </c>
      <c r="Q59" s="3">
        <v>13.311523448767201</v>
      </c>
      <c r="R59" s="3">
        <v>15.7356392661756</v>
      </c>
      <c r="S59" s="3">
        <v>6.5323458010461204</v>
      </c>
      <c r="T59" s="3">
        <v>11.9946376091949</v>
      </c>
      <c r="U59" s="3">
        <v>15.683323199795</v>
      </c>
      <c r="V59" s="3">
        <v>17.101551092841401</v>
      </c>
    </row>
    <row r="60" spans="1:22" x14ac:dyDescent="0.35">
      <c r="A60" s="2">
        <v>43693</v>
      </c>
      <c r="B60" s="3">
        <v>11.267883891641601</v>
      </c>
      <c r="C60" s="3">
        <v>8.5871705705965606</v>
      </c>
      <c r="D60" s="3">
        <v>14.5743400106583</v>
      </c>
      <c r="E60" s="3">
        <v>14.4740634155702</v>
      </c>
      <c r="F60" s="3">
        <v>9.4626546271749401</v>
      </c>
      <c r="G60" s="3">
        <v>14.2850613901419</v>
      </c>
      <c r="H60" s="3">
        <v>15.9913060269472</v>
      </c>
      <c r="I60" s="3">
        <v>14.4137133499143</v>
      </c>
      <c r="J60" s="3">
        <v>12.1929042645572</v>
      </c>
      <c r="K60" s="3">
        <v>10.517367092004299</v>
      </c>
      <c r="L60" s="3">
        <v>12.4260366092296</v>
      </c>
      <c r="M60" s="3">
        <v>11.831208745942501</v>
      </c>
      <c r="N60" s="3">
        <v>12.164780977455401</v>
      </c>
      <c r="O60" s="3">
        <v>18.137049877999399</v>
      </c>
      <c r="P60" s="3">
        <v>10.8534344748408</v>
      </c>
      <c r="Q60" s="3">
        <v>12.166805947056501</v>
      </c>
      <c r="R60" s="3">
        <v>15.1225410271665</v>
      </c>
      <c r="S60" s="3">
        <v>6.2578919466682903</v>
      </c>
      <c r="T60" s="3">
        <v>12.2216151726933</v>
      </c>
      <c r="U60" s="3">
        <v>14.2170749852583</v>
      </c>
      <c r="V60" s="3">
        <v>16.846133278734399</v>
      </c>
    </row>
    <row r="61" spans="1:22" x14ac:dyDescent="0.35">
      <c r="A61" s="2">
        <v>43726</v>
      </c>
      <c r="B61" s="3">
        <v>11.8783639524955</v>
      </c>
      <c r="C61" s="3">
        <v>9.6332421545368199</v>
      </c>
      <c r="D61" s="3">
        <v>14.7092511192202</v>
      </c>
      <c r="E61" s="3">
        <v>13.955390795783501</v>
      </c>
      <c r="F61" s="3">
        <v>10.0518611707112</v>
      </c>
      <c r="G61" s="3">
        <v>14.0542759258869</v>
      </c>
      <c r="H61" s="3">
        <v>16.1058576460943</v>
      </c>
      <c r="I61" s="3">
        <v>15.259310371444901</v>
      </c>
      <c r="J61" s="3">
        <v>13.3129959073952</v>
      </c>
      <c r="K61" s="3">
        <v>11.058495660285701</v>
      </c>
      <c r="L61" s="3">
        <v>12.9146499871598</v>
      </c>
      <c r="M61" s="3">
        <v>12.0727227197867</v>
      </c>
      <c r="N61" s="3">
        <v>13.9346366942407</v>
      </c>
      <c r="O61" s="3">
        <v>17.854559255570098</v>
      </c>
      <c r="P61" s="3">
        <v>11.479963617141101</v>
      </c>
      <c r="Q61" s="3">
        <v>13.4875036376243</v>
      </c>
      <c r="R61" s="3">
        <v>15.427750969786899</v>
      </c>
      <c r="S61" s="3">
        <v>6.4096106378822402</v>
      </c>
      <c r="T61" s="3">
        <v>12.9920015547257</v>
      </c>
      <c r="U61" s="3">
        <v>14.2828826532264</v>
      </c>
      <c r="V61" s="3">
        <v>16.597520903264702</v>
      </c>
    </row>
    <row r="62" spans="1:22" x14ac:dyDescent="0.35">
      <c r="A62" s="2">
        <v>43756</v>
      </c>
      <c r="B62" s="3">
        <v>11.597549749172501</v>
      </c>
      <c r="C62" s="3">
        <v>9.6253391784866196</v>
      </c>
      <c r="D62" s="3">
        <v>14.517157231751099</v>
      </c>
      <c r="E62" s="3">
        <v>13.856895630520301</v>
      </c>
      <c r="F62" s="3">
        <v>9.9011210827287393</v>
      </c>
      <c r="G62" s="3">
        <v>13.836477362803199</v>
      </c>
      <c r="H62" s="3">
        <v>15.7819143459201</v>
      </c>
      <c r="I62" s="3">
        <v>15.290702172773299</v>
      </c>
      <c r="J62" s="3">
        <v>13.5191188802899</v>
      </c>
      <c r="K62" s="3">
        <v>10.910721335020099</v>
      </c>
      <c r="L62" s="3">
        <v>13.0706392326351</v>
      </c>
      <c r="M62" s="3">
        <v>11.7357250479975</v>
      </c>
      <c r="N62" s="3">
        <v>11.9214824866763</v>
      </c>
      <c r="O62" s="3">
        <v>18.616659836343899</v>
      </c>
      <c r="P62" s="3">
        <v>11.159638852346999</v>
      </c>
      <c r="Q62" s="3">
        <v>13.642523036102199</v>
      </c>
      <c r="R62" s="3">
        <v>15.4786461823065</v>
      </c>
      <c r="S62" s="3">
        <v>6.0657331421937002</v>
      </c>
      <c r="T62" s="3">
        <v>13.214365475431499</v>
      </c>
      <c r="U62" s="3">
        <v>14.2598340019467</v>
      </c>
      <c r="V62" s="3">
        <v>16.145099619083201</v>
      </c>
    </row>
    <row r="63" spans="1:22" x14ac:dyDescent="0.35">
      <c r="A63" s="2">
        <v>43787</v>
      </c>
      <c r="B63" s="3">
        <v>11.5430277541005</v>
      </c>
      <c r="C63" s="3">
        <v>8.6474332610247409</v>
      </c>
      <c r="D63" s="3">
        <v>14.6503244753034</v>
      </c>
      <c r="E63" s="3">
        <v>13.884337884208</v>
      </c>
      <c r="F63" s="3">
        <v>10.2729519383432</v>
      </c>
      <c r="G63" s="3">
        <v>13.799561790991399</v>
      </c>
      <c r="H63" s="3">
        <v>16.116655715248498</v>
      </c>
      <c r="I63" s="3">
        <v>15.7408633690568</v>
      </c>
      <c r="J63" s="3">
        <v>13.562206740605999</v>
      </c>
      <c r="K63" s="3">
        <v>11.528601183182801</v>
      </c>
      <c r="L63" s="3">
        <v>13.3275994386173</v>
      </c>
      <c r="M63" s="3">
        <v>11.8171407077987</v>
      </c>
      <c r="N63" s="3">
        <v>11.7501640604107</v>
      </c>
      <c r="O63" s="3">
        <v>19.0988970231279</v>
      </c>
      <c r="P63" s="3">
        <v>11.231339286046699</v>
      </c>
      <c r="Q63" s="3">
        <v>13.2210676211205</v>
      </c>
      <c r="R63" s="3">
        <v>15.747027896901599</v>
      </c>
      <c r="S63" s="3">
        <v>6.3378271302416103</v>
      </c>
      <c r="T63" s="3">
        <v>13.225589926544099</v>
      </c>
      <c r="U63" s="3">
        <v>14.9139674389434</v>
      </c>
      <c r="V63" s="3">
        <v>16.511640513471399</v>
      </c>
    </row>
    <row r="64" spans="1:22" x14ac:dyDescent="0.35">
      <c r="A64" s="2">
        <v>43817</v>
      </c>
      <c r="B64" s="3">
        <v>12.5608474552822</v>
      </c>
      <c r="C64" s="3">
        <v>8.4634557927719793</v>
      </c>
      <c r="D64" s="3">
        <v>15.1384493386433</v>
      </c>
      <c r="E64" s="3">
        <v>13.9688347668751</v>
      </c>
      <c r="F64" s="3">
        <v>10.1359199726149</v>
      </c>
      <c r="G64" s="3">
        <v>14.264168675771099</v>
      </c>
      <c r="H64" s="3">
        <v>16.192240069563301</v>
      </c>
      <c r="I64" s="3">
        <v>16.045439215140199</v>
      </c>
      <c r="J64" s="3">
        <v>14.1790411388137</v>
      </c>
      <c r="K64" s="3">
        <v>11.4830324630526</v>
      </c>
      <c r="L64" s="3">
        <v>14.279767914548399</v>
      </c>
      <c r="M64" s="3">
        <v>12.478545225473701</v>
      </c>
      <c r="N64" s="3">
        <v>11.339338146823099</v>
      </c>
      <c r="O64" s="3">
        <v>19.2643588185698</v>
      </c>
      <c r="P64" s="3">
        <v>12.248351601751899</v>
      </c>
      <c r="Q64" s="3">
        <v>13.7171819784842</v>
      </c>
      <c r="R64" s="3">
        <v>15.206863018916</v>
      </c>
      <c r="S64" s="3">
        <v>6.3457649805005198</v>
      </c>
      <c r="T64" s="3">
        <v>13.8445021045509</v>
      </c>
      <c r="U64" s="3">
        <v>14.185298083134001</v>
      </c>
      <c r="V64" s="3">
        <v>16.791331497917199</v>
      </c>
    </row>
    <row r="65" spans="1:22" x14ac:dyDescent="0.35">
      <c r="A65" s="2">
        <v>43847</v>
      </c>
      <c r="B65" s="3">
        <v>12.902058480806801</v>
      </c>
      <c r="C65" s="3">
        <v>9.1680003740732801</v>
      </c>
      <c r="D65" s="3">
        <v>15.679994322356301</v>
      </c>
      <c r="E65" s="3">
        <v>13.728971655379601</v>
      </c>
      <c r="F65" s="3">
        <v>10.5717929834379</v>
      </c>
      <c r="G65" s="3">
        <v>14.7198821424566</v>
      </c>
      <c r="H65" s="3">
        <v>16.016311021351999</v>
      </c>
      <c r="I65" s="3">
        <v>15.580492482338601</v>
      </c>
      <c r="J65" s="3">
        <v>14.4509212124541</v>
      </c>
      <c r="K65" s="3">
        <v>11.633277951073699</v>
      </c>
      <c r="L65" s="3">
        <v>14.6211791806038</v>
      </c>
      <c r="M65" s="3">
        <v>12.388099442730899</v>
      </c>
      <c r="N65" s="3">
        <v>11.296664723271901</v>
      </c>
      <c r="O65" s="3">
        <v>19.434313093442999</v>
      </c>
      <c r="P65" s="3">
        <v>12.6404467055516</v>
      </c>
      <c r="Q65" s="3">
        <v>14.2186545133171</v>
      </c>
      <c r="R65" s="3">
        <v>15.737673386268501</v>
      </c>
      <c r="S65" s="3">
        <v>6.7701493442980096</v>
      </c>
      <c r="T65" s="3">
        <v>13.857996415070501</v>
      </c>
      <c r="U65" s="3">
        <v>13.9092948869468</v>
      </c>
      <c r="V65" s="3">
        <v>17.264298031597502</v>
      </c>
    </row>
    <row r="66" spans="1:22" x14ac:dyDescent="0.35">
      <c r="A66" s="2">
        <v>43879</v>
      </c>
      <c r="B66" s="3">
        <v>12.725447830657499</v>
      </c>
      <c r="C66" s="3">
        <v>8.4461309157730806</v>
      </c>
      <c r="D66" s="3">
        <v>14.4856996002</v>
      </c>
      <c r="E66" s="3">
        <v>13.041504206695</v>
      </c>
      <c r="F66" s="3">
        <v>10.7390077704919</v>
      </c>
      <c r="G66" s="3">
        <v>14.4301143548696</v>
      </c>
      <c r="H66" s="3">
        <v>15.5048041738442</v>
      </c>
      <c r="I66" s="3">
        <v>14.901450731093099</v>
      </c>
      <c r="J66" s="3">
        <v>14.2190494250881</v>
      </c>
      <c r="K66" s="3">
        <v>11.340770229819199</v>
      </c>
      <c r="L66" s="3">
        <v>14.093507378466599</v>
      </c>
      <c r="M66" s="3">
        <v>11.9913640308502</v>
      </c>
      <c r="N66" s="3">
        <v>10.9552580153394</v>
      </c>
      <c r="O66" s="3">
        <v>19.047238656539299</v>
      </c>
      <c r="P66" s="3">
        <v>12.423739760263</v>
      </c>
      <c r="Q66" s="3">
        <v>13.0079259482272</v>
      </c>
      <c r="R66" s="3">
        <v>15.257875617182201</v>
      </c>
      <c r="S66" s="3">
        <v>6.5877357205620797</v>
      </c>
      <c r="T66" s="3">
        <v>12.7922314858529</v>
      </c>
      <c r="U66" s="3">
        <v>13.280383439434299</v>
      </c>
      <c r="V66" s="3">
        <v>15.7494231097106</v>
      </c>
    </row>
    <row r="67" spans="1:22" x14ac:dyDescent="0.35">
      <c r="A67" s="2">
        <v>43908</v>
      </c>
      <c r="B67" s="3">
        <v>11.462181776174299</v>
      </c>
      <c r="C67" s="3">
        <v>5.1103583578450404</v>
      </c>
      <c r="D67" s="3">
        <v>9.9928287768201205</v>
      </c>
      <c r="E67" s="3">
        <v>9.84426549436985</v>
      </c>
      <c r="F67" s="3">
        <v>7.7271589527288196</v>
      </c>
      <c r="G67" s="3">
        <v>9.9267542772010504</v>
      </c>
      <c r="H67" s="3">
        <v>13.1435682198506</v>
      </c>
      <c r="I67" s="3">
        <v>12.185940336841099</v>
      </c>
      <c r="J67" s="3">
        <v>10.759978777364299</v>
      </c>
      <c r="K67" s="3">
        <v>8.2343677089174498</v>
      </c>
      <c r="L67" s="3">
        <v>9.2734579024802795</v>
      </c>
      <c r="M67" s="3">
        <v>7.4339684476078398</v>
      </c>
      <c r="N67" s="3">
        <v>5.5490797113645103</v>
      </c>
      <c r="O67" s="3">
        <v>13.705332180592899</v>
      </c>
      <c r="P67" s="3">
        <v>10.408113474654799</v>
      </c>
      <c r="Q67" s="3">
        <v>11.7262539365635</v>
      </c>
      <c r="R67" s="3">
        <v>11.598583605739901</v>
      </c>
      <c r="S67" s="3">
        <v>4.8851558495970799</v>
      </c>
      <c r="T67" s="3">
        <v>8.5907595414607894</v>
      </c>
      <c r="U67" s="3">
        <v>11.4351331940855</v>
      </c>
      <c r="V67" s="3">
        <v>13.382169072263499</v>
      </c>
    </row>
    <row r="68" spans="1:22" x14ac:dyDescent="0.35">
      <c r="A68" s="2">
        <v>43938</v>
      </c>
      <c r="B68" s="3">
        <v>12.450270071862301</v>
      </c>
      <c r="C68" s="3">
        <v>10.7757327713766</v>
      </c>
      <c r="D68" s="3">
        <v>10.9903121180113</v>
      </c>
      <c r="E68" s="3">
        <v>11.4917876882462</v>
      </c>
      <c r="F68" s="3">
        <v>10.6565415860334</v>
      </c>
      <c r="G68" s="3">
        <v>11.824785635631001</v>
      </c>
      <c r="H68" s="3">
        <v>15.897267929940799</v>
      </c>
      <c r="I68" s="3">
        <v>14.801503260489801</v>
      </c>
      <c r="J68" s="3">
        <v>11.5481145373611</v>
      </c>
      <c r="K68" s="3">
        <v>10.8174062869303</v>
      </c>
      <c r="L68" s="3">
        <v>12.333499107118501</v>
      </c>
      <c r="M68" s="3">
        <v>9.5813203543954799</v>
      </c>
      <c r="N68" s="3">
        <v>8.3490981176080297</v>
      </c>
      <c r="O68" s="3">
        <v>16.6840945738101</v>
      </c>
      <c r="P68" s="3">
        <v>12.3582234529974</v>
      </c>
      <c r="Q68" s="3">
        <v>12.303747234785799</v>
      </c>
      <c r="R68" s="3">
        <v>15.0566281786978</v>
      </c>
      <c r="S68" s="3">
        <v>5.8896389721998004</v>
      </c>
      <c r="T68" s="3">
        <v>14.1370324990186</v>
      </c>
      <c r="U68" s="3">
        <v>13.83781114266</v>
      </c>
      <c r="V68" s="3">
        <v>15.792094096639699</v>
      </c>
    </row>
    <row r="69" spans="1:22" x14ac:dyDescent="0.35">
      <c r="A69" s="2">
        <v>43969</v>
      </c>
      <c r="B69" s="3">
        <v>13.150449136044699</v>
      </c>
      <c r="C69" s="3">
        <v>-6.3732921862579897</v>
      </c>
      <c r="D69" s="3">
        <v>12.211871260903401</v>
      </c>
      <c r="E69" s="3">
        <v>12.7660143935259</v>
      </c>
      <c r="F69" s="3">
        <v>11.898235484550501</v>
      </c>
      <c r="G69" s="3">
        <v>15.1309428232529</v>
      </c>
      <c r="H69" s="3">
        <v>16.4034972150634</v>
      </c>
      <c r="I69" s="3">
        <v>15.1203029892565</v>
      </c>
      <c r="J69" s="3">
        <v>14.860919750065399</v>
      </c>
      <c r="K69" s="3">
        <v>11.5565410386445</v>
      </c>
      <c r="L69" s="3">
        <v>15.2848331406529</v>
      </c>
      <c r="M69" s="3">
        <v>10.5126252809942</v>
      </c>
      <c r="N69" s="3">
        <v>10.022396461045901</v>
      </c>
      <c r="O69" s="3">
        <v>17.8430696852698</v>
      </c>
      <c r="P69" s="3">
        <v>12.8165969042625</v>
      </c>
      <c r="Q69" s="3">
        <v>13.7443655735223</v>
      </c>
      <c r="R69" s="3">
        <v>17.792669773124601</v>
      </c>
      <c r="S69" s="3">
        <v>6.9457477480739502</v>
      </c>
      <c r="T69" s="3">
        <v>15.6217180288495</v>
      </c>
      <c r="U69" s="3">
        <v>14.006367210306699</v>
      </c>
      <c r="V69" s="3">
        <v>18.294954297037702</v>
      </c>
    </row>
    <row r="70" spans="1:22" x14ac:dyDescent="0.35">
      <c r="A70" s="2">
        <v>44000</v>
      </c>
      <c r="B70" s="3">
        <v>13.8738245901682</v>
      </c>
      <c r="C70" s="3">
        <v>14.61390291739</v>
      </c>
      <c r="D70" s="3">
        <v>15.780631714169999</v>
      </c>
      <c r="E70" s="3">
        <v>15.7629629239471</v>
      </c>
      <c r="F70" s="3">
        <v>13.1170218006691</v>
      </c>
      <c r="G70" s="3">
        <v>18.0982240083077</v>
      </c>
      <c r="H70" s="3">
        <v>18.962023516740199</v>
      </c>
      <c r="I70" s="3">
        <v>16.200647606979601</v>
      </c>
      <c r="J70" s="3">
        <v>16.478581658915299</v>
      </c>
      <c r="K70" s="3">
        <v>12.5961119109905</v>
      </c>
      <c r="L70" s="3">
        <v>18.2723793311884</v>
      </c>
      <c r="M70" s="3">
        <v>11.154418347806301</v>
      </c>
      <c r="N70" s="3">
        <v>13.829309068685999</v>
      </c>
      <c r="O70" s="3">
        <v>21.532074764263498</v>
      </c>
      <c r="P70" s="3">
        <v>13.9500706031817</v>
      </c>
      <c r="Q70" s="3">
        <v>14.7275830750282</v>
      </c>
      <c r="R70" s="3">
        <v>19.470014736401598</v>
      </c>
      <c r="S70" s="3">
        <v>8.3243323986916504</v>
      </c>
      <c r="T70" s="3">
        <v>17.372493969036402</v>
      </c>
      <c r="U70" s="3">
        <v>15.240449364358099</v>
      </c>
      <c r="V70" s="3">
        <v>19.541491025893801</v>
      </c>
    </row>
    <row r="71" spans="1:22" x14ac:dyDescent="0.35">
      <c r="A71" s="2">
        <v>44029</v>
      </c>
      <c r="B71" s="3">
        <v>15.5474247010126</v>
      </c>
      <c r="C71" s="3">
        <v>14.8657337919573</v>
      </c>
      <c r="D71" s="3">
        <v>16.362347739679301</v>
      </c>
      <c r="E71" s="3">
        <v>15.282710709994699</v>
      </c>
      <c r="F71" s="3">
        <v>12.4628728812645</v>
      </c>
      <c r="G71" s="3">
        <v>19.5046381355051</v>
      </c>
      <c r="H71" s="3">
        <v>19.679463054007901</v>
      </c>
      <c r="I71" s="3">
        <v>16.707248205033199</v>
      </c>
      <c r="J71" s="3">
        <v>16.268913223948999</v>
      </c>
      <c r="K71" s="3">
        <v>12.746305529960701</v>
      </c>
      <c r="L71" s="3">
        <v>27.028995352628101</v>
      </c>
      <c r="M71" s="3">
        <v>11.8216490506494</v>
      </c>
      <c r="N71" s="3">
        <v>13.2454751922578</v>
      </c>
      <c r="O71" s="3">
        <v>23.336294681445501</v>
      </c>
      <c r="P71" s="3">
        <v>14.804165825292401</v>
      </c>
      <c r="Q71" s="3">
        <v>15.0764675781205</v>
      </c>
      <c r="R71" s="3">
        <v>19.322814291155499</v>
      </c>
      <c r="S71" s="3">
        <v>8.3844338864053896</v>
      </c>
      <c r="T71" s="3">
        <v>16.394857708240401</v>
      </c>
      <c r="U71" s="3">
        <v>15.2095458682425</v>
      </c>
      <c r="V71" s="3">
        <v>19.714263989785199</v>
      </c>
    </row>
    <row r="72" spans="1:22" x14ac:dyDescent="0.35">
      <c r="A72" s="2">
        <v>44061</v>
      </c>
      <c r="B72" s="3">
        <v>16.286043007871299</v>
      </c>
      <c r="C72" s="3">
        <v>16.1326994043871</v>
      </c>
      <c r="D72" s="3">
        <v>17.027573491061599</v>
      </c>
      <c r="E72" s="3">
        <v>16.571970184382302</v>
      </c>
      <c r="F72" s="3">
        <v>12.7206581508854</v>
      </c>
      <c r="G72" s="3">
        <v>23.178702332054101</v>
      </c>
      <c r="H72" s="3">
        <v>18.8527240569341</v>
      </c>
      <c r="I72" s="3">
        <v>16.657520812683899</v>
      </c>
      <c r="J72" s="3">
        <v>17.482875610312799</v>
      </c>
      <c r="K72" s="3">
        <v>13.0296146107802</v>
      </c>
      <c r="L72" s="3">
        <v>25.213291271581301</v>
      </c>
      <c r="M72" s="3">
        <v>11.352477201260299</v>
      </c>
      <c r="N72" s="3">
        <v>12.2232223337052</v>
      </c>
      <c r="O72" s="3">
        <v>23.742541175614502</v>
      </c>
      <c r="P72" s="3">
        <v>15.139236590670601</v>
      </c>
      <c r="Q72" s="3">
        <v>15.6770369783221</v>
      </c>
      <c r="R72" s="3">
        <v>19.454278745873101</v>
      </c>
      <c r="S72" s="3">
        <v>7.7128693183428796</v>
      </c>
      <c r="T72" s="3">
        <v>13.746406721160101</v>
      </c>
      <c r="U72" s="3">
        <v>14.396489071870301</v>
      </c>
      <c r="V72" s="3">
        <v>20.220270882576798</v>
      </c>
    </row>
    <row r="73" spans="1:22" x14ac:dyDescent="0.35">
      <c r="A73" s="2">
        <v>44092</v>
      </c>
      <c r="B73" s="3">
        <v>16.213096931705898</v>
      </c>
      <c r="C73" s="3">
        <v>14.4088126228677</v>
      </c>
      <c r="D73" s="3">
        <v>15.650431469647801</v>
      </c>
      <c r="E73" s="3">
        <v>15.819539676895101</v>
      </c>
      <c r="F73" s="3">
        <v>11.6640740578863</v>
      </c>
      <c r="G73" s="3">
        <v>21.864343940232899</v>
      </c>
      <c r="H73" s="3">
        <v>17.508566346936298</v>
      </c>
      <c r="I73" s="3">
        <v>15.7119671278379</v>
      </c>
      <c r="J73" s="3">
        <v>15.0051044360838</v>
      </c>
      <c r="K73" s="3">
        <v>12.8952206683797</v>
      </c>
      <c r="L73" s="3">
        <v>19.215604647516699</v>
      </c>
      <c r="M73" s="3">
        <v>10.686027561732899</v>
      </c>
      <c r="N73" s="3">
        <v>12.416376264341</v>
      </c>
      <c r="O73" s="3">
        <v>23.255606466374701</v>
      </c>
      <c r="P73" s="3">
        <v>14.919270583715599</v>
      </c>
      <c r="Q73" s="3">
        <v>15.247506802076099</v>
      </c>
      <c r="R73" s="3">
        <v>18.919066542579799</v>
      </c>
      <c r="S73" s="3">
        <v>7.5064638836086601</v>
      </c>
      <c r="T73" s="3">
        <v>13.9507570627585</v>
      </c>
      <c r="U73" s="3">
        <v>15.4884222771329</v>
      </c>
      <c r="V73" s="3">
        <v>21.778468516447699</v>
      </c>
    </row>
    <row r="74" spans="1:22" x14ac:dyDescent="0.35">
      <c r="A74" s="2">
        <v>44120</v>
      </c>
      <c r="B74" s="3">
        <v>16.172778471486001</v>
      </c>
      <c r="C74" s="3">
        <v>13.8335592185958</v>
      </c>
      <c r="D74" s="3">
        <v>15.7625889969593</v>
      </c>
      <c r="E74" s="3">
        <v>15.6184206049659</v>
      </c>
      <c r="F74" s="3">
        <v>11.4433091392916</v>
      </c>
      <c r="G74" s="3">
        <v>18.403792019082999</v>
      </c>
      <c r="H74" s="3">
        <v>17.312808518702401</v>
      </c>
      <c r="I74" s="3">
        <v>15.1067420312924</v>
      </c>
      <c r="J74" s="3">
        <v>14.7365484934906</v>
      </c>
      <c r="K74" s="3">
        <v>12.116154169763201</v>
      </c>
      <c r="L74" s="3">
        <v>16.4781694950508</v>
      </c>
      <c r="M74" s="3">
        <v>10.3503772636265</v>
      </c>
      <c r="N74" s="3">
        <v>10.157561167276601</v>
      </c>
      <c r="O74" s="3">
        <v>22.7736250280207</v>
      </c>
      <c r="P74" s="3">
        <v>15.4397028494213</v>
      </c>
      <c r="Q74" s="3">
        <v>15.529769341409599</v>
      </c>
      <c r="R74" s="3">
        <v>17.795792581180802</v>
      </c>
      <c r="S74" s="3">
        <v>7.6869966750329004</v>
      </c>
      <c r="T74" s="3">
        <v>12.3332910897948</v>
      </c>
      <c r="U74" s="3">
        <v>15.515847022028201</v>
      </c>
      <c r="V74" s="3">
        <v>21.625095176108101</v>
      </c>
    </row>
    <row r="75" spans="1:22" x14ac:dyDescent="0.35">
      <c r="A75" s="2">
        <v>44153</v>
      </c>
      <c r="B75" s="3">
        <v>16.030267880460901</v>
      </c>
      <c r="C75" s="3">
        <v>15.027036966722999</v>
      </c>
      <c r="D75" s="3">
        <v>17.391241931500801</v>
      </c>
      <c r="E75" s="3">
        <v>17.865647540789201</v>
      </c>
      <c r="F75" s="3">
        <v>13.6665063444499</v>
      </c>
      <c r="G75" s="3">
        <v>17.449148514313102</v>
      </c>
      <c r="H75" s="3">
        <v>16.514170302199101</v>
      </c>
      <c r="I75" s="3">
        <v>15.553112464502201</v>
      </c>
      <c r="J75" s="3">
        <v>15.492998805728201</v>
      </c>
      <c r="K75" s="3">
        <v>12.537831491336</v>
      </c>
      <c r="L75" s="3">
        <v>14.595637050111</v>
      </c>
      <c r="M75" s="3">
        <v>10.477027282973699</v>
      </c>
      <c r="N75" s="3">
        <v>10.987298307123201</v>
      </c>
      <c r="O75" s="3">
        <v>22.953078127571398</v>
      </c>
      <c r="P75" s="3">
        <v>14.9448261897459</v>
      </c>
      <c r="Q75" s="3">
        <v>15.224839230476499</v>
      </c>
      <c r="R75" s="3">
        <v>18.719385241110299</v>
      </c>
      <c r="S75" s="3">
        <v>8.1350117987658805</v>
      </c>
      <c r="T75" s="3">
        <v>15.9471901236642</v>
      </c>
      <c r="U75" s="3">
        <v>15.2152206780145</v>
      </c>
      <c r="V75" s="3">
        <v>20.197174826420198</v>
      </c>
    </row>
    <row r="76" spans="1:22" x14ac:dyDescent="0.35">
      <c r="A76" s="2">
        <v>44183</v>
      </c>
      <c r="B76" s="3">
        <v>16.5684368255083</v>
      </c>
      <c r="C76" s="3">
        <v>14.0874692973831</v>
      </c>
      <c r="D76" s="3">
        <v>18.580322182171201</v>
      </c>
      <c r="E76" s="3">
        <v>16.9528066473462</v>
      </c>
      <c r="F76" s="3">
        <v>13.4457447505586</v>
      </c>
      <c r="G76" s="3">
        <v>15.660634126258</v>
      </c>
      <c r="H76" s="3">
        <v>15.3470233504608</v>
      </c>
      <c r="I76" s="3">
        <v>15.607485349595899</v>
      </c>
      <c r="J76" s="3">
        <v>15.124812598637501</v>
      </c>
      <c r="K76" s="3">
        <v>13.1790211772252</v>
      </c>
      <c r="L76" s="3">
        <v>13.436364482205599</v>
      </c>
      <c r="M76" s="3">
        <v>10.1328408832742</v>
      </c>
      <c r="N76" s="3">
        <v>12.367655128906099</v>
      </c>
      <c r="O76" s="3">
        <v>24.205899997141099</v>
      </c>
      <c r="P76" s="3">
        <v>15.5293106259246</v>
      </c>
      <c r="Q76" s="3">
        <v>14.3315133225311</v>
      </c>
      <c r="R76" s="3">
        <v>19.3802832059765</v>
      </c>
      <c r="S76" s="3">
        <v>7.8093584839544397</v>
      </c>
      <c r="T76" s="3">
        <v>15.4945525684101</v>
      </c>
      <c r="U76" s="3">
        <v>16.124594854133399</v>
      </c>
      <c r="V76" s="3">
        <v>19.386051811503702</v>
      </c>
    </row>
    <row r="77" spans="1:22" x14ac:dyDescent="0.35">
      <c r="A77" s="2">
        <v>44211</v>
      </c>
      <c r="B77" s="3">
        <v>17.9575304260336</v>
      </c>
      <c r="C77" s="3">
        <v>14.830911752052099</v>
      </c>
      <c r="D77" s="3">
        <v>18.211338190066101</v>
      </c>
      <c r="E77" s="3">
        <v>16.725632188473298</v>
      </c>
      <c r="F77" s="3">
        <v>13.7805030779914</v>
      </c>
      <c r="G77" s="3">
        <v>14.2182810192381</v>
      </c>
      <c r="H77" s="3">
        <v>14.775601611808099</v>
      </c>
      <c r="I77" s="3">
        <v>16.6332235053784</v>
      </c>
      <c r="J77" s="3">
        <v>15.061861795968801</v>
      </c>
      <c r="K77" s="3">
        <v>14.3902992836145</v>
      </c>
      <c r="L77" s="3">
        <v>12.0842231588171</v>
      </c>
      <c r="M77" s="3">
        <v>9.8834668885505508</v>
      </c>
      <c r="N77" s="3">
        <v>11.298424098029701</v>
      </c>
      <c r="O77" s="3">
        <v>24.332840832199999</v>
      </c>
      <c r="P77" s="3">
        <v>16.731205263167698</v>
      </c>
      <c r="Q77" s="3">
        <v>14.5416431230183</v>
      </c>
      <c r="R77" s="3">
        <v>19.912947941682798</v>
      </c>
      <c r="S77" s="3">
        <v>7.8337098602191997</v>
      </c>
      <c r="T77" s="3">
        <v>15.6982114000146</v>
      </c>
      <c r="U77" s="3">
        <v>17.3865490650605</v>
      </c>
      <c r="V77" s="3">
        <v>19.191286409798199</v>
      </c>
    </row>
    <row r="78" spans="1:22" x14ac:dyDescent="0.35">
      <c r="A78" s="2">
        <v>44245</v>
      </c>
      <c r="B78" s="3">
        <v>18.821692153039098</v>
      </c>
      <c r="C78" s="3">
        <v>14.2908470845805</v>
      </c>
      <c r="D78" s="3">
        <v>17.132805681612801</v>
      </c>
      <c r="E78" s="3">
        <v>15.855003701695299</v>
      </c>
      <c r="F78" s="3">
        <v>11.159534540828201</v>
      </c>
      <c r="G78" s="3">
        <v>15.470807283196301</v>
      </c>
      <c r="H78" s="3">
        <v>13.993573955702001</v>
      </c>
      <c r="I78" s="3">
        <v>16.3162483553605</v>
      </c>
      <c r="J78" s="3">
        <v>14.183617150260799</v>
      </c>
      <c r="K78" s="3">
        <v>13.7067730712734</v>
      </c>
      <c r="L78" s="3">
        <v>11.050102522818801</v>
      </c>
      <c r="M78" s="3">
        <v>10.294952850793999</v>
      </c>
      <c r="N78" s="3">
        <v>11.971096783427299</v>
      </c>
      <c r="O78" s="3">
        <v>23.723207257811399</v>
      </c>
      <c r="P78" s="3">
        <v>18.5756883232402</v>
      </c>
      <c r="Q78" s="3">
        <v>13.4700859950704</v>
      </c>
      <c r="R78" s="3">
        <v>19.320517934022401</v>
      </c>
      <c r="S78" s="3">
        <v>7.3436932814216096</v>
      </c>
      <c r="T78" s="3">
        <v>15.114117993666801</v>
      </c>
      <c r="U78" s="3">
        <v>17.1921291969729</v>
      </c>
      <c r="V78" s="3">
        <v>18.459512520559102</v>
      </c>
    </row>
    <row r="79" spans="1:22" x14ac:dyDescent="0.35">
      <c r="A79" s="2">
        <v>44273</v>
      </c>
      <c r="B79" s="3">
        <v>16.437579447551698</v>
      </c>
      <c r="C79" s="3">
        <v>14.873688838288899</v>
      </c>
      <c r="D79" s="3">
        <v>17.018766050454801</v>
      </c>
      <c r="E79" s="3">
        <v>15.341621425843799</v>
      </c>
      <c r="F79" s="3">
        <v>11.600987049887699</v>
      </c>
      <c r="G79" s="3">
        <v>14.2359192162201</v>
      </c>
      <c r="H79" s="3">
        <v>14.4886259026957</v>
      </c>
      <c r="I79" s="3">
        <v>15.605873250024599</v>
      </c>
      <c r="J79" s="3">
        <v>14.8673070832153</v>
      </c>
      <c r="K79" s="3">
        <v>13.3345684161118</v>
      </c>
      <c r="L79" s="3">
        <v>9.5326242193869106</v>
      </c>
      <c r="M79" s="3">
        <v>10.0930924690905</v>
      </c>
      <c r="N79" s="3">
        <v>12.0580752752458</v>
      </c>
      <c r="O79" s="3">
        <v>22.692193848193501</v>
      </c>
      <c r="P79" s="3">
        <v>16.7669830740242</v>
      </c>
      <c r="Q79" s="3">
        <v>13.4922349382203</v>
      </c>
      <c r="R79" s="3">
        <v>19.6065550800285</v>
      </c>
      <c r="S79" s="3">
        <v>7.3896774863703403</v>
      </c>
      <c r="T79" s="3">
        <v>15.3726986420992</v>
      </c>
      <c r="U79" s="3">
        <v>16.890496638303201</v>
      </c>
      <c r="V79" s="3">
        <v>18.6885989385773</v>
      </c>
    </row>
    <row r="80" spans="1:22" x14ac:dyDescent="0.35">
      <c r="A80" s="2">
        <v>44302</v>
      </c>
      <c r="B80" s="3">
        <v>15.719506053618399</v>
      </c>
      <c r="C80" s="3">
        <v>14.0510490757204</v>
      </c>
      <c r="D80" s="3">
        <v>16.268224739594199</v>
      </c>
      <c r="E80" s="3">
        <v>14.8190651259918</v>
      </c>
      <c r="F80" s="3">
        <v>11.9333792253029</v>
      </c>
      <c r="G80" s="3">
        <v>12.101191810809199</v>
      </c>
      <c r="H80" s="3">
        <v>14.3195985362398</v>
      </c>
      <c r="I80" s="3">
        <v>15.299351071266701</v>
      </c>
      <c r="J80" s="3">
        <v>15.0757103442795</v>
      </c>
      <c r="K80" s="3">
        <v>13.1920613582539</v>
      </c>
      <c r="L80" s="3">
        <v>9.2834956155250197</v>
      </c>
      <c r="M80" s="3">
        <v>10.0238365084778</v>
      </c>
      <c r="N80" s="3">
        <v>12.7088553702387</v>
      </c>
      <c r="O80" s="3">
        <v>22.432829566346399</v>
      </c>
      <c r="P80" s="3">
        <v>16.051610119305501</v>
      </c>
      <c r="Q80" s="3">
        <v>13.995408431439399</v>
      </c>
      <c r="R80" s="3">
        <v>18.8725199420157</v>
      </c>
      <c r="S80" s="3">
        <v>6.3514419841959402</v>
      </c>
      <c r="T80" s="3">
        <v>14.170664947082599</v>
      </c>
      <c r="U80" s="3">
        <v>17.072802314918601</v>
      </c>
      <c r="V80" s="3">
        <v>19.040071557385598</v>
      </c>
    </row>
    <row r="81" spans="1:22" x14ac:dyDescent="0.35">
      <c r="A81" s="2">
        <v>44334</v>
      </c>
      <c r="B81" s="3">
        <v>16.315155307583598</v>
      </c>
      <c r="C81" s="3">
        <v>11.2960809286855</v>
      </c>
      <c r="D81" s="3">
        <v>15.3642584356549</v>
      </c>
      <c r="E81" s="3">
        <v>14.5815713916804</v>
      </c>
      <c r="F81" s="3">
        <v>12.860469634534599</v>
      </c>
      <c r="G81" s="3">
        <v>11.795988326092299</v>
      </c>
      <c r="H81" s="3">
        <v>14.0331415321739</v>
      </c>
      <c r="I81" s="3">
        <v>13.1720105488894</v>
      </c>
      <c r="J81" s="3">
        <v>14.739708418546799</v>
      </c>
      <c r="K81" s="3">
        <v>11.1876714715423</v>
      </c>
      <c r="L81" s="3">
        <v>9.0501852515366092</v>
      </c>
      <c r="M81" s="3">
        <v>9.7049191955040293</v>
      </c>
      <c r="N81" s="3">
        <v>8.5787795081950193</v>
      </c>
      <c r="O81" s="3">
        <v>22.7669180473466</v>
      </c>
      <c r="P81" s="3">
        <v>15.3794874032364</v>
      </c>
      <c r="Q81" s="3">
        <v>13.8812600440257</v>
      </c>
      <c r="R81" s="3">
        <v>17.7257121189764</v>
      </c>
      <c r="S81" s="3">
        <v>6.3466812606699401</v>
      </c>
      <c r="T81" s="3">
        <v>14.3134684735692</v>
      </c>
      <c r="U81" s="3">
        <v>16.3466151122336</v>
      </c>
      <c r="V81" s="3">
        <v>19.140045267582199</v>
      </c>
    </row>
    <row r="82" spans="1:22" x14ac:dyDescent="0.35">
      <c r="A82" s="2">
        <v>44365</v>
      </c>
      <c r="B82" s="3">
        <v>16.266167670489899</v>
      </c>
      <c r="C82" s="3">
        <v>11.2624654593054</v>
      </c>
      <c r="D82" s="3">
        <v>15.1554139295911</v>
      </c>
      <c r="E82" s="3">
        <v>16.284761673354399</v>
      </c>
      <c r="F82" s="3">
        <v>12.4912749891195</v>
      </c>
      <c r="G82" s="3">
        <v>8.6461555603247806</v>
      </c>
      <c r="H82" s="3">
        <v>14.0609051138095</v>
      </c>
      <c r="I82" s="3">
        <v>13.7980807962192</v>
      </c>
      <c r="J82" s="3">
        <v>14.9107849546378</v>
      </c>
      <c r="K82" s="3">
        <v>11.302321115743</v>
      </c>
      <c r="L82" s="3">
        <v>9.3758475409092199</v>
      </c>
      <c r="M82" s="3">
        <v>9.4177049007135007</v>
      </c>
      <c r="N82" s="3">
        <v>12.507113213272699</v>
      </c>
      <c r="O82" s="3">
        <v>23.2580794045335</v>
      </c>
      <c r="P82" s="3">
        <v>15.875247497436799</v>
      </c>
      <c r="Q82" s="3">
        <v>13.5269807528396</v>
      </c>
      <c r="R82" s="3">
        <v>17.808485152821401</v>
      </c>
      <c r="S82" s="3">
        <v>5.8482402603080299</v>
      </c>
      <c r="T82" s="3">
        <v>15.0821755911577</v>
      </c>
      <c r="U82" s="3">
        <v>18.170751147863101</v>
      </c>
      <c r="V82" s="3">
        <v>19.425936839986999</v>
      </c>
    </row>
    <row r="83" spans="1:22" x14ac:dyDescent="0.35">
      <c r="A83" s="2">
        <v>44393</v>
      </c>
      <c r="B83" s="3">
        <v>16.0326278619333</v>
      </c>
      <c r="C83" s="3">
        <v>10.4340183518187</v>
      </c>
      <c r="D83" s="3">
        <v>14.752380878775099</v>
      </c>
      <c r="E83" s="3">
        <v>15.6402556902057</v>
      </c>
      <c r="F83" s="3">
        <v>11.942361250269199</v>
      </c>
      <c r="G83" s="3">
        <v>9.1905240684549607</v>
      </c>
      <c r="H83" s="3">
        <v>13.5450535763826</v>
      </c>
      <c r="I83" s="3">
        <v>13.945085354001099</v>
      </c>
      <c r="J83" s="3">
        <v>14.3795829979101</v>
      </c>
      <c r="K83" s="3">
        <v>11.0733949783369</v>
      </c>
      <c r="L83" s="3">
        <v>8.7806254727289303</v>
      </c>
      <c r="M83" s="3">
        <v>9.35801533578387</v>
      </c>
      <c r="N83" s="3">
        <v>11.328220482236301</v>
      </c>
      <c r="O83" s="3">
        <v>23.1797023734383</v>
      </c>
      <c r="P83" s="3">
        <v>15.260951261578001</v>
      </c>
      <c r="Q83" s="3">
        <v>13.0227591643071</v>
      </c>
      <c r="R83" s="3">
        <v>17.123205786280099</v>
      </c>
      <c r="S83" s="3">
        <v>5.5372213482119701</v>
      </c>
      <c r="T83" s="3">
        <v>14.287565427153201</v>
      </c>
      <c r="U83" s="3">
        <v>16.717662018795998</v>
      </c>
      <c r="V83" s="3">
        <v>18.974580171941302</v>
      </c>
    </row>
    <row r="84" spans="1:22" x14ac:dyDescent="0.35">
      <c r="A84" s="2">
        <v>44426</v>
      </c>
      <c r="B84" s="3">
        <v>15.240271118002701</v>
      </c>
      <c r="C84" s="3">
        <v>10.0973430197408</v>
      </c>
      <c r="D84" s="3">
        <v>15.2254994780887</v>
      </c>
      <c r="E84" s="3">
        <v>15.247449016537001</v>
      </c>
      <c r="F84" s="3">
        <v>11.9580542354533</v>
      </c>
      <c r="G84" s="3">
        <v>8.6697911480189198</v>
      </c>
      <c r="H84" s="3">
        <v>13.567333812783399</v>
      </c>
      <c r="I84" s="3">
        <v>12.778490693213801</v>
      </c>
      <c r="J84" s="3">
        <v>14.4137496336593</v>
      </c>
      <c r="K84" s="3">
        <v>10.2670961773921</v>
      </c>
      <c r="L84" s="3">
        <v>7.80408205634129</v>
      </c>
      <c r="M84" s="3">
        <v>9.0632619162530599</v>
      </c>
      <c r="N84" s="3">
        <v>11.003859235884599</v>
      </c>
      <c r="O84" s="3">
        <v>23.788151808090099</v>
      </c>
      <c r="P84" s="3">
        <v>13.4469553125214</v>
      </c>
      <c r="Q84" s="3">
        <v>13.4476637028857</v>
      </c>
      <c r="R84" s="3">
        <v>16.857427096348101</v>
      </c>
      <c r="S84" s="3">
        <v>5.4864795993791198</v>
      </c>
      <c r="T84" s="3">
        <v>14.617359929314</v>
      </c>
      <c r="U84" s="3">
        <v>16.426192648473201</v>
      </c>
      <c r="V84" s="3">
        <v>19.1754391066575</v>
      </c>
    </row>
    <row r="85" spans="1:22" x14ac:dyDescent="0.35">
      <c r="A85" s="2">
        <v>44456</v>
      </c>
      <c r="B85" s="3">
        <v>15.332688720939</v>
      </c>
      <c r="C85" s="3">
        <v>10.2725740790329</v>
      </c>
      <c r="D85" s="3">
        <v>14.9087212003378</v>
      </c>
      <c r="E85" s="3">
        <v>15.755173666623101</v>
      </c>
      <c r="F85" s="3">
        <v>11.4559438611636</v>
      </c>
      <c r="G85" s="3">
        <v>8.8790740530274999</v>
      </c>
      <c r="H85" s="3">
        <v>14.1269643082865</v>
      </c>
      <c r="I85" s="3">
        <v>13.1245891710523</v>
      </c>
      <c r="J85" s="3">
        <v>13.8052397691997</v>
      </c>
      <c r="K85" s="3">
        <v>10.2886180997733</v>
      </c>
      <c r="L85" s="3">
        <v>7.5213947860327899</v>
      </c>
      <c r="M85" s="3">
        <v>8.8228516645144897</v>
      </c>
      <c r="N85" s="3">
        <v>10.5023214659166</v>
      </c>
      <c r="O85" s="3">
        <v>24.766451913832402</v>
      </c>
      <c r="P85" s="3">
        <v>13.4567438689679</v>
      </c>
      <c r="Q85" s="3">
        <v>13.2319191044104</v>
      </c>
      <c r="R85" s="3">
        <v>17.515295244242601</v>
      </c>
      <c r="S85" s="3">
        <v>5.2632988383317398</v>
      </c>
      <c r="T85" s="3">
        <v>14.7478241673355</v>
      </c>
      <c r="U85" s="3">
        <v>16.1442815003908</v>
      </c>
      <c r="V85" s="3">
        <v>18.957864056573602</v>
      </c>
    </row>
    <row r="86" spans="1:22" x14ac:dyDescent="0.35">
      <c r="A86" s="2">
        <v>44487</v>
      </c>
      <c r="B86" s="3">
        <v>15.268709930905001</v>
      </c>
      <c r="C86" s="3">
        <v>9.0954076728431499</v>
      </c>
      <c r="D86" s="3">
        <v>15.9560528176813</v>
      </c>
      <c r="E86" s="3">
        <v>16.717335495378499</v>
      </c>
      <c r="F86" s="3">
        <v>12.2286040549216</v>
      </c>
      <c r="G86" s="3">
        <v>10.101198478109399</v>
      </c>
      <c r="H86" s="3">
        <v>14.735865828958</v>
      </c>
      <c r="I86" s="3">
        <v>12.5849152644972</v>
      </c>
      <c r="J86" s="3">
        <v>14.0203307199842</v>
      </c>
      <c r="K86" s="3">
        <v>9.9867296929954392</v>
      </c>
      <c r="L86" s="3">
        <v>8.0484009296772392</v>
      </c>
      <c r="M86" s="3">
        <v>9.5726618856350605</v>
      </c>
      <c r="N86" s="3">
        <v>10.3676357916124</v>
      </c>
      <c r="O86" s="3">
        <v>25.073086445350199</v>
      </c>
      <c r="P86" s="3">
        <v>13.6283612598428</v>
      </c>
      <c r="Q86" s="3">
        <v>13.3827099552327</v>
      </c>
      <c r="R86" s="3">
        <v>17.4514777533463</v>
      </c>
      <c r="S86" s="3">
        <v>5.0997823311690302</v>
      </c>
      <c r="T86" s="3">
        <v>14.593414960918601</v>
      </c>
      <c r="U86" s="3">
        <v>16.1680819223496</v>
      </c>
      <c r="V86" s="3">
        <v>19.1402567582949</v>
      </c>
    </row>
    <row r="87" spans="1:22" x14ac:dyDescent="0.35">
      <c r="A87" s="2">
        <v>44518</v>
      </c>
      <c r="B87" s="3">
        <v>15.075145118378099</v>
      </c>
      <c r="C87" s="3">
        <v>9.2300980351998607</v>
      </c>
      <c r="D87" s="3">
        <v>15.092147130187</v>
      </c>
      <c r="E87" s="3">
        <v>16.101854322414301</v>
      </c>
      <c r="F87" s="3">
        <v>11.340539337885501</v>
      </c>
      <c r="G87" s="3">
        <v>9.6682536617195307</v>
      </c>
      <c r="H87" s="3">
        <v>14.283996336455299</v>
      </c>
      <c r="I87" s="3">
        <v>13.491621177244699</v>
      </c>
      <c r="J87" s="3">
        <v>13.2134645616584</v>
      </c>
      <c r="K87" s="3">
        <v>9.9714023399044205</v>
      </c>
      <c r="L87" s="3">
        <v>7.2551852522321099</v>
      </c>
      <c r="M87" s="3">
        <v>9.7146514008706895</v>
      </c>
      <c r="N87" s="3">
        <v>11.6198953328957</v>
      </c>
      <c r="O87" s="3">
        <v>23.713825194644802</v>
      </c>
      <c r="P87" s="3">
        <v>13.323909372756701</v>
      </c>
      <c r="Q87" s="3">
        <v>13.662130628273699</v>
      </c>
      <c r="R87" s="3">
        <v>17.5620614679056</v>
      </c>
      <c r="S87" s="3">
        <v>5.9173424792005704</v>
      </c>
      <c r="T87" s="3">
        <v>16.0759098900315</v>
      </c>
      <c r="U87" s="3">
        <v>15.982628107735399</v>
      </c>
      <c r="V87" s="3">
        <v>18.7003586169415</v>
      </c>
    </row>
    <row r="88" spans="1:22" x14ac:dyDescent="0.35">
      <c r="A88" s="2">
        <v>44547</v>
      </c>
      <c r="B88" s="3">
        <v>15.482824355494699</v>
      </c>
      <c r="C88" s="3">
        <v>9.60686458090378</v>
      </c>
      <c r="D88" s="3">
        <v>14.7347311054122</v>
      </c>
      <c r="E88" s="3">
        <v>15.5604807924772</v>
      </c>
      <c r="F88" s="3">
        <v>10.1231538951755</v>
      </c>
      <c r="G88" s="3">
        <v>9.63620703309277</v>
      </c>
      <c r="H88" s="3">
        <v>15.072158997327801</v>
      </c>
      <c r="I88" s="3">
        <v>13.402644985863599</v>
      </c>
      <c r="J88" s="3">
        <v>13.507269850094399</v>
      </c>
      <c r="K88" s="3">
        <v>10.3596416344653</v>
      </c>
      <c r="L88" s="3">
        <v>7.8827163123814499</v>
      </c>
      <c r="M88" s="3">
        <v>9.5780407815429704</v>
      </c>
      <c r="N88" s="3">
        <v>9.5798237260431893</v>
      </c>
      <c r="O88" s="3">
        <v>22.757053618850001</v>
      </c>
      <c r="P88" s="3">
        <v>12.3822521301775</v>
      </c>
      <c r="Q88" s="3">
        <v>13.144334564970601</v>
      </c>
      <c r="R88" s="3">
        <v>17.108911873592799</v>
      </c>
      <c r="S88" s="3">
        <v>6.4854337674807701</v>
      </c>
      <c r="T88" s="3">
        <v>16.505792938801399</v>
      </c>
      <c r="U88" s="3">
        <v>16.747855674923802</v>
      </c>
      <c r="V88" s="3">
        <v>17.740556424621701</v>
      </c>
    </row>
    <row r="89" spans="1:22" x14ac:dyDescent="0.35">
      <c r="A89" s="2">
        <v>44579</v>
      </c>
      <c r="B89" s="3">
        <v>14.739000135306799</v>
      </c>
      <c r="C89" s="3">
        <v>9.7824335249353602</v>
      </c>
      <c r="D89" s="3">
        <v>14.7143291071795</v>
      </c>
      <c r="E89" s="3">
        <v>15.3623332627298</v>
      </c>
      <c r="F89" s="3">
        <v>10.749667602023001</v>
      </c>
      <c r="G89" s="3">
        <v>11.458425254478</v>
      </c>
      <c r="H89" s="3">
        <v>15.4704574773079</v>
      </c>
      <c r="I89" s="3">
        <v>13.381184149128099</v>
      </c>
      <c r="J89" s="3">
        <v>13.656114426734799</v>
      </c>
      <c r="K89" s="3">
        <v>9.7618772371355291</v>
      </c>
      <c r="L89" s="3">
        <v>7.8664476040441098</v>
      </c>
      <c r="M89" s="3">
        <v>9.7990205934978096</v>
      </c>
      <c r="N89" s="3">
        <v>10.160453186305499</v>
      </c>
      <c r="O89" s="3">
        <v>23.705679166025</v>
      </c>
      <c r="P89" s="3">
        <v>12.4670406971807</v>
      </c>
      <c r="Q89" s="3">
        <v>13.9525318785132</v>
      </c>
      <c r="R89" s="3">
        <v>17.3241279821621</v>
      </c>
      <c r="S89" s="3">
        <v>5.4489736873503496</v>
      </c>
      <c r="T89" s="3">
        <v>15.4382073925656</v>
      </c>
      <c r="U89" s="3">
        <v>15.073344316896</v>
      </c>
      <c r="V89" s="3">
        <v>19.1062551637038</v>
      </c>
    </row>
    <row r="90" spans="1:22" x14ac:dyDescent="0.35">
      <c r="A90" s="2">
        <v>44610</v>
      </c>
      <c r="B90" s="3">
        <v>13.989506463475101</v>
      </c>
      <c r="C90" s="3">
        <v>9.9592406659177204</v>
      </c>
      <c r="D90" s="3">
        <v>15.308968227496999</v>
      </c>
      <c r="E90" s="3">
        <v>15.330597624359999</v>
      </c>
      <c r="F90" s="3">
        <v>9.8199972448932602</v>
      </c>
      <c r="G90" s="3">
        <v>11.0342334044096</v>
      </c>
      <c r="H90" s="3">
        <v>15.640671604075401</v>
      </c>
      <c r="I90" s="3">
        <v>12.873351382574899</v>
      </c>
      <c r="J90" s="3">
        <v>13.287030332406999</v>
      </c>
      <c r="K90" s="3">
        <v>9.4773052260058197</v>
      </c>
      <c r="L90" s="3">
        <v>8.00992302508938</v>
      </c>
      <c r="M90" s="3">
        <v>10.0537203757874</v>
      </c>
      <c r="N90" s="3">
        <v>10.201557210517301</v>
      </c>
      <c r="O90" s="3">
        <v>22.0660890543496</v>
      </c>
      <c r="P90" s="3">
        <v>12.098406872651999</v>
      </c>
      <c r="Q90" s="3">
        <v>13.6645929212682</v>
      </c>
      <c r="R90" s="3">
        <v>17.630051957420498</v>
      </c>
      <c r="S90" s="3">
        <v>4.5816875302461204</v>
      </c>
      <c r="T90" s="3">
        <v>15.7388866747987</v>
      </c>
      <c r="U90" s="3">
        <v>15.1246790798078</v>
      </c>
      <c r="V90" s="3">
        <v>19.069907600275901</v>
      </c>
    </row>
    <row r="91" spans="1:22" x14ac:dyDescent="0.35">
      <c r="A91" s="2">
        <v>44638</v>
      </c>
      <c r="B91" s="3">
        <v>12.8872801927751</v>
      </c>
      <c r="C91" s="3">
        <v>9.6206481860697703</v>
      </c>
      <c r="D91" s="3">
        <v>14.8480003850757</v>
      </c>
      <c r="E91" s="3">
        <v>14.4255732345078</v>
      </c>
      <c r="F91" s="3">
        <v>9.3489995979185903</v>
      </c>
      <c r="G91" s="3">
        <v>11.53003972042</v>
      </c>
      <c r="H91" s="3">
        <v>15.3289679198671</v>
      </c>
      <c r="I91" s="3">
        <v>12.3289350305559</v>
      </c>
      <c r="J91" s="3">
        <v>13.9377252229457</v>
      </c>
      <c r="K91" s="3">
        <v>9.3301042136410501</v>
      </c>
      <c r="L91" s="3">
        <v>7.8262589866832002</v>
      </c>
      <c r="M91" s="3">
        <v>10.0479948889872</v>
      </c>
      <c r="N91" s="3">
        <v>9.72878723858339</v>
      </c>
      <c r="O91" s="3">
        <v>21.9012401611614</v>
      </c>
      <c r="P91" s="3">
        <v>10.6322305442367</v>
      </c>
      <c r="Q91" s="3">
        <v>14.1950607397659</v>
      </c>
      <c r="R91" s="3">
        <v>17.049169798357699</v>
      </c>
      <c r="S91" s="3">
        <v>4.6487739986480898</v>
      </c>
      <c r="T91" s="3">
        <v>15.989184280898201</v>
      </c>
      <c r="U91" s="3">
        <v>14.3687648621686</v>
      </c>
      <c r="V91" s="3">
        <v>19.130135652359101</v>
      </c>
    </row>
    <row r="92" spans="1:22" x14ac:dyDescent="0.35">
      <c r="A92" s="2">
        <v>44669</v>
      </c>
      <c r="B92" s="3">
        <v>12.568331630088799</v>
      </c>
      <c r="C92" s="3">
        <v>9.4434004584145903</v>
      </c>
      <c r="D92" s="3">
        <v>14.4025214512278</v>
      </c>
      <c r="E92" s="3">
        <v>14.203565312904001</v>
      </c>
      <c r="F92" s="3">
        <v>8.6987106223113795</v>
      </c>
      <c r="G92" s="3">
        <v>9.9537780083147105</v>
      </c>
      <c r="H92" s="3">
        <v>14.995333313249599</v>
      </c>
      <c r="I92" s="3">
        <v>11.619206642336099</v>
      </c>
      <c r="J92" s="3">
        <v>13.6001242585613</v>
      </c>
      <c r="K92" s="3">
        <v>9.0743253426313508</v>
      </c>
      <c r="L92" s="3">
        <v>7.3932603719848204</v>
      </c>
      <c r="M92" s="3">
        <v>9.4314816195616693</v>
      </c>
      <c r="N92" s="3">
        <v>10.289732644210099</v>
      </c>
      <c r="O92" s="3">
        <v>21.864059427121099</v>
      </c>
      <c r="P92" s="3">
        <v>10.567932861127399</v>
      </c>
      <c r="Q92" s="3">
        <v>14.073384383780899</v>
      </c>
      <c r="R92" s="3">
        <v>16.603621939137501</v>
      </c>
      <c r="S92" s="3">
        <v>5.1733566342631399</v>
      </c>
      <c r="T92" s="3">
        <v>16.449101148672099</v>
      </c>
      <c r="U92" s="3">
        <v>13.707523851436401</v>
      </c>
      <c r="V92" s="3">
        <v>19.587094603077499</v>
      </c>
    </row>
    <row r="93" spans="1:22" x14ac:dyDescent="0.35">
      <c r="A93" s="2">
        <v>44699</v>
      </c>
      <c r="B93" s="3">
        <v>12.4243605256988</v>
      </c>
      <c r="C93" s="3">
        <v>8.7578750869946393</v>
      </c>
      <c r="D93" s="3">
        <v>13.4431569652583</v>
      </c>
      <c r="E93" s="3">
        <v>13.181913037582399</v>
      </c>
      <c r="F93" s="3">
        <v>6.9857220928217103</v>
      </c>
      <c r="G93" s="3">
        <v>7.9390275890581998</v>
      </c>
      <c r="H93" s="3">
        <v>14.511870025626999</v>
      </c>
      <c r="I93" s="3">
        <v>11.470150750196201</v>
      </c>
      <c r="J93" s="3">
        <v>12.362939569836399</v>
      </c>
      <c r="K93" s="3">
        <v>8.8691053406277298</v>
      </c>
      <c r="L93" s="3">
        <v>6.4099185021351204</v>
      </c>
      <c r="M93" s="3">
        <v>8.8837525066273209</v>
      </c>
      <c r="N93" s="3">
        <v>9.0885495349567904</v>
      </c>
      <c r="O93" s="3">
        <v>20.437598937673702</v>
      </c>
      <c r="P93" s="3">
        <v>10.567746491010301</v>
      </c>
      <c r="Q93" s="3">
        <v>13.058374826146</v>
      </c>
      <c r="R93" s="3">
        <v>16.1021693382297</v>
      </c>
      <c r="S93" s="3">
        <v>4.3834619403625998</v>
      </c>
      <c r="T93" s="3">
        <v>14.8133834231775</v>
      </c>
      <c r="U93" s="3">
        <v>12.2879047083914</v>
      </c>
      <c r="V93" s="3">
        <v>17.228377155240899</v>
      </c>
    </row>
    <row r="94" spans="1:22" x14ac:dyDescent="0.35">
      <c r="A94" s="2">
        <v>44729</v>
      </c>
      <c r="B94" s="3">
        <v>13.318050610956799</v>
      </c>
      <c r="C94" s="3">
        <v>6.6390669120614598</v>
      </c>
      <c r="D94" s="3">
        <v>12.643966760754701</v>
      </c>
      <c r="E94" s="3">
        <v>12.873465898159001</v>
      </c>
      <c r="F94" s="3">
        <v>6.5039768762477301</v>
      </c>
      <c r="G94" s="3">
        <v>7.5827141661603203</v>
      </c>
      <c r="H94" s="3">
        <v>13.5801820044399</v>
      </c>
      <c r="I94" s="3">
        <v>10.926646899592599</v>
      </c>
      <c r="J94" s="3">
        <v>11.470807408800001</v>
      </c>
      <c r="K94" s="3">
        <v>8.2249088017142498</v>
      </c>
      <c r="L94" s="3">
        <v>6.0237765605810596</v>
      </c>
      <c r="M94" s="3">
        <v>8.2950298553537607</v>
      </c>
      <c r="N94" s="3">
        <v>8.3670002768591303</v>
      </c>
      <c r="O94" s="3">
        <v>19.34928063189</v>
      </c>
      <c r="P94" s="3">
        <v>11.5119169886904</v>
      </c>
      <c r="Q94" s="3">
        <v>12.107538837557801</v>
      </c>
      <c r="R94" s="3">
        <v>15.1457237135107</v>
      </c>
      <c r="S94" s="3">
        <v>4.8242695985009396</v>
      </c>
      <c r="T94" s="3">
        <v>13.423594794556699</v>
      </c>
      <c r="U94" s="3">
        <v>11.856891163307701</v>
      </c>
      <c r="V94" s="3">
        <v>15.9803947758543</v>
      </c>
    </row>
    <row r="95" spans="1:22" x14ac:dyDescent="0.35">
      <c r="A95" s="2">
        <v>44760</v>
      </c>
      <c r="B95" s="3">
        <v>13.1835557097296</v>
      </c>
      <c r="C95" s="3">
        <v>6.4384354374418598</v>
      </c>
      <c r="D95" s="3">
        <v>12.1643625488474</v>
      </c>
      <c r="E95" s="3">
        <v>12.608036801289799</v>
      </c>
      <c r="F95" s="3">
        <v>5.9401083724026504</v>
      </c>
      <c r="G95" s="3">
        <v>6.9201979541979401</v>
      </c>
      <c r="H95" s="3">
        <v>13.329710207664</v>
      </c>
      <c r="I95" s="3">
        <v>10.312251381594001</v>
      </c>
      <c r="J95" s="3">
        <v>11.3506138445735</v>
      </c>
      <c r="K95" s="3">
        <v>8.3772092522327295</v>
      </c>
      <c r="L95" s="3">
        <v>5.8972398988520904</v>
      </c>
      <c r="M95" s="3">
        <v>8.6842197662283809</v>
      </c>
      <c r="N95" s="3">
        <v>7.5855142594954099</v>
      </c>
      <c r="O95" s="3">
        <v>20.6530835529984</v>
      </c>
      <c r="P95" s="3">
        <v>11.3647858166626</v>
      </c>
      <c r="Q95" s="3">
        <v>12.3041571621443</v>
      </c>
      <c r="R95" s="3">
        <v>14.968008386325801</v>
      </c>
      <c r="S95" s="3">
        <v>4.2517995753948901</v>
      </c>
      <c r="T95" s="3">
        <v>12.7988625720649</v>
      </c>
      <c r="U95" s="3">
        <v>10.813441907085</v>
      </c>
      <c r="V95" s="3">
        <v>15.7871256608835</v>
      </c>
    </row>
    <row r="96" spans="1:22" x14ac:dyDescent="0.35">
      <c r="A96" s="2">
        <v>44791</v>
      </c>
      <c r="B96" s="3">
        <v>12.819196396498301</v>
      </c>
      <c r="C96" s="3">
        <v>6.6040652205220702</v>
      </c>
      <c r="D96" s="3">
        <v>12.940156357615599</v>
      </c>
      <c r="E96" s="3">
        <v>13.2161902221596</v>
      </c>
      <c r="F96" s="3">
        <v>6.3271568674226701</v>
      </c>
      <c r="G96" s="3">
        <v>7.7673317281564396</v>
      </c>
      <c r="H96" s="3">
        <v>14.0520613060448</v>
      </c>
      <c r="I96" s="3">
        <v>11.2403566524368</v>
      </c>
      <c r="J96" s="3">
        <v>11.7932600427556</v>
      </c>
      <c r="K96" s="3">
        <v>8.8270151299019002</v>
      </c>
      <c r="L96" s="3">
        <v>6.5092592927710502</v>
      </c>
      <c r="M96" s="3">
        <v>8.9173777879399498</v>
      </c>
      <c r="N96" s="3">
        <v>8.3491301669437501</v>
      </c>
      <c r="O96" s="3">
        <v>23.003289045370799</v>
      </c>
      <c r="P96" s="3">
        <v>10.6829600879322</v>
      </c>
      <c r="Q96" s="3">
        <v>14.2862437500818</v>
      </c>
      <c r="R96" s="3">
        <v>15.576807483857401</v>
      </c>
      <c r="S96" s="3">
        <v>4.5133241048252897</v>
      </c>
      <c r="T96" s="3">
        <v>13.490028038940901</v>
      </c>
      <c r="U96" s="3">
        <v>11.575804170243901</v>
      </c>
      <c r="V96" s="3">
        <v>16.631590894895101</v>
      </c>
    </row>
    <row r="97" spans="1:22" x14ac:dyDescent="0.35">
      <c r="A97" s="2">
        <v>44820</v>
      </c>
      <c r="B97" s="3">
        <v>12.034135956408701</v>
      </c>
      <c r="C97" s="3">
        <v>7.6281062554551999</v>
      </c>
      <c r="D97" s="3">
        <v>13.0908437597203</v>
      </c>
      <c r="E97" s="3">
        <v>12.6621450093606</v>
      </c>
      <c r="F97" s="3">
        <v>5.7969857700435998</v>
      </c>
      <c r="G97" s="3">
        <v>7.8227150839186903</v>
      </c>
      <c r="H97" s="3">
        <v>13.5097501018546</v>
      </c>
      <c r="I97" s="3">
        <v>10.8155908854706</v>
      </c>
      <c r="J97" s="3">
        <v>11.1981889854563</v>
      </c>
      <c r="K97" s="3">
        <v>8.5491464393450691</v>
      </c>
      <c r="L97" s="3">
        <v>6.38495963996876</v>
      </c>
      <c r="M97" s="3">
        <v>8.1234282494537595</v>
      </c>
      <c r="N97" s="3">
        <v>6.8448797304289597</v>
      </c>
      <c r="O97" s="3">
        <v>22.224705542142502</v>
      </c>
      <c r="P97" s="3">
        <v>10.452374802447901</v>
      </c>
      <c r="Q97" s="3">
        <v>13.198202280393501</v>
      </c>
      <c r="R97" s="3">
        <v>15.396937326371599</v>
      </c>
      <c r="S97" s="3">
        <v>4.7208941248187104</v>
      </c>
      <c r="T97" s="3">
        <v>13.365147100601099</v>
      </c>
      <c r="U97" s="3">
        <v>11.1087596000788</v>
      </c>
      <c r="V97" s="3">
        <v>15.4426211621682</v>
      </c>
    </row>
    <row r="98" spans="1:22" x14ac:dyDescent="0.35">
      <c r="A98" s="2">
        <v>44852</v>
      </c>
      <c r="B98" s="3">
        <v>11.6738022248931</v>
      </c>
      <c r="C98" s="3">
        <v>7.2092601970893302</v>
      </c>
      <c r="D98" s="3">
        <v>12.291274406448901</v>
      </c>
      <c r="E98" s="3">
        <v>11.817018491135199</v>
      </c>
      <c r="F98" s="3">
        <v>6.5584555397813702</v>
      </c>
      <c r="G98" s="3">
        <v>8.4075436830345094</v>
      </c>
      <c r="H98" s="3">
        <v>12.7500699708191</v>
      </c>
      <c r="I98" s="3">
        <v>10.293961152062201</v>
      </c>
      <c r="J98" s="3">
        <v>11.5446162571158</v>
      </c>
      <c r="K98" s="3">
        <v>9.0062461888364602</v>
      </c>
      <c r="L98" s="3">
        <v>7.0415524210982703</v>
      </c>
      <c r="M98" s="3">
        <v>8.3084598118741493</v>
      </c>
      <c r="N98" s="3">
        <v>6.9817856660606799</v>
      </c>
      <c r="O98" s="3">
        <v>21.706714244015899</v>
      </c>
      <c r="P98" s="3">
        <v>9.4797184763512501</v>
      </c>
      <c r="Q98" s="3">
        <v>12.5981953455907</v>
      </c>
      <c r="R98" s="3">
        <v>15.1168359454746</v>
      </c>
      <c r="S98" s="3">
        <v>4.9082053611135397</v>
      </c>
      <c r="T98" s="3">
        <v>12.450765851574101</v>
      </c>
      <c r="U98" s="3">
        <v>10.5805382929545</v>
      </c>
      <c r="V98" s="3">
        <v>15.422112504880101</v>
      </c>
    </row>
    <row r="99" spans="1:22" x14ac:dyDescent="0.35">
      <c r="A99" s="2">
        <v>44883</v>
      </c>
      <c r="B99" s="3">
        <v>11.7725164107731</v>
      </c>
      <c r="C99" s="3">
        <v>6.8860712187510398</v>
      </c>
      <c r="D99" s="3">
        <v>12.6020397864709</v>
      </c>
      <c r="E99" s="3">
        <v>12.032786222966299</v>
      </c>
      <c r="F99" s="3">
        <v>7.2337154507055503</v>
      </c>
      <c r="G99" s="3">
        <v>9.65796880961582</v>
      </c>
      <c r="H99" s="3">
        <v>13.105139081416199</v>
      </c>
      <c r="I99" s="3">
        <v>12.461006018512601</v>
      </c>
      <c r="J99" s="3">
        <v>12.612856387556601</v>
      </c>
      <c r="K99" s="3">
        <v>10.627991390166599</v>
      </c>
      <c r="L99" s="3">
        <v>6.8236862750194804</v>
      </c>
      <c r="M99" s="3">
        <v>8.9809962892189503</v>
      </c>
      <c r="N99" s="3">
        <v>6.7889567814407004</v>
      </c>
      <c r="O99" s="3">
        <v>22.390273488309798</v>
      </c>
      <c r="P99" s="3">
        <v>10.046577252413</v>
      </c>
      <c r="Q99" s="3">
        <v>12.639232483208</v>
      </c>
      <c r="R99" s="3">
        <v>15.559799870303101</v>
      </c>
      <c r="S99" s="3">
        <v>5.2411121638755596</v>
      </c>
      <c r="T99" s="3">
        <v>12.3806320164271</v>
      </c>
      <c r="U99" s="3">
        <v>10.2294442887108</v>
      </c>
      <c r="V99" s="3">
        <v>14.9824924999988</v>
      </c>
    </row>
    <row r="100" spans="1:22" x14ac:dyDescent="0.35">
      <c r="A100" s="2">
        <v>44911</v>
      </c>
      <c r="B100" s="3">
        <v>12.0845049860398</v>
      </c>
      <c r="C100" s="3">
        <v>7.1617608048220101</v>
      </c>
      <c r="D100" s="3">
        <v>12.377093500643101</v>
      </c>
      <c r="E100" s="3">
        <v>12.2988405154081</v>
      </c>
      <c r="F100" s="3">
        <v>7.24508507107931</v>
      </c>
      <c r="G100" s="3">
        <v>9.1086326224655405</v>
      </c>
      <c r="H100" s="3">
        <v>13.435640861225499</v>
      </c>
      <c r="I100" s="3">
        <v>12.788799680119601</v>
      </c>
      <c r="J100" s="3">
        <v>11.9652826711475</v>
      </c>
      <c r="K100" s="3">
        <v>10.831368358298199</v>
      </c>
      <c r="L100" s="3">
        <v>6.4787051562117099</v>
      </c>
      <c r="M100" s="3">
        <v>8.7819781829988894</v>
      </c>
      <c r="N100" s="3">
        <v>6.6454297137606204</v>
      </c>
      <c r="O100" s="3">
        <v>22.3407882235276</v>
      </c>
      <c r="P100" s="3">
        <v>10.7591732359849</v>
      </c>
      <c r="Q100" s="3">
        <v>11.5021569341794</v>
      </c>
      <c r="R100" s="3">
        <v>15.508480659512401</v>
      </c>
      <c r="S100" s="3">
        <v>5.5463019632627804</v>
      </c>
      <c r="T100" s="3">
        <v>12.1546246470424</v>
      </c>
      <c r="U100" s="3">
        <v>11.434909706129</v>
      </c>
      <c r="V100" s="3">
        <v>14.047853235224499</v>
      </c>
    </row>
    <row r="101" spans="1:22" x14ac:dyDescent="0.35">
      <c r="A101" s="2">
        <v>44944</v>
      </c>
      <c r="B101" s="3">
        <v>12.4848507694149</v>
      </c>
      <c r="C101" s="3">
        <v>7.3986675179990096</v>
      </c>
      <c r="D101" s="3">
        <v>12.020812162315901</v>
      </c>
      <c r="E101" s="3">
        <v>13.476617938466299</v>
      </c>
      <c r="F101" s="3">
        <v>7.9831617623317399</v>
      </c>
      <c r="G101" s="3">
        <v>10.3530606478512</v>
      </c>
      <c r="H101" s="3">
        <v>13.577039798419699</v>
      </c>
      <c r="I101" s="3">
        <v>13.825523449043301</v>
      </c>
      <c r="J101" s="3">
        <v>12.7567217721265</v>
      </c>
      <c r="K101" s="3">
        <v>11.394633145142301</v>
      </c>
      <c r="L101" s="3">
        <v>7.1037908224092297</v>
      </c>
      <c r="M101" s="3">
        <v>9.4925392021301995</v>
      </c>
      <c r="N101" s="3">
        <v>6.4732158548274699</v>
      </c>
      <c r="O101" s="3">
        <v>21.855522187775101</v>
      </c>
      <c r="P101" s="3">
        <v>11.7079325639027</v>
      </c>
      <c r="Q101" s="3">
        <v>11.083166456040299</v>
      </c>
      <c r="R101" s="3">
        <v>15.998853026894199</v>
      </c>
      <c r="S101" s="3">
        <v>5.5516859961461797</v>
      </c>
      <c r="T101" s="3">
        <v>12.162102200030301</v>
      </c>
      <c r="U101" s="3">
        <v>11.6355457347127</v>
      </c>
      <c r="V101" s="3">
        <v>14.807272678439199</v>
      </c>
    </row>
    <row r="102" spans="1:22" x14ac:dyDescent="0.35">
      <c r="A102" s="2">
        <v>44974</v>
      </c>
      <c r="B102" s="3">
        <v>12.1787945941663</v>
      </c>
      <c r="C102" s="3">
        <v>7.8572976846482403</v>
      </c>
      <c r="D102" s="3">
        <v>12.216109575431901</v>
      </c>
      <c r="E102" s="3">
        <v>12.627123845242499</v>
      </c>
      <c r="F102" s="3">
        <v>7.7079340220996801</v>
      </c>
      <c r="G102" s="3">
        <v>9.6074761941636808</v>
      </c>
      <c r="H102" s="3">
        <v>13.3365672604198</v>
      </c>
      <c r="I102" s="3">
        <v>14.3073337197845</v>
      </c>
      <c r="J102" s="3">
        <v>12.848371710606701</v>
      </c>
      <c r="K102" s="3">
        <v>12.758090435875401</v>
      </c>
      <c r="L102" s="3">
        <v>7.0908375797749201</v>
      </c>
      <c r="M102" s="3">
        <v>9.0785290050355307</v>
      </c>
      <c r="N102" s="3">
        <v>7.8927025073083499</v>
      </c>
      <c r="O102" s="3">
        <v>20.986346395323999</v>
      </c>
      <c r="P102" s="3">
        <v>11.182237887329499</v>
      </c>
      <c r="Q102" s="3">
        <v>11.1677464538976</v>
      </c>
      <c r="R102" s="3">
        <v>15.8943696695891</v>
      </c>
      <c r="S102" s="3">
        <v>4.9743142929529496</v>
      </c>
      <c r="T102" s="3">
        <v>12.0893469549965</v>
      </c>
      <c r="U102" s="3">
        <v>12.3686394317898</v>
      </c>
      <c r="V102" s="3">
        <v>15.1178990661108</v>
      </c>
    </row>
    <row r="103" spans="1:22" x14ac:dyDescent="0.35">
      <c r="A103" s="2">
        <v>45002</v>
      </c>
      <c r="B103" s="3">
        <v>11.7486685098779</v>
      </c>
      <c r="C103" s="3">
        <v>7.2901417933582202</v>
      </c>
      <c r="D103" s="3">
        <v>11.607479597087</v>
      </c>
      <c r="E103" s="3">
        <v>11.581105243943099</v>
      </c>
      <c r="F103" s="3">
        <v>6.8232643396579604</v>
      </c>
      <c r="G103" s="3">
        <v>9.3728540212430005</v>
      </c>
      <c r="H103" s="3">
        <v>12.9302363389699</v>
      </c>
      <c r="I103" s="3">
        <v>14.6095717152084</v>
      </c>
      <c r="J103" s="3">
        <v>12.2805099542992</v>
      </c>
      <c r="K103" s="3">
        <v>12.8894128596021</v>
      </c>
      <c r="L103" s="3">
        <v>6.46983299563703</v>
      </c>
      <c r="M103" s="3">
        <v>8.4150821246218008</v>
      </c>
      <c r="N103" s="3">
        <v>6.9385317876190298</v>
      </c>
      <c r="O103" s="3">
        <v>19.815728245802099</v>
      </c>
      <c r="P103" s="3">
        <v>10.496172685486799</v>
      </c>
      <c r="Q103" s="3">
        <v>10.491192537864301</v>
      </c>
      <c r="R103" s="3">
        <v>15.336450744938499</v>
      </c>
      <c r="S103" s="3">
        <v>4.98773049359552</v>
      </c>
      <c r="T103" s="3">
        <v>10.8822992508198</v>
      </c>
      <c r="U103" s="3">
        <v>12.4371790382298</v>
      </c>
      <c r="V103" s="3">
        <v>13.927722378311101</v>
      </c>
    </row>
    <row r="104" spans="1:22" x14ac:dyDescent="0.35">
      <c r="A104" s="2">
        <v>45034</v>
      </c>
      <c r="B104" s="3">
        <v>12.528148500627299</v>
      </c>
      <c r="C104" s="3">
        <v>7.9507850678760601</v>
      </c>
      <c r="D104" s="3">
        <v>12.171146633769199</v>
      </c>
      <c r="E104" s="3">
        <v>11.342284502223199</v>
      </c>
      <c r="F104" s="3">
        <v>7.2425293323161002</v>
      </c>
      <c r="G104" s="3">
        <v>9.9831885179043809</v>
      </c>
      <c r="H104" s="3">
        <v>13.165643284433701</v>
      </c>
      <c r="I104" s="3">
        <v>15.0205768851134</v>
      </c>
      <c r="J104" s="3">
        <v>12.600816814985199</v>
      </c>
      <c r="K104" s="3">
        <v>14.193626764339101</v>
      </c>
      <c r="L104" s="3">
        <v>6.8987273248703396</v>
      </c>
      <c r="M104" s="3">
        <v>9.3162902490513098</v>
      </c>
      <c r="N104" s="3">
        <v>7.4014495915834697</v>
      </c>
      <c r="O104" s="3">
        <v>20.219923034777899</v>
      </c>
      <c r="P104" s="3">
        <v>11.046266550139601</v>
      </c>
      <c r="Q104" s="3">
        <v>10.607599175718301</v>
      </c>
      <c r="R104" s="3">
        <v>15.8080736951314</v>
      </c>
      <c r="S104" s="3">
        <v>4.6963753257578702</v>
      </c>
      <c r="T104" s="3">
        <v>11.3146713674829</v>
      </c>
      <c r="U104" s="3">
        <v>13.7502816926953</v>
      </c>
      <c r="V104" s="3">
        <v>16.2095635538167</v>
      </c>
    </row>
    <row r="105" spans="1:22" x14ac:dyDescent="0.35">
      <c r="A105" s="2">
        <v>45064</v>
      </c>
      <c r="B105" s="3">
        <v>12.015754629920901</v>
      </c>
      <c r="C105" s="3">
        <v>8.5682246371477806</v>
      </c>
      <c r="D105" s="3">
        <v>11.7966422807827</v>
      </c>
      <c r="E105" s="3">
        <v>11.242860578359499</v>
      </c>
      <c r="F105" s="3">
        <v>7.4120855458942296</v>
      </c>
      <c r="G105" s="3">
        <v>9.4113569528976804</v>
      </c>
      <c r="H105" s="3">
        <v>13.172940502099401</v>
      </c>
      <c r="I105" s="3">
        <v>15.6977644684473</v>
      </c>
      <c r="J105" s="3">
        <v>12.4424850814575</v>
      </c>
      <c r="K105" s="3">
        <v>12.982672294576201</v>
      </c>
      <c r="L105" s="3">
        <v>7.1407154932132899</v>
      </c>
      <c r="M105" s="3">
        <v>8.7865409985576708</v>
      </c>
      <c r="N105" s="3">
        <v>6.9370327364203002</v>
      </c>
      <c r="O105" s="3">
        <v>20.7410244063786</v>
      </c>
      <c r="P105" s="3">
        <v>10.472281220329799</v>
      </c>
      <c r="Q105" s="3">
        <v>11.345258433288899</v>
      </c>
      <c r="R105" s="3">
        <v>15.4525341363412</v>
      </c>
      <c r="S105" s="3">
        <v>4.0528972397118004</v>
      </c>
      <c r="T105" s="3">
        <v>11.0234395345114</v>
      </c>
      <c r="U105" s="3">
        <v>14.3687668804765</v>
      </c>
      <c r="V105" s="3">
        <v>16.658653409179301</v>
      </c>
    </row>
    <row r="106" spans="1:22" x14ac:dyDescent="0.35">
      <c r="A106" s="2">
        <v>45093</v>
      </c>
      <c r="B106" s="3">
        <v>12.2175491396246</v>
      </c>
      <c r="C106" s="3">
        <v>8.4159884177595305</v>
      </c>
      <c r="D106" s="3">
        <v>13.5427669678452</v>
      </c>
      <c r="E106" s="3">
        <v>10.228604085975</v>
      </c>
      <c r="F106" s="3">
        <v>8.0855859103339007</v>
      </c>
      <c r="G106" s="3">
        <v>10.1732109815438</v>
      </c>
      <c r="H106" s="3">
        <v>13.3232779646978</v>
      </c>
      <c r="I106" s="3">
        <v>16.6103061519356</v>
      </c>
      <c r="J106" s="3">
        <v>12.0617647527861</v>
      </c>
      <c r="K106" s="3">
        <v>12.696444975182899</v>
      </c>
      <c r="L106" s="3">
        <v>7.8259886464882404</v>
      </c>
      <c r="M106" s="3">
        <v>9.4315920743331407</v>
      </c>
      <c r="N106" s="3">
        <v>8.0737037574993291</v>
      </c>
      <c r="O106" s="3">
        <v>21.667173846211401</v>
      </c>
      <c r="P106" s="3">
        <v>10.8130273660813</v>
      </c>
      <c r="Q106" s="3">
        <v>11.231356362982</v>
      </c>
      <c r="R106" s="3">
        <v>15.9345155703272</v>
      </c>
      <c r="S106" s="3">
        <v>4.9188861300656903</v>
      </c>
      <c r="T106" s="3">
        <v>11.1444174885227</v>
      </c>
      <c r="U106" s="3">
        <v>14.097734578158599</v>
      </c>
      <c r="V106" s="3">
        <v>17.083568488583701</v>
      </c>
    </row>
    <row r="107" spans="1:22" x14ac:dyDescent="0.35">
      <c r="A107" s="2">
        <v>45125</v>
      </c>
      <c r="B107" s="3">
        <v>11.790513706098</v>
      </c>
      <c r="C107" s="3">
        <v>9.3683464009329303</v>
      </c>
      <c r="D107" s="3">
        <v>13.4867322046602</v>
      </c>
      <c r="E107" s="3">
        <v>10.1928664124697</v>
      </c>
      <c r="F107" s="3">
        <v>8.1817542916999404</v>
      </c>
      <c r="G107" s="3">
        <v>10.496885238322699</v>
      </c>
      <c r="H107" s="3">
        <v>13.4621664447605</v>
      </c>
      <c r="I107" s="3">
        <v>16.690047167867998</v>
      </c>
      <c r="J107" s="3">
        <v>11.8847284614691</v>
      </c>
      <c r="K107" s="3">
        <v>12.053949824878</v>
      </c>
      <c r="L107" s="3">
        <v>7.8392793276830304</v>
      </c>
      <c r="M107" s="3">
        <v>9.9354786503402703</v>
      </c>
      <c r="N107" s="3">
        <v>8.14352428759587</v>
      </c>
      <c r="O107" s="3">
        <v>21.798228412586798</v>
      </c>
      <c r="P107" s="3">
        <v>10.3066544782455</v>
      </c>
      <c r="Q107" s="3">
        <v>11.186632261391001</v>
      </c>
      <c r="R107" s="3">
        <v>15.868393386359299</v>
      </c>
      <c r="S107" s="3">
        <v>5.4554943322954204</v>
      </c>
      <c r="T107" s="3">
        <v>11.445857421963099</v>
      </c>
      <c r="U107" s="3">
        <v>13.730822268504999</v>
      </c>
      <c r="V107" s="3">
        <v>17.5611538700939</v>
      </c>
    </row>
    <row r="108" spans="1:22" x14ac:dyDescent="0.35">
      <c r="A108" s="2">
        <v>45156</v>
      </c>
      <c r="B108" s="3">
        <v>11.6930054647685</v>
      </c>
      <c r="C108" s="3">
        <v>9.1132573859522701</v>
      </c>
      <c r="D108" s="3">
        <v>13.4475151659862</v>
      </c>
      <c r="E108" s="3">
        <v>9.5404231192593301</v>
      </c>
      <c r="F108" s="3">
        <v>8.0645984402055593</v>
      </c>
      <c r="G108" s="3">
        <v>10.246695451340701</v>
      </c>
      <c r="H108" s="3">
        <v>13.7100487827654</v>
      </c>
      <c r="I108" s="3">
        <v>15.747016566605399</v>
      </c>
      <c r="J108" s="3">
        <v>11.7427497995859</v>
      </c>
      <c r="K108" s="3">
        <v>11.0709811266361</v>
      </c>
      <c r="L108" s="3">
        <v>7.8295001409355303</v>
      </c>
      <c r="M108" s="3">
        <v>9.3924534794137298</v>
      </c>
      <c r="N108" s="3">
        <v>7.2902107282254898</v>
      </c>
      <c r="O108" s="3">
        <v>20.670999853164499</v>
      </c>
      <c r="P108" s="3">
        <v>10.0228448057597</v>
      </c>
      <c r="Q108" s="3">
        <v>11.3329025335136</v>
      </c>
      <c r="R108" s="3">
        <v>15.7186152903726</v>
      </c>
      <c r="S108" s="3">
        <v>5.9786969005864297</v>
      </c>
      <c r="T108" s="3">
        <v>11.302191797897301</v>
      </c>
      <c r="U108" s="3">
        <v>13.9956500634213</v>
      </c>
      <c r="V108" s="3">
        <v>17.166225087276999</v>
      </c>
    </row>
    <row r="109" spans="1:22" x14ac:dyDescent="0.35">
      <c r="A109" s="2">
        <v>45187</v>
      </c>
      <c r="B109" s="3">
        <v>11.8095583019952</v>
      </c>
      <c r="C109" s="3">
        <v>8.8781677734523594</v>
      </c>
      <c r="D109" s="3">
        <v>13.226171900929501</v>
      </c>
      <c r="E109" s="3">
        <v>9.6020493824788602</v>
      </c>
      <c r="F109" s="3">
        <v>8.0022718903015804</v>
      </c>
      <c r="G109" s="3">
        <v>10.165073738445299</v>
      </c>
      <c r="H109" s="3">
        <v>13.8607895334515</v>
      </c>
      <c r="I109" s="3">
        <v>15.6842851941707</v>
      </c>
      <c r="J109" s="3">
        <v>11.5121375497289</v>
      </c>
      <c r="K109" s="3">
        <v>11.1890231414274</v>
      </c>
      <c r="L109" s="3">
        <v>7.9196480179308901</v>
      </c>
      <c r="M109" s="3">
        <v>9.49076724604212</v>
      </c>
      <c r="N109" s="3">
        <v>6.8947875373171303</v>
      </c>
      <c r="O109" s="3">
        <v>21.079608759433398</v>
      </c>
      <c r="P109" s="3">
        <v>10.145607150067301</v>
      </c>
      <c r="Q109" s="3">
        <v>10.8460142145147</v>
      </c>
      <c r="R109" s="3">
        <v>15.713871056385701</v>
      </c>
      <c r="S109" s="3">
        <v>5.6129298780244596</v>
      </c>
      <c r="T109" s="3">
        <v>11.0000210200861</v>
      </c>
      <c r="U109" s="3">
        <v>14.5465289098206</v>
      </c>
      <c r="V109" s="3">
        <v>16.209258061653401</v>
      </c>
    </row>
    <row r="110" spans="1:22" x14ac:dyDescent="0.35">
      <c r="A110" s="2">
        <v>45217</v>
      </c>
      <c r="B110" s="3">
        <v>11.306963063663799</v>
      </c>
      <c r="C110" s="3">
        <v>8.6688336594674098</v>
      </c>
      <c r="D110" s="3">
        <v>12.735498151541901</v>
      </c>
      <c r="E110" s="3">
        <v>9.8631228956701396</v>
      </c>
      <c r="F110" s="3">
        <v>8.4972264625411</v>
      </c>
      <c r="G110" s="3">
        <v>9.5915888872096495</v>
      </c>
      <c r="H110" s="3">
        <v>13.657236108267799</v>
      </c>
      <c r="I110" s="3">
        <v>15.253384758475301</v>
      </c>
      <c r="J110" s="3">
        <v>11.0457694378401</v>
      </c>
      <c r="K110" s="3">
        <v>10.420754012608301</v>
      </c>
      <c r="L110" s="3">
        <v>7.4641416196495403</v>
      </c>
      <c r="M110" s="3">
        <v>9.3769239763849992</v>
      </c>
      <c r="N110" s="3">
        <v>6.52552075273534</v>
      </c>
      <c r="O110" s="3">
        <v>20.507685684453602</v>
      </c>
      <c r="P110" s="3">
        <v>9.7323059114794308</v>
      </c>
      <c r="Q110" s="3">
        <v>10.450569563293699</v>
      </c>
      <c r="R110" s="3">
        <v>14.753682360428501</v>
      </c>
      <c r="S110" s="3">
        <v>5.5370022820021001</v>
      </c>
      <c r="T110" s="3">
        <v>10.233594757968399</v>
      </c>
      <c r="U110" s="3">
        <v>13.4847138400515</v>
      </c>
      <c r="V110" s="3">
        <v>15.6993186780164</v>
      </c>
    </row>
    <row r="111" spans="1:22" x14ac:dyDescent="0.35">
      <c r="A111" s="2">
        <v>45247</v>
      </c>
      <c r="B111" s="3">
        <v>11.626920141634301</v>
      </c>
      <c r="C111" s="3">
        <v>8.7521427950659607</v>
      </c>
      <c r="D111" s="3">
        <v>12.4619562901912</v>
      </c>
      <c r="E111" s="3">
        <v>9.5861409124400101</v>
      </c>
      <c r="F111" s="3">
        <v>8.3314696394217709</v>
      </c>
      <c r="G111" s="3">
        <v>10.0713462957694</v>
      </c>
      <c r="H111" s="3">
        <v>13.6685041631285</v>
      </c>
      <c r="I111" s="3">
        <v>15.6426662234642</v>
      </c>
      <c r="J111" s="3">
        <v>11.9416701973286</v>
      </c>
      <c r="K111" s="3">
        <v>10.1542654983632</v>
      </c>
      <c r="L111" s="3">
        <v>7.9136154160413703</v>
      </c>
      <c r="M111" s="3">
        <v>9.7048092791039995</v>
      </c>
      <c r="N111" s="3">
        <v>6.7990294341301798</v>
      </c>
      <c r="O111" s="3">
        <v>20.384622966783901</v>
      </c>
      <c r="P111" s="3">
        <v>9.7003636708541308</v>
      </c>
      <c r="Q111" s="3">
        <v>10.7528516656098</v>
      </c>
      <c r="R111" s="3">
        <v>14.628878473060899</v>
      </c>
      <c r="S111" s="3">
        <v>4.8595871934126196</v>
      </c>
      <c r="T111" s="3">
        <v>10.3870938685754</v>
      </c>
      <c r="U111" s="3">
        <v>13.919356676914999</v>
      </c>
      <c r="V111" s="3">
        <v>16.4340903304333</v>
      </c>
    </row>
    <row r="112" spans="1:22" x14ac:dyDescent="0.35">
      <c r="A112" s="2">
        <v>45278</v>
      </c>
      <c r="B112" s="3">
        <v>11.1138082465545</v>
      </c>
      <c r="C112" s="3">
        <v>9.6233719977889507</v>
      </c>
      <c r="D112" s="3">
        <v>12.564635417847301</v>
      </c>
      <c r="E112" s="3">
        <v>9.3403634473196906</v>
      </c>
      <c r="F112" s="3">
        <v>9.0718537981513503</v>
      </c>
      <c r="G112" s="3">
        <v>11.6378253386394</v>
      </c>
      <c r="H112" s="3">
        <v>13.779616338911801</v>
      </c>
      <c r="I112" s="3">
        <v>15.979112690778001</v>
      </c>
      <c r="J112" s="3">
        <v>13.108717722587601</v>
      </c>
      <c r="K112" s="3">
        <v>10.147606512593599</v>
      </c>
      <c r="L112" s="3">
        <v>7.8627155560046802</v>
      </c>
      <c r="M112" s="3">
        <v>9.7394647912748304</v>
      </c>
      <c r="N112" s="3">
        <v>6.6422138757695004</v>
      </c>
      <c r="O112" s="3">
        <v>21.831693064776299</v>
      </c>
      <c r="P112" s="3">
        <v>9.2323600856251797</v>
      </c>
      <c r="Q112" s="3">
        <v>10.2723370080645</v>
      </c>
      <c r="R112" s="3">
        <v>14.3671529776814</v>
      </c>
      <c r="S112" s="3">
        <v>4.6243849095619503</v>
      </c>
      <c r="T112" s="3">
        <v>10.2548246106898</v>
      </c>
      <c r="U112" s="3">
        <v>13.8954227958448</v>
      </c>
      <c r="V112" s="3">
        <v>17.507221579450999</v>
      </c>
    </row>
    <row r="113" spans="1:37" x14ac:dyDescent="0.35">
      <c r="A113" s="2">
        <v>45309</v>
      </c>
      <c r="B113" s="3">
        <v>10.7369627878419</v>
      </c>
      <c r="C113" s="3">
        <v>9.1181717825559296</v>
      </c>
      <c r="D113" s="3">
        <v>12.8676983686307</v>
      </c>
      <c r="E113" s="3">
        <v>9.3542874535762799</v>
      </c>
      <c r="F113" s="3">
        <v>8.0111463122225803</v>
      </c>
      <c r="G113" s="3">
        <v>11.1840382794703</v>
      </c>
      <c r="H113" s="3">
        <v>13.6400386671829</v>
      </c>
      <c r="I113" s="3">
        <v>15.347141123623899</v>
      </c>
      <c r="J113" s="3">
        <v>12.2736697664381</v>
      </c>
      <c r="K113" s="3">
        <v>9.4689067492260595</v>
      </c>
      <c r="L113" s="3">
        <v>7.5346491492550198</v>
      </c>
      <c r="M113" s="3">
        <v>9.2561676874506809</v>
      </c>
      <c r="N113" s="3">
        <v>6.7665809369108301</v>
      </c>
      <c r="O113" s="3">
        <v>21.8757060916546</v>
      </c>
      <c r="P113" s="3">
        <v>8.6033725088121606</v>
      </c>
      <c r="Q113" s="3">
        <v>10.7332498920387</v>
      </c>
      <c r="R113" s="3">
        <v>14.159780792078401</v>
      </c>
      <c r="S113" s="3">
        <v>4.7141681108340299</v>
      </c>
      <c r="T113" s="3">
        <v>10.5467510037521</v>
      </c>
      <c r="U113" s="3">
        <v>14.4968430768569</v>
      </c>
      <c r="V113" s="3">
        <v>18.2079760119647</v>
      </c>
    </row>
    <row r="114" spans="1:37" x14ac:dyDescent="0.35">
      <c r="A114" s="2">
        <v>45338</v>
      </c>
      <c r="B114" s="3">
        <v>11.0464803256755</v>
      </c>
      <c r="C114" s="3">
        <v>9.9196168326737109</v>
      </c>
      <c r="D114" s="3">
        <v>13.186391630979699</v>
      </c>
      <c r="E114" s="3">
        <v>9.8503361740692998</v>
      </c>
      <c r="F114" s="3">
        <v>9.0744408842916506</v>
      </c>
      <c r="G114" s="3">
        <v>11.9521819976727</v>
      </c>
      <c r="H114" s="3">
        <v>14.050262646170401</v>
      </c>
      <c r="I114" s="3">
        <v>16.3409521255175</v>
      </c>
      <c r="J114" s="3">
        <v>12.871623973266001</v>
      </c>
      <c r="K114" s="3">
        <v>10.4836110101814</v>
      </c>
      <c r="L114" s="3">
        <v>7.89701257808776</v>
      </c>
      <c r="M114" s="3">
        <v>9.4119156691892005</v>
      </c>
      <c r="N114" s="3">
        <v>7.0129160051630102</v>
      </c>
      <c r="O114" s="3">
        <v>22.619862776303101</v>
      </c>
      <c r="P114" s="3">
        <v>9.0444771213734398</v>
      </c>
      <c r="Q114" s="3">
        <v>10.554757092560401</v>
      </c>
      <c r="R114" s="3">
        <v>14.336706155360501</v>
      </c>
      <c r="S114" s="3">
        <v>5.3434515077770302</v>
      </c>
      <c r="T114" s="3">
        <v>10.2362119898842</v>
      </c>
      <c r="U114" s="3">
        <v>14.778986329697</v>
      </c>
      <c r="V114" s="3">
        <v>18.837592056707901</v>
      </c>
    </row>
    <row r="115" spans="1:37" x14ac:dyDescent="0.35">
      <c r="A115" s="2">
        <v>45369</v>
      </c>
      <c r="B115" s="3">
        <v>11.8617048870003</v>
      </c>
      <c r="C115" s="3">
        <v>10.196160572398099</v>
      </c>
      <c r="D115" s="3">
        <v>13.0929124511231</v>
      </c>
      <c r="E115" s="3">
        <v>10.165328659008701</v>
      </c>
      <c r="F115" s="3">
        <v>9.1581682685975192</v>
      </c>
      <c r="G115" s="3">
        <v>12.9497370251764</v>
      </c>
      <c r="H115" s="3">
        <v>14.0656407013175</v>
      </c>
      <c r="I115" s="3">
        <v>17.273224845339701</v>
      </c>
      <c r="J115" s="3">
        <v>12.5006626041184</v>
      </c>
      <c r="K115" s="3">
        <v>10.5332235895804</v>
      </c>
      <c r="L115" s="3">
        <v>7.7203212734015398</v>
      </c>
      <c r="M115" s="3">
        <v>9.1697035270771199</v>
      </c>
      <c r="N115" s="3">
        <v>7.08788872766028</v>
      </c>
      <c r="O115" s="3">
        <v>22.089031665159801</v>
      </c>
      <c r="P115" s="3">
        <v>9.3640707877573792</v>
      </c>
      <c r="Q115" s="3">
        <v>10.517577342459701</v>
      </c>
      <c r="R115" s="3">
        <v>14.367788901863699</v>
      </c>
      <c r="S115" s="3">
        <v>4.8962257786343502</v>
      </c>
      <c r="T115" s="3">
        <v>9.6073110286969108</v>
      </c>
      <c r="U115" s="3">
        <v>16.198197057892699</v>
      </c>
      <c r="V115" s="3">
        <v>18.489235734126499</v>
      </c>
    </row>
    <row r="116" spans="1:37" x14ac:dyDescent="0.35">
      <c r="A116" s="2">
        <v>45400</v>
      </c>
      <c r="B116" s="3">
        <v>12.268710269962799</v>
      </c>
      <c r="C116" s="3">
        <v>9.7729368377421508</v>
      </c>
      <c r="D116" s="3">
        <v>12.174241023269801</v>
      </c>
      <c r="E116" s="3">
        <v>8.9426688669402292</v>
      </c>
      <c r="F116" s="3">
        <v>8.7005954582725504</v>
      </c>
      <c r="G116" s="3">
        <v>12.9642448870629</v>
      </c>
      <c r="H116" s="3">
        <v>13.9551817790384</v>
      </c>
      <c r="I116" s="3">
        <v>17.041985487927899</v>
      </c>
      <c r="J116" s="3">
        <v>12.2685092364777</v>
      </c>
      <c r="K116" s="3">
        <v>10.057468443895401</v>
      </c>
      <c r="L116" s="3">
        <v>7.5107237868977803</v>
      </c>
      <c r="M116" s="3">
        <v>9.1230345429982709</v>
      </c>
      <c r="N116" s="3">
        <v>6.9062635765245997</v>
      </c>
      <c r="O116" s="3">
        <v>22.085201799603102</v>
      </c>
      <c r="P116" s="3">
        <v>9.2454216262323996</v>
      </c>
      <c r="Q116" s="3">
        <v>10.034988955035301</v>
      </c>
      <c r="R116" s="3">
        <v>14.078409133485399</v>
      </c>
      <c r="S116" s="3">
        <v>5.3981149853674602</v>
      </c>
      <c r="T116" s="3">
        <v>9.3500504989090505</v>
      </c>
      <c r="U116" s="3">
        <v>15.0433816216162</v>
      </c>
      <c r="V116" s="3">
        <v>17.8160582258894</v>
      </c>
    </row>
    <row r="117" spans="1:37" x14ac:dyDescent="0.35">
      <c r="A117" s="2">
        <v>45429</v>
      </c>
      <c r="B117" s="3">
        <v>12.9954706629778</v>
      </c>
      <c r="C117" s="3">
        <v>10.035088293830499</v>
      </c>
      <c r="D117" s="3">
        <v>12.146411458926099</v>
      </c>
      <c r="E117" s="3">
        <v>8.8857602151966795</v>
      </c>
      <c r="F117" s="3">
        <v>9.0531699942384201</v>
      </c>
      <c r="G117" s="3">
        <v>13.892983373549299</v>
      </c>
      <c r="H117" s="3">
        <v>14.4479894667884</v>
      </c>
      <c r="I117" s="3">
        <v>17.773043906447398</v>
      </c>
      <c r="J117" s="3">
        <v>12.6326685905952</v>
      </c>
      <c r="K117" s="3">
        <v>9.9250386918156401</v>
      </c>
      <c r="L117" s="3">
        <v>7.5385822942008804</v>
      </c>
      <c r="M117" s="3">
        <v>9.9284399816351296</v>
      </c>
      <c r="N117" s="3">
        <v>7.3064296505523103</v>
      </c>
      <c r="O117" s="3">
        <v>22.595173644327499</v>
      </c>
      <c r="P117" s="3">
        <v>10.8693597060028</v>
      </c>
      <c r="Q117" s="3">
        <v>9.9346684667583798</v>
      </c>
      <c r="R117" s="3">
        <v>14.338901351405999</v>
      </c>
      <c r="S117" s="3">
        <v>5.9264102940338201</v>
      </c>
      <c r="T117" s="3">
        <v>8.6107828665678507</v>
      </c>
      <c r="U117" s="3">
        <v>16.1433011147199</v>
      </c>
      <c r="V117" s="3">
        <v>17.1700560333223</v>
      </c>
    </row>
    <row r="118" spans="1:37" x14ac:dyDescent="0.35">
      <c r="A118" s="2">
        <v>45461</v>
      </c>
      <c r="B118" s="3">
        <v>12.3560093905581</v>
      </c>
      <c r="C118" s="3">
        <v>9.7161369976058598</v>
      </c>
      <c r="D118" s="3">
        <v>11.542124683915899</v>
      </c>
      <c r="E118" s="3">
        <v>8.7494937236343908</v>
      </c>
      <c r="F118" s="3">
        <v>8.8708704100836808</v>
      </c>
      <c r="G118" s="3">
        <v>11.5805447926712</v>
      </c>
      <c r="H118" s="3">
        <v>14.066867229592299</v>
      </c>
      <c r="I118" s="3">
        <v>18.2874773508257</v>
      </c>
      <c r="J118" s="3">
        <v>11.448357036447399</v>
      </c>
      <c r="K118" s="3">
        <v>9.7351846459165596</v>
      </c>
      <c r="L118" s="3">
        <v>6.8910448501412898</v>
      </c>
      <c r="M118" s="3">
        <v>9.9803644661025608</v>
      </c>
      <c r="N118" s="3">
        <v>6.9455207795551601</v>
      </c>
      <c r="O118" s="3">
        <v>23.5180424781848</v>
      </c>
      <c r="P118" s="3">
        <v>9.7942395242104094</v>
      </c>
      <c r="Q118" s="3">
        <v>9.8544277582963193</v>
      </c>
      <c r="R118" s="3">
        <v>13.322472519774299</v>
      </c>
      <c r="S118" s="3">
        <v>5.8494436118521103</v>
      </c>
      <c r="T118" s="3">
        <v>8.3940237763622001</v>
      </c>
      <c r="U118" s="3">
        <v>15.3911389619558</v>
      </c>
      <c r="V118" s="3">
        <v>16.429360532573298</v>
      </c>
    </row>
    <row r="119" spans="1:37" x14ac:dyDescent="0.35">
      <c r="A119" s="2">
        <v>45491</v>
      </c>
      <c r="B119" s="3">
        <v>12.033607372362001</v>
      </c>
      <c r="C119" s="3">
        <v>9.6965675438294792</v>
      </c>
      <c r="D119" s="3">
        <v>12.490976685162799</v>
      </c>
      <c r="E119" s="3">
        <v>9.4714454374847605</v>
      </c>
      <c r="F119" s="3">
        <v>8.5958485816559396</v>
      </c>
      <c r="G119" s="3">
        <v>11.259181497021499</v>
      </c>
      <c r="H119" s="3">
        <v>14.315040336707201</v>
      </c>
      <c r="I119" s="3">
        <v>17.8653487543842</v>
      </c>
      <c r="J119" s="3">
        <v>11.313290326651501</v>
      </c>
      <c r="K119" s="3">
        <v>9.5060260482824894</v>
      </c>
      <c r="L119" s="3">
        <v>7.3010010044812503</v>
      </c>
      <c r="M119" s="3">
        <v>9.81188059774035</v>
      </c>
      <c r="N119" s="3">
        <v>7.1780526608358697</v>
      </c>
      <c r="O119" s="3">
        <v>24.247177850312401</v>
      </c>
      <c r="P119" s="3">
        <v>9.4656418357304606</v>
      </c>
      <c r="Q119" s="3">
        <v>10.2685326042574</v>
      </c>
      <c r="R119" s="3">
        <v>13.6084788714592</v>
      </c>
      <c r="S119" s="3">
        <v>6.3651859279510701</v>
      </c>
      <c r="T119" s="3">
        <v>8.89927208800977</v>
      </c>
      <c r="U119" s="3">
        <v>14.137680484653099</v>
      </c>
      <c r="V119" s="3">
        <v>17.358003945549601</v>
      </c>
    </row>
    <row r="120" spans="1:37" x14ac:dyDescent="0.35">
      <c r="A120" s="2">
        <v>45520</v>
      </c>
      <c r="B120" s="3">
        <v>11.3513664972659</v>
      </c>
      <c r="C120" s="3">
        <v>9.2831434013576892</v>
      </c>
      <c r="D120" s="3">
        <v>13.0022017423841</v>
      </c>
      <c r="E120" s="3">
        <v>9.69341142532984</v>
      </c>
      <c r="F120" s="3">
        <v>8.3562951055703003</v>
      </c>
      <c r="G120" s="3">
        <v>10.5972200182731</v>
      </c>
      <c r="H120" s="3">
        <v>14.1156456627702</v>
      </c>
      <c r="I120" s="3">
        <v>16.688619337423301</v>
      </c>
      <c r="J120" s="3">
        <v>11.1948941976718</v>
      </c>
      <c r="K120" s="3">
        <v>8.6181305777670492</v>
      </c>
      <c r="L120" s="3">
        <v>7.6419657473872702</v>
      </c>
      <c r="M120" s="3">
        <v>10.291354886565101</v>
      </c>
      <c r="N120" s="3">
        <v>6.9700934155071002</v>
      </c>
      <c r="O120" s="3">
        <v>23.8923032238703</v>
      </c>
      <c r="P120" s="3">
        <v>9.1801359771909894</v>
      </c>
      <c r="Q120" s="3">
        <v>10.5765601131968</v>
      </c>
      <c r="R120" s="3">
        <v>13.4744909249898</v>
      </c>
      <c r="S120" s="3">
        <v>5.6103658438617998</v>
      </c>
      <c r="T120" s="3">
        <v>8.9128284801501501</v>
      </c>
      <c r="U120" s="3">
        <v>13.038602505502899</v>
      </c>
      <c r="V120" s="3">
        <v>16.682818784638702</v>
      </c>
    </row>
    <row r="121" spans="1:37" x14ac:dyDescent="0.35">
      <c r="A121" s="2">
        <v>45553</v>
      </c>
      <c r="B121" s="3">
        <v>10.975654517283701</v>
      </c>
      <c r="C121" s="3">
        <v>9.2232093871162508</v>
      </c>
      <c r="D121" s="3">
        <v>13.7825902699173</v>
      </c>
      <c r="E121" s="3">
        <v>10.0303453532078</v>
      </c>
      <c r="F121" s="3">
        <v>7.9779383460139597</v>
      </c>
      <c r="G121" s="3">
        <v>10.8694835957983</v>
      </c>
      <c r="H121" s="3">
        <v>14.4132437877734</v>
      </c>
      <c r="I121" s="3">
        <v>15.650892661603899</v>
      </c>
      <c r="J121" s="3">
        <v>10.965820949273001</v>
      </c>
      <c r="K121" s="3">
        <v>8.1409421739173595</v>
      </c>
      <c r="L121" s="3">
        <v>8.3254322313638998</v>
      </c>
      <c r="M121" s="3">
        <v>10.1651256868312</v>
      </c>
      <c r="N121" s="3">
        <v>6.8489199202244304</v>
      </c>
      <c r="O121" s="3">
        <v>24.776919593259301</v>
      </c>
      <c r="P121" s="3">
        <v>8.8164277363289703</v>
      </c>
      <c r="Q121" s="3">
        <v>10.792899378454401</v>
      </c>
      <c r="R121" s="3">
        <v>14.898203915476801</v>
      </c>
      <c r="S121" s="3">
        <v>5.9093963247732502</v>
      </c>
      <c r="T121" s="3">
        <v>9.5627202123620698</v>
      </c>
      <c r="U121" s="3">
        <v>13.093194686748101</v>
      </c>
      <c r="V121" s="3">
        <v>16.775241935325798</v>
      </c>
    </row>
    <row r="122" spans="1:37" x14ac:dyDescent="0.35">
      <c r="A122" s="2">
        <v>45581</v>
      </c>
      <c r="B122" s="3">
        <v>13.031461627929501</v>
      </c>
      <c r="C122" s="3">
        <v>9.47273405625908</v>
      </c>
      <c r="D122" s="3">
        <v>13.536290101138899</v>
      </c>
      <c r="E122" s="3">
        <v>10.369918962125601</v>
      </c>
      <c r="F122" s="3">
        <v>8.0436846972525693</v>
      </c>
      <c r="G122" s="3">
        <v>11.476347794367999</v>
      </c>
      <c r="H122" s="3">
        <v>14.0818334488159</v>
      </c>
      <c r="I122" s="3">
        <v>16.3118684122555</v>
      </c>
      <c r="J122" s="3">
        <v>10.882988136597101</v>
      </c>
      <c r="K122" s="3">
        <v>8.3990669128996593</v>
      </c>
      <c r="L122" s="3">
        <v>8.2248345103416405</v>
      </c>
      <c r="M122" s="3">
        <v>10.412809228708801</v>
      </c>
      <c r="N122" s="3">
        <v>6.8015155391145701</v>
      </c>
      <c r="O122" s="3">
        <v>24.360293493653099</v>
      </c>
      <c r="P122" s="3">
        <v>10.425747220897801</v>
      </c>
      <c r="Q122" s="3">
        <v>11.1651225888679</v>
      </c>
      <c r="R122" s="3">
        <v>15.4749257904197</v>
      </c>
      <c r="S122" s="3">
        <v>5.5053356580390904</v>
      </c>
      <c r="T122" s="3">
        <v>9.5059783854502893</v>
      </c>
      <c r="U122" s="3">
        <v>13.447487853609999</v>
      </c>
      <c r="V122" s="3">
        <v>16.807088595665402</v>
      </c>
    </row>
    <row r="124" spans="1:37" x14ac:dyDescent="0.35">
      <c r="A124" s="2" t="s">
        <v>91</v>
      </c>
      <c r="B124" s="3" cm="1">
        <f t="array" ref="B124">MIN(_xlfn._xlws.FILTER(B1:B122, ISNUMBER(B1:B122)))</f>
        <v>9.2550075934733407</v>
      </c>
      <c r="C124" s="3" cm="1">
        <f t="array" ref="C124">MIN(_xlfn._xlws.FILTER(C1:C122, ISNUMBER(C1:C122)))</f>
        <v>-6.3732921862579897</v>
      </c>
      <c r="D124" s="3" cm="1">
        <f t="array" ref="D124">MIN(_xlfn._xlws.FILTER(D1:D122, ISNUMBER(D1:D122)))</f>
        <v>9.9928287768201205</v>
      </c>
      <c r="E124" s="3" cm="1">
        <f t="array" ref="E124">MIN(_xlfn._xlws.FILTER(E1:E122, ISNUMBER(E1:E122)))</f>
        <v>8.7494937236343908</v>
      </c>
      <c r="F124" s="3" cm="1">
        <f t="array" ref="F124">MIN(_xlfn._xlws.FILTER(F1:F122, ISNUMBER(F1:F122)))</f>
        <v>5.7969857700435998</v>
      </c>
      <c r="G124" s="3" cm="1">
        <f t="array" ref="G124">MIN(_xlfn._xlws.FILTER(G1:G122, ISNUMBER(G1:G122)))</f>
        <v>6.9201979541979401</v>
      </c>
      <c r="H124" s="3" cm="1">
        <f t="array" ref="H124">MIN(_xlfn._xlws.FILTER(H1:H122, ISNUMBER(H1:H122)))</f>
        <v>12.7500699708191</v>
      </c>
      <c r="I124" s="3" cm="1">
        <f t="array" ref="I124">MIN(_xlfn._xlws.FILTER(I1:I122, ISNUMBER(I1:I122)))</f>
        <v>10.293961152062201</v>
      </c>
      <c r="J124" s="3" cm="1">
        <f t="array" ref="J124">MIN(_xlfn._xlws.FILTER(J1:J122, ISNUMBER(J1:J122)))</f>
        <v>10.759978777364299</v>
      </c>
      <c r="K124" s="3" cm="1">
        <f t="array" ref="K124">MIN(_xlfn._xlws.FILTER(K1:K122, ISNUMBER(K1:K122)))</f>
        <v>7.7836593754189503</v>
      </c>
      <c r="L124" s="3" cm="1">
        <f t="array" ref="L124">MIN(_xlfn._xlws.FILTER(L1:L122, ISNUMBER(L1:L122)))</f>
        <v>5.8972398988520904</v>
      </c>
      <c r="M124" s="3" cm="1">
        <f t="array" ref="M124">MIN(_xlfn._xlws.FILTER(M1:M122, ISNUMBER(M1:M122)))</f>
        <v>7.4339684476078398</v>
      </c>
      <c r="N124" s="3" cm="1">
        <f t="array" ref="N124">MIN(_xlfn._xlws.FILTER(N1:N122, ISNUMBER(N1:N122)))</f>
        <v>4.0699480166227699</v>
      </c>
      <c r="O124" s="3" cm="1">
        <f t="array" ref="O124">MIN(_xlfn._xlws.FILTER(O1:O122, ISNUMBER(O1:O122)))</f>
        <v>13.705332180592899</v>
      </c>
      <c r="P124" s="3" cm="1">
        <f t="array" ref="P124">MIN(_xlfn._xlws.FILTER(P1:P122, ISNUMBER(P1:P122)))</f>
        <v>8.4103051799533706</v>
      </c>
      <c r="Q124" s="3" cm="1">
        <f t="array" ref="Q124">MIN(_xlfn._xlws.FILTER(Q1:Q122, ISNUMBER(Q1:Q122)))</f>
        <v>9.8544277582963193</v>
      </c>
      <c r="R124" s="3" cm="1">
        <f t="array" ref="R124">MIN(_xlfn._xlws.FILTER(R1:R122, ISNUMBER(R1:R122)))</f>
        <v>11.598583605739901</v>
      </c>
      <c r="S124" s="3" cm="1">
        <f t="array" ref="S124">MIN(_xlfn._xlws.FILTER(S1:S122, ISNUMBER(S1:S122)))</f>
        <v>4.0528972397118004</v>
      </c>
      <c r="T124" s="3" cm="1">
        <f t="array" ref="T124">MIN(_xlfn._xlws.FILTER(T1:T122, ISNUMBER(T1:T122)))</f>
        <v>8.3940237763622001</v>
      </c>
      <c r="U124" s="3" cm="1">
        <f t="array" ref="U124">MIN(_xlfn._xlws.FILTER(U1:U122, ISNUMBER(U1:U122)))</f>
        <v>10.2294442887108</v>
      </c>
      <c r="V124" s="3" cm="1">
        <f t="array" ref="V124">MIN(_xlfn._xlws.FILTER(V1:V122, ISNUMBER(V1:V122)))</f>
        <v>11.1533004555651</v>
      </c>
    </row>
    <row r="125" spans="1:37" x14ac:dyDescent="0.35">
      <c r="A125" s="2" t="s">
        <v>92</v>
      </c>
      <c r="B125" s="3" cm="1">
        <f t="array" ref="B125">MAX(_xlfn._xlws.FILTER(B1:B122, ISNUMBER(B1:B122)))</f>
        <v>18.821692153039098</v>
      </c>
      <c r="C125" s="3" cm="1">
        <f t="array" ref="C125">MAX(_xlfn._xlws.FILTER(C1:C122, ISNUMBER(C1:C122)))</f>
        <v>18.914325939895701</v>
      </c>
      <c r="D125" s="3" cm="1">
        <f t="array" ref="D125">MAX(_xlfn._xlws.FILTER(D1:D122, ISNUMBER(D1:D122)))</f>
        <v>18.580322182171201</v>
      </c>
      <c r="E125" s="3" cm="1">
        <f t="array" ref="E125">MAX(_xlfn._xlws.FILTER(E1:E122, ISNUMBER(E1:E122)))</f>
        <v>18.394956206523599</v>
      </c>
      <c r="F125" s="3" cm="1">
        <f t="array" ref="F125">MAX(_xlfn._xlws.FILTER(F1:F122, ISNUMBER(F1:F122)))</f>
        <v>14.6864361891926</v>
      </c>
      <c r="G125" s="3" cm="1">
        <f t="array" ref="G125">MAX(_xlfn._xlws.FILTER(G1:G122, ISNUMBER(G1:G122)))</f>
        <v>23.178702332054101</v>
      </c>
      <c r="H125" s="3" cm="1">
        <f t="array" ref="H125">MAX(_xlfn._xlws.FILTER(H1:H122, ISNUMBER(H1:H122)))</f>
        <v>19.679463054007901</v>
      </c>
      <c r="I125" s="3" cm="1">
        <f t="array" ref="I125">MAX(_xlfn._xlws.FILTER(I1:I122, ISNUMBER(I1:I122)))</f>
        <v>18.2874773508257</v>
      </c>
      <c r="J125" s="3" cm="1">
        <f t="array" ref="J125">MAX(_xlfn._xlws.FILTER(J1:J122, ISNUMBER(J1:J122)))</f>
        <v>19.429968443033999</v>
      </c>
      <c r="K125" s="3" cm="1">
        <f t="array" ref="K125">MAX(_xlfn._xlws.FILTER(K1:K122, ISNUMBER(K1:K122)))</f>
        <v>14.3902992836145</v>
      </c>
      <c r="L125" s="3" cm="1">
        <f t="array" ref="L125">MAX(_xlfn._xlws.FILTER(L1:L122, ISNUMBER(L1:L122)))</f>
        <v>27.028995352628101</v>
      </c>
      <c r="M125" s="3" cm="1">
        <f t="array" ref="M125">MAX(_xlfn._xlws.FILTER(M1:M122, ISNUMBER(M1:M122)))</f>
        <v>17.5328329731406</v>
      </c>
      <c r="N125" s="3" cm="1">
        <f t="array" ref="N125">MAX(_xlfn._xlws.FILTER(N1:N122, ISNUMBER(N1:N122)))</f>
        <v>15.041694690762199</v>
      </c>
      <c r="O125" s="3" cm="1">
        <f t="array" ref="O125">MAX(_xlfn._xlws.FILTER(O1:O122, ISNUMBER(O1:O122)))</f>
        <v>25.073086445350199</v>
      </c>
      <c r="P125" s="3" cm="1">
        <f t="array" ref="P125">MAX(_xlfn._xlws.FILTER(P1:P122, ISNUMBER(P1:P122)))</f>
        <v>18.5756883232402</v>
      </c>
      <c r="Q125" s="3" cm="1">
        <f t="array" ref="Q125">MAX(_xlfn._xlws.FILTER(Q1:Q122, ISNUMBER(Q1:Q122)))</f>
        <v>15.6770369783221</v>
      </c>
      <c r="R125" s="3" cm="1">
        <f t="array" ref="R125">MAX(_xlfn._xlws.FILTER(R1:R122, ISNUMBER(R1:R122)))</f>
        <v>19.912947941682798</v>
      </c>
      <c r="S125" s="3" cm="1">
        <f t="array" ref="S125">MAX(_xlfn._xlws.FILTER(S1:S122, ISNUMBER(S1:S122)))</f>
        <v>10.871435055354301</v>
      </c>
      <c r="T125" s="3" cm="1">
        <f t="array" ref="T125">MAX(_xlfn._xlws.FILTER(T1:T122, ISNUMBER(T1:T122)))</f>
        <v>17.372493969036402</v>
      </c>
      <c r="U125" s="3" cm="1">
        <f t="array" ref="U125">MAX(_xlfn._xlws.FILTER(U1:U122, ISNUMBER(U1:U122)))</f>
        <v>21.0044741977439</v>
      </c>
      <c r="V125" s="3" cm="1">
        <f t="array" ref="V125">MAX(_xlfn._xlws.FILTER(V1:V122, ISNUMBER(V1:V122)))</f>
        <v>21.778468516447699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0.54400000000000004</v>
      </c>
      <c r="C127" s="9" cm="1">
        <f t="array" ref="C127">_xlfn.PERCENTRANK.EXC(_xlfn._xlws.FILTER(C1:C122, ISNUMBER(C1:C122)),C122)</f>
        <v>0.32700000000000001</v>
      </c>
      <c r="D127" s="9" cm="1">
        <f t="array" ref="D127">_xlfn.PERCENTRANK.EXC(_xlfn._xlws.FILTER(D1:D122, ISNUMBER(D1:D122)),D122)</f>
        <v>0.31900000000000001</v>
      </c>
      <c r="E127" s="9" cm="1">
        <f t="array" ref="E127">_xlfn.PERCENTRANK.EXC(_xlfn._xlws.FILTER(E1:E122, ISNUMBER(E1:E122)),E122)</f>
        <v>0.14699999999999999</v>
      </c>
      <c r="F127" s="9" cm="1">
        <f t="array" ref="F127">_xlfn.PERCENTRANK.EXC(_xlfn._xlws.FILTER(F1:F122, ISNUMBER(F1:F122)),F122)</f>
        <v>0.14699999999999999</v>
      </c>
      <c r="G127" s="9" cm="1">
        <f t="array" ref="G127">_xlfn.PERCENTRANK.EXC(_xlfn._xlws.FILTER(G1:G122, ISNUMBER(G1:G122)),G122)</f>
        <v>0.34399999999999997</v>
      </c>
      <c r="H127" s="9" cm="1">
        <f t="array" ref="H127">_xlfn.PERCENTRANK.EXC(_xlfn._xlws.FILTER(H1:H122, ISNUMBER(H1:H122)),H122)</f>
        <v>0.26200000000000001</v>
      </c>
      <c r="I127" s="9" cm="1">
        <f t="array" ref="I127">_xlfn.PERCENTRANK.EXC(_xlfn._xlws.FILTER(I1:I122, ISNUMBER(I1:I122)),I122)</f>
        <v>0.88500000000000001</v>
      </c>
      <c r="J127" s="9" cm="1">
        <f t="array" ref="J127">_xlfn.PERCENTRANK.EXC(_xlfn._xlws.FILTER(J1:J122, ISNUMBER(J1:J122)),J122)</f>
        <v>1.7999999999999999E-2</v>
      </c>
      <c r="K127" s="9" cm="1">
        <f t="array" ref="K127">_xlfn.PERCENTRANK.EXC(_xlfn._xlws.FILTER(K1:K122, ISNUMBER(K1:K122)),K122)</f>
        <v>0.09</v>
      </c>
      <c r="L127" s="9" cm="1">
        <f t="array" ref="L127">_xlfn.PERCENTRANK.EXC(_xlfn._xlws.FILTER(L1:L122, ISNUMBER(L1:L122)),L122)</f>
        <v>0.311</v>
      </c>
      <c r="M127" s="9" cm="1">
        <f t="array" ref="M127">_xlfn.PERCENTRANK.EXC(_xlfn._xlws.FILTER(M1:M122, ISNUMBER(M1:M122)),M122)</f>
        <v>0.40899999999999997</v>
      </c>
      <c r="N127" s="9" cm="1">
        <f t="array" ref="N127">_xlfn.PERCENTRANK.EXC(_xlfn._xlws.FILTER(N1:N122, ISNUMBER(N1:N122)),N122)</f>
        <v>0.19600000000000001</v>
      </c>
      <c r="O127" s="9" cm="1">
        <f t="array" ref="O127">_xlfn.PERCENTRANK.EXC(_xlfn._xlws.FILTER(O1:O122, ISNUMBER(O1:O122)),O122)</f>
        <v>0.96699999999999997</v>
      </c>
      <c r="P127" s="9" cm="1">
        <f t="array" ref="P127">_xlfn.PERCENTRANK.EXC(_xlfn._xlws.FILTER(P1:P122, ISNUMBER(P1:P122)),P122)</f>
        <v>0.30299999999999999</v>
      </c>
      <c r="Q127" s="9" cm="1">
        <f t="array" ref="Q127">_xlfn.PERCENTRANK.EXC(_xlfn._xlws.FILTER(Q1:Q122, ISNUMBER(Q1:Q122)),Q122)</f>
        <v>0.18</v>
      </c>
      <c r="R127" s="9" cm="1">
        <f t="array" ref="R127">_xlfn.PERCENTRANK.EXC(_xlfn._xlws.FILTER(R1:R122, ISNUMBER(R1:R122)),R122)</f>
        <v>0.59799999999999998</v>
      </c>
      <c r="S127" s="9" cm="1">
        <f t="array" ref="S127">_xlfn.PERCENTRANK.EXC(_xlfn._xlws.FILTER(S1:S122, ISNUMBER(S1:S122)),S122)</f>
        <v>0.22900000000000001</v>
      </c>
      <c r="T127" s="9" cm="1">
        <f t="array" ref="T127">_xlfn.PERCENTRANK.EXC(_xlfn._xlws.FILTER(T1:T122, ISNUMBER(T1:T122)),T122)</f>
        <v>5.7000000000000002E-2</v>
      </c>
      <c r="U127" s="9" cm="1">
        <f t="array" ref="U127">_xlfn.PERCENTRANK.EXC(_xlfn._xlws.FILTER(U1:U122, ISNUMBER(U1:U122)),U122)</f>
        <v>0.29699999999999999</v>
      </c>
      <c r="V127" s="9" cm="1">
        <f t="array" ref="V127">_xlfn.PERCENTRANK.EXC(_xlfn._xlws.FILTER(V1:V122, ISNUMBER(V1:V122)),V122)</f>
        <v>0.627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41929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3.2811253944899099</v>
      </c>
      <c r="D2" s="3" cm="1">
        <f t="array" ref="D2:D122">_xll.FDS(D1,"FMA_DIV_YLD(NTMA,-10AY,0,AM,""PORTAGG"",""MEANR"")")</f>
        <v>2.60702712127026</v>
      </c>
      <c r="E2" s="3" cm="1">
        <f t="array" ref="E2:E122">_xll.FDS(E1,"FMA_DIV_YLD(NTMA,-10AY,0,AM,""PORTAGG"",""MEANR"")")</f>
        <v>2.28279379222315</v>
      </c>
      <c r="F2" s="3" cm="1">
        <f t="array" ref="F2:F122">_xll.FDS(F1,"FMA_DIV_YLD(NTMA,-10AY,0,AM,""PORTAGG"",""MEANR"")")</f>
        <v>4.1300977537963597</v>
      </c>
      <c r="G2" s="3" cm="1">
        <f t="array" ref="G2:G122">_xll.FDS(G1,"FMA_DIV_YLD(NTMA,-10AY,0,AM,""PORTAGG"",""MEANR"")")</f>
        <v>2.3013715275717601</v>
      </c>
      <c r="H2" s="3" cm="1">
        <f t="array" ref="H2:H122">_xll.FDS(H1,"FMA_DIV_YLD(NTMA,-10AY,0,AM,""PORTAGG"",""MEANR"")")</f>
        <v>3.3203995597340401</v>
      </c>
      <c r="I2" s="3" cm="1">
        <f t="array" ref="I2:I122">_xll.FDS(I1,"FMA_DIV_YLD(NTMA,-10AY,0,AM,""PORTAGG"",""MEANR"")")</f>
        <v>3.6827748534918201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1.48631790400145</v>
      </c>
      <c r="L2" s="3" cm="1">
        <f t="array" ref="L2:L122">_xll.FDS(L1,"FMA_DIV_YLD(NTMA,-10AY,0,AM,""PORTAGG"",""MEANR"")")</f>
        <v>3.7253599865036602</v>
      </c>
      <c r="M2" s="3" cm="1">
        <f t="array" ref="M2:M122">_xll.FDS(M1,"FMA_DIV_YLD(NTMA,-10AY,0,AM,""PORTAGG"",""MEANR"")")</f>
        <v>3.5614450505851298</v>
      </c>
      <c r="N2" s="3" cm="1">
        <f t="array" ref="N2:N122">_xll.FDS(N1,"FMA_DIV_YLD(NTMA,-10AY,0,AM,""PORTAGG"",""MEANR"")")</f>
        <v>2.6180227764780302</v>
      </c>
      <c r="O2" s="3" cm="1">
        <f t="array" ref="O2:O122">_xll.FDS(O1,"FMA_DIV_YLD(NTMA,-10AY,0,AM,""PORTAGG"",""MEANR"")")</f>
        <v>1.6521342227938101</v>
      </c>
      <c r="P2" s="3" cm="1">
        <f t="array" ref="P2:P122">_xll.FDS(P1,"FMA_DIV_YLD(NTMA,-10AY,0,AM,""PORTAGG"",""MEANR"")")</f>
        <v>3.8114294405407101</v>
      </c>
      <c r="Q2" s="3" cm="1">
        <f t="array" ref="Q2:Q122">_xll.FDS(Q1,"FMA_DIV_YLD(NTMA,-10AY,0,AM,""PORTAGG"",""MEANR"")")</f>
        <v>4.2541850887783799</v>
      </c>
      <c r="R2" s="3" cm="1">
        <f t="array" ref="R2:R122">_xll.FDS(R1,"FMA_DIV_YLD(NTMA,-10AY,0,AM,""PORTAGG"",""MEANR"")")</f>
        <v>3.49028728665879</v>
      </c>
      <c r="S2" s="3" cm="1">
        <f t="array" ref="S2:S122">_xll.FDS(S1,"FMA_DIV_YLD(NTMA,-10AY,0,AM,""PORTAGG"",""MEANR"")")</f>
        <v>3.1542206400144899</v>
      </c>
      <c r="T2" s="3" cm="1">
        <f t="array" ref="T2:T122">_xll.FDS(T1,"FMA_DIV_YLD(NTMA,-10AY,0,AM,""PORTAGG"",""MEANR"")")</f>
        <v>2.9218611673558699</v>
      </c>
      <c r="U2" s="3" cm="1">
        <f t="array" ref="U2:U122">_xll.FDS(U1,"FMA_DIV_YLD(NTMA,-10AY,0,AM,""PORTAGG"",""MEANR"")")</f>
        <v>2.9590830381710198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41961</v>
      </c>
      <c r="B3" s="3" t="e">
        <v>#N/A</v>
      </c>
      <c r="C3" s="3">
        <v>2.9620045226091198</v>
      </c>
      <c r="D3" s="3">
        <v>2.5251247783137898</v>
      </c>
      <c r="E3" s="3">
        <v>2.1592644166679702</v>
      </c>
      <c r="F3" s="3">
        <v>3.9589359410927401</v>
      </c>
      <c r="G3" s="3">
        <v>2.2347156596088502</v>
      </c>
      <c r="H3" s="3">
        <v>3.2316266775039</v>
      </c>
      <c r="I3" s="3">
        <v>3.48731214798023</v>
      </c>
      <c r="J3" s="3" t="e">
        <v>#N/A</v>
      </c>
      <c r="K3" s="3">
        <v>1.4009065272607899</v>
      </c>
      <c r="L3" s="3">
        <v>3.9114316706220098</v>
      </c>
      <c r="M3" s="3">
        <v>3.28566586666083</v>
      </c>
      <c r="N3" s="3">
        <v>2.69491621676231</v>
      </c>
      <c r="O3" s="3">
        <v>1.5376720778751201</v>
      </c>
      <c r="P3" s="3">
        <v>3.716877742496</v>
      </c>
      <c r="Q3" s="3">
        <v>4.0107734374342696</v>
      </c>
      <c r="R3" s="3">
        <v>3.3380319034719199</v>
      </c>
      <c r="S3" s="3">
        <v>2.8840846147074402</v>
      </c>
      <c r="T3" s="3">
        <v>2.8716205712325502</v>
      </c>
      <c r="U3" s="3">
        <v>2.9514270326946899</v>
      </c>
      <c r="V3" s="3" t="e">
        <v>#N/A</v>
      </c>
    </row>
    <row r="4" spans="1:22" x14ac:dyDescent="0.35">
      <c r="A4" s="2">
        <v>41991</v>
      </c>
      <c r="B4" s="3" t="e">
        <v>#N/A</v>
      </c>
      <c r="C4" s="3">
        <v>3.1644770352327498</v>
      </c>
      <c r="D4" s="3">
        <v>2.5139636812402499</v>
      </c>
      <c r="E4" s="3">
        <v>2.2117721768554901</v>
      </c>
      <c r="F4" s="3">
        <v>4.0020548320901703</v>
      </c>
      <c r="G4" s="3">
        <v>2.1695061386823702</v>
      </c>
      <c r="H4" s="3">
        <v>3.4255811238273499</v>
      </c>
      <c r="I4" s="3">
        <v>3.5351951118311602</v>
      </c>
      <c r="J4" s="3" t="e">
        <v>#N/A</v>
      </c>
      <c r="K4" s="3">
        <v>1.43176977441192</v>
      </c>
      <c r="L4" s="3">
        <v>4.3474525747893003</v>
      </c>
      <c r="M4" s="3">
        <v>3.3528234146226898</v>
      </c>
      <c r="N4" s="3">
        <v>2.9173118151183699</v>
      </c>
      <c r="O4" s="3">
        <v>1.6076557230748201</v>
      </c>
      <c r="P4" s="3">
        <v>3.5237748345725302</v>
      </c>
      <c r="Q4" s="3">
        <v>4.8584987356711604</v>
      </c>
      <c r="R4" s="3">
        <v>3.4648625719355799</v>
      </c>
      <c r="S4" s="3">
        <v>2.8083657365324299</v>
      </c>
      <c r="T4" s="3">
        <v>3.5945897767877502</v>
      </c>
      <c r="U4" s="3">
        <v>3.42021413364255</v>
      </c>
      <c r="V4" s="3" t="e">
        <v>#N/A</v>
      </c>
    </row>
    <row r="5" spans="1:22" x14ac:dyDescent="0.35">
      <c r="A5" s="2">
        <v>42020</v>
      </c>
      <c r="B5" s="3" t="e">
        <v>#N/A</v>
      </c>
      <c r="C5" s="3">
        <v>3.3035409795614199</v>
      </c>
      <c r="D5" s="3">
        <v>2.5247196595775701</v>
      </c>
      <c r="E5" s="3">
        <v>2.0944308429980998</v>
      </c>
      <c r="F5" s="3">
        <v>4.1490033430902002</v>
      </c>
      <c r="G5" s="3">
        <v>2.2673173962659501</v>
      </c>
      <c r="H5" s="3">
        <v>3.3372215655325701</v>
      </c>
      <c r="I5" s="3">
        <v>3.5484243328216398</v>
      </c>
      <c r="J5" s="3" t="e">
        <v>#N/A</v>
      </c>
      <c r="K5" s="3">
        <v>1.54913530451921</v>
      </c>
      <c r="L5" s="3">
        <v>4.1227751683696399</v>
      </c>
      <c r="M5" s="3">
        <v>3.3375218042841301</v>
      </c>
      <c r="N5" s="3">
        <v>3.6089996986210102</v>
      </c>
      <c r="O5" s="3">
        <v>1.5395682249662199</v>
      </c>
      <c r="P5" s="3">
        <v>3.2412769163917998</v>
      </c>
      <c r="Q5" s="3">
        <v>4.7043842919610199</v>
      </c>
      <c r="R5" s="3">
        <v>3.4091255026678402</v>
      </c>
      <c r="S5" s="3">
        <v>2.71527275766391</v>
      </c>
      <c r="T5" s="3">
        <v>3.3924615258386499</v>
      </c>
      <c r="U5" s="3">
        <v>3.0245542913202601</v>
      </c>
      <c r="V5" s="3" t="e">
        <v>#N/A</v>
      </c>
    </row>
    <row r="6" spans="1:22" x14ac:dyDescent="0.35">
      <c r="A6" s="2">
        <v>42053</v>
      </c>
      <c r="B6" s="3" t="e">
        <v>#N/A</v>
      </c>
      <c r="C6" s="3">
        <v>3.1290954594042701</v>
      </c>
      <c r="D6" s="3">
        <v>2.33145033493299</v>
      </c>
      <c r="E6" s="3">
        <v>1.9511492431651101</v>
      </c>
      <c r="F6" s="3">
        <v>3.7922656664768999</v>
      </c>
      <c r="G6" s="3">
        <v>2.1336994984231898</v>
      </c>
      <c r="H6" s="3">
        <v>3.2078255497893799</v>
      </c>
      <c r="I6" s="3">
        <v>3.40943912321507</v>
      </c>
      <c r="J6" s="3" t="e">
        <v>#N/A</v>
      </c>
      <c r="K6" s="3">
        <v>1.58727725522256</v>
      </c>
      <c r="L6" s="3">
        <v>3.95890856327014</v>
      </c>
      <c r="M6" s="3">
        <v>3.1145345619655802</v>
      </c>
      <c r="N6" s="3">
        <v>3.3491021319673102</v>
      </c>
      <c r="O6" s="3">
        <v>1.46565948923129</v>
      </c>
      <c r="P6" s="3">
        <v>3.1031494074613399</v>
      </c>
      <c r="Q6" s="3">
        <v>4.1008784698484</v>
      </c>
      <c r="R6" s="3">
        <v>3.14789005605039</v>
      </c>
      <c r="S6" s="3">
        <v>2.8746389908973899</v>
      </c>
      <c r="T6" s="3">
        <v>3.3993238011828502</v>
      </c>
      <c r="U6" s="3">
        <v>2.9593529045616802</v>
      </c>
      <c r="V6" s="3" t="e">
        <v>#N/A</v>
      </c>
    </row>
    <row r="7" spans="1:22" x14ac:dyDescent="0.35">
      <c r="A7" s="2">
        <v>42081</v>
      </c>
      <c r="B7" s="3" t="e">
        <v>#N/A</v>
      </c>
      <c r="C7" s="3">
        <v>3.3150474410616</v>
      </c>
      <c r="D7" s="3">
        <v>2.32283391420698</v>
      </c>
      <c r="E7" s="3">
        <v>1.93308490876128</v>
      </c>
      <c r="F7" s="3">
        <v>3.7342095800813699</v>
      </c>
      <c r="G7" s="3">
        <v>2.3561932619327299</v>
      </c>
      <c r="H7" s="3">
        <v>3.21927024065696</v>
      </c>
      <c r="I7" s="3">
        <v>3.42879923556543</v>
      </c>
      <c r="J7" s="3" t="e">
        <v>#N/A</v>
      </c>
      <c r="K7" s="3">
        <v>1.5344231163769899</v>
      </c>
      <c r="L7" s="3">
        <v>3.9392665048728799</v>
      </c>
      <c r="M7" s="3">
        <v>3.07592978067572</v>
      </c>
      <c r="N7" s="3">
        <v>3.5883382589071502</v>
      </c>
      <c r="O7" s="3">
        <v>1.49964214444625</v>
      </c>
      <c r="P7" s="3">
        <v>3.1227083117968899</v>
      </c>
      <c r="Q7" s="3">
        <v>4.5334005356807401</v>
      </c>
      <c r="R7" s="3">
        <v>3.3928260933027801</v>
      </c>
      <c r="S7" s="3">
        <v>3.03370639379381</v>
      </c>
      <c r="T7" s="3">
        <v>3.8247280190017001</v>
      </c>
      <c r="U7" s="3">
        <v>3.06197019815305</v>
      </c>
      <c r="V7" s="3" t="e">
        <v>#N/A</v>
      </c>
    </row>
    <row r="8" spans="1:22" x14ac:dyDescent="0.35">
      <c r="A8" s="2">
        <v>42111</v>
      </c>
      <c r="B8" s="3" t="e">
        <v>#N/A</v>
      </c>
      <c r="C8" s="3">
        <v>3.1443979582139798</v>
      </c>
      <c r="D8" s="3">
        <v>2.3159552601545501</v>
      </c>
      <c r="E8" s="3">
        <v>1.8897046528460699</v>
      </c>
      <c r="F8" s="3">
        <v>3.3651248096534498</v>
      </c>
      <c r="G8" s="3">
        <v>2.2434406326926499</v>
      </c>
      <c r="H8" s="3">
        <v>3.1195520229851401</v>
      </c>
      <c r="I8" s="3">
        <v>3.6076021471034698</v>
      </c>
      <c r="J8" s="3" t="e">
        <v>#N/A</v>
      </c>
      <c r="K8" s="3">
        <v>1.48909781654516</v>
      </c>
      <c r="L8" s="3">
        <v>3.6556080388674301</v>
      </c>
      <c r="M8" s="3">
        <v>2.9724597688257801</v>
      </c>
      <c r="N8" s="3">
        <v>3.6615434066878398</v>
      </c>
      <c r="O8" s="3">
        <v>1.53819667528978</v>
      </c>
      <c r="P8" s="3">
        <v>2.5260241774465801</v>
      </c>
      <c r="Q8" s="3">
        <v>4.5346212589666601</v>
      </c>
      <c r="R8" s="3">
        <v>3.3157578090850901</v>
      </c>
      <c r="S8" s="3">
        <v>2.9299002443361202</v>
      </c>
      <c r="T8" s="3">
        <v>3.1271381853020999</v>
      </c>
      <c r="U8" s="3">
        <v>2.9328245283079499</v>
      </c>
      <c r="V8" s="3" t="e">
        <v>#N/A</v>
      </c>
    </row>
    <row r="9" spans="1:22" x14ac:dyDescent="0.35">
      <c r="A9" s="2">
        <v>42142</v>
      </c>
      <c r="B9" s="3" t="e">
        <v>#N/A</v>
      </c>
      <c r="C9" s="3">
        <v>3.1477762175139499</v>
      </c>
      <c r="D9" s="3">
        <v>2.3597183896655798</v>
      </c>
      <c r="E9" s="3">
        <v>1.8956557115908701</v>
      </c>
      <c r="F9" s="3">
        <v>3.3248376725881701</v>
      </c>
      <c r="G9" s="3">
        <v>1.8938945357442101</v>
      </c>
      <c r="H9" s="3">
        <v>3.1375907557550402</v>
      </c>
      <c r="I9" s="3">
        <v>3.72329145904098</v>
      </c>
      <c r="J9" s="3" t="e">
        <v>#N/A</v>
      </c>
      <c r="K9" s="3">
        <v>1.5763262745287101</v>
      </c>
      <c r="L9" s="3">
        <v>3.6331268542677702</v>
      </c>
      <c r="M9" s="3">
        <v>3.0761298430969801</v>
      </c>
      <c r="N9" s="3">
        <v>3.2181282348285598</v>
      </c>
      <c r="O9" s="3">
        <v>1.6385988394441999</v>
      </c>
      <c r="P9" s="3">
        <v>2.58501427666936</v>
      </c>
      <c r="Q9" s="3">
        <v>4.4754696910623997</v>
      </c>
      <c r="R9" s="3">
        <v>3.40924598711555</v>
      </c>
      <c r="S9" s="3">
        <v>2.7206334259936402</v>
      </c>
      <c r="T9" s="3">
        <v>3.21810869973292</v>
      </c>
      <c r="U9" s="3">
        <v>2.8278364880495701</v>
      </c>
      <c r="V9" s="3" t="e">
        <v>#N/A</v>
      </c>
    </row>
    <row r="10" spans="1:22" x14ac:dyDescent="0.35">
      <c r="A10" s="2">
        <v>42173</v>
      </c>
      <c r="B10" s="3" t="e">
        <v>#N/A</v>
      </c>
      <c r="C10" s="3">
        <v>3.4196237696668299</v>
      </c>
      <c r="D10" s="3">
        <v>2.4767987594280698</v>
      </c>
      <c r="E10" s="3">
        <v>1.97215305968349</v>
      </c>
      <c r="F10" s="3">
        <v>3.6130655648965</v>
      </c>
      <c r="G10" s="3">
        <v>2.01167366673906</v>
      </c>
      <c r="H10" s="3">
        <v>3.2694540350379899</v>
      </c>
      <c r="I10" s="3">
        <v>3.8830957517735598</v>
      </c>
      <c r="J10" s="3" t="e">
        <v>#N/A</v>
      </c>
      <c r="K10" s="3">
        <v>1.6753191692056799</v>
      </c>
      <c r="L10" s="3">
        <v>3.8461579704814102</v>
      </c>
      <c r="M10" s="3">
        <v>3.2450175439429998</v>
      </c>
      <c r="N10" s="3">
        <v>3.9649102913641698</v>
      </c>
      <c r="O10" s="3">
        <v>1.69150548786999</v>
      </c>
      <c r="P10" s="3">
        <v>2.7746897208161001</v>
      </c>
      <c r="Q10" s="3">
        <v>4.6729020301739501</v>
      </c>
      <c r="R10" s="3">
        <v>3.42973937437471</v>
      </c>
      <c r="S10" s="3">
        <v>3.01838784120813</v>
      </c>
      <c r="T10" s="3">
        <v>3.4775952111534001</v>
      </c>
      <c r="U10" s="3">
        <v>2.7737910102555401</v>
      </c>
      <c r="V10" s="3" t="e">
        <v>#N/A</v>
      </c>
    </row>
    <row r="11" spans="1:22" x14ac:dyDescent="0.35">
      <c r="A11" s="2">
        <v>42202</v>
      </c>
      <c r="B11" s="3" t="e">
        <v>#N/A</v>
      </c>
      <c r="C11" s="3">
        <v>3.5360453629784998</v>
      </c>
      <c r="D11" s="3">
        <v>2.47296445936021</v>
      </c>
      <c r="E11" s="3">
        <v>1.9007533175320299</v>
      </c>
      <c r="F11" s="3">
        <v>3.57303210067652</v>
      </c>
      <c r="G11" s="3">
        <v>2.0338537227040798</v>
      </c>
      <c r="H11" s="3">
        <v>3.2683893986633499</v>
      </c>
      <c r="I11" s="3">
        <v>4.0078229641340704</v>
      </c>
      <c r="J11" s="3" t="e">
        <v>#N/A</v>
      </c>
      <c r="K11" s="3">
        <v>1.6913977626286101</v>
      </c>
      <c r="L11" s="3">
        <v>3.8557444239640701</v>
      </c>
      <c r="M11" s="3">
        <v>3.1485990969174198</v>
      </c>
      <c r="N11" s="3">
        <v>3.3061786063529102</v>
      </c>
      <c r="O11" s="3">
        <v>1.53796708356432</v>
      </c>
      <c r="P11" s="3">
        <v>3.0581130056613701</v>
      </c>
      <c r="Q11" s="3">
        <v>4.6352944494028998</v>
      </c>
      <c r="R11" s="3">
        <v>3.4714943718376201</v>
      </c>
      <c r="S11" s="3">
        <v>3.0074584426300301</v>
      </c>
      <c r="T11" s="3">
        <v>3.51118904742777</v>
      </c>
      <c r="U11" s="3">
        <v>4.1481561947958099</v>
      </c>
      <c r="V11" s="3" t="e">
        <v>#N/A</v>
      </c>
    </row>
    <row r="12" spans="1:22" x14ac:dyDescent="0.35">
      <c r="A12" s="2">
        <v>42234</v>
      </c>
      <c r="B12" s="3" t="e">
        <v>#N/A</v>
      </c>
      <c r="C12" s="3">
        <v>3.63361490157568</v>
      </c>
      <c r="D12" s="3">
        <v>2.6884919768961399</v>
      </c>
      <c r="E12" s="3">
        <v>1.97595082121509</v>
      </c>
      <c r="F12" s="3">
        <v>3.6933931369406201</v>
      </c>
      <c r="G12" s="3">
        <v>2.3217065540578798</v>
      </c>
      <c r="H12" s="3">
        <v>3.5749450866783201</v>
      </c>
      <c r="I12" s="3">
        <v>4.3587107418512296</v>
      </c>
      <c r="J12" s="3" t="e">
        <v>#N/A</v>
      </c>
      <c r="K12" s="3">
        <v>1.8211997889676399</v>
      </c>
      <c r="L12" s="3">
        <v>4.07902085823922</v>
      </c>
      <c r="M12" s="3">
        <v>3.3304872416377198</v>
      </c>
      <c r="N12" s="3">
        <v>4.0467116738193898</v>
      </c>
      <c r="O12" s="3">
        <v>1.5556463427591301</v>
      </c>
      <c r="P12" s="3">
        <v>3.26286709709475</v>
      </c>
      <c r="Q12" s="3">
        <v>4.8611299346162102</v>
      </c>
      <c r="R12" s="3">
        <v>3.6885767800267799</v>
      </c>
      <c r="S12" s="3">
        <v>3.2724247537673099</v>
      </c>
      <c r="T12" s="3">
        <v>3.8286200530910599</v>
      </c>
      <c r="U12" s="3">
        <v>3.9058284817901301</v>
      </c>
      <c r="V12" s="3" t="e">
        <v>#N/A</v>
      </c>
    </row>
    <row r="13" spans="1:22" x14ac:dyDescent="0.35">
      <c r="A13" s="2">
        <v>42265</v>
      </c>
      <c r="B13" s="3" t="e">
        <v>#N/A</v>
      </c>
      <c r="C13" s="3">
        <v>3.6046762032105102</v>
      </c>
      <c r="D13" s="3">
        <v>2.7396644210077299</v>
      </c>
      <c r="E13" s="3">
        <v>2.0263410669231701</v>
      </c>
      <c r="F13" s="3">
        <v>3.59036772114754</v>
      </c>
      <c r="G13" s="3">
        <v>2.5046233298040499</v>
      </c>
      <c r="H13" s="3">
        <v>3.3225185498988101</v>
      </c>
      <c r="I13" s="3">
        <v>4.2055365808519403</v>
      </c>
      <c r="J13" s="3" t="e">
        <v>#N/A</v>
      </c>
      <c r="K13" s="3">
        <v>1.7869367690251201</v>
      </c>
      <c r="L13" s="3">
        <v>4.2831712150471803</v>
      </c>
      <c r="M13" s="3">
        <v>3.37710235713593</v>
      </c>
      <c r="N13" s="3">
        <v>3.1140436051301399</v>
      </c>
      <c r="O13" s="3">
        <v>1.6651335203623701</v>
      </c>
      <c r="P13" s="3">
        <v>3.3916023558919202</v>
      </c>
      <c r="Q13" s="3">
        <v>4.9615921910980898</v>
      </c>
      <c r="R13" s="3">
        <v>3.6147836376820299</v>
      </c>
      <c r="S13" s="3">
        <v>3.38292748832137</v>
      </c>
      <c r="T13" s="3">
        <v>4.0556289594144497</v>
      </c>
      <c r="U13" s="3">
        <v>3.5992645635679499</v>
      </c>
      <c r="V13" s="3" t="e">
        <v>#N/A</v>
      </c>
    </row>
    <row r="14" spans="1:22" x14ac:dyDescent="0.35">
      <c r="A14" s="2">
        <v>42293</v>
      </c>
      <c r="B14" s="3" t="e">
        <v>#N/A</v>
      </c>
      <c r="C14" s="3">
        <v>3.7195187219528698</v>
      </c>
      <c r="D14" s="3">
        <v>2.6111266890542102</v>
      </c>
      <c r="E14" s="3">
        <v>1.99029194756113</v>
      </c>
      <c r="F14" s="3">
        <v>3.6758408115639898</v>
      </c>
      <c r="G14" s="3">
        <v>2.4030289858953902</v>
      </c>
      <c r="H14" s="3">
        <v>3.2366875677010198</v>
      </c>
      <c r="I14" s="3">
        <v>4.1179438535048201</v>
      </c>
      <c r="J14" s="3" t="e">
        <v>#N/A</v>
      </c>
      <c r="K14" s="3">
        <v>1.7198835248528599</v>
      </c>
      <c r="L14" s="3">
        <v>4.0531914441436596</v>
      </c>
      <c r="M14" s="3">
        <v>3.24861361788119</v>
      </c>
      <c r="N14" s="3">
        <v>2.8855669707653999</v>
      </c>
      <c r="O14" s="3">
        <v>1.6454535073194001</v>
      </c>
      <c r="P14" s="3">
        <v>3.17887791743179</v>
      </c>
      <c r="Q14" s="3">
        <v>4.8262956953372198</v>
      </c>
      <c r="R14" s="3">
        <v>3.5672991401388501</v>
      </c>
      <c r="S14" s="3">
        <v>3.1998832291087602</v>
      </c>
      <c r="T14" s="3">
        <v>3.8348708339682598</v>
      </c>
      <c r="U14" s="3">
        <v>3.02964857633873</v>
      </c>
      <c r="V14" s="3">
        <v>4.2942004761369104</v>
      </c>
    </row>
    <row r="15" spans="1:22" x14ac:dyDescent="0.35">
      <c r="A15" s="2">
        <v>42326</v>
      </c>
      <c r="B15" s="3" t="e">
        <v>#N/A</v>
      </c>
      <c r="C15" s="3">
        <v>3.7024974644369899</v>
      </c>
      <c r="D15" s="3">
        <v>2.5686310289233001</v>
      </c>
      <c r="E15" s="3">
        <v>2.0668154504249401</v>
      </c>
      <c r="F15" s="3">
        <v>3.9179400507278399</v>
      </c>
      <c r="G15" s="3">
        <v>2.31042703470031</v>
      </c>
      <c r="H15" s="3">
        <v>3.3402345398762598</v>
      </c>
      <c r="I15" s="3">
        <v>4.2239218749708503</v>
      </c>
      <c r="J15" s="3" t="e">
        <v>#N/A</v>
      </c>
      <c r="K15" s="3">
        <v>1.8854777956439399</v>
      </c>
      <c r="L15" s="3">
        <v>3.9660573501831098</v>
      </c>
      <c r="M15" s="3">
        <v>3.3539646254800699</v>
      </c>
      <c r="N15" s="3">
        <v>3.1134229942628999</v>
      </c>
      <c r="O15" s="3">
        <v>1.76702697575017</v>
      </c>
      <c r="P15" s="3">
        <v>3.24713287457425</v>
      </c>
      <c r="Q15" s="3">
        <v>5.2234424917333104</v>
      </c>
      <c r="R15" s="3">
        <v>3.6741569737970501</v>
      </c>
      <c r="S15" s="3">
        <v>3.1830088832125401</v>
      </c>
      <c r="T15" s="3">
        <v>4.45333786768155</v>
      </c>
      <c r="U15" s="3">
        <v>2.9933340728687199</v>
      </c>
      <c r="V15" s="3">
        <v>4.7474794885666798</v>
      </c>
    </row>
    <row r="16" spans="1:22" x14ac:dyDescent="0.35">
      <c r="A16" s="2">
        <v>42356</v>
      </c>
      <c r="B16" s="3" t="e">
        <v>#N/A</v>
      </c>
      <c r="C16" s="3">
        <v>3.7712079525740898</v>
      </c>
      <c r="D16" s="3">
        <v>2.5617049981484898</v>
      </c>
      <c r="E16" s="3">
        <v>1.9754161038243701</v>
      </c>
      <c r="F16" s="3">
        <v>4.0901652198817002</v>
      </c>
      <c r="G16" s="3">
        <v>2.75456909060969</v>
      </c>
      <c r="H16" s="3">
        <v>3.3235866396576399</v>
      </c>
      <c r="I16" s="3">
        <v>4.2334881559170903</v>
      </c>
      <c r="J16" s="3" t="e">
        <v>#N/A</v>
      </c>
      <c r="K16" s="3">
        <v>1.9165642001774601</v>
      </c>
      <c r="L16" s="3">
        <v>4.1398548938658601</v>
      </c>
      <c r="M16" s="3">
        <v>3.58487063692347</v>
      </c>
      <c r="N16" s="3">
        <v>2.90757794228433</v>
      </c>
      <c r="O16" s="3">
        <v>1.7323469340001301</v>
      </c>
      <c r="P16" s="3">
        <v>3.2990744193657102</v>
      </c>
      <c r="Q16" s="3">
        <v>5.6889853193065099</v>
      </c>
      <c r="R16" s="3">
        <v>3.9141872357079599</v>
      </c>
      <c r="S16" s="3">
        <v>3.5901794549817501</v>
      </c>
      <c r="T16" s="3">
        <v>4.1620814253444296</v>
      </c>
      <c r="U16" s="3">
        <v>2.7430848179073299</v>
      </c>
      <c r="V16" s="3">
        <v>4.6184134358914397</v>
      </c>
    </row>
    <row r="17" spans="1:22" x14ac:dyDescent="0.35">
      <c r="A17" s="2">
        <v>42384</v>
      </c>
      <c r="B17" s="3" t="e">
        <v>#N/A</v>
      </c>
      <c r="C17" s="3">
        <v>4.0605441452487101</v>
      </c>
      <c r="D17" s="3">
        <v>2.5316515232537902</v>
      </c>
      <c r="E17" s="3">
        <v>2.1241938907098299</v>
      </c>
      <c r="F17" s="3">
        <v>4.3126924967721898</v>
      </c>
      <c r="G17" s="3">
        <v>2.9204538946071699</v>
      </c>
      <c r="H17" s="3">
        <v>3.3660149057184001</v>
      </c>
      <c r="I17" s="3">
        <v>4.61372359480547</v>
      </c>
      <c r="J17" s="3">
        <v>2.2152256421802399</v>
      </c>
      <c r="K17" s="3">
        <v>2.0575792823074299</v>
      </c>
      <c r="L17" s="3">
        <v>4.8644741474138602</v>
      </c>
      <c r="M17" s="3">
        <v>3.8091145769437502</v>
      </c>
      <c r="N17" s="3">
        <v>2.8647289209870199</v>
      </c>
      <c r="O17" s="3">
        <v>1.78421548997246</v>
      </c>
      <c r="P17" s="3">
        <v>3.2813053230097902</v>
      </c>
      <c r="Q17" s="3">
        <v>6.0882499239157504</v>
      </c>
      <c r="R17" s="3">
        <v>3.9013079503937602</v>
      </c>
      <c r="S17" s="3">
        <v>3.66665378374499</v>
      </c>
      <c r="T17" s="3">
        <v>4.7115053779576499</v>
      </c>
      <c r="U17" s="3" t="e">
        <v>#N/A</v>
      </c>
      <c r="V17" s="3">
        <v>5.3123729790977201</v>
      </c>
    </row>
    <row r="18" spans="1:22" x14ac:dyDescent="0.35">
      <c r="A18" s="2">
        <v>42418</v>
      </c>
      <c r="B18" s="3" t="e">
        <v>#N/A</v>
      </c>
      <c r="C18" s="3">
        <v>3.6616745762799199</v>
      </c>
      <c r="D18" s="3">
        <v>2.3773970389998502</v>
      </c>
      <c r="E18" s="3">
        <v>1.9740246463682001</v>
      </c>
      <c r="F18" s="3">
        <v>4.0033007209905698</v>
      </c>
      <c r="G18" s="3">
        <v>2.5170020360297798</v>
      </c>
      <c r="H18" s="3">
        <v>3.18950085814192</v>
      </c>
      <c r="I18" s="3">
        <v>4.3158819086691604</v>
      </c>
      <c r="J18" s="3">
        <v>2.145584934031</v>
      </c>
      <c r="K18" s="3">
        <v>1.95187084248715</v>
      </c>
      <c r="L18" s="3">
        <v>4.2779561210614503</v>
      </c>
      <c r="M18" s="3">
        <v>3.4351187601310098</v>
      </c>
      <c r="N18" s="3">
        <v>2.7619412327778901</v>
      </c>
      <c r="O18" s="3">
        <v>1.83146365778959</v>
      </c>
      <c r="P18" s="3">
        <v>3.24668182844237</v>
      </c>
      <c r="Q18" s="3">
        <v>5.2333695253556103</v>
      </c>
      <c r="R18" s="3">
        <v>3.6622722918438302</v>
      </c>
      <c r="S18" s="3">
        <v>3.5453539987639102</v>
      </c>
      <c r="T18" s="3">
        <v>4.4916376870245101</v>
      </c>
      <c r="U18" s="3" t="e">
        <v>#N/A</v>
      </c>
      <c r="V18" s="3">
        <v>5.2056499967574901</v>
      </c>
    </row>
    <row r="19" spans="1:22" x14ac:dyDescent="0.35">
      <c r="A19" s="2">
        <v>42447</v>
      </c>
      <c r="B19" s="3" t="e">
        <v>#N/A</v>
      </c>
      <c r="C19" s="3">
        <v>3.3846167792406598</v>
      </c>
      <c r="D19" s="3">
        <v>2.3348353773077499</v>
      </c>
      <c r="E19" s="3">
        <v>1.7932233203465</v>
      </c>
      <c r="F19" s="3">
        <v>3.6926264294831599</v>
      </c>
      <c r="G19" s="3">
        <v>2.0934778907672</v>
      </c>
      <c r="H19" s="3">
        <v>3.0618937698734499</v>
      </c>
      <c r="I19" s="3">
        <v>4.0662935605891697</v>
      </c>
      <c r="J19" s="3">
        <v>2.08036202878744</v>
      </c>
      <c r="K19" s="3">
        <v>1.9019415364044301</v>
      </c>
      <c r="L19" s="3">
        <v>3.2741605700834802</v>
      </c>
      <c r="M19" s="3">
        <v>3.2328467375162901</v>
      </c>
      <c r="N19" s="3">
        <v>3.4456676717580801</v>
      </c>
      <c r="O19" s="3">
        <v>1.7492940246392299</v>
      </c>
      <c r="P19" s="3">
        <v>2.9760956884859402</v>
      </c>
      <c r="Q19" s="3">
        <v>4.1915145933830402</v>
      </c>
      <c r="R19" s="3">
        <v>3.4091290784610599</v>
      </c>
      <c r="S19" s="3">
        <v>3.09951135672876</v>
      </c>
      <c r="T19" s="3">
        <v>3.9439104446109399</v>
      </c>
      <c r="U19" s="3">
        <v>2.72272928974773</v>
      </c>
      <c r="V19" s="3">
        <v>4.6243307956003497</v>
      </c>
    </row>
    <row r="20" spans="1:22" x14ac:dyDescent="0.35">
      <c r="A20" s="2">
        <v>42478</v>
      </c>
      <c r="B20" s="3" t="e">
        <v>#N/A</v>
      </c>
      <c r="C20" s="3">
        <v>3.4544638414121098</v>
      </c>
      <c r="D20" s="3">
        <v>2.3811381212924698</v>
      </c>
      <c r="E20" s="3">
        <v>1.79318705403262</v>
      </c>
      <c r="F20" s="3">
        <v>3.6106809085185101</v>
      </c>
      <c r="G20" s="3">
        <v>1.96436437329925</v>
      </c>
      <c r="H20" s="3">
        <v>3.05920821481994</v>
      </c>
      <c r="I20" s="3">
        <v>4.2576094579586297</v>
      </c>
      <c r="J20" s="3">
        <v>2.0778191200406</v>
      </c>
      <c r="K20" s="3">
        <v>1.9037048457819801</v>
      </c>
      <c r="L20" s="3">
        <v>3.1489028320366499</v>
      </c>
      <c r="M20" s="3">
        <v>3.1990546744108901</v>
      </c>
      <c r="N20" s="3">
        <v>3.0513857072456401</v>
      </c>
      <c r="O20" s="3">
        <v>1.6944440923953299</v>
      </c>
      <c r="P20" s="3">
        <v>2.8521402664345401</v>
      </c>
      <c r="Q20" s="3">
        <v>4.23889333435495</v>
      </c>
      <c r="R20" s="3">
        <v>3.3909376512591902</v>
      </c>
      <c r="S20" s="3">
        <v>3.14671990831995</v>
      </c>
      <c r="T20" s="3">
        <v>3.87446608235902</v>
      </c>
      <c r="U20" s="3">
        <v>3.1105212994991698</v>
      </c>
      <c r="V20" s="3">
        <v>4.5938724304449003</v>
      </c>
    </row>
    <row r="21" spans="1:22" x14ac:dyDescent="0.35">
      <c r="A21" s="2">
        <v>42508</v>
      </c>
      <c r="B21" s="3" t="e">
        <v>#N/A</v>
      </c>
      <c r="C21" s="3">
        <v>3.3021143390585501</v>
      </c>
      <c r="D21" s="3">
        <v>2.4757483311581598</v>
      </c>
      <c r="E21" s="3">
        <v>1.72861157439962</v>
      </c>
      <c r="F21" s="3">
        <v>3.8234158093917299</v>
      </c>
      <c r="G21" s="3">
        <v>1.74241236835348</v>
      </c>
      <c r="H21" s="3">
        <v>3.2072064334649402</v>
      </c>
      <c r="I21" s="3">
        <v>4.52746704517073</v>
      </c>
      <c r="J21" s="3">
        <v>2.0928014271567501</v>
      </c>
      <c r="K21" s="3">
        <v>2.0055361598266499</v>
      </c>
      <c r="L21" s="3">
        <v>3.37162498393461</v>
      </c>
      <c r="M21" s="3">
        <v>3.4027797331168199</v>
      </c>
      <c r="N21" s="3">
        <v>2.33648198802622</v>
      </c>
      <c r="O21" s="3">
        <v>1.6947114117537601</v>
      </c>
      <c r="P21" s="3">
        <v>3.0587403544186298</v>
      </c>
      <c r="Q21" s="3">
        <v>4.2690135814940602</v>
      </c>
      <c r="R21" s="3">
        <v>3.4093587181131801</v>
      </c>
      <c r="S21" s="3">
        <v>3.4809271948294001</v>
      </c>
      <c r="T21" s="3">
        <v>4.2054732410080797</v>
      </c>
      <c r="U21" s="3">
        <v>3.14487474839181</v>
      </c>
      <c r="V21" s="3">
        <v>4.1159213840613704</v>
      </c>
    </row>
    <row r="22" spans="1:22" x14ac:dyDescent="0.35">
      <c r="A22" s="2">
        <v>42538</v>
      </c>
      <c r="B22" s="3" t="e">
        <v>#N/A</v>
      </c>
      <c r="C22" s="3">
        <v>3.25989540417901</v>
      </c>
      <c r="D22" s="3">
        <v>2.3766010283033099</v>
      </c>
      <c r="E22" s="3">
        <v>1.6790820728257001</v>
      </c>
      <c r="F22" s="3">
        <v>3.93404441754884</v>
      </c>
      <c r="G22" s="3">
        <v>1.8117220544533299</v>
      </c>
      <c r="H22" s="3">
        <v>3.1102132479003299</v>
      </c>
      <c r="I22" s="3">
        <v>4.2253434326288399</v>
      </c>
      <c r="J22" s="3">
        <v>2.1370522691691001</v>
      </c>
      <c r="K22" s="3">
        <v>1.9879372813893501</v>
      </c>
      <c r="L22" s="3">
        <v>3.45663343874052</v>
      </c>
      <c r="M22" s="3">
        <v>3.1843818636069101</v>
      </c>
      <c r="N22" s="3">
        <v>2.72675923679299</v>
      </c>
      <c r="O22" s="3">
        <v>1.6155434107975599</v>
      </c>
      <c r="P22" s="3">
        <v>2.6965323775767001</v>
      </c>
      <c r="Q22" s="3">
        <v>4.27164876486514</v>
      </c>
      <c r="R22" s="3">
        <v>3.3461148302913801</v>
      </c>
      <c r="S22" s="3">
        <v>3.63977515425848</v>
      </c>
      <c r="T22" s="3">
        <v>4.0535390541824503</v>
      </c>
      <c r="U22" s="3">
        <v>3.2552239561672698</v>
      </c>
      <c r="V22" s="3">
        <v>4.0993327882474402</v>
      </c>
    </row>
    <row r="23" spans="1:22" x14ac:dyDescent="0.35">
      <c r="A23" s="2">
        <v>42569</v>
      </c>
      <c r="B23" s="3">
        <v>2.1974416232099898</v>
      </c>
      <c r="C23" s="3">
        <v>2.89036370989326</v>
      </c>
      <c r="D23" s="3">
        <v>2.2146218031274199</v>
      </c>
      <c r="E23" s="3">
        <v>1.64355510425708</v>
      </c>
      <c r="F23" s="3">
        <v>3.6692653008150198</v>
      </c>
      <c r="G23" s="3">
        <v>1.7085768267422901</v>
      </c>
      <c r="H23" s="3">
        <v>2.9992216440472799</v>
      </c>
      <c r="I23" s="3">
        <v>4.0581546944501197</v>
      </c>
      <c r="J23" s="3">
        <v>2.0682049996953999</v>
      </c>
      <c r="K23" s="3">
        <v>1.9263664633775599</v>
      </c>
      <c r="L23" s="3">
        <v>2.97005655617098</v>
      </c>
      <c r="M23" s="3">
        <v>2.9927544936066401</v>
      </c>
      <c r="N23" s="3">
        <v>2.9243751290266502</v>
      </c>
      <c r="O23" s="3">
        <v>1.55701585034278</v>
      </c>
      <c r="P23" s="3">
        <v>2.4609621879826098</v>
      </c>
      <c r="Q23" s="3">
        <v>4.0039237590531602</v>
      </c>
      <c r="R23" s="3">
        <v>3.2025244347216399</v>
      </c>
      <c r="S23" s="3">
        <v>3.5832262194536901</v>
      </c>
      <c r="T23" s="3">
        <v>3.8102367525099101</v>
      </c>
      <c r="U23" s="3">
        <v>3.0819587866517102</v>
      </c>
      <c r="V23" s="3">
        <v>4.1647123548543297</v>
      </c>
    </row>
    <row r="24" spans="1:22" x14ac:dyDescent="0.35">
      <c r="A24" s="2">
        <v>42600</v>
      </c>
      <c r="B24" s="3">
        <v>2.1759154555634499</v>
      </c>
      <c r="C24" s="3">
        <v>2.8690681167275298</v>
      </c>
      <c r="D24" s="3">
        <v>2.1265679305963001</v>
      </c>
      <c r="E24" s="3">
        <v>1.6035586784870901</v>
      </c>
      <c r="F24" s="3">
        <v>3.5124471921870599</v>
      </c>
      <c r="G24" s="3">
        <v>1.42840370503676</v>
      </c>
      <c r="H24" s="3">
        <v>2.9320524118395901</v>
      </c>
      <c r="I24" s="3">
        <v>4.0324840986860897</v>
      </c>
      <c r="J24" s="3">
        <v>2.0203809831598698</v>
      </c>
      <c r="K24" s="3">
        <v>1.87022663327799</v>
      </c>
      <c r="L24" s="3">
        <v>2.9912789769316501</v>
      </c>
      <c r="M24" s="3">
        <v>2.9284295770785</v>
      </c>
      <c r="N24" s="3">
        <v>2.9218631488368998</v>
      </c>
      <c r="O24" s="3">
        <v>1.5404236231675399</v>
      </c>
      <c r="P24" s="3">
        <v>2.3157491057293602</v>
      </c>
      <c r="Q24" s="3">
        <v>3.63019925312924</v>
      </c>
      <c r="R24" s="3">
        <v>3.1085324814986599</v>
      </c>
      <c r="S24" s="3">
        <v>3.4626138558358202</v>
      </c>
      <c r="T24" s="3">
        <v>3.7280945271101702</v>
      </c>
      <c r="U24" s="3">
        <v>3.0127217013176799</v>
      </c>
      <c r="V24" s="3">
        <v>4.5280914520443902</v>
      </c>
    </row>
    <row r="25" spans="1:22" x14ac:dyDescent="0.35">
      <c r="A25" s="2">
        <v>42629</v>
      </c>
      <c r="B25" s="3">
        <v>2.2611991999075598</v>
      </c>
      <c r="C25" s="3">
        <v>3.1099542787694001</v>
      </c>
      <c r="D25" s="3">
        <v>2.2631283220079501</v>
      </c>
      <c r="E25" s="3">
        <v>1.6810120959146999</v>
      </c>
      <c r="F25" s="3">
        <v>3.6326552745165599</v>
      </c>
      <c r="G25" s="3">
        <v>1.5509695948703399</v>
      </c>
      <c r="H25" s="3">
        <v>2.9777991501423902</v>
      </c>
      <c r="I25" s="3">
        <v>4.1915547385484899</v>
      </c>
      <c r="J25" s="3">
        <v>2.13176132181579</v>
      </c>
      <c r="K25" s="3">
        <v>1.9266884731845699</v>
      </c>
      <c r="L25" s="3">
        <v>3.18530084219748</v>
      </c>
      <c r="M25" s="3">
        <v>3.1389667739111</v>
      </c>
      <c r="N25" s="3">
        <v>3.3428007106985</v>
      </c>
      <c r="O25" s="3">
        <v>1.52569252940205</v>
      </c>
      <c r="P25" s="3">
        <v>2.27162205088033</v>
      </c>
      <c r="Q25" s="3">
        <v>3.9173108825674401</v>
      </c>
      <c r="R25" s="3">
        <v>3.2985990146859101</v>
      </c>
      <c r="S25" s="3">
        <v>3.6137362848474601</v>
      </c>
      <c r="T25" s="3">
        <v>3.68677146082804</v>
      </c>
      <c r="U25" s="3">
        <v>3.2893424141555698</v>
      </c>
      <c r="V25" s="3">
        <v>4.65766096999669</v>
      </c>
    </row>
    <row r="26" spans="1:22" x14ac:dyDescent="0.35">
      <c r="A26" s="2">
        <v>42661</v>
      </c>
      <c r="B26" s="3">
        <v>2.27292640970022</v>
      </c>
      <c r="C26" s="3">
        <v>2.71688780408493</v>
      </c>
      <c r="D26" s="3">
        <v>2.2335194495425399</v>
      </c>
      <c r="E26" s="3">
        <v>1.6514575616788301</v>
      </c>
      <c r="F26" s="3">
        <v>3.4672141713376901</v>
      </c>
      <c r="G26" s="3">
        <v>1.5536920307734601</v>
      </c>
      <c r="H26" s="3">
        <v>2.9422509667925398</v>
      </c>
      <c r="I26" s="3">
        <v>4.0183371891681503</v>
      </c>
      <c r="J26" s="3">
        <v>2.0774639995113802</v>
      </c>
      <c r="K26" s="3">
        <v>1.9133379043922201</v>
      </c>
      <c r="L26" s="3">
        <v>2.8949424299328501</v>
      </c>
      <c r="M26" s="3">
        <v>3.2493485185891502</v>
      </c>
      <c r="N26" s="3">
        <v>2.9686051179747999</v>
      </c>
      <c r="O26" s="3">
        <v>1.54678836927439</v>
      </c>
      <c r="P26" s="3">
        <v>2.2584078676739101</v>
      </c>
      <c r="Q26" s="3">
        <v>3.9098284025585301</v>
      </c>
      <c r="R26" s="3">
        <v>3.3342832928016599</v>
      </c>
      <c r="S26" s="3">
        <v>3.5951458222086101</v>
      </c>
      <c r="T26" s="3">
        <v>3.75136215509281</v>
      </c>
      <c r="U26" s="3">
        <v>2.5945105522683098</v>
      </c>
      <c r="V26" s="3">
        <v>5.07773013456982</v>
      </c>
    </row>
    <row r="27" spans="1:22" x14ac:dyDescent="0.35">
      <c r="A27" s="2">
        <v>42692</v>
      </c>
      <c r="B27" s="3">
        <v>2.2168696486789998</v>
      </c>
      <c r="C27" s="3">
        <v>2.8534223225678601</v>
      </c>
      <c r="D27" s="3">
        <v>2.4363827283035602</v>
      </c>
      <c r="E27" s="3">
        <v>1.75394645974115</v>
      </c>
      <c r="F27" s="3">
        <v>3.40957523336054</v>
      </c>
      <c r="G27" s="3">
        <v>1.97437753366867</v>
      </c>
      <c r="H27" s="3">
        <v>3.0399072649896399</v>
      </c>
      <c r="I27" s="3">
        <v>4.2329219414079198</v>
      </c>
      <c r="J27" s="3">
        <v>2.3324352379542201</v>
      </c>
      <c r="K27" s="3">
        <v>2.0053390584459101</v>
      </c>
      <c r="L27" s="3">
        <v>3.1581801816522099</v>
      </c>
      <c r="M27" s="3">
        <v>3.3275920835634301</v>
      </c>
      <c r="N27" s="3">
        <v>2.85477613468777</v>
      </c>
      <c r="O27" s="3">
        <v>1.7166781652257701</v>
      </c>
      <c r="P27" s="3">
        <v>2.3550565292454602</v>
      </c>
      <c r="Q27" s="3">
        <v>4.1974664713929499</v>
      </c>
      <c r="R27" s="3">
        <v>3.3337405048907001</v>
      </c>
      <c r="S27" s="3">
        <v>3.7584653705880799</v>
      </c>
      <c r="T27" s="3">
        <v>3.9860882788774101</v>
      </c>
      <c r="U27" s="3">
        <v>2.6668246643624398</v>
      </c>
      <c r="V27" s="3">
        <v>4.1648959332079496</v>
      </c>
    </row>
    <row r="28" spans="1:22" x14ac:dyDescent="0.35">
      <c r="A28" s="2">
        <v>42720</v>
      </c>
      <c r="B28" s="3">
        <v>2.2789822113157499</v>
      </c>
      <c r="C28" s="3">
        <v>2.8802066212078801</v>
      </c>
      <c r="D28" s="3">
        <v>2.4859176999063299</v>
      </c>
      <c r="E28" s="3">
        <v>1.7661870478272099</v>
      </c>
      <c r="F28" s="3">
        <v>3.0758802689109102</v>
      </c>
      <c r="G28" s="3">
        <v>2.2039052879121499</v>
      </c>
      <c r="H28" s="3">
        <v>3.0165171194647602</v>
      </c>
      <c r="I28" s="3">
        <v>4.14792243247906</v>
      </c>
      <c r="J28" s="3">
        <v>2.38284145827238</v>
      </c>
      <c r="K28" s="3">
        <v>1.9415663379408601</v>
      </c>
      <c r="L28" s="3">
        <v>3.5931534031918302</v>
      </c>
      <c r="M28" s="3">
        <v>3.3762573934721898</v>
      </c>
      <c r="N28" s="3">
        <v>2.85507827577969</v>
      </c>
      <c r="O28" s="3">
        <v>1.6822225682893399</v>
      </c>
      <c r="P28" s="3">
        <v>2.40592195731818</v>
      </c>
      <c r="Q28" s="3">
        <v>3.9609028140871798</v>
      </c>
      <c r="R28" s="3">
        <v>3.2536857591006898</v>
      </c>
      <c r="S28" s="3">
        <v>3.7909143740479001</v>
      </c>
      <c r="T28" s="3">
        <v>4.1369359874592302</v>
      </c>
      <c r="U28" s="3">
        <v>2.9062129360116602</v>
      </c>
      <c r="V28" s="3">
        <v>3.89082145041814</v>
      </c>
    </row>
    <row r="29" spans="1:22" x14ac:dyDescent="0.35">
      <c r="A29" s="2">
        <v>42753</v>
      </c>
      <c r="B29" s="3">
        <v>2.2952764775141601</v>
      </c>
      <c r="C29" s="3">
        <v>2.9265473235070201</v>
      </c>
      <c r="D29" s="3">
        <v>2.43651554174965</v>
      </c>
      <c r="E29" s="3">
        <v>1.67474226475345</v>
      </c>
      <c r="F29" s="3">
        <v>2.86724565646273</v>
      </c>
      <c r="G29" s="3">
        <v>2.2041840668314401</v>
      </c>
      <c r="H29" s="3">
        <v>3.0145446537279401</v>
      </c>
      <c r="I29" s="3">
        <v>4.2154648548180997</v>
      </c>
      <c r="J29" s="3">
        <v>2.3692349082792599</v>
      </c>
      <c r="K29" s="3">
        <v>1.95607203347295</v>
      </c>
      <c r="L29" s="3">
        <v>3.3673083628754301</v>
      </c>
      <c r="M29" s="3">
        <v>3.1312701113869599</v>
      </c>
      <c r="N29" s="3">
        <v>2.9087229558882801</v>
      </c>
      <c r="O29" s="3">
        <v>1.65647127090136</v>
      </c>
      <c r="P29" s="3">
        <v>2.3481173588753799</v>
      </c>
      <c r="Q29" s="3">
        <v>3.5886977935604398</v>
      </c>
      <c r="R29" s="3">
        <v>3.1934195837305901</v>
      </c>
      <c r="S29" s="3">
        <v>3.6526944083739399</v>
      </c>
      <c r="T29" s="3">
        <v>3.9771805557097299</v>
      </c>
      <c r="U29" s="3">
        <v>2.89456241881118</v>
      </c>
      <c r="V29" s="3">
        <v>3.8932707878337101</v>
      </c>
    </row>
    <row r="30" spans="1:22" x14ac:dyDescent="0.35">
      <c r="A30" s="2">
        <v>42783</v>
      </c>
      <c r="B30" s="3">
        <v>2.3306679916217501</v>
      </c>
      <c r="C30" s="3">
        <v>2.7625215001552199</v>
      </c>
      <c r="D30" s="3">
        <v>2.43035077752489</v>
      </c>
      <c r="E30" s="3">
        <v>1.6430239389044901</v>
      </c>
      <c r="F30" s="3">
        <v>2.6191874617357001</v>
      </c>
      <c r="G30" s="3">
        <v>1.9819816233429299</v>
      </c>
      <c r="H30" s="3">
        <v>2.97325093281369</v>
      </c>
      <c r="I30" s="3">
        <v>4.0709110149791998</v>
      </c>
      <c r="J30" s="3">
        <v>2.3769274610656099</v>
      </c>
      <c r="K30" s="3">
        <v>1.9328518583148999</v>
      </c>
      <c r="L30" s="3">
        <v>3.31815526873272</v>
      </c>
      <c r="M30" s="3">
        <v>3.1656591715800899</v>
      </c>
      <c r="N30" s="3">
        <v>3.0741073716859302</v>
      </c>
      <c r="O30" s="3">
        <v>1.5982912410880801</v>
      </c>
      <c r="P30" s="3">
        <v>2.24090422027</v>
      </c>
      <c r="Q30" s="3">
        <v>3.7247364154762401</v>
      </c>
      <c r="R30" s="3">
        <v>3.1043520290364102</v>
      </c>
      <c r="S30" s="3">
        <v>3.4892645904130499</v>
      </c>
      <c r="T30" s="3">
        <v>4.0486547456581699</v>
      </c>
      <c r="U30" s="3">
        <v>3.0555663774770299</v>
      </c>
      <c r="V30" s="3">
        <v>3.7622985000747802</v>
      </c>
    </row>
    <row r="31" spans="1:22" x14ac:dyDescent="0.35">
      <c r="A31" s="2">
        <v>42811</v>
      </c>
      <c r="B31" s="3">
        <v>2.3067432509076902</v>
      </c>
      <c r="C31" s="3">
        <v>2.6407864267267298</v>
      </c>
      <c r="D31" s="3">
        <v>2.4256885527710899</v>
      </c>
      <c r="E31" s="3">
        <v>1.63853808504665</v>
      </c>
      <c r="F31" s="3">
        <v>2.3601520644671101</v>
      </c>
      <c r="G31" s="3">
        <v>2.1375872280280701</v>
      </c>
      <c r="H31" s="3">
        <v>2.9484578407957098</v>
      </c>
      <c r="I31" s="3">
        <v>4.0813397180580004</v>
      </c>
      <c r="J31" s="3">
        <v>2.3721527464043599</v>
      </c>
      <c r="K31" s="3">
        <v>1.86638642799833</v>
      </c>
      <c r="L31" s="3">
        <v>3.6343308778012</v>
      </c>
      <c r="M31" s="3">
        <v>3.12570567291269</v>
      </c>
      <c r="N31" s="3">
        <v>2.9753131844425802</v>
      </c>
      <c r="O31" s="3">
        <v>1.54784383746729</v>
      </c>
      <c r="P31" s="3">
        <v>2.1895725387954998</v>
      </c>
      <c r="Q31" s="3">
        <v>3.85666512334892</v>
      </c>
      <c r="R31" s="3">
        <v>3.1567142470988299</v>
      </c>
      <c r="S31" s="3">
        <v>3.5267135537233898</v>
      </c>
      <c r="T31" s="3">
        <v>4.1846782273263603</v>
      </c>
      <c r="U31" s="3">
        <v>2.9990710541441001</v>
      </c>
      <c r="V31" s="3">
        <v>3.9702016138771801</v>
      </c>
    </row>
    <row r="32" spans="1:22" x14ac:dyDescent="0.35">
      <c r="A32" s="2">
        <v>42843</v>
      </c>
      <c r="B32" s="3">
        <v>2.27359196151441</v>
      </c>
      <c r="C32" s="3">
        <v>2.4696696308387001</v>
      </c>
      <c r="D32" s="3">
        <v>2.4547799348430099</v>
      </c>
      <c r="E32" s="3">
        <v>1.5965119579965701</v>
      </c>
      <c r="F32" s="3">
        <v>2.5381768746342099</v>
      </c>
      <c r="G32" s="3">
        <v>2.08520998467842</v>
      </c>
      <c r="H32" s="3">
        <v>2.9873037667485298</v>
      </c>
      <c r="I32" s="3">
        <v>4.1529720643554002</v>
      </c>
      <c r="J32" s="3">
        <v>2.3934846395526401</v>
      </c>
      <c r="K32" s="3">
        <v>1.95525132250209</v>
      </c>
      <c r="L32" s="3">
        <v>3.6584935538823702</v>
      </c>
      <c r="M32" s="3">
        <v>3.1494827511158099</v>
      </c>
      <c r="N32" s="3">
        <v>2.6393248266740001</v>
      </c>
      <c r="O32" s="3">
        <v>1.58516257005447</v>
      </c>
      <c r="P32" s="3">
        <v>2.3068386997257502</v>
      </c>
      <c r="Q32" s="3">
        <v>3.8367961109608699</v>
      </c>
      <c r="R32" s="3">
        <v>3.13856485185033</v>
      </c>
      <c r="S32" s="3">
        <v>3.5998110693679499</v>
      </c>
      <c r="T32" s="3">
        <v>4.0230270583857299</v>
      </c>
      <c r="U32" s="3">
        <v>2.6506580360032701</v>
      </c>
      <c r="V32" s="3">
        <v>4.0487010511602302</v>
      </c>
    </row>
    <row r="33" spans="1:22" x14ac:dyDescent="0.35">
      <c r="A33" s="2">
        <v>42873</v>
      </c>
      <c r="B33" s="3">
        <v>2.2506506190237698</v>
      </c>
      <c r="C33" s="3">
        <v>2.4718269723600002</v>
      </c>
      <c r="D33" s="3">
        <v>2.53424999551493</v>
      </c>
      <c r="E33" s="3">
        <v>1.5930604365366801</v>
      </c>
      <c r="F33" s="3">
        <v>2.53305777882407</v>
      </c>
      <c r="G33" s="3">
        <v>2.24748546516363</v>
      </c>
      <c r="H33" s="3">
        <v>2.9721780765006001</v>
      </c>
      <c r="I33" s="3">
        <v>4.0882991249271603</v>
      </c>
      <c r="J33" s="3">
        <v>2.4351751977214899</v>
      </c>
      <c r="K33" s="3">
        <v>1.82993718542798</v>
      </c>
      <c r="L33" s="3">
        <v>3.8730260324080201</v>
      </c>
      <c r="M33" s="3">
        <v>3.0598180295821198</v>
      </c>
      <c r="N33" s="3">
        <v>2.6147107129014699</v>
      </c>
      <c r="O33" s="3">
        <v>1.59499629272597</v>
      </c>
      <c r="P33" s="3">
        <v>2.2222898242495899</v>
      </c>
      <c r="Q33" s="3">
        <v>3.8965623305929</v>
      </c>
      <c r="R33" s="3">
        <v>3.2189555073823302</v>
      </c>
      <c r="S33" s="3">
        <v>3.7025095423806702</v>
      </c>
      <c r="T33" s="3">
        <v>3.9716313378346801</v>
      </c>
      <c r="U33" s="3">
        <v>2.3863427330413698</v>
      </c>
      <c r="V33" s="3">
        <v>4.0679251755601502</v>
      </c>
    </row>
    <row r="34" spans="1:22" x14ac:dyDescent="0.35">
      <c r="A34" s="2">
        <v>42902</v>
      </c>
      <c r="B34" s="3">
        <v>2.1606718467298802</v>
      </c>
      <c r="C34" s="3">
        <v>2.6592154390366098</v>
      </c>
      <c r="D34" s="3">
        <v>2.5527882194215299</v>
      </c>
      <c r="E34" s="3">
        <v>1.56218145490518</v>
      </c>
      <c r="F34" s="3">
        <v>2.52671653138</v>
      </c>
      <c r="G34" s="3">
        <v>2.2881852905928799</v>
      </c>
      <c r="H34" s="3">
        <v>2.9939264960992298</v>
      </c>
      <c r="I34" s="3">
        <v>4.04703869152097</v>
      </c>
      <c r="J34" s="3">
        <v>2.4846631257663199</v>
      </c>
      <c r="K34" s="3">
        <v>1.7762981751936</v>
      </c>
      <c r="L34" s="3">
        <v>3.6992317023832899</v>
      </c>
      <c r="M34" s="3">
        <v>3.4561210171087802</v>
      </c>
      <c r="N34" s="3">
        <v>2.62058831772555</v>
      </c>
      <c r="O34" s="3">
        <v>1.61644110059242</v>
      </c>
      <c r="P34" s="3">
        <v>2.1960837584700599</v>
      </c>
      <c r="Q34" s="3">
        <v>4.3257875447588203</v>
      </c>
      <c r="R34" s="3">
        <v>3.1965358785163702</v>
      </c>
      <c r="S34" s="3">
        <v>3.6288923630421701</v>
      </c>
      <c r="T34" s="3">
        <v>4.06973766864607</v>
      </c>
      <c r="U34" s="3">
        <v>2.00507333143532</v>
      </c>
      <c r="V34" s="3">
        <v>3.98166013901819</v>
      </c>
    </row>
    <row r="35" spans="1:22" x14ac:dyDescent="0.35">
      <c r="A35" s="2">
        <v>42934</v>
      </c>
      <c r="B35" s="3">
        <v>2.1603318974561101</v>
      </c>
      <c r="C35" s="3">
        <v>2.56824059414551</v>
      </c>
      <c r="D35" s="3">
        <v>2.54273369628415</v>
      </c>
      <c r="E35" s="3">
        <v>1.5781525803707599</v>
      </c>
      <c r="F35" s="3">
        <v>2.4226692949959601</v>
      </c>
      <c r="G35" s="3">
        <v>2.2569534309040802</v>
      </c>
      <c r="H35" s="3">
        <v>3.05868578649928</v>
      </c>
      <c r="I35" s="3">
        <v>3.9613610722747699</v>
      </c>
      <c r="J35" s="3">
        <v>2.3716915964471399</v>
      </c>
      <c r="K35" s="3">
        <v>1.74123047521813</v>
      </c>
      <c r="L35" s="3">
        <v>3.4959501402585</v>
      </c>
      <c r="M35" s="3">
        <v>3.27524411912853</v>
      </c>
      <c r="N35" s="3">
        <v>2.4601168414021402</v>
      </c>
      <c r="O35" s="3">
        <v>1.56553334287337</v>
      </c>
      <c r="P35" s="3">
        <v>2.1373648115920401</v>
      </c>
      <c r="Q35" s="3">
        <v>4.2037679847335996</v>
      </c>
      <c r="R35" s="3">
        <v>3.2671015957327501</v>
      </c>
      <c r="S35" s="3">
        <v>3.54975870030911</v>
      </c>
      <c r="T35" s="3">
        <v>3.92772489742954</v>
      </c>
      <c r="U35" s="3">
        <v>1.61274115216492</v>
      </c>
      <c r="V35" s="3">
        <v>3.7271964542088498</v>
      </c>
    </row>
    <row r="36" spans="1:22" x14ac:dyDescent="0.35">
      <c r="A36" s="2">
        <v>42965</v>
      </c>
      <c r="B36" s="3">
        <v>2.1925053803416898</v>
      </c>
      <c r="C36" s="3">
        <v>2.5904862317406701</v>
      </c>
      <c r="D36" s="3">
        <v>2.5443791840857601</v>
      </c>
      <c r="E36" s="3">
        <v>1.5584586446658999</v>
      </c>
      <c r="F36" s="3">
        <v>2.4563265713859499</v>
      </c>
      <c r="G36" s="3">
        <v>2.2498359610782201</v>
      </c>
      <c r="H36" s="3">
        <v>3.0340250561936699</v>
      </c>
      <c r="I36" s="3">
        <v>4.0469325601627499</v>
      </c>
      <c r="J36" s="3">
        <v>2.37233864619671</v>
      </c>
      <c r="K36" s="3">
        <v>1.8347375260892</v>
      </c>
      <c r="L36" s="3">
        <v>3.37258072560773</v>
      </c>
      <c r="M36" s="3">
        <v>3.1834701134374899</v>
      </c>
      <c r="N36" s="3">
        <v>2.6092033195791098</v>
      </c>
      <c r="O36" s="3">
        <v>1.5549487690082699</v>
      </c>
      <c r="P36" s="3">
        <v>2.1480754678066898</v>
      </c>
      <c r="Q36" s="3">
        <v>4.2562978850336401</v>
      </c>
      <c r="R36" s="3">
        <v>3.2379057654603698</v>
      </c>
      <c r="S36" s="3">
        <v>3.79357289311791</v>
      </c>
      <c r="T36" s="3">
        <v>4.0537676874366797</v>
      </c>
      <c r="U36" s="3">
        <v>1.7668450635428199</v>
      </c>
      <c r="V36" s="3">
        <v>4.05666734163374</v>
      </c>
    </row>
    <row r="37" spans="1:22" x14ac:dyDescent="0.35">
      <c r="A37" s="2">
        <v>42996</v>
      </c>
      <c r="B37" s="3">
        <v>2.1431012666799698</v>
      </c>
      <c r="C37" s="3">
        <v>2.49138391541128</v>
      </c>
      <c r="D37" s="3">
        <v>2.58319928564927</v>
      </c>
      <c r="E37" s="3">
        <v>1.4990883153455701</v>
      </c>
      <c r="F37" s="3">
        <v>2.58627533338107</v>
      </c>
      <c r="G37" s="3">
        <v>2.2571324212825701</v>
      </c>
      <c r="H37" s="3">
        <v>3.01079066510253</v>
      </c>
      <c r="I37" s="3">
        <v>4.0253776588170798</v>
      </c>
      <c r="J37" s="3">
        <v>2.4512674456797798</v>
      </c>
      <c r="K37" s="3">
        <v>1.7856518651520901</v>
      </c>
      <c r="L37" s="3">
        <v>3.1136706914084602</v>
      </c>
      <c r="M37" s="3">
        <v>3.3309491477515198</v>
      </c>
      <c r="N37" s="3">
        <v>2.8295662484708801</v>
      </c>
      <c r="O37" s="3">
        <v>1.51685916955328</v>
      </c>
      <c r="P37" s="3">
        <v>2.0830938913314099</v>
      </c>
      <c r="Q37" s="3">
        <v>4.8955527710582798</v>
      </c>
      <c r="R37" s="3">
        <v>3.0082106519549998</v>
      </c>
      <c r="S37" s="3">
        <v>3.9451517920929402</v>
      </c>
      <c r="T37" s="3">
        <v>4.08778926771594</v>
      </c>
      <c r="U37" s="3">
        <v>1.71718606936538</v>
      </c>
      <c r="V37" s="3">
        <v>4.1957537666459199</v>
      </c>
    </row>
    <row r="38" spans="1:22" x14ac:dyDescent="0.35">
      <c r="A38" s="2">
        <v>43026</v>
      </c>
      <c r="B38" s="3">
        <v>2.13644201998724</v>
      </c>
      <c r="C38" s="3">
        <v>2.81087801156032</v>
      </c>
      <c r="D38" s="3">
        <v>2.5375167693157099</v>
      </c>
      <c r="E38" s="3">
        <v>1.44054896761063</v>
      </c>
      <c r="F38" s="3">
        <v>2.3984979974474498</v>
      </c>
      <c r="G38" s="3">
        <v>2.3780001871062799</v>
      </c>
      <c r="H38" s="3">
        <v>3.10036091364797</v>
      </c>
      <c r="I38" s="3">
        <v>4.0059458119390401</v>
      </c>
      <c r="J38" s="3">
        <v>2.4732797094770098</v>
      </c>
      <c r="K38" s="3">
        <v>1.7184449552719101</v>
      </c>
      <c r="L38" s="3">
        <v>3.1716004624511598</v>
      </c>
      <c r="M38" s="3">
        <v>3.2260945553200902</v>
      </c>
      <c r="N38" s="3">
        <v>2.8182196665220198</v>
      </c>
      <c r="O38" s="3">
        <v>1.52643795548143</v>
      </c>
      <c r="P38" s="3">
        <v>2.04110638933428</v>
      </c>
      <c r="Q38" s="3">
        <v>4.5510404592593803</v>
      </c>
      <c r="R38" s="3">
        <v>2.9851358441419502</v>
      </c>
      <c r="S38" s="3">
        <v>4.1446757957695999</v>
      </c>
      <c r="T38" s="3">
        <v>4.1907650180022502</v>
      </c>
      <c r="U38" s="3">
        <v>1.8635537279990899</v>
      </c>
      <c r="V38" s="3">
        <v>4.4406992232628104</v>
      </c>
    </row>
    <row r="39" spans="1:22" x14ac:dyDescent="0.35">
      <c r="A39" s="2">
        <v>43056</v>
      </c>
      <c r="B39" s="3">
        <v>2.0822973701106902</v>
      </c>
      <c r="C39" s="3">
        <v>2.9337676847332599</v>
      </c>
      <c r="D39" s="3">
        <v>2.5913632018369901</v>
      </c>
      <c r="E39" s="3">
        <v>1.4977653977004799</v>
      </c>
      <c r="F39" s="3">
        <v>2.4783886143862501</v>
      </c>
      <c r="G39" s="3">
        <v>2.7068548044534602</v>
      </c>
      <c r="H39" s="3">
        <v>3.27652337705327</v>
      </c>
      <c r="I39" s="3">
        <v>4.0518323166975501</v>
      </c>
      <c r="J39" s="3">
        <v>2.5347932287752202</v>
      </c>
      <c r="K39" s="3">
        <v>1.9597449991520799</v>
      </c>
      <c r="L39" s="3">
        <v>3.41703934926218</v>
      </c>
      <c r="M39" s="3">
        <v>3.1384056290446898</v>
      </c>
      <c r="N39" s="3">
        <v>3.1957852744321902</v>
      </c>
      <c r="O39" s="3">
        <v>1.53121236865849</v>
      </c>
      <c r="P39" s="3">
        <v>2.0099365353324501</v>
      </c>
      <c r="Q39" s="3">
        <v>4.6558023569252303</v>
      </c>
      <c r="R39" s="3">
        <v>3.0107285905035099</v>
      </c>
      <c r="S39" s="3">
        <v>4.27844671176807</v>
      </c>
      <c r="T39" s="3">
        <v>4.4528270361693103</v>
      </c>
      <c r="U39" s="3">
        <v>1.9177762490166399</v>
      </c>
      <c r="V39" s="3">
        <v>4.3480919447548096</v>
      </c>
    </row>
    <row r="40" spans="1:22" x14ac:dyDescent="0.35">
      <c r="A40" s="2">
        <v>43087</v>
      </c>
      <c r="B40" s="3">
        <v>2.22756839404461</v>
      </c>
      <c r="C40" s="3">
        <v>2.9612759466097298</v>
      </c>
      <c r="D40" s="3">
        <v>2.60863329048389</v>
      </c>
      <c r="E40" s="3">
        <v>1.5576143162784799</v>
      </c>
      <c r="F40" s="3">
        <v>2.8016931138468002</v>
      </c>
      <c r="G40" s="3">
        <v>2.8420356767780501</v>
      </c>
      <c r="H40" s="3">
        <v>3.2283660228813398</v>
      </c>
      <c r="I40" s="3">
        <v>4.2033792340037897</v>
      </c>
      <c r="J40" s="3">
        <v>2.5149778284536999</v>
      </c>
      <c r="K40" s="3">
        <v>2.0453833736579701</v>
      </c>
      <c r="L40" s="3">
        <v>3.5220848049868101</v>
      </c>
      <c r="M40" s="3">
        <v>3.44368259302487</v>
      </c>
      <c r="N40" s="3">
        <v>2.6633476855675302</v>
      </c>
      <c r="O40" s="3">
        <v>1.5331311152435301</v>
      </c>
      <c r="P40" s="3">
        <v>2.0993441626251599</v>
      </c>
      <c r="Q40" s="3">
        <v>4.4639961024498298</v>
      </c>
      <c r="R40" s="3">
        <v>3.0390777274588201</v>
      </c>
      <c r="S40" s="3">
        <v>4.2217565732987401</v>
      </c>
      <c r="T40" s="3">
        <v>4.4870598829031003</v>
      </c>
      <c r="U40" s="3">
        <v>1.66360190247411</v>
      </c>
      <c r="V40" s="3">
        <v>4.2870619392962297</v>
      </c>
    </row>
    <row r="41" spans="1:22" x14ac:dyDescent="0.35">
      <c r="A41" s="2">
        <v>43118</v>
      </c>
      <c r="B41" s="3">
        <v>2.1123455930622499</v>
      </c>
      <c r="C41" s="3">
        <v>2.75316590340615</v>
      </c>
      <c r="D41" s="3">
        <v>2.4624349892467099</v>
      </c>
      <c r="E41" s="3">
        <v>1.5311643340841099</v>
      </c>
      <c r="F41" s="3">
        <v>2.7146347192898501</v>
      </c>
      <c r="G41" s="3">
        <v>2.5710573377324701</v>
      </c>
      <c r="H41" s="3">
        <v>3.1350821301434499</v>
      </c>
      <c r="I41" s="3">
        <v>4.0778648800300203</v>
      </c>
      <c r="J41" s="3">
        <v>2.4673455719363</v>
      </c>
      <c r="K41" s="3">
        <v>2.0146845730298102</v>
      </c>
      <c r="L41" s="3">
        <v>3.2918794923052799</v>
      </c>
      <c r="M41" s="3">
        <v>3.2825480926887902</v>
      </c>
      <c r="N41" s="3">
        <v>2.6158040118132702</v>
      </c>
      <c r="O41" s="3">
        <v>1.4727766777620299</v>
      </c>
      <c r="P41" s="3">
        <v>1.9628640972931699</v>
      </c>
      <c r="Q41" s="3">
        <v>4.0487374645665701</v>
      </c>
      <c r="R41" s="3">
        <v>2.8817716452978699</v>
      </c>
      <c r="S41" s="3">
        <v>3.9902107786844301</v>
      </c>
      <c r="T41" s="3">
        <v>4.1823255569294799</v>
      </c>
      <c r="U41" s="3">
        <v>1.5476428069205399</v>
      </c>
      <c r="V41" s="3">
        <v>4.1756966468056396</v>
      </c>
    </row>
    <row r="42" spans="1:22" x14ac:dyDescent="0.35">
      <c r="A42" s="2">
        <v>43147</v>
      </c>
      <c r="B42" s="3">
        <v>2.3249727774028002</v>
      </c>
      <c r="C42" s="3">
        <v>3.0160241628419402</v>
      </c>
      <c r="D42" s="3">
        <v>2.4769699489458499</v>
      </c>
      <c r="E42" s="3">
        <v>1.55025987104687</v>
      </c>
      <c r="F42" s="3">
        <v>2.9914017172926601</v>
      </c>
      <c r="G42" s="3">
        <v>2.51930944419881</v>
      </c>
      <c r="H42" s="3">
        <v>3.1273941080848702</v>
      </c>
      <c r="I42" s="3">
        <v>4.31142778466364</v>
      </c>
      <c r="J42" s="3">
        <v>2.6270657292145598</v>
      </c>
      <c r="K42" s="3">
        <v>2.14620088666938</v>
      </c>
      <c r="L42" s="3">
        <v>3.3792446642546299</v>
      </c>
      <c r="M42" s="3">
        <v>3.2857196225051002</v>
      </c>
      <c r="N42" s="3">
        <v>2.7945618334358802</v>
      </c>
      <c r="O42" s="3">
        <v>1.5675874745676699</v>
      </c>
      <c r="P42" s="3">
        <v>2.08170325913802</v>
      </c>
      <c r="Q42" s="3">
        <v>4.5556610899293801</v>
      </c>
      <c r="R42" s="3">
        <v>2.9626751741612098</v>
      </c>
      <c r="S42" s="3">
        <v>4.16404581837587</v>
      </c>
      <c r="T42" s="3">
        <v>4.3558331036895499</v>
      </c>
      <c r="U42" s="3">
        <v>1.8136516941597201</v>
      </c>
      <c r="V42" s="3">
        <v>4.2305341105524104</v>
      </c>
    </row>
    <row r="43" spans="1:22" x14ac:dyDescent="0.35">
      <c r="A43" s="2">
        <v>43175</v>
      </c>
      <c r="B43" s="3">
        <v>2.30276028751934</v>
      </c>
      <c r="C43" s="3">
        <v>3.0768085670833001</v>
      </c>
      <c r="D43" s="3">
        <v>2.64394388212266</v>
      </c>
      <c r="E43" s="3">
        <v>1.6070536677037299</v>
      </c>
      <c r="F43" s="3">
        <v>3.0479008258407401</v>
      </c>
      <c r="G43" s="3">
        <v>2.21863134438123</v>
      </c>
      <c r="H43" s="3">
        <v>3.2047005838415901</v>
      </c>
      <c r="I43" s="3">
        <v>4.1058854507238403</v>
      </c>
      <c r="J43" s="3">
        <v>2.6195714837387598</v>
      </c>
      <c r="K43" s="3">
        <v>2.1494529019536701</v>
      </c>
      <c r="L43" s="3">
        <v>3.4444570523215599</v>
      </c>
      <c r="M43" s="3">
        <v>3.1412253070304499</v>
      </c>
      <c r="N43" s="3">
        <v>3.1579908337750702</v>
      </c>
      <c r="O43" s="3">
        <v>1.59748974882745</v>
      </c>
      <c r="P43" s="3">
        <v>2.0550606019575</v>
      </c>
      <c r="Q43" s="3">
        <v>4.8442677335845596</v>
      </c>
      <c r="R43" s="3">
        <v>2.98715753501607</v>
      </c>
      <c r="S43" s="3">
        <v>4.3614432998535504</v>
      </c>
      <c r="T43" s="3">
        <v>4.4948939204885496</v>
      </c>
      <c r="U43" s="3">
        <v>1.6691327326787899</v>
      </c>
      <c r="V43" s="3">
        <v>3.9790367888954998</v>
      </c>
    </row>
    <row r="44" spans="1:22" x14ac:dyDescent="0.35">
      <c r="A44" s="2">
        <v>43208</v>
      </c>
      <c r="B44" s="3">
        <v>2.5379373814137498</v>
      </c>
      <c r="C44" s="3">
        <v>3.0548396954523498</v>
      </c>
      <c r="D44" s="3">
        <v>2.67296463961525</v>
      </c>
      <c r="E44" s="3">
        <v>1.71704120754158</v>
      </c>
      <c r="F44" s="3">
        <v>2.9662541429421299</v>
      </c>
      <c r="G44" s="3">
        <v>2.0948796712869502</v>
      </c>
      <c r="H44" s="3">
        <v>3.1619961606103102</v>
      </c>
      <c r="I44" s="3">
        <v>4.2231617965792303</v>
      </c>
      <c r="J44" s="3">
        <v>2.57332259072601</v>
      </c>
      <c r="K44" s="3">
        <v>2.19516258422727</v>
      </c>
      <c r="L44" s="3">
        <v>3.6075462314848901</v>
      </c>
      <c r="M44" s="3">
        <v>3.2518822860266199</v>
      </c>
      <c r="N44" s="3">
        <v>2.9432838792928999</v>
      </c>
      <c r="O44" s="3">
        <v>1.60765806759592</v>
      </c>
      <c r="P44" s="3">
        <v>2.31625310848167</v>
      </c>
      <c r="Q44" s="3">
        <v>4.73638971744648</v>
      </c>
      <c r="R44" s="3">
        <v>3.06452073374858</v>
      </c>
      <c r="S44" s="3">
        <v>4.7148300569045203</v>
      </c>
      <c r="T44" s="3">
        <v>4.7620325592990298</v>
      </c>
      <c r="U44" s="3">
        <v>1.9036981659218299</v>
      </c>
      <c r="V44" s="3">
        <v>3.7837108114172202</v>
      </c>
    </row>
    <row r="45" spans="1:22" x14ac:dyDescent="0.35">
      <c r="A45" s="2">
        <v>43238</v>
      </c>
      <c r="B45" s="3">
        <v>2.66772673044315</v>
      </c>
      <c r="C45" s="3">
        <v>3.26901531215174</v>
      </c>
      <c r="D45" s="3">
        <v>3.1196598268384301</v>
      </c>
      <c r="E45" s="3">
        <v>1.7487868865746099</v>
      </c>
      <c r="F45" s="3">
        <v>3.0878317640526398</v>
      </c>
      <c r="G45" s="3">
        <v>4.6945559600009004</v>
      </c>
      <c r="H45" s="3">
        <v>3.21354602640222</v>
      </c>
      <c r="I45" s="3">
        <v>4.3557095784788</v>
      </c>
      <c r="J45" s="3">
        <v>2.89013245044069</v>
      </c>
      <c r="K45" s="3">
        <v>2.2344989283662899</v>
      </c>
      <c r="L45" s="3">
        <v>3.8525172256963498</v>
      </c>
      <c r="M45" s="3">
        <v>3.4094478895057301</v>
      </c>
      <c r="N45" s="3">
        <v>3.2946371288351401</v>
      </c>
      <c r="O45" s="3">
        <v>1.6486703998594601</v>
      </c>
      <c r="P45" s="3">
        <v>2.2468915272782999</v>
      </c>
      <c r="Q45" s="3">
        <v>4.8518125821037597</v>
      </c>
      <c r="R45" s="3">
        <v>3.1061312393863298</v>
      </c>
      <c r="S45" s="3">
        <v>5.2331075319783196</v>
      </c>
      <c r="T45" s="3">
        <v>4.9671405433946303</v>
      </c>
      <c r="U45" s="3">
        <v>1.74168276279057</v>
      </c>
      <c r="V45" s="3">
        <v>3.8457311878383802</v>
      </c>
    </row>
    <row r="46" spans="1:22" x14ac:dyDescent="0.35">
      <c r="A46" s="2">
        <v>43269</v>
      </c>
      <c r="B46" s="3">
        <v>2.7503898687659998</v>
      </c>
      <c r="C46" s="3">
        <v>3.2815762354464502</v>
      </c>
      <c r="D46" s="3">
        <v>3.0072571091027598</v>
      </c>
      <c r="E46" s="3">
        <v>1.7959348033649001</v>
      </c>
      <c r="F46" s="3">
        <v>3.20200331566059</v>
      </c>
      <c r="G46" s="3">
        <v>1.95098398124756</v>
      </c>
      <c r="H46" s="3">
        <v>3.26957321367497</v>
      </c>
      <c r="I46" s="3">
        <v>4.3067590106541802</v>
      </c>
      <c r="J46" s="3">
        <v>2.8630453633504902</v>
      </c>
      <c r="K46" s="3">
        <v>2.2917657542019998</v>
      </c>
      <c r="L46" s="3">
        <v>4.5786044201868004</v>
      </c>
      <c r="M46" s="3">
        <v>3.5390024848674</v>
      </c>
      <c r="N46" s="3">
        <v>3.3672160893177101</v>
      </c>
      <c r="O46" s="3">
        <v>1.5948376174348999</v>
      </c>
      <c r="P46" s="3">
        <v>2.2742032818775701</v>
      </c>
      <c r="Q46" s="3">
        <v>4.8208798286107797</v>
      </c>
      <c r="R46" s="3">
        <v>3.2893293566277602</v>
      </c>
      <c r="S46" s="3">
        <v>5.6830146589975099</v>
      </c>
      <c r="T46" s="3">
        <v>4.8792922970146702</v>
      </c>
      <c r="U46" s="3">
        <v>1.6050110421539201</v>
      </c>
      <c r="V46" s="3">
        <v>3.8126195539282701</v>
      </c>
    </row>
    <row r="47" spans="1:22" x14ac:dyDescent="0.35">
      <c r="A47" s="2">
        <v>43299</v>
      </c>
      <c r="B47" s="3">
        <v>3.0754534469124102</v>
      </c>
      <c r="C47" s="3">
        <v>3.36825638414992</v>
      </c>
      <c r="D47" s="3">
        <v>3.10191048653776</v>
      </c>
      <c r="E47" s="3">
        <v>1.7707501394112599</v>
      </c>
      <c r="F47" s="3">
        <v>3.0103956357055202</v>
      </c>
      <c r="G47" s="3">
        <v>2.0773352054375298</v>
      </c>
      <c r="H47" s="3">
        <v>3.2693751202057202</v>
      </c>
      <c r="I47" s="3">
        <v>4.4502498215396296</v>
      </c>
      <c r="J47" s="3">
        <v>2.70665918418729</v>
      </c>
      <c r="K47" s="3">
        <v>2.3616806963138401</v>
      </c>
      <c r="L47" s="3">
        <v>4.2434663412765001</v>
      </c>
      <c r="M47" s="3">
        <v>3.6225707792708799</v>
      </c>
      <c r="N47" s="3">
        <v>3.3976684288254502</v>
      </c>
      <c r="O47" s="3">
        <v>1.59380991056238</v>
      </c>
      <c r="P47" s="3">
        <v>2.4265843623365702</v>
      </c>
      <c r="Q47" s="3">
        <v>4.6573311799448298</v>
      </c>
      <c r="R47" s="3">
        <v>3.3897964258387998</v>
      </c>
      <c r="S47" s="3">
        <v>5.6177701541888396</v>
      </c>
      <c r="T47" s="3">
        <v>4.7384960631589701</v>
      </c>
      <c r="U47" s="3">
        <v>1.79616364727527</v>
      </c>
      <c r="V47" s="3">
        <v>3.7623002710462399</v>
      </c>
    </row>
    <row r="48" spans="1:22" x14ac:dyDescent="0.35">
      <c r="A48" s="2">
        <v>43329</v>
      </c>
      <c r="B48" s="3">
        <v>3.3151157536919298</v>
      </c>
      <c r="C48" s="3">
        <v>3.4094549163555601</v>
      </c>
      <c r="D48" s="3">
        <v>3.1252595314408298</v>
      </c>
      <c r="E48" s="3">
        <v>1.76630355115084</v>
      </c>
      <c r="F48" s="3">
        <v>2.9197478581845999</v>
      </c>
      <c r="G48" s="3">
        <v>4.4123134363492804</v>
      </c>
      <c r="H48" s="3">
        <v>3.2164589311810601</v>
      </c>
      <c r="I48" s="3">
        <v>4.4927956585661599</v>
      </c>
      <c r="J48" s="3">
        <v>2.8192915557639502</v>
      </c>
      <c r="K48" s="3">
        <v>2.4445132326024002</v>
      </c>
      <c r="L48" s="3">
        <v>4.3600187168261799</v>
      </c>
      <c r="M48" s="3">
        <v>3.73681267836244</v>
      </c>
      <c r="N48" s="3">
        <v>3.73774602904968</v>
      </c>
      <c r="O48" s="3">
        <v>1.50643174536114</v>
      </c>
      <c r="P48" s="3">
        <v>2.5964150286407799</v>
      </c>
      <c r="Q48" s="3">
        <v>4.5783620998003398</v>
      </c>
      <c r="R48" s="3">
        <v>3.2731277000352601</v>
      </c>
      <c r="S48" s="3">
        <v>5.7813157634785401</v>
      </c>
      <c r="T48" s="3">
        <v>4.7556576346738897</v>
      </c>
      <c r="U48" s="3">
        <v>1.51602796850531</v>
      </c>
      <c r="V48" s="3">
        <v>4.1474689713940398</v>
      </c>
    </row>
    <row r="49" spans="1:22" x14ac:dyDescent="0.35">
      <c r="A49" s="2">
        <v>43361</v>
      </c>
      <c r="B49" s="3">
        <v>3.2164369154671002</v>
      </c>
      <c r="C49" s="3">
        <v>3.4481445816137901</v>
      </c>
      <c r="D49" s="3">
        <v>3.10056129822186</v>
      </c>
      <c r="E49" s="3">
        <v>1.83308672668164</v>
      </c>
      <c r="F49" s="3">
        <v>3.0266143437189501</v>
      </c>
      <c r="G49" s="3">
        <v>2.4922224883693</v>
      </c>
      <c r="H49" s="3">
        <v>3.2148268546102199</v>
      </c>
      <c r="I49" s="3">
        <v>4.4907599788003996</v>
      </c>
      <c r="J49" s="3">
        <v>2.7337319903223398</v>
      </c>
      <c r="K49" s="3">
        <v>2.4073859538721498</v>
      </c>
      <c r="L49" s="3">
        <v>4.3450877168780204</v>
      </c>
      <c r="M49" s="3">
        <v>3.7862140277719099</v>
      </c>
      <c r="N49" s="3">
        <v>3.79881767056452</v>
      </c>
      <c r="O49" s="3">
        <v>1.5307618207805</v>
      </c>
      <c r="P49" s="3">
        <v>2.6902734940516999</v>
      </c>
      <c r="Q49" s="3">
        <v>4.3552517807579401</v>
      </c>
      <c r="R49" s="3">
        <v>3.21306364332494</v>
      </c>
      <c r="S49" s="3">
        <v>5.6809975149270402</v>
      </c>
      <c r="T49" s="3">
        <v>4.8382899536105599</v>
      </c>
      <c r="U49" s="3">
        <v>1.73471224707454</v>
      </c>
      <c r="V49" s="3">
        <v>4.40890085934433</v>
      </c>
    </row>
    <row r="50" spans="1:22" x14ac:dyDescent="0.35">
      <c r="A50" s="2">
        <v>43391</v>
      </c>
      <c r="B50" s="3">
        <v>3.4974016776602701</v>
      </c>
      <c r="C50" s="3">
        <v>3.0308882409563598</v>
      </c>
      <c r="D50" s="3">
        <v>3.1070683804737902</v>
      </c>
      <c r="E50" s="3">
        <v>1.89854509385352</v>
      </c>
      <c r="F50" s="3">
        <v>3.17182398950222</v>
      </c>
      <c r="G50" s="3">
        <v>2.4138570822721399</v>
      </c>
      <c r="H50" s="3">
        <v>3.3512683988575498</v>
      </c>
      <c r="I50" s="3">
        <v>4.9476396829959501</v>
      </c>
      <c r="J50" s="3">
        <v>2.9475660360138498</v>
      </c>
      <c r="K50" s="3">
        <v>2.5724929839793602</v>
      </c>
      <c r="L50" s="3">
        <v>4.0991920798483701</v>
      </c>
      <c r="M50" s="3">
        <v>4.1197735275880198</v>
      </c>
      <c r="N50" s="3">
        <v>4.2269627263720997</v>
      </c>
      <c r="O50" s="3">
        <v>1.6763220876104401</v>
      </c>
      <c r="P50" s="3">
        <v>2.9067823219780702</v>
      </c>
      <c r="Q50" s="3">
        <v>4.2782739691931901</v>
      </c>
      <c r="R50" s="3">
        <v>3.3374705848934401</v>
      </c>
      <c r="S50" s="3">
        <v>5.3369971790264898</v>
      </c>
      <c r="T50" s="3">
        <v>4.92548903668997</v>
      </c>
      <c r="U50" s="3">
        <v>1.7197252407841299</v>
      </c>
      <c r="V50" s="3">
        <v>4.3409671458898398</v>
      </c>
    </row>
    <row r="51" spans="1:22" x14ac:dyDescent="0.35">
      <c r="A51" s="2">
        <v>43420</v>
      </c>
      <c r="B51" s="3">
        <v>3.2304363019226598</v>
      </c>
      <c r="C51" s="3">
        <v>2.9829907836623999</v>
      </c>
      <c r="D51" s="3">
        <v>2.9109600442094998</v>
      </c>
      <c r="E51" s="3">
        <v>1.91037546671875</v>
      </c>
      <c r="F51" s="3">
        <v>3.19283390937112</v>
      </c>
      <c r="G51" s="3">
        <v>2.3791075525279299</v>
      </c>
      <c r="H51" s="3">
        <v>3.3720731624107501</v>
      </c>
      <c r="I51" s="3">
        <v>4.87095826999278</v>
      </c>
      <c r="J51" s="3">
        <v>3.4295671408455601</v>
      </c>
      <c r="K51" s="3">
        <v>2.6093681665701198</v>
      </c>
      <c r="L51" s="3">
        <v>3.8782023482022798</v>
      </c>
      <c r="M51" s="3">
        <v>4.0371123848283101</v>
      </c>
      <c r="N51" s="3">
        <v>4.2726210512486702</v>
      </c>
      <c r="O51" s="3">
        <v>1.6493261592537301</v>
      </c>
      <c r="P51" s="3">
        <v>2.76258243345365</v>
      </c>
      <c r="Q51" s="3">
        <v>4.34960863092659</v>
      </c>
      <c r="R51" s="3">
        <v>3.4370488478197299</v>
      </c>
      <c r="S51" s="3">
        <v>5.2888462128409897</v>
      </c>
      <c r="T51" s="3">
        <v>4.8427345460667697</v>
      </c>
      <c r="U51" s="3">
        <v>1.97359077317909</v>
      </c>
      <c r="V51" s="3">
        <v>4.4179815236285602</v>
      </c>
    </row>
    <row r="52" spans="1:22" x14ac:dyDescent="0.35">
      <c r="A52" s="2">
        <v>43452</v>
      </c>
      <c r="B52" s="3">
        <v>3.2531041833178</v>
      </c>
      <c r="C52" s="3">
        <v>3.1407012315253802</v>
      </c>
      <c r="D52" s="3">
        <v>2.8814081958215501</v>
      </c>
      <c r="E52" s="3">
        <v>1.79789181304436</v>
      </c>
      <c r="F52" s="3">
        <v>3.08796031632912</v>
      </c>
      <c r="G52" s="3">
        <v>2.3621266546738799</v>
      </c>
      <c r="H52" s="3">
        <v>3.4030823914199302</v>
      </c>
      <c r="I52" s="3">
        <v>4.9325449960169898</v>
      </c>
      <c r="J52" s="3">
        <v>3.4848885735898198</v>
      </c>
      <c r="K52" s="3">
        <v>2.62769640581873</v>
      </c>
      <c r="L52" s="3">
        <v>4.0295141481058199</v>
      </c>
      <c r="M52" s="3">
        <v>3.99765648366217</v>
      </c>
      <c r="N52" s="3">
        <v>4.3564035376641099</v>
      </c>
      <c r="O52" s="3">
        <v>1.6301161947060301</v>
      </c>
      <c r="P52" s="3">
        <v>2.8118750597911899</v>
      </c>
      <c r="Q52" s="3">
        <v>4.4914091383179597</v>
      </c>
      <c r="R52" s="3">
        <v>3.5578720098363199</v>
      </c>
      <c r="S52" s="3">
        <v>5.2451135900527701</v>
      </c>
      <c r="T52" s="3">
        <v>5.1750077344554297</v>
      </c>
      <c r="U52" s="3">
        <v>1.56733643745118</v>
      </c>
      <c r="V52" s="3">
        <v>4.17147983160375</v>
      </c>
    </row>
    <row r="53" spans="1:22" x14ac:dyDescent="0.35">
      <c r="A53" s="2">
        <v>43483</v>
      </c>
      <c r="B53" s="3">
        <v>3.21565450679857</v>
      </c>
      <c r="C53" s="3">
        <v>3.6895636085814898</v>
      </c>
      <c r="D53" s="3">
        <v>2.7431738295182502</v>
      </c>
      <c r="E53" s="3">
        <v>1.6549321910914601</v>
      </c>
      <c r="F53" s="3">
        <v>2.9999047431700601</v>
      </c>
      <c r="G53" s="3">
        <v>2.2980948977074398</v>
      </c>
      <c r="H53" s="3">
        <v>3.26177528153897</v>
      </c>
      <c r="I53" s="3">
        <v>4.7344675903462203</v>
      </c>
      <c r="J53" s="3">
        <v>3.2358695516552798</v>
      </c>
      <c r="K53" s="3">
        <v>2.55069191093384</v>
      </c>
      <c r="L53" s="3">
        <v>3.7139107043645501</v>
      </c>
      <c r="M53" s="3">
        <v>3.7344639613710502</v>
      </c>
      <c r="N53" s="3">
        <v>4.3386361409418299</v>
      </c>
      <c r="O53" s="3">
        <v>1.6510520352648199</v>
      </c>
      <c r="P53" s="3">
        <v>2.6602192275638301</v>
      </c>
      <c r="Q53" s="3">
        <v>4.3607440912421902</v>
      </c>
      <c r="R53" s="3">
        <v>3.4843758612246698</v>
      </c>
      <c r="S53" s="3">
        <v>4.5905592263734496</v>
      </c>
      <c r="T53" s="3">
        <v>5.2099115364993098</v>
      </c>
      <c r="U53" s="3">
        <v>1.7909513862762001</v>
      </c>
      <c r="V53" s="3">
        <v>3.9161413662043398</v>
      </c>
    </row>
    <row r="54" spans="1:22" x14ac:dyDescent="0.35">
      <c r="A54" s="2">
        <v>43511</v>
      </c>
      <c r="B54" s="3">
        <v>3.0590081211422699</v>
      </c>
      <c r="C54" s="3">
        <v>3.7831725670980401</v>
      </c>
      <c r="D54" s="3">
        <v>2.8794246872326799</v>
      </c>
      <c r="E54" s="3">
        <v>1.6906360324840599</v>
      </c>
      <c r="F54" s="3">
        <v>3.0465582255150099</v>
      </c>
      <c r="G54" s="3">
        <v>2.2332656397834199</v>
      </c>
      <c r="H54" s="3">
        <v>3.2751156289683498</v>
      </c>
      <c r="I54" s="3">
        <v>4.5668530460572603</v>
      </c>
      <c r="J54" s="3">
        <v>3.3455982913829101</v>
      </c>
      <c r="K54" s="3">
        <v>2.4714601230306399</v>
      </c>
      <c r="L54" s="3">
        <v>3.48710120503738</v>
      </c>
      <c r="M54" s="3">
        <v>3.83875150722867</v>
      </c>
      <c r="N54" s="3">
        <v>4.1697606441696804</v>
      </c>
      <c r="O54" s="3">
        <v>1.67045991250576</v>
      </c>
      <c r="P54" s="3">
        <v>2.5732535323559</v>
      </c>
      <c r="Q54" s="3">
        <v>4.6739850787143897</v>
      </c>
      <c r="R54" s="3">
        <v>3.3080391220340002</v>
      </c>
      <c r="S54" s="3">
        <v>4.6261251098265497</v>
      </c>
      <c r="T54" s="3">
        <v>5.3426581540904801</v>
      </c>
      <c r="U54" s="3">
        <v>1.73042350809203</v>
      </c>
      <c r="V54" s="3">
        <v>3.8881380691311498</v>
      </c>
    </row>
    <row r="55" spans="1:22" x14ac:dyDescent="0.35">
      <c r="A55" s="2">
        <v>43542</v>
      </c>
      <c r="B55" s="3">
        <v>2.74110288931645</v>
      </c>
      <c r="C55" s="3">
        <v>4.1415497470537996</v>
      </c>
      <c r="D55" s="3">
        <v>2.77948360109938</v>
      </c>
      <c r="E55" s="3">
        <v>1.7497541318732699</v>
      </c>
      <c r="F55" s="3">
        <v>3.0467407976682401</v>
      </c>
      <c r="G55" s="3">
        <v>2.21665338366553</v>
      </c>
      <c r="H55" s="3">
        <v>3.3008820722840899</v>
      </c>
      <c r="I55" s="3">
        <v>4.3454193942440602</v>
      </c>
      <c r="J55" s="3">
        <v>3.4734344521666598</v>
      </c>
      <c r="K55" s="3">
        <v>2.5087932410019902</v>
      </c>
      <c r="L55" s="3">
        <v>3.2935526876785102</v>
      </c>
      <c r="M55" s="3">
        <v>3.8715480071777901</v>
      </c>
      <c r="N55" s="3">
        <v>3.7405289786237899</v>
      </c>
      <c r="O55" s="3">
        <v>1.5856195125743</v>
      </c>
      <c r="P55" s="3">
        <v>2.3997207051407199</v>
      </c>
      <c r="Q55" s="3">
        <v>4.6281649085554601</v>
      </c>
      <c r="R55" s="3">
        <v>3.3506643133609502</v>
      </c>
      <c r="S55" s="3">
        <v>4.3890861042500502</v>
      </c>
      <c r="T55" s="3">
        <v>5.1885726449852001</v>
      </c>
      <c r="U55" s="3">
        <v>1.58697539426747</v>
      </c>
      <c r="V55" s="3">
        <v>3.83822347194099</v>
      </c>
    </row>
    <row r="56" spans="1:22" x14ac:dyDescent="0.35">
      <c r="A56" s="2">
        <v>43573</v>
      </c>
      <c r="B56" s="3">
        <v>2.60134924518308</v>
      </c>
      <c r="C56" s="3">
        <v>3.9121315737120002</v>
      </c>
      <c r="D56" s="3">
        <v>2.7873605638288499</v>
      </c>
      <c r="E56" s="3">
        <v>1.7425376129833801</v>
      </c>
      <c r="F56" s="3">
        <v>3.0432453441107001</v>
      </c>
      <c r="G56" s="3">
        <v>2.3348490822730699</v>
      </c>
      <c r="H56" s="3">
        <v>3.4301102391241201</v>
      </c>
      <c r="I56" s="3">
        <v>4.20250288498874</v>
      </c>
      <c r="J56" s="3">
        <v>3.2802216151793</v>
      </c>
      <c r="K56" s="3">
        <v>2.4653127594395499</v>
      </c>
      <c r="L56" s="3">
        <v>3.4781042324870599</v>
      </c>
      <c r="M56" s="3">
        <v>3.6296755734775301</v>
      </c>
      <c r="N56" s="3">
        <v>3.5049865408396301</v>
      </c>
      <c r="O56" s="3">
        <v>1.6042651053153201</v>
      </c>
      <c r="P56" s="3">
        <v>2.3351032850270301</v>
      </c>
      <c r="Q56" s="3">
        <v>4.3048182946761999</v>
      </c>
      <c r="R56" s="3">
        <v>3.24590252567722</v>
      </c>
      <c r="S56" s="3">
        <v>5.0817891014906502</v>
      </c>
      <c r="T56" s="3">
        <v>4.80098049636646</v>
      </c>
      <c r="U56" s="3">
        <v>1.5945165974191799</v>
      </c>
      <c r="V56" s="3">
        <v>3.67982187089095</v>
      </c>
    </row>
    <row r="57" spans="1:22" x14ac:dyDescent="0.35">
      <c r="A57" s="2">
        <v>43602</v>
      </c>
      <c r="B57" s="3">
        <v>2.8857843599790902</v>
      </c>
      <c r="C57" s="3">
        <v>4.3954454826346296</v>
      </c>
      <c r="D57" s="3">
        <v>3.2317560975669801</v>
      </c>
      <c r="E57" s="3">
        <v>1.84299552021041</v>
      </c>
      <c r="F57" s="3">
        <v>3.3460407017335201</v>
      </c>
      <c r="G57" s="3">
        <v>2.7071059777388</v>
      </c>
      <c r="H57" s="3">
        <v>3.4813868231023402</v>
      </c>
      <c r="I57" s="3">
        <v>4.4931105737474599</v>
      </c>
      <c r="J57" s="3">
        <v>3.4901315362818699</v>
      </c>
      <c r="K57" s="3">
        <v>2.6052964783325701</v>
      </c>
      <c r="L57" s="3">
        <v>3.6888977311043001</v>
      </c>
      <c r="M57" s="3">
        <v>3.90502282892023</v>
      </c>
      <c r="N57" s="3">
        <v>3.9555191688158802</v>
      </c>
      <c r="O57" s="3">
        <v>1.72043821020273</v>
      </c>
      <c r="P57" s="3">
        <v>2.5544033991621902</v>
      </c>
      <c r="Q57" s="3">
        <v>4.4725434487787803</v>
      </c>
      <c r="R57" s="3">
        <v>3.3764163933148801</v>
      </c>
      <c r="S57" s="3">
        <v>5.63081985452017</v>
      </c>
      <c r="T57" s="3">
        <v>5.3861259012398897</v>
      </c>
      <c r="U57" s="3">
        <v>1.5250764009009501</v>
      </c>
      <c r="V57" s="3">
        <v>3.8975753322706002</v>
      </c>
    </row>
    <row r="58" spans="1:22" x14ac:dyDescent="0.35">
      <c r="A58" s="2">
        <v>43634</v>
      </c>
      <c r="B58" s="3">
        <v>2.7847377875729502</v>
      </c>
      <c r="C58" s="3">
        <v>4.0975176175199302</v>
      </c>
      <c r="D58" s="3">
        <v>2.8305935541352598</v>
      </c>
      <c r="E58" s="3">
        <v>1.78188250910788</v>
      </c>
      <c r="F58" s="3">
        <v>3.2206973835619501</v>
      </c>
      <c r="G58" s="3">
        <v>2.7043460114005402</v>
      </c>
      <c r="H58" s="3">
        <v>3.4745891895517498</v>
      </c>
      <c r="I58" s="3">
        <v>4.44785533553737</v>
      </c>
      <c r="J58" s="3">
        <v>3.5446830120676802</v>
      </c>
      <c r="K58" s="3">
        <v>2.55058655928844</v>
      </c>
      <c r="L58" s="3">
        <v>3.1261671706894298</v>
      </c>
      <c r="M58" s="3">
        <v>3.7603553080709302</v>
      </c>
      <c r="N58" s="3">
        <v>3.2716548390862399</v>
      </c>
      <c r="O58" s="3">
        <v>1.6999109996578099</v>
      </c>
      <c r="P58" s="3">
        <v>2.56500052160589</v>
      </c>
      <c r="Q58" s="3">
        <v>4.1494514974596903</v>
      </c>
      <c r="R58" s="3">
        <v>3.1995282183492502</v>
      </c>
      <c r="S58" s="3">
        <v>4.9173332914546704</v>
      </c>
      <c r="T58" s="3">
        <v>5.2792171956151304</v>
      </c>
      <c r="U58" s="3">
        <v>1.6306551452401301</v>
      </c>
      <c r="V58" s="3">
        <v>3.7724346326268501</v>
      </c>
    </row>
    <row r="59" spans="1:22" x14ac:dyDescent="0.35">
      <c r="A59" s="2">
        <v>43664</v>
      </c>
      <c r="B59" s="3">
        <v>2.7483880091223498</v>
      </c>
      <c r="C59" s="3">
        <v>4.0064902414405301</v>
      </c>
      <c r="D59" s="3">
        <v>2.7014479158297999</v>
      </c>
      <c r="E59" s="3">
        <v>1.69189493700503</v>
      </c>
      <c r="F59" s="3">
        <v>3.3224007255980599</v>
      </c>
      <c r="G59" s="3">
        <v>2.6406113562871698</v>
      </c>
      <c r="H59" s="3">
        <v>3.46674283335101</v>
      </c>
      <c r="I59" s="3">
        <v>4.3088215556661602</v>
      </c>
      <c r="J59" s="3">
        <v>3.6667806344565799</v>
      </c>
      <c r="K59" s="3">
        <v>2.5469144210535801</v>
      </c>
      <c r="L59" s="3">
        <v>3.0795484266450699</v>
      </c>
      <c r="M59" s="3">
        <v>3.7864299417614702</v>
      </c>
      <c r="N59" s="3">
        <v>3.2098175855500899</v>
      </c>
      <c r="O59" s="3">
        <v>1.7458605486326799</v>
      </c>
      <c r="P59" s="3">
        <v>2.4978410106506002</v>
      </c>
      <c r="Q59" s="3">
        <v>4.15630724712884</v>
      </c>
      <c r="R59" s="3">
        <v>3.1303357414661299</v>
      </c>
      <c r="S59" s="3">
        <v>4.4283281610317502</v>
      </c>
      <c r="T59" s="3">
        <v>5.0291277076510301</v>
      </c>
      <c r="U59" s="3">
        <v>1.7854063838118499</v>
      </c>
      <c r="V59" s="3">
        <v>3.7781496131794099</v>
      </c>
    </row>
    <row r="60" spans="1:22" x14ac:dyDescent="0.35">
      <c r="A60" s="2">
        <v>43693</v>
      </c>
      <c r="B60" s="3">
        <v>2.8035961647979701</v>
      </c>
      <c r="C60" s="3">
        <v>4.2375877299465801</v>
      </c>
      <c r="D60" s="3">
        <v>2.81085447632428</v>
      </c>
      <c r="E60" s="3">
        <v>1.83107159772955</v>
      </c>
      <c r="F60" s="3">
        <v>3.87109856281227</v>
      </c>
      <c r="G60" s="3">
        <v>2.9653635151453899</v>
      </c>
      <c r="H60" s="3">
        <v>3.5021378429022199</v>
      </c>
      <c r="I60" s="3">
        <v>4.4776628867930999</v>
      </c>
      <c r="J60" s="3">
        <v>3.9437836900655299</v>
      </c>
      <c r="K60" s="3">
        <v>2.7110763733530798</v>
      </c>
      <c r="L60" s="3">
        <v>3.3860264119108598</v>
      </c>
      <c r="M60" s="3">
        <v>4.1216156371936599</v>
      </c>
      <c r="N60" s="3">
        <v>3.48413958397812</v>
      </c>
      <c r="O60" s="3">
        <v>1.8112895363588</v>
      </c>
      <c r="P60" s="3">
        <v>2.6190622233371399</v>
      </c>
      <c r="Q60" s="3">
        <v>4.5088481454761498</v>
      </c>
      <c r="R60" s="3">
        <v>3.3022984980830801</v>
      </c>
      <c r="S60" s="3">
        <v>4.9671005019549899</v>
      </c>
      <c r="T60" s="3">
        <v>5.09532832095835</v>
      </c>
      <c r="U60" s="3">
        <v>1.9296630052724699</v>
      </c>
      <c r="V60" s="3">
        <v>3.98353471205166</v>
      </c>
    </row>
    <row r="61" spans="1:22" x14ac:dyDescent="0.35">
      <c r="A61" s="2">
        <v>43726</v>
      </c>
      <c r="B61" s="3">
        <v>2.6588495593618902</v>
      </c>
      <c r="C61" s="3">
        <v>3.94526316101657</v>
      </c>
      <c r="D61" s="3">
        <v>2.7891911179698798</v>
      </c>
      <c r="E61" s="3">
        <v>1.8520134118945399</v>
      </c>
      <c r="F61" s="3">
        <v>3.5723674597299202</v>
      </c>
      <c r="G61" s="3">
        <v>2.9302914919659</v>
      </c>
      <c r="H61" s="3">
        <v>3.5121767684387102</v>
      </c>
      <c r="I61" s="3">
        <v>4.2029252669634802</v>
      </c>
      <c r="J61" s="3">
        <v>3.6176185503204099</v>
      </c>
      <c r="K61" s="3">
        <v>2.5087720687928798</v>
      </c>
      <c r="L61" s="3">
        <v>3.2175346599814798</v>
      </c>
      <c r="M61" s="3">
        <v>4.1747139068679298</v>
      </c>
      <c r="N61" s="3">
        <v>3.3530014580403198</v>
      </c>
      <c r="O61" s="3">
        <v>1.8313016625632601</v>
      </c>
      <c r="P61" s="3">
        <v>2.4606718231189499</v>
      </c>
      <c r="Q61" s="3">
        <v>4.1174268117022601</v>
      </c>
      <c r="R61" s="3">
        <v>3.2335363295247102</v>
      </c>
      <c r="S61" s="3">
        <v>4.9191781297673502</v>
      </c>
      <c r="T61" s="3">
        <v>4.7129207422866699</v>
      </c>
      <c r="U61" s="3">
        <v>1.88729493140005</v>
      </c>
      <c r="V61" s="3">
        <v>4.2856980329841798</v>
      </c>
    </row>
    <row r="62" spans="1:22" x14ac:dyDescent="0.35">
      <c r="A62" s="2">
        <v>43756</v>
      </c>
      <c r="B62" s="3">
        <v>2.7228760162911101</v>
      </c>
      <c r="C62" s="3">
        <v>4.1027523292742298</v>
      </c>
      <c r="D62" s="3">
        <v>2.7923944844750199</v>
      </c>
      <c r="E62" s="3">
        <v>1.85850026329014</v>
      </c>
      <c r="F62" s="3">
        <v>3.5055499872002698</v>
      </c>
      <c r="G62" s="3">
        <v>3.0377163761306001</v>
      </c>
      <c r="H62" s="3">
        <v>3.5605892029791901</v>
      </c>
      <c r="I62" s="3">
        <v>4.1943589043401399</v>
      </c>
      <c r="J62" s="3">
        <v>3.5076376995095702</v>
      </c>
      <c r="K62" s="3">
        <v>2.51581063638127</v>
      </c>
      <c r="L62" s="3">
        <v>3.3447967434213202</v>
      </c>
      <c r="M62" s="3">
        <v>4.2167598639778996</v>
      </c>
      <c r="N62" s="3">
        <v>3.2134631705791099</v>
      </c>
      <c r="O62" s="3">
        <v>1.7907925251264201</v>
      </c>
      <c r="P62" s="3">
        <v>2.5171238740319599</v>
      </c>
      <c r="Q62" s="3">
        <v>4.0964131847957104</v>
      </c>
      <c r="R62" s="3">
        <v>3.2541257430547499</v>
      </c>
      <c r="S62" s="3">
        <v>5.1176631508398396</v>
      </c>
      <c r="T62" s="3">
        <v>4.7167786458050696</v>
      </c>
      <c r="U62" s="3">
        <v>1.8333575845371</v>
      </c>
      <c r="V62" s="3">
        <v>4.3601520925344799</v>
      </c>
    </row>
    <row r="63" spans="1:22" x14ac:dyDescent="0.35">
      <c r="A63" s="2">
        <v>43787</v>
      </c>
      <c r="B63" s="3">
        <v>2.7738614445590501</v>
      </c>
      <c r="C63" s="3">
        <v>4.4073133891306799</v>
      </c>
      <c r="D63" s="3">
        <v>2.8348775960792501</v>
      </c>
      <c r="E63" s="3">
        <v>1.84859428374363</v>
      </c>
      <c r="F63" s="3">
        <v>3.3256710398366098</v>
      </c>
      <c r="G63" s="3">
        <v>2.9407740486568299</v>
      </c>
      <c r="H63" s="3">
        <v>3.4637663914394099</v>
      </c>
      <c r="I63" s="3">
        <v>4.0381935268867597</v>
      </c>
      <c r="J63" s="3">
        <v>3.5425940722456102</v>
      </c>
      <c r="K63" s="3">
        <v>2.37799795357641</v>
      </c>
      <c r="L63" s="3">
        <v>3.3004241225648601</v>
      </c>
      <c r="M63" s="3">
        <v>4.1695050368999702</v>
      </c>
      <c r="N63" s="3">
        <v>3.23707512259538</v>
      </c>
      <c r="O63" s="3">
        <v>1.76080334556425</v>
      </c>
      <c r="P63" s="3">
        <v>2.4941462986127498</v>
      </c>
      <c r="Q63" s="3">
        <v>4.1179009117980296</v>
      </c>
      <c r="R63" s="3">
        <v>3.2036273865924199</v>
      </c>
      <c r="S63" s="3">
        <v>4.45698140680586</v>
      </c>
      <c r="T63" s="3">
        <v>4.7706253070928</v>
      </c>
      <c r="U63" s="3">
        <v>1.6818864586715001</v>
      </c>
      <c r="V63" s="3">
        <v>4.1342212482698502</v>
      </c>
    </row>
    <row r="64" spans="1:22" x14ac:dyDescent="0.35">
      <c r="A64" s="2">
        <v>43817</v>
      </c>
      <c r="B64" s="3">
        <v>2.4847648025320601</v>
      </c>
      <c r="C64" s="3">
        <v>4.5011623543490096</v>
      </c>
      <c r="D64" s="3">
        <v>2.7786867977485801</v>
      </c>
      <c r="E64" s="3">
        <v>1.8663050512681001</v>
      </c>
      <c r="F64" s="3">
        <v>3.5605979299924599</v>
      </c>
      <c r="G64" s="3">
        <v>2.66553861381932</v>
      </c>
      <c r="H64" s="3">
        <v>3.4598228785459302</v>
      </c>
      <c r="I64" s="3">
        <v>3.9175074538313002</v>
      </c>
      <c r="J64" s="3">
        <v>3.4184815903900101</v>
      </c>
      <c r="K64" s="3">
        <v>2.3231202037529299</v>
      </c>
      <c r="L64" s="3">
        <v>3.1511656225788598</v>
      </c>
      <c r="M64" s="3">
        <v>3.6803538982227599</v>
      </c>
      <c r="N64" s="3">
        <v>2.9361921140652298</v>
      </c>
      <c r="O64" s="3">
        <v>1.65861364686705</v>
      </c>
      <c r="P64" s="3">
        <v>2.27753212206113</v>
      </c>
      <c r="Q64" s="3">
        <v>4.0635625687533201</v>
      </c>
      <c r="R64" s="3">
        <v>3.2699559097365198</v>
      </c>
      <c r="S64" s="3">
        <v>4.4014074454809702</v>
      </c>
      <c r="T64" s="3">
        <v>5.0404538238915801</v>
      </c>
      <c r="U64" s="3">
        <v>1.61679882808175</v>
      </c>
      <c r="V64" s="3">
        <v>4.0364046422141202</v>
      </c>
    </row>
    <row r="65" spans="1:22" x14ac:dyDescent="0.35">
      <c r="A65" s="2">
        <v>43847</v>
      </c>
      <c r="B65" s="3">
        <v>2.4243037482424898</v>
      </c>
      <c r="C65" s="3">
        <v>4.3205128316917802</v>
      </c>
      <c r="D65" s="3">
        <v>2.6892956902878602</v>
      </c>
      <c r="E65" s="3">
        <v>1.855349939626</v>
      </c>
      <c r="F65" s="3">
        <v>3.55178777757133</v>
      </c>
      <c r="G65" s="3">
        <v>2.6166516548612702</v>
      </c>
      <c r="H65" s="3">
        <v>3.4776179480006002</v>
      </c>
      <c r="I65" s="3">
        <v>3.97811884809816</v>
      </c>
      <c r="J65" s="3">
        <v>3.3572506515048302</v>
      </c>
      <c r="K65" s="3">
        <v>2.2672717183857198</v>
      </c>
      <c r="L65" s="3">
        <v>3.0813826121468502</v>
      </c>
      <c r="M65" s="3">
        <v>3.67252342303233</v>
      </c>
      <c r="N65" s="3">
        <v>2.8820636031181199</v>
      </c>
      <c r="O65" s="3">
        <v>1.6365215026931801</v>
      </c>
      <c r="P65" s="3">
        <v>2.1973125678794099</v>
      </c>
      <c r="Q65" s="3">
        <v>3.8897041573634001</v>
      </c>
      <c r="R65" s="3">
        <v>3.19754511529373</v>
      </c>
      <c r="S65" s="3">
        <v>4.2612061654273496</v>
      </c>
      <c r="T65" s="3">
        <v>5.0936409866170802</v>
      </c>
      <c r="U65" s="3">
        <v>1.49597976717385</v>
      </c>
      <c r="V65" s="3">
        <v>3.95507481594947</v>
      </c>
    </row>
    <row r="66" spans="1:22" x14ac:dyDescent="0.35">
      <c r="A66" s="2">
        <v>43879</v>
      </c>
      <c r="B66" s="3">
        <v>2.4444535480054399</v>
      </c>
      <c r="C66" s="3">
        <v>4.85075535297758</v>
      </c>
      <c r="D66" s="3">
        <v>2.89059313839934</v>
      </c>
      <c r="E66" s="3">
        <v>1.9439123620838501</v>
      </c>
      <c r="F66" s="3">
        <v>3.6898156172153702</v>
      </c>
      <c r="G66" s="3">
        <v>2.9855314327400002</v>
      </c>
      <c r="H66" s="3">
        <v>3.6238329245371399</v>
      </c>
      <c r="I66" s="3">
        <v>4.1076255158441697</v>
      </c>
      <c r="J66" s="3">
        <v>3.3599494722646401</v>
      </c>
      <c r="K66" s="3">
        <v>2.2636319294060798</v>
      </c>
      <c r="L66" s="3">
        <v>3.1077431113844902</v>
      </c>
      <c r="M66" s="3">
        <v>3.7324841868210799</v>
      </c>
      <c r="N66" s="3">
        <v>2.8617037573600999</v>
      </c>
      <c r="O66" s="3">
        <v>1.6774292063924401</v>
      </c>
      <c r="P66" s="3">
        <v>2.2278105033184401</v>
      </c>
      <c r="Q66" s="3">
        <v>4.3626827340806704</v>
      </c>
      <c r="R66" s="3">
        <v>3.3682632923505502</v>
      </c>
      <c r="S66" s="3">
        <v>4.4127331508182497</v>
      </c>
      <c r="T66" s="3">
        <v>5.2464360533454499</v>
      </c>
      <c r="U66" s="3">
        <v>1.5521250798666399</v>
      </c>
      <c r="V66" s="3">
        <v>4.4185178603188602</v>
      </c>
    </row>
    <row r="67" spans="1:22" x14ac:dyDescent="0.35">
      <c r="A67" s="2">
        <v>43908</v>
      </c>
      <c r="B67" s="3">
        <v>2.6907122355555999</v>
      </c>
      <c r="C67" s="3">
        <v>7.8489123200107702</v>
      </c>
      <c r="D67" s="3">
        <v>4.3248632138409802</v>
      </c>
      <c r="E67" s="3">
        <v>2.6249402070713601</v>
      </c>
      <c r="F67" s="3">
        <v>5.0424515735951401</v>
      </c>
      <c r="G67" s="3">
        <v>4.5999260624974898</v>
      </c>
      <c r="H67" s="3">
        <v>4.4579336338681799</v>
      </c>
      <c r="I67" s="3">
        <v>5.0831217534708504</v>
      </c>
      <c r="J67" s="3">
        <v>4.3878192421176996</v>
      </c>
      <c r="K67" s="3">
        <v>3.1526641395081598</v>
      </c>
      <c r="L67" s="3">
        <v>5.3313202485025304</v>
      </c>
      <c r="M67" s="3">
        <v>5.8951119444153299</v>
      </c>
      <c r="N67" s="3">
        <v>5.9116965831474904</v>
      </c>
      <c r="O67" s="3">
        <v>2.3539092323837698</v>
      </c>
      <c r="P67" s="3">
        <v>2.6358780067637202</v>
      </c>
      <c r="Q67" s="3">
        <v>4.6356320698417504</v>
      </c>
      <c r="R67" s="3">
        <v>4.5823228079391196</v>
      </c>
      <c r="S67" s="3">
        <v>5.98782609845777</v>
      </c>
      <c r="T67" s="3">
        <v>7.8587960072737699</v>
      </c>
      <c r="U67" s="3">
        <v>2.0351581279023701</v>
      </c>
      <c r="V67" s="3">
        <v>5.5733334053667702</v>
      </c>
    </row>
    <row r="68" spans="1:22" x14ac:dyDescent="0.35">
      <c r="A68" s="2">
        <v>43938</v>
      </c>
      <c r="B68" s="3">
        <v>2.46801405165886</v>
      </c>
      <c r="C68" s="3">
        <v>4.4008203295987904</v>
      </c>
      <c r="D68" s="3">
        <v>3.94461364686522</v>
      </c>
      <c r="E68" s="3">
        <v>2.4203195519193899</v>
      </c>
      <c r="F68" s="3">
        <v>3.67262498387081</v>
      </c>
      <c r="G68" s="3">
        <v>4.0006575568818503</v>
      </c>
      <c r="H68" s="3">
        <v>3.7915881036820398</v>
      </c>
      <c r="I68" s="3">
        <v>4.2374837763059903</v>
      </c>
      <c r="J68" s="3">
        <v>4.3660682285526002</v>
      </c>
      <c r="K68" s="3">
        <v>2.5537714135850398</v>
      </c>
      <c r="L68" s="3">
        <v>4.0154090740896002</v>
      </c>
      <c r="M68" s="3">
        <v>4.3684864898573696</v>
      </c>
      <c r="N68" s="3">
        <v>4.6274906574514603</v>
      </c>
      <c r="O68" s="3">
        <v>2.0503633134066002</v>
      </c>
      <c r="P68" s="3">
        <v>2.21047227503374</v>
      </c>
      <c r="Q68" s="3">
        <v>4.4630729455994897</v>
      </c>
      <c r="R68" s="3">
        <v>3.5633342670669599</v>
      </c>
      <c r="S68" s="3">
        <v>4.8277622102313398</v>
      </c>
      <c r="T68" s="3">
        <v>5.37608495594072</v>
      </c>
      <c r="U68" s="3">
        <v>1.8699661807141601</v>
      </c>
      <c r="V68" s="3">
        <v>4.8434830733553396</v>
      </c>
    </row>
    <row r="69" spans="1:22" x14ac:dyDescent="0.35">
      <c r="A69" s="2">
        <v>43969</v>
      </c>
      <c r="B69" s="3">
        <v>2.32797343750895</v>
      </c>
      <c r="C69" s="3">
        <v>3.7797885782534801</v>
      </c>
      <c r="D69" s="3">
        <v>3.8458481637559698</v>
      </c>
      <c r="E69" s="3">
        <v>2.4577664356492201</v>
      </c>
      <c r="F69" s="3">
        <v>3.1745003786793302</v>
      </c>
      <c r="G69" s="3">
        <v>3.1705986572794802</v>
      </c>
      <c r="H69" s="3">
        <v>3.6357204737758502</v>
      </c>
      <c r="I69" s="3">
        <v>4.1829650617768701</v>
      </c>
      <c r="J69" s="3">
        <v>3.44368501970584</v>
      </c>
      <c r="K69" s="3">
        <v>2.4839698776299599</v>
      </c>
      <c r="L69" s="3">
        <v>3.6491814793045498</v>
      </c>
      <c r="M69" s="3">
        <v>3.51195952171151</v>
      </c>
      <c r="N69" s="3">
        <v>4.4358955085247702</v>
      </c>
      <c r="O69" s="3">
        <v>1.9945829255465499</v>
      </c>
      <c r="P69" s="3">
        <v>2.1394964664886</v>
      </c>
      <c r="Q69" s="3">
        <v>4.2242510959813897</v>
      </c>
      <c r="R69" s="3">
        <v>3.24994531284141</v>
      </c>
      <c r="S69" s="3">
        <v>3.9619113876482102</v>
      </c>
      <c r="T69" s="3">
        <v>4.6494706401041803</v>
      </c>
      <c r="U69" s="3">
        <v>1.66068371562291</v>
      </c>
      <c r="V69" s="3">
        <v>4.4243122478099899</v>
      </c>
    </row>
    <row r="70" spans="1:22" x14ac:dyDescent="0.35">
      <c r="A70" s="2">
        <v>44000</v>
      </c>
      <c r="B70" s="3">
        <v>2.19937886330669</v>
      </c>
      <c r="C70" s="3">
        <v>3.3504457335055</v>
      </c>
      <c r="D70" s="3">
        <v>3.15220653118562</v>
      </c>
      <c r="E70" s="3">
        <v>2.0746524648273801</v>
      </c>
      <c r="F70" s="3">
        <v>2.4438429823414798</v>
      </c>
      <c r="G70" s="3">
        <v>3.15648890540675</v>
      </c>
      <c r="H70" s="3">
        <v>3.1411365277025598</v>
      </c>
      <c r="I70" s="3">
        <v>3.9236444505208601</v>
      </c>
      <c r="J70" s="3">
        <v>3.1262129038349902</v>
      </c>
      <c r="K70" s="3">
        <v>2.2696401189513802</v>
      </c>
      <c r="L70" s="3">
        <v>2.8577892102671498</v>
      </c>
      <c r="M70" s="3">
        <v>3.4100219218226702</v>
      </c>
      <c r="N70" s="3">
        <v>3.6632045219780198</v>
      </c>
      <c r="O70" s="3">
        <v>1.6982950727936801</v>
      </c>
      <c r="P70" s="3">
        <v>1.9316305874113999</v>
      </c>
      <c r="Q70" s="3">
        <v>3.8905393793424299</v>
      </c>
      <c r="R70" s="3">
        <v>3.0130079005743999</v>
      </c>
      <c r="S70" s="3">
        <v>3.2540186306335199</v>
      </c>
      <c r="T70" s="3">
        <v>4.3965443002945603</v>
      </c>
      <c r="U70" s="3">
        <v>1.3596216467525299</v>
      </c>
      <c r="V70" s="3">
        <v>3.8853454838636701</v>
      </c>
    </row>
    <row r="71" spans="1:22" x14ac:dyDescent="0.35">
      <c r="A71" s="2">
        <v>44029</v>
      </c>
      <c r="B71" s="3">
        <v>1.9797437434636</v>
      </c>
      <c r="C71" s="3">
        <v>3.3261401318058001</v>
      </c>
      <c r="D71" s="3">
        <v>2.9121466865014201</v>
      </c>
      <c r="E71" s="3">
        <v>2.1046596963017801</v>
      </c>
      <c r="F71" s="3">
        <v>2.3319323974235999</v>
      </c>
      <c r="G71" s="3">
        <v>3.0237908229013302</v>
      </c>
      <c r="H71" s="3">
        <v>3.0115980741214399</v>
      </c>
      <c r="I71" s="3">
        <v>3.7293763231550101</v>
      </c>
      <c r="J71" s="3">
        <v>3.1975867449855602</v>
      </c>
      <c r="K71" s="3">
        <v>2.2086263361060898</v>
      </c>
      <c r="L71" s="3">
        <v>2.6790354602129098</v>
      </c>
      <c r="M71" s="3">
        <v>3.3562903796644701</v>
      </c>
      <c r="N71" s="3">
        <v>3.7231727017352898</v>
      </c>
      <c r="O71" s="3">
        <v>1.56823981184315</v>
      </c>
      <c r="P71" s="3">
        <v>1.8207191236183</v>
      </c>
      <c r="Q71" s="3">
        <v>3.79264676503694</v>
      </c>
      <c r="R71" s="3">
        <v>3.0228279039256001</v>
      </c>
      <c r="S71" s="3">
        <v>3.3196088877266301</v>
      </c>
      <c r="T71" s="3">
        <v>4.6636009145957198</v>
      </c>
      <c r="U71" s="3">
        <v>1.3621108391355701</v>
      </c>
      <c r="V71" s="3">
        <v>3.8715058353210599</v>
      </c>
    </row>
    <row r="72" spans="1:22" x14ac:dyDescent="0.35">
      <c r="A72" s="2">
        <v>44061</v>
      </c>
      <c r="B72" s="3">
        <v>1.91477483991085</v>
      </c>
      <c r="C72" s="3">
        <v>3.36239735047192</v>
      </c>
      <c r="D72" s="3">
        <v>2.7540499243880499</v>
      </c>
      <c r="E72" s="3">
        <v>2.0220100655098499</v>
      </c>
      <c r="F72" s="3">
        <v>2.7138050459069998</v>
      </c>
      <c r="G72" s="3">
        <v>2.4715880306963198</v>
      </c>
      <c r="H72" s="3">
        <v>3.1189736626374498</v>
      </c>
      <c r="I72" s="3">
        <v>3.6636512824249299</v>
      </c>
      <c r="J72" s="3">
        <v>2.97851264723377</v>
      </c>
      <c r="K72" s="3">
        <v>2.1056687225456598</v>
      </c>
      <c r="L72" s="3">
        <v>2.7689695606250799</v>
      </c>
      <c r="M72" s="3">
        <v>3.3971276985249999</v>
      </c>
      <c r="N72" s="3">
        <v>3.5488931102796899</v>
      </c>
      <c r="O72" s="3">
        <v>1.5104876061227701</v>
      </c>
      <c r="P72" s="3">
        <v>1.7652600767665201</v>
      </c>
      <c r="Q72" s="3">
        <v>3.5891320575379</v>
      </c>
      <c r="R72" s="3">
        <v>3.0737148669107999</v>
      </c>
      <c r="S72" s="3">
        <v>4.0442486306216603</v>
      </c>
      <c r="T72" s="3">
        <v>4.5494274238636603</v>
      </c>
      <c r="U72" s="3">
        <v>1.3990584277803899</v>
      </c>
      <c r="V72" s="3">
        <v>3.5742756154654001</v>
      </c>
    </row>
    <row r="73" spans="1:22" x14ac:dyDescent="0.35">
      <c r="A73" s="2">
        <v>44092</v>
      </c>
      <c r="B73" s="3">
        <v>1.9210798587695299</v>
      </c>
      <c r="C73" s="3">
        <v>3.81398112896265</v>
      </c>
      <c r="D73" s="3">
        <v>2.9196849274756</v>
      </c>
      <c r="E73" s="3">
        <v>2.08439245823108</v>
      </c>
      <c r="F73" s="3">
        <v>2.9198649085031199</v>
      </c>
      <c r="G73" s="3">
        <v>2.5785739413440498</v>
      </c>
      <c r="H73" s="3">
        <v>3.3105981231706298</v>
      </c>
      <c r="I73" s="3">
        <v>3.8124592480705601</v>
      </c>
      <c r="J73" s="3">
        <v>3.3748451269835602</v>
      </c>
      <c r="K73" s="3">
        <v>2.0901387127611</v>
      </c>
      <c r="L73" s="3">
        <v>3.3643395923126902</v>
      </c>
      <c r="M73" s="3">
        <v>3.5044850335704298</v>
      </c>
      <c r="N73" s="3">
        <v>3.46831000489887</v>
      </c>
      <c r="O73" s="3">
        <v>1.5193295539523901</v>
      </c>
      <c r="P73" s="3">
        <v>1.77859174480657</v>
      </c>
      <c r="Q73" s="3">
        <v>3.4904415760643599</v>
      </c>
      <c r="R73" s="3">
        <v>3.1323087940471601</v>
      </c>
      <c r="S73" s="3">
        <v>4.5299847540378204</v>
      </c>
      <c r="T73" s="3">
        <v>4.2564967512263401</v>
      </c>
      <c r="U73" s="3">
        <v>1.29966455734866</v>
      </c>
      <c r="V73" s="3">
        <v>3.3967585330902401</v>
      </c>
    </row>
    <row r="74" spans="1:22" x14ac:dyDescent="0.35">
      <c r="A74" s="2">
        <v>44120</v>
      </c>
      <c r="B74" s="3">
        <v>1.93820883815812</v>
      </c>
      <c r="C74" s="3">
        <v>3.79806836045316</v>
      </c>
      <c r="D74" s="3">
        <v>2.8621738349564301</v>
      </c>
      <c r="E74" s="3">
        <v>1.9752222630251499</v>
      </c>
      <c r="F74" s="3">
        <v>3.2634523839576599</v>
      </c>
      <c r="G74" s="3">
        <v>2.6385483451026999</v>
      </c>
      <c r="H74" s="3">
        <v>3.2811461339256098</v>
      </c>
      <c r="I74" s="3">
        <v>3.8710089274586399</v>
      </c>
      <c r="J74" s="3">
        <v>3.3745765596400799</v>
      </c>
      <c r="K74" s="3">
        <v>2.14922696750304</v>
      </c>
      <c r="L74" s="3">
        <v>3.4542492198764299</v>
      </c>
      <c r="M74" s="3">
        <v>3.5919281495590201</v>
      </c>
      <c r="N74" s="3">
        <v>3.8110122946688598</v>
      </c>
      <c r="O74" s="3">
        <v>1.5213653829073199</v>
      </c>
      <c r="P74" s="3">
        <v>1.7169567413937801</v>
      </c>
      <c r="Q74" s="3">
        <v>3.5107189336712401</v>
      </c>
      <c r="R74" s="3">
        <v>3.2034748101931898</v>
      </c>
      <c r="S74" s="3">
        <v>4.2190044979526604</v>
      </c>
      <c r="T74" s="3">
        <v>4.3160489194921299</v>
      </c>
      <c r="U74" s="3">
        <v>1.34302975578248</v>
      </c>
      <c r="V74" s="3">
        <v>3.2952378889402101</v>
      </c>
    </row>
    <row r="75" spans="1:22" x14ac:dyDescent="0.35">
      <c r="A75" s="2">
        <v>44153</v>
      </c>
      <c r="B75" s="3">
        <v>1.9454057448590101</v>
      </c>
      <c r="C75" s="3">
        <v>3.3128178959035699</v>
      </c>
      <c r="D75" s="3">
        <v>2.5018476281670301</v>
      </c>
      <c r="E75" s="3">
        <v>1.62577558503824</v>
      </c>
      <c r="F75" s="3">
        <v>2.5456878937081902</v>
      </c>
      <c r="G75" s="3">
        <v>2.1793637199881801</v>
      </c>
      <c r="H75" s="3">
        <v>3.3779681020016801</v>
      </c>
      <c r="I75" s="3">
        <v>3.72816923332446</v>
      </c>
      <c r="J75" s="3">
        <v>3.2248880878616899</v>
      </c>
      <c r="K75" s="3">
        <v>2.0015277799310298</v>
      </c>
      <c r="L75" s="3">
        <v>3.45729079509392</v>
      </c>
      <c r="M75" s="3">
        <v>3.5525680608120398</v>
      </c>
      <c r="N75" s="3">
        <v>3.4628805609951798</v>
      </c>
      <c r="O75" s="3">
        <v>1.4531846279583001</v>
      </c>
      <c r="P75" s="3">
        <v>1.74624231397953</v>
      </c>
      <c r="Q75" s="3">
        <v>3.6471148348943099</v>
      </c>
      <c r="R75" s="3">
        <v>2.8549387506312298</v>
      </c>
      <c r="S75" s="3">
        <v>3.9741962570137801</v>
      </c>
      <c r="T75" s="3">
        <v>4.5680375605657302</v>
      </c>
      <c r="U75" s="3">
        <v>1.3370406585198</v>
      </c>
      <c r="V75" s="3">
        <v>3.4029785522945799</v>
      </c>
    </row>
    <row r="76" spans="1:22" x14ac:dyDescent="0.35">
      <c r="A76" s="2">
        <v>44183</v>
      </c>
      <c r="B76" s="3">
        <v>1.84110712662702</v>
      </c>
      <c r="C76" s="3">
        <v>3.1867599243118199</v>
      </c>
      <c r="D76" s="3">
        <v>2.2174386764887899</v>
      </c>
      <c r="E76" s="3">
        <v>1.66676469113415</v>
      </c>
      <c r="F76" s="3">
        <v>2.77136233639657</v>
      </c>
      <c r="G76" s="3">
        <v>1.7167913432133599</v>
      </c>
      <c r="H76" s="3">
        <v>3.5212304499573799</v>
      </c>
      <c r="I76" s="3">
        <v>3.6991289934835199</v>
      </c>
      <c r="J76" s="3">
        <v>3.4763850222014798</v>
      </c>
      <c r="K76" s="3">
        <v>1.86105620384333</v>
      </c>
      <c r="L76" s="3">
        <v>3.3487633870595701</v>
      </c>
      <c r="M76" s="3">
        <v>3.7687028456071001</v>
      </c>
      <c r="N76" s="3">
        <v>3.1714598156205001</v>
      </c>
      <c r="O76" s="3">
        <v>1.35064454222053</v>
      </c>
      <c r="P76" s="3">
        <v>1.6643869104628899</v>
      </c>
      <c r="Q76" s="3">
        <v>3.7083386603627999</v>
      </c>
      <c r="R76" s="3">
        <v>2.7444553836695702</v>
      </c>
      <c r="S76" s="3">
        <v>3.8600138418718601</v>
      </c>
      <c r="T76" s="3">
        <v>4.3817143266891803</v>
      </c>
      <c r="U76" s="3">
        <v>1.2252549622186499</v>
      </c>
      <c r="V76" s="3">
        <v>3.4843444190058102</v>
      </c>
    </row>
    <row r="77" spans="1:22" x14ac:dyDescent="0.35">
      <c r="A77" s="2">
        <v>44211</v>
      </c>
      <c r="B77" s="3">
        <v>1.69554457046703</v>
      </c>
      <c r="C77" s="3">
        <v>3.0520684627855901</v>
      </c>
      <c r="D77" s="3">
        <v>2.2382751446960798</v>
      </c>
      <c r="E77" s="3">
        <v>1.67344864591637</v>
      </c>
      <c r="F77" s="3">
        <v>2.8954608548896501</v>
      </c>
      <c r="G77" s="3">
        <v>1.7099666343262001</v>
      </c>
      <c r="H77" s="3">
        <v>3.6635830075675901</v>
      </c>
      <c r="I77" s="3">
        <v>3.4484029485893299</v>
      </c>
      <c r="J77" s="3">
        <v>3.3729650869386401</v>
      </c>
      <c r="K77" s="3">
        <v>1.6639684307459599</v>
      </c>
      <c r="L77" s="3">
        <v>3.4211546331913198</v>
      </c>
      <c r="M77" s="3">
        <v>3.9323806785894599</v>
      </c>
      <c r="N77" s="3">
        <v>3.2669857197319301</v>
      </c>
      <c r="O77" s="3">
        <v>1.3207741670300901</v>
      </c>
      <c r="P77" s="3">
        <v>1.4934298521970599</v>
      </c>
      <c r="Q77" s="3">
        <v>3.7360570436111802</v>
      </c>
      <c r="R77" s="3">
        <v>2.7313386881468702</v>
      </c>
      <c r="S77" s="3">
        <v>3.8725350338227398</v>
      </c>
      <c r="T77" s="3">
        <v>4.2845078020461997</v>
      </c>
      <c r="U77" s="3">
        <v>1.14389171832605</v>
      </c>
      <c r="V77" s="3">
        <v>3.4896612952980202</v>
      </c>
    </row>
    <row r="78" spans="1:22" x14ac:dyDescent="0.35">
      <c r="A78" s="2">
        <v>44245</v>
      </c>
      <c r="B78" s="3">
        <v>1.6069699811649301</v>
      </c>
      <c r="C78" s="3">
        <v>3.0432009897486401</v>
      </c>
      <c r="D78" s="3">
        <v>2.5025519865239501</v>
      </c>
      <c r="E78" s="3">
        <v>1.7994213517084301</v>
      </c>
      <c r="F78" s="3">
        <v>2.8159648388309502</v>
      </c>
      <c r="G78" s="3">
        <v>1.72785518114618</v>
      </c>
      <c r="H78" s="3">
        <v>3.8976006394123401</v>
      </c>
      <c r="I78" s="3">
        <v>3.4433766643986199</v>
      </c>
      <c r="J78" s="3">
        <v>3.5235229704036999</v>
      </c>
      <c r="K78" s="3">
        <v>1.6643650719054699</v>
      </c>
      <c r="L78" s="3">
        <v>3.7399116373182699</v>
      </c>
      <c r="M78" s="3">
        <v>3.8495856406270899</v>
      </c>
      <c r="N78" s="3">
        <v>3.3427859030574401</v>
      </c>
      <c r="O78" s="3">
        <v>1.3223711624911001</v>
      </c>
      <c r="P78" s="3">
        <v>1.32641457387386</v>
      </c>
      <c r="Q78" s="3">
        <v>3.8328982793384601</v>
      </c>
      <c r="R78" s="3">
        <v>2.8004672488256399</v>
      </c>
      <c r="S78" s="3">
        <v>4.5610817556462298</v>
      </c>
      <c r="T78" s="3">
        <v>4.3649503435642103</v>
      </c>
      <c r="U78" s="3">
        <v>1.1802487883825299</v>
      </c>
      <c r="V78" s="3">
        <v>3.5319609900298401</v>
      </c>
    </row>
    <row r="79" spans="1:22" x14ac:dyDescent="0.35">
      <c r="A79" s="2">
        <v>44273</v>
      </c>
      <c r="B79" s="3">
        <v>1.85202664386436</v>
      </c>
      <c r="C79" s="3">
        <v>2.8289729582544401</v>
      </c>
      <c r="D79" s="3">
        <v>2.5334402899497799</v>
      </c>
      <c r="E79" s="3">
        <v>1.8299187388695</v>
      </c>
      <c r="F79" s="3">
        <v>2.99378330666541</v>
      </c>
      <c r="G79" s="3">
        <v>2.0091046695652901</v>
      </c>
      <c r="H79" s="3">
        <v>3.95644371195089</v>
      </c>
      <c r="I79" s="3">
        <v>3.6126905547719201</v>
      </c>
      <c r="J79" s="3">
        <v>3.38929456595856</v>
      </c>
      <c r="K79" s="3">
        <v>1.67984117261194</v>
      </c>
      <c r="L79" s="3">
        <v>4.2826358170940404</v>
      </c>
      <c r="M79" s="3">
        <v>3.8370889132791102</v>
      </c>
      <c r="N79" s="3">
        <v>3.2363492561015499</v>
      </c>
      <c r="O79" s="3">
        <v>1.39340516347744</v>
      </c>
      <c r="P79" s="3">
        <v>1.4866644200102499</v>
      </c>
      <c r="Q79" s="3">
        <v>3.8813688705217699</v>
      </c>
      <c r="R79" s="3">
        <v>2.7541462008643798</v>
      </c>
      <c r="S79" s="3">
        <v>4.4899753470950401</v>
      </c>
      <c r="T79" s="3">
        <v>4.45155322249368</v>
      </c>
      <c r="U79" s="3">
        <v>1.16746220580075</v>
      </c>
      <c r="V79" s="3">
        <v>3.5219199418821501</v>
      </c>
    </row>
    <row r="80" spans="1:22" x14ac:dyDescent="0.35">
      <c r="A80" s="2">
        <v>44302</v>
      </c>
      <c r="B80" s="3">
        <v>1.9577768437529599</v>
      </c>
      <c r="C80" s="3">
        <v>3.06052306042637</v>
      </c>
      <c r="D80" s="3">
        <v>2.71393472807272</v>
      </c>
      <c r="E80" s="3">
        <v>1.9510351665360499</v>
      </c>
      <c r="F80" s="3">
        <v>2.90527437822099</v>
      </c>
      <c r="G80" s="3">
        <v>2.1154737878560801</v>
      </c>
      <c r="H80" s="3">
        <v>3.97056601034302</v>
      </c>
      <c r="I80" s="3">
        <v>3.6096764016380698</v>
      </c>
      <c r="J80" s="3">
        <v>3.23623003522557</v>
      </c>
      <c r="K80" s="3">
        <v>1.65926210643715</v>
      </c>
      <c r="L80" s="3">
        <v>4.5153448394394502</v>
      </c>
      <c r="M80" s="3">
        <v>4.0513654361425901</v>
      </c>
      <c r="N80" s="3">
        <v>3.3034781573854701</v>
      </c>
      <c r="O80" s="3">
        <v>1.3798793842827901</v>
      </c>
      <c r="P80" s="3">
        <v>1.60092553459614</v>
      </c>
      <c r="Q80" s="3">
        <v>3.6862503781217102</v>
      </c>
      <c r="R80" s="3">
        <v>2.86081650000619</v>
      </c>
      <c r="S80" s="3">
        <v>5.3314992035225703</v>
      </c>
      <c r="T80" s="3">
        <v>4.4039524143282103</v>
      </c>
      <c r="U80" s="3">
        <v>1.12913900108133</v>
      </c>
      <c r="V80" s="3">
        <v>3.35261686053272</v>
      </c>
    </row>
    <row r="81" spans="1:22" x14ac:dyDescent="0.35">
      <c r="A81" s="2">
        <v>44334</v>
      </c>
      <c r="B81" s="3">
        <v>1.86712912028304</v>
      </c>
      <c r="C81" s="3">
        <v>3.9628126241516202</v>
      </c>
      <c r="D81" s="3">
        <v>2.8685164568542798</v>
      </c>
      <c r="E81" s="3">
        <v>2.02228806036447</v>
      </c>
      <c r="F81" s="3">
        <v>2.8253178950093401</v>
      </c>
      <c r="G81" s="3">
        <v>2.2647003091365998</v>
      </c>
      <c r="H81" s="3">
        <v>4.0225801759482298</v>
      </c>
      <c r="I81" s="3">
        <v>4.2197874095630699</v>
      </c>
      <c r="J81" s="3">
        <v>3.1286035672039398</v>
      </c>
      <c r="K81" s="3">
        <v>1.7405529855486099</v>
      </c>
      <c r="L81" s="3">
        <v>4.6869778215711699</v>
      </c>
      <c r="M81" s="3">
        <v>4.2828651076822801</v>
      </c>
      <c r="N81" s="3">
        <v>3.1215071168983402</v>
      </c>
      <c r="O81" s="3">
        <v>1.39423165975602</v>
      </c>
      <c r="P81" s="3">
        <v>1.68575046449954</v>
      </c>
      <c r="Q81" s="3">
        <v>3.79767088675642</v>
      </c>
      <c r="R81" s="3">
        <v>2.9107835868552598</v>
      </c>
      <c r="S81" s="3">
        <v>5.3566013778585102</v>
      </c>
      <c r="T81" s="3">
        <v>4.3438193057956997</v>
      </c>
      <c r="U81" s="3">
        <v>1.21997480126839</v>
      </c>
      <c r="V81" s="3">
        <v>3.2916271257447001</v>
      </c>
    </row>
    <row r="82" spans="1:22" x14ac:dyDescent="0.35">
      <c r="A82" s="2">
        <v>44365</v>
      </c>
      <c r="B82" s="3">
        <v>1.86989340018039</v>
      </c>
      <c r="C82" s="3">
        <v>3.9295422303544001</v>
      </c>
      <c r="D82" s="3">
        <v>2.9442237227969499</v>
      </c>
      <c r="E82" s="3">
        <v>1.9325460135753201</v>
      </c>
      <c r="F82" s="3">
        <v>3.00395305743639</v>
      </c>
      <c r="G82" s="3">
        <v>2.9060008249561902</v>
      </c>
      <c r="H82" s="3">
        <v>4.0830776903923702</v>
      </c>
      <c r="I82" s="3">
        <v>4.0267414207765304</v>
      </c>
      <c r="J82" s="3">
        <v>3.1616983142531701</v>
      </c>
      <c r="K82" s="3">
        <v>1.6624904195589201</v>
      </c>
      <c r="L82" s="3">
        <v>4.7264388679423197</v>
      </c>
      <c r="M82" s="3">
        <v>4.2849274258882399</v>
      </c>
      <c r="N82" s="3">
        <v>3.01799367182912</v>
      </c>
      <c r="O82" s="3">
        <v>1.4027613102852501</v>
      </c>
      <c r="P82" s="3">
        <v>1.62991906584389</v>
      </c>
      <c r="Q82" s="3">
        <v>3.8375111056050901</v>
      </c>
      <c r="R82" s="3">
        <v>2.8302475889786001</v>
      </c>
      <c r="S82" s="3">
        <v>5.5948740101451504</v>
      </c>
      <c r="T82" s="3">
        <v>4.3822338512371104</v>
      </c>
      <c r="U82" s="3">
        <v>1.2157153307722399</v>
      </c>
      <c r="V82" s="3">
        <v>3.2119682199675501</v>
      </c>
    </row>
    <row r="83" spans="1:22" x14ac:dyDescent="0.35">
      <c r="A83" s="2">
        <v>44393</v>
      </c>
      <c r="B83" s="3">
        <v>1.86061480481529</v>
      </c>
      <c r="C83" s="3">
        <v>4.30604384552199</v>
      </c>
      <c r="D83" s="3">
        <v>3.0610410153982799</v>
      </c>
      <c r="E83" s="3">
        <v>1.9751125185067899</v>
      </c>
      <c r="F83" s="3">
        <v>3.08886256550384</v>
      </c>
      <c r="G83" s="3">
        <v>2.99903320882115</v>
      </c>
      <c r="H83" s="3">
        <v>4.2356578907216997</v>
      </c>
      <c r="I83" s="3">
        <v>4.00975082248035</v>
      </c>
      <c r="J83" s="3">
        <v>3.1495105092556299</v>
      </c>
      <c r="K83" s="3">
        <v>1.6862858873422999</v>
      </c>
      <c r="L83" s="3">
        <v>5.2168249864527203</v>
      </c>
      <c r="M83" s="3">
        <v>4.5223352006869604</v>
      </c>
      <c r="N83" s="3">
        <v>3.0812522737075199</v>
      </c>
      <c r="O83" s="3">
        <v>1.38865477423249</v>
      </c>
      <c r="P83" s="3">
        <v>1.68092974540199</v>
      </c>
      <c r="Q83" s="3">
        <v>3.9024870732358199</v>
      </c>
      <c r="R83" s="3">
        <v>2.9436188964951899</v>
      </c>
      <c r="S83" s="3">
        <v>5.99204247879387</v>
      </c>
      <c r="T83" s="3">
        <v>4.6957999951315097</v>
      </c>
      <c r="U83" s="3">
        <v>1.4228933936036099</v>
      </c>
      <c r="V83" s="3">
        <v>3.2824516204104799</v>
      </c>
    </row>
    <row r="84" spans="1:22" x14ac:dyDescent="0.35">
      <c r="A84" s="2">
        <v>44426</v>
      </c>
      <c r="B84" s="3">
        <v>1.9928931513503301</v>
      </c>
      <c r="C84" s="3">
        <v>4.7415967567127701</v>
      </c>
      <c r="D84" s="3">
        <v>3.0075869163777802</v>
      </c>
      <c r="E84" s="3">
        <v>2.0030063419233599</v>
      </c>
      <c r="F84" s="3">
        <v>2.97108171132757</v>
      </c>
      <c r="G84" s="3">
        <v>3.6612254895938698</v>
      </c>
      <c r="H84" s="3">
        <v>4.1936690858903596</v>
      </c>
      <c r="I84" s="3">
        <v>4.3658981815955</v>
      </c>
      <c r="J84" s="3">
        <v>3.1536224134523501</v>
      </c>
      <c r="K84" s="3">
        <v>1.8185044960258601</v>
      </c>
      <c r="L84" s="3">
        <v>5.88621760011109</v>
      </c>
      <c r="M84" s="3">
        <v>4.9960157620905203</v>
      </c>
      <c r="N84" s="3">
        <v>3.0359232512300398</v>
      </c>
      <c r="O84" s="3">
        <v>1.3405307468324501</v>
      </c>
      <c r="P84" s="3">
        <v>1.9384428327333401</v>
      </c>
      <c r="Q84" s="3">
        <v>3.8751586030497398</v>
      </c>
      <c r="R84" s="3">
        <v>2.9617637165237198</v>
      </c>
      <c r="S84" s="3">
        <v>5.9522953228189897</v>
      </c>
      <c r="T84" s="3">
        <v>4.4700418820755496</v>
      </c>
      <c r="U84" s="3">
        <v>1.4164517896956299</v>
      </c>
      <c r="V84" s="3">
        <v>3.13288633582069</v>
      </c>
    </row>
    <row r="85" spans="1:22" x14ac:dyDescent="0.35">
      <c r="A85" s="2">
        <v>44456</v>
      </c>
      <c r="B85" s="3">
        <v>1.98345719432511</v>
      </c>
      <c r="C85" s="3">
        <v>4.58808375899594</v>
      </c>
      <c r="D85" s="3">
        <v>3.1102962637411502</v>
      </c>
      <c r="E85" s="3">
        <v>1.8603206077647501</v>
      </c>
      <c r="F85" s="3">
        <v>2.97408301706814</v>
      </c>
      <c r="G85" s="3">
        <v>3.6544399897520701</v>
      </c>
      <c r="H85" s="3">
        <v>4.0275398279124897</v>
      </c>
      <c r="I85" s="3">
        <v>4.2778928924092003</v>
      </c>
      <c r="J85" s="3">
        <v>3.1976759056534201</v>
      </c>
      <c r="K85" s="3">
        <v>1.8432550784108901</v>
      </c>
      <c r="L85" s="3">
        <v>6.5160082456124897</v>
      </c>
      <c r="M85" s="3">
        <v>5.1551402927685999</v>
      </c>
      <c r="N85" s="3">
        <v>2.9751069329380599</v>
      </c>
      <c r="O85" s="3">
        <v>1.27398596035323</v>
      </c>
      <c r="P85" s="3">
        <v>1.9189285670296701</v>
      </c>
      <c r="Q85" s="3">
        <v>4.0951517257527303</v>
      </c>
      <c r="R85" s="3">
        <v>2.8489531297453801</v>
      </c>
      <c r="S85" s="3">
        <v>6.0679370501376004</v>
      </c>
      <c r="T85" s="3">
        <v>4.1696776843507903</v>
      </c>
      <c r="U85" s="3">
        <v>1.38742215427256</v>
      </c>
      <c r="V85" s="3">
        <v>3.0533171772143501</v>
      </c>
    </row>
    <row r="86" spans="1:22" x14ac:dyDescent="0.35">
      <c r="A86" s="2">
        <v>44487</v>
      </c>
      <c r="B86" s="3">
        <v>2.0053223619615701</v>
      </c>
      <c r="C86" s="3">
        <v>5.12771981414976</v>
      </c>
      <c r="D86" s="3">
        <v>2.8575601269173099</v>
      </c>
      <c r="E86" s="3">
        <v>1.78120792817967</v>
      </c>
      <c r="F86" s="3">
        <v>2.96200621742486</v>
      </c>
      <c r="G86" s="3">
        <v>3.46946506531369</v>
      </c>
      <c r="H86" s="3">
        <v>3.85900572327655</v>
      </c>
      <c r="I86" s="3">
        <v>4.4867699198978901</v>
      </c>
      <c r="J86" s="3">
        <v>3.3114857116054099</v>
      </c>
      <c r="K86" s="3">
        <v>1.94556690821635</v>
      </c>
      <c r="L86" s="3">
        <v>6.5057109321838098</v>
      </c>
      <c r="M86" s="3">
        <v>4.7493547854196203</v>
      </c>
      <c r="N86" s="3">
        <v>3.0677609271070199</v>
      </c>
      <c r="O86" s="3">
        <v>1.26764592937494</v>
      </c>
      <c r="P86" s="3">
        <v>1.90925794635649</v>
      </c>
      <c r="Q86" s="3">
        <v>3.83882657766735</v>
      </c>
      <c r="R86" s="3">
        <v>2.8199074082494602</v>
      </c>
      <c r="S86" s="3">
        <v>6.1788972582398598</v>
      </c>
      <c r="T86" s="3">
        <v>4.0828952011297304</v>
      </c>
      <c r="U86" s="3">
        <v>1.4227017953396599</v>
      </c>
      <c r="V86" s="3">
        <v>2.8866236478127498</v>
      </c>
    </row>
    <row r="87" spans="1:22" x14ac:dyDescent="0.35">
      <c r="A87" s="2">
        <v>44518</v>
      </c>
      <c r="B87" s="3">
        <v>2.0166767696160401</v>
      </c>
      <c r="C87" s="3">
        <v>5.0582060181869997</v>
      </c>
      <c r="D87" s="3">
        <v>3.0770525663387498</v>
      </c>
      <c r="E87" s="3">
        <v>1.7680668958226899</v>
      </c>
      <c r="F87" s="3">
        <v>3.1764075081554299</v>
      </c>
      <c r="G87" s="3">
        <v>3.77693807790545</v>
      </c>
      <c r="H87" s="3">
        <v>3.9819005825836302</v>
      </c>
      <c r="I87" s="3">
        <v>4.2011106589544198</v>
      </c>
      <c r="J87" s="3">
        <v>3.54812591356503</v>
      </c>
      <c r="K87" s="3">
        <v>1.9989446174148799</v>
      </c>
      <c r="L87" s="3">
        <v>7.7946886022102797</v>
      </c>
      <c r="M87" s="3">
        <v>4.4683917468769101</v>
      </c>
      <c r="N87" s="3">
        <v>2.7953839193167198</v>
      </c>
      <c r="O87" s="3">
        <v>1.35130445609453</v>
      </c>
      <c r="P87" s="3">
        <v>1.98801507386218</v>
      </c>
      <c r="Q87" s="3">
        <v>3.8309074811915802</v>
      </c>
      <c r="R87" s="3">
        <v>2.79371867559006</v>
      </c>
      <c r="S87" s="3">
        <v>5.0875837486502</v>
      </c>
      <c r="T87" s="3">
        <v>3.7346393883041902</v>
      </c>
      <c r="U87" s="3">
        <v>1.35832141649657</v>
      </c>
      <c r="V87" s="3">
        <v>3.0463391244663698</v>
      </c>
    </row>
    <row r="88" spans="1:22" x14ac:dyDescent="0.35">
      <c r="A88" s="2">
        <v>44547</v>
      </c>
      <c r="B88" s="3">
        <v>1.96338611114909</v>
      </c>
      <c r="C88" s="3">
        <v>5.2617201732435896</v>
      </c>
      <c r="D88" s="3">
        <v>3.1413497088483702</v>
      </c>
      <c r="E88" s="3">
        <v>1.75148595702876</v>
      </c>
      <c r="F88" s="3">
        <v>3.4272316376442302</v>
      </c>
      <c r="G88" s="3">
        <v>4.2695576627944201</v>
      </c>
      <c r="H88" s="3">
        <v>3.8899839527528499</v>
      </c>
      <c r="I88" s="3">
        <v>4.2047656245276404</v>
      </c>
      <c r="J88" s="3">
        <v>3.4704466143823098</v>
      </c>
      <c r="K88" s="3">
        <v>1.9247736563115301</v>
      </c>
      <c r="L88" s="3">
        <v>7.4775199845597697</v>
      </c>
      <c r="M88" s="3">
        <v>4.6445490820100703</v>
      </c>
      <c r="N88" s="3">
        <v>3.1919434230400299</v>
      </c>
      <c r="O88" s="3">
        <v>1.39317458275126</v>
      </c>
      <c r="P88" s="3">
        <v>2.1459931021073699</v>
      </c>
      <c r="Q88" s="3">
        <v>3.9963748976126401</v>
      </c>
      <c r="R88" s="3">
        <v>2.8810614683215898</v>
      </c>
      <c r="S88" s="3">
        <v>4.7074525506811797</v>
      </c>
      <c r="T88" s="3">
        <v>4.1110658459485698</v>
      </c>
      <c r="U88" s="3">
        <v>1.49641968383327</v>
      </c>
      <c r="V88" s="3">
        <v>3.2151749438869901</v>
      </c>
    </row>
    <row r="89" spans="1:22" x14ac:dyDescent="0.35">
      <c r="A89" s="2">
        <v>44579</v>
      </c>
      <c r="B89" s="3">
        <v>2.06478669238922</v>
      </c>
      <c r="C89" s="3">
        <v>4.7404108920981001</v>
      </c>
      <c r="D89" s="3">
        <v>3.1579252632046599</v>
      </c>
      <c r="E89" s="3">
        <v>1.78736522191469</v>
      </c>
      <c r="F89" s="3">
        <v>3.1216100621179002</v>
      </c>
      <c r="G89" s="3">
        <v>3.587428296968</v>
      </c>
      <c r="H89" s="3">
        <v>3.7803558529481802</v>
      </c>
      <c r="I89" s="3">
        <v>4.1797821949522396</v>
      </c>
      <c r="J89" s="3">
        <v>3.4191102243104798</v>
      </c>
      <c r="K89" s="3">
        <v>2.0305386603640501</v>
      </c>
      <c r="L89" s="3">
        <v>7.2278196945456799</v>
      </c>
      <c r="M89" s="3">
        <v>4.5190682376776703</v>
      </c>
      <c r="N89" s="3">
        <v>3.1240161541643698</v>
      </c>
      <c r="O89" s="3">
        <v>1.3269056253801199</v>
      </c>
      <c r="P89" s="3">
        <v>2.1492006233772498</v>
      </c>
      <c r="Q89" s="3">
        <v>3.85921427236556</v>
      </c>
      <c r="R89" s="3">
        <v>2.84948203070247</v>
      </c>
      <c r="S89" s="3">
        <v>5.4503852796605603</v>
      </c>
      <c r="T89" s="3">
        <v>4.3648191651383996</v>
      </c>
      <c r="U89" s="3">
        <v>1.5809761234248201</v>
      </c>
      <c r="V89" s="3">
        <v>3.0145877365509599</v>
      </c>
    </row>
    <row r="90" spans="1:22" x14ac:dyDescent="0.35">
      <c r="A90" s="2">
        <v>44610</v>
      </c>
      <c r="B90" s="3">
        <v>2.1831265382156202</v>
      </c>
      <c r="C90" s="3">
        <v>4.7506664760430297</v>
      </c>
      <c r="D90" s="3">
        <v>3.0895012373530402</v>
      </c>
      <c r="E90" s="3">
        <v>1.81220166741682</v>
      </c>
      <c r="F90" s="3">
        <v>3.4122675745833599</v>
      </c>
      <c r="G90" s="3">
        <v>3.4437633888367798</v>
      </c>
      <c r="H90" s="3">
        <v>3.7479452874710599</v>
      </c>
      <c r="I90" s="3">
        <v>4.2874289350570001</v>
      </c>
      <c r="J90" s="3">
        <v>3.67649030686675</v>
      </c>
      <c r="K90" s="3">
        <v>2.1666269307888899</v>
      </c>
      <c r="L90" s="3">
        <v>6.8720238502188398</v>
      </c>
      <c r="M90" s="3">
        <v>4.3330824562766699</v>
      </c>
      <c r="N90" s="3">
        <v>2.9659683375168502</v>
      </c>
      <c r="O90" s="3">
        <v>1.45560309352739</v>
      </c>
      <c r="P90" s="3">
        <v>2.2182326658678599</v>
      </c>
      <c r="Q90" s="3">
        <v>3.9736947981303601</v>
      </c>
      <c r="R90" s="3">
        <v>2.8204392286592301</v>
      </c>
      <c r="S90" s="3">
        <v>5.8207723889088303</v>
      </c>
      <c r="T90" s="3">
        <v>3.9359227988916898</v>
      </c>
      <c r="U90" s="3">
        <v>1.6837054168707899</v>
      </c>
      <c r="V90" s="3">
        <v>2.9755571840742698</v>
      </c>
    </row>
    <row r="91" spans="1:22" x14ac:dyDescent="0.35">
      <c r="A91" s="2">
        <v>44638</v>
      </c>
      <c r="B91" s="3">
        <v>2.3612455526290299</v>
      </c>
      <c r="C91" s="3">
        <v>4.6394572430060803</v>
      </c>
      <c r="D91" s="3">
        <v>3.2323854972369999</v>
      </c>
      <c r="E91" s="3">
        <v>1.9557311036415199</v>
      </c>
      <c r="F91" s="3">
        <v>3.5350432914996999</v>
      </c>
      <c r="G91" s="3">
        <v>3.55529053396402</v>
      </c>
      <c r="H91" s="3">
        <v>3.7968014576520699</v>
      </c>
      <c r="I91" s="3">
        <v>4.5253919743771602</v>
      </c>
      <c r="J91" s="3">
        <v>3.4583020785506098</v>
      </c>
      <c r="K91" s="3">
        <v>2.2284163292918899</v>
      </c>
      <c r="L91" s="3">
        <v>9.1205104909676002</v>
      </c>
      <c r="M91" s="3">
        <v>4.3312167958815202</v>
      </c>
      <c r="N91" s="3">
        <v>3.0977047473163601</v>
      </c>
      <c r="O91" s="3">
        <v>1.4607916544061701</v>
      </c>
      <c r="P91" s="3">
        <v>2.51493092985966</v>
      </c>
      <c r="Q91" s="3">
        <v>3.71905937512898</v>
      </c>
      <c r="R91" s="3">
        <v>2.9130125444615902</v>
      </c>
      <c r="S91" s="3">
        <v>5.9844268851417004</v>
      </c>
      <c r="T91" s="3">
        <v>3.6968129564795098</v>
      </c>
      <c r="U91" s="3">
        <v>1.82603734605492</v>
      </c>
      <c r="V91" s="3">
        <v>2.9153702258663401</v>
      </c>
    </row>
    <row r="92" spans="1:22" x14ac:dyDescent="0.35">
      <c r="A92" s="2">
        <v>44669</v>
      </c>
      <c r="B92" s="3">
        <v>2.4375816640516001</v>
      </c>
      <c r="C92" s="3">
        <v>4.8681297577681404</v>
      </c>
      <c r="D92" s="3">
        <v>3.3175352809045999</v>
      </c>
      <c r="E92" s="3">
        <v>2.0594000538297901</v>
      </c>
      <c r="F92" s="3">
        <v>3.4682797347994301</v>
      </c>
      <c r="G92" s="3">
        <v>3.83742526304458</v>
      </c>
      <c r="H92" s="3">
        <v>3.8569758682141502</v>
      </c>
      <c r="I92" s="3">
        <v>4.7011403488175496</v>
      </c>
      <c r="J92" s="3">
        <v>3.55745373867145</v>
      </c>
      <c r="K92" s="3">
        <v>2.27949761377949</v>
      </c>
      <c r="L92" s="3">
        <v>8.3997678442162709</v>
      </c>
      <c r="M92" s="3">
        <v>4.61680143190158</v>
      </c>
      <c r="N92" s="3">
        <v>3.15303679646899</v>
      </c>
      <c r="O92" s="3">
        <v>1.4819434921519401</v>
      </c>
      <c r="P92" s="3">
        <v>2.6059868956050498</v>
      </c>
      <c r="Q92" s="3">
        <v>3.70638458872192</v>
      </c>
      <c r="R92" s="3">
        <v>2.9939968846845599</v>
      </c>
      <c r="S92" s="3">
        <v>5.28020920127521</v>
      </c>
      <c r="T92" s="3">
        <v>3.4737696321928699</v>
      </c>
      <c r="U92" s="3">
        <v>1.6656762037289401</v>
      </c>
      <c r="V92" s="3">
        <v>2.6952523444639298</v>
      </c>
    </row>
    <row r="93" spans="1:22" x14ac:dyDescent="0.35">
      <c r="A93" s="2">
        <v>44699</v>
      </c>
      <c r="B93" s="3">
        <v>2.4872804485445501</v>
      </c>
      <c r="C93" s="3">
        <v>5.1840938175103597</v>
      </c>
      <c r="D93" s="3">
        <v>3.5183006713182601</v>
      </c>
      <c r="E93" s="3">
        <v>2.3272591915431899</v>
      </c>
      <c r="F93" s="3">
        <v>3.9351062687092</v>
      </c>
      <c r="G93" s="3">
        <v>4.59955517014241</v>
      </c>
      <c r="H93" s="3">
        <v>3.9765606993282301</v>
      </c>
      <c r="I93" s="3">
        <v>4.8100637177899799</v>
      </c>
      <c r="J93" s="3">
        <v>3.8127999914098401</v>
      </c>
      <c r="K93" s="3">
        <v>2.3542899986410202</v>
      </c>
      <c r="L93" s="3">
        <v>10.010653147103801</v>
      </c>
      <c r="M93" s="3">
        <v>4.9491139889794598</v>
      </c>
      <c r="N93" s="3">
        <v>3.6288552197880799</v>
      </c>
      <c r="O93" s="3">
        <v>1.6670678468271201</v>
      </c>
      <c r="P93" s="3">
        <v>2.62269640853826</v>
      </c>
      <c r="Q93" s="3">
        <v>4.0403520395120003</v>
      </c>
      <c r="R93" s="3">
        <v>3.0474116127332</v>
      </c>
      <c r="S93" s="3">
        <v>5.6373276323398498</v>
      </c>
      <c r="T93" s="3">
        <v>3.8899504027046401</v>
      </c>
      <c r="U93" s="3">
        <v>1.8320398829355</v>
      </c>
      <c r="V93" s="3">
        <v>2.8726291456546802</v>
      </c>
    </row>
    <row r="94" spans="1:22" x14ac:dyDescent="0.35">
      <c r="A94" s="2">
        <v>44729</v>
      </c>
      <c r="B94" s="3">
        <v>2.3110091377131798</v>
      </c>
      <c r="C94" s="3">
        <v>6.9420945026753396</v>
      </c>
      <c r="D94" s="3">
        <v>3.5653743256195201</v>
      </c>
      <c r="E94" s="3">
        <v>2.3280801794155601</v>
      </c>
      <c r="F94" s="3">
        <v>4.4088636945389803</v>
      </c>
      <c r="G94" s="3">
        <v>5.0126037757542399</v>
      </c>
      <c r="H94" s="3">
        <v>4.1876485910285499</v>
      </c>
      <c r="I94" s="3">
        <v>4.9615196453969599</v>
      </c>
      <c r="J94" s="3">
        <v>4.1838321937499199</v>
      </c>
      <c r="K94" s="3">
        <v>2.5350679662312698</v>
      </c>
      <c r="L94" s="3">
        <v>10.9036766883799</v>
      </c>
      <c r="M94" s="3">
        <v>5.2412221577580898</v>
      </c>
      <c r="N94" s="3">
        <v>4.1888276004469098</v>
      </c>
      <c r="O94" s="3">
        <v>1.7334700361166699</v>
      </c>
      <c r="P94" s="3">
        <v>2.4459047229561</v>
      </c>
      <c r="Q94" s="3">
        <v>4.4312699122435504</v>
      </c>
      <c r="R94" s="3">
        <v>3.1760251711007998</v>
      </c>
      <c r="S94" s="3">
        <v>5.3834476573261503</v>
      </c>
      <c r="T94" s="3">
        <v>4.3233652900425303</v>
      </c>
      <c r="U94" s="3">
        <v>1.93318141803112</v>
      </c>
      <c r="V94" s="3">
        <v>3.12700401464561</v>
      </c>
    </row>
    <row r="95" spans="1:22" x14ac:dyDescent="0.35">
      <c r="A95" s="2">
        <v>44760</v>
      </c>
      <c r="B95" s="3">
        <v>2.3563120664478601</v>
      </c>
      <c r="C95" s="3">
        <v>7.5449966418119301</v>
      </c>
      <c r="D95" s="3">
        <v>3.75819450115001</v>
      </c>
      <c r="E95" s="3">
        <v>2.47903411773523</v>
      </c>
      <c r="F95" s="3">
        <v>4.3180734658284496</v>
      </c>
      <c r="G95" s="3">
        <v>5.3834083308151</v>
      </c>
      <c r="H95" s="3">
        <v>4.2253151213393201</v>
      </c>
      <c r="I95" s="3">
        <v>5.2235444994546496</v>
      </c>
      <c r="J95" s="3">
        <v>4.1045047420607199</v>
      </c>
      <c r="K95" s="3">
        <v>2.6123455472072199</v>
      </c>
      <c r="L95" s="3">
        <v>11.5355309367913</v>
      </c>
      <c r="M95" s="3">
        <v>5.0030639737678104</v>
      </c>
      <c r="N95" s="3">
        <v>4.3758241941348697</v>
      </c>
      <c r="O95" s="3">
        <v>1.6061278100894401</v>
      </c>
      <c r="P95" s="3">
        <v>2.4620614701990302</v>
      </c>
      <c r="Q95" s="3">
        <v>4.3054803667651802</v>
      </c>
      <c r="R95" s="3">
        <v>3.2023295537320098</v>
      </c>
      <c r="S95" s="3">
        <v>6.1976153577066899</v>
      </c>
      <c r="T95" s="3">
        <v>4.3632124626386402</v>
      </c>
      <c r="U95" s="3">
        <v>1.9583449407054001</v>
      </c>
      <c r="V95" s="3">
        <v>3.3341932019419001</v>
      </c>
    </row>
    <row r="96" spans="1:22" x14ac:dyDescent="0.35">
      <c r="A96" s="2">
        <v>44791</v>
      </c>
      <c r="B96" s="3">
        <v>2.3879281972499502</v>
      </c>
      <c r="C96" s="3">
        <v>7.3745983040110499</v>
      </c>
      <c r="D96" s="3">
        <v>3.5869791284819099</v>
      </c>
      <c r="E96" s="3">
        <v>2.2473656865713898</v>
      </c>
      <c r="F96" s="3">
        <v>4.2334985006258004</v>
      </c>
      <c r="G96" s="3">
        <v>5.0906012478831402</v>
      </c>
      <c r="H96" s="3">
        <v>4.0102294360385899</v>
      </c>
      <c r="I96" s="3">
        <v>4.8844237352817501</v>
      </c>
      <c r="J96" s="3">
        <v>3.97961120199647</v>
      </c>
      <c r="K96" s="3">
        <v>2.4922886562952802</v>
      </c>
      <c r="L96" s="3">
        <v>10.4009445594595</v>
      </c>
      <c r="M96" s="3">
        <v>4.8416383866416002</v>
      </c>
      <c r="N96" s="3">
        <v>3.90292775842099</v>
      </c>
      <c r="O96" s="3">
        <v>1.4546955183741399</v>
      </c>
      <c r="P96" s="3">
        <v>2.5827149561638998</v>
      </c>
      <c r="Q96" s="3">
        <v>3.65573569651007</v>
      </c>
      <c r="R96" s="3">
        <v>3.0905350284492599</v>
      </c>
      <c r="S96" s="3">
        <v>5.0227874032075199</v>
      </c>
      <c r="T96" s="3">
        <v>4.0338191769495904</v>
      </c>
      <c r="U96" s="3">
        <v>1.91582684025178</v>
      </c>
      <c r="V96" s="3">
        <v>3.0611676690162199</v>
      </c>
    </row>
    <row r="97" spans="1:22" x14ac:dyDescent="0.35">
      <c r="A97" s="2">
        <v>44820</v>
      </c>
      <c r="B97" s="3">
        <v>2.5890208809289401</v>
      </c>
      <c r="C97" s="3">
        <v>6.6451748179915402</v>
      </c>
      <c r="D97" s="3">
        <v>3.58481823245724</v>
      </c>
      <c r="E97" s="3">
        <v>2.34802154983461</v>
      </c>
      <c r="F97" s="3">
        <v>4.67092733852005</v>
      </c>
      <c r="G97" s="3">
        <v>4.9916579450693996</v>
      </c>
      <c r="H97" s="3">
        <v>4.2007583452967898</v>
      </c>
      <c r="I97" s="3">
        <v>5.0652726550737404</v>
      </c>
      <c r="J97" s="3">
        <v>4.1301557092739003</v>
      </c>
      <c r="K97" s="3">
        <v>2.67222179128045</v>
      </c>
      <c r="L97" s="3">
        <v>10.6214107438749</v>
      </c>
      <c r="M97" s="3">
        <v>5.3714761186073696</v>
      </c>
      <c r="N97" s="3">
        <v>4.4498643456884999</v>
      </c>
      <c r="O97" s="3">
        <v>1.50861131655297</v>
      </c>
      <c r="P97" s="3">
        <v>2.62514280782821</v>
      </c>
      <c r="Q97" s="3">
        <v>3.8444985601766102</v>
      </c>
      <c r="R97" s="3">
        <v>3.1021380565002499</v>
      </c>
      <c r="S97" s="3">
        <v>4.8227716346304499</v>
      </c>
      <c r="T97" s="3">
        <v>4.1024526055839301</v>
      </c>
      <c r="U97" s="3">
        <v>1.98134719546581</v>
      </c>
      <c r="V97" s="3">
        <v>3.3197614661411299</v>
      </c>
    </row>
    <row r="98" spans="1:22" x14ac:dyDescent="0.35">
      <c r="A98" s="2">
        <v>44852</v>
      </c>
      <c r="B98" s="3">
        <v>2.6536655064676</v>
      </c>
      <c r="C98" s="3">
        <v>7.1097813248725297</v>
      </c>
      <c r="D98" s="3">
        <v>3.88954575301518</v>
      </c>
      <c r="E98" s="3">
        <v>2.6074006974859398</v>
      </c>
      <c r="F98" s="3">
        <v>5.1813120285396401</v>
      </c>
      <c r="G98" s="3">
        <v>5.1181694805832896</v>
      </c>
      <c r="H98" s="3">
        <v>4.4232310440813603</v>
      </c>
      <c r="I98" s="3">
        <v>5.3693020073101998</v>
      </c>
      <c r="J98" s="3">
        <v>4.1105834419291796</v>
      </c>
      <c r="K98" s="3">
        <v>2.7218678724208001</v>
      </c>
      <c r="L98" s="3">
        <v>9.33497706778879</v>
      </c>
      <c r="M98" s="3">
        <v>5.4448916505849496</v>
      </c>
      <c r="N98" s="3">
        <v>4.4445357622483499</v>
      </c>
      <c r="O98" s="3">
        <v>1.52069929438496</v>
      </c>
      <c r="P98" s="3">
        <v>2.8524950032373599</v>
      </c>
      <c r="Q98" s="3">
        <v>3.9970807627013101</v>
      </c>
      <c r="R98" s="3">
        <v>3.1685522309896599</v>
      </c>
      <c r="S98" s="3">
        <v>5.0441020544183299</v>
      </c>
      <c r="T98" s="3">
        <v>4.4024357474346703</v>
      </c>
      <c r="U98" s="3">
        <v>2.4674424069702199</v>
      </c>
      <c r="V98" s="3">
        <v>3.3232379791440199</v>
      </c>
    </row>
    <row r="99" spans="1:22" x14ac:dyDescent="0.35">
      <c r="A99" s="2">
        <v>44883</v>
      </c>
      <c r="B99" s="3">
        <v>2.60970267457868</v>
      </c>
      <c r="C99" s="3">
        <v>9.0708355743033007</v>
      </c>
      <c r="D99" s="3">
        <v>3.9220205849774699</v>
      </c>
      <c r="E99" s="3">
        <v>2.4661220612388202</v>
      </c>
      <c r="F99" s="3">
        <v>4.28631677827026</v>
      </c>
      <c r="G99" s="3">
        <v>3.8198539162432099</v>
      </c>
      <c r="H99" s="3">
        <v>4.2546427070201798</v>
      </c>
      <c r="I99" s="3">
        <v>4.4956004917794798</v>
      </c>
      <c r="J99" s="3">
        <v>3.6782188876645798</v>
      </c>
      <c r="K99" s="3">
        <v>2.5100727154039002</v>
      </c>
      <c r="L99" s="3">
        <v>8.4649908417368707</v>
      </c>
      <c r="M99" s="3">
        <v>4.9549388898200499</v>
      </c>
      <c r="N99" s="3">
        <v>4.5951389419019799</v>
      </c>
      <c r="O99" s="3">
        <v>1.48883577573319</v>
      </c>
      <c r="P99" s="3">
        <v>2.6790892111797602</v>
      </c>
      <c r="Q99" s="3">
        <v>4.1651048316706003</v>
      </c>
      <c r="R99" s="3">
        <v>3.0595323331758899</v>
      </c>
      <c r="S99" s="3">
        <v>5.04062830005872</v>
      </c>
      <c r="T99" s="3">
        <v>4.3718124021765199</v>
      </c>
      <c r="U99" s="3">
        <v>2.5811812782785002</v>
      </c>
      <c r="V99" s="3">
        <v>3.5004644181008899</v>
      </c>
    </row>
    <row r="100" spans="1:22" x14ac:dyDescent="0.35">
      <c r="A100" s="2">
        <v>44911</v>
      </c>
      <c r="B100" s="3">
        <v>2.5052784237769199</v>
      </c>
      <c r="C100" s="3">
        <v>8.8672729430628507</v>
      </c>
      <c r="D100" s="3">
        <v>4.0315272610959498</v>
      </c>
      <c r="E100" s="3">
        <v>2.3990793475231098</v>
      </c>
      <c r="F100" s="3">
        <v>4.3007234475889904</v>
      </c>
      <c r="G100" s="3">
        <v>3.9294475696576798</v>
      </c>
      <c r="H100" s="3">
        <v>4.2158012201554804</v>
      </c>
      <c r="I100" s="3">
        <v>4.4452893758349701</v>
      </c>
      <c r="J100" s="3">
        <v>3.8784930909980102</v>
      </c>
      <c r="K100" s="3">
        <v>2.5459080801014</v>
      </c>
      <c r="L100" s="3">
        <v>7.3828218080027304</v>
      </c>
      <c r="M100" s="3">
        <v>4.99237328189915</v>
      </c>
      <c r="N100" s="3">
        <v>4.44134206563192</v>
      </c>
      <c r="O100" s="3">
        <v>1.4722988780527799</v>
      </c>
      <c r="P100" s="3">
        <v>2.4683718689604901</v>
      </c>
      <c r="Q100" s="3">
        <v>4.6903257395436198</v>
      </c>
      <c r="R100" s="3">
        <v>3.0444888537824499</v>
      </c>
      <c r="S100" s="3">
        <v>4.6318587614121496</v>
      </c>
      <c r="T100" s="3">
        <v>4.6999820618049304</v>
      </c>
      <c r="U100" s="3">
        <v>2.7459440861194202</v>
      </c>
      <c r="V100" s="3">
        <v>3.8060823557054602</v>
      </c>
    </row>
    <row r="101" spans="1:22" x14ac:dyDescent="0.35">
      <c r="A101" s="2">
        <v>44944</v>
      </c>
      <c r="B101" s="3">
        <v>2.4082772551204799</v>
      </c>
      <c r="C101" s="3">
        <v>7.8642086203589203</v>
      </c>
      <c r="D101" s="3">
        <v>4.2047450629907797</v>
      </c>
      <c r="E101" s="3">
        <v>2.2172668619944398</v>
      </c>
      <c r="F101" s="3">
        <v>3.94175286613206</v>
      </c>
      <c r="G101" s="3">
        <v>3.7961467585441899</v>
      </c>
      <c r="H101" s="3">
        <v>4.1795263372793396</v>
      </c>
      <c r="I101" s="3">
        <v>4.2216748240121502</v>
      </c>
      <c r="J101" s="3">
        <v>3.65671849533619</v>
      </c>
      <c r="K101" s="3">
        <v>2.5308364002569999</v>
      </c>
      <c r="L101" s="3">
        <v>6.6249855359973404</v>
      </c>
      <c r="M101" s="3">
        <v>4.5610685990249502</v>
      </c>
      <c r="N101" s="3">
        <v>4.4334546630928999</v>
      </c>
      <c r="O101" s="3">
        <v>1.49325486836893</v>
      </c>
      <c r="P101" s="3">
        <v>2.24755363057151</v>
      </c>
      <c r="Q101" s="3">
        <v>4.7757767476439099</v>
      </c>
      <c r="R101" s="3">
        <v>2.9532912878218598</v>
      </c>
      <c r="S101" s="3">
        <v>4.7843763413431297</v>
      </c>
      <c r="T101" s="3">
        <v>4.7180626457704102</v>
      </c>
      <c r="U101" s="3">
        <v>2.6490147446289498</v>
      </c>
      <c r="V101" s="3">
        <v>3.6788299918724898</v>
      </c>
    </row>
    <row r="102" spans="1:22" x14ac:dyDescent="0.35">
      <c r="A102" s="2">
        <v>44974</v>
      </c>
      <c r="B102" s="3">
        <v>2.4499582117481302</v>
      </c>
      <c r="C102" s="3">
        <v>7.9045121379933603</v>
      </c>
      <c r="D102" s="3">
        <v>4.19304081979607</v>
      </c>
      <c r="E102" s="3">
        <v>2.3262394993516202</v>
      </c>
      <c r="F102" s="3">
        <v>4.2223305430794298</v>
      </c>
      <c r="G102" s="3">
        <v>4.2075654490674301</v>
      </c>
      <c r="H102" s="3">
        <v>4.2634790355194498</v>
      </c>
      <c r="I102" s="3">
        <v>4.0178346600358301</v>
      </c>
      <c r="J102" s="3">
        <v>3.5547271893941699</v>
      </c>
      <c r="K102" s="3">
        <v>2.4679243507575399</v>
      </c>
      <c r="L102" s="3">
        <v>6.4635193566065903</v>
      </c>
      <c r="M102" s="3">
        <v>4.6694818271252903</v>
      </c>
      <c r="N102" s="3">
        <v>3.9431430325378098</v>
      </c>
      <c r="O102" s="3">
        <v>1.5395646971182</v>
      </c>
      <c r="P102" s="3">
        <v>2.33605328536914</v>
      </c>
      <c r="Q102" s="3">
        <v>4.6992915108529196</v>
      </c>
      <c r="R102" s="3">
        <v>3.0188211530748301</v>
      </c>
      <c r="S102" s="3">
        <v>5.27848298909083</v>
      </c>
      <c r="T102" s="3">
        <v>4.6073122858477804</v>
      </c>
      <c r="U102" s="3">
        <v>2.5674962578944802</v>
      </c>
      <c r="V102" s="3">
        <v>3.7074441869312298</v>
      </c>
    </row>
    <row r="103" spans="1:22" x14ac:dyDescent="0.35">
      <c r="A103" s="2">
        <v>45002</v>
      </c>
      <c r="B103" s="3">
        <v>2.5423463702153</v>
      </c>
      <c r="C103" s="3">
        <v>8.90147179873094</v>
      </c>
      <c r="D103" s="3">
        <v>4.3567684372053996</v>
      </c>
      <c r="E103" s="3">
        <v>2.7280426702146601</v>
      </c>
      <c r="F103" s="3">
        <v>4.8089183698306597</v>
      </c>
      <c r="G103" s="3">
        <v>4.8021837481443104</v>
      </c>
      <c r="H103" s="3">
        <v>4.4879209770745598</v>
      </c>
      <c r="I103" s="3">
        <v>3.98843857441077</v>
      </c>
      <c r="J103" s="3">
        <v>3.8701960339534298</v>
      </c>
      <c r="K103" s="3">
        <v>2.4978027504995</v>
      </c>
      <c r="L103" s="3">
        <v>7.1602879830685904</v>
      </c>
      <c r="M103" s="3">
        <v>4.9286099978991302</v>
      </c>
      <c r="N103" s="3">
        <v>4.4589483245808097</v>
      </c>
      <c r="O103" s="3">
        <v>1.6330504185419501</v>
      </c>
      <c r="P103" s="3">
        <v>2.5032781991923301</v>
      </c>
      <c r="Q103" s="3">
        <v>5.0410938610717704</v>
      </c>
      <c r="R103" s="3">
        <v>3.1948587819988901</v>
      </c>
      <c r="S103" s="3">
        <v>4.8334269278624298</v>
      </c>
      <c r="T103" s="3">
        <v>4.9492962326819896</v>
      </c>
      <c r="U103" s="3">
        <v>2.4554253804435699</v>
      </c>
      <c r="V103" s="3">
        <v>3.9414341125363102</v>
      </c>
    </row>
    <row r="104" spans="1:22" x14ac:dyDescent="0.35">
      <c r="A104" s="2">
        <v>45034</v>
      </c>
      <c r="B104" s="3">
        <v>2.42205986139823</v>
      </c>
      <c r="C104" s="3">
        <v>7.9317310151632201</v>
      </c>
      <c r="D104" s="3">
        <v>4.3148542226732296</v>
      </c>
      <c r="E104" s="3">
        <v>2.7993746551748799</v>
      </c>
      <c r="F104" s="3">
        <v>4.4391658152129798</v>
      </c>
      <c r="G104" s="3">
        <v>4.6357521340198202</v>
      </c>
      <c r="H104" s="3">
        <v>4.3948076301784997</v>
      </c>
      <c r="I104" s="3">
        <v>3.8652823799091598</v>
      </c>
      <c r="J104" s="3">
        <v>3.6617026683854701</v>
      </c>
      <c r="K104" s="3">
        <v>2.29758059879188</v>
      </c>
      <c r="L104" s="3">
        <v>6.5076935536392302</v>
      </c>
      <c r="M104" s="3">
        <v>4.4480749931617298</v>
      </c>
      <c r="N104" s="3">
        <v>4.1369313032111501</v>
      </c>
      <c r="O104" s="3">
        <v>1.60652472332076</v>
      </c>
      <c r="P104" s="3">
        <v>2.4152581642244</v>
      </c>
      <c r="Q104" s="3">
        <v>5.0544238875277196</v>
      </c>
      <c r="R104" s="3">
        <v>3.1038180280194601</v>
      </c>
      <c r="S104" s="3">
        <v>5.1062298695806296</v>
      </c>
      <c r="T104" s="3">
        <v>4.4366219241116998</v>
      </c>
      <c r="U104" s="3">
        <v>2.48882962659812</v>
      </c>
      <c r="V104" s="3">
        <v>3.44037535366013</v>
      </c>
    </row>
    <row r="105" spans="1:22" x14ac:dyDescent="0.35">
      <c r="A105" s="2">
        <v>45064</v>
      </c>
      <c r="B105" s="3">
        <v>2.5435121961864402</v>
      </c>
      <c r="C105" s="3">
        <v>7.30713510498967</v>
      </c>
      <c r="D105" s="3">
        <v>4.6968019122235596</v>
      </c>
      <c r="E105" s="3">
        <v>2.7451254471228101</v>
      </c>
      <c r="F105" s="3">
        <v>4.35073769566233</v>
      </c>
      <c r="G105" s="3">
        <v>5.1040118801176897</v>
      </c>
      <c r="H105" s="3">
        <v>4.3960428126159501</v>
      </c>
      <c r="I105" s="3">
        <v>3.6739556034951302</v>
      </c>
      <c r="J105" s="3">
        <v>3.57361953548831</v>
      </c>
      <c r="K105" s="3">
        <v>2.3990534652809399</v>
      </c>
      <c r="L105" s="3">
        <v>6.5429692696638604</v>
      </c>
      <c r="M105" s="3">
        <v>4.7060235792098304</v>
      </c>
      <c r="N105" s="3">
        <v>4.32746955113066</v>
      </c>
      <c r="O105" s="3">
        <v>1.62302670256676</v>
      </c>
      <c r="P105" s="3">
        <v>2.54140871706986</v>
      </c>
      <c r="Q105" s="3">
        <v>4.6117822361381302</v>
      </c>
      <c r="R105" s="3">
        <v>3.1866073248787901</v>
      </c>
      <c r="S105" s="3">
        <v>5.6476257811677097</v>
      </c>
      <c r="T105" s="3">
        <v>4.5107505998128303</v>
      </c>
      <c r="U105" s="3">
        <v>2.5320648652017499</v>
      </c>
      <c r="V105" s="3">
        <v>3.4430330412662702</v>
      </c>
    </row>
    <row r="106" spans="1:22" x14ac:dyDescent="0.35">
      <c r="A106" s="2">
        <v>45093</v>
      </c>
      <c r="B106" s="3">
        <v>2.5080622141089499</v>
      </c>
      <c r="C106" s="3">
        <v>6.9991749025862102</v>
      </c>
      <c r="D106" s="3">
        <v>4.2987257313613298</v>
      </c>
      <c r="E106" s="3">
        <v>2.9438812815833399</v>
      </c>
      <c r="F106" s="3">
        <v>4.0080678585957799</v>
      </c>
      <c r="G106" s="3">
        <v>4.8842358837840001</v>
      </c>
      <c r="H106" s="3">
        <v>4.4175903587476304</v>
      </c>
      <c r="I106" s="3">
        <v>3.4384935281623199</v>
      </c>
      <c r="J106" s="3">
        <v>3.6637416900218498</v>
      </c>
      <c r="K106" s="3">
        <v>2.3009280375967198</v>
      </c>
      <c r="L106" s="3">
        <v>6.0537704704938502</v>
      </c>
      <c r="M106" s="3">
        <v>4.4190087938265199</v>
      </c>
      <c r="N106" s="3">
        <v>3.91371446024699</v>
      </c>
      <c r="O106" s="3">
        <v>1.52823881760851</v>
      </c>
      <c r="P106" s="3">
        <v>2.4136504341230101</v>
      </c>
      <c r="Q106" s="3">
        <v>4.6608541873249596</v>
      </c>
      <c r="R106" s="3">
        <v>3.0949429388666698</v>
      </c>
      <c r="S106" s="3">
        <v>4.7350374113604099</v>
      </c>
      <c r="T106" s="3">
        <v>4.5050922693804401</v>
      </c>
      <c r="U106" s="3">
        <v>2.6132855659837899</v>
      </c>
      <c r="V106" s="3">
        <v>3.4413037715238399</v>
      </c>
    </row>
    <row r="107" spans="1:22" x14ac:dyDescent="0.35">
      <c r="A107" s="2">
        <v>45125</v>
      </c>
      <c r="B107" s="3">
        <v>2.5988476933449398</v>
      </c>
      <c r="C107" s="3">
        <v>6.2123214206129802</v>
      </c>
      <c r="D107" s="3">
        <v>4.1853160831985301</v>
      </c>
      <c r="E107" s="3">
        <v>2.9694218022194399</v>
      </c>
      <c r="F107" s="3">
        <v>3.9492026632289901</v>
      </c>
      <c r="G107" s="3">
        <v>4.5939933231824899</v>
      </c>
      <c r="H107" s="3">
        <v>4.3890406781295397</v>
      </c>
      <c r="I107" s="3">
        <v>3.40049486181125</v>
      </c>
      <c r="J107" s="3">
        <v>3.8405983365655798</v>
      </c>
      <c r="K107" s="3">
        <v>2.3323577270618401</v>
      </c>
      <c r="L107" s="3">
        <v>6.0800467456737399</v>
      </c>
      <c r="M107" s="3">
        <v>4.2380588159719297</v>
      </c>
      <c r="N107" s="3">
        <v>4.0268556733268603</v>
      </c>
      <c r="O107" s="3">
        <v>1.4558739717569</v>
      </c>
      <c r="P107" s="3">
        <v>2.50611146262814</v>
      </c>
      <c r="Q107" s="3">
        <v>4.7113353690995599</v>
      </c>
      <c r="R107" s="3">
        <v>3.10717514650357</v>
      </c>
      <c r="S107" s="3">
        <v>4.1696887030324099</v>
      </c>
      <c r="T107" s="3">
        <v>4.2524994721257503</v>
      </c>
      <c r="U107" s="3">
        <v>2.6214297681934502</v>
      </c>
      <c r="V107" s="3">
        <v>3.3738595698752301</v>
      </c>
    </row>
    <row r="108" spans="1:22" x14ac:dyDescent="0.35">
      <c r="A108" s="2">
        <v>45156</v>
      </c>
      <c r="B108" s="3">
        <v>2.6293679329744499</v>
      </c>
      <c r="C108" s="3">
        <v>6.1593645907414896</v>
      </c>
      <c r="D108" s="3">
        <v>4.1531275432752901</v>
      </c>
      <c r="E108" s="3">
        <v>3.04223512034299</v>
      </c>
      <c r="F108" s="3">
        <v>4.0224329279128197</v>
      </c>
      <c r="G108" s="3">
        <v>4.6647942934999698</v>
      </c>
      <c r="H108" s="3">
        <v>4.2781263488569401</v>
      </c>
      <c r="I108" s="3">
        <v>3.6315357123996601</v>
      </c>
      <c r="J108" s="3">
        <v>3.9723679287601699</v>
      </c>
      <c r="K108" s="3">
        <v>2.4877501306164902</v>
      </c>
      <c r="L108" s="3">
        <v>6.0222054913521799</v>
      </c>
      <c r="M108" s="3">
        <v>4.5079231421350299</v>
      </c>
      <c r="N108" s="3">
        <v>4.4908671299406198</v>
      </c>
      <c r="O108" s="3">
        <v>1.5144333998163499</v>
      </c>
      <c r="P108" s="3">
        <v>2.5483617648717001</v>
      </c>
      <c r="Q108" s="3">
        <v>4.5256170233842301</v>
      </c>
      <c r="R108" s="3">
        <v>3.1382085127391299</v>
      </c>
      <c r="S108" s="3">
        <v>3.7740081089716302</v>
      </c>
      <c r="T108" s="3">
        <v>4.2224897019237604</v>
      </c>
      <c r="U108" s="3">
        <v>2.56253954591027</v>
      </c>
      <c r="V108" s="3">
        <v>3.58248133526584</v>
      </c>
    </row>
    <row r="109" spans="1:22" x14ac:dyDescent="0.35">
      <c r="A109" s="2">
        <v>45187</v>
      </c>
      <c r="B109" s="3">
        <v>2.61831849556315</v>
      </c>
      <c r="C109" s="3">
        <v>6.6236260052222002</v>
      </c>
      <c r="D109" s="3">
        <v>4.1681423532205599</v>
      </c>
      <c r="E109" s="3">
        <v>2.8710361774214599</v>
      </c>
      <c r="F109" s="3">
        <v>4.3576008452930797</v>
      </c>
      <c r="G109" s="3">
        <v>4.7143122673014002</v>
      </c>
      <c r="H109" s="3">
        <v>4.2681670352868304</v>
      </c>
      <c r="I109" s="3">
        <v>3.59259458069966</v>
      </c>
      <c r="J109" s="3">
        <v>4.1454148209942003</v>
      </c>
      <c r="K109" s="3">
        <v>2.3689407460491001</v>
      </c>
      <c r="L109" s="3">
        <v>5.8501166180135202</v>
      </c>
      <c r="M109" s="3">
        <v>4.4837888227433398</v>
      </c>
      <c r="N109" s="3">
        <v>4.5493550548102704</v>
      </c>
      <c r="O109" s="3">
        <v>1.48663687094112</v>
      </c>
      <c r="P109" s="3">
        <v>2.5146977750009101</v>
      </c>
      <c r="Q109" s="3">
        <v>4.7239110087162697</v>
      </c>
      <c r="R109" s="3">
        <v>3.1400814797411298</v>
      </c>
      <c r="S109" s="3">
        <v>3.9372459882095701</v>
      </c>
      <c r="T109" s="3">
        <v>4.37849355311109</v>
      </c>
      <c r="U109" s="3">
        <v>2.67092455349289</v>
      </c>
      <c r="V109" s="3">
        <v>3.7262516954190401</v>
      </c>
    </row>
    <row r="110" spans="1:22" x14ac:dyDescent="0.35">
      <c r="A110" s="2">
        <v>45217</v>
      </c>
      <c r="B110" s="3">
        <v>2.7229379976575299</v>
      </c>
      <c r="C110" s="3">
        <v>6.6725136061561399</v>
      </c>
      <c r="D110" s="3">
        <v>4.2590008432716999</v>
      </c>
      <c r="E110" s="3">
        <v>2.8683182865855299</v>
      </c>
      <c r="F110" s="3">
        <v>4.1121291572355902</v>
      </c>
      <c r="G110" s="3">
        <v>5.1570892146259997</v>
      </c>
      <c r="H110" s="3">
        <v>4.2961654561748803</v>
      </c>
      <c r="I110" s="3">
        <v>3.6194880536230398</v>
      </c>
      <c r="J110" s="3">
        <v>4.38804764631836</v>
      </c>
      <c r="K110" s="3">
        <v>2.49650715252081</v>
      </c>
      <c r="L110" s="3">
        <v>6.2798675434121396</v>
      </c>
      <c r="M110" s="3">
        <v>4.4926067689225899</v>
      </c>
      <c r="N110" s="3">
        <v>5.0848702649315998</v>
      </c>
      <c r="O110" s="3">
        <v>1.4985099538509901</v>
      </c>
      <c r="P110" s="3">
        <v>2.5983638770352901</v>
      </c>
      <c r="Q110" s="3">
        <v>4.8459849405256099</v>
      </c>
      <c r="R110" s="3">
        <v>3.3461451821193</v>
      </c>
      <c r="S110" s="3">
        <v>4.1412097400250696</v>
      </c>
      <c r="T110" s="3">
        <v>4.5851367901872404</v>
      </c>
      <c r="U110" s="3">
        <v>3.1353044067826499</v>
      </c>
      <c r="V110" s="3">
        <v>3.8884635076023399</v>
      </c>
    </row>
    <row r="111" spans="1:22" x14ac:dyDescent="0.35">
      <c r="A111" s="2">
        <v>45247</v>
      </c>
      <c r="B111" s="3">
        <v>2.7002374947610401</v>
      </c>
      <c r="C111" s="3">
        <v>6.7005640515910896</v>
      </c>
      <c r="D111" s="3">
        <v>4.1850434247728696</v>
      </c>
      <c r="E111" s="3">
        <v>3.0710193781174699</v>
      </c>
      <c r="F111" s="3">
        <v>4.3396219763414203</v>
      </c>
      <c r="G111" s="3">
        <v>4.3359250650093397</v>
      </c>
      <c r="H111" s="3">
        <v>4.2679420630199401</v>
      </c>
      <c r="I111" s="3">
        <v>3.4672239736977</v>
      </c>
      <c r="J111" s="3">
        <v>4.0641220845671899</v>
      </c>
      <c r="K111" s="3">
        <v>2.4356491002327201</v>
      </c>
      <c r="L111" s="3">
        <v>6.1182414753119101</v>
      </c>
      <c r="M111" s="3">
        <v>4.3517128478676099</v>
      </c>
      <c r="N111" s="3">
        <v>4.5201657421980004</v>
      </c>
      <c r="O111" s="3">
        <v>1.5009763513425201</v>
      </c>
      <c r="P111" s="3">
        <v>2.61018150611749</v>
      </c>
      <c r="Q111" s="3">
        <v>4.8245830056420198</v>
      </c>
      <c r="R111" s="3">
        <v>3.3494944405203602</v>
      </c>
      <c r="S111" s="3">
        <v>4.4535837787745702</v>
      </c>
      <c r="T111" s="3">
        <v>4.6626129526652997</v>
      </c>
      <c r="U111" s="3">
        <v>2.9215907216077901</v>
      </c>
      <c r="V111" s="3">
        <v>3.7624675896941602</v>
      </c>
    </row>
    <row r="112" spans="1:22" x14ac:dyDescent="0.35">
      <c r="A112" s="2">
        <v>45278</v>
      </c>
      <c r="B112" s="3">
        <v>2.8424473968022599</v>
      </c>
      <c r="C112" s="3">
        <v>9.9491437594508092</v>
      </c>
      <c r="D112" s="3">
        <v>4.1817614955060103</v>
      </c>
      <c r="E112" s="3">
        <v>3.2168679465779002</v>
      </c>
      <c r="F112" s="3">
        <v>4.9488049814595101</v>
      </c>
      <c r="G112" s="3">
        <v>3.7980586403799501</v>
      </c>
      <c r="H112" s="3">
        <v>4.2689765141900002</v>
      </c>
      <c r="I112" s="3">
        <v>3.3652617451486999</v>
      </c>
      <c r="J112" s="3">
        <v>3.7234327405213001</v>
      </c>
      <c r="K112" s="3">
        <v>2.33218391398814</v>
      </c>
      <c r="L112" s="3">
        <v>5.8195970707606302</v>
      </c>
      <c r="M112" s="3">
        <v>4.2226573177672604</v>
      </c>
      <c r="N112" s="3">
        <v>4.4842605326697997</v>
      </c>
      <c r="O112" s="3">
        <v>1.3856109469195801</v>
      </c>
      <c r="P112" s="3">
        <v>2.73593431474275</v>
      </c>
      <c r="Q112" s="3">
        <v>5.0198637590695601</v>
      </c>
      <c r="R112" s="3">
        <v>3.4113077275055002</v>
      </c>
      <c r="S112" s="3">
        <v>4.6982324459285003</v>
      </c>
      <c r="T112" s="3">
        <v>4.7112070416532799</v>
      </c>
      <c r="U112" s="3">
        <v>2.9958687806194102</v>
      </c>
      <c r="V112" s="3">
        <v>3.57064875918527</v>
      </c>
    </row>
    <row r="113" spans="1:37" x14ac:dyDescent="0.35">
      <c r="A113" s="2">
        <v>45309</v>
      </c>
      <c r="B113" s="3">
        <v>2.9043347841864899</v>
      </c>
      <c r="C113" s="3">
        <v>10.818652769933299</v>
      </c>
      <c r="D113" s="3">
        <v>4.0771432825702796</v>
      </c>
      <c r="E113" s="3">
        <v>3.15102363556126</v>
      </c>
      <c r="F113" s="3">
        <v>5.1893788331077797</v>
      </c>
      <c r="G113" s="3">
        <v>3.6652801744557202</v>
      </c>
      <c r="H113" s="3">
        <v>4.3054000806406796</v>
      </c>
      <c r="I113" s="3">
        <v>3.4901143386435498</v>
      </c>
      <c r="J113" s="3">
        <v>3.9597462571836801</v>
      </c>
      <c r="K113" s="3">
        <v>2.4566372473048701</v>
      </c>
      <c r="L113" s="3">
        <v>5.8113858775966598</v>
      </c>
      <c r="M113" s="3">
        <v>4.4396863940414697</v>
      </c>
      <c r="N113" s="3">
        <v>4.6168824726339102</v>
      </c>
      <c r="O113" s="3">
        <v>1.38602142190221</v>
      </c>
      <c r="P113" s="3">
        <v>2.9114543753535802</v>
      </c>
      <c r="Q113" s="3">
        <v>4.7907887460166201</v>
      </c>
      <c r="R113" s="3">
        <v>3.5098946925154602</v>
      </c>
      <c r="S113" s="3">
        <v>4.40271859466122</v>
      </c>
      <c r="T113" s="3">
        <v>4.5450446761393701</v>
      </c>
      <c r="U113" s="3">
        <v>2.7591752285673299</v>
      </c>
      <c r="V113" s="3">
        <v>3.4727174953656599</v>
      </c>
    </row>
    <row r="114" spans="1:37" x14ac:dyDescent="0.35">
      <c r="A114" s="2">
        <v>45338</v>
      </c>
      <c r="B114" s="3">
        <v>2.83940369720729</v>
      </c>
      <c r="C114" s="3">
        <v>10.2258676608998</v>
      </c>
      <c r="D114" s="3">
        <v>4.0370778053638103</v>
      </c>
      <c r="E114" s="3">
        <v>2.8222256757860098</v>
      </c>
      <c r="F114" s="3">
        <v>4.7704452506998001</v>
      </c>
      <c r="G114" s="3">
        <v>3.72223515179682</v>
      </c>
      <c r="H114" s="3">
        <v>4.1704853852963701</v>
      </c>
      <c r="I114" s="3">
        <v>3.3130286740553201</v>
      </c>
      <c r="J114" s="3">
        <v>3.7800112865979498</v>
      </c>
      <c r="K114" s="3">
        <v>2.2450745895779698</v>
      </c>
      <c r="L114" s="3">
        <v>5.8530738623664202</v>
      </c>
      <c r="M114" s="3">
        <v>4.3544705556119103</v>
      </c>
      <c r="N114" s="3">
        <v>4.5250955788734704</v>
      </c>
      <c r="O114" s="3">
        <v>1.3442063090065599</v>
      </c>
      <c r="P114" s="3">
        <v>2.9114916146570602</v>
      </c>
      <c r="Q114" s="3">
        <v>4.8186166866929598</v>
      </c>
      <c r="R114" s="3">
        <v>3.4576113088273099</v>
      </c>
      <c r="S114" s="3">
        <v>4.0626252282707798</v>
      </c>
      <c r="T114" s="3">
        <v>4.8665441583076001</v>
      </c>
      <c r="U114" s="3">
        <v>2.8095663873171</v>
      </c>
      <c r="V114" s="3">
        <v>3.3164906381294998</v>
      </c>
    </row>
    <row r="115" spans="1:37" x14ac:dyDescent="0.35">
      <c r="A115" s="2">
        <v>45369</v>
      </c>
      <c r="B115" s="3">
        <v>2.71781681561054</v>
      </c>
      <c r="C115" s="3">
        <v>9.2986721315519603</v>
      </c>
      <c r="D115" s="3">
        <v>4.07842558695015</v>
      </c>
      <c r="E115" s="3">
        <v>2.6485514001152599</v>
      </c>
      <c r="F115" s="3">
        <v>4.9864715579065697</v>
      </c>
      <c r="G115" s="3">
        <v>3.35923111596931</v>
      </c>
      <c r="H115" s="3">
        <v>4.1228230421338203</v>
      </c>
      <c r="I115" s="3">
        <v>3.13509177458443</v>
      </c>
      <c r="J115" s="3">
        <v>4.0446208949172497</v>
      </c>
      <c r="K115" s="3">
        <v>2.2160163329398199</v>
      </c>
      <c r="L115" s="3">
        <v>6.3084811206124902</v>
      </c>
      <c r="M115" s="3">
        <v>4.3012208125603797</v>
      </c>
      <c r="N115" s="3">
        <v>4.87735093002859</v>
      </c>
      <c r="O115" s="3">
        <v>1.36359137445237</v>
      </c>
      <c r="P115" s="3">
        <v>2.8743961570209202</v>
      </c>
      <c r="Q115" s="3">
        <v>4.8257795574076203</v>
      </c>
      <c r="R115" s="3">
        <v>3.4807831735364201</v>
      </c>
      <c r="S115" s="3">
        <v>4.3679941809314604</v>
      </c>
      <c r="T115" s="3">
        <v>5.0531262907634398</v>
      </c>
      <c r="U115" s="3">
        <v>2.2971211228220501</v>
      </c>
      <c r="V115" s="3">
        <v>3.3086387581421501</v>
      </c>
    </row>
    <row r="116" spans="1:37" x14ac:dyDescent="0.35">
      <c r="A116" s="2">
        <v>45400</v>
      </c>
      <c r="B116" s="3">
        <v>2.7943757344829598</v>
      </c>
      <c r="C116" s="3">
        <v>9.1599500454624199</v>
      </c>
      <c r="D116" s="3">
        <v>4.3359056678553998</v>
      </c>
      <c r="E116" s="3">
        <v>2.94087900476327</v>
      </c>
      <c r="F116" s="3">
        <v>5.0827769339367403</v>
      </c>
      <c r="G116" s="3">
        <v>3.34913116397989</v>
      </c>
      <c r="H116" s="3">
        <v>4.1673831372222496</v>
      </c>
      <c r="I116" s="3">
        <v>3.1907764172509201</v>
      </c>
      <c r="J116" s="3">
        <v>4.1620128768721001</v>
      </c>
      <c r="K116" s="3">
        <v>2.2499325959709302</v>
      </c>
      <c r="L116" s="3">
        <v>6.4217183036598202</v>
      </c>
      <c r="M116" s="3">
        <v>4.2649851122961797</v>
      </c>
      <c r="N116" s="3">
        <v>5.3632001610422799</v>
      </c>
      <c r="O116" s="3">
        <v>1.3593749085389699</v>
      </c>
      <c r="P116" s="3">
        <v>3.06262937676967</v>
      </c>
      <c r="Q116" s="3">
        <v>5.70349202431386</v>
      </c>
      <c r="R116" s="3">
        <v>3.5611992756047601</v>
      </c>
      <c r="S116" s="3">
        <v>4.4164988909916998</v>
      </c>
      <c r="T116" s="3">
        <v>5.5181903070396201</v>
      </c>
      <c r="U116" s="3">
        <v>2.4436096319791201</v>
      </c>
      <c r="V116" s="3">
        <v>3.43762104611754</v>
      </c>
    </row>
    <row r="117" spans="1:37" x14ac:dyDescent="0.35">
      <c r="A117" s="2">
        <v>45429</v>
      </c>
      <c r="B117" s="3">
        <v>2.7836771122571</v>
      </c>
      <c r="C117" s="3">
        <v>8.5009991733484398</v>
      </c>
      <c r="D117" s="3">
        <v>4.4106693345347097</v>
      </c>
      <c r="E117" s="3">
        <v>3.1622202968073401</v>
      </c>
      <c r="F117" s="3">
        <v>4.99279619031386</v>
      </c>
      <c r="G117" s="3">
        <v>3.4019851256099298</v>
      </c>
      <c r="H117" s="3">
        <v>4.0325147484225798</v>
      </c>
      <c r="I117" s="3">
        <v>3.08181405233911</v>
      </c>
      <c r="J117" s="3">
        <v>4.1822509551126696</v>
      </c>
      <c r="K117" s="3">
        <v>2.17944808705608</v>
      </c>
      <c r="L117" s="3">
        <v>6.6911610458322901</v>
      </c>
      <c r="M117" s="3">
        <v>3.91584951065188</v>
      </c>
      <c r="N117" s="3">
        <v>5.2575850921214702</v>
      </c>
      <c r="O117" s="3">
        <v>1.34700328800249</v>
      </c>
      <c r="P117" s="3">
        <v>2.62651492926173</v>
      </c>
      <c r="Q117" s="3">
        <v>5.7812085482642201</v>
      </c>
      <c r="R117" s="3">
        <v>3.62023863792087</v>
      </c>
      <c r="S117" s="3">
        <v>4.2368849441095504</v>
      </c>
      <c r="T117" s="3">
        <v>5.7860004923250301</v>
      </c>
      <c r="U117" s="3">
        <v>1.98001754868278</v>
      </c>
      <c r="V117" s="3">
        <v>3.5806042995419798</v>
      </c>
    </row>
    <row r="118" spans="1:37" x14ac:dyDescent="0.35">
      <c r="A118" s="2">
        <v>45461</v>
      </c>
      <c r="B118" s="3">
        <v>2.9658007998063698</v>
      </c>
      <c r="C118" s="3">
        <v>5.2275072121965502</v>
      </c>
      <c r="D118" s="3">
        <v>4.7738472012135098</v>
      </c>
      <c r="E118" s="3">
        <v>3.3661687859846499</v>
      </c>
      <c r="F118" s="3">
        <v>5.2284238820198699</v>
      </c>
      <c r="G118" s="3">
        <v>4.0651517576686302</v>
      </c>
      <c r="H118" s="3">
        <v>4.0805215570030304</v>
      </c>
      <c r="I118" s="3">
        <v>2.9838435876127298</v>
      </c>
      <c r="J118" s="3">
        <v>4.5653596684203901</v>
      </c>
      <c r="K118" s="3">
        <v>2.1125940264348402</v>
      </c>
      <c r="L118" s="3">
        <v>7.3815247056940398</v>
      </c>
      <c r="M118" s="3">
        <v>3.9574969792977699</v>
      </c>
      <c r="N118" s="3">
        <v>6.1335520913480099</v>
      </c>
      <c r="O118" s="3">
        <v>1.2798413295559199</v>
      </c>
      <c r="P118" s="3">
        <v>2.87961631235251</v>
      </c>
      <c r="Q118" s="3">
        <v>5.7467716591823299</v>
      </c>
      <c r="R118" s="3">
        <v>3.8797232548449898</v>
      </c>
      <c r="S118" s="3">
        <v>3.9732168640712202</v>
      </c>
      <c r="T118" s="3">
        <v>5.9445820269306102</v>
      </c>
      <c r="U118" s="3">
        <v>1.9674860021038301</v>
      </c>
      <c r="V118" s="3">
        <v>3.6986327478889698</v>
      </c>
    </row>
    <row r="119" spans="1:37" x14ac:dyDescent="0.35">
      <c r="A119" s="2">
        <v>45491</v>
      </c>
      <c r="B119" s="3">
        <v>3.0717684532094198</v>
      </c>
      <c r="C119" s="3">
        <v>5.2335476799395702</v>
      </c>
      <c r="D119" s="3">
        <v>4.3582195919613103</v>
      </c>
      <c r="E119" s="3">
        <v>3.2562214591075098</v>
      </c>
      <c r="F119" s="3">
        <v>5.1455964113410104</v>
      </c>
      <c r="G119" s="3">
        <v>4.0899148285616898</v>
      </c>
      <c r="H119" s="3">
        <v>4.0337097344327697</v>
      </c>
      <c r="I119" s="3">
        <v>2.9990399498785298</v>
      </c>
      <c r="J119" s="3">
        <v>4.5104342334545802</v>
      </c>
      <c r="K119" s="3">
        <v>2.0811714649230502</v>
      </c>
      <c r="L119" s="3">
        <v>6.6481541889850204</v>
      </c>
      <c r="M119" s="3">
        <v>3.9576889939439699</v>
      </c>
      <c r="N119" s="3">
        <v>5.8531589580994101</v>
      </c>
      <c r="O119" s="3">
        <v>1.23722989060847</v>
      </c>
      <c r="P119" s="3">
        <v>2.94332797093521</v>
      </c>
      <c r="Q119" s="3">
        <v>5.5380248415407296</v>
      </c>
      <c r="R119" s="3">
        <v>3.7716148239104599</v>
      </c>
      <c r="S119" s="3">
        <v>3.94947743093786</v>
      </c>
      <c r="T119" s="3">
        <v>5.5490837057518503</v>
      </c>
      <c r="U119" s="3">
        <v>1.96638458104144</v>
      </c>
      <c r="V119" s="3">
        <v>3.527744704426</v>
      </c>
    </row>
    <row r="120" spans="1:37" x14ac:dyDescent="0.35">
      <c r="A120" s="2">
        <v>45520</v>
      </c>
      <c r="B120" s="3">
        <v>3.2552526843318002</v>
      </c>
      <c r="C120" s="3">
        <v>5.4806709966969303</v>
      </c>
      <c r="D120" s="3">
        <v>4.1479326714982498</v>
      </c>
      <c r="E120" s="3">
        <v>3.2129870721579801</v>
      </c>
      <c r="F120" s="3">
        <v>5.3166634964627004</v>
      </c>
      <c r="G120" s="3">
        <v>4.0795634808691998</v>
      </c>
      <c r="H120" s="3">
        <v>4.1061078190357296</v>
      </c>
      <c r="I120" s="3">
        <v>3.2106627446112301</v>
      </c>
      <c r="J120" s="3">
        <v>4.3816288149624603</v>
      </c>
      <c r="K120" s="3">
        <v>2.2318025589988801</v>
      </c>
      <c r="L120" s="3">
        <v>6.43072632664565</v>
      </c>
      <c r="M120" s="3">
        <v>3.8007266960385202</v>
      </c>
      <c r="N120" s="3">
        <v>6.2693368158088498</v>
      </c>
      <c r="O120" s="3">
        <v>1.25526745061544</v>
      </c>
      <c r="P120" s="3">
        <v>2.99796361980773</v>
      </c>
      <c r="Q120" s="3">
        <v>5.4687658975201199</v>
      </c>
      <c r="R120" s="3">
        <v>3.8676544235133101</v>
      </c>
      <c r="S120" s="3">
        <v>4.2182930671206904</v>
      </c>
      <c r="T120" s="3">
        <v>5.4746538931163196</v>
      </c>
      <c r="U120" s="3">
        <v>1.9757939170216701</v>
      </c>
      <c r="V120" s="3">
        <v>3.6682269116222801</v>
      </c>
    </row>
    <row r="121" spans="1:37" x14ac:dyDescent="0.35">
      <c r="A121" s="2">
        <v>45553</v>
      </c>
      <c r="B121" s="3">
        <v>3.3950178786567502</v>
      </c>
      <c r="C121" s="3">
        <v>4.9262758919826704</v>
      </c>
      <c r="D121" s="3">
        <v>3.9803321050206901</v>
      </c>
      <c r="E121" s="3">
        <v>3.1566865422149499</v>
      </c>
      <c r="F121" s="3">
        <v>5.67949450210316</v>
      </c>
      <c r="G121" s="3">
        <v>3.8796050592976301</v>
      </c>
      <c r="H121" s="3">
        <v>4.0041007821608101</v>
      </c>
      <c r="I121" s="3">
        <v>3.4496929260142801</v>
      </c>
      <c r="J121" s="3">
        <v>4.4969267198197898</v>
      </c>
      <c r="K121" s="3">
        <v>2.3777415756556399</v>
      </c>
      <c r="L121" s="3">
        <v>5.6551375850466901</v>
      </c>
      <c r="M121" s="3">
        <v>3.88673952324495</v>
      </c>
      <c r="N121" s="3">
        <v>6.5224870718899997</v>
      </c>
      <c r="O121" s="3">
        <v>1.22699586631588</v>
      </c>
      <c r="P121" s="3">
        <v>3.0888983244971202</v>
      </c>
      <c r="Q121" s="3">
        <v>5.4425446688370904</v>
      </c>
      <c r="R121" s="3">
        <v>3.5260335433744001</v>
      </c>
      <c r="S121" s="3">
        <v>4.3441360794652297</v>
      </c>
      <c r="T121" s="3">
        <v>5.2455477391651897</v>
      </c>
      <c r="U121" s="3">
        <v>1.99621238845953</v>
      </c>
      <c r="V121" s="3">
        <v>3.6638240119246901</v>
      </c>
    </row>
    <row r="122" spans="1:37" x14ac:dyDescent="0.35">
      <c r="A122" s="2">
        <v>45581</v>
      </c>
      <c r="B122" s="3">
        <v>2.8704299919223</v>
      </c>
      <c r="C122" s="3">
        <v>4.8795455668462901</v>
      </c>
      <c r="D122" s="3">
        <v>4.0836095900124798</v>
      </c>
      <c r="E122" s="3">
        <v>3.1640656408933401</v>
      </c>
      <c r="F122" s="3">
        <v>5.6820947070195498</v>
      </c>
      <c r="G122" s="3">
        <v>3.7771867809171602</v>
      </c>
      <c r="H122" s="3">
        <v>4.0931830805037297</v>
      </c>
      <c r="I122" s="3">
        <v>3.3030881385573001</v>
      </c>
      <c r="J122" s="3">
        <v>4.8750252565291499</v>
      </c>
      <c r="K122" s="3">
        <v>2.3400257426383702</v>
      </c>
      <c r="L122" s="3">
        <v>5.65912859649527</v>
      </c>
      <c r="M122" s="3">
        <v>3.7457910036083999</v>
      </c>
      <c r="N122" s="3">
        <v>6.6411677276918804</v>
      </c>
      <c r="O122" s="3">
        <v>1.25568613866306</v>
      </c>
      <c r="P122" s="3">
        <v>2.61301181598246</v>
      </c>
      <c r="Q122" s="3">
        <v>5.29378027123657</v>
      </c>
      <c r="R122" s="3">
        <v>3.3955105189489698</v>
      </c>
      <c r="S122" s="3">
        <v>4.7861997248916799</v>
      </c>
      <c r="T122" s="3">
        <v>5.29498780581351</v>
      </c>
      <c r="U122" s="3">
        <v>2.0654366449927601</v>
      </c>
      <c r="V122" s="3">
        <v>3.6819063332002102</v>
      </c>
    </row>
    <row r="125" spans="1:37" x14ac:dyDescent="0.35">
      <c r="A125" s="2" t="s">
        <v>91</v>
      </c>
      <c r="B125" s="3" cm="1">
        <f t="array" ref="B125">MIN(_xlfn._xlws.FILTER(B1:B122, ISNUMBER(B1:B122)))</f>
        <v>1.6069699811649301</v>
      </c>
      <c r="C125" s="3" cm="1">
        <f t="array" ref="C125">MIN(_xlfn._xlws.FILTER(C1:C122, ISNUMBER(C1:C122)))</f>
        <v>2.4696696308387001</v>
      </c>
      <c r="D125" s="3" cm="1">
        <f t="array" ref="D125">MIN(_xlfn._xlws.FILTER(D1:D122, ISNUMBER(D1:D122)))</f>
        <v>2.1265679305963001</v>
      </c>
      <c r="E125" s="3" cm="1">
        <f t="array" ref="E125">MIN(_xlfn._xlws.FILTER(E1:E122, ISNUMBER(E1:E122)))</f>
        <v>1.44054896761063</v>
      </c>
      <c r="F125" s="3" cm="1">
        <f t="array" ref="F125">MIN(_xlfn._xlws.FILTER(F1:F122, ISNUMBER(F1:F122)))</f>
        <v>2.3319323974235999</v>
      </c>
      <c r="G125" s="3" cm="1">
        <f t="array" ref="G125">MIN(_xlfn._xlws.FILTER(G1:G122, ISNUMBER(G1:G122)))</f>
        <v>1.42840370503676</v>
      </c>
      <c r="H125" s="3" cm="1">
        <f t="array" ref="H125">MIN(_xlfn._xlws.FILTER(H1:H122, ISNUMBER(H1:H122)))</f>
        <v>2.9320524118395901</v>
      </c>
      <c r="I125" s="3" cm="1">
        <f t="array" ref="I125">MIN(_xlfn._xlws.FILTER(I1:I122, ISNUMBER(I1:I122)))</f>
        <v>2.9838435876127298</v>
      </c>
      <c r="J125" s="3" cm="1">
        <f t="array" ref="J125">MIN(_xlfn._xlws.FILTER(J1:J122, ISNUMBER(J1:J122)))</f>
        <v>2.0203809831598698</v>
      </c>
      <c r="K125" s="3" cm="1">
        <f t="array" ref="K125">MIN(_xlfn._xlws.FILTER(K1:K122, ISNUMBER(K1:K122)))</f>
        <v>1.4009065272607899</v>
      </c>
      <c r="L125" s="3" cm="1">
        <f t="array" ref="L125">MIN(_xlfn._xlws.FILTER(L1:L122, ISNUMBER(L1:L122)))</f>
        <v>2.6790354602129098</v>
      </c>
      <c r="M125" s="3" cm="1">
        <f t="array" ref="M125">MIN(_xlfn._xlws.FILTER(M1:M122, ISNUMBER(M1:M122)))</f>
        <v>2.9284295770785</v>
      </c>
      <c r="N125" s="3" cm="1">
        <f t="array" ref="N125">MIN(_xlfn._xlws.FILTER(N1:N122, ISNUMBER(N1:N122)))</f>
        <v>2.33648198802622</v>
      </c>
      <c r="O125" s="3" cm="1">
        <f t="array" ref="O125">MIN(_xlfn._xlws.FILTER(O1:O122, ISNUMBER(O1:O122)))</f>
        <v>1.22699586631588</v>
      </c>
      <c r="P125" s="3" cm="1">
        <f t="array" ref="P125">MIN(_xlfn._xlws.FILTER(P1:P122, ISNUMBER(P1:P122)))</f>
        <v>1.32641457387386</v>
      </c>
      <c r="Q125" s="3" cm="1">
        <f t="array" ref="Q125">MIN(_xlfn._xlws.FILTER(Q1:Q122, ISNUMBER(Q1:Q122)))</f>
        <v>3.4904415760643599</v>
      </c>
      <c r="R125" s="3" cm="1">
        <f t="array" ref="R125">MIN(_xlfn._xlws.FILTER(R1:R122, ISNUMBER(R1:R122)))</f>
        <v>2.7313386881468702</v>
      </c>
      <c r="S125" s="3" cm="1">
        <f t="array" ref="S125">MIN(_xlfn._xlws.FILTER(S1:S122, ISNUMBER(S1:S122)))</f>
        <v>2.71527275766391</v>
      </c>
      <c r="T125" s="3" cm="1">
        <f t="array" ref="T125">MIN(_xlfn._xlws.FILTER(T1:T122, ISNUMBER(T1:T122)))</f>
        <v>2.8716205712325502</v>
      </c>
      <c r="U125" s="3" cm="1">
        <f t="array" ref="U125">MIN(_xlfn._xlws.FILTER(U1:U122, ISNUMBER(U1:U122)))</f>
        <v>1.12913900108133</v>
      </c>
      <c r="V125" s="3" cm="1">
        <f t="array" ref="V125">MIN(_xlfn._xlws.FILTER(V1:V122, ISNUMBER(V1:V122)))</f>
        <v>2.6952523444639298</v>
      </c>
    </row>
    <row r="126" spans="1:37" x14ac:dyDescent="0.35">
      <c r="A126" s="2" t="s">
        <v>92</v>
      </c>
      <c r="B126" s="3" cm="1">
        <f t="array" ref="B126">MAX(_xlfn._xlws.FILTER(B1:B122, ISNUMBER(B1:B122)))</f>
        <v>3.4974016776602701</v>
      </c>
      <c r="C126" s="3" cm="1">
        <f t="array" ref="C126">MAX(_xlfn._xlws.FILTER(C1:C122, ISNUMBER(C1:C122)))</f>
        <v>10.818652769933299</v>
      </c>
      <c r="D126" s="3" cm="1">
        <f t="array" ref="D126">MAX(_xlfn._xlws.FILTER(D1:D122, ISNUMBER(D1:D122)))</f>
        <v>4.7738472012135098</v>
      </c>
      <c r="E126" s="3" cm="1">
        <f t="array" ref="E126">MAX(_xlfn._xlws.FILTER(E1:E122, ISNUMBER(E1:E122)))</f>
        <v>3.3661687859846499</v>
      </c>
      <c r="F126" s="3" cm="1">
        <f t="array" ref="F126">MAX(_xlfn._xlws.FILTER(F1:F122, ISNUMBER(F1:F122)))</f>
        <v>5.6820947070195498</v>
      </c>
      <c r="G126" s="3" cm="1">
        <f t="array" ref="G126">MAX(_xlfn._xlws.FILTER(G1:G122, ISNUMBER(G1:G122)))</f>
        <v>5.3834083308151</v>
      </c>
      <c r="H126" s="3" cm="1">
        <f t="array" ref="H126">MAX(_xlfn._xlws.FILTER(H1:H122, ISNUMBER(H1:H122)))</f>
        <v>4.4879209770745598</v>
      </c>
      <c r="I126" s="3" cm="1">
        <f t="array" ref="I126">MAX(_xlfn._xlws.FILTER(I1:I122, ISNUMBER(I1:I122)))</f>
        <v>5.3693020073101998</v>
      </c>
      <c r="J126" s="3" cm="1">
        <f t="array" ref="J126">MAX(_xlfn._xlws.FILTER(J1:J122, ISNUMBER(J1:J122)))</f>
        <v>4.8750252565291499</v>
      </c>
      <c r="K126" s="3" cm="1">
        <f t="array" ref="K126">MAX(_xlfn._xlws.FILTER(K1:K122, ISNUMBER(K1:K122)))</f>
        <v>3.1526641395081598</v>
      </c>
      <c r="L126" s="3" cm="1">
        <f t="array" ref="L126">MAX(_xlfn._xlws.FILTER(L1:L122, ISNUMBER(L1:L122)))</f>
        <v>11.5355309367913</v>
      </c>
      <c r="M126" s="3" cm="1">
        <f t="array" ref="M126">MAX(_xlfn._xlws.FILTER(M1:M122, ISNUMBER(M1:M122)))</f>
        <v>5.8951119444153299</v>
      </c>
      <c r="N126" s="3" cm="1">
        <f t="array" ref="N126">MAX(_xlfn._xlws.FILTER(N1:N122, ISNUMBER(N1:N122)))</f>
        <v>6.6411677276918804</v>
      </c>
      <c r="O126" s="3" cm="1">
        <f t="array" ref="O126">MAX(_xlfn._xlws.FILTER(O1:O122, ISNUMBER(O1:O122)))</f>
        <v>2.3539092323837698</v>
      </c>
      <c r="P126" s="3" cm="1">
        <f t="array" ref="P126">MAX(_xlfn._xlws.FILTER(P1:P122, ISNUMBER(P1:P122)))</f>
        <v>3.8114294405407101</v>
      </c>
      <c r="Q126" s="3" cm="1">
        <f t="array" ref="Q126">MAX(_xlfn._xlws.FILTER(Q1:Q122, ISNUMBER(Q1:Q122)))</f>
        <v>6.0882499239157504</v>
      </c>
      <c r="R126" s="3" cm="1">
        <f t="array" ref="R126">MAX(_xlfn._xlws.FILTER(R1:R122, ISNUMBER(R1:R122)))</f>
        <v>4.5823228079391196</v>
      </c>
      <c r="S126" s="3" cm="1">
        <f t="array" ref="S126">MAX(_xlfn._xlws.FILTER(S1:S122, ISNUMBER(S1:S122)))</f>
        <v>6.1976153577066899</v>
      </c>
      <c r="T126" s="3" cm="1">
        <f t="array" ref="T126">MAX(_xlfn._xlws.FILTER(T1:T122, ISNUMBER(T1:T122)))</f>
        <v>7.8587960072737699</v>
      </c>
      <c r="U126" s="3" cm="1">
        <f t="array" ref="U126">MAX(_xlfn._xlws.FILTER(U1:U122, ISNUMBER(U1:U122)))</f>
        <v>4.1481561947958099</v>
      </c>
      <c r="V126" s="3" cm="1">
        <f t="array" ref="V126">MAX(_xlfn._xlws.FILTER(V1:V122, ISNUMBER(V1:V122)))</f>
        <v>5.5733334053667702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0.85099999999999998</v>
      </c>
      <c r="C128" s="9" cm="1">
        <f t="array" ref="C128">_xlfn.PERCENTRANK.EXC(_xlfn._xlws.FILTER(C1:C122, ISNUMBER(C1:C122)),C122)</f>
        <v>0.72099999999999997</v>
      </c>
      <c r="D128" s="9" cm="1">
        <f t="array" ref="D128">_xlfn.PERCENTRANK.EXC(_xlfn._xlws.FILTER(D1:D122, ISNUMBER(D1:D122)),D122)</f>
        <v>0.84399999999999997</v>
      </c>
      <c r="E128" s="9" cm="1">
        <f t="array" ref="E128">_xlfn.PERCENTRANK.EXC(_xlfn._xlws.FILTER(E1:E122, ISNUMBER(E1:E122)),E122)</f>
        <v>0.95899999999999996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0.745</v>
      </c>
      <c r="H128" s="9" cm="1">
        <f t="array" ref="H128">_xlfn.PERCENTRANK.EXC(_xlfn._xlws.FILTER(H1:H122, ISNUMBER(H1:H122)),H122)</f>
        <v>0.77800000000000002</v>
      </c>
      <c r="I128" s="9" cm="1">
        <f t="array" ref="I128">_xlfn.PERCENTRANK.EXC(_xlfn._xlws.FILTER(I1:I122, ISNUMBER(I1:I122)),I122)</f>
        <v>5.7000000000000002E-2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0.68</v>
      </c>
      <c r="L128" s="9" cm="1">
        <f t="array" ref="L128">_xlfn.PERCENTRANK.EXC(_xlfn._xlws.FILTER(L1:L122, ISNUMBER(L1:L122)),L122)</f>
        <v>0.68799999999999994</v>
      </c>
      <c r="M128" s="9" cm="1">
        <f t="array" ref="M128">_xlfn.PERCENTRANK.EXC(_xlfn._xlws.FILTER(M1:M122, ISNUMBER(M1:M122)),M122)</f>
        <v>0.48299999999999998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3.2000000000000001E-2</v>
      </c>
      <c r="P128" s="9" cm="1">
        <f t="array" ref="P128">_xlfn.PERCENTRANK.EXC(_xlfn._xlws.FILTER(P1:P122, ISNUMBER(P1:P122)),P122)</f>
        <v>0.66300000000000003</v>
      </c>
      <c r="Q128" s="9" cm="1">
        <f t="array" ref="Q128">_xlfn.PERCENTRANK.EXC(_xlfn._xlws.FILTER(Q1:Q122, ISNUMBER(Q1:Q122)),Q122)</f>
        <v>0.92600000000000005</v>
      </c>
      <c r="R128" s="9" cm="1">
        <f t="array" ref="R128">_xlfn.PERCENTRANK.EXC(_xlfn._xlws.FILTER(R1:R122, ISNUMBER(R1:R122)),R122)</f>
        <v>0.745</v>
      </c>
      <c r="S128" s="9" cm="1">
        <f t="array" ref="S128">_xlfn.PERCENTRANK.EXC(_xlfn._xlws.FILTER(S1:S122, ISNUMBER(S1:S122)),S122)</f>
        <v>0.67200000000000004</v>
      </c>
      <c r="T128" s="9" cm="1">
        <f t="array" ref="T128">_xlfn.PERCENTRANK.EXC(_xlfn._xlws.FILTER(T1:T122, ISNUMBER(T1:T122)),T122)</f>
        <v>0.91800000000000004</v>
      </c>
      <c r="U128" s="9" cm="1">
        <f t="array" ref="U128">_xlfn.PERCENTRANK.EXC(_xlfn._xlws.FILTER(U1:U122, ISNUMBER(U1:U122)),U122)</f>
        <v>0.58299999999999996</v>
      </c>
      <c r="V128" s="9" cm="1">
        <f t="array" ref="V128">_xlfn.PERCENTRANK.EXC(_xlfn._xlws.FILTER(V1:V122, ISNUMBER(V1:V122)),V122)</f>
        <v>0.40899999999999997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41929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-4.7596930000000003E-2</v>
      </c>
      <c r="D2" s="24" cm="1">
        <f t="array" ref="D2:D122">_xll.FDS(D1,"FG_TOTAL_RETURNC(-10AY,0,AM)")/100</f>
        <v>-4.2477903000000004E-2</v>
      </c>
      <c r="E2" s="24" cm="1">
        <f t="array" ref="E2:E122">_xll.FDS(E1,"FG_TOTAL_RETURNC(-10AY,0,AM)")/100</f>
        <v>-3.0044019999999998E-2</v>
      </c>
      <c r="F2" s="24" cm="1">
        <f t="array" ref="F2:F122">_xll.FDS(F1,"FG_TOTAL_RETURNC(-10AY,0,AM)")/100</f>
        <v>-6.0490847E-2</v>
      </c>
      <c r="G2" s="24" cm="1">
        <f t="array" ref="G2:G122">_xll.FDS(G1,"FG_TOTAL_RETURNC(-10AY,0,AM)")/100</f>
        <v>-7.7517269999999999E-2</v>
      </c>
      <c r="H2" s="24" cm="1">
        <f t="array" ref="H2:H122">_xll.FDS(H1,"FG_TOTAL_RETURNC(-10AY,0,AM)")/100</f>
        <v>-4.0618953999999999E-2</v>
      </c>
      <c r="I2" s="24" cm="1">
        <f t="array" ref="I2:I122">_xll.FDS(I1,"FG_TOTAL_RETURNC(-10AY,0,AM)")/100</f>
        <v>-7.1830153000000008E-2</v>
      </c>
      <c r="J2" s="24" cm="1">
        <f t="array" ref="J2:J122">_xll.FDS(J1,"FG_TOTAL_RETURNC(-10AY,0,AM)")/100</f>
        <v>-7.9445242999999999E-2</v>
      </c>
      <c r="K2" s="24" cm="1">
        <f t="array" ref="K2:K122">_xll.FDS(K1,"FG_TOTAL_RETURNC(-10AY,0,AM)")/100</f>
        <v>-0.10621559</v>
      </c>
      <c r="L2" s="24" cm="1">
        <f t="array" ref="L2:L122">_xll.FDS(L1,"FG_TOTAL_RETURNC(-10AY,0,AM)")/100</f>
        <v>-6.8017300000000003E-2</v>
      </c>
      <c r="M2" s="24" cm="1">
        <f t="array" ref="M2:M122">_xll.FDS(M1,"FG_TOTAL_RETURNC(-10AY,0,AM)")/100</f>
        <v>-6.4233600000000002E-2</v>
      </c>
      <c r="N2" s="24" cm="1">
        <f t="array" ref="N2:N122">_xll.FDS(N1,"FG_TOTAL_RETURNC(-10AY,0,AM)")/100</f>
        <v>-0.14979552999999998</v>
      </c>
      <c r="O2" s="24" cm="1">
        <f t="array" ref="O2:O122">_xll.FDS(O1,"FG_TOTAL_RETURNC(-10AY,0,AM)")/100</f>
        <v>-5.4690003000000001E-2</v>
      </c>
      <c r="P2" s="24" cm="1">
        <f t="array" ref="P2:P122">_xll.FDS(P1,"FG_TOTAL_RETURNC(-10AY,0,AM)")/100</f>
        <v>-5.1755247000000004E-2</v>
      </c>
      <c r="Q2" s="24" cm="1">
        <f t="array" ref="Q2:Q122">_xll.FDS(Q1,"FG_TOTAL_RETURNC(-10AY,0,AM)")/100</f>
        <v>-7.9659104000000008E-2</v>
      </c>
      <c r="R2" s="24" cm="1">
        <f t="array" ref="R2:R122">_xll.FDS(R1,"FG_TOTAL_RETURNC(-10AY,0,AM)")/100</f>
        <v>-3.5045445000000001E-2</v>
      </c>
      <c r="S2" s="24" cm="1">
        <f t="array" ref="S2:S122">_xll.FDS(S1,"FG_TOTAL_RETURNC(-10AY,0,AM)")/100</f>
        <v>-3.625548E-2</v>
      </c>
      <c r="T2" s="24" cm="1">
        <f t="array" ref="T2:T122">_xll.FDS(T1,"FG_TOTAL_RETURNC(-10AY,0,AM)")/100</f>
        <v>-0.15035515999999999</v>
      </c>
      <c r="U2" s="24" cm="1">
        <f t="array" ref="U2:U122">_xll.FDS(U1,"FG_TOTAL_RETURNC(-10AY,0,AM)")/100</f>
        <v>-7.6207339999999998E-2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41961</v>
      </c>
      <c r="B3" s="24" t="e">
        <v>#N/A</v>
      </c>
      <c r="C3" s="24">
        <v>2.5109648999999998E-2</v>
      </c>
      <c r="D3" s="24">
        <v>3.2902121999999999E-2</v>
      </c>
      <c r="E3" s="24">
        <v>3.3911943E-2</v>
      </c>
      <c r="F3" s="24">
        <v>7.3587893999999996E-4</v>
      </c>
      <c r="G3" s="24">
        <v>-4.485607E-3</v>
      </c>
      <c r="H3" s="24">
        <v>-2.6881695E-3</v>
      </c>
      <c r="I3" s="24">
        <v>3.7685037000000005E-2</v>
      </c>
      <c r="J3" s="24">
        <v>2.8920173999999999E-3</v>
      </c>
      <c r="K3" s="24">
        <v>3.1690598E-3</v>
      </c>
      <c r="L3" s="24">
        <v>-0.11801249</v>
      </c>
      <c r="M3" s="24">
        <v>9.6255780000000013E-2</v>
      </c>
      <c r="N3" s="24">
        <v>-3.2471358999999998E-2</v>
      </c>
      <c r="O3" s="24">
        <v>7.5008389999999994E-2</v>
      </c>
      <c r="P3" s="24">
        <v>1.9674181999999998E-2</v>
      </c>
      <c r="Q3" s="24">
        <v>6.1014533000000003E-2</v>
      </c>
      <c r="R3" s="24">
        <v>3.4381986000000003E-2</v>
      </c>
      <c r="S3" s="24">
        <v>9.1162320000000005E-2</v>
      </c>
      <c r="T3" s="24">
        <v>6.3632129999999995E-2</v>
      </c>
      <c r="U3" s="24">
        <v>1.0071874000000001E-2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41991</v>
      </c>
      <c r="B4" s="24" t="e">
        <v>#N/A</v>
      </c>
      <c r="C4" s="24">
        <v>-5.617875E-2</v>
      </c>
      <c r="D4" s="24">
        <v>-4.0138245000000003E-2</v>
      </c>
      <c r="E4" s="24">
        <v>-2.1877347999999998E-2</v>
      </c>
      <c r="F4" s="24">
        <v>-6.1544657000000003E-2</v>
      </c>
      <c r="G4" s="24">
        <v>-3.8667738E-2</v>
      </c>
      <c r="H4" s="24">
        <v>-8.8280560000000008E-2</v>
      </c>
      <c r="I4" s="24">
        <v>-2.4513364000000003E-2</v>
      </c>
      <c r="J4" s="24">
        <v>-9.5593339999999999E-2</v>
      </c>
      <c r="K4" s="24">
        <v>-2.1028519000000002E-2</v>
      </c>
      <c r="L4" s="24">
        <v>-9.265952999999999E-2</v>
      </c>
      <c r="M4" s="24">
        <v>-6.2482715000000001E-2</v>
      </c>
      <c r="N4" s="24">
        <v>-8.3903019999999995E-2</v>
      </c>
      <c r="O4" s="24">
        <v>-5.7713029999999998E-2</v>
      </c>
      <c r="P4" s="24">
        <v>1.9962907000000002E-2</v>
      </c>
      <c r="Q4" s="24">
        <v>-0.13377047</v>
      </c>
      <c r="R4" s="24">
        <v>-4.0777326000000003E-2</v>
      </c>
      <c r="S4" s="24">
        <v>-2.2254645999999999E-2</v>
      </c>
      <c r="T4" s="24">
        <v>-0.18733619999999998</v>
      </c>
      <c r="U4" s="24">
        <v>-9.3067410000000003E-2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42020</v>
      </c>
      <c r="B5" s="24" t="e">
        <v>#N/A</v>
      </c>
      <c r="C5" s="24">
        <v>-4.9962163000000004E-2</v>
      </c>
      <c r="D5" s="24">
        <v>0</v>
      </c>
      <c r="E5" s="24">
        <v>6.4601539999999999E-2</v>
      </c>
      <c r="F5" s="24">
        <v>-9.6993980000000007E-2</v>
      </c>
      <c r="G5" s="24">
        <v>-4.9439190000000001E-2</v>
      </c>
      <c r="H5" s="24">
        <v>3.0188559999999999E-3</v>
      </c>
      <c r="I5" s="24">
        <v>2.5084734000000001E-2</v>
      </c>
      <c r="J5" s="24">
        <v>-1.5069485000000001E-2</v>
      </c>
      <c r="K5" s="24">
        <v>2.0137906000000001E-2</v>
      </c>
      <c r="L5" s="24">
        <v>3.0014038E-2</v>
      </c>
      <c r="M5" s="24">
        <v>1.3840199000000001E-3</v>
      </c>
      <c r="N5" s="24">
        <v>-0.12889957000000002</v>
      </c>
      <c r="O5" s="24">
        <v>7.400000000000001E-2</v>
      </c>
      <c r="P5" s="24">
        <v>4.5986532999999996E-2</v>
      </c>
      <c r="Q5" s="24">
        <v>1.6644716E-2</v>
      </c>
      <c r="R5" s="24">
        <v>6.2632560000000005E-4</v>
      </c>
      <c r="S5" s="24">
        <v>5.279851E-2</v>
      </c>
      <c r="T5" s="24">
        <v>7.1401595999999998E-2</v>
      </c>
      <c r="U5" s="24">
        <v>1.4655708999999999E-2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42053</v>
      </c>
      <c r="B6" s="24" t="e">
        <v>#N/A</v>
      </c>
      <c r="C6" s="24">
        <v>8.6586949999999996E-2</v>
      </c>
      <c r="D6" s="24">
        <v>3.1413674000000003E-2</v>
      </c>
      <c r="E6" s="24">
        <v>4.4267653999999997E-2</v>
      </c>
      <c r="F6" s="24">
        <v>5.3040384999999995E-2</v>
      </c>
      <c r="G6" s="24">
        <v>1.5521765E-2</v>
      </c>
      <c r="H6" s="24">
        <v>1.1286616000000001E-2</v>
      </c>
      <c r="I6" s="24">
        <v>5.0264597000000001E-2</v>
      </c>
      <c r="J6" s="24">
        <v>1.5987635E-2</v>
      </c>
      <c r="K6" s="24">
        <v>-4.4460296999999996E-3</v>
      </c>
      <c r="L6" s="24">
        <v>-3.6220074000000005E-2</v>
      </c>
      <c r="M6" s="24">
        <v>5.4975389999999999E-2</v>
      </c>
      <c r="N6" s="24">
        <v>9.4338655000000011E-3</v>
      </c>
      <c r="O6" s="24">
        <v>2.8243303000000001E-2</v>
      </c>
      <c r="P6" s="24">
        <v>2.433753E-2</v>
      </c>
      <c r="Q6" s="24">
        <v>4.5234799999999999E-2</v>
      </c>
      <c r="R6" s="24">
        <v>5.6267858000000004E-2</v>
      </c>
      <c r="S6" s="24">
        <v>-7.7441034000000006E-2</v>
      </c>
      <c r="T6" s="24">
        <v>-5.6467650000000006E-3</v>
      </c>
      <c r="U6" s="24">
        <v>3.8451671999999999E-2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42081</v>
      </c>
      <c r="B7" s="24" t="e">
        <v>#N/A</v>
      </c>
      <c r="C7" s="24">
        <v>-4.7176720000000005E-2</v>
      </c>
      <c r="D7" s="24">
        <v>-7.6141952999999995E-3</v>
      </c>
      <c r="E7" s="24">
        <v>-1.2383938000000001E-2</v>
      </c>
      <c r="F7" s="24">
        <v>-1.4541686E-2</v>
      </c>
      <c r="G7" s="24">
        <v>-7.0243893000000002E-2</v>
      </c>
      <c r="H7" s="24">
        <v>-8.9285373999999987E-3</v>
      </c>
      <c r="I7" s="24">
        <v>1.7632246000000001E-2</v>
      </c>
      <c r="J7" s="24">
        <v>3.045678E-3</v>
      </c>
      <c r="K7" s="24">
        <v>3.5369754000000003E-2</v>
      </c>
      <c r="L7" s="24">
        <v>-0.11443906999999999</v>
      </c>
      <c r="M7" s="24">
        <v>-1.9941687999999999E-2</v>
      </c>
      <c r="N7" s="24">
        <v>-0.17834885</v>
      </c>
      <c r="O7" s="24">
        <v>1.2072325000000001E-3</v>
      </c>
      <c r="P7" s="24">
        <v>1.3795732999999999E-2</v>
      </c>
      <c r="Q7" s="24">
        <v>-5.3528547000000003E-2</v>
      </c>
      <c r="R7" s="24">
        <v>-4.4687330000000004E-2</v>
      </c>
      <c r="S7" s="24">
        <v>-0.10122937</v>
      </c>
      <c r="T7" s="24">
        <v>-7.4341773999999999E-2</v>
      </c>
      <c r="U7" s="24">
        <v>-8.1959839999999992E-2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42111</v>
      </c>
      <c r="B8" s="24" t="e">
        <v>#N/A</v>
      </c>
      <c r="C8" s="24">
        <v>8.3889249999999999E-2</v>
      </c>
      <c r="D8" s="24">
        <v>7.6725480000000004E-3</v>
      </c>
      <c r="E8" s="24">
        <v>1.0368942999999999E-2</v>
      </c>
      <c r="F8" s="24">
        <v>5.9880256999999999E-2</v>
      </c>
      <c r="G8" s="24">
        <v>3.3228397E-2</v>
      </c>
      <c r="H8" s="24">
        <v>2.7777790000000004E-2</v>
      </c>
      <c r="I8" s="24">
        <v>-2.4133623000000003E-2</v>
      </c>
      <c r="J8" s="24">
        <v>5.3981539999999996E-3</v>
      </c>
      <c r="K8" s="24">
        <v>5.2795053000000002E-2</v>
      </c>
      <c r="L8" s="24">
        <v>0.10194635000000001</v>
      </c>
      <c r="M8" s="24">
        <v>3.8912772999999998E-2</v>
      </c>
      <c r="N8" s="24">
        <v>-7.5830819999999997E-3</v>
      </c>
      <c r="O8" s="24">
        <v>-2.8489589999999999E-2</v>
      </c>
      <c r="P8" s="24">
        <v>0.15705918999999999</v>
      </c>
      <c r="Q8" s="24">
        <v>1.7421961E-2</v>
      </c>
      <c r="R8" s="24">
        <v>2.3081898999999999E-2</v>
      </c>
      <c r="S8" s="24">
        <v>-1.1754632000000001E-2</v>
      </c>
      <c r="T8" s="24">
        <v>0.1749184</v>
      </c>
      <c r="U8" s="24">
        <v>1.3348103E-2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42142</v>
      </c>
      <c r="B9" s="24" t="e">
        <v>#N/A</v>
      </c>
      <c r="C9" s="24">
        <v>3.8343189999999999E-2</v>
      </c>
      <c r="D9" s="24">
        <v>-6.3089190000000003E-2</v>
      </c>
      <c r="E9" s="24">
        <v>-6.9212914000000006E-3</v>
      </c>
      <c r="F9" s="24">
        <v>4.9636839999999995E-2</v>
      </c>
      <c r="G9" s="24">
        <v>4.9424530000000001E-2</v>
      </c>
      <c r="H9" s="24">
        <v>2.1914244000000001E-3</v>
      </c>
      <c r="I9" s="24">
        <v>3.8046956E-2</v>
      </c>
      <c r="J9" s="24">
        <v>1.5604019E-2</v>
      </c>
      <c r="K9" s="24">
        <v>-2.6057005000000001E-2</v>
      </c>
      <c r="L9" s="24">
        <v>4.6185017000000002E-2</v>
      </c>
      <c r="M9" s="24">
        <v>-6.0042740000000004E-3</v>
      </c>
      <c r="N9" s="24">
        <v>0.19102202999999998</v>
      </c>
      <c r="O9" s="24">
        <v>-5.1357626999999996E-2</v>
      </c>
      <c r="P9" s="24">
        <v>-2.1235347000000001E-3</v>
      </c>
      <c r="Q9" s="24">
        <v>4.698169E-2</v>
      </c>
      <c r="R9" s="24">
        <v>-3.6021291999999996E-2</v>
      </c>
      <c r="S9" s="24">
        <v>0.11483561999999999</v>
      </c>
      <c r="T9" s="24">
        <v>-9.5314980000000011E-3</v>
      </c>
      <c r="U9" s="24">
        <v>-8.6168999999999996E-2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42173</v>
      </c>
      <c r="B10" s="24" t="e">
        <v>#N/A</v>
      </c>
      <c r="C10" s="24">
        <v>-9.9384549999999988E-2</v>
      </c>
      <c r="D10" s="24">
        <v>-6.3854456000000004E-2</v>
      </c>
      <c r="E10" s="24">
        <v>-4.2057219999999999E-2</v>
      </c>
      <c r="F10" s="24">
        <v>-8.5351759999999999E-2</v>
      </c>
      <c r="G10" s="24">
        <v>-2.9089271999999999E-2</v>
      </c>
      <c r="H10" s="24">
        <v>-8.3090419999999998E-2</v>
      </c>
      <c r="I10" s="24">
        <v>-3.5430730000000001E-2</v>
      </c>
      <c r="J10" s="24">
        <v>-2.3624659000000003E-2</v>
      </c>
      <c r="K10" s="24">
        <v>-6.1080275000000003E-2</v>
      </c>
      <c r="L10" s="24">
        <v>-4.4284579999999997E-2</v>
      </c>
      <c r="M10" s="24">
        <v>-7.5506983E-2</v>
      </c>
      <c r="N10" s="24">
        <v>-0.15156383000000001</v>
      </c>
      <c r="O10" s="24">
        <v>-1.40661E-2</v>
      </c>
      <c r="P10" s="24">
        <v>-5.3691269999999999E-2</v>
      </c>
      <c r="Q10" s="24">
        <v>-4.4953345999999998E-2</v>
      </c>
      <c r="R10" s="24">
        <v>-1.5690923000000001E-3</v>
      </c>
      <c r="S10" s="24">
        <v>-0.11328803999999999</v>
      </c>
      <c r="T10" s="24">
        <v>-7.514298E-3</v>
      </c>
      <c r="U10" s="24">
        <v>0.10090089000000001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42202</v>
      </c>
      <c r="B11" s="24" t="e">
        <v>#N/A</v>
      </c>
      <c r="C11" s="24">
        <v>-2.7644992E-2</v>
      </c>
      <c r="D11" s="24">
        <v>-2.3685873000000003E-2</v>
      </c>
      <c r="E11" s="24">
        <v>-1.6959368999999998E-2</v>
      </c>
      <c r="F11" s="24">
        <v>-3.7788212000000002E-2</v>
      </c>
      <c r="G11" s="24">
        <v>-5.7727575000000003E-2</v>
      </c>
      <c r="H11" s="24">
        <v>-1.9932508000000002E-2</v>
      </c>
      <c r="I11" s="24">
        <v>-1.773274E-2</v>
      </c>
      <c r="J11" s="24">
        <v>-2.3034214999999997E-2</v>
      </c>
      <c r="K11" s="24">
        <v>-5.1075220000000005E-2</v>
      </c>
      <c r="L11" s="24">
        <v>-7.0059240000000009E-2</v>
      </c>
      <c r="M11" s="24">
        <v>2.2204994999999998E-2</v>
      </c>
      <c r="N11" s="24">
        <v>-2.2684216E-2</v>
      </c>
      <c r="O11" s="24">
        <v>4.6174407000000001E-2</v>
      </c>
      <c r="P11" s="24">
        <v>-7.7879550000000006E-2</v>
      </c>
      <c r="Q11" s="24">
        <v>-3.5523771999999999E-3</v>
      </c>
      <c r="R11" s="24">
        <v>-1.9051194E-2</v>
      </c>
      <c r="S11" s="24">
        <v>3.5557270000000002E-2</v>
      </c>
      <c r="T11" s="24">
        <v>8.4366800000000002E-3</v>
      </c>
      <c r="U11" s="24">
        <v>4.5826553999999999E-2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42234</v>
      </c>
      <c r="B12" s="24" t="e">
        <v>#N/A</v>
      </c>
      <c r="C12" s="24">
        <v>-0.10142630999999999</v>
      </c>
      <c r="D12" s="24">
        <v>-0.12655507999999999</v>
      </c>
      <c r="E12" s="24">
        <v>-6.9045123999999999E-2</v>
      </c>
      <c r="F12" s="24">
        <v>-3.9665042999999997E-2</v>
      </c>
      <c r="G12" s="24">
        <v>-0.16441756999999999</v>
      </c>
      <c r="H12" s="24">
        <v>-0.16269516000000001</v>
      </c>
      <c r="I12" s="24">
        <v>-0.14571243</v>
      </c>
      <c r="J12" s="24">
        <v>-5.4072975999999995E-2</v>
      </c>
      <c r="K12" s="24">
        <v>-9.0273909999999999E-2</v>
      </c>
      <c r="L12" s="24">
        <v>-0.16370560000000001</v>
      </c>
      <c r="M12" s="24">
        <v>-9.6699950000000007E-2</v>
      </c>
      <c r="N12" s="24">
        <v>-2.8046489000000001E-2</v>
      </c>
      <c r="O12" s="24">
        <v>-4.1719730000000003E-2</v>
      </c>
      <c r="P12" s="24">
        <v>-8.2069690000000015E-2</v>
      </c>
      <c r="Q12" s="24">
        <v>-2.1390438000000001E-2</v>
      </c>
      <c r="R12" s="24">
        <v>-7.2128295999999995E-2</v>
      </c>
      <c r="S12" s="24">
        <v>-0.1606834</v>
      </c>
      <c r="T12" s="24">
        <v>-8.0142740000000004E-2</v>
      </c>
      <c r="U12" s="24">
        <v>-0.107981205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42265</v>
      </c>
      <c r="B13" s="24" t="e">
        <v>#N/A</v>
      </c>
      <c r="C13" s="24">
        <v>2.8218627E-2</v>
      </c>
      <c r="D13" s="24">
        <v>-9.0864480000000011E-2</v>
      </c>
      <c r="E13" s="24">
        <v>-3.0879498000000002E-2</v>
      </c>
      <c r="F13" s="24">
        <v>-2.7536154000000002E-3</v>
      </c>
      <c r="G13" s="24">
        <v>-2.5924385000000001E-2</v>
      </c>
      <c r="H13" s="24">
        <v>2.9440641E-2</v>
      </c>
      <c r="I13" s="24">
        <v>3.9999962E-2</v>
      </c>
      <c r="J13" s="24">
        <v>-1.8071174999999998E-2</v>
      </c>
      <c r="K13" s="24">
        <v>3.7782906999999998E-2</v>
      </c>
      <c r="L13" s="24">
        <v>-0.13770866000000001</v>
      </c>
      <c r="M13" s="24">
        <v>-4.4519960000000004E-2</v>
      </c>
      <c r="N13" s="24">
        <v>5.0746201999999997E-2</v>
      </c>
      <c r="O13" s="24">
        <v>-7.2116970000000002E-2</v>
      </c>
      <c r="P13" s="24">
        <v>-7.5985966000000002E-2</v>
      </c>
      <c r="Q13" s="24">
        <v>-4.1211246999999999E-2</v>
      </c>
      <c r="R13" s="24">
        <v>1.2902378999999999E-2</v>
      </c>
      <c r="S13" s="24">
        <v>-6.2355099999999997E-2</v>
      </c>
      <c r="T13" s="24">
        <v>-4.6625494999999996E-2</v>
      </c>
      <c r="U13" s="24">
        <v>-8.479536E-2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42293</v>
      </c>
      <c r="B14" s="24" t="e">
        <v>#N/A</v>
      </c>
      <c r="C14" s="24">
        <v>2.3156165999999999E-2</v>
      </c>
      <c r="D14" s="24">
        <v>0.14694750000000001</v>
      </c>
      <c r="E14" s="24">
        <v>3.4423827999999997E-2</v>
      </c>
      <c r="F14" s="24">
        <v>1.5646576999999998E-2</v>
      </c>
      <c r="G14" s="24">
        <v>3.3595084999999997E-2</v>
      </c>
      <c r="H14" s="24">
        <v>5.7197329999999998E-2</v>
      </c>
      <c r="I14" s="24">
        <v>4.3541429999999999E-2</v>
      </c>
      <c r="J14" s="24">
        <v>3.5680770000000001E-2</v>
      </c>
      <c r="K14" s="24">
        <v>8.6417309999999997E-2</v>
      </c>
      <c r="L14" s="24">
        <v>4.3994665000000002E-2</v>
      </c>
      <c r="M14" s="24">
        <v>8.6786379999999996E-2</v>
      </c>
      <c r="N14" s="24">
        <v>-8.5227489999999996E-3</v>
      </c>
      <c r="O14" s="24">
        <v>6.0530066E-2</v>
      </c>
      <c r="P14" s="24">
        <v>9.3184360000000008E-2</v>
      </c>
      <c r="Q14" s="24">
        <v>3.5383463000000004E-2</v>
      </c>
      <c r="R14" s="24">
        <v>2.0182490000000001E-2</v>
      </c>
      <c r="S14" s="24">
        <v>0.11459196000000001</v>
      </c>
      <c r="T14" s="24">
        <v>2.9741882999999997E-2</v>
      </c>
      <c r="U14" s="24">
        <v>0.11629391</v>
      </c>
      <c r="V14" s="24">
        <v>5.2184223999999994E-2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42326</v>
      </c>
      <c r="B15" s="24" t="e">
        <v>#N/A</v>
      </c>
      <c r="C15" s="24">
        <v>-7.2925386000000009E-2</v>
      </c>
      <c r="D15" s="24">
        <v>-1.6486107999999999E-2</v>
      </c>
      <c r="E15" s="24">
        <v>-5.9405922999999999E-2</v>
      </c>
      <c r="F15" s="24">
        <v>-0.11146349000000001</v>
      </c>
      <c r="G15" s="24">
        <v>-6.3438060000000004E-2</v>
      </c>
      <c r="H15" s="24">
        <v>-7.0333599999999996E-2</v>
      </c>
      <c r="I15" s="24">
        <v>-5.1460323000000002E-2</v>
      </c>
      <c r="J15" s="24">
        <v>-1.9764304E-2</v>
      </c>
      <c r="K15" s="24">
        <v>-4.1981276999999997E-2</v>
      </c>
      <c r="L15" s="24">
        <v>3.6873102000000005E-2</v>
      </c>
      <c r="M15" s="24">
        <v>-0.10080183</v>
      </c>
      <c r="N15" s="24">
        <v>-9.6466060000000006E-2</v>
      </c>
      <c r="O15" s="24">
        <v>-8.3417840000000007E-2</v>
      </c>
      <c r="P15" s="24">
        <v>-3.4955025000000001E-2</v>
      </c>
      <c r="Q15" s="24">
        <v>-9.2201770000000002E-2</v>
      </c>
      <c r="R15" s="24">
        <v>-2.9301046999999997E-2</v>
      </c>
      <c r="S15" s="24">
        <v>3.8461447000000003E-2</v>
      </c>
      <c r="T15" s="24">
        <v>-0.15313351</v>
      </c>
      <c r="U15" s="24">
        <v>-5.6668577000000005E-2</v>
      </c>
      <c r="V15" s="24">
        <v>-7.3941229999999997E-2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42356</v>
      </c>
      <c r="B16" s="24" t="e">
        <v>#N/A</v>
      </c>
      <c r="C16" s="24">
        <v>-3.1042754999999998E-2</v>
      </c>
      <c r="D16" s="24">
        <v>-3.1130254000000003E-2</v>
      </c>
      <c r="E16" s="24">
        <v>-2.7631579999999999E-2</v>
      </c>
      <c r="F16" s="24">
        <v>-7.2412013999999997E-2</v>
      </c>
      <c r="G16" s="24">
        <v>-8.8766810000000002E-2</v>
      </c>
      <c r="H16" s="24">
        <v>-3.879726E-3</v>
      </c>
      <c r="I16" s="24">
        <v>-3.1524956E-2</v>
      </c>
      <c r="J16" s="24">
        <v>-5.0961914000000004E-2</v>
      </c>
      <c r="K16" s="24">
        <v>-1.8066466E-2</v>
      </c>
      <c r="L16" s="24">
        <v>-0.13757365999999999</v>
      </c>
      <c r="M16" s="24">
        <v>-0.13412189499999999</v>
      </c>
      <c r="N16" s="24">
        <v>-0.11945027</v>
      </c>
      <c r="O16" s="24">
        <v>3.3161639999999999E-3</v>
      </c>
      <c r="P16" s="24">
        <v>-3.9398431999999997E-2</v>
      </c>
      <c r="Q16" s="24">
        <v>-9.4492199999999998E-2</v>
      </c>
      <c r="R16" s="24">
        <v>-6.6747959999999995E-2</v>
      </c>
      <c r="S16" s="24">
        <v>-0.124406395</v>
      </c>
      <c r="T16" s="24">
        <v>-3.2181501000000001E-2</v>
      </c>
      <c r="U16" s="24">
        <v>-0.10497569999999999</v>
      </c>
      <c r="V16" s="24">
        <v>-3.0568837999999997E-3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42384</v>
      </c>
      <c r="B17" s="24" t="e">
        <v>#N/A</v>
      </c>
      <c r="C17" s="24">
        <v>-7.3226869999999999E-2</v>
      </c>
      <c r="D17" s="24">
        <v>-4.5379996000000002E-3</v>
      </c>
      <c r="E17" s="24">
        <v>-9.159421999999999E-2</v>
      </c>
      <c r="F17" s="24">
        <v>-9.5640544999999993E-2</v>
      </c>
      <c r="G17" s="24">
        <v>-9.1379940000000007E-2</v>
      </c>
      <c r="H17" s="24">
        <v>-4.6532869999999997E-2</v>
      </c>
      <c r="I17" s="24">
        <v>-0.11504298</v>
      </c>
      <c r="J17" s="24">
        <v>-0.11407333</v>
      </c>
      <c r="K17" s="24">
        <v>-8.848679000000001E-2</v>
      </c>
      <c r="L17" s="24">
        <v>-0.12626386000000001</v>
      </c>
      <c r="M17" s="24">
        <v>-0.16383372999999998</v>
      </c>
      <c r="N17" s="24">
        <v>-0.13497490000000001</v>
      </c>
      <c r="O17" s="24">
        <v>-6.850958E-2</v>
      </c>
      <c r="P17" s="24">
        <v>-0.15483349999999999</v>
      </c>
      <c r="Q17" s="24">
        <v>-6.7487774E-2</v>
      </c>
      <c r="R17" s="24">
        <v>-3.1029165000000001E-2</v>
      </c>
      <c r="S17" s="24">
        <v>-6.8874955000000002E-2</v>
      </c>
      <c r="T17" s="24">
        <v>-4.2102694999999996E-2</v>
      </c>
      <c r="U17" s="24">
        <v>-9.0652469999999999E-2</v>
      </c>
      <c r="V17" s="24">
        <v>-0.16894895999999998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42418</v>
      </c>
      <c r="B18" s="24" t="e">
        <v>#N/A</v>
      </c>
      <c r="C18" s="24">
        <v>0.13068365999999998</v>
      </c>
      <c r="D18" s="24">
        <v>0.13333332000000001</v>
      </c>
      <c r="E18" s="24">
        <v>0.10265779500000001</v>
      </c>
      <c r="F18" s="24">
        <v>0.10104752</v>
      </c>
      <c r="G18" s="24">
        <v>0.1734358</v>
      </c>
      <c r="H18" s="24">
        <v>0.11838435999999999</v>
      </c>
      <c r="I18" s="24">
        <v>0.12786591</v>
      </c>
      <c r="J18" s="24">
        <v>6.8318724999999997E-2</v>
      </c>
      <c r="K18" s="24">
        <v>3.033626E-2</v>
      </c>
      <c r="L18" s="24">
        <v>7.3902490000000001E-2</v>
      </c>
      <c r="M18" s="24">
        <v>0.21053982000000002</v>
      </c>
      <c r="N18" s="24">
        <v>-9.9999959999999999E-2</v>
      </c>
      <c r="O18" s="24">
        <v>-3.5345494999999998E-2</v>
      </c>
      <c r="P18" s="24">
        <v>1.3227463E-2</v>
      </c>
      <c r="Q18" s="24">
        <v>0.11017966</v>
      </c>
      <c r="R18" s="24">
        <v>3.9789557000000003E-2</v>
      </c>
      <c r="S18" s="24">
        <v>6.4083815000000002E-2</v>
      </c>
      <c r="T18" s="24">
        <v>6.0634613000000004E-2</v>
      </c>
      <c r="U18" s="24">
        <v>7.8173400000000004E-2</v>
      </c>
      <c r="V18" s="24">
        <v>1.8454670999999999E-2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42447</v>
      </c>
      <c r="B19" s="24" t="e">
        <v>#N/A</v>
      </c>
      <c r="C19" s="24">
        <v>9.115290999999999E-2</v>
      </c>
      <c r="D19" s="24">
        <v>5.2677750000000002E-2</v>
      </c>
      <c r="E19" s="24">
        <v>0.10153675</v>
      </c>
      <c r="F19" s="24">
        <v>0.101287</v>
      </c>
      <c r="G19" s="24">
        <v>0.22217023999999999</v>
      </c>
      <c r="H19" s="24">
        <v>5.9775950000000001E-2</v>
      </c>
      <c r="I19" s="24">
        <v>9.5387100000000002E-2</v>
      </c>
      <c r="J19" s="24">
        <v>0.10741913</v>
      </c>
      <c r="K19" s="24">
        <v>0.11243868000000001</v>
      </c>
      <c r="L19" s="24">
        <v>0.36109699999999995</v>
      </c>
      <c r="M19" s="24">
        <v>9.9112399999999989E-2</v>
      </c>
      <c r="N19" s="24">
        <v>0.137715225</v>
      </c>
      <c r="O19" s="24">
        <v>9.1395619999999997E-2</v>
      </c>
      <c r="P19" s="24">
        <v>0.10052227999999999</v>
      </c>
      <c r="Q19" s="24">
        <v>6.5803646999999993E-2</v>
      </c>
      <c r="R19" s="24">
        <v>6.8261027000000002E-2</v>
      </c>
      <c r="S19" s="24">
        <v>0.18094719000000001</v>
      </c>
      <c r="T19" s="24">
        <v>0.1218791</v>
      </c>
      <c r="U19" s="24">
        <v>1.7228961000000001E-2</v>
      </c>
      <c r="V19" s="24">
        <v>0.10147381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42478</v>
      </c>
      <c r="B20" s="24" t="e">
        <v>#N/A</v>
      </c>
      <c r="C20" s="24">
        <v>1.5287995E-2</v>
      </c>
      <c r="D20" s="24">
        <v>-4.1701793999999997E-3</v>
      </c>
      <c r="E20" s="24">
        <v>-3.8294196000000003E-3</v>
      </c>
      <c r="F20" s="24">
        <v>-1.6260146999999999E-2</v>
      </c>
      <c r="G20" s="24">
        <v>0.11634135000000001</v>
      </c>
      <c r="H20" s="24">
        <v>3.8777947E-2</v>
      </c>
      <c r="I20" s="24">
        <v>-2.2840858000000002E-2</v>
      </c>
      <c r="J20" s="24">
        <v>-1.0945499000000001E-2</v>
      </c>
      <c r="K20" s="24">
        <v>2.0521639999999997E-2</v>
      </c>
      <c r="L20" s="24">
        <v>3.4701467E-2</v>
      </c>
      <c r="M20" s="24">
        <v>5.4797172999999998E-2</v>
      </c>
      <c r="N20" s="24">
        <v>4.6767472999999997E-2</v>
      </c>
      <c r="O20" s="24">
        <v>3.9984940999999996E-2</v>
      </c>
      <c r="P20" s="24">
        <v>3.8908600000000002E-2</v>
      </c>
      <c r="Q20" s="24">
        <v>-1.3152896999999998E-2</v>
      </c>
      <c r="R20" s="24">
        <v>1.1432052E-2</v>
      </c>
      <c r="S20" s="24">
        <v>5.9805273999999999E-2</v>
      </c>
      <c r="T20" s="24">
        <v>3.3089279999999999E-2</v>
      </c>
      <c r="U20" s="24">
        <v>-4.9399734000000004E-3</v>
      </c>
      <c r="V20" s="24">
        <v>1.0967255E-3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42508</v>
      </c>
      <c r="B21" s="24" t="e">
        <v>#N/A</v>
      </c>
      <c r="C21" s="24">
        <v>-5.1357865000000003E-2</v>
      </c>
      <c r="D21" s="24">
        <v>-8.0820675000000008E-2</v>
      </c>
      <c r="E21" s="24">
        <v>2.8555750000000001E-2</v>
      </c>
      <c r="F21" s="24">
        <v>-8.7293389999999998E-2</v>
      </c>
      <c r="G21" s="24">
        <v>2.7768253999999999E-2</v>
      </c>
      <c r="H21" s="24">
        <v>-9.0497729999999998E-2</v>
      </c>
      <c r="I21" s="24">
        <v>-8.0350579999999991E-2</v>
      </c>
      <c r="J21" s="24">
        <v>-4.5792819999999998E-2</v>
      </c>
      <c r="K21" s="24">
        <v>-8.2127389999999995E-2</v>
      </c>
      <c r="L21" s="24">
        <v>-3.4980117999999998E-2</v>
      </c>
      <c r="M21" s="24">
        <v>-0.12996721</v>
      </c>
      <c r="N21" s="24">
        <v>0.11300921000000001</v>
      </c>
      <c r="O21" s="24">
        <v>-2.9379724999999999E-2</v>
      </c>
      <c r="P21" s="24">
        <v>-8.9518179999999989E-2</v>
      </c>
      <c r="Q21" s="24">
        <v>-3.1697214000000001E-2</v>
      </c>
      <c r="R21" s="24">
        <v>1.2367964E-3</v>
      </c>
      <c r="S21" s="24">
        <v>-0.15835524000000001</v>
      </c>
      <c r="T21" s="24">
        <v>-7.5702906E-2</v>
      </c>
      <c r="U21" s="24">
        <v>3.9007067999999999E-2</v>
      </c>
      <c r="V21" s="24">
        <v>7.0552229999999994E-2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42538</v>
      </c>
      <c r="B22" s="24" t="e">
        <v>#N/A</v>
      </c>
      <c r="C22" s="24">
        <v>2.3242592999999999E-2</v>
      </c>
      <c r="D22" s="24">
        <v>5.1025033000000004E-2</v>
      </c>
      <c r="E22" s="24">
        <v>3.3635973999999999E-2</v>
      </c>
      <c r="F22" s="24">
        <v>-3.7351429999999998E-2</v>
      </c>
      <c r="G22" s="24">
        <v>-1.0006428E-3</v>
      </c>
      <c r="H22" s="24">
        <v>-9.9502206000000003E-3</v>
      </c>
      <c r="I22" s="24">
        <v>8.1810949999999993E-2</v>
      </c>
      <c r="J22" s="24">
        <v>-2.6394725000000001E-2</v>
      </c>
      <c r="K22" s="24">
        <v>3.5217047000000001E-2</v>
      </c>
      <c r="L22" s="24">
        <v>2.5411130000000001E-2</v>
      </c>
      <c r="M22" s="24">
        <v>7.4586269999999996E-2</v>
      </c>
      <c r="N22" s="24">
        <v>-0.10625731999999999</v>
      </c>
      <c r="O22" s="24">
        <v>3.3632278000000002E-2</v>
      </c>
      <c r="P22" s="24">
        <v>2.2824167999999999E-2</v>
      </c>
      <c r="Q22" s="24">
        <v>-1.4405190999999999E-2</v>
      </c>
      <c r="R22" s="24">
        <v>1.4866114E-2</v>
      </c>
      <c r="S22" s="24">
        <v>1.7151712999999999E-2</v>
      </c>
      <c r="T22" s="24">
        <v>1.9957541999999998E-2</v>
      </c>
      <c r="U22" s="24">
        <v>-1.6382216999999998E-2</v>
      </c>
      <c r="V22" s="24">
        <v>-2.0880044E-2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42569</v>
      </c>
      <c r="B23" s="24">
        <v>6.3408731999999995E-2</v>
      </c>
      <c r="C23" s="24">
        <v>9.0903279999999989E-2</v>
      </c>
      <c r="D23" s="24">
        <v>0.10851049</v>
      </c>
      <c r="E23" s="24">
        <v>4.6873209999999998E-2</v>
      </c>
      <c r="F23" s="24">
        <v>3.0079246E-2</v>
      </c>
      <c r="G23" s="24">
        <v>0.11376131</v>
      </c>
      <c r="H23" s="24">
        <v>6.7685723000000003E-2</v>
      </c>
      <c r="I23" s="24">
        <v>9.9118949999999997E-2</v>
      </c>
      <c r="J23" s="24">
        <v>6.6329719999999995E-2</v>
      </c>
      <c r="K23" s="24">
        <v>7.9113959999999997E-2</v>
      </c>
      <c r="L23" s="24">
        <v>0.19690585999999999</v>
      </c>
      <c r="M23" s="24">
        <v>0.12095701</v>
      </c>
      <c r="N23" s="24">
        <v>-4.0951195000000003E-2</v>
      </c>
      <c r="O23" s="24">
        <v>4.7608256000000002E-2</v>
      </c>
      <c r="P23" s="24">
        <v>9.2498059999999993E-2</v>
      </c>
      <c r="Q23" s="24">
        <v>5.6524634000000004E-2</v>
      </c>
      <c r="R23" s="24">
        <v>4.9728513000000002E-2</v>
      </c>
      <c r="S23" s="24">
        <v>1.8768549000000002E-2</v>
      </c>
      <c r="T23" s="24">
        <v>7.7743889999999996E-2</v>
      </c>
      <c r="U23" s="24">
        <v>7.7029823999999997E-2</v>
      </c>
      <c r="V23" s="24">
        <v>3.7512780000000003E-3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42600</v>
      </c>
      <c r="B24" s="24">
        <v>3.190279E-2</v>
      </c>
      <c r="C24" s="24">
        <v>-9.3119739999999989E-3</v>
      </c>
      <c r="D24" s="24">
        <v>5.8498025000000002E-2</v>
      </c>
      <c r="E24" s="24">
        <v>-8.6655020000000003E-3</v>
      </c>
      <c r="F24" s="24">
        <v>7.7803254000000002E-2</v>
      </c>
      <c r="G24" s="24">
        <v>7.6621294000000006E-2</v>
      </c>
      <c r="H24" s="24">
        <v>1.5494704E-2</v>
      </c>
      <c r="I24" s="24">
        <v>3.1396030999999998E-2</v>
      </c>
      <c r="J24" s="24">
        <v>3.9555670000000001E-2</v>
      </c>
      <c r="K24" s="24">
        <v>5.6634903E-2</v>
      </c>
      <c r="L24" s="24">
        <v>5.2760720000000004E-2</v>
      </c>
      <c r="M24" s="24">
        <v>8.1003550000000007E-2</v>
      </c>
      <c r="N24" s="24">
        <v>2.0661116E-2</v>
      </c>
      <c r="O24" s="24">
        <v>2.7083396999999999E-2</v>
      </c>
      <c r="P24" s="24">
        <v>7.3027369999999994E-2</v>
      </c>
      <c r="Q24" s="24">
        <v>9.9419830000000001E-2</v>
      </c>
      <c r="R24" s="24">
        <v>3.6870002999999998E-2</v>
      </c>
      <c r="S24" s="24">
        <v>1.6410232E-2</v>
      </c>
      <c r="T24" s="24">
        <v>2.8951167999999999E-3</v>
      </c>
      <c r="U24" s="24">
        <v>-1.1597930999999999E-2</v>
      </c>
      <c r="V24" s="24">
        <v>-5.8057365E-2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42629</v>
      </c>
      <c r="B25" s="24">
        <v>-3.6805272E-2</v>
      </c>
      <c r="C25" s="24">
        <v>-5.8224560000000002E-2</v>
      </c>
      <c r="D25" s="24">
        <v>-5.0037326999999993E-2</v>
      </c>
      <c r="E25" s="24">
        <v>-8.1168829999999997E-2</v>
      </c>
      <c r="F25" s="24">
        <v>-3.9808929999999999E-2</v>
      </c>
      <c r="G25" s="24">
        <v>-8.5458099999999995E-2</v>
      </c>
      <c r="H25" s="24">
        <v>-5.6338069999999997E-2</v>
      </c>
      <c r="I25" s="24">
        <v>-2.6554405999999999E-2</v>
      </c>
      <c r="J25" s="24">
        <v>-0.12333643</v>
      </c>
      <c r="K25" s="24">
        <v>-4.2497873000000005E-2</v>
      </c>
      <c r="L25" s="24">
        <v>-4.8076987000000002E-2</v>
      </c>
      <c r="M25" s="24">
        <v>-9.7314299999999992E-2</v>
      </c>
      <c r="N25" s="24">
        <v>-5.5330570000000003E-2</v>
      </c>
      <c r="O25" s="24">
        <v>-4.3948292999999999E-3</v>
      </c>
      <c r="P25" s="24">
        <v>1.5802740999999999E-2</v>
      </c>
      <c r="Q25" s="24">
        <v>-7.8196169999999995E-2</v>
      </c>
      <c r="R25" s="24">
        <v>-4.3917000000000005E-2</v>
      </c>
      <c r="S25" s="24">
        <v>-4.3642760000000003E-2</v>
      </c>
      <c r="T25" s="24">
        <v>-3.0023097999999998E-2</v>
      </c>
      <c r="U25" s="24">
        <v>-7.8878760000000006E-2</v>
      </c>
      <c r="V25" s="24">
        <v>-2.2593736999999999E-2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42661</v>
      </c>
      <c r="B26" s="24">
        <v>1.0317206000000001E-2</v>
      </c>
      <c r="C26" s="24">
        <v>5.6556699999999994E-2</v>
      </c>
      <c r="D26" s="24">
        <v>4.3238997000000001E-2</v>
      </c>
      <c r="E26" s="24">
        <v>-4.6208500000000001E-3</v>
      </c>
      <c r="F26" s="24">
        <v>-1.7689288000000001E-2</v>
      </c>
      <c r="G26" s="24">
        <v>-3.0636787E-3</v>
      </c>
      <c r="H26" s="24">
        <v>-2.4874806E-3</v>
      </c>
      <c r="I26" s="24">
        <v>4.5908213000000003E-2</v>
      </c>
      <c r="J26" s="24">
        <v>0.10198843</v>
      </c>
      <c r="K26" s="24">
        <v>2.5362252999999998E-2</v>
      </c>
      <c r="L26" s="24">
        <v>0.14355683</v>
      </c>
      <c r="M26" s="24">
        <v>-1.0835648E-2</v>
      </c>
      <c r="N26" s="24">
        <v>6.5699935000000001E-2</v>
      </c>
      <c r="O26" s="24">
        <v>4.0746927000000002E-3</v>
      </c>
      <c r="P26" s="24">
        <v>1.0371207999999999E-3</v>
      </c>
      <c r="Q26" s="24">
        <v>8.0666539999999995E-3</v>
      </c>
      <c r="R26" s="24">
        <v>-1.034379E-3</v>
      </c>
      <c r="S26" s="24">
        <v>-1.1606395E-2</v>
      </c>
      <c r="T26" s="24">
        <v>-3.2738030000000001E-2</v>
      </c>
      <c r="U26" s="24">
        <v>4.3878316999999993E-2</v>
      </c>
      <c r="V26" s="24">
        <v>-6.9116949999999996E-2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42692</v>
      </c>
      <c r="B27" s="24">
        <v>2.6475189999999997E-3</v>
      </c>
      <c r="C27" s="24">
        <v>-2.6502311000000001E-2</v>
      </c>
      <c r="D27" s="24">
        <v>-0.10135645</v>
      </c>
      <c r="E27" s="24">
        <v>-8.7110815000000008E-2</v>
      </c>
      <c r="F27" s="24">
        <v>-6.8655132999999993E-2</v>
      </c>
      <c r="G27" s="24">
        <v>-1.1063336999999999E-2</v>
      </c>
      <c r="H27" s="24">
        <v>-7.793021E-2</v>
      </c>
      <c r="I27" s="24">
        <v>-4.7709939999999999E-2</v>
      </c>
      <c r="J27" s="24">
        <v>-0.16627860999999999</v>
      </c>
      <c r="K27" s="24">
        <v>-8.2155470000000008E-2</v>
      </c>
      <c r="L27" s="24">
        <v>-0.12767666999999999</v>
      </c>
      <c r="M27" s="24">
        <v>-6.962496E-2</v>
      </c>
      <c r="N27" s="24">
        <v>2.2801876000000002E-2</v>
      </c>
      <c r="O27" s="24">
        <v>-0.11701048</v>
      </c>
      <c r="P27" s="24">
        <v>-6.0712756999999999E-2</v>
      </c>
      <c r="Q27" s="24">
        <v>-5.661339E-2</v>
      </c>
      <c r="R27" s="24">
        <v>-2.4906397E-3</v>
      </c>
      <c r="S27" s="24">
        <v>-0.1182279</v>
      </c>
      <c r="T27" s="24">
        <v>-2.7692318E-2</v>
      </c>
      <c r="U27" s="24">
        <v>-6.9830475000000003E-2</v>
      </c>
      <c r="V27" s="24">
        <v>0.17655826999999999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42720</v>
      </c>
      <c r="B28" s="24">
        <v>-1.9238055E-2</v>
      </c>
      <c r="C28" s="24">
        <v>1.6442060000000001E-2</v>
      </c>
      <c r="D28" s="24">
        <v>-2.5156736000000002E-3</v>
      </c>
      <c r="E28" s="24">
        <v>-4.5767307E-2</v>
      </c>
      <c r="F28" s="24">
        <v>9.3353509999999987E-2</v>
      </c>
      <c r="G28" s="24">
        <v>8.7009669999999987E-3</v>
      </c>
      <c r="H28" s="24">
        <v>-6.0852170000000004E-3</v>
      </c>
      <c r="I28" s="24">
        <v>2.3046017000000002E-2</v>
      </c>
      <c r="J28" s="24">
        <v>3.2580853E-2</v>
      </c>
      <c r="K28" s="24">
        <v>4.3888330000000003E-2</v>
      </c>
      <c r="L28" s="24">
        <v>-3.25253E-2</v>
      </c>
      <c r="M28" s="24">
        <v>1.2572408E-2</v>
      </c>
      <c r="N28" s="24">
        <v>2.2280574000000001E-2</v>
      </c>
      <c r="O28" s="24">
        <v>2.7575611999999999E-2</v>
      </c>
      <c r="P28" s="24">
        <v>-2.9119849999999999E-2</v>
      </c>
      <c r="Q28" s="24">
        <v>2.4439929999999999E-2</v>
      </c>
      <c r="R28" s="24">
        <v>3.3008575000000005E-2</v>
      </c>
      <c r="S28" s="24">
        <v>-1.4225244999999999E-2</v>
      </c>
      <c r="T28" s="24">
        <v>8.1012609999999985E-2</v>
      </c>
      <c r="U28" s="24">
        <v>-4.6647253E-2</v>
      </c>
      <c r="V28" s="24">
        <v>7.5559260000000003E-2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42753</v>
      </c>
      <c r="B29" s="24">
        <v>-2.8797925000000002E-2</v>
      </c>
      <c r="C29" s="24">
        <v>3.1704068000000002E-2</v>
      </c>
      <c r="D29" s="24">
        <v>2.1725297000000001E-2</v>
      </c>
      <c r="E29" s="24">
        <v>5.4726359999999995E-2</v>
      </c>
      <c r="F29" s="24">
        <v>7.7239394000000003E-2</v>
      </c>
      <c r="G29" s="24">
        <v>5.2852629999999998E-2</v>
      </c>
      <c r="H29" s="24">
        <v>2.2512674E-2</v>
      </c>
      <c r="I29" s="24">
        <v>1.5032172E-2</v>
      </c>
      <c r="J29" s="24">
        <v>-4.9771786000000005E-2</v>
      </c>
      <c r="K29" s="24">
        <v>4.9983380000000001E-2</v>
      </c>
      <c r="L29" s="24">
        <v>0.1452744</v>
      </c>
      <c r="M29" s="24">
        <v>9.2913630000000011E-2</v>
      </c>
      <c r="N29" s="24">
        <v>4.1958929999999998E-2</v>
      </c>
      <c r="O29" s="24">
        <v>2.9693006999999997E-2</v>
      </c>
      <c r="P29" s="24">
        <v>6.4769506000000004E-2</v>
      </c>
      <c r="Q29" s="24">
        <v>6.25E-2</v>
      </c>
      <c r="R29" s="24">
        <v>2.5168896E-2</v>
      </c>
      <c r="S29" s="24">
        <v>-1.0720790000000001E-2</v>
      </c>
      <c r="T29" s="24">
        <v>2.7652739999999999E-2</v>
      </c>
      <c r="U29" s="24">
        <v>5.1266192999999995E-2</v>
      </c>
      <c r="V29" s="24">
        <v>-4.4203400000000004E-2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42783</v>
      </c>
      <c r="B30" s="24">
        <v>4.7351479999999994E-2</v>
      </c>
      <c r="C30" s="24">
        <v>4.7570110000000006E-2</v>
      </c>
      <c r="D30" s="24">
        <v>1.1943935999999999E-2</v>
      </c>
      <c r="E30" s="24">
        <v>2.9807090000000002E-3</v>
      </c>
      <c r="F30" s="24">
        <v>9.9372390000000005E-2</v>
      </c>
      <c r="G30" s="24">
        <v>4.6068069999999996E-2</v>
      </c>
      <c r="H30" s="24">
        <v>3.0239820000000001E-2</v>
      </c>
      <c r="I30" s="24">
        <v>7.4086189999999996E-2</v>
      </c>
      <c r="J30" s="24">
        <v>8.9349509999999993E-2</v>
      </c>
      <c r="K30" s="24">
        <v>3.0394673000000001E-2</v>
      </c>
      <c r="L30" s="24">
        <v>0.1003927</v>
      </c>
      <c r="M30" s="24">
        <v>2.7706860999999999E-2</v>
      </c>
      <c r="N30" s="24">
        <v>-3.1367659999999999E-2</v>
      </c>
      <c r="O30" s="24">
        <v>5.9528230000000001E-2</v>
      </c>
      <c r="P30" s="24">
        <v>5.6022405999999997E-2</v>
      </c>
      <c r="Q30" s="24">
        <v>8.5470675999999995E-3</v>
      </c>
      <c r="R30" s="24">
        <v>1.0898113000000001E-2</v>
      </c>
      <c r="S30" s="24">
        <v>0.12092017999999999</v>
      </c>
      <c r="T30" s="24">
        <v>5.7537556000000004E-3</v>
      </c>
      <c r="U30" s="24">
        <v>3.5767436E-2</v>
      </c>
      <c r="V30" s="24">
        <v>4.7672033000000003E-2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42811</v>
      </c>
      <c r="B31" s="24">
        <v>8.8121889999999998E-3</v>
      </c>
      <c r="C31" s="24">
        <v>3.8537024999999996E-2</v>
      </c>
      <c r="D31" s="24">
        <v>4.2735099999999998E-2</v>
      </c>
      <c r="E31" s="24">
        <v>2.9123306000000002E-2</v>
      </c>
      <c r="F31" s="24">
        <v>7.0409059999999996E-2</v>
      </c>
      <c r="G31" s="24">
        <v>-5.6662024999999998E-2</v>
      </c>
      <c r="H31" s="24">
        <v>3.1713962999999998E-2</v>
      </c>
      <c r="I31" s="24">
        <v>2.0539641000000001E-2</v>
      </c>
      <c r="J31" s="24">
        <v>9.5144269999999989E-2</v>
      </c>
      <c r="K31" s="24">
        <v>5.7271004E-2</v>
      </c>
      <c r="L31" s="24">
        <v>-5.1223280000000003E-2</v>
      </c>
      <c r="M31" s="24">
        <v>5.0904512000000006E-2</v>
      </c>
      <c r="N31" s="24">
        <v>1.9430160000000002E-2</v>
      </c>
      <c r="O31" s="24">
        <v>6.61186E-2</v>
      </c>
      <c r="P31" s="24">
        <v>2.6321173E-2</v>
      </c>
      <c r="Q31" s="24">
        <v>-4.2871294000000004E-2</v>
      </c>
      <c r="R31" s="24">
        <v>-1.0685503000000001E-2</v>
      </c>
      <c r="S31" s="24">
        <v>1.5807032999999998E-2</v>
      </c>
      <c r="T31" s="24">
        <v>-3.3180773000000004E-2</v>
      </c>
      <c r="U31" s="24">
        <v>-1.5827298E-2</v>
      </c>
      <c r="V31" s="24">
        <v>-2.7208983999999999E-2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42843</v>
      </c>
      <c r="B32" s="24">
        <v>1.1393785E-2</v>
      </c>
      <c r="C32" s="24">
        <v>6.1451197000000006E-2</v>
      </c>
      <c r="D32" s="24">
        <v>1.0928869000000001E-2</v>
      </c>
      <c r="E32" s="24">
        <v>3.5518289000000001E-2</v>
      </c>
      <c r="F32" s="24">
        <v>-2.2666693000000002E-2</v>
      </c>
      <c r="G32" s="24">
        <v>7.7311989999999994E-3</v>
      </c>
      <c r="H32" s="24">
        <v>2.2890568000000001E-3</v>
      </c>
      <c r="I32" s="24">
        <v>-1.2916802999999999E-2</v>
      </c>
      <c r="J32" s="24">
        <v>2.9558659000000001E-2</v>
      </c>
      <c r="K32" s="24">
        <v>-2.8226434999999998E-2</v>
      </c>
      <c r="L32" s="24">
        <v>1.3430118999999999E-3</v>
      </c>
      <c r="M32" s="24">
        <v>-3.3417702000000001E-2</v>
      </c>
      <c r="N32" s="24">
        <v>1.3977170000000001E-2</v>
      </c>
      <c r="O32" s="24">
        <v>1.6067028000000001E-3</v>
      </c>
      <c r="P32" s="24">
        <v>-1.2723625000000001E-2</v>
      </c>
      <c r="Q32" s="24">
        <v>4.3750049999999999E-2</v>
      </c>
      <c r="R32" s="24">
        <v>8.6100099999999995E-3</v>
      </c>
      <c r="S32" s="24">
        <v>1.1739016E-2</v>
      </c>
      <c r="T32" s="24">
        <v>7.9882145000000002E-3</v>
      </c>
      <c r="U32" s="24">
        <v>1.096487E-2</v>
      </c>
      <c r="V32" s="24">
        <v>2.0572423999999999E-2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42873</v>
      </c>
      <c r="B33" s="24">
        <v>-2.440852E-2</v>
      </c>
      <c r="C33" s="24">
        <v>-5.8338880000000003E-2</v>
      </c>
      <c r="D33" s="24">
        <v>3.4749507999999999E-3</v>
      </c>
      <c r="E33" s="24">
        <v>-5.5772066000000001E-4</v>
      </c>
      <c r="F33" s="24">
        <v>6.4574839999999994E-2</v>
      </c>
      <c r="G33" s="24">
        <v>1.0327577999999999E-2</v>
      </c>
      <c r="H33" s="24">
        <v>3.6541579999999997E-2</v>
      </c>
      <c r="I33" s="24">
        <v>3.7431478999999997E-2</v>
      </c>
      <c r="J33" s="24">
        <v>-1.590687E-2</v>
      </c>
      <c r="K33" s="24">
        <v>9.9227670000000004E-2</v>
      </c>
      <c r="L33" s="24">
        <v>-0.12151282999999999</v>
      </c>
      <c r="M33" s="24">
        <v>2.1477222000000001E-2</v>
      </c>
      <c r="N33" s="24">
        <v>0.19674183000000001</v>
      </c>
      <c r="O33" s="24">
        <v>2.726984E-2</v>
      </c>
      <c r="P33" s="24">
        <v>5.6786179999999999E-2</v>
      </c>
      <c r="Q33" s="24">
        <v>-5.6886314999999993E-2</v>
      </c>
      <c r="R33" s="24">
        <v>-1.8127321999999998E-2</v>
      </c>
      <c r="S33" s="24">
        <v>5.1537990000000006E-2</v>
      </c>
      <c r="T33" s="24">
        <v>1.1446952999999999E-2</v>
      </c>
      <c r="U33" s="24">
        <v>1.4461278999999998E-3</v>
      </c>
      <c r="V33" s="24">
        <v>-3.8816332999999999E-3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42902</v>
      </c>
      <c r="B34" s="24">
        <v>4.5034647000000004E-2</v>
      </c>
      <c r="C34" s="24">
        <v>2.6720166E-2</v>
      </c>
      <c r="D34" s="24">
        <v>4.0784954999999998E-2</v>
      </c>
      <c r="E34" s="24">
        <v>3.3203125E-2</v>
      </c>
      <c r="F34" s="24">
        <v>2.1785617E-2</v>
      </c>
      <c r="G34" s="24">
        <v>-1.3434649E-2</v>
      </c>
      <c r="H34" s="24">
        <v>3.3050059999999999E-2</v>
      </c>
      <c r="I34" s="24">
        <v>1.2907028000000001E-2</v>
      </c>
      <c r="J34" s="24">
        <v>7.3526499999999995E-2</v>
      </c>
      <c r="K34" s="24">
        <v>2.7493476999999999E-2</v>
      </c>
      <c r="L34" s="24">
        <v>4.2442679999999997E-2</v>
      </c>
      <c r="M34" s="24">
        <v>-1.0427356E-2</v>
      </c>
      <c r="N34" s="24">
        <v>3.6649108E-2</v>
      </c>
      <c r="O34" s="24">
        <v>1.8425940999999998E-2</v>
      </c>
      <c r="P34" s="24">
        <v>2.7058005E-2</v>
      </c>
      <c r="Q34" s="24">
        <v>-6.296301E-2</v>
      </c>
      <c r="R34" s="24">
        <v>1.9859195E-2</v>
      </c>
      <c r="S34" s="24">
        <v>7.6469064000000003E-2</v>
      </c>
      <c r="T34" s="24">
        <v>1.5089989E-2</v>
      </c>
      <c r="U34" s="24">
        <v>5.992782E-2</v>
      </c>
      <c r="V34" s="24">
        <v>-1.2014389E-2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42934</v>
      </c>
      <c r="B35" s="24">
        <v>4.5567393000000005E-2</v>
      </c>
      <c r="C35" s="24">
        <v>5.5351734E-2</v>
      </c>
      <c r="D35" s="24">
        <v>1.3736248E-2</v>
      </c>
      <c r="E35" s="24">
        <v>-1.6043960999999999E-2</v>
      </c>
      <c r="F35" s="24">
        <v>6.9666861999999996E-2</v>
      </c>
      <c r="G35" s="24">
        <v>5.6560873999999997E-2</v>
      </c>
      <c r="H35" s="24">
        <v>-2.5042534000000002E-2</v>
      </c>
      <c r="I35" s="24">
        <v>6.1106324000000004E-2</v>
      </c>
      <c r="J35" s="24">
        <v>6.3212036999999999E-2</v>
      </c>
      <c r="K35" s="24">
        <v>4.7420859999999995E-2</v>
      </c>
      <c r="L35" s="24">
        <v>9.645521E-2</v>
      </c>
      <c r="M35" s="24">
        <v>4.0183067000000003E-2</v>
      </c>
      <c r="N35" s="24">
        <v>7.9798220000000003E-2</v>
      </c>
      <c r="O35" s="24">
        <v>3.5264015000000003E-2</v>
      </c>
      <c r="P35" s="24">
        <v>7.4282884999999993E-2</v>
      </c>
      <c r="Q35" s="24">
        <v>2.392292E-2</v>
      </c>
      <c r="R35" s="24">
        <v>-3.209412E-3</v>
      </c>
      <c r="S35" s="24">
        <v>6.9500803999999999E-2</v>
      </c>
      <c r="T35" s="24">
        <v>4.2586802999999999E-2</v>
      </c>
      <c r="U35" s="24">
        <v>-8.1743600000000003E-3</v>
      </c>
      <c r="V35" s="24">
        <v>7.2223186000000009E-2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42965</v>
      </c>
      <c r="B36" s="24">
        <v>3.9264201999999998E-2</v>
      </c>
      <c r="C36" s="24">
        <v>2.5066495000000001E-2</v>
      </c>
      <c r="D36" s="24">
        <v>7.382631000000001E-4</v>
      </c>
      <c r="E36" s="24">
        <v>-1.9548415999999999E-2</v>
      </c>
      <c r="F36" s="24">
        <v>-3.1372309999999999E-3</v>
      </c>
      <c r="G36" s="24">
        <v>3.7375212000000005E-2</v>
      </c>
      <c r="H36" s="24">
        <v>8.2148314000000007E-3</v>
      </c>
      <c r="I36" s="24">
        <v>-1.0371208E-2</v>
      </c>
      <c r="J36" s="24">
        <v>-7.1590540000000006E-3</v>
      </c>
      <c r="K36" s="24">
        <v>-4.2719307000000005E-2</v>
      </c>
      <c r="L36" s="24">
        <v>5.1454782000000004E-2</v>
      </c>
      <c r="M36" s="24">
        <v>1.9423961999999999E-2</v>
      </c>
      <c r="N36" s="24">
        <v>-3.4611820000000001E-2</v>
      </c>
      <c r="O36" s="24">
        <v>2.0815133999999998E-3</v>
      </c>
      <c r="P36" s="24">
        <v>3.4142016999999997E-2</v>
      </c>
      <c r="Q36" s="24">
        <v>-3.6144613999999999E-2</v>
      </c>
      <c r="R36" s="24">
        <v>-3.1752586E-3</v>
      </c>
      <c r="S36" s="24">
        <v>9.3692540000000005E-3</v>
      </c>
      <c r="T36" s="24">
        <v>-1.4084517999999999E-2</v>
      </c>
      <c r="U36" s="24">
        <v>-2.5412142000000002E-2</v>
      </c>
      <c r="V36" s="24">
        <v>-2.0374297999999999E-2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42996</v>
      </c>
      <c r="B37" s="24">
        <v>5.3948283000000007E-2</v>
      </c>
      <c r="C37" s="24">
        <v>5.2369713999999998E-2</v>
      </c>
      <c r="D37" s="24">
        <v>-1.1066078999999999E-2</v>
      </c>
      <c r="E37" s="24">
        <v>4.2965410000000002E-2</v>
      </c>
      <c r="F37" s="24">
        <v>6.0188889999999995E-2</v>
      </c>
      <c r="G37" s="24">
        <v>5.115509E-2</v>
      </c>
      <c r="H37" s="24">
        <v>3.0398010999999999E-2</v>
      </c>
      <c r="I37" s="24">
        <v>3.1991124000000003E-2</v>
      </c>
      <c r="J37" s="24">
        <v>-1.6707718E-2</v>
      </c>
      <c r="K37" s="24">
        <v>3.5433650000000004E-2</v>
      </c>
      <c r="L37" s="24">
        <v>0.10504746000000001</v>
      </c>
      <c r="M37" s="24">
        <v>-1.4290452E-2</v>
      </c>
      <c r="N37" s="24">
        <v>-8.720928E-2</v>
      </c>
      <c r="O37" s="24">
        <v>2.6112795000000001E-2</v>
      </c>
      <c r="P37" s="24">
        <v>7.6923130000000006E-2</v>
      </c>
      <c r="Q37" s="24">
        <v>-6.9642780000000001E-2</v>
      </c>
      <c r="R37" s="24">
        <v>6.6178082999999999E-2</v>
      </c>
      <c r="S37" s="24">
        <v>-2.2637844000000001E-4</v>
      </c>
      <c r="T37" s="24">
        <v>1.4342785E-2</v>
      </c>
      <c r="U37" s="24">
        <v>5.7082534000000004E-2</v>
      </c>
      <c r="V37" s="24">
        <v>3.1325816999999999E-2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43026</v>
      </c>
      <c r="B38" s="24">
        <v>1.0495782E-2</v>
      </c>
      <c r="C38" s="24">
        <v>5.2025436999999994E-2</v>
      </c>
      <c r="D38" s="24">
        <v>-5.2219033000000005E-3</v>
      </c>
      <c r="E38" s="24">
        <v>5.9235095999999998E-3</v>
      </c>
      <c r="F38" s="24">
        <v>8.5343119999999988E-3</v>
      </c>
      <c r="G38" s="24">
        <v>8.2940819999999998E-2</v>
      </c>
      <c r="H38" s="24">
        <v>-1.8248260000000002E-2</v>
      </c>
      <c r="I38" s="24">
        <v>8.5517170000000003E-3</v>
      </c>
      <c r="J38" s="24">
        <v>-6.510460400000001E-2</v>
      </c>
      <c r="K38" s="24">
        <v>3.837347E-2</v>
      </c>
      <c r="L38" s="24">
        <v>-9.9698900000000003E-3</v>
      </c>
      <c r="M38" s="24">
        <v>2.6828884999999997E-2</v>
      </c>
      <c r="N38" s="24">
        <v>5.3077936000000001E-3</v>
      </c>
      <c r="O38" s="24">
        <v>-4.3377876000000003E-3</v>
      </c>
      <c r="P38" s="24">
        <v>3.0034184000000002E-2</v>
      </c>
      <c r="Q38" s="24">
        <v>-3.3269405000000002E-2</v>
      </c>
      <c r="R38" s="24">
        <v>2.235067E-2</v>
      </c>
      <c r="S38" s="24">
        <v>-5.1856875000000004E-2</v>
      </c>
      <c r="T38" s="24">
        <v>1.0703802E-3</v>
      </c>
      <c r="U38" s="24">
        <v>2.7999996999999999E-2</v>
      </c>
      <c r="V38" s="24">
        <v>-5.5576619999999993E-2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43056</v>
      </c>
      <c r="B39" s="24">
        <v>2.541709E-2</v>
      </c>
      <c r="C39" s="24">
        <v>-2.1696627E-2</v>
      </c>
      <c r="D39" s="24">
        <v>1.7622828E-2</v>
      </c>
      <c r="E39" s="24">
        <v>-6.6916346999999999E-3</v>
      </c>
      <c r="F39" s="24">
        <v>-2.0971297999999999E-2</v>
      </c>
      <c r="G39" s="24">
        <v>-1.4012992E-2</v>
      </c>
      <c r="H39" s="24">
        <v>-1.2390613599999999E-3</v>
      </c>
      <c r="I39" s="24">
        <v>7.9488753999999999E-4</v>
      </c>
      <c r="J39" s="24">
        <v>-3.8454234999999996E-2</v>
      </c>
      <c r="K39" s="24">
        <v>5.1020503000000002E-2</v>
      </c>
      <c r="L39" s="24">
        <v>-6.7213116000000003E-2</v>
      </c>
      <c r="M39" s="24">
        <v>1.3145089E-2</v>
      </c>
      <c r="N39" s="24">
        <v>-7.8141569999999994E-2</v>
      </c>
      <c r="O39" s="24">
        <v>1.2198567E-2</v>
      </c>
      <c r="P39" s="24">
        <v>2.0848990000000001E-2</v>
      </c>
      <c r="Q39" s="24">
        <v>-0.10859031</v>
      </c>
      <c r="R39" s="24">
        <v>1.083374E-3</v>
      </c>
      <c r="S39" s="24">
        <v>-5.5170717000000001E-2</v>
      </c>
      <c r="T39" s="24">
        <v>-4.9521740000000002E-2</v>
      </c>
      <c r="U39" s="24">
        <v>8.6251620000000001E-2</v>
      </c>
      <c r="V39" s="24">
        <v>1.5612483E-2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43087</v>
      </c>
      <c r="B40" s="24">
        <v>-2.1358728E-2</v>
      </c>
      <c r="C40" s="24">
        <v>4.5154930000000003E-2</v>
      </c>
      <c r="D40" s="24">
        <v>8.1061125000000001E-3</v>
      </c>
      <c r="E40" s="24">
        <v>2.8833150000000002E-2</v>
      </c>
      <c r="F40" s="24">
        <v>1.2777209000000001E-2</v>
      </c>
      <c r="G40" s="24">
        <v>-4.6557244999999997E-2</v>
      </c>
      <c r="H40" s="24">
        <v>4.0632725000000001E-2</v>
      </c>
      <c r="I40" s="24">
        <v>-2.88589E-2</v>
      </c>
      <c r="J40" s="24">
        <v>1.0346174E-2</v>
      </c>
      <c r="K40" s="24">
        <v>-9.5775723E-3</v>
      </c>
      <c r="L40" s="24">
        <v>-1.5315114999999999E-2</v>
      </c>
      <c r="M40" s="24">
        <v>5.6062817999999993E-2</v>
      </c>
      <c r="N40" s="24">
        <v>0.15120291999999999</v>
      </c>
      <c r="O40" s="24">
        <v>2.3242473999999999E-2</v>
      </c>
      <c r="P40" s="24">
        <v>-1.9535303E-2</v>
      </c>
      <c r="Q40" s="24">
        <v>0.15968286500000001</v>
      </c>
      <c r="R40" s="24">
        <v>8.3831549999999998E-3</v>
      </c>
      <c r="S40" s="24">
        <v>4.7017097000000001E-2</v>
      </c>
      <c r="T40" s="24">
        <v>-1.1249185E-2</v>
      </c>
      <c r="U40" s="24">
        <v>1.8029809000000001E-2</v>
      </c>
      <c r="V40" s="24">
        <v>1.6160846E-2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43118</v>
      </c>
      <c r="B41" s="24">
        <v>9.2589140000000014E-2</v>
      </c>
      <c r="C41" s="24">
        <v>6.2180520000000003E-2</v>
      </c>
      <c r="D41" s="24">
        <v>8.3054179999999991E-2</v>
      </c>
      <c r="E41" s="24">
        <v>2.2159696000000003E-2</v>
      </c>
      <c r="F41" s="24">
        <v>0.1054852</v>
      </c>
      <c r="G41" s="24">
        <v>0.13858615999999999</v>
      </c>
      <c r="H41" s="24">
        <v>7.9973817000000003E-2</v>
      </c>
      <c r="I41" s="24">
        <v>7.2910785999999991E-2</v>
      </c>
      <c r="J41" s="24">
        <v>4.6885013999999996E-2</v>
      </c>
      <c r="K41" s="24">
        <v>5.4429410000000004E-2</v>
      </c>
      <c r="L41" s="24">
        <v>0.13282787000000001</v>
      </c>
      <c r="M41" s="24">
        <v>0.10765039</v>
      </c>
      <c r="N41" s="24">
        <v>9.9647520000000003E-2</v>
      </c>
      <c r="O41" s="24">
        <v>4.3426632999999999E-2</v>
      </c>
      <c r="P41" s="24">
        <v>0.10931576</v>
      </c>
      <c r="Q41" s="24">
        <v>9.8008869999999998E-2</v>
      </c>
      <c r="R41" s="24">
        <v>5.5467605999999996E-2</v>
      </c>
      <c r="S41" s="24">
        <v>8.0826399999999993E-2</v>
      </c>
      <c r="T41" s="24">
        <v>6.9658756000000002E-2</v>
      </c>
      <c r="U41" s="24">
        <v>0.10988939</v>
      </c>
      <c r="V41" s="24">
        <v>7.6802969999999998E-2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43147</v>
      </c>
      <c r="B42" s="24">
        <v>-2.7013123E-2</v>
      </c>
      <c r="C42" s="24">
        <v>-1.6753674E-2</v>
      </c>
      <c r="D42" s="24">
        <v>1.7229795000000003E-2</v>
      </c>
      <c r="E42" s="24">
        <v>-4.6153839999999995E-2</v>
      </c>
      <c r="F42" s="24">
        <v>-5.7639836999999999E-2</v>
      </c>
      <c r="G42" s="24">
        <v>-3.4284352999999997E-2</v>
      </c>
      <c r="H42" s="24">
        <v>2.7737617000000003E-2</v>
      </c>
      <c r="I42" s="24">
        <v>-1.2026131000000001E-2</v>
      </c>
      <c r="J42" s="24">
        <v>-9.8822116999999991E-3</v>
      </c>
      <c r="K42" s="24">
        <v>-2.00544E-2</v>
      </c>
      <c r="L42" s="24">
        <v>3.5941839999999996E-2</v>
      </c>
      <c r="M42" s="24">
        <v>2.626121E-2</v>
      </c>
      <c r="N42" s="24">
        <v>3.6967992999999998E-3</v>
      </c>
      <c r="O42" s="24">
        <v>-4.6303805999999996E-2</v>
      </c>
      <c r="P42" s="24">
        <v>-1.8056571E-2</v>
      </c>
      <c r="Q42" s="24">
        <v>-3.6734639999999999E-2</v>
      </c>
      <c r="R42" s="24">
        <v>-7.3818564000000001E-3</v>
      </c>
      <c r="S42" s="24">
        <v>7.1684119999999999E-3</v>
      </c>
      <c r="T42" s="24">
        <v>-4.4212874999999999E-2</v>
      </c>
      <c r="U42" s="24">
        <v>9.0763570000000002E-3</v>
      </c>
      <c r="V42" s="24">
        <v>5.4764749999999997E-3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43175</v>
      </c>
      <c r="B43" s="24">
        <v>-3.9191246000000006E-3</v>
      </c>
      <c r="C43" s="24">
        <v>-3.1971455000000003E-2</v>
      </c>
      <c r="D43" s="24">
        <v>-9.0667609999999996E-2</v>
      </c>
      <c r="E43" s="24">
        <v>-4.7043030000000007E-2</v>
      </c>
      <c r="F43" s="24">
        <v>-7.5280484999999994E-2</v>
      </c>
      <c r="G43" s="24">
        <v>-1.5010773999999999E-2</v>
      </c>
      <c r="H43" s="24">
        <v>-1.3494492E-2</v>
      </c>
      <c r="I43" s="24">
        <v>1.825881E-2</v>
      </c>
      <c r="J43" s="24">
        <v>-3.2053709999999999E-2</v>
      </c>
      <c r="K43" s="24">
        <v>7.1296689999999999E-3</v>
      </c>
      <c r="L43" s="24">
        <v>-2.0421623999999999E-2</v>
      </c>
      <c r="M43" s="24">
        <v>-5.1717100000000002E-2</v>
      </c>
      <c r="N43" s="24">
        <v>-7.0902289999999993E-2</v>
      </c>
      <c r="O43" s="24">
        <v>-3.6910949999999998E-2</v>
      </c>
      <c r="P43" s="24">
        <v>1.9651890000000002E-2</v>
      </c>
      <c r="Q43" s="24">
        <v>6.0534477000000002E-4</v>
      </c>
      <c r="R43" s="24">
        <v>3.2504797000000004E-3</v>
      </c>
      <c r="S43" s="24">
        <v>-5.1823797000000005E-2</v>
      </c>
      <c r="T43" s="24">
        <v>-1.5910326999999998E-2</v>
      </c>
      <c r="U43" s="24">
        <v>8.9946985000000004E-3</v>
      </c>
      <c r="V43" s="24">
        <v>3.4858345999999998E-2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43208</v>
      </c>
      <c r="B44" s="24">
        <v>-5.4176807E-2</v>
      </c>
      <c r="C44" s="24">
        <v>4.6938540000000001E-2</v>
      </c>
      <c r="D44" s="24">
        <v>9.1307163000000011E-3</v>
      </c>
      <c r="E44" s="24">
        <v>-3.9774298999999999E-2</v>
      </c>
      <c r="F44" s="24">
        <v>3.5812139999999999E-2</v>
      </c>
      <c r="G44" s="24">
        <v>8.0551510000000007E-2</v>
      </c>
      <c r="H44" s="24">
        <v>3.5337805999999999E-2</v>
      </c>
      <c r="I44" s="24">
        <v>-1.7931341999999999E-2</v>
      </c>
      <c r="J44" s="24">
        <v>7.2972416999999998E-2</v>
      </c>
      <c r="K44" s="24">
        <v>-5.8992504999999997E-3</v>
      </c>
      <c r="L44" s="24">
        <v>-1.7260729999999998E-2</v>
      </c>
      <c r="M44" s="24">
        <v>-7.3853729999999998E-3</v>
      </c>
      <c r="N44" s="24">
        <v>6.3428999999999999E-2</v>
      </c>
      <c r="O44" s="24">
        <v>2.9186367999999997E-2</v>
      </c>
      <c r="P44" s="24">
        <v>-6.7180575999999992E-2</v>
      </c>
      <c r="Q44" s="24">
        <v>3.2667755999999999E-2</v>
      </c>
      <c r="R44" s="24">
        <v>-2.2188365000000002E-2</v>
      </c>
      <c r="S44" s="24">
        <v>-4.1520059999999998E-2</v>
      </c>
      <c r="T44" s="24">
        <v>0</v>
      </c>
      <c r="U44" s="24">
        <v>1.1536478999999999E-2</v>
      </c>
      <c r="V44" s="24">
        <v>8.4210510000000002E-2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43238</v>
      </c>
      <c r="B45" s="24">
        <v>1.3119936E-2</v>
      </c>
      <c r="C45" s="24">
        <v>-6.6076097E-2</v>
      </c>
      <c r="D45" s="24">
        <v>-0.14368439</v>
      </c>
      <c r="E45" s="24">
        <v>-3.319627E-2</v>
      </c>
      <c r="F45" s="24">
        <v>-0.11543549</v>
      </c>
      <c r="G45" s="24">
        <v>-4.8130693000000002E-2</v>
      </c>
      <c r="H45" s="24">
        <v>-5.4225206000000005E-2</v>
      </c>
      <c r="I45" s="24">
        <v>-2.9372869999999999E-2</v>
      </c>
      <c r="J45" s="24">
        <v>-0.15819627</v>
      </c>
      <c r="K45" s="24">
        <v>-3.7452220000000001E-2</v>
      </c>
      <c r="L45" s="24">
        <v>-0.12636864</v>
      </c>
      <c r="M45" s="24">
        <v>-9.7581919999999989E-2</v>
      </c>
      <c r="N45" s="24">
        <v>-0.12488341</v>
      </c>
      <c r="O45" s="24">
        <v>-5.6717276999999997E-2</v>
      </c>
      <c r="P45" s="24">
        <v>2.0661234999999997E-2</v>
      </c>
      <c r="Q45" s="24">
        <v>-2.4604560000000001E-2</v>
      </c>
      <c r="R45" s="24">
        <v>-9.8162292999999998E-3</v>
      </c>
      <c r="S45" s="24">
        <v>-0.18379836999999999</v>
      </c>
      <c r="T45" s="24">
        <v>-4.4323386999999999E-2</v>
      </c>
      <c r="U45" s="24">
        <v>-9.1757409999999998E-2</v>
      </c>
      <c r="V45" s="24">
        <v>-2.7184485999999997E-2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43269</v>
      </c>
      <c r="B46" s="24">
        <v>-4.8325959999999994E-2</v>
      </c>
      <c r="C46" s="24">
        <v>-4.7619046999999998E-2</v>
      </c>
      <c r="D46" s="24">
        <v>1.9019484999999999E-2</v>
      </c>
      <c r="E46" s="24">
        <v>-6.1683415999999998E-2</v>
      </c>
      <c r="F46" s="24">
        <v>-4.8697114E-2</v>
      </c>
      <c r="G46" s="24">
        <v>-3.0573844999999999E-2</v>
      </c>
      <c r="H46" s="24">
        <v>-5.0058246000000001E-2</v>
      </c>
      <c r="I46" s="24">
        <v>-1.1995614000000002E-2</v>
      </c>
      <c r="J46" s="24">
        <v>-8.3425045000000003E-3</v>
      </c>
      <c r="K46" s="24">
        <v>-4.9595776000000001E-2</v>
      </c>
      <c r="L46" s="24">
        <v>-0.14960836999999999</v>
      </c>
      <c r="M46" s="24">
        <v>-8.2606610000000011E-2</v>
      </c>
      <c r="N46" s="24">
        <v>-1.3844490000000001E-2</v>
      </c>
      <c r="O46" s="24">
        <v>1.7916799000000001E-2</v>
      </c>
      <c r="P46" s="24">
        <v>4.4822693000000002E-3</v>
      </c>
      <c r="Q46" s="24">
        <v>2.5225282000000002E-2</v>
      </c>
      <c r="R46" s="24">
        <v>-4.2464494999999998E-2</v>
      </c>
      <c r="S46" s="24">
        <v>-0.11454267</v>
      </c>
      <c r="T46" s="24">
        <v>2.5075554999999999E-2</v>
      </c>
      <c r="U46" s="24">
        <v>-5.9931574000000001E-2</v>
      </c>
      <c r="V46" s="24">
        <v>1.9960045999999999E-2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43299</v>
      </c>
      <c r="B47" s="24">
        <v>-0.10669195000000001</v>
      </c>
      <c r="C47" s="24">
        <v>-3.4136891000000003E-2</v>
      </c>
      <c r="D47" s="24">
        <v>-8.7237359999999993E-3</v>
      </c>
      <c r="E47" s="24">
        <v>1.7950295999999998E-2</v>
      </c>
      <c r="F47" s="24">
        <v>9.3406440000000004E-3</v>
      </c>
      <c r="G47" s="24">
        <v>-3.0407130000000001E-2</v>
      </c>
      <c r="H47" s="24">
        <v>5.9531929999999999E-3</v>
      </c>
      <c r="I47" s="24">
        <v>1.2417078E-2</v>
      </c>
      <c r="J47" s="24">
        <v>0.13828075000000001</v>
      </c>
      <c r="K47" s="24">
        <v>-4.5841159999999999E-2</v>
      </c>
      <c r="L47" s="24">
        <v>7.3013067000000001E-2</v>
      </c>
      <c r="M47" s="24">
        <v>3.6300659999999998E-2</v>
      </c>
      <c r="N47" s="24">
        <v>1.1878967000000001E-2</v>
      </c>
      <c r="O47" s="24">
        <v>1.7219543E-2</v>
      </c>
      <c r="P47" s="24">
        <v>-7.3301672999999998E-2</v>
      </c>
      <c r="Q47" s="24">
        <v>3.8541793999999997E-2</v>
      </c>
      <c r="R47" s="24">
        <v>-2.6094316999999999E-2</v>
      </c>
      <c r="S47" s="24">
        <v>-3.859365E-2</v>
      </c>
      <c r="T47" s="24">
        <v>-3.3381579999999999E-3</v>
      </c>
      <c r="U47" s="24">
        <v>-2.3072183000000003E-2</v>
      </c>
      <c r="V47" s="24">
        <v>3.0679702999999999E-2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43329</v>
      </c>
      <c r="B48" s="24">
        <v>-5.1424859999999996E-2</v>
      </c>
      <c r="C48" s="24">
        <v>-5.4482994E-2</v>
      </c>
      <c r="D48" s="24">
        <v>-2.5575399999999998E-2</v>
      </c>
      <c r="E48" s="24">
        <v>2.0440817E-2</v>
      </c>
      <c r="F48" s="24">
        <v>2.183032E-2</v>
      </c>
      <c r="G48" s="24">
        <v>-6.1126590000000001E-2</v>
      </c>
      <c r="H48" s="24">
        <v>5.2812099999999997E-3</v>
      </c>
      <c r="I48" s="24">
        <v>-4.3608546000000002E-3</v>
      </c>
      <c r="J48" s="24">
        <v>-1.8715440999999999E-2</v>
      </c>
      <c r="K48" s="24">
        <v>-2.356857E-2</v>
      </c>
      <c r="L48" s="24">
        <v>-3.2276869999999999E-2</v>
      </c>
      <c r="M48" s="24">
        <v>-9.991527E-2</v>
      </c>
      <c r="N48" s="24">
        <v>-9.1782149999999993E-2</v>
      </c>
      <c r="O48" s="24">
        <v>3.8766503000000001E-2</v>
      </c>
      <c r="P48" s="24">
        <v>-7.0068717000000003E-2</v>
      </c>
      <c r="Q48" s="24">
        <v>1.5919804999999999E-2</v>
      </c>
      <c r="R48" s="24">
        <v>3.3126593000000003E-2</v>
      </c>
      <c r="S48" s="24">
        <v>-0.22755359999999999</v>
      </c>
      <c r="T48" s="24">
        <v>0</v>
      </c>
      <c r="U48" s="24">
        <v>1.9266605000000003E-2</v>
      </c>
      <c r="V48" s="24">
        <v>-5.9405922999999999E-2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43361</v>
      </c>
      <c r="B49" s="24">
        <v>4.3272970000000002E-5</v>
      </c>
      <c r="C49" s="24">
        <v>2.1551610000000002E-2</v>
      </c>
      <c r="D49" s="24">
        <v>-1.7497896999999998E-2</v>
      </c>
      <c r="E49" s="24">
        <v>-4.6948375999999993E-2</v>
      </c>
      <c r="F49" s="24">
        <v>1.5686274E-2</v>
      </c>
      <c r="G49" s="24">
        <v>-3.8471817999999998E-2</v>
      </c>
      <c r="H49" s="24">
        <v>1.5450716000000001E-3</v>
      </c>
      <c r="I49" s="24">
        <v>8.2125663999999994E-3</v>
      </c>
      <c r="J49" s="24">
        <v>2.8508306000000001E-2</v>
      </c>
      <c r="K49" s="24">
        <v>2.9862285000000002E-2</v>
      </c>
      <c r="L49" s="24">
        <v>-2.253604E-2</v>
      </c>
      <c r="M49" s="24">
        <v>-2.9915332999999999E-2</v>
      </c>
      <c r="N49" s="24">
        <v>-2.5852024999999997E-2</v>
      </c>
      <c r="O49" s="24">
        <v>-4.9476979999999997E-2</v>
      </c>
      <c r="P49" s="24">
        <v>-2.5843262999999998E-2</v>
      </c>
      <c r="Q49" s="24">
        <v>1.1027336E-2</v>
      </c>
      <c r="R49" s="24">
        <v>3.2176732999999999E-2</v>
      </c>
      <c r="S49" s="24">
        <v>1.035285E-2</v>
      </c>
      <c r="T49" s="24">
        <v>-2.2407115000000002E-2</v>
      </c>
      <c r="U49" s="24">
        <v>2.1951198999999998E-2</v>
      </c>
      <c r="V49" s="24">
        <v>-3.4974575000000001E-2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43391</v>
      </c>
      <c r="B50" s="24">
        <v>-8.3200930000000006E-2</v>
      </c>
      <c r="C50" s="24">
        <v>-5.2853583999999995E-2</v>
      </c>
      <c r="D50" s="24">
        <v>-4.4523596999999998E-2</v>
      </c>
      <c r="E50" s="24">
        <v>-3.8095235999999998E-2</v>
      </c>
      <c r="F50" s="24">
        <v>-4.4615983999999997E-2</v>
      </c>
      <c r="G50" s="24">
        <v>8.1140995000000011E-3</v>
      </c>
      <c r="H50" s="24">
        <v>-5.6464076000000002E-2</v>
      </c>
      <c r="I50" s="24">
        <v>-0.10073317</v>
      </c>
      <c r="J50" s="24">
        <v>-7.2418509999999991E-2</v>
      </c>
      <c r="K50" s="24">
        <v>-8.9543289999999998E-2</v>
      </c>
      <c r="L50" s="24">
        <v>0.18628966999999999</v>
      </c>
      <c r="M50" s="24">
        <v>-5.2366200000000002E-2</v>
      </c>
      <c r="N50" s="24">
        <v>-9.2883049999999995E-2</v>
      </c>
      <c r="O50" s="24">
        <v>-0.11540747</v>
      </c>
      <c r="P50" s="24">
        <v>-9.078383000000001E-2</v>
      </c>
      <c r="Q50" s="24">
        <v>3.1572819000000002E-2</v>
      </c>
      <c r="R50" s="24">
        <v>-3.5261035000000003E-2</v>
      </c>
      <c r="S50" s="24">
        <v>0.15463447999999999</v>
      </c>
      <c r="T50" s="24">
        <v>-2.1611034999999997E-2</v>
      </c>
      <c r="U50" s="24">
        <v>-7.5178979999999992E-2</v>
      </c>
      <c r="V50" s="24">
        <v>-9.5003842999999994E-3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43420</v>
      </c>
      <c r="B51" s="24">
        <v>8.2285400000000009E-2</v>
      </c>
      <c r="C51" s="24">
        <v>3.1418561999999997E-2</v>
      </c>
      <c r="D51" s="24">
        <v>0.14725077</v>
      </c>
      <c r="E51" s="24">
        <v>4.2676686999999998E-2</v>
      </c>
      <c r="F51" s="24">
        <v>-2.2452473999999998E-3</v>
      </c>
      <c r="G51" s="24">
        <v>5.5515765999999999E-4</v>
      </c>
      <c r="H51" s="24">
        <v>4.5781136000000002E-3</v>
      </c>
      <c r="I51" s="24">
        <v>5.7368280000000002E-3</v>
      </c>
      <c r="J51" s="24">
        <v>-0.12920875000000001</v>
      </c>
      <c r="K51" s="24">
        <v>3.9603709999999999E-3</v>
      </c>
      <c r="L51" s="24">
        <v>4.897642E-2</v>
      </c>
      <c r="M51" s="24">
        <v>8.9848520000000001E-2</v>
      </c>
      <c r="N51" s="24">
        <v>5.3192379999999996E-3</v>
      </c>
      <c r="O51" s="24">
        <v>8.6079360000000008E-2</v>
      </c>
      <c r="P51" s="24">
        <v>6.9533944E-2</v>
      </c>
      <c r="Q51" s="24">
        <v>6.1213135999999994E-2</v>
      </c>
      <c r="R51" s="24">
        <v>-2.8468550000000002E-2</v>
      </c>
      <c r="S51" s="24">
        <v>2.7430296E-2</v>
      </c>
      <c r="T51" s="24">
        <v>1.6733646000000001E-2</v>
      </c>
      <c r="U51" s="24">
        <v>-2.000004E-2</v>
      </c>
      <c r="V51" s="24">
        <v>1.8117190000000002E-2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43452</v>
      </c>
      <c r="B52" s="24">
        <v>-3.8969636000000002E-2</v>
      </c>
      <c r="C52" s="24">
        <v>-4.7255095999999996E-2</v>
      </c>
      <c r="D52" s="24">
        <v>6.7998170000000005E-3</v>
      </c>
      <c r="E52" s="24">
        <v>3.8336039000000002E-2</v>
      </c>
      <c r="F52" s="24">
        <v>6.8539859999999994E-2</v>
      </c>
      <c r="G52" s="24">
        <v>-1.4197409000000001E-2</v>
      </c>
      <c r="H52" s="24">
        <v>-4.9230337000000006E-2</v>
      </c>
      <c r="I52" s="24">
        <v>-1.9274115999999997E-2</v>
      </c>
      <c r="J52" s="24">
        <v>-2.4606466E-2</v>
      </c>
      <c r="K52" s="24">
        <v>-2.6957393E-2</v>
      </c>
      <c r="L52" s="24">
        <v>-5.5473803999999995E-2</v>
      </c>
      <c r="M52" s="24">
        <v>-5.2259865000000003E-2</v>
      </c>
      <c r="N52" s="24">
        <v>-3.7037075000000003E-2</v>
      </c>
      <c r="O52" s="24">
        <v>3.6311864999999999E-2</v>
      </c>
      <c r="P52" s="24">
        <v>-4.1548432999999996E-2</v>
      </c>
      <c r="Q52" s="24">
        <v>-6.802738E-3</v>
      </c>
      <c r="R52" s="24">
        <v>-3.1688094E-2</v>
      </c>
      <c r="S52" s="24">
        <v>-3.0374466999999999E-2</v>
      </c>
      <c r="T52" s="24">
        <v>-8.1386620000000007E-2</v>
      </c>
      <c r="U52" s="24">
        <v>4.6083927E-3</v>
      </c>
      <c r="V52" s="24">
        <v>3.3600449999999997E-2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43483</v>
      </c>
      <c r="B53" s="24">
        <v>4.0601729999999996E-2</v>
      </c>
      <c r="C53" s="24">
        <v>9.6535320000000008E-2</v>
      </c>
      <c r="D53" s="24">
        <v>9.2966920000000008E-2</v>
      </c>
      <c r="E53" s="24">
        <v>0.10003161000000001</v>
      </c>
      <c r="F53" s="24">
        <v>2.4327755E-2</v>
      </c>
      <c r="G53" s="24">
        <v>3.4482718000000002E-2</v>
      </c>
      <c r="H53" s="24">
        <v>6.3414574000000001E-2</v>
      </c>
      <c r="I53" s="24">
        <v>2.0524144000000001E-2</v>
      </c>
      <c r="J53" s="24">
        <v>0.12703169</v>
      </c>
      <c r="K53" s="24">
        <v>5.2045939999999999E-2</v>
      </c>
      <c r="L53" s="24">
        <v>0.14710568999999998</v>
      </c>
      <c r="M53" s="24">
        <v>0.10910929</v>
      </c>
      <c r="N53" s="24">
        <v>-7.8599450000000001E-3</v>
      </c>
      <c r="O53" s="24">
        <v>-1.3385892E-2</v>
      </c>
      <c r="P53" s="24">
        <v>6.6629290000000008E-2</v>
      </c>
      <c r="Q53" s="24">
        <v>5.0478219999999997E-2</v>
      </c>
      <c r="R53" s="24">
        <v>3.6644936000000005E-4</v>
      </c>
      <c r="S53" s="24">
        <v>9.3826180000000009E-2</v>
      </c>
      <c r="T53" s="24">
        <v>1.5850185999999999E-2</v>
      </c>
      <c r="U53" s="24">
        <v>2.2034287E-2</v>
      </c>
      <c r="V53" s="24">
        <v>9.8355054999999997E-2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43511</v>
      </c>
      <c r="B54" s="24">
        <v>5.6487920000000004E-2</v>
      </c>
      <c r="C54" s="24">
        <v>-8.0627202999999995E-3</v>
      </c>
      <c r="D54" s="24">
        <v>-3.9201260000000002E-2</v>
      </c>
      <c r="E54" s="24">
        <v>-1.8932879E-2</v>
      </c>
      <c r="F54" s="24">
        <v>-3.7499964000000004E-2</v>
      </c>
      <c r="G54" s="24">
        <v>3.7431717000000003E-2</v>
      </c>
      <c r="H54" s="24">
        <v>6.552935E-4</v>
      </c>
      <c r="I54" s="24">
        <v>1.5779734E-2</v>
      </c>
      <c r="J54" s="24">
        <v>-2.8400242000000003E-2</v>
      </c>
      <c r="K54" s="24">
        <v>3.1895875999999997E-2</v>
      </c>
      <c r="L54" s="24">
        <v>2.8935194000000001E-2</v>
      </c>
      <c r="M54" s="24">
        <v>-3.8693249999999998E-2</v>
      </c>
      <c r="N54" s="24">
        <v>5.2482246999999996E-2</v>
      </c>
      <c r="O54" s="24">
        <v>-2.5640964999999998E-2</v>
      </c>
      <c r="P54" s="24">
        <v>2.8871298E-2</v>
      </c>
      <c r="Q54" s="24">
        <v>-8.8517960000000007E-2</v>
      </c>
      <c r="R54" s="24">
        <v>3.2795072000000001E-2</v>
      </c>
      <c r="S54" s="24">
        <v>3.8618565000000001E-2</v>
      </c>
      <c r="T54" s="24">
        <v>-1.1347592E-2</v>
      </c>
      <c r="U54" s="24">
        <v>6.7226886999999999E-2</v>
      </c>
      <c r="V54" s="24">
        <v>9.9843740000000007E-3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43542</v>
      </c>
      <c r="B55" s="24">
        <v>0.14219295499999998</v>
      </c>
      <c r="C55" s="24">
        <v>-1.1423588E-2</v>
      </c>
      <c r="D55" s="24">
        <v>8.8529587E-3</v>
      </c>
      <c r="E55" s="24">
        <v>0</v>
      </c>
      <c r="F55" s="24">
        <v>2.7272701E-2</v>
      </c>
      <c r="G55" s="24">
        <v>3.8187980000000003E-2</v>
      </c>
      <c r="H55" s="24">
        <v>1.1787772E-2</v>
      </c>
      <c r="I55" s="24">
        <v>4.1120887000000002E-2</v>
      </c>
      <c r="J55" s="24">
        <v>2.2835732000000002E-3</v>
      </c>
      <c r="K55" s="24">
        <v>-1.9239902E-2</v>
      </c>
      <c r="L55" s="24">
        <v>-1.1248588599999999E-3</v>
      </c>
      <c r="M55" s="24">
        <v>1.1391759E-2</v>
      </c>
      <c r="N55" s="24">
        <v>0.10377348</v>
      </c>
      <c r="O55" s="24">
        <v>0.11058903</v>
      </c>
      <c r="P55" s="24">
        <v>6.5816283000000003E-2</v>
      </c>
      <c r="Q55" s="24">
        <v>1.1098742E-2</v>
      </c>
      <c r="R55" s="24">
        <v>-1.1089981E-2</v>
      </c>
      <c r="S55" s="24">
        <v>-2.2524117999999999E-2</v>
      </c>
      <c r="T55" s="24">
        <v>4.5193669999999998E-2</v>
      </c>
      <c r="U55" s="24">
        <v>3.9370059999999998E-2</v>
      </c>
      <c r="V55" s="24">
        <v>-1.2356043000000001E-3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43573</v>
      </c>
      <c r="B56" s="24">
        <v>6.0040709999999997E-2</v>
      </c>
      <c r="C56" s="24">
        <v>-1.2444496000000001E-2</v>
      </c>
      <c r="D56" s="24">
        <v>1.7550587999999999E-2</v>
      </c>
      <c r="E56" s="24">
        <v>1.3742566000000001E-2</v>
      </c>
      <c r="F56" s="24">
        <v>-5.8996680000000003E-3</v>
      </c>
      <c r="G56" s="24">
        <v>-2.2323607999999998E-2</v>
      </c>
      <c r="H56" s="24">
        <v>-5.5663404E-2</v>
      </c>
      <c r="I56" s="24">
        <v>5.7343483000000001E-2</v>
      </c>
      <c r="J56" s="24">
        <v>7.3820949999999996E-2</v>
      </c>
      <c r="K56" s="24">
        <v>1.7687797999999998E-2</v>
      </c>
      <c r="L56" s="24">
        <v>-8.8738799999999993E-2</v>
      </c>
      <c r="M56" s="24">
        <v>9.1984159999999995E-2</v>
      </c>
      <c r="N56" s="24">
        <v>5.2503109999999999E-2</v>
      </c>
      <c r="O56" s="24">
        <v>9.590983400000001E-3</v>
      </c>
      <c r="P56" s="24">
        <v>3.5423636000000001E-2</v>
      </c>
      <c r="Q56" s="24">
        <v>4.0022016000000001E-2</v>
      </c>
      <c r="R56" s="24">
        <v>3.5503863999999996E-2</v>
      </c>
      <c r="S56" s="24">
        <v>-0.11631309500000001</v>
      </c>
      <c r="T56" s="24">
        <v>6.3136577999999999E-2</v>
      </c>
      <c r="U56" s="24">
        <v>-2.7971982999999999E-2</v>
      </c>
      <c r="V56" s="24">
        <v>7.9492690000000005E-2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43602</v>
      </c>
      <c r="B57" s="24">
        <v>-0.13952005000000001</v>
      </c>
      <c r="C57" s="24">
        <v>-0.10688567</v>
      </c>
      <c r="D57" s="24">
        <v>-0.16160477000000001</v>
      </c>
      <c r="E57" s="24">
        <v>-6.3455342999999997E-2</v>
      </c>
      <c r="F57" s="24">
        <v>-9.5803319999999997E-2</v>
      </c>
      <c r="G57" s="24">
        <v>-7.4727591999999995E-2</v>
      </c>
      <c r="H57" s="24">
        <v>-2.5702536000000002E-2</v>
      </c>
      <c r="I57" s="24">
        <v>-8.384061000000001E-2</v>
      </c>
      <c r="J57" s="24">
        <v>-6.1531963000000002E-2</v>
      </c>
      <c r="K57" s="24">
        <v>-0.12671827999999999</v>
      </c>
      <c r="L57" s="24">
        <v>-8.5763640000000002E-2</v>
      </c>
      <c r="M57" s="24">
        <v>-8.3891980000000005E-2</v>
      </c>
      <c r="N57" s="24">
        <v>-8.8167080000000009E-2</v>
      </c>
      <c r="O57" s="24">
        <v>-5.7837367000000001E-2</v>
      </c>
      <c r="P57" s="24">
        <v>-0.11111111</v>
      </c>
      <c r="Q57" s="24">
        <v>-7.0673109999999997E-2</v>
      </c>
      <c r="R57" s="24">
        <v>-3.9934337E-2</v>
      </c>
      <c r="S57" s="24">
        <v>-0.13990063</v>
      </c>
      <c r="T57" s="24">
        <v>-0.11232476999999999</v>
      </c>
      <c r="U57" s="24">
        <v>-1.5587568000000001E-2</v>
      </c>
      <c r="V57" s="24">
        <v>-6.5902653000000005E-2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43634</v>
      </c>
      <c r="B58" s="24">
        <v>3.2236338000000003E-2</v>
      </c>
      <c r="C58" s="24">
        <v>1.5308976E-2</v>
      </c>
      <c r="D58" s="24">
        <v>0.15312910000000002</v>
      </c>
      <c r="E58" s="24">
        <v>8.2587829999999987E-2</v>
      </c>
      <c r="F58" s="24">
        <v>9.3346600000000002E-2</v>
      </c>
      <c r="G58" s="24">
        <v>2.5845408E-2</v>
      </c>
      <c r="H58" s="24">
        <v>4.804158E-2</v>
      </c>
      <c r="I58" s="24">
        <v>3.1108380000000001E-2</v>
      </c>
      <c r="J58" s="24">
        <v>7.2318316000000004E-3</v>
      </c>
      <c r="K58" s="24">
        <v>5.4640890000000004E-2</v>
      </c>
      <c r="L58" s="24">
        <v>0.17207802</v>
      </c>
      <c r="M58" s="24">
        <v>3.5431623000000002E-2</v>
      </c>
      <c r="N58" s="24">
        <v>0.18193387999999999</v>
      </c>
      <c r="O58" s="24">
        <v>4.6845913000000003E-2</v>
      </c>
      <c r="P58" s="24">
        <v>8.454919E-3</v>
      </c>
      <c r="Q58" s="24">
        <v>5.6512475E-2</v>
      </c>
      <c r="R58" s="24">
        <v>4.6943307000000004E-2</v>
      </c>
      <c r="S58" s="24">
        <v>0.14227605000000002</v>
      </c>
      <c r="T58" s="24">
        <v>1.5118003E-2</v>
      </c>
      <c r="U58" s="24">
        <v>-1.7661452000000001E-2</v>
      </c>
      <c r="V58" s="24">
        <v>5.9316753999999999E-2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43664</v>
      </c>
      <c r="B59" s="24">
        <v>1.9898771999999999E-2</v>
      </c>
      <c r="C59" s="24">
        <v>2.0738481999999999E-2</v>
      </c>
      <c r="D59" s="24">
        <v>4.9290180000000003E-2</v>
      </c>
      <c r="E59" s="24">
        <v>5.7003735999999999E-2</v>
      </c>
      <c r="F59" s="24">
        <v>1.2457012999999999E-2</v>
      </c>
      <c r="G59" s="24">
        <v>5.5973170000000003E-2</v>
      </c>
      <c r="H59" s="24">
        <v>1.4690875999999999E-2</v>
      </c>
      <c r="I59" s="24">
        <v>5.1552534000000004E-2</v>
      </c>
      <c r="J59" s="24">
        <v>-1.9010484000000001E-2</v>
      </c>
      <c r="K59" s="24">
        <v>-1.0121822000000001E-2</v>
      </c>
      <c r="L59" s="24">
        <v>9.0165729999999999E-2</v>
      </c>
      <c r="M59" s="24">
        <v>3.121519E-2</v>
      </c>
      <c r="N59" s="24">
        <v>4.1212796999999995E-2</v>
      </c>
      <c r="O59" s="24">
        <v>-1.7153024999999999E-3</v>
      </c>
      <c r="P59" s="24">
        <v>2.647066E-2</v>
      </c>
      <c r="Q59" s="24">
        <v>-2.0377635999999999E-3</v>
      </c>
      <c r="R59" s="24">
        <v>2.366352E-2</v>
      </c>
      <c r="S59" s="24">
        <v>0.12321662999999999</v>
      </c>
      <c r="T59" s="24">
        <v>5.3704500000000002E-2</v>
      </c>
      <c r="U59" s="24">
        <v>9.2995166999999997E-3</v>
      </c>
      <c r="V59" s="24">
        <v>-7.8878400000000001E-3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43693</v>
      </c>
      <c r="B60" s="24">
        <v>-2.5895774E-2</v>
      </c>
      <c r="C60" s="24">
        <v>-9.5391509999999999E-2</v>
      </c>
      <c r="D60" s="24">
        <v>-6.7643759999999997E-2</v>
      </c>
      <c r="E60" s="24">
        <v>-9.3225000000000002E-2</v>
      </c>
      <c r="F60" s="24">
        <v>-0.13491726000000001</v>
      </c>
      <c r="G60" s="24">
        <v>-0.12104421999999999</v>
      </c>
      <c r="H60" s="24">
        <v>-5.8922530000000001E-2</v>
      </c>
      <c r="I60" s="24">
        <v>-4.6518145000000004E-2</v>
      </c>
      <c r="J60" s="24">
        <v>-8.6621580000000004E-2</v>
      </c>
      <c r="K60" s="24">
        <v>-9.5320639999999998E-2</v>
      </c>
      <c r="L60" s="24">
        <v>-0.10756367999999999</v>
      </c>
      <c r="M60" s="24">
        <v>-0.16180181999999999</v>
      </c>
      <c r="N60" s="24">
        <v>-0.12357217000000001</v>
      </c>
      <c r="O60" s="24">
        <v>-7.8464985000000001E-2</v>
      </c>
      <c r="P60" s="24">
        <v>-6.674534E-2</v>
      </c>
      <c r="Q60" s="24">
        <v>-8.1089610000000006E-2</v>
      </c>
      <c r="R60" s="24">
        <v>-5.3404749999999994E-2</v>
      </c>
      <c r="S60" s="24">
        <v>-4.8498869999999999E-2</v>
      </c>
      <c r="T60" s="24">
        <v>-3.3353567000000001E-2</v>
      </c>
      <c r="U60" s="24">
        <v>-4.2997599999999997E-2</v>
      </c>
      <c r="V60" s="24">
        <v>-5.2414599999999999E-2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43726</v>
      </c>
      <c r="B61" s="24">
        <v>3.6780833999999998E-2</v>
      </c>
      <c r="C61" s="24">
        <v>4.3823720000000004E-2</v>
      </c>
      <c r="D61" s="24">
        <v>2.2168516999999999E-2</v>
      </c>
      <c r="E61" s="24">
        <v>1.2851118999999999E-2</v>
      </c>
      <c r="F61" s="24">
        <v>4.9534082E-2</v>
      </c>
      <c r="G61" s="24">
        <v>3.7503719999999997E-2</v>
      </c>
      <c r="H61" s="24">
        <v>2.5044680000000001E-3</v>
      </c>
      <c r="I61" s="24">
        <v>6.8653345000000005E-2</v>
      </c>
      <c r="J61" s="24">
        <v>0.10864008</v>
      </c>
      <c r="K61" s="24">
        <v>9.0996149999999998E-2</v>
      </c>
      <c r="L61" s="24">
        <v>2.3049235000000001E-2</v>
      </c>
      <c r="M61" s="24">
        <v>0.10490119999999999</v>
      </c>
      <c r="N61" s="24">
        <v>0.12322271000000001</v>
      </c>
      <c r="O61" s="24">
        <v>-9.0118647000000003E-3</v>
      </c>
      <c r="P61" s="24">
        <v>6.1224460000000001E-2</v>
      </c>
      <c r="Q61" s="24">
        <v>7.8627824999999998E-2</v>
      </c>
      <c r="R61" s="24">
        <v>1.3938904E-2</v>
      </c>
      <c r="S61" s="24">
        <v>4.2071222999999998E-2</v>
      </c>
      <c r="T61" s="24">
        <v>3.1341076000000002E-2</v>
      </c>
      <c r="U61" s="24">
        <v>2.695763E-2</v>
      </c>
      <c r="V61" s="24">
        <v>-8.5767565000000004E-2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43756</v>
      </c>
      <c r="B62" s="24">
        <v>-3.5125017000000003E-4</v>
      </c>
      <c r="C62" s="24">
        <v>2.7814149999999999E-2</v>
      </c>
      <c r="D62" s="24">
        <v>-1.6955853E-2</v>
      </c>
      <c r="E62" s="24">
        <v>2.1245240000000002E-2</v>
      </c>
      <c r="F62" s="24">
        <v>6.0747859999999996E-3</v>
      </c>
      <c r="G62" s="24">
        <v>-2.8926134000000002E-4</v>
      </c>
      <c r="H62" s="24">
        <v>-7.1377754000000009E-3</v>
      </c>
      <c r="I62" s="24">
        <v>3.7725449000000001E-2</v>
      </c>
      <c r="J62" s="24">
        <v>2.2135139000000002E-2</v>
      </c>
      <c r="K62" s="24">
        <v>1.1237859999999999E-2</v>
      </c>
      <c r="L62" s="24">
        <v>-4.459083E-3</v>
      </c>
      <c r="M62" s="24">
        <v>-8.7548494000000004E-3</v>
      </c>
      <c r="N62" s="24">
        <v>2.004218E-2</v>
      </c>
      <c r="O62" s="24">
        <v>6.7105650000000003E-2</v>
      </c>
      <c r="P62" s="24">
        <v>-1.7528892000000001E-2</v>
      </c>
      <c r="Q62" s="24">
        <v>1.0498166E-2</v>
      </c>
      <c r="R62" s="24">
        <v>-1.3729155E-2</v>
      </c>
      <c r="S62" s="24">
        <v>-5.2795053000000002E-2</v>
      </c>
      <c r="T62" s="24">
        <v>1.6961217000000001E-2</v>
      </c>
      <c r="U62" s="24">
        <v>8.749962E-3</v>
      </c>
      <c r="V62" s="24">
        <v>-2.5832772E-2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43787</v>
      </c>
      <c r="B63" s="24">
        <v>1.1946559000000001E-2</v>
      </c>
      <c r="C63" s="24">
        <v>-0.15062540999999999</v>
      </c>
      <c r="D63" s="24">
        <v>-9.6269249999999997E-3</v>
      </c>
      <c r="E63" s="24">
        <v>6.6454409999999993E-3</v>
      </c>
      <c r="F63" s="24">
        <v>1.8578768000000002E-2</v>
      </c>
      <c r="G63" s="24">
        <v>8.3887579999999996E-3</v>
      </c>
      <c r="H63" s="24">
        <v>2.5880694000000003E-2</v>
      </c>
      <c r="I63" s="24">
        <v>5.3477407000000005E-2</v>
      </c>
      <c r="J63" s="24">
        <v>4.5108795000000003E-4</v>
      </c>
      <c r="K63" s="24">
        <v>6.1469079999999995E-2</v>
      </c>
      <c r="L63" s="24">
        <v>-4.9504637999999998E-3</v>
      </c>
      <c r="M63" s="24">
        <v>4.3178797E-3</v>
      </c>
      <c r="N63" s="24">
        <v>2.4819135999999999E-2</v>
      </c>
      <c r="O63" s="24">
        <v>8.8167190000000009E-4</v>
      </c>
      <c r="P63" s="24">
        <v>2.7195573000000001E-2</v>
      </c>
      <c r="Q63" s="24">
        <v>-4.8185587000000004E-3</v>
      </c>
      <c r="R63" s="24">
        <v>-1.4361679999999998E-2</v>
      </c>
      <c r="S63" s="24">
        <v>9.8360649999999994E-2</v>
      </c>
      <c r="T63" s="24">
        <v>-5.3161917000000003E-2</v>
      </c>
      <c r="U63" s="24">
        <v>1.5489459000000001E-2</v>
      </c>
      <c r="V63" s="24">
        <v>5.5477977000000005E-2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43817</v>
      </c>
      <c r="B64" s="24">
        <v>4.1224360000000002E-2</v>
      </c>
      <c r="C64" s="24">
        <v>9.4145536000000002E-3</v>
      </c>
      <c r="D64" s="24">
        <v>3.7521958000000001E-2</v>
      </c>
      <c r="E64" s="24">
        <v>-2.0062207999999998E-2</v>
      </c>
      <c r="F64" s="24">
        <v>-3.2404481999999998E-2</v>
      </c>
      <c r="G64" s="24">
        <v>2.0044684E-2</v>
      </c>
      <c r="H64" s="24">
        <v>-3.6401153000000003E-3</v>
      </c>
      <c r="I64" s="24">
        <v>5.8871029999999998E-2</v>
      </c>
      <c r="J64" s="24">
        <v>5.4114102999999997E-2</v>
      </c>
      <c r="K64" s="24">
        <v>2.5525807999999997E-2</v>
      </c>
      <c r="L64" s="24">
        <v>0.10815894999999999</v>
      </c>
      <c r="M64" s="24">
        <v>4.8179626000000003E-2</v>
      </c>
      <c r="N64" s="24">
        <v>1.4127134999999999E-2</v>
      </c>
      <c r="O64" s="24">
        <v>3.5610676000000001E-2</v>
      </c>
      <c r="P64" s="24">
        <v>7.9146623999999999E-2</v>
      </c>
      <c r="Q64" s="24">
        <v>-9.7956659999999997E-3</v>
      </c>
      <c r="R64" s="24">
        <v>-2.7524889E-2</v>
      </c>
      <c r="S64" s="24">
        <v>-5.0365329999999993E-3</v>
      </c>
      <c r="T64" s="24">
        <v>-1.1376143E-2</v>
      </c>
      <c r="U64" s="24">
        <v>-3.2336771E-2</v>
      </c>
      <c r="V64" s="24">
        <v>1.9270539E-2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43847</v>
      </c>
      <c r="B65" s="24">
        <v>6.1217665999999997E-2</v>
      </c>
      <c r="C65" s="24">
        <v>5.3715705999999993E-3</v>
      </c>
      <c r="D65" s="24">
        <v>3.8717269999999998E-2</v>
      </c>
      <c r="E65" s="24">
        <v>-9.3814134999999996E-3</v>
      </c>
      <c r="F65" s="24">
        <v>4.0038586000000001E-2</v>
      </c>
      <c r="G65" s="24">
        <v>4.7686696000000001E-2</v>
      </c>
      <c r="H65" s="24">
        <v>2.5248884999999999E-2</v>
      </c>
      <c r="I65" s="24">
        <v>5.5676700000000003E-3</v>
      </c>
      <c r="J65" s="24">
        <v>3.6709070000000003E-2</v>
      </c>
      <c r="K65" s="24">
        <v>4.3676614999999995E-2</v>
      </c>
      <c r="L65" s="24">
        <v>1.4426349999999999E-2</v>
      </c>
      <c r="M65" s="24">
        <v>-4.9210787000000004E-3</v>
      </c>
      <c r="N65" s="24">
        <v>1.5478611E-2</v>
      </c>
      <c r="O65" s="24">
        <v>2.6674151E-2</v>
      </c>
      <c r="P65" s="24">
        <v>6.3554645000000007E-2</v>
      </c>
      <c r="Q65" s="24">
        <v>4.1266203000000001E-2</v>
      </c>
      <c r="R65" s="24">
        <v>2.3494959999999999E-2</v>
      </c>
      <c r="S65" s="24">
        <v>0.10769807999999999</v>
      </c>
      <c r="T65" s="24">
        <v>1.5961408999999999E-2</v>
      </c>
      <c r="U65" s="24">
        <v>1.9727349000000002E-2</v>
      </c>
      <c r="V65" s="24">
        <v>2.8562069999999998E-2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43879</v>
      </c>
      <c r="B66" s="24">
        <v>-4.1204394999999998E-2</v>
      </c>
      <c r="C66" s="24">
        <v>-9.5280470000000006E-2</v>
      </c>
      <c r="D66" s="24">
        <v>-8.7725880000000006E-2</v>
      </c>
      <c r="E66" s="24">
        <v>-4.7943233999999994E-2</v>
      </c>
      <c r="F66" s="24">
        <v>-7.3283853999999995E-2</v>
      </c>
      <c r="G66" s="24">
        <v>-7.0750475000000007E-2</v>
      </c>
      <c r="H66" s="24">
        <v>-6.5903543999999994E-2</v>
      </c>
      <c r="I66" s="24">
        <v>-4.3813169999999999E-2</v>
      </c>
      <c r="J66" s="24">
        <v>-1.1039317E-2</v>
      </c>
      <c r="K66" s="24">
        <v>-4.6221075E-2</v>
      </c>
      <c r="L66" s="24">
        <v>-7.3567149999999998E-2</v>
      </c>
      <c r="M66" s="24">
        <v>-4.2447924999999997E-2</v>
      </c>
      <c r="N66" s="24">
        <v>-8.5828419999999989E-2</v>
      </c>
      <c r="O66" s="24">
        <v>-3.5655081000000005E-2</v>
      </c>
      <c r="P66" s="24">
        <v>-3.8849412999999999E-2</v>
      </c>
      <c r="Q66" s="24">
        <v>-7.9804539999999993E-2</v>
      </c>
      <c r="R66" s="24">
        <v>-5.4233669999999998E-2</v>
      </c>
      <c r="S66" s="24">
        <v>-5.2379312999999997E-2</v>
      </c>
      <c r="T66" s="24">
        <v>-5.2166642999999999E-2</v>
      </c>
      <c r="U66" s="24">
        <v>-6.1059179999999998E-2</v>
      </c>
      <c r="V66" s="24">
        <v>-8.3306730000000009E-2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43908</v>
      </c>
      <c r="B67" s="24">
        <v>-0.11801653999999999</v>
      </c>
      <c r="C67" s="24">
        <v>-0.41469810000000001</v>
      </c>
      <c r="D67" s="24">
        <v>-0.40486995999999997</v>
      </c>
      <c r="E67" s="24">
        <v>-0.40317059999999999</v>
      </c>
      <c r="F67" s="24">
        <v>-0.35835839999999997</v>
      </c>
      <c r="G67" s="24">
        <v>-0.37286068</v>
      </c>
      <c r="H67" s="24">
        <v>-0.25807655000000002</v>
      </c>
      <c r="I67" s="24">
        <v>-0.24823766999999999</v>
      </c>
      <c r="J67" s="24">
        <v>-0.39448189999999994</v>
      </c>
      <c r="K67" s="24">
        <v>-0.334152</v>
      </c>
      <c r="L67" s="24">
        <v>-0.50623271999999997</v>
      </c>
      <c r="M67" s="24">
        <v>-0.43189155999999995</v>
      </c>
      <c r="N67" s="24">
        <v>-0.48580783999999999</v>
      </c>
      <c r="O67" s="24">
        <v>-0.33075380000000004</v>
      </c>
      <c r="P67" s="24">
        <v>-0.19222462000000001</v>
      </c>
      <c r="Q67" s="24">
        <v>-0.13657819999999998</v>
      </c>
      <c r="R67" s="24">
        <v>-0.30754851999999999</v>
      </c>
      <c r="S67" s="24">
        <v>-0.33959538</v>
      </c>
      <c r="T67" s="24">
        <v>-0.35549034000000002</v>
      </c>
      <c r="U67" s="24">
        <v>-0.33377570000000001</v>
      </c>
      <c r="V67" s="24">
        <v>-0.24268799999999999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43938</v>
      </c>
      <c r="B68" s="24">
        <v>7.4212910000000007E-2</v>
      </c>
      <c r="C68" s="24">
        <v>0.33856499999999995</v>
      </c>
      <c r="D68" s="24">
        <v>8.6685180000000001E-2</v>
      </c>
      <c r="E68" s="24">
        <v>0.28385411999999999</v>
      </c>
      <c r="F68" s="24">
        <v>0.16692675000000001</v>
      </c>
      <c r="G68" s="24">
        <v>0.15527666000000001</v>
      </c>
      <c r="H68" s="24">
        <v>0.18068075</v>
      </c>
      <c r="I68" s="24">
        <v>0.20864032999999998</v>
      </c>
      <c r="J68" s="24">
        <v>-1.8782616000000002E-2</v>
      </c>
      <c r="K68" s="24">
        <v>0.24834038</v>
      </c>
      <c r="L68" s="24">
        <v>0.17952310000000002</v>
      </c>
      <c r="M68" s="24">
        <v>0.14469694999999999</v>
      </c>
      <c r="N68" s="24">
        <v>0.29299365999999999</v>
      </c>
      <c r="O68" s="24">
        <v>0.11049247</v>
      </c>
      <c r="P68" s="24">
        <v>0.14915966999999999</v>
      </c>
      <c r="Q68" s="24">
        <v>6.6621065000000007E-2</v>
      </c>
      <c r="R68" s="24">
        <v>0.18231165000000002</v>
      </c>
      <c r="S68" s="24">
        <v>0.10175049</v>
      </c>
      <c r="T68" s="24">
        <v>0.18181823999999999</v>
      </c>
      <c r="U68" s="24">
        <v>0.22011948000000001</v>
      </c>
      <c r="V68" s="24">
        <v>0.12183904999999999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43969</v>
      </c>
      <c r="B69" s="24">
        <v>3.5938620000000004E-2</v>
      </c>
      <c r="C69" s="24">
        <v>2.7638316E-2</v>
      </c>
      <c r="D69" s="24">
        <v>3.5098910000000004E-2</v>
      </c>
      <c r="E69" s="24">
        <v>-1.8661201000000002E-2</v>
      </c>
      <c r="F69" s="24">
        <v>6.6840650000000003E-4</v>
      </c>
      <c r="G69" s="24">
        <v>8.9883209999999991E-2</v>
      </c>
      <c r="H69" s="24">
        <v>2.8401852000000002E-2</v>
      </c>
      <c r="I69" s="24">
        <v>3.4358619999999999E-2</v>
      </c>
      <c r="J69" s="24">
        <v>7.8695535999999996E-2</v>
      </c>
      <c r="K69" s="24">
        <v>2.2454143000000003E-2</v>
      </c>
      <c r="L69" s="24">
        <v>-6.0245749999999994E-2</v>
      </c>
      <c r="M69" s="24">
        <v>8.8021279999999993E-2</v>
      </c>
      <c r="N69" s="24">
        <v>4.9271584000000002E-3</v>
      </c>
      <c r="O69" s="24">
        <v>1.4269114000000001E-2</v>
      </c>
      <c r="P69" s="24">
        <v>4.2047619999999994E-2</v>
      </c>
      <c r="Q69" s="24">
        <v>2.6925087E-2</v>
      </c>
      <c r="R69" s="24">
        <v>3.8160563000000002E-2</v>
      </c>
      <c r="S69" s="24">
        <v>4.1708109999999993E-2</v>
      </c>
      <c r="T69" s="24">
        <v>2.9352187999999998E-2</v>
      </c>
      <c r="U69" s="24">
        <v>8.6530690000000007E-2</v>
      </c>
      <c r="V69" s="24">
        <v>6.0655713E-2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44000</v>
      </c>
      <c r="B70" s="24">
        <v>3.6599397999999998E-2</v>
      </c>
      <c r="C70" s="24">
        <v>5.9808969999999996E-2</v>
      </c>
      <c r="D70" s="24">
        <v>0.15937720999999999</v>
      </c>
      <c r="E70" s="24">
        <v>0.14363539</v>
      </c>
      <c r="F70" s="24">
        <v>0.14662385</v>
      </c>
      <c r="G70" s="24">
        <v>5.6236149999999999E-2</v>
      </c>
      <c r="H70" s="24">
        <v>7.2633743000000001E-2</v>
      </c>
      <c r="I70" s="24">
        <v>6.6702365999999999E-2</v>
      </c>
      <c r="J70" s="24">
        <v>5.8876989999999997E-2</v>
      </c>
      <c r="K70" s="24">
        <v>0.10267770999999999</v>
      </c>
      <c r="L70" s="24">
        <v>0.25456321999999998</v>
      </c>
      <c r="M70" s="24">
        <v>8.5230710000000001E-2</v>
      </c>
      <c r="N70" s="24">
        <v>9.8039150000000005E-2</v>
      </c>
      <c r="O70" s="24">
        <v>7.5902224000000004E-2</v>
      </c>
      <c r="P70" s="24">
        <v>4.3108463E-2</v>
      </c>
      <c r="Q70" s="24">
        <v>4.4442653999999998E-2</v>
      </c>
      <c r="R70" s="24">
        <v>6.7196249999999999E-2</v>
      </c>
      <c r="S70" s="24">
        <v>9.3108540000000004E-2</v>
      </c>
      <c r="T70" s="24">
        <v>4.6542170000000001E-2</v>
      </c>
      <c r="U70" s="24">
        <v>3.305781E-2</v>
      </c>
      <c r="V70" s="24">
        <v>5.5032730000000002E-2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44029</v>
      </c>
      <c r="B71" s="24">
        <v>0.15156459999999999</v>
      </c>
      <c r="C71" s="24">
        <v>3.6456347E-2</v>
      </c>
      <c r="D71" s="24">
        <v>1.181519E-2</v>
      </c>
      <c r="E71" s="24">
        <v>-1.8909097E-2</v>
      </c>
      <c r="F71" s="24">
        <v>1.2948751000000001E-2</v>
      </c>
      <c r="G71" s="24">
        <v>2.848351E-2</v>
      </c>
      <c r="H71" s="24">
        <v>7.0251226E-2</v>
      </c>
      <c r="I71" s="24">
        <v>7.6845884000000003E-2</v>
      </c>
      <c r="J71" s="24">
        <v>-1.9937693999999999E-2</v>
      </c>
      <c r="K71" s="24">
        <v>3.8434625E-2</v>
      </c>
      <c r="L71" s="24">
        <v>6.634915000000001E-2</v>
      </c>
      <c r="M71" s="24">
        <v>0.10445202000000001</v>
      </c>
      <c r="N71" s="24">
        <v>6.2421559999999996E-3</v>
      </c>
      <c r="O71" s="24">
        <v>0.11658405999999999</v>
      </c>
      <c r="P71" s="24">
        <v>9.1927529999999993E-2</v>
      </c>
      <c r="Q71" s="24">
        <v>4.3083070000000001E-2</v>
      </c>
      <c r="R71" s="24">
        <v>-9.7597840000000005E-3</v>
      </c>
      <c r="S71" s="24">
        <v>3.5996436999999999E-2</v>
      </c>
      <c r="T71" s="24">
        <v>4.9555299999999992E-4</v>
      </c>
      <c r="U71" s="24">
        <v>5.4545402999999999E-2</v>
      </c>
      <c r="V71" s="24">
        <v>1.1173128999999999E-2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44061</v>
      </c>
      <c r="B72" s="24">
        <v>6.5100430000000001E-2</v>
      </c>
      <c r="C72" s="24">
        <v>3.0257701999999997E-3</v>
      </c>
      <c r="D72" s="24">
        <v>4.7770739999999999E-2</v>
      </c>
      <c r="E72" s="24">
        <v>2.8169035999999998E-2</v>
      </c>
      <c r="F72" s="24">
        <v>8.5415480000000002E-2</v>
      </c>
      <c r="G72" s="24">
        <v>8.546150000000001E-2</v>
      </c>
      <c r="H72" s="24">
        <v>3.666997E-3</v>
      </c>
      <c r="I72" s="24">
        <v>6.1100719999999997E-2</v>
      </c>
      <c r="J72" s="24">
        <v>9.8219989999999993E-2</v>
      </c>
      <c r="K72" s="24">
        <v>8.5464360000000003E-2</v>
      </c>
      <c r="L72" s="24">
        <v>-2.0421147000000001E-2</v>
      </c>
      <c r="M72" s="24">
        <v>-3.0749439999999999E-2</v>
      </c>
      <c r="N72" s="24">
        <v>3.7717104000000001E-2</v>
      </c>
      <c r="O72" s="24">
        <v>6.2202453999999997E-2</v>
      </c>
      <c r="P72" s="24">
        <v>4.0196775999999997E-2</v>
      </c>
      <c r="Q72" s="24">
        <v>2.7722597000000002E-2</v>
      </c>
      <c r="R72" s="24">
        <v>-2.1675765999999999E-2</v>
      </c>
      <c r="S72" s="24">
        <v>-0.13855934</v>
      </c>
      <c r="T72" s="24">
        <v>6.1416506999999995E-2</v>
      </c>
      <c r="U72" s="24">
        <v>-8.2758664999999995E-3</v>
      </c>
      <c r="V72" s="24">
        <v>4.9355390000000006E-2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44092</v>
      </c>
      <c r="B73" s="24">
        <v>-6.6436530000000002E-3</v>
      </c>
      <c r="C73" s="24">
        <v>-6.3348412999999992E-2</v>
      </c>
      <c r="D73" s="24">
        <v>-8.5106369999999987E-2</v>
      </c>
      <c r="E73" s="24">
        <v>-4.0014450000000007E-2</v>
      </c>
      <c r="F73" s="24">
        <v>-8.4582440000000009E-2</v>
      </c>
      <c r="G73" s="24">
        <v>-3.8156628999999997E-2</v>
      </c>
      <c r="H73" s="24">
        <v>-4.5670450000000001E-2</v>
      </c>
      <c r="I73" s="24">
        <v>-3.5164951999999998E-3</v>
      </c>
      <c r="J73" s="24">
        <v>-3.4732281999999996E-2</v>
      </c>
      <c r="K73" s="24">
        <v>2.3558617E-2</v>
      </c>
      <c r="L73" s="24">
        <v>-2.9316008000000001E-2</v>
      </c>
      <c r="M73" s="24">
        <v>1.3329743999999999E-2</v>
      </c>
      <c r="N73" s="24">
        <v>1.7216682000000001E-2</v>
      </c>
      <c r="O73" s="24">
        <v>2.4200678E-2</v>
      </c>
      <c r="P73" s="24">
        <v>-2.7030705999999999E-4</v>
      </c>
      <c r="Q73" s="24">
        <v>2.9276729000000001E-2</v>
      </c>
      <c r="R73" s="24">
        <v>-3.1365812E-2</v>
      </c>
      <c r="S73" s="24">
        <v>-1.869154E-2</v>
      </c>
      <c r="T73" s="24">
        <v>1.8198729E-2</v>
      </c>
      <c r="U73" s="24">
        <v>3.0598044000000001E-2</v>
      </c>
      <c r="V73" s="24">
        <v>4.8087119999999997E-2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44120</v>
      </c>
      <c r="B74" s="24">
        <v>3.2528043E-2</v>
      </c>
      <c r="C74" s="24">
        <v>-3.8244783999999997E-2</v>
      </c>
      <c r="D74" s="24">
        <v>1.6611338E-2</v>
      </c>
      <c r="E74" s="24">
        <v>-1.1265277999999998E-3</v>
      </c>
      <c r="F74" s="24">
        <v>-8.0701769999999992E-2</v>
      </c>
      <c r="G74" s="24">
        <v>-5.3457019999999999E-3</v>
      </c>
      <c r="H74" s="24">
        <v>1.1485456999999999E-2</v>
      </c>
      <c r="I74" s="24">
        <v>7.2783229999999997E-3</v>
      </c>
      <c r="J74" s="24">
        <v>5.727136E-2</v>
      </c>
      <c r="K74" s="24">
        <v>7.7226159999999999E-3</v>
      </c>
      <c r="L74" s="24">
        <v>-3.8255035999999999E-2</v>
      </c>
      <c r="M74" s="24">
        <v>-1.5784502E-3</v>
      </c>
      <c r="N74" s="24">
        <v>-8.0394980000000005E-2</v>
      </c>
      <c r="O74" s="24">
        <v>1.6044377999999998E-2</v>
      </c>
      <c r="P74" s="24">
        <v>5.1628590000000002E-2</v>
      </c>
      <c r="Q74" s="24">
        <v>6.6926479999999998E-3</v>
      </c>
      <c r="R74" s="24">
        <v>-4.2463836999999997E-2</v>
      </c>
      <c r="S74" s="24">
        <v>7.0174930000000005E-3</v>
      </c>
      <c r="T74" s="24">
        <v>-1.7415165999999999E-2</v>
      </c>
      <c r="U74" s="24">
        <v>2.4966240000000001E-2</v>
      </c>
      <c r="V74" s="24">
        <v>3.1480193000000004E-2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44153</v>
      </c>
      <c r="B75" s="24">
        <v>2.9643058999999999E-2</v>
      </c>
      <c r="C75" s="24">
        <v>0.15696942999999999</v>
      </c>
      <c r="D75" s="24">
        <v>0.18028317999999999</v>
      </c>
      <c r="E75" s="24">
        <v>0.19586468000000001</v>
      </c>
      <c r="F75" s="24">
        <v>0.10687017000000001</v>
      </c>
      <c r="G75" s="24">
        <v>5.6905150000000002E-2</v>
      </c>
      <c r="H75" s="24">
        <v>5.1854730000000002E-2</v>
      </c>
      <c r="I75" s="24">
        <v>9.0650439999999999E-2</v>
      </c>
      <c r="J75" s="24">
        <v>0.15825307999999999</v>
      </c>
      <c r="K75" s="24">
        <v>0.12456787</v>
      </c>
      <c r="L75" s="24">
        <v>0.12944865</v>
      </c>
      <c r="M75" s="24">
        <v>0.11673260000000001</v>
      </c>
      <c r="N75" s="24">
        <v>0.13036812</v>
      </c>
      <c r="O75" s="24">
        <v>5.1105379999999999E-2</v>
      </c>
      <c r="P75" s="24">
        <v>2.6474833000000003E-2</v>
      </c>
      <c r="Q75" s="24">
        <v>4.9861670000000006E-3</v>
      </c>
      <c r="R75" s="24">
        <v>0.10611332000000001</v>
      </c>
      <c r="S75" s="24">
        <v>0.12842214999999998</v>
      </c>
      <c r="T75" s="24">
        <v>5.5037380000000004E-2</v>
      </c>
      <c r="U75" s="24">
        <v>1.8433213E-2</v>
      </c>
      <c r="V75" s="24">
        <v>-2.5973916000000003E-3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44183</v>
      </c>
      <c r="B76" s="24">
        <v>4.0005207000000001E-2</v>
      </c>
      <c r="C76" s="24">
        <v>8.0837839999999994E-2</v>
      </c>
      <c r="D76" s="24">
        <v>0.11389542000000001</v>
      </c>
      <c r="E76" s="24">
        <v>4.0936349999999996E-2</v>
      </c>
      <c r="F76" s="24">
        <v>0.10399019</v>
      </c>
      <c r="G76" s="24">
        <v>0.10235226000000001</v>
      </c>
      <c r="H76" s="24">
        <v>4.8218727000000003E-2</v>
      </c>
      <c r="I76" s="24">
        <v>5.4973482999999997E-2</v>
      </c>
      <c r="J76" s="24">
        <v>5.1502824000000003E-2</v>
      </c>
      <c r="K76" s="24">
        <v>9.3656649999999994E-2</v>
      </c>
      <c r="L76" s="24">
        <v>0.17353952</v>
      </c>
      <c r="M76" s="24">
        <v>0.10999453000000001</v>
      </c>
      <c r="N76" s="24">
        <v>0.17503393</v>
      </c>
      <c r="O76" s="24">
        <v>7.5179696000000004E-2</v>
      </c>
      <c r="P76" s="24">
        <v>1.3617516000000001E-2</v>
      </c>
      <c r="Q76" s="24">
        <v>1.9294380999999999E-2</v>
      </c>
      <c r="R76" s="24">
        <v>8.6318970000000009E-2</v>
      </c>
      <c r="S76" s="24">
        <v>0.10019398</v>
      </c>
      <c r="T76" s="24">
        <v>7.5825094999999995E-2</v>
      </c>
      <c r="U76" s="24">
        <v>8.9851379999999995E-2</v>
      </c>
      <c r="V76" s="24">
        <v>2.2969960000000001E-2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44211</v>
      </c>
      <c r="B77" s="24">
        <v>8.762513999999999E-2</v>
      </c>
      <c r="C77" s="24">
        <v>6.9313644999999993E-2</v>
      </c>
      <c r="D77" s="24">
        <v>2.2120237000000001E-2</v>
      </c>
      <c r="E77" s="24">
        <v>-1.8160343000000001E-3</v>
      </c>
      <c r="F77" s="24">
        <v>4.7096014E-3</v>
      </c>
      <c r="G77" s="24">
        <v>2.5846958E-3</v>
      </c>
      <c r="H77" s="24">
        <v>-2.6089907000000002E-2</v>
      </c>
      <c r="I77" s="24">
        <v>0.1087842</v>
      </c>
      <c r="J77" s="24">
        <v>4.7826766999999999E-2</v>
      </c>
      <c r="K77" s="24">
        <v>0.13555777000000002</v>
      </c>
      <c r="L77" s="24">
        <v>-2.1485447999999997E-2</v>
      </c>
      <c r="M77" s="24">
        <v>-2.7236462000000003E-2</v>
      </c>
      <c r="N77" s="24">
        <v>-2.5617480000000001E-2</v>
      </c>
      <c r="O77" s="24">
        <v>4.2207003E-2</v>
      </c>
      <c r="P77" s="24">
        <v>6.6094159999999999E-2</v>
      </c>
      <c r="Q77" s="24">
        <v>3.3531666000000002E-2</v>
      </c>
      <c r="R77" s="24">
        <v>1.8719912000000002E-2</v>
      </c>
      <c r="S77" s="24">
        <v>0.10096539</v>
      </c>
      <c r="T77" s="24">
        <v>4.1118382999999994E-2</v>
      </c>
      <c r="U77" s="24">
        <v>9.8261950000000001E-2</v>
      </c>
      <c r="V77" s="24">
        <v>2.0427704000000001E-2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44245</v>
      </c>
      <c r="B78" s="24">
        <v>7.5403929999999994E-2</v>
      </c>
      <c r="C78" s="24">
        <v>1.7935753000000002E-2</v>
      </c>
      <c r="D78" s="24">
        <v>-4.1649700000000005E-2</v>
      </c>
      <c r="E78" s="24">
        <v>-6.8526386999999994E-2</v>
      </c>
      <c r="F78" s="24">
        <v>2.3958324999999999E-2</v>
      </c>
      <c r="G78" s="24">
        <v>7.8773974999999996E-2</v>
      </c>
      <c r="H78" s="24">
        <v>-2.7846335999999999E-2</v>
      </c>
      <c r="I78" s="24">
        <v>4.1972756E-2</v>
      </c>
      <c r="J78" s="24">
        <v>-5.7778780000000002E-2</v>
      </c>
      <c r="K78" s="24">
        <v>-6.7223310000000007E-3</v>
      </c>
      <c r="L78" s="24">
        <v>-3.5510897999999999E-2</v>
      </c>
      <c r="M78" s="24">
        <v>0.11222399</v>
      </c>
      <c r="N78" s="24">
        <v>-2.2580624000000001E-2</v>
      </c>
      <c r="O78" s="24">
        <v>4.8060416999999994E-2</v>
      </c>
      <c r="P78" s="24">
        <v>0.10799766</v>
      </c>
      <c r="Q78" s="24">
        <v>-3.7414968E-2</v>
      </c>
      <c r="R78" s="24">
        <v>5.9604644999999997E-4</v>
      </c>
      <c r="S78" s="24">
        <v>8.8418010000000005E-2</v>
      </c>
      <c r="T78" s="24">
        <v>2.1327018999999999E-2</v>
      </c>
      <c r="U78" s="24">
        <v>-1.3015151000000001E-2</v>
      </c>
      <c r="V78" s="24">
        <v>1.3450146000000001E-2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44273</v>
      </c>
      <c r="B79" s="24">
        <v>-0.140651045</v>
      </c>
      <c r="C79" s="24">
        <v>5.8423639999999999E-2</v>
      </c>
      <c r="D79" s="24">
        <v>-2.6842712999999997E-2</v>
      </c>
      <c r="E79" s="24">
        <v>-4.1341124E-2</v>
      </c>
      <c r="F79" s="24">
        <v>-6.7141413999999996E-2</v>
      </c>
      <c r="G79" s="24">
        <v>-5.0451459999999997E-2</v>
      </c>
      <c r="H79" s="24">
        <v>1.1240004999999999E-2</v>
      </c>
      <c r="I79" s="24">
        <v>-2.9875815E-2</v>
      </c>
      <c r="J79" s="24">
        <v>5.7981369999999997E-2</v>
      </c>
      <c r="K79" s="24">
        <v>-4.3445052999999997E-2</v>
      </c>
      <c r="L79" s="24">
        <v>-6.0427245999999997E-2</v>
      </c>
      <c r="M79" s="24">
        <v>-6.1399937000000005E-3</v>
      </c>
      <c r="N79" s="24">
        <v>7.9207896999999999E-2</v>
      </c>
      <c r="O79" s="24">
        <v>-3.7011205999999998E-2</v>
      </c>
      <c r="P79" s="24">
        <v>-0.11180192</v>
      </c>
      <c r="Q79" s="24">
        <v>4.0770770000000001E-3</v>
      </c>
      <c r="R79" s="24">
        <v>3.8245319999999999E-2</v>
      </c>
      <c r="S79" s="24">
        <v>-4.8002719999999999E-2</v>
      </c>
      <c r="T79" s="24">
        <v>2.7068734000000001E-2</v>
      </c>
      <c r="U79" s="24">
        <v>-2.1428645E-2</v>
      </c>
      <c r="V79" s="24">
        <v>5.1543116999999999E-2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44302</v>
      </c>
      <c r="B80" s="24">
        <v>-8.9849234000000007E-3</v>
      </c>
      <c r="C80" s="24">
        <v>4.2056084000000001E-2</v>
      </c>
      <c r="D80" s="24">
        <v>-3.8966714999999999E-2</v>
      </c>
      <c r="E80" s="24">
        <v>7.1307419999999998E-3</v>
      </c>
      <c r="F80" s="24">
        <v>7.3609590000000003E-2</v>
      </c>
      <c r="G80" s="24">
        <v>1.9575357000000001E-3</v>
      </c>
      <c r="H80" s="24">
        <v>0</v>
      </c>
      <c r="I80" s="24">
        <v>7.7162623E-2</v>
      </c>
      <c r="J80" s="24">
        <v>5.0744295000000002E-2</v>
      </c>
      <c r="K80" s="24">
        <v>6.6301583999999997E-2</v>
      </c>
      <c r="L80" s="24">
        <v>4.8758625999999999E-2</v>
      </c>
      <c r="M80" s="24">
        <v>7.3929190000000006E-2</v>
      </c>
      <c r="N80" s="24">
        <v>8.1422089999999989E-2</v>
      </c>
      <c r="O80" s="24">
        <v>-4.3509603000000006E-3</v>
      </c>
      <c r="P80" s="24">
        <v>-2.4913967000000002E-2</v>
      </c>
      <c r="Q80" s="24">
        <v>5.3059099999999998E-2</v>
      </c>
      <c r="R80" s="24">
        <v>-1.2659192E-2</v>
      </c>
      <c r="S80" s="24">
        <v>-0.16149504000000001</v>
      </c>
      <c r="T80" s="24">
        <v>1.5481949E-2</v>
      </c>
      <c r="U80" s="24">
        <v>8.3099480000000003E-2</v>
      </c>
      <c r="V80" s="24">
        <v>7.4552416999999996E-2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44334</v>
      </c>
      <c r="B81" s="24">
        <v>6.1014413999999996E-2</v>
      </c>
      <c r="C81" s="24">
        <v>-0.18693947000000002</v>
      </c>
      <c r="D81" s="24">
        <v>-2.5057018E-2</v>
      </c>
      <c r="E81" s="24">
        <v>-2.6298045999999999E-2</v>
      </c>
      <c r="F81" s="24">
        <v>8.1767319999999991E-2</v>
      </c>
      <c r="G81" s="24">
        <v>-3.5445154E-2</v>
      </c>
      <c r="H81" s="24">
        <v>-1.7927587000000002E-2</v>
      </c>
      <c r="I81" s="24">
        <v>-3.8226724000000004E-2</v>
      </c>
      <c r="J81" s="24">
        <v>2.7688384E-2</v>
      </c>
      <c r="K81" s="24">
        <v>-3.2855332000000001E-2</v>
      </c>
      <c r="L81" s="24">
        <v>8.3856219999999995E-2</v>
      </c>
      <c r="M81" s="24">
        <v>-9.5877050000000002E-3</v>
      </c>
      <c r="N81" s="24">
        <v>2.2622824E-2</v>
      </c>
      <c r="O81" s="24">
        <v>4.7584413999999998E-2</v>
      </c>
      <c r="P81" s="24">
        <v>-2.7862309999999998E-2</v>
      </c>
      <c r="Q81" s="24">
        <v>-1.0282993E-3</v>
      </c>
      <c r="R81" s="24">
        <v>1.1517405999999999E-2</v>
      </c>
      <c r="S81" s="24">
        <v>5.88727E-3</v>
      </c>
      <c r="T81" s="24">
        <v>6.1873316999999997E-2</v>
      </c>
      <c r="U81" s="24">
        <v>-2.7993798E-2</v>
      </c>
      <c r="V81" s="24">
        <v>4.4523359999999998E-2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44365</v>
      </c>
      <c r="B82" s="24">
        <v>-1.1086464000000001E-2</v>
      </c>
      <c r="C82" s="24">
        <v>-1.1402011E-2</v>
      </c>
      <c r="D82" s="24">
        <v>-2.7039825999999999E-2</v>
      </c>
      <c r="E82" s="24">
        <v>7.4431419999999998E-2</v>
      </c>
      <c r="F82" s="24">
        <v>5.5284500000000007E-3</v>
      </c>
      <c r="G82" s="24">
        <v>-0.17130493000000002</v>
      </c>
      <c r="H82" s="24">
        <v>-8.0449579999999996E-3</v>
      </c>
      <c r="I82" s="24">
        <v>4.4589160000000003E-2</v>
      </c>
      <c r="J82" s="24">
        <v>-1.4476538000000001E-2</v>
      </c>
      <c r="K82" s="24">
        <v>8.0778599999999992E-3</v>
      </c>
      <c r="L82" s="24">
        <v>7.2221875000000005E-2</v>
      </c>
      <c r="M82" s="24">
        <v>-5.0192412999999998E-2</v>
      </c>
      <c r="N82" s="24">
        <v>-1.6937435000000001E-2</v>
      </c>
      <c r="O82" s="24">
        <v>2.0175934E-2</v>
      </c>
      <c r="P82" s="24">
        <v>7.4377059999999997E-3</v>
      </c>
      <c r="Q82" s="24">
        <v>-1.5142739000000001E-2</v>
      </c>
      <c r="R82" s="24">
        <v>2.947402E-2</v>
      </c>
      <c r="S82" s="24">
        <v>-7.2716593999999996E-2</v>
      </c>
      <c r="T82" s="24">
        <v>3.2936095999999998E-2</v>
      </c>
      <c r="U82" s="24">
        <v>6.7200065000000003E-2</v>
      </c>
      <c r="V82" s="24">
        <v>2.5795102E-2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44393</v>
      </c>
      <c r="B83" s="24">
        <v>1.637423E-2</v>
      </c>
      <c r="C83" s="24">
        <v>-5.2836950000000001E-2</v>
      </c>
      <c r="D83" s="24">
        <v>-2.1749675000000003E-2</v>
      </c>
      <c r="E83" s="24">
        <v>-5.6456860000000005E-2</v>
      </c>
      <c r="F83" s="24">
        <v>8.427024E-3</v>
      </c>
      <c r="G83" s="24">
        <v>3.5214424E-4</v>
      </c>
      <c r="H83" s="24">
        <v>-4.9354553000000002E-2</v>
      </c>
      <c r="I83" s="24">
        <v>3.0215860000000001E-2</v>
      </c>
      <c r="J83" s="24">
        <v>3.4814238999999997E-2</v>
      </c>
      <c r="K83" s="24">
        <v>-4.2809844E-3</v>
      </c>
      <c r="L83" s="24">
        <v>-2.0931959999999999E-2</v>
      </c>
      <c r="M83" s="24">
        <v>-1.275456E-2</v>
      </c>
      <c r="N83" s="24">
        <v>-5.5907190000000002E-2</v>
      </c>
      <c r="O83" s="24">
        <v>5.6843759999999997E-3</v>
      </c>
      <c r="P83" s="24">
        <v>-2.8759956E-2</v>
      </c>
      <c r="Q83" s="24">
        <v>1.6630411000000001E-2</v>
      </c>
      <c r="R83" s="24">
        <v>-2.3937046999999999E-2</v>
      </c>
      <c r="S83" s="24">
        <v>-1.0213613999999999E-2</v>
      </c>
      <c r="T83" s="24">
        <v>-2.1343589999999999E-2</v>
      </c>
      <c r="U83" s="24">
        <v>-3.1484306000000004E-2</v>
      </c>
      <c r="V83" s="24">
        <v>4.8893690000000002E-3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44426</v>
      </c>
      <c r="B84" s="24">
        <v>-3.6593794999999998E-2</v>
      </c>
      <c r="C84" s="24">
        <v>8.6110830000000003E-3</v>
      </c>
      <c r="D84" s="24">
        <v>3.2608747E-2</v>
      </c>
      <c r="E84" s="24">
        <v>-1.1348008999999999E-2</v>
      </c>
      <c r="F84" s="24">
        <v>1.0213494E-2</v>
      </c>
      <c r="G84" s="24">
        <v>-0.11474835999999999</v>
      </c>
      <c r="H84" s="24">
        <v>-8.7859630000000008E-3</v>
      </c>
      <c r="I84" s="24">
        <v>-4.5313477999999997E-2</v>
      </c>
      <c r="J84" s="24">
        <v>3.0134082000000003E-2</v>
      </c>
      <c r="K84" s="24">
        <v>-6.9782852999999992E-2</v>
      </c>
      <c r="L84" s="24">
        <v>-0.11300592999999999</v>
      </c>
      <c r="M84" s="24">
        <v>-1.8545567999999998E-2</v>
      </c>
      <c r="N84" s="24">
        <v>3.4264445000000004E-2</v>
      </c>
      <c r="O84" s="24">
        <v>3.9113760000000004E-2</v>
      </c>
      <c r="P84" s="24">
        <v>-0.12447119000000001</v>
      </c>
      <c r="Q84" s="24">
        <v>4.0987850000000006E-2</v>
      </c>
      <c r="R84" s="24">
        <v>-1.4291406E-2</v>
      </c>
      <c r="S84" s="24">
        <v>7.8799250000000001E-2</v>
      </c>
      <c r="T84" s="24">
        <v>4.3260693999999995E-2</v>
      </c>
      <c r="U84" s="24">
        <v>1.0319947999999999E-3</v>
      </c>
      <c r="V84" s="24">
        <v>5.09603E-2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44456</v>
      </c>
      <c r="B85" s="24">
        <v>1.0750174999999999E-2</v>
      </c>
      <c r="C85" s="24">
        <v>1.224947E-2</v>
      </c>
      <c r="D85" s="24">
        <v>1.7224908000000001E-2</v>
      </c>
      <c r="E85" s="24">
        <v>5.9130429999999998E-2</v>
      </c>
      <c r="F85" s="24">
        <v>3.9751768E-2</v>
      </c>
      <c r="G85" s="24">
        <v>6.5606356000000005E-2</v>
      </c>
      <c r="H85" s="24">
        <v>3.2634973999999997E-2</v>
      </c>
      <c r="I85" s="24">
        <v>4.5026064000000005E-2</v>
      </c>
      <c r="J85" s="24">
        <v>-4.2075515000000001E-3</v>
      </c>
      <c r="K85" s="24">
        <v>-1.540643E-2</v>
      </c>
      <c r="L85" s="24">
        <v>-4.4476329999999994E-2</v>
      </c>
      <c r="M85" s="24">
        <v>-2.0169795000000001E-2</v>
      </c>
      <c r="N85" s="24">
        <v>2.3406506000000001E-2</v>
      </c>
      <c r="O85" s="24">
        <v>7.2454332999999996E-2</v>
      </c>
      <c r="P85" s="24">
        <v>8.9311600000000005E-3</v>
      </c>
      <c r="Q85" s="24">
        <v>-3.5335421999999998E-3</v>
      </c>
      <c r="R85" s="24">
        <v>4.7542689999999999E-2</v>
      </c>
      <c r="S85" s="24">
        <v>-3.2608687999999997E-2</v>
      </c>
      <c r="T85" s="24">
        <v>3.6826610000000003E-2</v>
      </c>
      <c r="U85" s="24">
        <v>2.2680402000000002E-2</v>
      </c>
      <c r="V85" s="24">
        <v>1.5838146000000001E-2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44487</v>
      </c>
      <c r="B86" s="24">
        <v>1.4181018E-2</v>
      </c>
      <c r="C86" s="24">
        <v>-0.11807853</v>
      </c>
      <c r="D86" s="24">
        <v>0.15710258499999999</v>
      </c>
      <c r="E86" s="24">
        <v>6.2068940000000003E-2</v>
      </c>
      <c r="F86" s="24">
        <v>4.8397780000000001E-2</v>
      </c>
      <c r="G86" s="24">
        <v>0.13097012</v>
      </c>
      <c r="H86" s="24">
        <v>4.6820164000000004E-2</v>
      </c>
      <c r="I86" s="24">
        <v>-4.0908394000000001E-2</v>
      </c>
      <c r="J86" s="24">
        <v>2.4144650000000002E-3</v>
      </c>
      <c r="K86" s="24">
        <v>-4.1405915999999994E-2</v>
      </c>
      <c r="L86" s="24">
        <v>-1.3213158000000001E-2</v>
      </c>
      <c r="M86" s="24">
        <v>6.7172170000000003E-2</v>
      </c>
      <c r="N86" s="24">
        <v>-1.1963427E-2</v>
      </c>
      <c r="O86" s="24">
        <v>2.5157213000000001E-2</v>
      </c>
      <c r="P86" s="24">
        <v>2.6556253000000002E-2</v>
      </c>
      <c r="Q86" s="24">
        <v>6.1296939999999994E-2</v>
      </c>
      <c r="R86" s="24">
        <v>1.1238574999999999E-2</v>
      </c>
      <c r="S86" s="24">
        <v>-8.0898819999999996E-2</v>
      </c>
      <c r="T86" s="24">
        <v>-1.7670095E-2</v>
      </c>
      <c r="U86" s="24">
        <v>-1.0584712000000001E-2</v>
      </c>
      <c r="V86" s="24">
        <v>3.7179232E-2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44518</v>
      </c>
      <c r="B87" s="24">
        <v>-1.8643141E-3</v>
      </c>
      <c r="C87" s="24">
        <v>3.4511447000000001E-2</v>
      </c>
      <c r="D87" s="24">
        <v>-4.3902454000000007E-2</v>
      </c>
      <c r="E87" s="24">
        <v>8.6579320000000001E-3</v>
      </c>
      <c r="F87" s="24">
        <v>-0.10666102000000001</v>
      </c>
      <c r="G87" s="24">
        <v>-2.3424566000000001E-2</v>
      </c>
      <c r="H87" s="24">
        <v>-5.9634742999999997E-2</v>
      </c>
      <c r="I87" s="24">
        <v>8.0927729999999989E-2</v>
      </c>
      <c r="J87" s="24">
        <v>-4.5764739999999998E-2</v>
      </c>
      <c r="K87" s="24">
        <v>-1.7704606000000001E-2</v>
      </c>
      <c r="L87" s="24">
        <v>-0.11290323000000001</v>
      </c>
      <c r="M87" s="24">
        <v>-4.2233523999999995E-2</v>
      </c>
      <c r="N87" s="24">
        <v>-2.1367072999999999E-3</v>
      </c>
      <c r="O87" s="24">
        <v>-1.4842688999999999E-2</v>
      </c>
      <c r="P87" s="24">
        <v>-3.4209728000000002E-2</v>
      </c>
      <c r="Q87" s="24">
        <v>1.0501145999999999E-2</v>
      </c>
      <c r="R87" s="24">
        <v>4.3189526000000002E-3</v>
      </c>
      <c r="S87" s="24">
        <v>5.2811740000000003E-2</v>
      </c>
      <c r="T87" s="24">
        <v>0.12314951</v>
      </c>
      <c r="U87" s="24">
        <v>6.2149879999999998E-2</v>
      </c>
      <c r="V87" s="24">
        <v>-3.2378435E-3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44547</v>
      </c>
      <c r="B88" s="24">
        <v>2.4762392000000001E-2</v>
      </c>
      <c r="C88" s="24">
        <v>3.8683414E-4</v>
      </c>
      <c r="D88" s="24">
        <v>-2.4190605E-2</v>
      </c>
      <c r="E88" s="24">
        <v>2.1389722999999999E-3</v>
      </c>
      <c r="F88" s="24">
        <v>-4.4587554999999994E-2</v>
      </c>
      <c r="G88" s="24">
        <v>-2.7101397999999999E-2</v>
      </c>
      <c r="H88" s="24">
        <v>-2.9765903999999999E-2</v>
      </c>
      <c r="I88" s="24">
        <v>-5.4620504000000005E-3</v>
      </c>
      <c r="J88" s="24">
        <v>4.1684510000000001E-2</v>
      </c>
      <c r="K88" s="24">
        <v>2.5950790000000001E-2</v>
      </c>
      <c r="L88" s="24">
        <v>3.8283348000000002E-2</v>
      </c>
      <c r="M88" s="24">
        <v>-2.6300013000000001E-2</v>
      </c>
      <c r="N88" s="24">
        <v>-5.6388319999999999E-2</v>
      </c>
      <c r="O88" s="24">
        <v>-5.9703530000000005E-2</v>
      </c>
      <c r="P88" s="24">
        <v>-8.4445110000000004E-2</v>
      </c>
      <c r="Q88" s="24">
        <v>-4.1164399999999997E-2</v>
      </c>
      <c r="R88" s="24">
        <v>-5.6268569999999999E-3</v>
      </c>
      <c r="S88" s="24">
        <v>-0.20174616000000001</v>
      </c>
      <c r="T88" s="24">
        <v>4.5737386000000005E-2</v>
      </c>
      <c r="U88" s="24">
        <v>-3.8369298E-3</v>
      </c>
      <c r="V88" s="24">
        <v>-4.7279540000000002E-2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44579</v>
      </c>
      <c r="B89" s="24">
        <v>-2.8512358999999998E-2</v>
      </c>
      <c r="C89" s="24">
        <v>3.5795569999999999E-2</v>
      </c>
      <c r="D89" s="24">
        <v>1.0530949000000001E-2</v>
      </c>
      <c r="E89" s="24">
        <v>-3.2852291999999998E-2</v>
      </c>
      <c r="F89" s="24">
        <v>9.6854689999999993E-2</v>
      </c>
      <c r="G89" s="24">
        <v>0.19232141</v>
      </c>
      <c r="H89" s="24">
        <v>4.5147657000000001E-2</v>
      </c>
      <c r="I89" s="24">
        <v>3.3483147999999997E-2</v>
      </c>
      <c r="J89" s="24">
        <v>3.4814596000000003E-2</v>
      </c>
      <c r="K89" s="24">
        <v>-4.5564470000000003E-2</v>
      </c>
      <c r="L89" s="24">
        <v>2.7087211999999999E-2</v>
      </c>
      <c r="M89" s="24">
        <v>5.9392930000000003E-2</v>
      </c>
      <c r="N89" s="24">
        <v>9.4511029999999996E-2</v>
      </c>
      <c r="O89" s="24">
        <v>7.9381110000000005E-2</v>
      </c>
      <c r="P89" s="24">
        <v>1.2723446000000001E-2</v>
      </c>
      <c r="Q89" s="24">
        <v>7.8557370000000001E-2</v>
      </c>
      <c r="R89" s="24">
        <v>1.1292933999999999E-2</v>
      </c>
      <c r="S89" s="24">
        <v>0.13267087999999999</v>
      </c>
      <c r="T89" s="24">
        <v>-5.2416983E-2</v>
      </c>
      <c r="U89" s="24">
        <v>-4.7737360000000006E-2</v>
      </c>
      <c r="V89" s="24">
        <v>9.215712999999999E-2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44610</v>
      </c>
      <c r="B90" s="24">
        <v>-3.5502970000000002E-2</v>
      </c>
      <c r="C90" s="24">
        <v>3.5256505E-2</v>
      </c>
      <c r="D90" s="24">
        <v>4.2118906999999997E-2</v>
      </c>
      <c r="E90" s="24">
        <v>3.6825417999999999E-2</v>
      </c>
      <c r="F90" s="24">
        <v>-7.8743696000000002E-2</v>
      </c>
      <c r="G90" s="24">
        <v>2.9218793E-2</v>
      </c>
      <c r="H90" s="24">
        <v>3.5930513999999997E-2</v>
      </c>
      <c r="I90" s="24">
        <v>-1.8149077999999999E-2</v>
      </c>
      <c r="J90" s="24">
        <v>-6.3328743000000002E-3</v>
      </c>
      <c r="K90" s="24">
        <v>-2.6803493000000001E-2</v>
      </c>
      <c r="L90" s="24">
        <v>0.13949453000000001</v>
      </c>
      <c r="M90" s="24">
        <v>8.53405E-2</v>
      </c>
      <c r="N90" s="24">
        <v>2.6836156999999999E-2</v>
      </c>
      <c r="O90" s="24">
        <v>-5.9865117000000002E-2</v>
      </c>
      <c r="P90" s="24">
        <v>-2.0833373000000002E-2</v>
      </c>
      <c r="Q90" s="24">
        <v>3.7562966000000003E-2</v>
      </c>
      <c r="R90" s="24">
        <v>3.1880260000000001E-2</v>
      </c>
      <c r="S90" s="24">
        <v>3.8183808E-2</v>
      </c>
      <c r="T90" s="24">
        <v>4.7326446000000001E-2</v>
      </c>
      <c r="U90" s="24">
        <v>5.5894849999999999E-3</v>
      </c>
      <c r="V90" s="24">
        <v>2.5151610000000001E-2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44638</v>
      </c>
      <c r="B91" s="24">
        <v>-6.723928500000001E-2</v>
      </c>
      <c r="C91" s="24">
        <v>8.9396240000000002E-2</v>
      </c>
      <c r="D91" s="24">
        <v>1.8333315999999999E-2</v>
      </c>
      <c r="E91" s="24">
        <v>-7.8383327000000003E-2</v>
      </c>
      <c r="F91" s="24">
        <v>-8.00395E-2</v>
      </c>
      <c r="G91" s="24">
        <v>6.5179585999999998E-2</v>
      </c>
      <c r="H91" s="24">
        <v>-3.8969517000000004E-4</v>
      </c>
      <c r="I91" s="24">
        <v>-4.4912870000000001E-2</v>
      </c>
      <c r="J91" s="24">
        <v>4.7400950000000004E-2</v>
      </c>
      <c r="K91" s="24">
        <v>-2.0279585999999999E-2</v>
      </c>
      <c r="L91" s="24">
        <v>5.2551746000000003E-2</v>
      </c>
      <c r="M91" s="24">
        <v>4.4958829999999998E-2</v>
      </c>
      <c r="N91" s="24">
        <v>-9.4566709999999998E-2</v>
      </c>
      <c r="O91" s="24">
        <v>3.3632517000000001E-3</v>
      </c>
      <c r="P91" s="24">
        <v>-0.10573328</v>
      </c>
      <c r="Q91" s="24">
        <v>5.4309130000000004E-2</v>
      </c>
      <c r="R91" s="24">
        <v>-2.0248651999999999E-2</v>
      </c>
      <c r="S91" s="24">
        <v>-3.0815125000000002E-2</v>
      </c>
      <c r="T91" s="24">
        <v>6.9835543999999999E-2</v>
      </c>
      <c r="U91" s="24">
        <v>-4.7498760000000001E-2</v>
      </c>
      <c r="V91" s="24">
        <v>3.3954023999999999E-2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44669</v>
      </c>
      <c r="B92" s="24">
        <v>-4.3672743E-2</v>
      </c>
      <c r="C92" s="24">
        <v>-1.4564812E-2</v>
      </c>
      <c r="D92" s="24">
        <v>1.227498E-2</v>
      </c>
      <c r="E92" s="24">
        <v>9.9658965999999995E-4</v>
      </c>
      <c r="F92" s="24">
        <v>-1.6648829E-2</v>
      </c>
      <c r="G92" s="24">
        <v>-5.3304315000000005E-2</v>
      </c>
      <c r="H92" s="24">
        <v>-8.187115E-3</v>
      </c>
      <c r="I92" s="24">
        <v>-7.5335859999999991E-2</v>
      </c>
      <c r="J92" s="24">
        <v>1.5782475000000001E-2</v>
      </c>
      <c r="K92" s="24">
        <v>-3.9440572E-2</v>
      </c>
      <c r="L92" s="24">
        <v>8.1962469999999996E-2</v>
      </c>
      <c r="M92" s="24">
        <v>-3.2954931E-2</v>
      </c>
      <c r="N92" s="24">
        <v>3.190279E-2</v>
      </c>
      <c r="O92" s="24">
        <v>-1.5642643E-3</v>
      </c>
      <c r="P92" s="24">
        <v>-5.9026537000000004E-2</v>
      </c>
      <c r="Q92" s="24">
        <v>2.9727697000000001E-2</v>
      </c>
      <c r="R92" s="24">
        <v>-6.2257050000000006E-3</v>
      </c>
      <c r="S92" s="24">
        <v>0.19692314</v>
      </c>
      <c r="T92" s="24">
        <v>4.0043829999999996E-2</v>
      </c>
      <c r="U92" s="24">
        <v>-4.5092879999999995E-2</v>
      </c>
      <c r="V92" s="24">
        <v>8.093214E-2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44699</v>
      </c>
      <c r="B93" s="24">
        <v>-0.10399169000000001</v>
      </c>
      <c r="C93" s="24">
        <v>-2.2350370000000001E-2</v>
      </c>
      <c r="D93" s="24">
        <v>-5.9822139999999996E-2</v>
      </c>
      <c r="E93" s="24">
        <v>-5.3435086999999999E-2</v>
      </c>
      <c r="F93" s="24">
        <v>-0.16602945</v>
      </c>
      <c r="G93" s="24">
        <v>-0.17968977</v>
      </c>
      <c r="H93" s="24">
        <v>-6.6823899999999992E-2</v>
      </c>
      <c r="I93" s="24">
        <v>-7.0922017000000004E-2</v>
      </c>
      <c r="J93" s="24">
        <v>-7.0385574999999992E-2</v>
      </c>
      <c r="K93" s="24">
        <v>-6.4793229999999993E-2</v>
      </c>
      <c r="L93" s="24">
        <v>-0.14270478</v>
      </c>
      <c r="M93" s="24">
        <v>-0.14767134000000001</v>
      </c>
      <c r="N93" s="24">
        <v>-9.4221529999999998E-2</v>
      </c>
      <c r="O93" s="24">
        <v>-9.3554200000000004E-2</v>
      </c>
      <c r="P93" s="24">
        <v>-6.6203413000000003E-2</v>
      </c>
      <c r="Q93" s="24">
        <v>-6.9133816000000001E-2</v>
      </c>
      <c r="R93" s="24">
        <v>-2.8614163000000001E-2</v>
      </c>
      <c r="S93" s="24">
        <v>-0.12896317500000001</v>
      </c>
      <c r="T93" s="24">
        <v>-8.4915520000000008E-2</v>
      </c>
      <c r="U93" s="24">
        <v>-0.14333332000000001</v>
      </c>
      <c r="V93" s="24">
        <v>-0.10976094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44729</v>
      </c>
      <c r="B94" s="24">
        <v>0.12030506000000001</v>
      </c>
      <c r="C94" s="24">
        <v>-1.1275470000000001E-2</v>
      </c>
      <c r="D94" s="24">
        <v>-1.3798416000000001E-2</v>
      </c>
      <c r="E94" s="24">
        <v>-6.8752885E-2</v>
      </c>
      <c r="F94" s="24">
        <v>-4.0462789999999998E-2</v>
      </c>
      <c r="G94" s="24">
        <v>1.1300683000000001E-2</v>
      </c>
      <c r="H94" s="24">
        <v>-5.9074345E-2</v>
      </c>
      <c r="I94" s="24">
        <v>-2.5507330000000002E-2</v>
      </c>
      <c r="J94" s="24">
        <v>-6.3377260000000005E-2</v>
      </c>
      <c r="K94" s="24">
        <v>-7.0527850000000003E-2</v>
      </c>
      <c r="L94" s="24">
        <v>-8.993190999999999E-2</v>
      </c>
      <c r="M94" s="24">
        <v>-4.0287075000000006E-2</v>
      </c>
      <c r="N94" s="24">
        <v>-3.2913506000000002E-2</v>
      </c>
      <c r="O94" s="24">
        <v>-4.2592524999999999E-2</v>
      </c>
      <c r="P94" s="24">
        <v>9.7329979999999996E-2</v>
      </c>
      <c r="Q94" s="24">
        <v>-4.4212636999999999E-2</v>
      </c>
      <c r="R94" s="24">
        <v>-3.7609576999999998E-2</v>
      </c>
      <c r="S94" s="24">
        <v>-2.5239527000000001E-2</v>
      </c>
      <c r="T94" s="24">
        <v>-6.5153240000000001E-2</v>
      </c>
      <c r="U94" s="24">
        <v>-3.8910507999999996E-2</v>
      </c>
      <c r="V94" s="24">
        <v>-6.0714189999999994E-2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44760</v>
      </c>
      <c r="B95" s="24">
        <v>-1.0433733000000001E-2</v>
      </c>
      <c r="C95" s="24">
        <v>-5.3917827999999994E-2</v>
      </c>
      <c r="D95" s="24">
        <v>-4.332453E-2</v>
      </c>
      <c r="E95" s="24">
        <v>-5.5238129999999996E-2</v>
      </c>
      <c r="F95" s="24">
        <v>-7.4380216999999998E-2</v>
      </c>
      <c r="G95" s="24">
        <v>-0.12315977</v>
      </c>
      <c r="H95" s="24">
        <v>-2.1470964000000002E-2</v>
      </c>
      <c r="I95" s="24">
        <v>-5.4260610000000001E-2</v>
      </c>
      <c r="J95" s="24">
        <v>-5.4573416999999999E-3</v>
      </c>
      <c r="K95" s="24">
        <v>-4.0536045999999999E-2</v>
      </c>
      <c r="L95" s="24">
        <v>-7.0200623999999989E-2</v>
      </c>
      <c r="M95" s="24">
        <v>-4.7562656000000002E-2</v>
      </c>
      <c r="N95" s="24">
        <v>-6.990093E-2</v>
      </c>
      <c r="O95" s="24">
        <v>3.1592488000000002E-2</v>
      </c>
      <c r="P95" s="24">
        <v>-1.1936307E-2</v>
      </c>
      <c r="Q95" s="24">
        <v>-2.2556365000000002E-2</v>
      </c>
      <c r="R95" s="24">
        <v>-9.3497633999999989E-3</v>
      </c>
      <c r="S95" s="24">
        <v>-4.8780499999999997E-2</v>
      </c>
      <c r="T95" s="24">
        <v>-3.8083255000000003E-2</v>
      </c>
      <c r="U95" s="24">
        <v>-3.7111938000000004E-2</v>
      </c>
      <c r="V95" s="24">
        <v>-1.9834696999999998E-2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44791</v>
      </c>
      <c r="B96" s="24">
        <v>-1.8590510000000001E-2</v>
      </c>
      <c r="C96" s="24">
        <v>7.6670766000000001E-2</v>
      </c>
      <c r="D96" s="24">
        <v>0.10258781</v>
      </c>
      <c r="E96" s="24">
        <v>0.11250007999999999</v>
      </c>
      <c r="F96" s="24">
        <v>4.2410730000000001E-2</v>
      </c>
      <c r="G96" s="24">
        <v>8.8861579999999996E-2</v>
      </c>
      <c r="H96" s="24">
        <v>5.8823585999999997E-2</v>
      </c>
      <c r="I96" s="24">
        <v>6.7474723E-2</v>
      </c>
      <c r="J96" s="24">
        <v>5.0263286000000004E-2</v>
      </c>
      <c r="K96" s="24">
        <v>4.8184395000000005E-2</v>
      </c>
      <c r="L96" s="24">
        <v>0.22727275999999999</v>
      </c>
      <c r="M96" s="24">
        <v>7.9751489999999994E-2</v>
      </c>
      <c r="N96" s="24">
        <v>0.13269925000000002</v>
      </c>
      <c r="O96" s="24">
        <v>9.9750039999999998E-2</v>
      </c>
      <c r="P96" s="24">
        <v>-6.3854275000000002E-2</v>
      </c>
      <c r="Q96" s="24">
        <v>0.14804066000000002</v>
      </c>
      <c r="R96" s="24">
        <v>5.9075116999999996E-2</v>
      </c>
      <c r="S96" s="24">
        <v>0.19639932999999998</v>
      </c>
      <c r="T96" s="24">
        <v>8.613003000000001E-2</v>
      </c>
      <c r="U96" s="24">
        <v>9.6005549999999995E-2</v>
      </c>
      <c r="V96" s="24">
        <v>0.10310781499999999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44820</v>
      </c>
      <c r="B97" s="24">
        <v>-8.9341219999999999E-2</v>
      </c>
      <c r="C97" s="24">
        <v>2.5894879999999999E-2</v>
      </c>
      <c r="D97" s="24">
        <v>1.7183542E-2</v>
      </c>
      <c r="E97" s="24">
        <v>-6.9952908000000008E-2</v>
      </c>
      <c r="F97" s="24">
        <v>-0.11634546</v>
      </c>
      <c r="G97" s="24">
        <v>-4.4753670000000002E-2</v>
      </c>
      <c r="H97" s="24">
        <v>-4.8941850000000002E-2</v>
      </c>
      <c r="I97" s="24">
        <v>-9.5382330000000001E-2</v>
      </c>
      <c r="J97" s="24">
        <v>-3.9498447999999999E-2</v>
      </c>
      <c r="K97" s="24">
        <v>-9.3937340000000008E-2</v>
      </c>
      <c r="L97" s="24">
        <v>-5.8380422999999994E-2</v>
      </c>
      <c r="M97" s="24">
        <v>-0.1122871</v>
      </c>
      <c r="N97" s="24">
        <v>-6.4774094000000004E-2</v>
      </c>
      <c r="O97" s="24">
        <v>-1.9549905999999999E-2</v>
      </c>
      <c r="P97" s="24">
        <v>-5.3871393000000004E-2</v>
      </c>
      <c r="Q97" s="24">
        <v>-6.1104060000000002E-2</v>
      </c>
      <c r="R97" s="24">
        <v>-3.4655930000000003E-3</v>
      </c>
      <c r="S97" s="24">
        <v>9.9407200000000001E-2</v>
      </c>
      <c r="T97" s="24">
        <v>-1.5087485000000001E-2</v>
      </c>
      <c r="U97" s="24">
        <v>-7.2250659999999994E-2</v>
      </c>
      <c r="V97" s="24">
        <v>-6.7700442999999999E-2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44852</v>
      </c>
      <c r="B98" s="24">
        <v>-5.0605353999999998E-2</v>
      </c>
      <c r="C98" s="24">
        <v>-0.1117298</v>
      </c>
      <c r="D98" s="24">
        <v>-6.7161140000000008E-2</v>
      </c>
      <c r="E98" s="24">
        <v>-8.7685109999999997E-2</v>
      </c>
      <c r="F98" s="24">
        <v>-8.077543999999999E-2</v>
      </c>
      <c r="G98" s="24">
        <v>7.8737735999999999E-4</v>
      </c>
      <c r="H98" s="24">
        <v>-7.0468244999999999E-2</v>
      </c>
      <c r="I98" s="24">
        <v>-0.11841004999999999</v>
      </c>
      <c r="J98" s="24">
        <v>6.7449809999999997E-3</v>
      </c>
      <c r="K98" s="24">
        <v>-7.7205895999999996E-2</v>
      </c>
      <c r="L98" s="24">
        <v>6.9999933E-2</v>
      </c>
      <c r="M98" s="24">
        <v>-2.0736216999999998E-2</v>
      </c>
      <c r="N98" s="24">
        <v>-1.1115849000000001E-2</v>
      </c>
      <c r="O98" s="24">
        <v>-4.6371460000000003E-2</v>
      </c>
      <c r="P98" s="24">
        <v>-0.11279493</v>
      </c>
      <c r="Q98" s="24">
        <v>-3.3213615000000002E-2</v>
      </c>
      <c r="R98" s="24">
        <v>-2.4558425000000002E-2</v>
      </c>
      <c r="S98" s="24">
        <v>0.11903774</v>
      </c>
      <c r="T98" s="24">
        <v>-6.4950942999999997E-2</v>
      </c>
      <c r="U98" s="24">
        <v>-0.14472782000000001</v>
      </c>
      <c r="V98" s="24">
        <v>9.6040963999999996E-3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44883</v>
      </c>
      <c r="B99" s="24">
        <v>1.1344075E-2</v>
      </c>
      <c r="C99" s="24">
        <v>5.0982E-2</v>
      </c>
      <c r="D99" s="24">
        <v>2.4293303000000002E-2</v>
      </c>
      <c r="E99" s="24">
        <v>8.5433599999999998E-2</v>
      </c>
      <c r="F99" s="24">
        <v>0.27065027000000003</v>
      </c>
      <c r="G99" s="24">
        <v>0.13532650000000002</v>
      </c>
      <c r="H99" s="24">
        <v>7.9800487000000003E-2</v>
      </c>
      <c r="I99" s="24">
        <v>0.15353584000000001</v>
      </c>
      <c r="J99" s="24">
        <v>0.15301489999999998</v>
      </c>
      <c r="K99" s="24">
        <v>0.15637445</v>
      </c>
      <c r="L99" s="24">
        <v>-8.193141000000001E-2</v>
      </c>
      <c r="M99" s="24">
        <v>0.15007949000000001</v>
      </c>
      <c r="N99" s="24">
        <v>0.10376143</v>
      </c>
      <c r="O99" s="24">
        <v>4.3763638000000001E-2</v>
      </c>
      <c r="P99" s="24">
        <v>7.5158715000000001E-2</v>
      </c>
      <c r="Q99" s="24">
        <v>-3.1675993999999999E-2</v>
      </c>
      <c r="R99" s="24">
        <v>1.6989826999999999E-2</v>
      </c>
      <c r="S99" s="24">
        <v>0.11934768999999999</v>
      </c>
      <c r="T99" s="24">
        <v>2.2280454999999998E-2</v>
      </c>
      <c r="U99" s="24">
        <v>-8.2997559999999998E-2</v>
      </c>
      <c r="V99" s="24">
        <v>-5.7540599999999997E-2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44911</v>
      </c>
      <c r="B100" s="24">
        <v>4.5692919999999998E-2</v>
      </c>
      <c r="C100" s="24">
        <v>3.5930036999999998E-2</v>
      </c>
      <c r="D100" s="24">
        <v>-8.198082399999999E-3</v>
      </c>
      <c r="E100" s="24">
        <v>1.6906737999999998E-2</v>
      </c>
      <c r="F100" s="24">
        <v>4.9210549999999999E-2</v>
      </c>
      <c r="G100" s="24">
        <v>-1.7323314999999999E-2</v>
      </c>
      <c r="H100" s="24">
        <v>4.7455790000000005E-2</v>
      </c>
      <c r="I100" s="24">
        <v>-6.7470669999999998E-3</v>
      </c>
      <c r="J100" s="24">
        <v>-5.0101399999999997E-2</v>
      </c>
      <c r="K100" s="24">
        <v>-1.8360257000000001E-2</v>
      </c>
      <c r="L100" s="24">
        <v>-4.2769073999999997E-2</v>
      </c>
      <c r="M100" s="24">
        <v>-4.3838796999999999E-2</v>
      </c>
      <c r="N100" s="24">
        <v>5.0137042999999999E-2</v>
      </c>
      <c r="O100" s="24">
        <v>-1.7004430000000001E-2</v>
      </c>
      <c r="P100" s="24">
        <v>9.0364090000000008E-2</v>
      </c>
      <c r="Q100" s="24">
        <v>-9.3397030000000006E-2</v>
      </c>
      <c r="R100" s="24">
        <v>1.0077953E-3</v>
      </c>
      <c r="S100" s="24">
        <v>0.16572046000000001</v>
      </c>
      <c r="T100" s="24">
        <v>-1.4521121999999999E-2</v>
      </c>
      <c r="U100" s="24">
        <v>9.9297049999999998E-2</v>
      </c>
      <c r="V100" s="24">
        <v>-8.2325400000000007E-2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44944</v>
      </c>
      <c r="B101" s="24">
        <v>7.5704812999999996E-2</v>
      </c>
      <c r="C101" s="24">
        <v>8.5039379999999998E-2</v>
      </c>
      <c r="D101" s="24">
        <v>-6.148517E-3</v>
      </c>
      <c r="E101" s="24">
        <v>0.12558329000000001</v>
      </c>
      <c r="F101" s="24">
        <v>9.792089000000001E-2</v>
      </c>
      <c r="G101" s="24">
        <v>0.12307131</v>
      </c>
      <c r="H101" s="24">
        <v>4.4523596999999998E-2</v>
      </c>
      <c r="I101" s="24">
        <v>6.1109780000000002E-2</v>
      </c>
      <c r="J101" s="24">
        <v>0.12867497999999999</v>
      </c>
      <c r="K101" s="24">
        <v>8.8971729999999999E-2</v>
      </c>
      <c r="L101" s="24">
        <v>0.1205647</v>
      </c>
      <c r="M101" s="24">
        <v>0.11705769000000001</v>
      </c>
      <c r="N101" s="24">
        <v>9.8692180000000004E-2</v>
      </c>
      <c r="O101" s="24">
        <v>6.1610940000000006E-3</v>
      </c>
      <c r="P101" s="24">
        <v>0.11026621</v>
      </c>
      <c r="Q101" s="24">
        <v>-3.9382755999999998E-2</v>
      </c>
      <c r="R101" s="24">
        <v>4.1031240000000004E-2</v>
      </c>
      <c r="S101" s="24">
        <v>2.8261542000000001E-2</v>
      </c>
      <c r="T101" s="24">
        <v>-1.8252908999999998E-2</v>
      </c>
      <c r="U101" s="24">
        <v>2.5529742000000001E-2</v>
      </c>
      <c r="V101" s="24">
        <v>4.1485906000000003E-2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44974</v>
      </c>
      <c r="B102" s="24">
        <v>-3.7102401E-2</v>
      </c>
      <c r="C102" s="24">
        <v>6.2227845000000004E-2</v>
      </c>
      <c r="D102" s="24">
        <v>2.4304032000000003E-2</v>
      </c>
      <c r="E102" s="24">
        <v>-4.3523310000000003E-2</v>
      </c>
      <c r="F102" s="24">
        <v>-2.7489363999999999E-2</v>
      </c>
      <c r="G102" s="24">
        <v>-5.4313064000000001E-2</v>
      </c>
      <c r="H102" s="24">
        <v>-3.8789449999999996E-2</v>
      </c>
      <c r="I102" s="24">
        <v>2.2575378E-2</v>
      </c>
      <c r="J102" s="24">
        <v>4.4424653000000001E-2</v>
      </c>
      <c r="K102" s="24">
        <v>-7.0124269999999999E-3</v>
      </c>
      <c r="L102" s="24">
        <v>-2.3152887999999996E-2</v>
      </c>
      <c r="M102" s="24">
        <v>-6.5412339999999999E-2</v>
      </c>
      <c r="N102" s="24">
        <v>0.11877394000000001</v>
      </c>
      <c r="O102" s="24">
        <v>-5.0400375999999997E-2</v>
      </c>
      <c r="P102" s="24">
        <v>-4.4140043000000004E-2</v>
      </c>
      <c r="Q102" s="24">
        <v>1.2188434999999999E-2</v>
      </c>
      <c r="R102" s="24">
        <v>-2.003628E-2</v>
      </c>
      <c r="S102" s="24">
        <v>-5.4136633999999996E-2</v>
      </c>
      <c r="T102" s="24">
        <v>-8.6321235E-3</v>
      </c>
      <c r="U102" s="24">
        <v>-6.5302905999999994E-2</v>
      </c>
      <c r="V102" s="24">
        <v>-1.1976004E-2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45002</v>
      </c>
      <c r="B103" s="24">
        <v>-3.1192660000000001E-2</v>
      </c>
      <c r="C103" s="24">
        <v>-8.7617449999999999E-2</v>
      </c>
      <c r="D103" s="24">
        <v>-5.0905943000000002E-2</v>
      </c>
      <c r="E103" s="24">
        <v>-5.5615783000000002E-2</v>
      </c>
      <c r="F103" s="24">
        <v>-9.3592939999999999E-2</v>
      </c>
      <c r="G103" s="24">
        <v>-3.5810768999999999E-2</v>
      </c>
      <c r="H103" s="24">
        <v>-5.2771569999999997E-2</v>
      </c>
      <c r="I103" s="24">
        <v>-1.8472611999999999E-2</v>
      </c>
      <c r="J103" s="24">
        <v>-6.7475259999999995E-2</v>
      </c>
      <c r="K103" s="24">
        <v>-4.2042970000000006E-2</v>
      </c>
      <c r="L103" s="24">
        <v>-8.0515919999999991E-2</v>
      </c>
      <c r="M103" s="24">
        <v>-8.263116999999999E-2</v>
      </c>
      <c r="N103" s="24">
        <v>-0.10242838000000001</v>
      </c>
      <c r="O103" s="24">
        <v>-4.8115069999999996E-2</v>
      </c>
      <c r="P103" s="24">
        <v>-6.3694295999999997E-2</v>
      </c>
      <c r="Q103" s="24">
        <v>-4.214561E-2</v>
      </c>
      <c r="R103" s="24">
        <v>-5.3279399999999998E-2</v>
      </c>
      <c r="S103" s="24">
        <v>2.8764248000000003E-2</v>
      </c>
      <c r="T103" s="24">
        <v>-8.1714690000000006E-2</v>
      </c>
      <c r="U103" s="24">
        <v>-2.1043777E-2</v>
      </c>
      <c r="V103" s="24">
        <v>-5.0592957000000001E-2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45034</v>
      </c>
      <c r="B104" s="24">
        <v>5.3977250000000004E-2</v>
      </c>
      <c r="C104" s="24">
        <v>0.10969675000000001</v>
      </c>
      <c r="D104" s="24">
        <v>9.0000040000000003E-2</v>
      </c>
      <c r="E104" s="24">
        <v>-1.2619495000000001E-2</v>
      </c>
      <c r="F104" s="24">
        <v>0.18364512999999999</v>
      </c>
      <c r="G104" s="24">
        <v>0.10896979999999999</v>
      </c>
      <c r="H104" s="24">
        <v>3.8857697999999996E-2</v>
      </c>
      <c r="I104" s="24">
        <v>3.0755161999999999E-2</v>
      </c>
      <c r="J104" s="24">
        <v>9.379005E-2</v>
      </c>
      <c r="K104" s="24">
        <v>7.9547405000000002E-2</v>
      </c>
      <c r="L104" s="24">
        <v>9.9696750000000001E-2</v>
      </c>
      <c r="M104" s="24">
        <v>0.10589445</v>
      </c>
      <c r="N104" s="24">
        <v>0.12001395000000001</v>
      </c>
      <c r="O104" s="24">
        <v>4.0646076000000003E-2</v>
      </c>
      <c r="P104" s="24">
        <v>5.6547640000000003E-2</v>
      </c>
      <c r="Q104" s="24">
        <v>2.3428559999999998E-2</v>
      </c>
      <c r="R104" s="24">
        <v>1.9300698999999998E-2</v>
      </c>
      <c r="S104" s="24">
        <v>-3.6804615999999998E-2</v>
      </c>
      <c r="T104" s="24">
        <v>7.8774570000000002E-2</v>
      </c>
      <c r="U104" s="24">
        <v>4.2992233999999997E-2</v>
      </c>
      <c r="V104" s="24">
        <v>0.12628375999999999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45064</v>
      </c>
      <c r="B105" s="24">
        <v>-7.4273705000000009E-2</v>
      </c>
      <c r="C105" s="24">
        <v>1.3832687999999999E-2</v>
      </c>
      <c r="D105" s="24">
        <v>-2.2101700000000002E-2</v>
      </c>
      <c r="E105" s="24">
        <v>3.7180542999999996E-2</v>
      </c>
      <c r="F105" s="24">
        <v>2.6346683999999999E-2</v>
      </c>
      <c r="G105" s="24">
        <v>-5.0868807000000002E-2</v>
      </c>
      <c r="H105" s="24">
        <v>-2.9292463999999997E-2</v>
      </c>
      <c r="I105" s="24">
        <v>1.1801361999999999E-2</v>
      </c>
      <c r="J105" s="24">
        <v>4.1031720000000001E-2</v>
      </c>
      <c r="K105" s="24">
        <v>-2.8108655999999999E-2</v>
      </c>
      <c r="L105" s="24">
        <v>3.1713247E-2</v>
      </c>
      <c r="M105" s="24">
        <v>-0.10544532999999999</v>
      </c>
      <c r="N105" s="24">
        <v>-8.671522000000001E-3</v>
      </c>
      <c r="O105" s="24">
        <v>2.4787188000000002E-2</v>
      </c>
      <c r="P105" s="24">
        <v>-6.5996050000000001E-2</v>
      </c>
      <c r="Q105" s="24">
        <v>7.9285263999999994E-2</v>
      </c>
      <c r="R105" s="24">
        <v>-4.2136964999999998E-2</v>
      </c>
      <c r="S105" s="24">
        <v>-0.12381512</v>
      </c>
      <c r="T105" s="24">
        <v>-1.1494279000000001E-2</v>
      </c>
      <c r="U105" s="24">
        <v>2.2258878000000003E-2</v>
      </c>
      <c r="V105" s="24">
        <v>2.2917627999999999E-2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45093</v>
      </c>
      <c r="B106" s="24">
        <v>-1.219368E-2</v>
      </c>
      <c r="C106" s="24">
        <v>1.5296936000000001E-2</v>
      </c>
      <c r="D106" s="24">
        <v>1.0286808000000001E-2</v>
      </c>
      <c r="E106" s="24">
        <v>-2.9481769000000001E-2</v>
      </c>
      <c r="F106" s="24">
        <v>0.10268105</v>
      </c>
      <c r="G106" s="24">
        <v>7.155454E-2</v>
      </c>
      <c r="H106" s="24">
        <v>-3.8155675E-2</v>
      </c>
      <c r="I106" s="24">
        <v>6.6241263999999994E-2</v>
      </c>
      <c r="J106" s="24">
        <v>3.8842796999999998E-2</v>
      </c>
      <c r="K106" s="24">
        <v>8.6274510000000013E-2</v>
      </c>
      <c r="L106" s="24">
        <v>0.10635757</v>
      </c>
      <c r="M106" s="24">
        <v>0.10867012000000001</v>
      </c>
      <c r="N106" s="24">
        <v>0.15245234999999999</v>
      </c>
      <c r="O106" s="24">
        <v>5.5743455999999997E-2</v>
      </c>
      <c r="P106" s="24">
        <v>3.6065578000000001E-2</v>
      </c>
      <c r="Q106" s="24">
        <v>-2.6325284999999997E-2</v>
      </c>
      <c r="R106" s="24">
        <v>2.1418929999999999E-2</v>
      </c>
      <c r="S106" s="24">
        <v>2.6515840999999998E-2</v>
      </c>
      <c r="T106" s="24">
        <v>2.2999762999999999E-2</v>
      </c>
      <c r="U106" s="24">
        <v>5.8871029999999998E-2</v>
      </c>
      <c r="V106" s="24">
        <v>2.1868824999999998E-2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45125</v>
      </c>
      <c r="B107" s="24">
        <v>-2.6911735999999999E-2</v>
      </c>
      <c r="C107" s="24">
        <v>6.6802979999999998E-2</v>
      </c>
      <c r="D107" s="24">
        <v>1.2925506E-2</v>
      </c>
      <c r="E107" s="24">
        <v>4.1861295999999999E-2</v>
      </c>
      <c r="F107" s="24">
        <v>8.6911559999999999E-2</v>
      </c>
      <c r="G107" s="24">
        <v>4.7073720000000006E-2</v>
      </c>
      <c r="H107" s="24">
        <v>2.8009772000000002E-2</v>
      </c>
      <c r="I107" s="24">
        <v>1.0319948000000001E-2</v>
      </c>
      <c r="J107" s="24">
        <v>1.8720627000000001E-3</v>
      </c>
      <c r="K107" s="24">
        <v>1.2936115E-2</v>
      </c>
      <c r="L107" s="24">
        <v>-3.4034848000000003E-3</v>
      </c>
      <c r="M107" s="24">
        <v>1.7278075E-2</v>
      </c>
      <c r="N107" s="24">
        <v>7.2131515000000007E-2</v>
      </c>
      <c r="O107" s="24">
        <v>3.2459973999999996E-2</v>
      </c>
      <c r="P107" s="24">
        <v>-4.638958E-2</v>
      </c>
      <c r="Q107" s="24">
        <v>-4.9696565E-3</v>
      </c>
      <c r="R107" s="24">
        <v>-1.5448332E-2</v>
      </c>
      <c r="S107" s="24">
        <v>1.467073E-2</v>
      </c>
      <c r="T107" s="24">
        <v>4.0521979999999999E-2</v>
      </c>
      <c r="U107" s="24">
        <v>7.3876620000000004E-2</v>
      </c>
      <c r="V107" s="24">
        <v>1.0019183000000001E-2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45156</v>
      </c>
      <c r="B108" s="24">
        <v>-3.8448572E-2</v>
      </c>
      <c r="C108" s="24">
        <v>-9.6485559999999998E-2</v>
      </c>
      <c r="D108" s="24">
        <v>-3.0199945000000002E-2</v>
      </c>
      <c r="E108" s="24">
        <v>-7.1949124000000003E-2</v>
      </c>
      <c r="F108" s="24">
        <v>-8.281767000000001E-2</v>
      </c>
      <c r="G108" s="24">
        <v>-5.619681E-2</v>
      </c>
      <c r="H108" s="24">
        <v>4.7802925000000002E-4</v>
      </c>
      <c r="I108" s="24">
        <v>-7.8243136000000005E-2</v>
      </c>
      <c r="J108" s="24">
        <v>-3.6904454000000003E-2</v>
      </c>
      <c r="K108" s="24">
        <v>-9.904956999999999E-2</v>
      </c>
      <c r="L108" s="24">
        <v>-5.1847219999999999E-2</v>
      </c>
      <c r="M108" s="24">
        <v>-0.10167514999999999</v>
      </c>
      <c r="N108" s="24">
        <v>-6.4598202999999993E-2</v>
      </c>
      <c r="O108" s="24">
        <v>-2.6948034999999999E-2</v>
      </c>
      <c r="P108" s="24">
        <v>-4.6445074000000003E-2</v>
      </c>
      <c r="Q108" s="24">
        <v>1.276362E-2</v>
      </c>
      <c r="R108" s="24">
        <v>-1.0538697E-2</v>
      </c>
      <c r="S108" s="24">
        <v>0.17854738000000001</v>
      </c>
      <c r="T108" s="24">
        <v>-6.6006184000000001E-3</v>
      </c>
      <c r="U108" s="24">
        <v>5.6737660000000002E-3</v>
      </c>
      <c r="V108" s="24">
        <v>-4.0859699999999999E-2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45187</v>
      </c>
      <c r="B109" s="24">
        <v>-7.0151090000000003E-3</v>
      </c>
      <c r="C109" s="24">
        <v>-4.7383309999999998E-2</v>
      </c>
      <c r="D109" s="24">
        <v>-4.3858886000000003E-3</v>
      </c>
      <c r="E109" s="24">
        <v>-2.8191745000000001E-2</v>
      </c>
      <c r="F109" s="24">
        <v>-8.7182159999999995E-2</v>
      </c>
      <c r="G109" s="24">
        <v>2.1506310000000001E-2</v>
      </c>
      <c r="H109" s="24">
        <v>1.2900114000000001E-2</v>
      </c>
      <c r="I109" s="24">
        <v>1.8838763000000001E-2</v>
      </c>
      <c r="J109" s="24">
        <v>-2.7809203000000001E-2</v>
      </c>
      <c r="K109" s="24">
        <v>4.2525170000000001E-2</v>
      </c>
      <c r="L109" s="24">
        <v>5.6319475000000001E-2</v>
      </c>
      <c r="M109" s="24">
        <v>-7.5110200000000002E-3</v>
      </c>
      <c r="N109" s="24">
        <v>-4.5948863E-2</v>
      </c>
      <c r="O109" s="24">
        <v>4.2464732999999998E-2</v>
      </c>
      <c r="P109" s="24">
        <v>1.8928884999999999E-2</v>
      </c>
      <c r="Q109" s="24">
        <v>-3.3972620000000002E-2</v>
      </c>
      <c r="R109" s="24">
        <v>5.5624247000000005E-3</v>
      </c>
      <c r="S109" s="24">
        <v>3.2239676000000002E-2</v>
      </c>
      <c r="T109" s="24">
        <v>1.1960149E-2</v>
      </c>
      <c r="U109" s="24">
        <v>4.4428824999999998E-2</v>
      </c>
      <c r="V109" s="24">
        <v>-3.3735514000000001E-2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45217</v>
      </c>
      <c r="B110" s="24">
        <v>-4.3800774000000001E-2</v>
      </c>
      <c r="C110" s="24">
        <v>-7.6466265000000005E-2</v>
      </c>
      <c r="D110" s="24">
        <v>-6.0792979999999996E-2</v>
      </c>
      <c r="E110" s="24">
        <v>1.6991377000000002E-2</v>
      </c>
      <c r="F110" s="24">
        <v>9.8919870000000007E-2</v>
      </c>
      <c r="G110" s="24">
        <v>-8.4740099999999999E-2</v>
      </c>
      <c r="H110" s="24">
        <v>-2.4056612999999998E-2</v>
      </c>
      <c r="I110" s="24">
        <v>-3.5022854999999999E-2</v>
      </c>
      <c r="J110" s="24">
        <v>-9.8287049999999987E-2</v>
      </c>
      <c r="K110" s="24">
        <v>-7.5573086999999997E-2</v>
      </c>
      <c r="L110" s="24">
        <v>-6.6645919999999997E-2</v>
      </c>
      <c r="M110" s="24">
        <v>-8.3507299999999989E-3</v>
      </c>
      <c r="N110" s="24">
        <v>-6.2980889999999998E-2</v>
      </c>
      <c r="O110" s="24">
        <v>-2.1031618000000002E-2</v>
      </c>
      <c r="P110" s="24">
        <v>-4.3044805999999998E-2</v>
      </c>
      <c r="Q110" s="24">
        <v>-4.8780440000000001E-2</v>
      </c>
      <c r="R110" s="24">
        <v>-5.8733760000000003E-2</v>
      </c>
      <c r="S110" s="24">
        <v>-7.1863529999999995E-3</v>
      </c>
      <c r="T110" s="24">
        <v>-6.9599447000000009E-2</v>
      </c>
      <c r="U110" s="24">
        <v>-0.13706958999999999</v>
      </c>
      <c r="V110" s="24">
        <v>-4.0010269999999994E-2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45247</v>
      </c>
      <c r="B111" s="24">
        <v>2.0783185999999999E-2</v>
      </c>
      <c r="C111" s="24">
        <v>4.6623826E-2</v>
      </c>
      <c r="D111" s="24">
        <v>1.4540315E-2</v>
      </c>
      <c r="E111" s="24">
        <v>1.6299844000000001E-2</v>
      </c>
      <c r="F111" s="24">
        <v>0.11639939999999999</v>
      </c>
      <c r="G111" s="24">
        <v>5.7472466999999999E-2</v>
      </c>
      <c r="H111" s="24">
        <v>3.1899452000000002E-2</v>
      </c>
      <c r="I111" s="24">
        <v>7.8223705000000004E-2</v>
      </c>
      <c r="J111" s="24">
        <v>0.14514934999999998</v>
      </c>
      <c r="K111" s="24">
        <v>6.4648510000000006E-2</v>
      </c>
      <c r="L111" s="24">
        <v>0.1122551</v>
      </c>
      <c r="M111" s="24">
        <v>6.1578989999999993E-2</v>
      </c>
      <c r="N111" s="24">
        <v>0.12104618</v>
      </c>
      <c r="O111" s="24">
        <v>1.8656611E-2</v>
      </c>
      <c r="P111" s="24">
        <v>2.4384499E-2</v>
      </c>
      <c r="Q111" s="24">
        <v>5.1281929999999996E-2</v>
      </c>
      <c r="R111" s="24">
        <v>-1.5349269E-2</v>
      </c>
      <c r="S111" s="24">
        <v>-2.1158100000000003E-2</v>
      </c>
      <c r="T111" s="24">
        <v>5.9280157000000007E-2</v>
      </c>
      <c r="U111" s="24">
        <v>2.5821567E-2</v>
      </c>
      <c r="V111" s="24">
        <v>5.3889155000000001E-2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45278</v>
      </c>
      <c r="B112" s="24">
        <v>-5.3773460000000002E-2</v>
      </c>
      <c r="C112" s="24">
        <v>6.9508432999999994E-2</v>
      </c>
      <c r="D112" s="24">
        <v>9.7087619999999993E-3</v>
      </c>
      <c r="E112" s="24">
        <v>4.0497183999999999E-2</v>
      </c>
      <c r="F112" s="24">
        <v>7.3679330000000001E-2</v>
      </c>
      <c r="G112" s="24">
        <v>0.10789692000000001</v>
      </c>
      <c r="H112" s="24">
        <v>0</v>
      </c>
      <c r="I112" s="24">
        <v>3.366077E-2</v>
      </c>
      <c r="J112" s="24">
        <v>0.10517001000000001</v>
      </c>
      <c r="K112" s="24">
        <v>3.1164646000000001E-2</v>
      </c>
      <c r="L112" s="24">
        <v>5.0761339999999995E-2</v>
      </c>
      <c r="M112" s="24">
        <v>5.9494970000000006E-3</v>
      </c>
      <c r="N112" s="24">
        <v>1.8990754999999998E-2</v>
      </c>
      <c r="O112" s="24">
        <v>7.5702190000000003E-2</v>
      </c>
      <c r="P112" s="24">
        <v>-5.5696783E-2</v>
      </c>
      <c r="Q112" s="24">
        <v>-2.3255824999999997E-2</v>
      </c>
      <c r="R112" s="24">
        <v>-1.5800476000000001E-2</v>
      </c>
      <c r="S112" s="24">
        <v>-2.4459659999999998E-2</v>
      </c>
      <c r="T112" s="24">
        <v>-3.2644868E-2</v>
      </c>
      <c r="U112" s="24">
        <v>-4.9427152000000004E-3</v>
      </c>
      <c r="V112" s="24">
        <v>5.3652406E-2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45309</v>
      </c>
      <c r="B113" s="24">
        <v>-3.7874221999999999E-2</v>
      </c>
      <c r="C113" s="24">
        <v>-8.4994849999999997E-2</v>
      </c>
      <c r="D113" s="24">
        <v>2.423954E-2</v>
      </c>
      <c r="E113" s="24">
        <v>1.326251E-2</v>
      </c>
      <c r="F113" s="24">
        <v>-7.6045749999999995E-2</v>
      </c>
      <c r="G113" s="24">
        <v>-9.1292860000000003E-3</v>
      </c>
      <c r="H113" s="24">
        <v>-2.3448467000000001E-3</v>
      </c>
      <c r="I113" s="24">
        <v>-1.6610145999999999E-2</v>
      </c>
      <c r="J113" s="24">
        <v>-5.3820905999999995E-2</v>
      </c>
      <c r="K113" s="24">
        <v>-6.4325332999999998E-2</v>
      </c>
      <c r="L113" s="24">
        <v>-3.0988215999999999E-2</v>
      </c>
      <c r="M113" s="24">
        <v>-5.5134176999999999E-2</v>
      </c>
      <c r="N113" s="24">
        <v>4.4709800000000001E-2</v>
      </c>
      <c r="O113" s="24">
        <v>1.2898564E-2</v>
      </c>
      <c r="P113" s="24">
        <v>-7.3307570000000002E-2</v>
      </c>
      <c r="Q113" s="24">
        <v>1.8583179000000002E-2</v>
      </c>
      <c r="R113" s="24">
        <v>-1.1109412000000001E-2</v>
      </c>
      <c r="S113" s="24">
        <v>-5.8997870000000001E-3</v>
      </c>
      <c r="T113" s="24">
        <v>3.2872558000000003E-2</v>
      </c>
      <c r="U113" s="24">
        <v>4.3068886000000001E-2</v>
      </c>
      <c r="V113" s="24">
        <v>2.054131E-2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45338</v>
      </c>
      <c r="B114" s="24">
        <v>5.0517680000000002E-2</v>
      </c>
      <c r="C114" s="24">
        <v>1.0268569E-2</v>
      </c>
      <c r="D114" s="24">
        <v>2.4785875999999998E-2</v>
      </c>
      <c r="E114" s="24">
        <v>5.5981636000000001E-2</v>
      </c>
      <c r="F114" s="24">
        <v>8.798075000000001E-2</v>
      </c>
      <c r="G114" s="24">
        <v>6.1447979999999999E-2</v>
      </c>
      <c r="H114" s="24">
        <v>2.2455812000000002E-2</v>
      </c>
      <c r="I114" s="24">
        <v>6.8629740000000009E-2</v>
      </c>
      <c r="J114" s="24">
        <v>5.2549359999999996E-2</v>
      </c>
      <c r="K114" s="24">
        <v>9.670258000000001E-2</v>
      </c>
      <c r="L114" s="24">
        <v>6.0771704000000008E-3</v>
      </c>
      <c r="M114" s="24">
        <v>2.086091E-2</v>
      </c>
      <c r="N114" s="24">
        <v>3.8481474000000002E-2</v>
      </c>
      <c r="O114" s="24">
        <v>4.319477E-2</v>
      </c>
      <c r="P114" s="24">
        <v>5.0365567E-2</v>
      </c>
      <c r="Q114" s="24">
        <v>1.2542010000000001E-3</v>
      </c>
      <c r="R114" s="24">
        <v>6.0524940000000003E-3</v>
      </c>
      <c r="S114" s="24">
        <v>0.13900411999999998</v>
      </c>
      <c r="T114" s="24">
        <v>2.0134449E-3</v>
      </c>
      <c r="U114" s="24">
        <v>2.0534753999999999E-2</v>
      </c>
      <c r="V114" s="24">
        <v>5.7678580000000007E-2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45369</v>
      </c>
      <c r="B115" s="24">
        <v>5.7942390000000003E-2</v>
      </c>
      <c r="C115" s="24">
        <v>5.1211833999999998E-2</v>
      </c>
      <c r="D115" s="24">
        <v>-2.1987557E-3</v>
      </c>
      <c r="E115" s="24">
        <v>1.8155574999999999E-3</v>
      </c>
      <c r="F115" s="24">
        <v>1.1047244000000001E-2</v>
      </c>
      <c r="G115" s="24">
        <v>0.11069274</v>
      </c>
      <c r="H115" s="24">
        <v>3.1308413E-2</v>
      </c>
      <c r="I115" s="24">
        <v>4.9685360000000005E-2</v>
      </c>
      <c r="J115" s="24">
        <v>-5.2006839999999997E-3</v>
      </c>
      <c r="K115" s="24">
        <v>2.4458647E-2</v>
      </c>
      <c r="L115" s="24">
        <v>-3.382665E-2</v>
      </c>
      <c r="M115" s="24">
        <v>-2.897048E-2</v>
      </c>
      <c r="N115" s="24">
        <v>5.0075053999999999E-3</v>
      </c>
      <c r="O115" s="24">
        <v>-9.765625E-3</v>
      </c>
      <c r="P115" s="24">
        <v>3.8927554999999996E-2</v>
      </c>
      <c r="Q115" s="24">
        <v>3.0634283999999998E-2</v>
      </c>
      <c r="R115" s="24">
        <v>-2.3812056000000002E-4</v>
      </c>
      <c r="S115" s="24">
        <v>-0.10226387000000001</v>
      </c>
      <c r="T115" s="24">
        <v>-8.7072850000000004E-3</v>
      </c>
      <c r="U115" s="24">
        <v>1.2908101E-2</v>
      </c>
      <c r="V115" s="24">
        <v>4.4882298000000001E-3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45400</v>
      </c>
      <c r="B116" s="24">
        <v>-1.8256306999999999E-2</v>
      </c>
      <c r="C116" s="24">
        <v>-2.3056865000000003E-2</v>
      </c>
      <c r="D116" s="24">
        <v>-7.9330150000000002E-2</v>
      </c>
      <c r="E116" s="24">
        <v>-9.1337440000000006E-2</v>
      </c>
      <c r="F116" s="24">
        <v>1.3111949000000001E-2</v>
      </c>
      <c r="G116" s="24">
        <v>2.4139761999999999E-2</v>
      </c>
      <c r="H116" s="24">
        <v>-1.9483447000000001E-2</v>
      </c>
      <c r="I116" s="24">
        <v>-3.4931838999999999E-2</v>
      </c>
      <c r="J116" s="24">
        <v>-3.0321120999999999E-2</v>
      </c>
      <c r="K116" s="24">
        <v>-6.0219050000000003E-2</v>
      </c>
      <c r="L116" s="24">
        <v>-5.8768330000000008E-2</v>
      </c>
      <c r="M116" s="24">
        <v>1.9179463000000001E-2</v>
      </c>
      <c r="N116" s="24">
        <v>-4.1106043000000002E-2</v>
      </c>
      <c r="O116" s="24">
        <v>7.297754E-3</v>
      </c>
      <c r="P116" s="24">
        <v>-1.8858492000000001E-2</v>
      </c>
      <c r="Q116" s="24">
        <v>-4.3646455000000001E-2</v>
      </c>
      <c r="R116" s="24">
        <v>-1.7980515999999998E-2</v>
      </c>
      <c r="S116" s="24">
        <v>9.2753650000000007E-2</v>
      </c>
      <c r="T116" s="24">
        <v>-1.4864862000000001E-2</v>
      </c>
      <c r="U116" s="24">
        <v>-8.9955029999999991E-2</v>
      </c>
      <c r="V116" s="24">
        <v>-2.9713987999999997E-2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45429</v>
      </c>
      <c r="B117" s="24">
        <v>4.2125225000000002E-2</v>
      </c>
      <c r="C117" s="24">
        <v>0.11267603</v>
      </c>
      <c r="D117" s="24">
        <v>1.9626616999999999E-2</v>
      </c>
      <c r="E117" s="24">
        <v>3.3905029999999996E-2</v>
      </c>
      <c r="F117" s="24">
        <v>0.11604834</v>
      </c>
      <c r="G117" s="24">
        <v>0.10581742999999999</v>
      </c>
      <c r="H117" s="24">
        <v>7.5785637000000003E-2</v>
      </c>
      <c r="I117" s="24">
        <v>9.1882710000000006E-2</v>
      </c>
      <c r="J117" s="24">
        <v>6.2230470000000003E-2</v>
      </c>
      <c r="K117" s="24">
        <v>5.9223293999999996E-2</v>
      </c>
      <c r="L117" s="24">
        <v>5.4466963E-2</v>
      </c>
      <c r="M117" s="24">
        <v>0.14715111</v>
      </c>
      <c r="N117" s="24">
        <v>0.11483502</v>
      </c>
      <c r="O117" s="24">
        <v>3.7203908000000001E-2</v>
      </c>
      <c r="P117" s="24">
        <v>0.19979762999999998</v>
      </c>
      <c r="Q117" s="24">
        <v>1.1554003E-2</v>
      </c>
      <c r="R117" s="24">
        <v>1.5914558999999998E-2</v>
      </c>
      <c r="S117" s="24">
        <v>0.14456236</v>
      </c>
      <c r="T117" s="24">
        <v>-1.3717413000000001E-2</v>
      </c>
      <c r="U117" s="24">
        <v>6.6721559999999999E-2</v>
      </c>
      <c r="V117" s="24">
        <v>-2.0262540000000002E-2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45461</v>
      </c>
      <c r="B118" s="24">
        <v>-4.1587353000000001E-2</v>
      </c>
      <c r="C118" s="24">
        <v>-7.3751689999999995E-2</v>
      </c>
      <c r="D118" s="24">
        <v>-0.10674894</v>
      </c>
      <c r="E118" s="24">
        <v>-6.0474930000000003E-2</v>
      </c>
      <c r="F118" s="24">
        <v>-7.3772009999999999E-2</v>
      </c>
      <c r="G118" s="24">
        <v>-6.3125667999999996E-2</v>
      </c>
      <c r="H118" s="24">
        <v>-3.1858087000000003E-3</v>
      </c>
      <c r="I118" s="24">
        <v>6.7869782000000003E-2</v>
      </c>
      <c r="J118" s="24">
        <v>-0.16956210999999999</v>
      </c>
      <c r="K118" s="24">
        <v>2.5969743999999999E-3</v>
      </c>
      <c r="L118" s="24">
        <v>-0.11973470999999999</v>
      </c>
      <c r="M118" s="24">
        <v>2.1253346999999999E-2</v>
      </c>
      <c r="N118" s="24">
        <v>-6.2689304000000001E-2</v>
      </c>
      <c r="O118" s="24">
        <v>4.7951580000000001E-2</v>
      </c>
      <c r="P118" s="24">
        <v>-7.8382014999999999E-2</v>
      </c>
      <c r="Q118" s="24">
        <v>-8.016825E-3</v>
      </c>
      <c r="R118" s="24">
        <v>-6.1670119999999995E-2</v>
      </c>
      <c r="S118" s="24">
        <v>-1.9765377000000001E-2</v>
      </c>
      <c r="T118" s="24">
        <v>-2.4957000999999999E-2</v>
      </c>
      <c r="U118" s="24">
        <v>-1.8532812999999999E-2</v>
      </c>
      <c r="V118" s="24">
        <v>-1.6020059999999999E-2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45491</v>
      </c>
      <c r="B119" s="24">
        <v>-1.7709612999999999E-2</v>
      </c>
      <c r="C119" s="24">
        <v>1.5157460999999999E-3</v>
      </c>
      <c r="D119" s="24">
        <v>0.10282922</v>
      </c>
      <c r="E119" s="24">
        <v>4.7519802999999999E-2</v>
      </c>
      <c r="F119" s="24">
        <v>4.2091846000000002E-2</v>
      </c>
      <c r="G119" s="24">
        <v>8.3074570000000007E-3</v>
      </c>
      <c r="H119" s="24">
        <v>1.9702314999999998E-2</v>
      </c>
      <c r="I119" s="24">
        <v>-8.6333156000000001E-3</v>
      </c>
      <c r="J119" s="24">
        <v>2.7293563E-2</v>
      </c>
      <c r="K119" s="24">
        <v>5.1805973000000009E-3</v>
      </c>
      <c r="L119" s="24">
        <v>3.7693976999999997E-2</v>
      </c>
      <c r="M119" s="24">
        <v>-1.7675102000000002E-2</v>
      </c>
      <c r="N119" s="24">
        <v>4.3980240000000004E-2</v>
      </c>
      <c r="O119" s="24">
        <v>2.9544233999999999E-2</v>
      </c>
      <c r="P119" s="24">
        <v>-3.1242847000000001E-2</v>
      </c>
      <c r="Q119" s="24">
        <v>2.8933048000000003E-2</v>
      </c>
      <c r="R119" s="24">
        <v>2.1080494000000002E-2</v>
      </c>
      <c r="S119" s="24">
        <v>3.8774610000000001E-2</v>
      </c>
      <c r="T119" s="24">
        <v>5.2631617000000006E-2</v>
      </c>
      <c r="U119" s="24">
        <v>-4.3273029999999997E-2</v>
      </c>
      <c r="V119" s="24">
        <v>2.303028E-2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45520</v>
      </c>
      <c r="B120" s="24">
        <v>-2.6587427E-2</v>
      </c>
      <c r="C120" s="24">
        <v>-1.2107432E-2</v>
      </c>
      <c r="D120" s="24">
        <v>5.1307320000000003E-2</v>
      </c>
      <c r="E120" s="24">
        <v>6.8842053E-2</v>
      </c>
      <c r="F120" s="24">
        <v>6.5279007000000003E-3</v>
      </c>
      <c r="G120" s="24">
        <v>-1.2543023E-2</v>
      </c>
      <c r="H120" s="24">
        <v>4.7659874000000005E-2</v>
      </c>
      <c r="I120" s="24">
        <v>-3.3351779999999998E-3</v>
      </c>
      <c r="J120" s="24">
        <v>-1.7997920000000001E-2</v>
      </c>
      <c r="K120" s="24">
        <v>-6.5181255000000002E-3</v>
      </c>
      <c r="L120" s="24">
        <v>7.6923012999999998E-2</v>
      </c>
      <c r="M120" s="24">
        <v>8.1891649999999996E-2</v>
      </c>
      <c r="N120" s="24">
        <v>3.8222074999999999E-3</v>
      </c>
      <c r="O120" s="24">
        <v>-1.3648331E-2</v>
      </c>
      <c r="P120" s="24">
        <v>1.0196805E-2</v>
      </c>
      <c r="Q120" s="24">
        <v>3.4563541000000003E-2</v>
      </c>
      <c r="R120" s="24">
        <v>-1.642561E-2</v>
      </c>
      <c r="S120" s="24">
        <v>-0.126728115</v>
      </c>
      <c r="T120" s="24">
        <v>2.1831035999999998E-2</v>
      </c>
      <c r="U120" s="24">
        <v>-8.2236530000000003E-4</v>
      </c>
      <c r="V120" s="24">
        <v>-1.4928937E-2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45553</v>
      </c>
      <c r="B121" s="24">
        <v>-4.6233535000000006E-2</v>
      </c>
      <c r="C121" s="24">
        <v>-1.7234802E-2</v>
      </c>
      <c r="D121" s="24">
        <v>6.8043229999999996E-2</v>
      </c>
      <c r="E121" s="24">
        <v>6.4780353999999998E-2</v>
      </c>
      <c r="F121" s="24">
        <v>-2.6347756000000003E-2</v>
      </c>
      <c r="G121" s="24">
        <v>1.8679976000000001E-2</v>
      </c>
      <c r="H121" s="24">
        <v>8.278692E-2</v>
      </c>
      <c r="I121" s="24">
        <v>-3.2905757000000001E-2</v>
      </c>
      <c r="J121" s="24">
        <v>-4.5732259999999997E-2</v>
      </c>
      <c r="K121" s="24">
        <v>-3.4787952999999996E-2</v>
      </c>
      <c r="L121" s="24">
        <v>-6.9444179999999999E-3</v>
      </c>
      <c r="M121" s="24">
        <v>6.8230630000000007E-3</v>
      </c>
      <c r="N121" s="24">
        <v>-4.9976109999999999E-3</v>
      </c>
      <c r="O121" s="24">
        <v>2.2884487999999998E-2</v>
      </c>
      <c r="P121" s="24">
        <v>-3.1220615E-2</v>
      </c>
      <c r="Q121" s="24">
        <v>2.2083759999999997E-2</v>
      </c>
      <c r="R121" s="24">
        <v>0.10189569000000001</v>
      </c>
      <c r="S121" s="24">
        <v>-2.5857627000000001E-2</v>
      </c>
      <c r="T121" s="24">
        <v>3.8594007E-2</v>
      </c>
      <c r="U121" s="24">
        <v>2.6337503999999998E-2</v>
      </c>
      <c r="V121" s="24">
        <v>1.2028217E-3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45583</v>
      </c>
      <c r="B122" s="24">
        <v>0.22983706000000001</v>
      </c>
      <c r="C122" s="24">
        <v>2.5331258999999998E-2</v>
      </c>
      <c r="D122" s="24">
        <v>-8.7873936000000003E-3</v>
      </c>
      <c r="E122" s="24">
        <v>8.7412596000000006E-3</v>
      </c>
      <c r="F122" s="24">
        <v>-3.2056630000000003E-2</v>
      </c>
      <c r="G122" s="24">
        <v>8.9241979999999999E-2</v>
      </c>
      <c r="H122" s="24">
        <v>-1.8925071000000002E-2</v>
      </c>
      <c r="I122" s="24">
        <v>8.9196440000000002E-2</v>
      </c>
      <c r="J122" s="24">
        <v>-1.2255311E-2</v>
      </c>
      <c r="K122" s="24">
        <v>-1.8811226E-2</v>
      </c>
      <c r="L122" s="24">
        <v>-6.0939074000000003E-2</v>
      </c>
      <c r="M122" s="24">
        <v>7.0309160000000009E-2</v>
      </c>
      <c r="N122" s="24">
        <v>1.6741753000000001E-3</v>
      </c>
      <c r="O122" s="24">
        <v>-1.9077301000000001E-2</v>
      </c>
      <c r="P122" s="24">
        <v>0.22340689999999999</v>
      </c>
      <c r="Q122" s="24">
        <v>2.4930834999999998E-2</v>
      </c>
      <c r="R122" s="24">
        <v>3.764522E-2</v>
      </c>
      <c r="S122" s="24">
        <v>-0.10157097</v>
      </c>
      <c r="T122" s="24">
        <v>-1.2607813000000001E-2</v>
      </c>
      <c r="U122" s="24">
        <v>-1.7642379E-2</v>
      </c>
      <c r="V122" s="24">
        <v>7.2085859999999999E-4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0.22983706000000001</v>
      </c>
      <c r="C126" s="24" cm="1">
        <f t="array" ref="C126">MAX(_xlfn._xlws.FILTER(C1:C122, ISNUMBER(C1:C122)))</f>
        <v>0.33856499999999995</v>
      </c>
      <c r="D126" s="24" cm="1">
        <f t="array" ref="D126">MAX(_xlfn._xlws.FILTER(D1:D122, ISNUMBER(D1:D122)))</f>
        <v>0.18028317999999999</v>
      </c>
      <c r="E126" s="24" cm="1">
        <f t="array" ref="E126">MAX(_xlfn._xlws.FILTER(E1:E122, ISNUMBER(E1:E122)))</f>
        <v>0.28385411999999999</v>
      </c>
      <c r="F126" s="24" cm="1">
        <f t="array" ref="F126">MAX(_xlfn._xlws.FILTER(F1:F122, ISNUMBER(F1:F122)))</f>
        <v>0.27065027000000003</v>
      </c>
      <c r="G126" s="24" cm="1">
        <f t="array" ref="G126">MAX(_xlfn._xlws.FILTER(G1:G122, ISNUMBER(G1:G122)))</f>
        <v>0.22217023999999999</v>
      </c>
      <c r="H126" s="24" cm="1">
        <f t="array" ref="H126">MAX(_xlfn._xlws.FILTER(H1:H122, ISNUMBER(H1:H122)))</f>
        <v>0.18068075</v>
      </c>
      <c r="I126" s="24" cm="1">
        <f t="array" ref="I126">MAX(_xlfn._xlws.FILTER(I1:I122, ISNUMBER(I1:I122)))</f>
        <v>0.20864032999999998</v>
      </c>
      <c r="J126" s="24" cm="1">
        <f t="array" ref="J126">MAX(_xlfn._xlws.FILTER(J1:J122, ISNUMBER(J1:J122)))</f>
        <v>0.15825307999999999</v>
      </c>
      <c r="K126" s="24" cm="1">
        <f t="array" ref="K126">MAX(_xlfn._xlws.FILTER(K1:K122, ISNUMBER(K1:K122)))</f>
        <v>0.24834038</v>
      </c>
      <c r="L126" s="24" cm="1">
        <f t="array" ref="L126">MAX(_xlfn._xlws.FILTER(L1:L122, ISNUMBER(L1:L122)))</f>
        <v>0.36109699999999995</v>
      </c>
      <c r="M126" s="24" cm="1">
        <f t="array" ref="M126">MAX(_xlfn._xlws.FILTER(M1:M122, ISNUMBER(M1:M122)))</f>
        <v>0.21053982000000002</v>
      </c>
      <c r="N126" s="24" cm="1">
        <f t="array" ref="N126">MAX(_xlfn._xlws.FILTER(N1:N122, ISNUMBER(N1:N122)))</f>
        <v>0.29299365999999999</v>
      </c>
      <c r="O126" s="24" cm="1">
        <f t="array" ref="O126">MAX(_xlfn._xlws.FILTER(O1:O122, ISNUMBER(O1:O122)))</f>
        <v>0.11658405999999999</v>
      </c>
      <c r="P126" s="24" cm="1">
        <f t="array" ref="P126">MAX(_xlfn._xlws.FILTER(P1:P122, ISNUMBER(P1:P122)))</f>
        <v>0.22340689999999999</v>
      </c>
      <c r="Q126" s="24" cm="1">
        <f t="array" ref="Q126">MAX(_xlfn._xlws.FILTER(Q1:Q122, ISNUMBER(Q1:Q122)))</f>
        <v>0.15968286500000001</v>
      </c>
      <c r="R126" s="24" cm="1">
        <f t="array" ref="R126">MAX(_xlfn._xlws.FILTER(R1:R122, ISNUMBER(R1:R122)))</f>
        <v>0.18231165000000002</v>
      </c>
      <c r="S126" s="24" cm="1">
        <f t="array" ref="S126">MAX(_xlfn._xlws.FILTER(S1:S122, ISNUMBER(S1:S122)))</f>
        <v>0.19692314</v>
      </c>
      <c r="T126" s="24" cm="1">
        <f t="array" ref="T126">MAX(_xlfn._xlws.FILTER(T1:T122, ISNUMBER(T1:T122)))</f>
        <v>0.18181823999999999</v>
      </c>
      <c r="U126" s="24" cm="1">
        <f t="array" ref="U126">MAX(_xlfn._xlws.FILTER(U1:U122, ISNUMBER(U1:U122)))</f>
        <v>0.22011948000000001</v>
      </c>
      <c r="V126" s="24" cm="1">
        <f t="array" ref="V126">MAX(_xlfn._xlws.FILTER(V1:V122, ISNUMBER(V1:V122)))</f>
        <v>0.17655826999999999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-0.140651045</v>
      </c>
      <c r="C127" s="24" cm="1">
        <f t="array" ref="C127">MIN(_xlfn._xlws.FILTER(C2:C122, ISNUMBER(C2:C122)))</f>
        <v>-0.41469810000000001</v>
      </c>
      <c r="D127" s="24" cm="1">
        <f t="array" ref="D127">MIN(_xlfn._xlws.FILTER(D2:D122, ISNUMBER(D2:D122)))</f>
        <v>-0.40486995999999997</v>
      </c>
      <c r="E127" s="24" cm="1">
        <f t="array" ref="E127">MIN(_xlfn._xlws.FILTER(E2:E122, ISNUMBER(E2:E122)))</f>
        <v>-0.40317059999999999</v>
      </c>
      <c r="F127" s="24" cm="1">
        <f t="array" ref="F127">MIN(_xlfn._xlws.FILTER(F2:F122, ISNUMBER(F2:F122)))</f>
        <v>-0.35835839999999997</v>
      </c>
      <c r="G127" s="24" cm="1">
        <f t="array" ref="G127">MIN(_xlfn._xlws.FILTER(G2:G122, ISNUMBER(G2:G122)))</f>
        <v>-0.37286068</v>
      </c>
      <c r="H127" s="24" cm="1">
        <f t="array" ref="H127">MIN(_xlfn._xlws.FILTER(H2:H122, ISNUMBER(H2:H122)))</f>
        <v>-0.25807655000000002</v>
      </c>
      <c r="I127" s="24" cm="1">
        <f t="array" ref="I127">MIN(_xlfn._xlws.FILTER(I2:I122, ISNUMBER(I2:I122)))</f>
        <v>-0.24823766999999999</v>
      </c>
      <c r="J127" s="24" cm="1">
        <f t="array" ref="J127">MIN(_xlfn._xlws.FILTER(J2:J122, ISNUMBER(J2:J122)))</f>
        <v>-0.39448189999999994</v>
      </c>
      <c r="K127" s="24" cm="1">
        <f t="array" ref="K127">MIN(_xlfn._xlws.FILTER(K2:K122, ISNUMBER(K2:K122)))</f>
        <v>-0.334152</v>
      </c>
      <c r="L127" s="24" cm="1">
        <f t="array" ref="L127">MIN(_xlfn._xlws.FILTER(L2:L122, ISNUMBER(L2:L122)))</f>
        <v>-0.50623271999999997</v>
      </c>
      <c r="M127" s="24" cm="1">
        <f t="array" ref="M127">MIN(_xlfn._xlws.FILTER(M2:M122, ISNUMBER(M2:M122)))</f>
        <v>-0.43189155999999995</v>
      </c>
      <c r="N127" s="24" cm="1">
        <f t="array" ref="N127">MIN(_xlfn._xlws.FILTER(N2:N122, ISNUMBER(N2:N122)))</f>
        <v>-0.48580783999999999</v>
      </c>
      <c r="O127" s="24" cm="1">
        <f t="array" ref="O127">MIN(_xlfn._xlws.FILTER(O2:O122, ISNUMBER(O2:O122)))</f>
        <v>-0.33075380000000004</v>
      </c>
      <c r="P127" s="24" cm="1">
        <f t="array" ref="P127">MIN(_xlfn._xlws.FILTER(P2:P122, ISNUMBER(P2:P122)))</f>
        <v>-0.19222462000000001</v>
      </c>
      <c r="Q127" s="24" cm="1">
        <f t="array" ref="Q127">MIN(_xlfn._xlws.FILTER(Q2:Q122, ISNUMBER(Q2:Q122)))</f>
        <v>-0.13657819999999998</v>
      </c>
      <c r="R127" s="24" cm="1">
        <f t="array" ref="R127">MIN(_xlfn._xlws.FILTER(R2:R122, ISNUMBER(R2:R122)))</f>
        <v>-0.30754851999999999</v>
      </c>
      <c r="S127" s="24" cm="1">
        <f t="array" ref="S127">MIN(_xlfn._xlws.FILTER(S2:S122, ISNUMBER(S2:S122)))</f>
        <v>-0.33959538</v>
      </c>
      <c r="T127" s="24" cm="1">
        <f t="array" ref="T127">MIN(_xlfn._xlws.FILTER(T2:T122, ISNUMBER(T2:T122)))</f>
        <v>-0.35549034000000002</v>
      </c>
      <c r="U127" s="24" cm="1">
        <f t="array" ref="U127">MIN(_xlfn._xlws.FILTER(U2:U122, ISNUMBER(U2:U122)))</f>
        <v>-0.33377570000000001</v>
      </c>
      <c r="V127" s="24" cm="1">
        <f t="array" ref="V127">MIN(_xlfn._xlws.FILTER(V2:V122, ISNUMBER(V2:V122)))</f>
        <v>-0.24268799999999999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27</v>
      </c>
      <c r="D129">
        <f>COUNTIF(D2:D122, "&lt;"&amp;Assumption!$E$50)</f>
        <v>20</v>
      </c>
      <c r="E129">
        <f>COUNTIF(E2:E122, "&lt;"&amp;Assumption!$E$50)</f>
        <v>21</v>
      </c>
      <c r="F129">
        <f>COUNTIF(F2:F122, "&lt;"&amp;Assumption!$E$50)</f>
        <v>31</v>
      </c>
      <c r="G129">
        <f>COUNTIF(G2:G122, "&lt;"&amp;Assumption!$E$50)</f>
        <v>25</v>
      </c>
      <c r="H129">
        <f>COUNTIF(H2:H122, "&lt;"&amp;Assumption!$E$50)</f>
        <v>19</v>
      </c>
      <c r="I129">
        <f>COUNTIF(I2:I122, "&lt;"&amp;Assumption!$E$50)</f>
        <v>14</v>
      </c>
      <c r="J129">
        <f>COUNTIF(J2:J122, "&lt;"&amp;Assumption!$E$50)</f>
        <v>22</v>
      </c>
      <c r="K129">
        <f>COUNTIF(K2:K122, "&lt;"&amp;Assumption!$E$50)</f>
        <v>20</v>
      </c>
      <c r="L129">
        <f>COUNTIF(L2:L122, "&lt;"&amp;Assumption!$E$50)</f>
        <v>36</v>
      </c>
      <c r="M129">
        <f>COUNTIF(M2:M122, "&lt;"&amp;Assumption!$E$50)</f>
        <v>27</v>
      </c>
      <c r="N129">
        <f>COUNTIF(N2:N122, "&lt;"&amp;Assumption!$E$50)</f>
        <v>32</v>
      </c>
      <c r="O129">
        <f>COUNTIF(O2:O122, "&lt;"&amp;Assumption!$E$50)</f>
        <v>16</v>
      </c>
      <c r="P129">
        <f>COUNTIF(P2:P122, "&lt;"&amp;Assumption!$E$50)</f>
        <v>29</v>
      </c>
      <c r="Q129">
        <f>COUNTIF(Q2:Q122, "&lt;"&amp;Assumption!$E$50)</f>
        <v>20</v>
      </c>
      <c r="R129">
        <f>COUNTIF(R2:R122, "&lt;"&amp;Assumption!$E$50)</f>
        <v>8</v>
      </c>
      <c r="S129">
        <f>COUNTIF(S2:S122, "&lt;"&amp;Assumption!$E$50)</f>
        <v>31</v>
      </c>
      <c r="T129">
        <f>COUNTIF(T2:T122, "&lt;"&amp;Assumption!$E$50)</f>
        <v>17</v>
      </c>
      <c r="U129">
        <f>COUNTIF(U2:U122, "&lt;"&amp;Assumption!$E$50)</f>
        <v>23</v>
      </c>
      <c r="V129">
        <f>COUNTIF(V2:V122, "&lt;"&amp;Assumption!$E$50)</f>
        <v>17</v>
      </c>
    </row>
    <row r="130" spans="1:29" x14ac:dyDescent="0.35">
      <c r="A130" t="s">
        <v>86</v>
      </c>
      <c r="B130">
        <f>COUNT(B1:B122)</f>
        <v>100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109</v>
      </c>
    </row>
    <row r="132" spans="1:29" x14ac:dyDescent="0.35">
      <c r="A132" t="s">
        <v>88</v>
      </c>
      <c r="B132" s="9">
        <f t="shared" ref="B132:V132" si="1">B129/B130</f>
        <v>0.13</v>
      </c>
      <c r="C132" s="9">
        <f t="shared" si="1"/>
        <v>0.2231404958677686</v>
      </c>
      <c r="D132" s="9">
        <f t="shared" si="1"/>
        <v>0.16528925619834711</v>
      </c>
      <c r="E132" s="9">
        <f t="shared" si="1"/>
        <v>0.17355371900826447</v>
      </c>
      <c r="F132" s="9">
        <f t="shared" si="1"/>
        <v>0.256198347107438</v>
      </c>
      <c r="G132" s="9">
        <f t="shared" si="1"/>
        <v>0.20661157024793389</v>
      </c>
      <c r="H132" s="9">
        <f t="shared" si="1"/>
        <v>0.15702479338842976</v>
      </c>
      <c r="I132" s="9">
        <f t="shared" si="1"/>
        <v>0.11570247933884298</v>
      </c>
      <c r="J132" s="9">
        <f t="shared" si="1"/>
        <v>0.18181818181818182</v>
      </c>
      <c r="K132" s="9">
        <f t="shared" si="1"/>
        <v>0.16528925619834711</v>
      </c>
      <c r="L132" s="9">
        <f t="shared" si="1"/>
        <v>0.2975206611570248</v>
      </c>
      <c r="M132" s="9">
        <f t="shared" si="1"/>
        <v>0.2231404958677686</v>
      </c>
      <c r="N132" s="9">
        <f t="shared" si="1"/>
        <v>0.26446280991735538</v>
      </c>
      <c r="O132" s="9">
        <f t="shared" si="1"/>
        <v>0.13223140495867769</v>
      </c>
      <c r="P132" s="9">
        <f t="shared" si="1"/>
        <v>0.23966942148760331</v>
      </c>
      <c r="Q132" s="9">
        <f t="shared" si="1"/>
        <v>0.16528925619834711</v>
      </c>
      <c r="R132" s="9">
        <f t="shared" si="1"/>
        <v>6.6115702479338845E-2</v>
      </c>
      <c r="S132" s="9">
        <f t="shared" si="1"/>
        <v>0.256198347107438</v>
      </c>
      <c r="T132" s="9">
        <f t="shared" si="1"/>
        <v>0.14049586776859505</v>
      </c>
      <c r="U132" s="9">
        <f t="shared" si="1"/>
        <v>0.19008264462809918</v>
      </c>
      <c r="V132" s="9">
        <f t="shared" si="1"/>
        <v>0.15596330275229359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0.99</v>
      </c>
      <c r="C134" s="9" cm="1">
        <f t="array" ref="C134">_xlfn.PERCENTRANK.EXC(_xlfn._xlws.FILTER(C2:C122, ISNUMBER(C2:C122)),C122)</f>
        <v>0.59799999999999998</v>
      </c>
      <c r="D134" s="9" cm="1">
        <f t="array" ref="D134">_xlfn.PERCENTRANK.EXC(_xlfn._xlws.FILTER(D2:D122, ISNUMBER(D2:D122)),D122)</f>
        <v>0.36799999999999999</v>
      </c>
      <c r="E134" s="9" cm="1">
        <f t="array" ref="E134">_xlfn.PERCENTRANK.EXC(_xlfn._xlws.FILTER(E2:E122, ISNUMBER(E2:E122)),E122)</f>
        <v>0.57299999999999995</v>
      </c>
      <c r="F134" s="9" cm="1">
        <f t="array" ref="F134">_xlfn.PERCENTRANK.EXC(_xlfn._xlws.FILTER(F2:F122, ISNUMBER(F2:F122)),F122)</f>
        <v>0.34399999999999997</v>
      </c>
      <c r="G134" s="9" cm="1">
        <f t="array" ref="G134">_xlfn.PERCENTRANK.EXC(_xlfn._xlws.FILTER(G2:G122, ISNUMBER(G2:G122)),G122)</f>
        <v>0.86</v>
      </c>
      <c r="H134" s="9" cm="1">
        <f t="array" ref="H134">_xlfn.PERCENTRANK.EXC(_xlfn._xlws.FILTER(H2:H122, ISNUMBER(H2:H122)),H122)</f>
        <v>0.311</v>
      </c>
      <c r="I134" s="9" cm="1">
        <f t="array" ref="I134">_xlfn.PERCENTRANK.EXC(_xlfn._xlws.FILTER(I2:I122, ISNUMBER(I2:I122)),I122)</f>
        <v>0.92600000000000005</v>
      </c>
      <c r="J134" s="9" cm="1">
        <f t="array" ref="J134">_xlfn.PERCENTRANK.EXC(_xlfn._xlws.FILTER(J2:J122, ISNUMBER(J2:J122)),J122)</f>
        <v>0.40899999999999997</v>
      </c>
      <c r="K134" s="9" cm="1">
        <f t="array" ref="K134">_xlfn.PERCENTRANK.EXC(_xlfn._xlws.FILTER(K2:K122, ISNUMBER(K2:K122)),K122)</f>
        <v>0.377</v>
      </c>
      <c r="L134" s="9" cm="1">
        <f t="array" ref="L134">_xlfn.PERCENTRANK.EXC(_xlfn._xlws.FILTER(L2:L122, ISNUMBER(L2:L122)),L122)</f>
        <v>0.23699999999999999</v>
      </c>
      <c r="M134" s="9" cm="1">
        <f t="array" ref="M134">_xlfn.PERCENTRANK.EXC(_xlfn._xlws.FILTER(M2:M122, ISNUMBER(M2:M122)),M122)</f>
        <v>0.754</v>
      </c>
      <c r="N134" s="9" cm="1">
        <f t="array" ref="N134">_xlfn.PERCENTRANK.EXC(_xlfn._xlws.FILTER(N2:N122, ISNUMBER(N2:N122)),N122)</f>
        <v>0.45900000000000002</v>
      </c>
      <c r="O134" s="9" cm="1">
        <f t="array" ref="O134">_xlfn.PERCENTRANK.EXC(_xlfn._xlws.FILTER(O2:O122, ISNUMBER(O2:O122)),O122)</f>
        <v>0.27</v>
      </c>
      <c r="P134" s="9" cm="1">
        <f t="array" ref="P134">_xlfn.PERCENTRANK.EXC(_xlfn._xlws.FILTER(P2:P122, ISNUMBER(P2:P122)),P122)</f>
        <v>0.99099999999999999</v>
      </c>
      <c r="Q134" s="9" cm="1">
        <f t="array" ref="Q134">_xlfn.PERCENTRANK.EXC(_xlfn._xlws.FILTER(Q2:Q122, ISNUMBER(Q2:Q122)),Q122)</f>
        <v>0.64700000000000002</v>
      </c>
      <c r="R134" s="9" cm="1">
        <f t="array" ref="R134">_xlfn.PERCENTRANK.EXC(_xlfn._xlws.FILTER(R2:R122, ISNUMBER(R2:R122)),R122)</f>
        <v>0.85199999999999998</v>
      </c>
      <c r="S134" s="9" cm="1">
        <f t="array" ref="S134">_xlfn.PERCENTRANK.EXC(_xlfn._xlws.FILTER(S2:S122, ISNUMBER(S2:S122)),S122)</f>
        <v>0.155</v>
      </c>
      <c r="T134" s="9" cm="1">
        <f t="array" ref="T134">_xlfn.PERCENTRANK.EXC(_xlfn._xlws.FILTER(T2:T122, ISNUMBER(T2:T122)),T122)</f>
        <v>0.36</v>
      </c>
      <c r="U134" s="9" cm="1">
        <f t="array" ref="U134">_xlfn.PERCENTRANK.EXC(_xlfn._xlws.FILTER(U2:U122, ISNUMBER(U2:U122)),U122)</f>
        <v>0.35199999999999998</v>
      </c>
      <c r="V134" s="9" cm="1">
        <f t="array" ref="V134">_xlfn.PERCENTRANK.EXC(_xlfn._xlws.FILTER(V2:V122, ISNUMBER(V2:V122)),V122)</f>
        <v>0.4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0.217</v>
      </c>
      <c r="C136" s="9" cm="1">
        <f t="array" ref="C136">_xlfn.PERCENTRANK.EXC(_xlfn._xlws.FILTER(C4:C125, ISNUMBER(C4:C125)),C113)</f>
        <v>0.108</v>
      </c>
      <c r="D136" s="9" cm="1">
        <f t="array" ref="D136">_xlfn.PERCENTRANK.EXC(_xlfn._xlws.FILTER(D4:D125, ISNUMBER(D4:D125)),D113)</f>
        <v>0.70799999999999996</v>
      </c>
      <c r="E136" s="9" cm="1">
        <f t="array" ref="E136">_xlfn.PERCENTRANK.EXC(_xlfn._xlws.FILTER(E4:E125, ISNUMBER(E4:E125)),E113)</f>
        <v>0.6</v>
      </c>
      <c r="F136" s="9" cm="1">
        <f t="array" ref="F136">_xlfn.PERCENTRANK.EXC(_xlfn._xlws.FILTER(F4:F125, ISNUMBER(F4:F125)),F113)</f>
        <v>0.17499999999999999</v>
      </c>
      <c r="G136" s="9" cm="1">
        <f t="array" ref="G136">_xlfn.PERCENTRANK.EXC(_xlfn._xlws.FILTER(G4:G125, ISNUMBER(G4:G125)),G113)</f>
        <v>0.40799999999999997</v>
      </c>
      <c r="H136" s="9" cm="1">
        <f t="array" ref="H136">_xlfn.PERCENTRANK.EXC(_xlfn._xlws.FILTER(H4:H125, ISNUMBER(H4:H125)),H113)</f>
        <v>0.433</v>
      </c>
      <c r="I136" s="9" cm="1">
        <f t="array" ref="I136">_xlfn.PERCENTRANK.EXC(_xlfn._xlws.FILTER(I4:I125, ISNUMBER(I4:I125)),I113)</f>
        <v>0.32500000000000001</v>
      </c>
      <c r="J136" s="9" cm="1">
        <f t="array" ref="J136">_xlfn.PERCENTRANK.EXC(_xlfn._xlws.FILTER(J4:J125, ISNUMBER(J4:J125)),J113)</f>
        <v>0.158</v>
      </c>
      <c r="K136" s="9" cm="1">
        <f t="array" ref="K136">_xlfn.PERCENTRANK.EXC(_xlfn._xlws.FILTER(K4:K125, ISNUMBER(K4:K125)),K113)</f>
        <v>0.13300000000000001</v>
      </c>
      <c r="L136" s="9" cm="1">
        <f t="array" ref="L136">_xlfn.PERCENTRANK.EXC(_xlfn._xlws.FILTER(L4:L125, ISNUMBER(L4:L125)),L113)</f>
        <v>0.38300000000000001</v>
      </c>
      <c r="M136" s="9" cm="1">
        <f t="array" ref="M136">_xlfn.PERCENTRANK.EXC(_xlfn._xlws.FILTER(M4:M125, ISNUMBER(M4:M125)),M113)</f>
        <v>0.183</v>
      </c>
      <c r="N136" s="9" cm="1">
        <f t="array" ref="N136">_xlfn.PERCENTRANK.EXC(_xlfn._xlws.FILTER(N4:N125, ISNUMBER(N4:N125)),N113)</f>
        <v>0.71599999999999997</v>
      </c>
      <c r="O136" s="9" cm="1">
        <f t="array" ref="O136">_xlfn.PERCENTRANK.EXC(_xlfn._xlws.FILTER(O4:O125, ISNUMBER(O4:O125)),O113)</f>
        <v>0.47499999999999998</v>
      </c>
      <c r="P136" s="9" cm="1">
        <f t="array" ref="P136">_xlfn.PERCENTRANK.EXC(_xlfn._xlws.FILTER(P4:P125, ISNUMBER(P4:P125)),P113)</f>
        <v>0.125</v>
      </c>
      <c r="Q136" s="9" cm="1">
        <f t="array" ref="Q136">_xlfn.PERCENTRANK.EXC(_xlfn._xlws.FILTER(Q4:Q125, ISNUMBER(Q4:Q125)),Q113)</f>
        <v>0.6</v>
      </c>
      <c r="R136" s="9" cm="1">
        <f t="array" ref="R136">_xlfn.PERCENTRANK.EXC(_xlfn._xlws.FILTER(R4:R125, ISNUMBER(R4:R125)),R113)</f>
        <v>0.36599999999999999</v>
      </c>
      <c r="S136" s="9" cm="1">
        <f t="array" ref="S136">_xlfn.PERCENTRANK.EXC(_xlfn._xlws.FILTER(S4:S125, ISNUMBER(S4:S125)),S113)</f>
        <v>0.46600000000000003</v>
      </c>
      <c r="T136" s="9" cm="1">
        <f t="array" ref="T136">_xlfn.PERCENTRANK.EXC(_xlfn._xlws.FILTER(T4:T125, ISNUMBER(T4:T125)),T113)</f>
        <v>0.71599999999999997</v>
      </c>
      <c r="U136" s="9" cm="1">
        <f t="array" ref="U136">_xlfn.PERCENTRANK.EXC(_xlfn._xlws.FILTER(U4:U125, ISNUMBER(U4:U125)),U113)</f>
        <v>0.77500000000000002</v>
      </c>
      <c r="V136" s="9" cm="1">
        <f t="array" ref="V136">_xlfn.PERCENTRANK.EXC(_xlfn._xlws.FILTER(V4:V125, ISNUMBER(V4:V125)),V113)</f>
        <v>0.58099999999999996</v>
      </c>
    </row>
    <row r="138" spans="1:29" x14ac:dyDescent="0.35">
      <c r="A138" t="s">
        <v>855</v>
      </c>
      <c r="B138">
        <f>STDEV(B40:B122)</f>
        <v>6.3773434867825926E-2</v>
      </c>
      <c r="C138">
        <f t="shared" ref="C138:V138" si="2">STDEV(C40:C122)</f>
        <v>8.6357063638101986E-2</v>
      </c>
      <c r="D138">
        <f t="shared" si="2"/>
        <v>7.8530135660089345E-2</v>
      </c>
      <c r="E138">
        <f t="shared" si="2"/>
        <v>7.8062434494064664E-2</v>
      </c>
      <c r="F138">
        <f t="shared" si="2"/>
        <v>8.9342765789912945E-2</v>
      </c>
      <c r="G138">
        <f t="shared" si="2"/>
        <v>8.3602699966336486E-2</v>
      </c>
      <c r="H138">
        <f t="shared" si="2"/>
        <v>5.3158736509495423E-2</v>
      </c>
      <c r="I138">
        <f t="shared" si="2"/>
        <v>6.3780613613466666E-2</v>
      </c>
      <c r="J138">
        <f t="shared" si="2"/>
        <v>7.9240347466717834E-2</v>
      </c>
      <c r="K138">
        <f t="shared" si="2"/>
        <v>7.3910009503524526E-2</v>
      </c>
      <c r="L138">
        <f t="shared" si="2"/>
        <v>0.10487432984114707</v>
      </c>
      <c r="M138">
        <f t="shared" si="2"/>
        <v>8.6654347500141976E-2</v>
      </c>
      <c r="N138">
        <f t="shared" si="2"/>
        <v>9.6769483199147591E-2</v>
      </c>
      <c r="O138">
        <f t="shared" si="2"/>
        <v>6.0527290460626458E-2</v>
      </c>
      <c r="P138">
        <f t="shared" si="2"/>
        <v>7.228233872230598E-2</v>
      </c>
      <c r="Q138">
        <f t="shared" si="2"/>
        <v>4.9816223759771884E-2</v>
      </c>
      <c r="R138">
        <f t="shared" si="2"/>
        <v>5.2409969958955929E-2</v>
      </c>
      <c r="S138">
        <f t="shared" si="2"/>
        <v>0.10278665184795886</v>
      </c>
      <c r="T138">
        <f t="shared" si="2"/>
        <v>6.2552841803859532E-2</v>
      </c>
      <c r="U138">
        <f t="shared" si="2"/>
        <v>6.9504234170548407E-2</v>
      </c>
      <c r="V138">
        <f t="shared" si="2"/>
        <v>5.6557309557616647E-2</v>
      </c>
    </row>
    <row r="139" spans="1:29" x14ac:dyDescent="0.35">
      <c r="A139" t="s">
        <v>856</v>
      </c>
      <c r="B139" s="77">
        <f>B138*SQRT(12)</f>
        <v>0.22091765872851818</v>
      </c>
      <c r="C139" s="77">
        <f t="shared" ref="C139:V139" si="3">C138*SQRT(12)</f>
        <v>0.29914964362730295</v>
      </c>
      <c r="D139" s="77">
        <f t="shared" si="3"/>
        <v>0.27203636977710244</v>
      </c>
      <c r="E139" s="77">
        <f t="shared" si="3"/>
        <v>0.27041620541247458</v>
      </c>
      <c r="F139" s="77">
        <f t="shared" si="3"/>
        <v>0.30949241927371152</v>
      </c>
      <c r="G139" s="77">
        <f t="shared" si="3"/>
        <v>0.28960824798326329</v>
      </c>
      <c r="H139" s="77">
        <f t="shared" si="3"/>
        <v>0.18414726500122541</v>
      </c>
      <c r="I139" s="77">
        <f t="shared" si="3"/>
        <v>0.22094252663288691</v>
      </c>
      <c r="J139" s="77">
        <f t="shared" si="3"/>
        <v>0.27449661564353411</v>
      </c>
      <c r="K139" s="77">
        <f t="shared" si="3"/>
        <v>0.25603178329600607</v>
      </c>
      <c r="L139" s="77">
        <f t="shared" si="3"/>
        <v>0.36329533538920716</v>
      </c>
      <c r="M139" s="77">
        <f t="shared" si="3"/>
        <v>0.30017946513395005</v>
      </c>
      <c r="N139" s="77">
        <f t="shared" si="3"/>
        <v>0.33521932304621294</v>
      </c>
      <c r="O139" s="77">
        <f t="shared" si="3"/>
        <v>0.20967268464456812</v>
      </c>
      <c r="P139" s="77">
        <f t="shared" si="3"/>
        <v>0.25039336631387438</v>
      </c>
      <c r="Q139" s="77">
        <f t="shared" si="3"/>
        <v>0.17256846118628955</v>
      </c>
      <c r="R139" s="77">
        <f t="shared" si="3"/>
        <v>0.18155346158414043</v>
      </c>
      <c r="S139" s="77">
        <f t="shared" si="3"/>
        <v>0.35606340668111636</v>
      </c>
      <c r="T139" s="77">
        <f t="shared" si="3"/>
        <v>0.21668940032420625</v>
      </c>
      <c r="U139" s="77">
        <f t="shared" si="3"/>
        <v>0.24076972984910944</v>
      </c>
      <c r="V139" s="77">
        <f t="shared" si="3"/>
        <v>0.19592026738638579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41929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-19.437849</v>
      </c>
      <c r="D2" s="7" cm="1">
        <f t="array" ref="D2:D122">_xll.FDS(D1,"P_PRICE_RETURNS_PR('52W',2,-10AY,0,AM)")</f>
        <v>2.7158022000000002</v>
      </c>
      <c r="E2" s="7" cm="1">
        <f t="array" ref="E2:E122">_xll.FDS(E1,"P_PRICE_RETURNS_PR('52W',2,-10AY,0,AM)")</f>
        <v>5.9109926000000002</v>
      </c>
      <c r="F2" s="7" cm="1">
        <f t="array" ref="F2:F122">_xll.FDS(F1,"P_PRICE_RETURNS_PR('52W',2,-10AY,0,AM)")</f>
        <v>-9.9251749999999994</v>
      </c>
      <c r="G2" s="7" cm="1">
        <f t="array" ref="G2:G122">_xll.FDS(G1,"P_PRICE_RETURNS_PR('52W',2,-10AY,0,AM)")</f>
        <v>-1.2054741</v>
      </c>
      <c r="H2" s="7" cm="1">
        <f t="array" ref="H2:H122">_xll.FDS(H1,"P_PRICE_RETURNS_PR('52W',2,-10AY,0,AM)")</f>
        <v>-4.4519067000000003</v>
      </c>
      <c r="I2" s="7" cm="1">
        <f t="array" ref="I2:I122">_xll.FDS(I1,"P_PRICE_RETURNS_PR('52W',2,-10AY,0,AM)")</f>
        <v>3.8908361999999999</v>
      </c>
      <c r="J2" s="7" cm="1">
        <f t="array" ref="J2:J122">_xll.FDS(J1,"P_PRICE_RETURNS_PR('52W',2,-10AY,0,AM)")</f>
        <v>1.4640926999999999</v>
      </c>
      <c r="K2" s="7" cm="1">
        <f t="array" ref="K2:K122">_xll.FDS(K1,"P_PRICE_RETURNS_PR('52W',2,-10AY,0,AM)")</f>
        <v>-11.749506</v>
      </c>
      <c r="L2" s="7" cm="1">
        <f t="array" ref="L2:L122">_xll.FDS(L1,"P_PRICE_RETURNS_PR('52W',2,-10AY,0,AM)")</f>
        <v>-8.4769909999999999</v>
      </c>
      <c r="M2" s="7" cm="1">
        <f t="array" ref="M2:M122">_xll.FDS(M1,"P_PRICE_RETURNS_PR('52W',2,-10AY,0,AM)")</f>
        <v>-2.5298178</v>
      </c>
      <c r="N2" s="7" cm="1">
        <f t="array" ref="N2:N122">_xll.FDS(N1,"P_PRICE_RETURNS_PR('52W',2,-10AY,0,AM)")</f>
        <v>-24.661266000000001</v>
      </c>
      <c r="O2" s="7" cm="1">
        <f t="array" ref="O2:O122">_xll.FDS(O1,"P_PRICE_RETURNS_PR('52W',2,-10AY,0,AM)")</f>
        <v>23.194980000000001</v>
      </c>
      <c r="P2" s="7" cm="1">
        <f t="array" ref="P2:P122">_xll.FDS(P1,"P_PRICE_RETURNS_PR('52W',2,-10AY,0,AM)")</f>
        <v>1.470685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4.0582894999999999</v>
      </c>
      <c r="S2" s="7" cm="1">
        <f t="array" ref="S2:S122">_xll.FDS(S1,"P_PRICE_RETURNS_PR('52W',2,-10AY,0,AM)")</f>
        <v>-13.806336999999999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12.045788999999999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41961</v>
      </c>
      <c r="B3" s="7" t="e">
        <v>#N/A</v>
      </c>
      <c r="C3" s="7">
        <v>-13.777875999999999</v>
      </c>
      <c r="D3" s="40">
        <v>15.997004499999999</v>
      </c>
      <c r="E3" s="40">
        <v>14.317417000000001</v>
      </c>
      <c r="F3" s="40">
        <v>-11.726808999999999</v>
      </c>
      <c r="G3" s="40">
        <v>4.2403219999999999</v>
      </c>
      <c r="H3" s="40">
        <v>-3.3877670000000002</v>
      </c>
      <c r="I3" s="40">
        <v>11.637032</v>
      </c>
      <c r="J3" s="40">
        <v>1.8039346000000001</v>
      </c>
      <c r="K3" s="40">
        <v>-9.8260400000000008</v>
      </c>
      <c r="L3" s="40">
        <v>-16.624243</v>
      </c>
      <c r="M3" s="40">
        <v>10.732424</v>
      </c>
      <c r="N3" s="40">
        <v>-25.420300999999998</v>
      </c>
      <c r="O3" s="40">
        <v>33.093165999999997</v>
      </c>
      <c r="P3" s="40">
        <v>-0.56955814000000005</v>
      </c>
      <c r="Q3" s="40" t="e">
        <v>#N/A</v>
      </c>
      <c r="R3" s="40">
        <v>11.047363000000001</v>
      </c>
      <c r="S3" s="40">
        <v>-0.29048323999999998</v>
      </c>
      <c r="T3" s="40" t="e">
        <v>#N/A</v>
      </c>
      <c r="U3" s="40">
        <v>10.527635</v>
      </c>
      <c r="V3" s="155" t="e">
        <v>#N/A</v>
      </c>
      <c r="W3" s="24"/>
    </row>
    <row r="4" spans="1:23" x14ac:dyDescent="0.35">
      <c r="A4" s="2">
        <v>41991</v>
      </c>
      <c r="B4" s="7" t="e">
        <v>#N/A</v>
      </c>
      <c r="C4" s="7">
        <v>-13.808197</v>
      </c>
      <c r="D4" s="40">
        <v>20.937109</v>
      </c>
      <c r="E4" s="40">
        <v>19.467925999999999</v>
      </c>
      <c r="F4" s="40">
        <v>-12.151217000000001</v>
      </c>
      <c r="G4" s="40">
        <v>-3.4296571999999999</v>
      </c>
      <c r="H4" s="40">
        <v>-12.415213</v>
      </c>
      <c r="I4" s="40">
        <v>6.9843890000000002</v>
      </c>
      <c r="J4" s="40">
        <v>-10.534883000000001</v>
      </c>
      <c r="K4" s="40">
        <v>-11.429346000000001</v>
      </c>
      <c r="L4" s="40">
        <v>-17.662465999999998</v>
      </c>
      <c r="M4" s="40">
        <v>7.7755213000000003</v>
      </c>
      <c r="N4" s="40">
        <v>-33.673690000000001</v>
      </c>
      <c r="O4" s="40">
        <v>23.435735999999999</v>
      </c>
      <c r="P4" s="40">
        <v>3.8534402999999999</v>
      </c>
      <c r="Q4" s="40" t="e">
        <v>#N/A</v>
      </c>
      <c r="R4" s="40">
        <v>12.366474</v>
      </c>
      <c r="S4" s="40">
        <v>2.9855250999999998</v>
      </c>
      <c r="T4" s="40" t="e">
        <v>#N/A</v>
      </c>
      <c r="U4" s="40">
        <v>3.2866716</v>
      </c>
      <c r="V4" s="155" t="e">
        <v>#N/A</v>
      </c>
      <c r="W4" s="24"/>
    </row>
    <row r="5" spans="1:23" x14ac:dyDescent="0.35">
      <c r="A5" s="2">
        <v>42020</v>
      </c>
      <c r="B5" s="7" t="e">
        <v>#N/A</v>
      </c>
      <c r="C5" s="7">
        <v>-15.981446999999999</v>
      </c>
      <c r="D5" s="40">
        <v>16.170096999999998</v>
      </c>
      <c r="E5" s="40">
        <v>31.425262</v>
      </c>
      <c r="F5" s="40">
        <v>-20.318491000000002</v>
      </c>
      <c r="G5" s="40">
        <v>-8.4378779999999995</v>
      </c>
      <c r="H5" s="40">
        <v>-8.5803449999999994</v>
      </c>
      <c r="I5" s="40">
        <v>8.8167190000000009</v>
      </c>
      <c r="J5" s="40">
        <v>-10.168666</v>
      </c>
      <c r="K5" s="40">
        <v>-6.3290176000000002</v>
      </c>
      <c r="L5" s="40">
        <v>-10.568523000000001</v>
      </c>
      <c r="M5" s="40">
        <v>8.8422889999999992</v>
      </c>
      <c r="N5" s="40">
        <v>-46.186</v>
      </c>
      <c r="O5" s="40">
        <v>30.541944999999998</v>
      </c>
      <c r="P5" s="40">
        <v>14.160466</v>
      </c>
      <c r="Q5" s="40" t="e">
        <v>#N/A</v>
      </c>
      <c r="R5" s="40">
        <v>16.616463</v>
      </c>
      <c r="S5" s="40">
        <v>25.653780000000001</v>
      </c>
      <c r="T5" s="40" t="e">
        <v>#N/A</v>
      </c>
      <c r="U5" s="40">
        <v>-6.6027699999999996</v>
      </c>
      <c r="V5" s="155" t="e">
        <v>#N/A</v>
      </c>
      <c r="W5" s="24"/>
    </row>
    <row r="6" spans="1:23" x14ac:dyDescent="0.35">
      <c r="A6" s="2">
        <v>42053</v>
      </c>
      <c r="B6" s="7" t="e">
        <v>#N/A</v>
      </c>
      <c r="C6" s="7">
        <v>-5.4007709999999998</v>
      </c>
      <c r="D6" s="40">
        <v>11.640131</v>
      </c>
      <c r="E6" s="40">
        <v>30.607127999999999</v>
      </c>
      <c r="F6" s="40">
        <v>-19.114612999999999</v>
      </c>
      <c r="G6" s="40">
        <v>-8.0838789999999996</v>
      </c>
      <c r="H6" s="40">
        <v>-7.8538360000000003</v>
      </c>
      <c r="I6" s="40">
        <v>16.088712999999998</v>
      </c>
      <c r="J6" s="40">
        <v>-5.0383149999999999</v>
      </c>
      <c r="K6" s="40">
        <v>-5.7839336000000001</v>
      </c>
      <c r="L6" s="40">
        <v>-7.5935183000000004</v>
      </c>
      <c r="M6" s="40">
        <v>15.486813</v>
      </c>
      <c r="N6" s="40">
        <v>-45.495575000000002</v>
      </c>
      <c r="O6" s="40">
        <v>40.744853999999997</v>
      </c>
      <c r="P6" s="40">
        <v>17.996072999999999</v>
      </c>
      <c r="Q6" s="40" t="e">
        <v>#N/A</v>
      </c>
      <c r="R6" s="40">
        <v>20.881308000000001</v>
      </c>
      <c r="S6" s="40">
        <v>19.701397</v>
      </c>
      <c r="T6" s="40" t="e">
        <v>#N/A</v>
      </c>
      <c r="U6" s="40">
        <v>-10.753363999999999</v>
      </c>
      <c r="V6" s="155" t="e">
        <v>#N/A</v>
      </c>
      <c r="W6" s="24"/>
    </row>
    <row r="7" spans="1:23" x14ac:dyDescent="0.35">
      <c r="A7" s="2">
        <v>42081</v>
      </c>
      <c r="B7" s="7" t="e">
        <v>#N/A</v>
      </c>
      <c r="C7" s="7">
        <v>-7.8274910000000002</v>
      </c>
      <c r="D7" s="40">
        <v>-2.5187314000000001</v>
      </c>
      <c r="E7" s="40">
        <v>20.561181999999999</v>
      </c>
      <c r="F7" s="40">
        <v>-17.90334</v>
      </c>
      <c r="G7" s="40">
        <v>-8.1329770000000003</v>
      </c>
      <c r="H7" s="40">
        <v>-10.101646000000001</v>
      </c>
      <c r="I7" s="40">
        <v>15.567446</v>
      </c>
      <c r="J7" s="40">
        <v>-1.5615523</v>
      </c>
      <c r="K7" s="40">
        <v>-2.0769774999999999</v>
      </c>
      <c r="L7" s="40">
        <v>-19.87114</v>
      </c>
      <c r="M7" s="40">
        <v>6.9740175999999998</v>
      </c>
      <c r="N7" s="40">
        <v>-58.529803999999999</v>
      </c>
      <c r="O7" s="40">
        <v>30.861270000000001</v>
      </c>
      <c r="P7" s="40">
        <v>25.577414000000001</v>
      </c>
      <c r="Q7" s="40" t="e">
        <v>#N/A</v>
      </c>
      <c r="R7" s="40">
        <v>11.537563</v>
      </c>
      <c r="S7" s="40">
        <v>5.8825135</v>
      </c>
      <c r="T7" s="40" t="e">
        <v>#N/A</v>
      </c>
      <c r="U7" s="40">
        <v>-16.210132999999999</v>
      </c>
      <c r="V7" s="155" t="e">
        <v>#N/A</v>
      </c>
      <c r="W7" s="24"/>
    </row>
    <row r="8" spans="1:23" x14ac:dyDescent="0.35">
      <c r="A8" s="2">
        <v>42111</v>
      </c>
      <c r="B8" s="7" t="e">
        <v>#N/A</v>
      </c>
      <c r="C8" s="7">
        <v>-8.1782760000000003</v>
      </c>
      <c r="D8" s="40">
        <v>-1.3202130999999999</v>
      </c>
      <c r="E8" s="40">
        <v>17.319762999999998</v>
      </c>
      <c r="F8" s="40">
        <v>-14.472026</v>
      </c>
      <c r="G8" s="40">
        <v>-9.9787350000000004</v>
      </c>
      <c r="H8" s="40">
        <v>-10.060560000000001</v>
      </c>
      <c r="I8" s="40">
        <v>7.8618290000000002</v>
      </c>
      <c r="J8" s="40">
        <v>-6.9668349999999997</v>
      </c>
      <c r="K8" s="40">
        <v>-3.0418693999999999</v>
      </c>
      <c r="L8" s="40">
        <v>-24.956250000000001</v>
      </c>
      <c r="M8" s="40">
        <v>6.3197374000000002</v>
      </c>
      <c r="N8" s="40">
        <v>-54.892060000000001</v>
      </c>
      <c r="O8" s="40">
        <v>21.466839</v>
      </c>
      <c r="P8" s="40">
        <v>38.168216999999999</v>
      </c>
      <c r="Q8" s="40" t="e">
        <v>#N/A</v>
      </c>
      <c r="R8" s="40">
        <v>11.220348</v>
      </c>
      <c r="S8" s="40">
        <v>-10.767567</v>
      </c>
      <c r="T8" s="40" t="e">
        <v>#N/A</v>
      </c>
      <c r="U8" s="40">
        <v>-9.5542010000000008</v>
      </c>
      <c r="V8" s="155" t="e">
        <v>#N/A</v>
      </c>
      <c r="W8" s="24"/>
    </row>
    <row r="9" spans="1:23" x14ac:dyDescent="0.35">
      <c r="A9" s="2">
        <v>42142</v>
      </c>
      <c r="B9" s="7" t="e">
        <v>#N/A</v>
      </c>
      <c r="C9" s="7">
        <v>-6.0253199999999998</v>
      </c>
      <c r="D9" s="40">
        <v>-11.391581</v>
      </c>
      <c r="E9" s="40">
        <v>12.214554</v>
      </c>
      <c r="F9" s="40">
        <v>-8.2937720000000006</v>
      </c>
      <c r="G9" s="40">
        <v>-9.4761550000000003</v>
      </c>
      <c r="H9" s="40">
        <v>-11.816877</v>
      </c>
      <c r="I9" s="40">
        <v>12.342369</v>
      </c>
      <c r="J9" s="40">
        <v>-8.1495580000000007</v>
      </c>
      <c r="K9" s="40">
        <v>-7.4999332000000001</v>
      </c>
      <c r="L9" s="40">
        <v>-24.325973999999999</v>
      </c>
      <c r="M9" s="40">
        <v>2.370727</v>
      </c>
      <c r="N9" s="40">
        <v>-37.468147000000002</v>
      </c>
      <c r="O9" s="40">
        <v>5.3992389999999997</v>
      </c>
      <c r="P9" s="40">
        <v>38.945259999999998</v>
      </c>
      <c r="Q9" s="40">
        <v>-3.4771562</v>
      </c>
      <c r="R9" s="40">
        <v>7.4825999999999997</v>
      </c>
      <c r="S9" s="40">
        <v>-3.7389695999999999</v>
      </c>
      <c r="T9" s="40">
        <v>-16.413408</v>
      </c>
      <c r="U9" s="40">
        <v>-11.4440975</v>
      </c>
      <c r="V9" s="155" t="e">
        <v>#N/A</v>
      </c>
      <c r="W9" s="24"/>
    </row>
    <row r="10" spans="1:23" x14ac:dyDescent="0.35">
      <c r="A10" s="2">
        <v>42173</v>
      </c>
      <c r="B10" s="7" t="e">
        <v>#N/A</v>
      </c>
      <c r="C10" s="7">
        <v>-12.561006000000001</v>
      </c>
      <c r="D10" s="40">
        <v>-9.1539750000000009</v>
      </c>
      <c r="E10" s="40">
        <v>10.292935</v>
      </c>
      <c r="F10" s="40">
        <v>-20.23732</v>
      </c>
      <c r="G10" s="40">
        <v>-12.968779</v>
      </c>
      <c r="H10" s="40">
        <v>-19.443327</v>
      </c>
      <c r="I10" s="40">
        <v>3.2217503000000001</v>
      </c>
      <c r="J10" s="40">
        <v>-12.188662000000001</v>
      </c>
      <c r="K10" s="40">
        <v>-12.774234999999999</v>
      </c>
      <c r="L10" s="40">
        <v>-28.690237</v>
      </c>
      <c r="M10" s="40">
        <v>-5.8066789999999999</v>
      </c>
      <c r="N10" s="40">
        <v>-55.611690000000003</v>
      </c>
      <c r="O10" s="40">
        <v>1.1783838</v>
      </c>
      <c r="P10" s="40">
        <v>24.865162000000002</v>
      </c>
      <c r="Q10" s="40">
        <v>-3.7520408999999999</v>
      </c>
      <c r="R10" s="40">
        <v>3.9053081999999999</v>
      </c>
      <c r="S10" s="40">
        <v>-17.903894000000001</v>
      </c>
      <c r="T10" s="40">
        <v>-8.5572604999999999</v>
      </c>
      <c r="U10" s="40">
        <v>-10.733116000000001</v>
      </c>
      <c r="V10" s="155" t="e">
        <v>#N/A</v>
      </c>
      <c r="W10" s="24"/>
    </row>
    <row r="11" spans="1:23" x14ac:dyDescent="0.35">
      <c r="A11" s="2">
        <v>42202</v>
      </c>
      <c r="B11" s="7" t="e">
        <v>#N/A</v>
      </c>
      <c r="C11" s="7">
        <v>-15.237576000000001</v>
      </c>
      <c r="D11" s="40">
        <v>-16.005659999999999</v>
      </c>
      <c r="E11" s="40">
        <v>6.7973970000000001</v>
      </c>
      <c r="F11" s="40">
        <v>-18.682390000000002</v>
      </c>
      <c r="G11" s="40">
        <v>-21.296382999999999</v>
      </c>
      <c r="H11" s="40">
        <v>-21.117079</v>
      </c>
      <c r="I11" s="40">
        <v>-0.27080177999999999</v>
      </c>
      <c r="J11" s="40">
        <v>-16.235600999999999</v>
      </c>
      <c r="K11" s="40">
        <v>-16.167486</v>
      </c>
      <c r="L11" s="40">
        <v>-33.235190000000003</v>
      </c>
      <c r="M11" s="40">
        <v>-3.0081391000000002</v>
      </c>
      <c r="N11" s="40">
        <v>-51.588290000000001</v>
      </c>
      <c r="O11" s="40">
        <v>7.8837276000000003</v>
      </c>
      <c r="P11" s="40">
        <v>13.102138500000001</v>
      </c>
      <c r="Q11" s="40">
        <v>-9.4655810000000002</v>
      </c>
      <c r="R11" s="40">
        <v>-3.6694287999999999</v>
      </c>
      <c r="S11" s="40">
        <v>-16.176169999999999</v>
      </c>
      <c r="T11" s="40">
        <v>-10.642302000000001</v>
      </c>
      <c r="U11" s="40">
        <v>-8.3365679999999998</v>
      </c>
      <c r="V11" s="155" t="e">
        <v>#N/A</v>
      </c>
      <c r="W11" s="24"/>
    </row>
    <row r="12" spans="1:23" x14ac:dyDescent="0.35">
      <c r="A12" s="2">
        <v>42234</v>
      </c>
      <c r="B12" s="7" t="e">
        <v>#N/A</v>
      </c>
      <c r="C12" s="7">
        <v>-21.446435999999999</v>
      </c>
      <c r="D12" s="40">
        <v>-29.075182000000002</v>
      </c>
      <c r="E12" s="40">
        <v>-4.3714404</v>
      </c>
      <c r="F12" s="40">
        <v>-22.898394</v>
      </c>
      <c r="G12" s="40">
        <v>-35.290424000000002</v>
      </c>
      <c r="H12" s="40">
        <v>-34.768383</v>
      </c>
      <c r="I12" s="40">
        <v>-15.230185000000001</v>
      </c>
      <c r="J12" s="40">
        <v>-22.525019</v>
      </c>
      <c r="K12" s="40">
        <v>-26.583815000000001</v>
      </c>
      <c r="L12" s="40">
        <v>-45.758659999999999</v>
      </c>
      <c r="M12" s="40">
        <v>-15.466557999999999</v>
      </c>
      <c r="N12" s="40">
        <v>-49.976199999999999</v>
      </c>
      <c r="O12" s="40">
        <v>-1.5816688999999999</v>
      </c>
      <c r="P12" s="40">
        <v>-3.559631</v>
      </c>
      <c r="Q12" s="40">
        <v>-13.815719</v>
      </c>
      <c r="R12" s="40">
        <v>-11.00586</v>
      </c>
      <c r="S12" s="40">
        <v>-26.26332</v>
      </c>
      <c r="T12" s="40">
        <v>-18.074231999999999</v>
      </c>
      <c r="U12" s="40">
        <v>-20.419360000000001</v>
      </c>
      <c r="V12" s="155" t="e">
        <v>#N/A</v>
      </c>
      <c r="W12" s="24"/>
    </row>
    <row r="13" spans="1:23" x14ac:dyDescent="0.35">
      <c r="A13" s="2">
        <v>42265</v>
      </c>
      <c r="B13" s="7" t="e">
        <v>#N/A</v>
      </c>
      <c r="C13" s="7">
        <v>-17.466963</v>
      </c>
      <c r="D13" s="40">
        <v>-33.419840000000001</v>
      </c>
      <c r="E13" s="40">
        <v>-8.188504</v>
      </c>
      <c r="F13" s="40">
        <v>-22.472840999999999</v>
      </c>
      <c r="G13" s="40">
        <v>-36.026108000000001</v>
      </c>
      <c r="H13" s="40">
        <v>-30.033695000000002</v>
      </c>
      <c r="I13" s="40">
        <v>-12.224859</v>
      </c>
      <c r="J13" s="40">
        <v>-24.180911999999999</v>
      </c>
      <c r="K13" s="40">
        <v>-20.393068</v>
      </c>
      <c r="L13" s="40">
        <v>-51.555329999999998</v>
      </c>
      <c r="M13" s="40">
        <v>-16.128899000000001</v>
      </c>
      <c r="N13" s="40">
        <v>-45.502865</v>
      </c>
      <c r="O13" s="40">
        <v>-10.508621</v>
      </c>
      <c r="P13" s="40">
        <v>-8.4565999999999999</v>
      </c>
      <c r="Q13" s="40">
        <v>-19.081973999999999</v>
      </c>
      <c r="R13" s="40">
        <v>-12.240017</v>
      </c>
      <c r="S13" s="40">
        <v>-28.540199999999999</v>
      </c>
      <c r="T13" s="40">
        <v>-26.024372</v>
      </c>
      <c r="U13" s="40">
        <v>-28.748629999999999</v>
      </c>
      <c r="V13" s="155" t="e">
        <v>#N/A</v>
      </c>
      <c r="W13" s="24"/>
    </row>
    <row r="14" spans="1:23" x14ac:dyDescent="0.35">
      <c r="A14" s="2">
        <v>42293</v>
      </c>
      <c r="B14" s="7" t="e">
        <v>#N/A</v>
      </c>
      <c r="C14" s="7">
        <v>-11.053777</v>
      </c>
      <c r="D14" s="40">
        <v>-17.218654999999998</v>
      </c>
      <c r="E14" s="40">
        <v>-1.0024667</v>
      </c>
      <c r="F14" s="40">
        <v>-15.693784000000001</v>
      </c>
      <c r="G14" s="40">
        <v>-27.780574999999999</v>
      </c>
      <c r="H14" s="40">
        <v>-21.689636</v>
      </c>
      <c r="I14" s="40">
        <v>-2.1702468000000001</v>
      </c>
      <c r="J14" s="40">
        <v>-13.872987</v>
      </c>
      <c r="K14" s="40">
        <v>-3.3718884</v>
      </c>
      <c r="L14" s="40">
        <v>-43.475960000000001</v>
      </c>
      <c r="M14" s="40">
        <v>-0.54517983999999997</v>
      </c>
      <c r="N14" s="40">
        <v>-32.164369999999998</v>
      </c>
      <c r="O14" s="40">
        <v>0.77198743999999997</v>
      </c>
      <c r="P14" s="40">
        <v>6.6184880000000001</v>
      </c>
      <c r="Q14" s="40">
        <v>-8.7468029999999999</v>
      </c>
      <c r="R14" s="40">
        <v>-7.0615587</v>
      </c>
      <c r="S14" s="40">
        <v>-15.898770000000001</v>
      </c>
      <c r="T14" s="40">
        <v>-9.4608310000000007</v>
      </c>
      <c r="U14" s="40">
        <v>-12.9830065</v>
      </c>
      <c r="V14" s="155" t="e">
        <v>#N/A</v>
      </c>
      <c r="W14" s="24"/>
    </row>
    <row r="15" spans="1:23" x14ac:dyDescent="0.35">
      <c r="A15" s="2">
        <v>42326</v>
      </c>
      <c r="B15" s="7" t="e">
        <v>#N/A</v>
      </c>
      <c r="C15" s="7">
        <v>-19.814968</v>
      </c>
      <c r="D15" s="40">
        <v>-24.061691</v>
      </c>
      <c r="E15" s="40">
        <v>-10.923677</v>
      </c>
      <c r="F15" s="40">
        <v>-25.586569000000001</v>
      </c>
      <c r="G15" s="40">
        <v>-32.565219999999997</v>
      </c>
      <c r="H15" s="40">
        <v>-28.1296</v>
      </c>
      <c r="I15" s="40">
        <v>-9.7922860000000007</v>
      </c>
      <c r="J15" s="40">
        <v>-16.625893000000001</v>
      </c>
      <c r="K15" s="40">
        <v>-7.5909195</v>
      </c>
      <c r="L15" s="40">
        <v>-36.20308</v>
      </c>
      <c r="M15" s="40">
        <v>-20.102608</v>
      </c>
      <c r="N15" s="40">
        <v>-40.650962999999997</v>
      </c>
      <c r="O15" s="40">
        <v>-14.396894</v>
      </c>
      <c r="P15" s="40">
        <v>-0.11825561499999999</v>
      </c>
      <c r="Q15" s="40">
        <v>-22.112852</v>
      </c>
      <c r="R15" s="40">
        <v>-12.929487</v>
      </c>
      <c r="S15" s="40">
        <v>-21.346723999999998</v>
      </c>
      <c r="T15" s="40">
        <v>-28.615635000000001</v>
      </c>
      <c r="U15" s="40">
        <v>-19.590150000000001</v>
      </c>
      <c r="V15" s="155" t="e">
        <v>#N/A</v>
      </c>
      <c r="W15" s="24"/>
    </row>
    <row r="16" spans="1:23" x14ac:dyDescent="0.35">
      <c r="A16" s="2">
        <v>42356</v>
      </c>
      <c r="B16" s="7" t="e">
        <v>#N/A</v>
      </c>
      <c r="C16" s="7">
        <v>-17.679463999999999</v>
      </c>
      <c r="D16" s="40">
        <v>-23.349029999999999</v>
      </c>
      <c r="E16" s="40">
        <v>-11.447710000000001</v>
      </c>
      <c r="F16" s="40">
        <v>-26.448286</v>
      </c>
      <c r="G16" s="40">
        <v>-36.079524999999997</v>
      </c>
      <c r="H16" s="40">
        <v>-21.476316000000001</v>
      </c>
      <c r="I16" s="40">
        <v>-10.440678</v>
      </c>
      <c r="J16" s="40">
        <v>-12.511474</v>
      </c>
      <c r="K16" s="40">
        <v>-7.3113203000000002</v>
      </c>
      <c r="L16" s="40">
        <v>-39.361083999999998</v>
      </c>
      <c r="M16" s="40">
        <v>-26.207858999999999</v>
      </c>
      <c r="N16" s="40">
        <v>-42.953879999999998</v>
      </c>
      <c r="O16" s="40">
        <v>-8.8526310000000006</v>
      </c>
      <c r="P16" s="40">
        <v>-5.931324</v>
      </c>
      <c r="Q16" s="40">
        <v>-18.581140000000001</v>
      </c>
      <c r="R16" s="40">
        <v>-15.286886000000001</v>
      </c>
      <c r="S16" s="40">
        <v>-29.564167000000001</v>
      </c>
      <c r="T16" s="40">
        <v>-14.986837</v>
      </c>
      <c r="U16" s="40">
        <v>-20.645958</v>
      </c>
      <c r="V16" s="155" t="e">
        <v>#N/A</v>
      </c>
      <c r="W16" s="24"/>
    </row>
    <row r="17" spans="1:23" x14ac:dyDescent="0.35">
      <c r="A17" s="2">
        <v>42384</v>
      </c>
      <c r="B17" s="7" t="e">
        <v>#N/A</v>
      </c>
      <c r="C17" s="7">
        <v>-19.417107000000001</v>
      </c>
      <c r="D17" s="40">
        <v>-23.15082</v>
      </c>
      <c r="E17" s="40">
        <v>-24.627334999999999</v>
      </c>
      <c r="F17" s="40">
        <v>-26.338047</v>
      </c>
      <c r="G17" s="40">
        <v>-38.493580000000001</v>
      </c>
      <c r="H17" s="40">
        <v>-23.690449999999998</v>
      </c>
      <c r="I17" s="40">
        <v>-22.116709</v>
      </c>
      <c r="J17" s="40">
        <v>-20.347178</v>
      </c>
      <c r="K17" s="40">
        <v>-17.298508000000002</v>
      </c>
      <c r="L17" s="40">
        <v>-46.838642</v>
      </c>
      <c r="M17" s="40">
        <v>-37.732567000000003</v>
      </c>
      <c r="N17" s="40">
        <v>-43.705784000000001</v>
      </c>
      <c r="O17" s="40">
        <v>-19.370471999999999</v>
      </c>
      <c r="P17" s="40">
        <v>-24.362797</v>
      </c>
      <c r="Q17" s="40">
        <v>-23.72176</v>
      </c>
      <c r="R17" s="40">
        <v>-17.966843000000001</v>
      </c>
      <c r="S17" s="40">
        <v>-37.113909999999997</v>
      </c>
      <c r="T17" s="40">
        <v>-23.244492999999999</v>
      </c>
      <c r="U17" s="40">
        <v>-28.003882999999998</v>
      </c>
      <c r="V17" s="155" t="e">
        <v>#N/A</v>
      </c>
      <c r="W17" s="24"/>
    </row>
    <row r="18" spans="1:23" x14ac:dyDescent="0.35">
      <c r="A18" s="2">
        <v>42418</v>
      </c>
      <c r="B18" s="7" t="e">
        <v>#N/A</v>
      </c>
      <c r="C18" s="7">
        <v>-16.436356</v>
      </c>
      <c r="D18" s="40">
        <v>-16.156942000000001</v>
      </c>
      <c r="E18" s="40">
        <v>-20.214945</v>
      </c>
      <c r="F18" s="40">
        <v>-22.979868</v>
      </c>
      <c r="G18" s="40">
        <v>-29.398738999999999</v>
      </c>
      <c r="H18" s="40">
        <v>-17.450565000000001</v>
      </c>
      <c r="I18" s="40">
        <v>-16.970586999999998</v>
      </c>
      <c r="J18" s="40">
        <v>-17.252333</v>
      </c>
      <c r="K18" s="40">
        <v>-14.287334</v>
      </c>
      <c r="L18" s="40">
        <v>-42.684044</v>
      </c>
      <c r="M18" s="40">
        <v>-29.296838999999999</v>
      </c>
      <c r="N18" s="40">
        <v>-49.493034000000002</v>
      </c>
      <c r="O18" s="40">
        <v>-25.835836</v>
      </c>
      <c r="P18" s="40">
        <v>-24.816053</v>
      </c>
      <c r="Q18" s="40">
        <v>-20.678709999999999</v>
      </c>
      <c r="R18" s="40">
        <v>-19.246608999999999</v>
      </c>
      <c r="S18" s="40">
        <v>-28.148126999999999</v>
      </c>
      <c r="T18" s="40">
        <v>-18.926684999999999</v>
      </c>
      <c r="U18" s="40">
        <v>-26.161557999999999</v>
      </c>
      <c r="V18" s="155" t="e">
        <v>#N/A</v>
      </c>
      <c r="W18" s="24"/>
    </row>
    <row r="19" spans="1:23" x14ac:dyDescent="0.35">
      <c r="A19" s="2">
        <v>42447</v>
      </c>
      <c r="B19" s="7" t="e">
        <v>#N/A</v>
      </c>
      <c r="C19" s="7">
        <v>-4.3047009999999997</v>
      </c>
      <c r="D19" s="40">
        <v>-11.063093</v>
      </c>
      <c r="E19" s="40">
        <v>-11.011809</v>
      </c>
      <c r="F19" s="40">
        <v>-13.927078</v>
      </c>
      <c r="G19" s="40">
        <v>-7.194191</v>
      </c>
      <c r="H19" s="40">
        <v>-11.727959</v>
      </c>
      <c r="I19" s="40">
        <v>-10.626507</v>
      </c>
      <c r="J19" s="40">
        <v>-8.6419110000000003</v>
      </c>
      <c r="K19" s="40">
        <v>-7.9072237000000003</v>
      </c>
      <c r="L19" s="40">
        <v>-11.906033499999999</v>
      </c>
      <c r="M19" s="40">
        <v>-20.708067</v>
      </c>
      <c r="N19" s="40">
        <v>-30.064551999999999</v>
      </c>
      <c r="O19" s="40">
        <v>-19.155163000000002</v>
      </c>
      <c r="P19" s="40">
        <v>-18.384350000000001</v>
      </c>
      <c r="Q19" s="40">
        <v>-10.677796000000001</v>
      </c>
      <c r="R19" s="40">
        <v>-9.6989929999999998</v>
      </c>
      <c r="S19" s="40">
        <v>-5.5896340000000002</v>
      </c>
      <c r="T19" s="40">
        <v>-1.7407714999999999</v>
      </c>
      <c r="U19" s="40">
        <v>-18.18375</v>
      </c>
      <c r="V19" s="155" t="e">
        <v>#N/A</v>
      </c>
      <c r="W19" s="24"/>
    </row>
    <row r="20" spans="1:23" x14ac:dyDescent="0.35">
      <c r="A20" s="2">
        <v>42478</v>
      </c>
      <c r="B20" s="7" t="e">
        <v>#N/A</v>
      </c>
      <c r="C20" s="7">
        <v>-10.361421999999999</v>
      </c>
      <c r="D20" s="40">
        <v>-12.108332000000001</v>
      </c>
      <c r="E20" s="40">
        <v>-12.262333</v>
      </c>
      <c r="F20" s="40">
        <v>-20.110453</v>
      </c>
      <c r="G20" s="40">
        <v>0.27110577000000002</v>
      </c>
      <c r="H20" s="40">
        <v>-10.783201</v>
      </c>
      <c r="I20" s="40">
        <v>-10.508114000000001</v>
      </c>
      <c r="J20" s="40">
        <v>-10.127008</v>
      </c>
      <c r="K20" s="40">
        <v>-10.730320000000001</v>
      </c>
      <c r="L20" s="40">
        <v>-17.281855</v>
      </c>
      <c r="M20" s="40">
        <v>-19.495726000000001</v>
      </c>
      <c r="N20" s="40">
        <v>-26.234477999999999</v>
      </c>
      <c r="O20" s="40">
        <v>-13.457012000000001</v>
      </c>
      <c r="P20" s="40">
        <v>-26.718347999999999</v>
      </c>
      <c r="Q20" s="40">
        <v>-13.362056000000001</v>
      </c>
      <c r="R20" s="40">
        <v>-10.727251000000001</v>
      </c>
      <c r="S20" s="40">
        <v>1.2467265000000001</v>
      </c>
      <c r="T20" s="40">
        <v>-13.602042000000001</v>
      </c>
      <c r="U20" s="40">
        <v>-19.660312999999999</v>
      </c>
      <c r="V20" s="155" t="e">
        <v>#N/A</v>
      </c>
      <c r="W20" s="24"/>
    </row>
    <row r="21" spans="1:23" x14ac:dyDescent="0.35">
      <c r="A21" s="2">
        <v>42508</v>
      </c>
      <c r="B21" s="40" t="e">
        <v>#N/A</v>
      </c>
      <c r="C21" s="40">
        <v>-18.105179</v>
      </c>
      <c r="D21" s="40">
        <v>-13.771725</v>
      </c>
      <c r="E21" s="40">
        <v>-9.1279690000000002</v>
      </c>
      <c r="F21" s="40">
        <v>-30.532419999999998</v>
      </c>
      <c r="G21" s="40">
        <v>-1.7981111999999999</v>
      </c>
      <c r="H21" s="40">
        <v>-19.034545999999999</v>
      </c>
      <c r="I21" s="40">
        <v>-20.715374000000001</v>
      </c>
      <c r="J21" s="40">
        <v>-15.56015</v>
      </c>
      <c r="K21" s="40">
        <v>-15.869617</v>
      </c>
      <c r="L21" s="40">
        <v>-23.699300000000001</v>
      </c>
      <c r="M21" s="40">
        <v>-29.535557000000001</v>
      </c>
      <c r="N21" s="40">
        <v>-31.066179999999999</v>
      </c>
      <c r="O21" s="40">
        <v>-11.452019</v>
      </c>
      <c r="P21" s="40">
        <v>-33.136401999999997</v>
      </c>
      <c r="Q21" s="40">
        <v>-19.87275</v>
      </c>
      <c r="R21" s="40">
        <v>-7.2768329999999999</v>
      </c>
      <c r="S21" s="40">
        <v>-23.56382</v>
      </c>
      <c r="T21" s="40">
        <v>-19.374131999999999</v>
      </c>
      <c r="U21" s="40">
        <v>-8.6554164999999994</v>
      </c>
      <c r="V21" s="155" t="e">
        <v>#N/A</v>
      </c>
      <c r="W21" s="24"/>
    </row>
    <row r="22" spans="1:23" x14ac:dyDescent="0.35">
      <c r="A22" s="2">
        <v>42538</v>
      </c>
      <c r="B22" s="40" t="e">
        <v>#N/A</v>
      </c>
      <c r="C22" s="40">
        <v>-6.8601369999999999</v>
      </c>
      <c r="D22" s="40">
        <v>-2.5050162999999999</v>
      </c>
      <c r="E22" s="40">
        <v>-0.24580956000000001</v>
      </c>
      <c r="F22" s="40">
        <v>-26.886797000000001</v>
      </c>
      <c r="G22" s="40">
        <v>1.8787860999999999</v>
      </c>
      <c r="H22" s="40">
        <v>-12.016577</v>
      </c>
      <c r="I22" s="40">
        <v>-10.340303</v>
      </c>
      <c r="J22" s="40">
        <v>-15.370119000000001</v>
      </c>
      <c r="K22" s="40">
        <v>-6.3346090000000004</v>
      </c>
      <c r="L22" s="40">
        <v>-16.662848</v>
      </c>
      <c r="M22" s="40">
        <v>-17.427534000000001</v>
      </c>
      <c r="N22" s="40">
        <v>-27.316410000000001</v>
      </c>
      <c r="O22" s="40">
        <v>-4.9608945999999996</v>
      </c>
      <c r="P22" s="40">
        <v>-27.378284000000001</v>
      </c>
      <c r="Q22" s="40">
        <v>-16.978000000000002</v>
      </c>
      <c r="R22" s="40">
        <v>-6.1704993000000004</v>
      </c>
      <c r="S22" s="40">
        <v>-11.526084000000001</v>
      </c>
      <c r="T22" s="40">
        <v>-17.018889999999999</v>
      </c>
      <c r="U22" s="40">
        <v>-17.258209999999998</v>
      </c>
      <c r="V22" s="155" t="e">
        <v>#N/A</v>
      </c>
      <c r="W22" s="24"/>
    </row>
    <row r="23" spans="1:23" x14ac:dyDescent="0.35">
      <c r="A23" s="2">
        <v>42569</v>
      </c>
      <c r="B23" s="40" t="e">
        <v>#N/A</v>
      </c>
      <c r="C23" s="40">
        <v>4.3895483000000004</v>
      </c>
      <c r="D23" s="40">
        <v>9.9182129999999997</v>
      </c>
      <c r="E23" s="40">
        <v>4.419327</v>
      </c>
      <c r="F23" s="40">
        <v>-21.729928999999998</v>
      </c>
      <c r="G23" s="40">
        <v>19.432186000000002</v>
      </c>
      <c r="H23" s="40">
        <v>-4.7603663999999997</v>
      </c>
      <c r="I23" s="40">
        <v>-0.50026179999999998</v>
      </c>
      <c r="J23" s="40">
        <v>-8.0978449999999995</v>
      </c>
      <c r="K23" s="40">
        <v>5.4851530000000004</v>
      </c>
      <c r="L23" s="40">
        <v>5.3665399999999996</v>
      </c>
      <c r="M23" s="40">
        <v>-10.182971</v>
      </c>
      <c r="N23" s="40">
        <v>-28.742349999999998</v>
      </c>
      <c r="O23" s="40">
        <v>-7.0409300000000004</v>
      </c>
      <c r="P23" s="40">
        <v>-14.376915</v>
      </c>
      <c r="Q23" s="40">
        <v>-12.324304</v>
      </c>
      <c r="R23" s="40">
        <v>0.35378933000000001</v>
      </c>
      <c r="S23" s="40">
        <v>-13.741159</v>
      </c>
      <c r="T23" s="40">
        <v>-11.447853</v>
      </c>
      <c r="U23" s="40">
        <v>-15.951681000000001</v>
      </c>
      <c r="V23" s="155" t="e">
        <v>#N/A</v>
      </c>
      <c r="W23" s="24"/>
    </row>
    <row r="24" spans="1:23" x14ac:dyDescent="0.35">
      <c r="A24" s="2">
        <v>42600</v>
      </c>
      <c r="B24" s="40" t="e">
        <v>#N/A</v>
      </c>
      <c r="C24" s="40">
        <v>15.090704000000001</v>
      </c>
      <c r="D24" s="40">
        <v>33.206142</v>
      </c>
      <c r="E24" s="40">
        <v>11.191738000000001</v>
      </c>
      <c r="F24" s="40">
        <v>-12.155932</v>
      </c>
      <c r="G24" s="40">
        <v>53.884551999999999</v>
      </c>
      <c r="H24" s="40">
        <v>15.507925</v>
      </c>
      <c r="I24" s="40">
        <v>20.127749999999999</v>
      </c>
      <c r="J24" s="40">
        <v>0.99871160000000003</v>
      </c>
      <c r="K24" s="40">
        <v>22.519625000000001</v>
      </c>
      <c r="L24" s="40">
        <v>32.639600000000002</v>
      </c>
      <c r="M24" s="40">
        <v>7.4864744999999999</v>
      </c>
      <c r="N24" s="40">
        <v>-25.171412</v>
      </c>
      <c r="O24" s="40">
        <v>-0.36660432999999998</v>
      </c>
      <c r="P24" s="40">
        <v>9.0289116000000003E-2</v>
      </c>
      <c r="Q24" s="40">
        <v>-1.5006660999999999</v>
      </c>
      <c r="R24" s="40">
        <v>12.705719</v>
      </c>
      <c r="S24" s="40">
        <v>4.459238</v>
      </c>
      <c r="T24" s="40">
        <v>-3.4540296000000001</v>
      </c>
      <c r="U24" s="40">
        <v>-6.8702100000000002</v>
      </c>
      <c r="V24" s="155" t="e">
        <v>#N/A</v>
      </c>
      <c r="W24" s="24"/>
    </row>
    <row r="25" spans="1:23" x14ac:dyDescent="0.35">
      <c r="A25" s="2">
        <v>42629</v>
      </c>
      <c r="B25" s="40" t="e">
        <v>#N/A</v>
      </c>
      <c r="C25" s="40">
        <v>3.6664127999999998</v>
      </c>
      <c r="D25" s="40">
        <v>36.243893</v>
      </c>
      <c r="E25" s="40">
        <v>4.2649508000000003</v>
      </c>
      <c r="F25" s="40">
        <v>-17.210668999999999</v>
      </c>
      <c r="G25" s="40">
        <v>43.105803999999999</v>
      </c>
      <c r="H25" s="40">
        <v>5.0817610000000002</v>
      </c>
      <c r="I25" s="40">
        <v>11.389386999999999</v>
      </c>
      <c r="J25" s="40">
        <v>-11.261755000000001</v>
      </c>
      <c r="K25" s="40">
        <v>11.612821</v>
      </c>
      <c r="L25" s="40">
        <v>36.293390000000002</v>
      </c>
      <c r="M25" s="40">
        <v>-0.20955204999999999</v>
      </c>
      <c r="N25" s="40">
        <v>-32.405589999999997</v>
      </c>
      <c r="O25" s="40">
        <v>5.5816410000000003</v>
      </c>
      <c r="P25" s="40">
        <v>6.3263892999999998</v>
      </c>
      <c r="Q25" s="40">
        <v>-7.711017</v>
      </c>
      <c r="R25" s="40">
        <v>7.0393559999999997</v>
      </c>
      <c r="S25" s="40">
        <v>5.4715037000000004</v>
      </c>
      <c r="T25" s="40">
        <v>-2.1680294999999998</v>
      </c>
      <c r="U25" s="40">
        <v>-7.4508850000000004</v>
      </c>
      <c r="V25" s="155" t="e">
        <v>#N/A</v>
      </c>
      <c r="W25" s="24"/>
    </row>
    <row r="26" spans="1:23" x14ac:dyDescent="0.35">
      <c r="A26" s="2">
        <v>42661</v>
      </c>
      <c r="B26" s="40" t="e">
        <v>#N/A</v>
      </c>
      <c r="C26" s="40">
        <v>8.8561770000000006</v>
      </c>
      <c r="D26" s="40">
        <v>26.602543000000001</v>
      </c>
      <c r="E26" s="40">
        <v>1.4426231</v>
      </c>
      <c r="F26" s="40">
        <v>-18.196117000000001</v>
      </c>
      <c r="G26" s="40">
        <v>39.355133000000002</v>
      </c>
      <c r="H26" s="40">
        <v>-9.4556810000000005E-2</v>
      </c>
      <c r="I26" s="40">
        <v>12.695252999999999</v>
      </c>
      <c r="J26" s="40">
        <v>-4.055542</v>
      </c>
      <c r="K26" s="40">
        <v>6.6889763000000002</v>
      </c>
      <c r="L26" s="40">
        <v>60.391173999999999</v>
      </c>
      <c r="M26" s="40">
        <v>-7.5742425999999998</v>
      </c>
      <c r="N26" s="40">
        <v>-27.689426000000001</v>
      </c>
      <c r="O26" s="40">
        <v>1.2142777</v>
      </c>
      <c r="P26" s="40">
        <v>0.75801609999999997</v>
      </c>
      <c r="Q26" s="40">
        <v>-7.7987313</v>
      </c>
      <c r="R26" s="40">
        <v>4.1709540000000001</v>
      </c>
      <c r="S26" s="40">
        <v>-5.5194080000000003</v>
      </c>
      <c r="T26" s="40">
        <v>-7.7327193999999997</v>
      </c>
      <c r="U26" s="40">
        <v>-12.34867</v>
      </c>
      <c r="V26" s="155">
        <v>-22.305</v>
      </c>
      <c r="W26" s="24"/>
    </row>
    <row r="27" spans="1:23" x14ac:dyDescent="0.35">
      <c r="A27" s="2">
        <v>42692</v>
      </c>
      <c r="B27" s="40" t="e">
        <v>#N/A</v>
      </c>
      <c r="C27" s="40">
        <v>14.307129</v>
      </c>
      <c r="D27" s="40">
        <v>15.677631</v>
      </c>
      <c r="E27" s="40">
        <v>-1.5453458</v>
      </c>
      <c r="F27" s="40">
        <v>-14.254928</v>
      </c>
      <c r="G27" s="40">
        <v>47.148192999999999</v>
      </c>
      <c r="H27" s="40">
        <v>-0.9109199</v>
      </c>
      <c r="I27" s="40">
        <v>13.140833000000001</v>
      </c>
      <c r="J27" s="40">
        <v>-18.39621</v>
      </c>
      <c r="K27" s="40">
        <v>2.215004</v>
      </c>
      <c r="L27" s="40">
        <v>34.937393</v>
      </c>
      <c r="M27" s="40">
        <v>-4.3696700000000002</v>
      </c>
      <c r="N27" s="40">
        <v>-18.144321000000001</v>
      </c>
      <c r="O27" s="40">
        <v>-2.4951994000000002</v>
      </c>
      <c r="P27" s="40">
        <v>-1.9312917999999999</v>
      </c>
      <c r="Q27" s="40">
        <v>-4.1841689999999998</v>
      </c>
      <c r="R27" s="40">
        <v>7.0481299999999996</v>
      </c>
      <c r="S27" s="40">
        <v>-19.775217000000001</v>
      </c>
      <c r="T27" s="40">
        <v>5.9342740000000003</v>
      </c>
      <c r="U27" s="40">
        <v>-13.571631999999999</v>
      </c>
      <c r="V27" s="155">
        <v>-1.2884438</v>
      </c>
      <c r="W27" s="24"/>
    </row>
    <row r="28" spans="1:23" x14ac:dyDescent="0.35">
      <c r="A28" s="2">
        <v>42720</v>
      </c>
      <c r="B28" s="40" t="e">
        <v>#N/A</v>
      </c>
      <c r="C28" s="40">
        <v>20.508611999999999</v>
      </c>
      <c r="D28" s="40">
        <v>16.053592999999999</v>
      </c>
      <c r="E28" s="40">
        <v>-5.554265</v>
      </c>
      <c r="F28" s="40">
        <v>2.021706</v>
      </c>
      <c r="G28" s="40">
        <v>58.032249999999998</v>
      </c>
      <c r="H28" s="40">
        <v>-2.178061</v>
      </c>
      <c r="I28" s="40">
        <v>18.262661000000001</v>
      </c>
      <c r="J28" s="40">
        <v>-12.634605000000001</v>
      </c>
      <c r="K28" s="40">
        <v>6.333196</v>
      </c>
      <c r="L28" s="40">
        <v>40.575336</v>
      </c>
      <c r="M28" s="40">
        <v>10.096275</v>
      </c>
      <c r="N28" s="40">
        <v>-4.8548220000000004</v>
      </c>
      <c r="O28" s="40">
        <v>-0.100916624</v>
      </c>
      <c r="P28" s="40">
        <v>-1.6195177999999999</v>
      </c>
      <c r="Q28" s="40">
        <v>5.4581046000000004</v>
      </c>
      <c r="R28" s="40">
        <v>17.195488000000001</v>
      </c>
      <c r="S28" s="40">
        <v>-10.481059999999999</v>
      </c>
      <c r="T28" s="40">
        <v>17.464233</v>
      </c>
      <c r="U28" s="40">
        <v>-9.7142330000000001</v>
      </c>
      <c r="V28" s="155">
        <v>7.5953840000000001</v>
      </c>
      <c r="W28" s="24"/>
    </row>
    <row r="29" spans="1:23" x14ac:dyDescent="0.35">
      <c r="A29" s="2">
        <v>42753</v>
      </c>
      <c r="B29" s="40" t="e">
        <v>#N/A</v>
      </c>
      <c r="C29" s="40">
        <v>33.485176000000003</v>
      </c>
      <c r="D29" s="40">
        <v>22.236084000000002</v>
      </c>
      <c r="E29" s="40">
        <v>12.18108</v>
      </c>
      <c r="F29" s="40">
        <v>20.388721</v>
      </c>
      <c r="G29" s="40">
        <v>88.743989999999997</v>
      </c>
      <c r="H29" s="40">
        <v>6.0293673999999999</v>
      </c>
      <c r="I29" s="40">
        <v>37.083041999999999</v>
      </c>
      <c r="J29" s="40">
        <v>-4.7684490000000004</v>
      </c>
      <c r="K29" s="40">
        <v>25.171683999999999</v>
      </c>
      <c r="L29" s="40">
        <v>98.417150000000007</v>
      </c>
      <c r="M29" s="40">
        <v>46.169969999999999</v>
      </c>
      <c r="N29" s="40">
        <v>14.468741</v>
      </c>
      <c r="O29" s="40">
        <v>10.390413000000001</v>
      </c>
      <c r="P29" s="40">
        <v>24.872292000000002</v>
      </c>
      <c r="Q29" s="40">
        <v>23.511087</v>
      </c>
      <c r="R29" s="40">
        <v>25.362825000000001</v>
      </c>
      <c r="S29" s="40">
        <v>-4.0390433999999997</v>
      </c>
      <c r="T29" s="40">
        <v>26.940655</v>
      </c>
      <c r="U29" s="40">
        <v>6.4285040000000002</v>
      </c>
      <c r="V29" s="155">
        <v>22.481297999999999</v>
      </c>
      <c r="W29" s="24"/>
    </row>
    <row r="30" spans="1:23" x14ac:dyDescent="0.35">
      <c r="A30" s="2">
        <v>42783</v>
      </c>
      <c r="B30" s="40" t="e">
        <v>#N/A</v>
      </c>
      <c r="C30" s="40">
        <v>23.783647999999999</v>
      </c>
      <c r="D30" s="40">
        <v>7.5850606000000003</v>
      </c>
      <c r="E30" s="40">
        <v>1.9787787999999999</v>
      </c>
      <c r="F30" s="40">
        <v>19.470155999999999</v>
      </c>
      <c r="G30" s="40">
        <v>67.864649999999997</v>
      </c>
      <c r="H30" s="40">
        <v>-2.3272634000000001</v>
      </c>
      <c r="I30" s="40">
        <v>30.648696999999999</v>
      </c>
      <c r="J30" s="40">
        <v>-2.7107418000000001</v>
      </c>
      <c r="K30" s="40">
        <v>23.831344999999999</v>
      </c>
      <c r="L30" s="40">
        <v>98.080399999999997</v>
      </c>
      <c r="M30" s="40">
        <v>24.725902999999999</v>
      </c>
      <c r="N30" s="40">
        <v>22.431516999999999</v>
      </c>
      <c r="O30" s="40">
        <v>20.404613000000001</v>
      </c>
      <c r="P30" s="40">
        <v>28.934501999999998</v>
      </c>
      <c r="Q30" s="40">
        <v>12.996459</v>
      </c>
      <c r="R30" s="40">
        <v>22.458421999999999</v>
      </c>
      <c r="S30" s="40">
        <v>1.1419535000000001</v>
      </c>
      <c r="T30" s="40">
        <v>19.898091999999998</v>
      </c>
      <c r="U30" s="40">
        <v>2.8331040999999999</v>
      </c>
      <c r="V30" s="155">
        <v>24.610137999999999</v>
      </c>
      <c r="W30" s="24"/>
    </row>
    <row r="31" spans="1:23" x14ac:dyDescent="0.35">
      <c r="A31" s="2">
        <v>42811</v>
      </c>
      <c r="B31" s="40" t="e">
        <v>#N/A</v>
      </c>
      <c r="C31" s="40">
        <v>17.934847000000001</v>
      </c>
      <c r="D31" s="40">
        <v>6.7329287999999998</v>
      </c>
      <c r="E31" s="40">
        <v>-4.2749940000000004</v>
      </c>
      <c r="F31" s="40">
        <v>16.894627</v>
      </c>
      <c r="G31" s="40">
        <v>31.531275000000001</v>
      </c>
      <c r="H31" s="40">
        <v>-4.5771480000000002</v>
      </c>
      <c r="I31" s="40">
        <v>22.149478999999999</v>
      </c>
      <c r="J31" s="40">
        <v>-3.7520945000000001</v>
      </c>
      <c r="K31" s="40">
        <v>18.697762000000001</v>
      </c>
      <c r="L31" s="40">
        <v>43.597244000000003</v>
      </c>
      <c r="M31" s="40">
        <v>20.081959999999999</v>
      </c>
      <c r="N31" s="40">
        <v>7.2902082999999998</v>
      </c>
      <c r="O31" s="40">
        <v>19.475735</v>
      </c>
      <c r="P31" s="40">
        <v>22.504996999999999</v>
      </c>
      <c r="Q31" s="40">
        <v>0.25583506</v>
      </c>
      <c r="R31" s="40">
        <v>13.098108</v>
      </c>
      <c r="S31" s="40">
        <v>-12.337875</v>
      </c>
      <c r="T31" s="40">
        <v>4.0703535000000004</v>
      </c>
      <c r="U31" s="40">
        <v>-1.497066</v>
      </c>
      <c r="V31" s="155">
        <v>11.421943000000001</v>
      </c>
      <c r="W31" s="24"/>
    </row>
    <row r="32" spans="1:23" x14ac:dyDescent="0.35">
      <c r="A32" s="2">
        <v>42843</v>
      </c>
      <c r="B32" s="40" t="e">
        <v>#N/A</v>
      </c>
      <c r="C32" s="40">
        <v>23.061502000000001</v>
      </c>
      <c r="D32" s="40">
        <v>9.751951</v>
      </c>
      <c r="E32" s="40">
        <v>-0.9022057</v>
      </c>
      <c r="F32" s="40">
        <v>16.074348000000001</v>
      </c>
      <c r="G32" s="40">
        <v>17.234909999999999</v>
      </c>
      <c r="H32" s="40">
        <v>-8.253622</v>
      </c>
      <c r="I32" s="40">
        <v>22.861575999999999</v>
      </c>
      <c r="J32" s="40">
        <v>-3.7413835999999999E-2</v>
      </c>
      <c r="K32" s="40">
        <v>13.287972999999999</v>
      </c>
      <c r="L32" s="40">
        <v>37.152839999999998</v>
      </c>
      <c r="M32" s="40">
        <v>8.7275030000000005</v>
      </c>
      <c r="N32" s="40">
        <v>6.9313764999999998</v>
      </c>
      <c r="O32" s="40">
        <v>14.068448999999999</v>
      </c>
      <c r="P32" s="40">
        <v>15.339506</v>
      </c>
      <c r="Q32" s="40">
        <v>6.5733550000000003</v>
      </c>
      <c r="R32" s="40">
        <v>12.557459</v>
      </c>
      <c r="S32" s="40">
        <v>-16.992640999999999</v>
      </c>
      <c r="T32" s="40">
        <v>1.2146592</v>
      </c>
      <c r="U32" s="40">
        <v>0.50114393000000002</v>
      </c>
      <c r="V32" s="155">
        <v>13.440096</v>
      </c>
      <c r="W32" s="24"/>
    </row>
    <row r="33" spans="1:23" x14ac:dyDescent="0.35">
      <c r="A33" s="2">
        <v>42873</v>
      </c>
      <c r="B33" s="40" t="e">
        <v>#N/A</v>
      </c>
      <c r="C33" s="40">
        <v>22.155905000000001</v>
      </c>
      <c r="D33" s="40">
        <v>19.817018999999998</v>
      </c>
      <c r="E33" s="40">
        <v>-3.7071942999999998</v>
      </c>
      <c r="F33" s="40">
        <v>35.388339999999999</v>
      </c>
      <c r="G33" s="40">
        <v>15.245509</v>
      </c>
      <c r="H33" s="40">
        <v>4.5615315000000001</v>
      </c>
      <c r="I33" s="40">
        <v>38.596809999999998</v>
      </c>
      <c r="J33" s="40">
        <v>3.0934333999999999</v>
      </c>
      <c r="K33" s="40">
        <v>35.671616</v>
      </c>
      <c r="L33" s="40">
        <v>24.854445999999999</v>
      </c>
      <c r="M33" s="40">
        <v>27.653420000000001</v>
      </c>
      <c r="N33" s="40">
        <v>14.975918</v>
      </c>
      <c r="O33" s="40">
        <v>20.725977</v>
      </c>
      <c r="P33" s="40">
        <v>33.873283000000001</v>
      </c>
      <c r="Q33" s="40">
        <v>3.8010000000000002</v>
      </c>
      <c r="R33" s="40">
        <v>10.380578</v>
      </c>
      <c r="S33" s="40">
        <v>3.7081122</v>
      </c>
      <c r="T33" s="40">
        <v>10.757959</v>
      </c>
      <c r="U33" s="40">
        <v>-3.1320453000000001</v>
      </c>
      <c r="V33" s="155">
        <v>5.5527806000000002</v>
      </c>
      <c r="W33" s="24"/>
    </row>
    <row r="34" spans="1:23" x14ac:dyDescent="0.35">
      <c r="A34" s="2">
        <v>42902</v>
      </c>
      <c r="B34" s="40">
        <v>11.110234</v>
      </c>
      <c r="C34" s="40">
        <v>23.598182999999999</v>
      </c>
      <c r="D34" s="40">
        <v>18.341887</v>
      </c>
      <c r="E34" s="40">
        <v>-3.7723599999999999</v>
      </c>
      <c r="F34" s="40">
        <v>45.50177</v>
      </c>
      <c r="G34" s="40">
        <v>14.614761</v>
      </c>
      <c r="H34" s="40">
        <v>8.9660049999999991</v>
      </c>
      <c r="I34" s="40">
        <v>30.00778</v>
      </c>
      <c r="J34" s="40">
        <v>14.473284</v>
      </c>
      <c r="K34" s="40">
        <v>34.526359999999997</v>
      </c>
      <c r="L34" s="40">
        <v>28.996670000000002</v>
      </c>
      <c r="M34" s="40">
        <v>19.582820000000002</v>
      </c>
      <c r="N34" s="40">
        <v>39.631607000000002</v>
      </c>
      <c r="O34" s="40">
        <v>19.208504000000001</v>
      </c>
      <c r="P34" s="40">
        <v>33.380794999999999</v>
      </c>
      <c r="Q34" s="40">
        <v>0.41359663000000002</v>
      </c>
      <c r="R34" s="40">
        <v>11.719894</v>
      </c>
      <c r="S34" s="40">
        <v>10.348129</v>
      </c>
      <c r="T34" s="40">
        <v>11.503325999999999</v>
      </c>
      <c r="U34" s="40">
        <v>2.8837204000000001</v>
      </c>
      <c r="V34" s="155">
        <v>7.4514389999999997</v>
      </c>
      <c r="W34" s="24"/>
    </row>
    <row r="35" spans="1:23" x14ac:dyDescent="0.35">
      <c r="A35" s="2">
        <v>42934</v>
      </c>
      <c r="B35" s="40">
        <v>9.2460869999999993</v>
      </c>
      <c r="C35" s="40">
        <v>18.576585999999999</v>
      </c>
      <c r="D35" s="40">
        <v>8.5054759999999998</v>
      </c>
      <c r="E35" s="40">
        <v>-9.5323030000000006</v>
      </c>
      <c r="F35" s="40">
        <v>49.228319999999997</v>
      </c>
      <c r="G35" s="40">
        <v>7.9660177000000001</v>
      </c>
      <c r="H35" s="40">
        <v>-0.37267803999999999</v>
      </c>
      <c r="I35" s="40">
        <v>25.281131999999999</v>
      </c>
      <c r="J35" s="40">
        <v>13.341570000000001</v>
      </c>
      <c r="K35" s="40">
        <v>30.704521</v>
      </c>
      <c r="L35" s="40">
        <v>16.275715000000002</v>
      </c>
      <c r="M35" s="40">
        <v>9.0836524999999995</v>
      </c>
      <c r="N35" s="40">
        <v>50.150931999999997</v>
      </c>
      <c r="O35" s="40">
        <v>17.548286000000001</v>
      </c>
      <c r="P35" s="40">
        <v>32.186126999999999</v>
      </c>
      <c r="Q35" s="40">
        <v>-4.3582497</v>
      </c>
      <c r="R35" s="40">
        <v>5.3297639999999999</v>
      </c>
      <c r="S35" s="40">
        <v>15.221643</v>
      </c>
      <c r="T35" s="40">
        <v>6.6336274</v>
      </c>
      <c r="U35" s="40">
        <v>-3.8747250000000002</v>
      </c>
      <c r="V35" s="155">
        <v>13.774108999999999</v>
      </c>
      <c r="W35" s="24"/>
    </row>
    <row r="36" spans="1:23" x14ac:dyDescent="0.35">
      <c r="A36" s="2">
        <v>42965</v>
      </c>
      <c r="B36" s="40">
        <v>10.025416999999999</v>
      </c>
      <c r="C36" s="40">
        <v>22.691381</v>
      </c>
      <c r="D36" s="40">
        <v>2.5845885000000002</v>
      </c>
      <c r="E36" s="40">
        <v>-10.525471</v>
      </c>
      <c r="F36" s="40">
        <v>38.021614</v>
      </c>
      <c r="G36" s="40">
        <v>4.0303230000000001</v>
      </c>
      <c r="H36" s="40">
        <v>-1.0868788</v>
      </c>
      <c r="I36" s="40">
        <v>20.207750000000001</v>
      </c>
      <c r="J36" s="40">
        <v>8.2483050000000002</v>
      </c>
      <c r="K36" s="40">
        <v>18.41452</v>
      </c>
      <c r="L36" s="40">
        <v>16.131460000000001</v>
      </c>
      <c r="M36" s="40">
        <v>2.8696655999999998</v>
      </c>
      <c r="N36" s="40">
        <v>42.019640000000003</v>
      </c>
      <c r="O36" s="40">
        <v>14.686847</v>
      </c>
      <c r="P36" s="40">
        <v>27.395856999999999</v>
      </c>
      <c r="Q36" s="40">
        <v>-16.151398</v>
      </c>
      <c r="R36" s="40">
        <v>1.2617946</v>
      </c>
      <c r="S36" s="40">
        <v>14.423465999999999</v>
      </c>
      <c r="T36" s="40">
        <v>4.8282385000000003</v>
      </c>
      <c r="U36" s="40">
        <v>-5.2182016000000004</v>
      </c>
      <c r="V36" s="155">
        <v>18.325710000000001</v>
      </c>
      <c r="W36" s="24"/>
    </row>
    <row r="37" spans="1:23" x14ac:dyDescent="0.35">
      <c r="A37" s="2">
        <v>42996</v>
      </c>
      <c r="B37" s="40">
        <v>20.39218</v>
      </c>
      <c r="C37" s="40">
        <v>37.099229999999999</v>
      </c>
      <c r="D37" s="40">
        <v>6.7930219999999997</v>
      </c>
      <c r="E37" s="40">
        <v>1.5625595999999999</v>
      </c>
      <c r="F37" s="40">
        <v>52.395690000000002</v>
      </c>
      <c r="G37" s="40">
        <v>19.570255</v>
      </c>
      <c r="H37" s="40">
        <v>8.0046649999999993</v>
      </c>
      <c r="I37" s="40">
        <v>27.437365</v>
      </c>
      <c r="J37" s="40">
        <v>21.414566000000001</v>
      </c>
      <c r="K37" s="40">
        <v>28.052319000000001</v>
      </c>
      <c r="L37" s="40">
        <v>34.812139999999999</v>
      </c>
      <c r="M37" s="40">
        <v>12.331033</v>
      </c>
      <c r="N37" s="40">
        <v>37.227069999999998</v>
      </c>
      <c r="O37" s="40">
        <v>18.201112999999999</v>
      </c>
      <c r="P37" s="40">
        <v>35.061202999999999</v>
      </c>
      <c r="Q37" s="40">
        <v>-15.373373000000001</v>
      </c>
      <c r="R37" s="40">
        <v>12.922311000000001</v>
      </c>
      <c r="S37" s="40">
        <v>19.618034000000002</v>
      </c>
      <c r="T37" s="40">
        <v>9.6230030000000006</v>
      </c>
      <c r="U37" s="40">
        <v>8.7719799999999992</v>
      </c>
      <c r="V37" s="155">
        <v>24.853276999999999</v>
      </c>
      <c r="W37" s="24"/>
    </row>
    <row r="38" spans="1:23" x14ac:dyDescent="0.35">
      <c r="A38" s="2">
        <v>43026</v>
      </c>
      <c r="B38" s="40">
        <v>20.413457999999999</v>
      </c>
      <c r="C38" s="40">
        <v>36.511253000000004</v>
      </c>
      <c r="D38" s="40">
        <v>1.8322349</v>
      </c>
      <c r="E38" s="40">
        <v>2.6384473000000002</v>
      </c>
      <c r="F38" s="40">
        <v>56.464016000000001</v>
      </c>
      <c r="G38" s="40">
        <v>29.885435000000001</v>
      </c>
      <c r="H38" s="40">
        <v>6.2981844000000002</v>
      </c>
      <c r="I38" s="40">
        <v>22.885693</v>
      </c>
      <c r="J38" s="40">
        <v>3.0046344</v>
      </c>
      <c r="K38" s="40">
        <v>29.677223000000001</v>
      </c>
      <c r="L38" s="40">
        <v>16.713106</v>
      </c>
      <c r="M38" s="40">
        <v>16.608274000000002</v>
      </c>
      <c r="N38" s="40">
        <v>29.450548000000001</v>
      </c>
      <c r="O38" s="40">
        <v>17.210781000000001</v>
      </c>
      <c r="P38" s="40">
        <v>38.973534000000001</v>
      </c>
      <c r="Q38" s="40">
        <v>-18.843508</v>
      </c>
      <c r="R38" s="40">
        <v>15.565740999999999</v>
      </c>
      <c r="S38" s="40">
        <v>14.74682</v>
      </c>
      <c r="T38" s="40">
        <v>13.454628</v>
      </c>
      <c r="U38" s="40">
        <v>7.1174619999999997</v>
      </c>
      <c r="V38" s="155">
        <v>26.669347999999999</v>
      </c>
      <c r="W38" s="24"/>
    </row>
    <row r="39" spans="1:23" x14ac:dyDescent="0.35">
      <c r="A39" s="2">
        <v>43056</v>
      </c>
      <c r="B39" s="40">
        <v>22.043096999999999</v>
      </c>
      <c r="C39" s="40">
        <v>36.412979999999997</v>
      </c>
      <c r="D39" s="40">
        <v>14.546239999999999</v>
      </c>
      <c r="E39" s="40">
        <v>11.713611999999999</v>
      </c>
      <c r="F39" s="40">
        <v>63.095115999999997</v>
      </c>
      <c r="G39" s="40">
        <v>29.739930000000001</v>
      </c>
      <c r="H39" s="40">
        <v>14.442897</v>
      </c>
      <c r="I39" s="40">
        <v>28.714953999999999</v>
      </c>
      <c r="J39" s="40">
        <v>15.465069</v>
      </c>
      <c r="K39" s="40">
        <v>47.245800000000003</v>
      </c>
      <c r="L39" s="40">
        <v>25.612269999999999</v>
      </c>
      <c r="M39" s="40">
        <v>26.452303000000001</v>
      </c>
      <c r="N39" s="40">
        <v>18.381357000000001</v>
      </c>
      <c r="O39" s="40">
        <v>33.088090000000001</v>
      </c>
      <c r="P39" s="40">
        <v>50.907960000000003</v>
      </c>
      <c r="Q39" s="40">
        <v>-22.451734999999999</v>
      </c>
      <c r="R39" s="40">
        <v>15.980601</v>
      </c>
      <c r="S39" s="40">
        <v>24.003457999999998</v>
      </c>
      <c r="T39" s="40">
        <v>11.400986</v>
      </c>
      <c r="U39" s="40">
        <v>23.917591000000002</v>
      </c>
      <c r="V39" s="155">
        <v>9.3214749999999995</v>
      </c>
      <c r="W39" s="24"/>
    </row>
    <row r="40" spans="1:23" x14ac:dyDescent="0.35">
      <c r="A40" s="2">
        <v>43087</v>
      </c>
      <c r="B40" s="40">
        <v>22.881699000000001</v>
      </c>
      <c r="C40" s="40">
        <v>41.060402000000003</v>
      </c>
      <c r="D40" s="40">
        <v>16.542625000000001</v>
      </c>
      <c r="E40" s="40">
        <v>20.411169999999998</v>
      </c>
      <c r="F40" s="40">
        <v>52.353583999999998</v>
      </c>
      <c r="G40" s="40">
        <v>22.403919999999999</v>
      </c>
      <c r="H40" s="40">
        <v>20.551289000000001</v>
      </c>
      <c r="I40" s="40">
        <v>22.592617000000001</v>
      </c>
      <c r="J40" s="40">
        <v>16.239023</v>
      </c>
      <c r="K40" s="40">
        <v>40.887405000000001</v>
      </c>
      <c r="L40" s="40">
        <v>27.022970000000001</v>
      </c>
      <c r="M40" s="40">
        <v>32.43618</v>
      </c>
      <c r="N40" s="40">
        <v>31.388795999999999</v>
      </c>
      <c r="O40" s="40">
        <v>33.795822000000001</v>
      </c>
      <c r="P40" s="40">
        <v>52.532195999999999</v>
      </c>
      <c r="Q40" s="40">
        <v>-13.191223000000001</v>
      </c>
      <c r="R40" s="40">
        <v>13.215017</v>
      </c>
      <c r="S40" s="40">
        <v>30.591142999999999</v>
      </c>
      <c r="T40" s="40">
        <v>1.4417648000000001</v>
      </c>
      <c r="U40" s="40">
        <v>33.57817</v>
      </c>
      <c r="V40" s="155">
        <v>3.3033133000000001</v>
      </c>
      <c r="W40" s="24"/>
    </row>
    <row r="41" spans="1:23" x14ac:dyDescent="0.35">
      <c r="A41" s="2">
        <v>43118</v>
      </c>
      <c r="B41" s="40">
        <v>38.240242000000002</v>
      </c>
      <c r="C41" s="40">
        <v>45.227276000000003</v>
      </c>
      <c r="D41" s="40">
        <v>23.538076</v>
      </c>
      <c r="E41" s="40">
        <v>16.693232999999999</v>
      </c>
      <c r="F41" s="40">
        <v>56.34836</v>
      </c>
      <c r="G41" s="40">
        <v>32.371234999999999</v>
      </c>
      <c r="H41" s="40">
        <v>27.325797999999999</v>
      </c>
      <c r="I41" s="40">
        <v>29.583036</v>
      </c>
      <c r="J41" s="40">
        <v>28.062809000000001</v>
      </c>
      <c r="K41" s="40">
        <v>41.483963000000003</v>
      </c>
      <c r="L41" s="40">
        <v>25.642527000000001</v>
      </c>
      <c r="M41" s="40">
        <v>34.221924000000001</v>
      </c>
      <c r="N41" s="40">
        <v>38.663196999999997</v>
      </c>
      <c r="O41" s="40">
        <v>35.580325999999999</v>
      </c>
      <c r="P41" s="40">
        <v>58.913634999999999</v>
      </c>
      <c r="Q41" s="40">
        <v>-10.290056</v>
      </c>
      <c r="R41" s="40">
        <v>16.561053999999999</v>
      </c>
      <c r="S41" s="40">
        <v>42.675960000000003</v>
      </c>
      <c r="T41" s="40">
        <v>5.5882690000000004</v>
      </c>
      <c r="U41" s="40">
        <v>41.027070000000002</v>
      </c>
      <c r="V41" s="155">
        <v>16.381799999999998</v>
      </c>
      <c r="W41" s="24"/>
    </row>
    <row r="42" spans="1:23" x14ac:dyDescent="0.35">
      <c r="A42" s="2">
        <v>43147</v>
      </c>
      <c r="B42" s="40">
        <v>28.22832</v>
      </c>
      <c r="C42" s="40">
        <v>34.755313999999998</v>
      </c>
      <c r="D42" s="40">
        <v>23.031663999999999</v>
      </c>
      <c r="E42" s="40">
        <v>10.028373999999999</v>
      </c>
      <c r="F42" s="40">
        <v>31.762087000000001</v>
      </c>
      <c r="G42" s="40">
        <v>21.048843000000002</v>
      </c>
      <c r="H42" s="40">
        <v>27.360308</v>
      </c>
      <c r="I42" s="40">
        <v>18.648434000000002</v>
      </c>
      <c r="J42" s="40">
        <v>15.764213</v>
      </c>
      <c r="K42" s="40">
        <v>34.140278000000002</v>
      </c>
      <c r="L42" s="40">
        <v>17.863035</v>
      </c>
      <c r="M42" s="40">
        <v>33.206200000000003</v>
      </c>
      <c r="N42" s="40">
        <v>46.143783999999997</v>
      </c>
      <c r="O42" s="40">
        <v>22.163307</v>
      </c>
      <c r="P42" s="40">
        <v>47.075797999999999</v>
      </c>
      <c r="Q42" s="40">
        <v>-13.563800000000001</v>
      </c>
      <c r="R42" s="40">
        <v>14.58329</v>
      </c>
      <c r="S42" s="40">
        <v>31.068539000000001</v>
      </c>
      <c r="T42" s="40">
        <v>1.7984747999999999</v>
      </c>
      <c r="U42" s="40">
        <v>37.392879999999998</v>
      </c>
      <c r="V42" s="155">
        <v>11.734294999999999</v>
      </c>
      <c r="W42" s="24"/>
    </row>
    <row r="43" spans="1:23" x14ac:dyDescent="0.35">
      <c r="A43" s="2">
        <v>43175</v>
      </c>
      <c r="B43" s="40">
        <v>24.673318999999999</v>
      </c>
      <c r="C43" s="40">
        <v>27.507591000000001</v>
      </c>
      <c r="D43" s="40">
        <v>8.8055610000000009</v>
      </c>
      <c r="E43" s="40">
        <v>3.2700895999999999</v>
      </c>
      <c r="F43" s="40">
        <v>16.816282000000001</v>
      </c>
      <c r="G43" s="40">
        <v>27.032364000000001</v>
      </c>
      <c r="H43" s="40">
        <v>21.729492</v>
      </c>
      <c r="I43" s="40">
        <v>18.891929999999999</v>
      </c>
      <c r="J43" s="40">
        <v>4.4212819999999997</v>
      </c>
      <c r="K43" s="40">
        <v>28.447842000000001</v>
      </c>
      <c r="L43" s="40">
        <v>20.123137</v>
      </c>
      <c r="M43" s="40">
        <v>20.863092000000002</v>
      </c>
      <c r="N43" s="40">
        <v>33.150419999999997</v>
      </c>
      <c r="O43" s="40">
        <v>9.7152119999999993</v>
      </c>
      <c r="P43" s="40">
        <v>46.456409999999998</v>
      </c>
      <c r="Q43" s="40">
        <v>-10.681671</v>
      </c>
      <c r="R43" s="40">
        <v>16.358494</v>
      </c>
      <c r="S43" s="40">
        <v>19.923866</v>
      </c>
      <c r="T43" s="40">
        <v>2.6818156000000002</v>
      </c>
      <c r="U43" s="40">
        <v>41.895355000000002</v>
      </c>
      <c r="V43" s="155">
        <v>18.874680999999999</v>
      </c>
      <c r="W43" s="24"/>
    </row>
    <row r="44" spans="1:23" x14ac:dyDescent="0.35">
      <c r="A44" s="2">
        <v>43208</v>
      </c>
      <c r="B44" s="40">
        <v>18.583130000000001</v>
      </c>
      <c r="C44" s="40">
        <v>25.318384000000002</v>
      </c>
      <c r="D44" s="40">
        <v>8.1032989999999998</v>
      </c>
      <c r="E44" s="40">
        <v>-4.7087849999999998</v>
      </c>
      <c r="F44" s="40">
        <v>22.705496</v>
      </c>
      <c r="G44" s="40">
        <v>36.819479999999999</v>
      </c>
      <c r="H44" s="40">
        <v>25.455475</v>
      </c>
      <c r="I44" s="40">
        <v>18.323457999999999</v>
      </c>
      <c r="J44" s="40">
        <v>7.2161200000000001</v>
      </c>
      <c r="K44" s="40">
        <v>31.120322999999999</v>
      </c>
      <c r="L44" s="40">
        <v>19.854676999999999</v>
      </c>
      <c r="M44" s="40">
        <v>24.202013000000001</v>
      </c>
      <c r="N44" s="40">
        <v>37.337482000000001</v>
      </c>
      <c r="O44" s="40">
        <v>13.279676</v>
      </c>
      <c r="P44" s="40">
        <v>38.708176000000002</v>
      </c>
      <c r="Q44" s="40">
        <v>-11.376887</v>
      </c>
      <c r="R44" s="40">
        <v>12.521433999999999</v>
      </c>
      <c r="S44" s="40">
        <v>13.362812999999999</v>
      </c>
      <c r="T44" s="40">
        <v>1.3255835</v>
      </c>
      <c r="U44" s="40">
        <v>40.937733000000001</v>
      </c>
      <c r="V44" s="155">
        <v>26.230049999999999</v>
      </c>
      <c r="W44" s="24"/>
    </row>
    <row r="45" spans="1:23" x14ac:dyDescent="0.35">
      <c r="A45" s="2">
        <v>43238</v>
      </c>
      <c r="B45" s="40">
        <v>23.144722000000002</v>
      </c>
      <c r="C45" s="40">
        <v>24.288702000000001</v>
      </c>
      <c r="D45" s="40">
        <v>-7.7500105000000001</v>
      </c>
      <c r="E45" s="40">
        <v>-7.8206959999999999</v>
      </c>
      <c r="F45" s="40">
        <v>1.9570708000000001</v>
      </c>
      <c r="G45" s="40">
        <v>28.902996000000002</v>
      </c>
      <c r="H45" s="40">
        <v>14.4697075</v>
      </c>
      <c r="I45" s="40">
        <v>10.704147000000001</v>
      </c>
      <c r="J45" s="40">
        <v>-8.2862015000000007</v>
      </c>
      <c r="K45" s="40">
        <v>14.816594</v>
      </c>
      <c r="L45" s="40">
        <v>19.192183</v>
      </c>
      <c r="M45" s="40">
        <v>9.7255339999999997</v>
      </c>
      <c r="N45" s="40">
        <v>0.42792560000000002</v>
      </c>
      <c r="O45" s="40">
        <v>4.0181994000000003</v>
      </c>
      <c r="P45" s="40">
        <v>33.966614</v>
      </c>
      <c r="Q45" s="40">
        <v>-8.3434159999999995</v>
      </c>
      <c r="R45" s="40">
        <v>13.473881</v>
      </c>
      <c r="S45" s="40">
        <v>-12.008029000000001</v>
      </c>
      <c r="T45" s="40">
        <v>-4.2614340000000004</v>
      </c>
      <c r="U45" s="40">
        <v>27.820813999999999</v>
      </c>
      <c r="V45" s="155">
        <v>23.277069999999998</v>
      </c>
      <c r="W45" s="24"/>
    </row>
    <row r="46" spans="1:23" x14ac:dyDescent="0.35">
      <c r="A46" s="2">
        <v>43269</v>
      </c>
      <c r="B46" s="40">
        <v>12.143302</v>
      </c>
      <c r="C46" s="40">
        <v>15.289629</v>
      </c>
      <c r="D46" s="40">
        <v>-9.6791859999999996</v>
      </c>
      <c r="E46" s="40">
        <v>-16.286176999999999</v>
      </c>
      <c r="F46" s="40">
        <v>-5.0759259999999999</v>
      </c>
      <c r="G46" s="40">
        <v>26.663626000000001</v>
      </c>
      <c r="H46" s="40">
        <v>5.260694</v>
      </c>
      <c r="I46" s="40">
        <v>7.9824685999999998</v>
      </c>
      <c r="J46" s="40">
        <v>-15.280455999999999</v>
      </c>
      <c r="K46" s="40">
        <v>6.2023044000000001</v>
      </c>
      <c r="L46" s="40">
        <v>-2.7668059999999999</v>
      </c>
      <c r="M46" s="40">
        <v>1.7221808000000001</v>
      </c>
      <c r="N46" s="40">
        <v>-4.4637623</v>
      </c>
      <c r="O46" s="40">
        <v>3.9662004</v>
      </c>
      <c r="P46" s="40">
        <v>31.021892999999999</v>
      </c>
      <c r="Q46" s="40">
        <v>0.28274060000000001</v>
      </c>
      <c r="R46" s="40">
        <v>6.5394759999999996</v>
      </c>
      <c r="S46" s="40">
        <v>-27.621572</v>
      </c>
      <c r="T46" s="40">
        <v>-3.319645</v>
      </c>
      <c r="U46" s="40">
        <v>13.3665085</v>
      </c>
      <c r="V46" s="155">
        <v>27.266729999999999</v>
      </c>
      <c r="W46" s="24"/>
    </row>
    <row r="47" spans="1:23" x14ac:dyDescent="0.35">
      <c r="A47" s="2">
        <v>43299</v>
      </c>
      <c r="B47" s="40">
        <v>-4.1874112999999999</v>
      </c>
      <c r="C47" s="40">
        <v>5.5136440000000002</v>
      </c>
      <c r="D47" s="40">
        <v>-11.680317000000001</v>
      </c>
      <c r="E47" s="40">
        <v>-13.393986</v>
      </c>
      <c r="F47" s="40">
        <v>-10.429394</v>
      </c>
      <c r="G47" s="40">
        <v>16.237663000000001</v>
      </c>
      <c r="H47" s="40">
        <v>8.6071380000000008</v>
      </c>
      <c r="I47" s="40">
        <v>3.0276418</v>
      </c>
      <c r="J47" s="40">
        <v>-9.2987900000000003</v>
      </c>
      <c r="K47" s="40">
        <v>-3.2539189999999998</v>
      </c>
      <c r="L47" s="40">
        <v>-4.8456372999999999</v>
      </c>
      <c r="M47" s="40">
        <v>1.3425231</v>
      </c>
      <c r="N47" s="40">
        <v>-10.472977</v>
      </c>
      <c r="O47" s="40">
        <v>2.1540879999999998</v>
      </c>
      <c r="P47" s="40">
        <v>13.022137000000001</v>
      </c>
      <c r="Q47" s="40">
        <v>1.7144918</v>
      </c>
      <c r="R47" s="40">
        <v>4.0934920000000004</v>
      </c>
      <c r="S47" s="40">
        <v>-34.93685</v>
      </c>
      <c r="T47" s="40">
        <v>-7.5783253000000004</v>
      </c>
      <c r="U47" s="40">
        <v>11.663675</v>
      </c>
      <c r="V47" s="155">
        <v>22.335756</v>
      </c>
      <c r="W47" s="24"/>
    </row>
    <row r="48" spans="1:23" x14ac:dyDescent="0.35">
      <c r="A48" s="2">
        <v>43329</v>
      </c>
      <c r="B48" s="40">
        <v>-12.518507</v>
      </c>
      <c r="C48" s="40">
        <v>-2.0600260000000001</v>
      </c>
      <c r="D48" s="40">
        <v>-13.137513</v>
      </c>
      <c r="E48" s="40">
        <v>-9.5568480000000005</v>
      </c>
      <c r="F48" s="40">
        <v>-7.0154610000000002</v>
      </c>
      <c r="G48" s="40">
        <v>6.0463550000000001</v>
      </c>
      <c r="H48" s="40">
        <v>9.4573739999999997</v>
      </c>
      <c r="I48" s="40">
        <v>4.1127799999999999</v>
      </c>
      <c r="J48" s="40">
        <v>-9.334028</v>
      </c>
      <c r="K48" s="40">
        <v>-0.31349062999999999</v>
      </c>
      <c r="L48" s="40">
        <v>-10.567152</v>
      </c>
      <c r="M48" s="40">
        <v>-9.2390779999999992</v>
      </c>
      <c r="N48" s="40">
        <v>-15.447044</v>
      </c>
      <c r="O48" s="40">
        <v>6.3039063999999998</v>
      </c>
      <c r="P48" s="40">
        <v>2.112031</v>
      </c>
      <c r="Q48" s="40">
        <v>7.4646590000000002</v>
      </c>
      <c r="R48" s="40">
        <v>7.7179073999999996</v>
      </c>
      <c r="S48" s="40">
        <v>-49.546210000000002</v>
      </c>
      <c r="T48" s="40">
        <v>-5.1742850000000002</v>
      </c>
      <c r="U48" s="40">
        <v>17.444873999999999</v>
      </c>
      <c r="V48" s="155">
        <v>18.415403000000001</v>
      </c>
      <c r="W48" s="24"/>
    </row>
    <row r="49" spans="1:23" x14ac:dyDescent="0.35">
      <c r="A49" s="2">
        <v>43361</v>
      </c>
      <c r="B49" s="40">
        <v>-17.021066999999999</v>
      </c>
      <c r="C49" s="40">
        <v>-5.5247840000000004</v>
      </c>
      <c r="D49" s="40">
        <v>-14.561921</v>
      </c>
      <c r="E49" s="40">
        <v>-17.632436999999999</v>
      </c>
      <c r="F49" s="40">
        <v>-12.040001</v>
      </c>
      <c r="G49" s="40">
        <v>-3.7693918000000002</v>
      </c>
      <c r="H49" s="40">
        <v>5.2587630000000001</v>
      </c>
      <c r="I49" s="40">
        <v>1.2650371</v>
      </c>
      <c r="J49" s="40">
        <v>-6.2322496999999997</v>
      </c>
      <c r="K49" s="40">
        <v>-1.8494486999999999</v>
      </c>
      <c r="L49" s="40">
        <v>-22.534369999999999</v>
      </c>
      <c r="M49" s="40">
        <v>-11.939549</v>
      </c>
      <c r="N49" s="40">
        <v>-10.113203</v>
      </c>
      <c r="O49" s="40">
        <v>-1.9069493</v>
      </c>
      <c r="P49" s="40">
        <v>-8.0655389999999993</v>
      </c>
      <c r="Q49" s="40">
        <v>16.504728</v>
      </c>
      <c r="R49" s="40">
        <v>4.4437885000000001</v>
      </c>
      <c r="S49" s="40">
        <v>-49.681843000000001</v>
      </c>
      <c r="T49" s="40">
        <v>-9.6543130000000001</v>
      </c>
      <c r="U49" s="40">
        <v>12.901581</v>
      </c>
      <c r="V49" s="155">
        <v>9.9102969999999999</v>
      </c>
      <c r="W49" s="24"/>
    </row>
    <row r="50" spans="1:23" x14ac:dyDescent="0.35">
      <c r="A50" s="2">
        <v>43391</v>
      </c>
      <c r="B50" s="40">
        <v>-24.715154999999999</v>
      </c>
      <c r="C50" s="40">
        <v>-14.943248000000001</v>
      </c>
      <c r="D50" s="40">
        <v>-17.937415999999999</v>
      </c>
      <c r="E50" s="40">
        <v>-21.236801</v>
      </c>
      <c r="F50" s="40">
        <v>-16.675536999999998</v>
      </c>
      <c r="G50" s="40">
        <v>-10.418533999999999</v>
      </c>
      <c r="H50" s="40">
        <v>1.1614561000000001</v>
      </c>
      <c r="I50" s="40">
        <v>-9.7078559999999996</v>
      </c>
      <c r="J50" s="40">
        <v>-6.9658040000000003</v>
      </c>
      <c r="K50" s="40">
        <v>-13.940573000000001</v>
      </c>
      <c r="L50" s="40">
        <v>-7.1779130000000002</v>
      </c>
      <c r="M50" s="40">
        <v>-18.731285</v>
      </c>
      <c r="N50" s="40">
        <v>-18.892664</v>
      </c>
      <c r="O50" s="40">
        <v>-12.849581000000001</v>
      </c>
      <c r="P50" s="40">
        <v>-18.849008999999999</v>
      </c>
      <c r="Q50" s="40">
        <v>24.319136</v>
      </c>
      <c r="R50" s="40">
        <v>-1.4418483</v>
      </c>
      <c r="S50" s="40">
        <v>-38.723300000000002</v>
      </c>
      <c r="T50" s="40">
        <v>-11.701298</v>
      </c>
      <c r="U50" s="40">
        <v>1.5697836999999999</v>
      </c>
      <c r="V50" s="155">
        <v>15.272558</v>
      </c>
      <c r="W50" s="24"/>
    </row>
    <row r="51" spans="1:23" x14ac:dyDescent="0.35">
      <c r="A51" s="2">
        <v>43420</v>
      </c>
      <c r="B51" s="40">
        <v>-21.136486000000001</v>
      </c>
      <c r="C51" s="40">
        <v>-8.6274149999999992</v>
      </c>
      <c r="D51" s="40">
        <v>-6.7971887999999998</v>
      </c>
      <c r="E51" s="40">
        <v>-16.738855000000001</v>
      </c>
      <c r="F51" s="40">
        <v>-13.818693</v>
      </c>
      <c r="G51" s="40">
        <v>-7.9673767</v>
      </c>
      <c r="H51" s="40">
        <v>1.7191171999999999</v>
      </c>
      <c r="I51" s="40">
        <v>-9.021115</v>
      </c>
      <c r="J51" s="40">
        <v>-14.934343</v>
      </c>
      <c r="K51" s="40">
        <v>-18.276423000000001</v>
      </c>
      <c r="L51" s="40">
        <v>5.8996915999999997</v>
      </c>
      <c r="M51" s="40">
        <v>-9.8344749999999994</v>
      </c>
      <c r="N51" s="40">
        <v>-10.108024</v>
      </c>
      <c r="O51" s="40">
        <v>-5.5945099999999996</v>
      </c>
      <c r="P51" s="40">
        <v>-14.941102000000001</v>
      </c>
      <c r="Q51" s="40">
        <v>46.684967</v>
      </c>
      <c r="R51" s="40">
        <v>-3.3259451000000002</v>
      </c>
      <c r="S51" s="40">
        <v>-34.296309999999998</v>
      </c>
      <c r="T51" s="40">
        <v>-5.040222</v>
      </c>
      <c r="U51" s="40">
        <v>-8.5290789999999994</v>
      </c>
      <c r="V51" s="155">
        <v>16.106033</v>
      </c>
      <c r="W51" s="24"/>
    </row>
    <row r="52" spans="1:23" x14ac:dyDescent="0.35">
      <c r="A52" s="2">
        <v>43452</v>
      </c>
      <c r="B52" s="40">
        <v>-21.969860000000001</v>
      </c>
      <c r="C52" s="40">
        <v>-18.254072000000001</v>
      </c>
      <c r="D52" s="40">
        <v>-7.6039076000000003</v>
      </c>
      <c r="E52" s="40">
        <v>-16.558546</v>
      </c>
      <c r="F52" s="40">
        <v>-10.406256000000001</v>
      </c>
      <c r="G52" s="40">
        <v>-6.0096319999999999</v>
      </c>
      <c r="H52" s="40">
        <v>-7.0359350000000003</v>
      </c>
      <c r="I52" s="40">
        <v>-8.3664529999999999</v>
      </c>
      <c r="J52" s="40">
        <v>-18.661463000000001</v>
      </c>
      <c r="K52" s="40">
        <v>-19.236474999999999</v>
      </c>
      <c r="L52" s="40">
        <v>0.12702942</v>
      </c>
      <c r="M52" s="40">
        <v>-21.545584000000002</v>
      </c>
      <c r="N52" s="40">
        <v>-26.012629</v>
      </c>
      <c r="O52" s="40">
        <v>-5.2940725999999998</v>
      </c>
      <c r="P52" s="40">
        <v>-16.887737000000001</v>
      </c>
      <c r="Q52" s="40">
        <v>26.753378000000001</v>
      </c>
      <c r="R52" s="40">
        <v>-8.1521869999999996</v>
      </c>
      <c r="S52" s="40">
        <v>-38.291550000000001</v>
      </c>
      <c r="T52" s="40">
        <v>-12.246352</v>
      </c>
      <c r="U52" s="40">
        <v>-9.57334</v>
      </c>
      <c r="V52" s="155">
        <v>17.540073</v>
      </c>
      <c r="W52" s="24"/>
    </row>
    <row r="53" spans="1:23" x14ac:dyDescent="0.35">
      <c r="A53" s="2">
        <v>43483</v>
      </c>
      <c r="B53" s="40">
        <v>-25.682682</v>
      </c>
      <c r="C53" s="40">
        <v>-15.610111</v>
      </c>
      <c r="D53" s="40">
        <v>-6.7582550000000001</v>
      </c>
      <c r="E53" s="40">
        <v>-10.201656</v>
      </c>
      <c r="F53" s="40">
        <v>-16.983635</v>
      </c>
      <c r="G53" s="40">
        <v>-14.603382</v>
      </c>
      <c r="H53" s="40">
        <v>-8.4613499999999995</v>
      </c>
      <c r="I53" s="40">
        <v>-12.840623000000001</v>
      </c>
      <c r="J53" s="40">
        <v>-12.434405</v>
      </c>
      <c r="K53" s="40">
        <v>-19.419039000000001</v>
      </c>
      <c r="L53" s="40">
        <v>1.3889909</v>
      </c>
      <c r="M53" s="40">
        <v>-21.442253000000001</v>
      </c>
      <c r="N53" s="40">
        <v>-33.246029999999998</v>
      </c>
      <c r="O53" s="40">
        <v>-10.450625</v>
      </c>
      <c r="P53" s="40">
        <v>-20.085906999999999</v>
      </c>
      <c r="Q53" s="40">
        <v>21.266472</v>
      </c>
      <c r="R53" s="40">
        <v>-12.947141999999999</v>
      </c>
      <c r="S53" s="40">
        <v>-37.549346999999997</v>
      </c>
      <c r="T53" s="40">
        <v>-16.660744000000001</v>
      </c>
      <c r="U53" s="40">
        <v>-16.731209</v>
      </c>
      <c r="V53" s="155">
        <v>19.892609</v>
      </c>
      <c r="W53" s="24"/>
    </row>
    <row r="54" spans="1:23" x14ac:dyDescent="0.35">
      <c r="A54" s="2">
        <v>43511</v>
      </c>
      <c r="B54" s="40">
        <v>-18.889123999999999</v>
      </c>
      <c r="C54" s="40">
        <v>-15.468209999999999</v>
      </c>
      <c r="D54" s="40">
        <v>-11.430788</v>
      </c>
      <c r="E54" s="40">
        <v>-7.5146856</v>
      </c>
      <c r="F54" s="40">
        <v>-17.099672000000002</v>
      </c>
      <c r="G54" s="40">
        <v>-9.1277069999999991</v>
      </c>
      <c r="H54" s="40">
        <v>-10.546589000000001</v>
      </c>
      <c r="I54" s="40">
        <v>-10.245073</v>
      </c>
      <c r="J54" s="40">
        <v>-14.187426</v>
      </c>
      <c r="K54" s="40">
        <v>-14.911251999999999</v>
      </c>
      <c r="L54" s="40">
        <v>0.76962710000000001</v>
      </c>
      <c r="M54" s="40">
        <v>-27.227841999999999</v>
      </c>
      <c r="N54" s="40">
        <v>-30.576729</v>
      </c>
      <c r="O54" s="40">
        <v>-10.343284000000001</v>
      </c>
      <c r="P54" s="40">
        <v>-16.652816999999999</v>
      </c>
      <c r="Q54" s="40">
        <v>14.401173999999999</v>
      </c>
      <c r="R54" s="40">
        <v>-9.4236140000000006</v>
      </c>
      <c r="S54" s="40">
        <v>-35.297029999999999</v>
      </c>
      <c r="T54" s="40">
        <v>-14.500439</v>
      </c>
      <c r="U54" s="40">
        <v>-12.165016</v>
      </c>
      <c r="V54" s="155">
        <v>20.693075</v>
      </c>
      <c r="W54" s="24"/>
    </row>
    <row r="55" spans="1:23" x14ac:dyDescent="0.35">
      <c r="A55" s="2">
        <v>43542</v>
      </c>
      <c r="B55" s="40">
        <v>-7.4678899999999997</v>
      </c>
      <c r="C55" s="40">
        <v>-13.057047000000001</v>
      </c>
      <c r="D55" s="40">
        <v>-2.2922516000000002</v>
      </c>
      <c r="E55" s="40">
        <v>-3.0795574000000001</v>
      </c>
      <c r="F55" s="40">
        <v>-5.8059989999999999</v>
      </c>
      <c r="G55" s="40">
        <v>-3.3069193000000001</v>
      </c>
      <c r="H55" s="40">
        <v>-8.5893750000000004</v>
      </c>
      <c r="I55" s="40">
        <v>-8.3755790000000001</v>
      </c>
      <c r="J55" s="40">
        <v>-11.023903000000001</v>
      </c>
      <c r="K55" s="40">
        <v>-17.368866000000001</v>
      </c>
      <c r="L55" s="40">
        <v>2.6870012000000001</v>
      </c>
      <c r="M55" s="40">
        <v>-21.517187</v>
      </c>
      <c r="N55" s="40">
        <v>-16.841251</v>
      </c>
      <c r="O55" s="40">
        <v>5.501449</v>
      </c>
      <c r="P55" s="40">
        <v>-12.47574</v>
      </c>
      <c r="Q55" s="40">
        <v>15.950787</v>
      </c>
      <c r="R55" s="40">
        <v>-10.718309</v>
      </c>
      <c r="S55" s="40">
        <v>-33.609200000000001</v>
      </c>
      <c r="T55" s="40">
        <v>-8.4424379999999992</v>
      </c>
      <c r="U55" s="40">
        <v>-9.2814150000000009</v>
      </c>
      <c r="V55" s="155">
        <v>16.229735999999999</v>
      </c>
      <c r="W55" s="24"/>
    </row>
    <row r="56" spans="1:23" x14ac:dyDescent="0.35">
      <c r="A56" s="2">
        <v>43573</v>
      </c>
      <c r="B56" s="40">
        <v>3.7062764000000001</v>
      </c>
      <c r="C56" s="40">
        <v>-17.988507999999999</v>
      </c>
      <c r="D56" s="40">
        <v>-1.4770209999999999</v>
      </c>
      <c r="E56" s="40">
        <v>2.3221729999999998</v>
      </c>
      <c r="F56" s="40">
        <v>-9.5991549999999997</v>
      </c>
      <c r="G56" s="40">
        <v>-12.512684</v>
      </c>
      <c r="H56" s="40">
        <v>-16.623926000000001</v>
      </c>
      <c r="I56" s="40">
        <v>-1.352644</v>
      </c>
      <c r="J56" s="40">
        <v>-10.953533</v>
      </c>
      <c r="K56" s="40">
        <v>-15.408277500000001</v>
      </c>
      <c r="L56" s="40">
        <v>-4.7817825999999997</v>
      </c>
      <c r="M56" s="40">
        <v>-13.660359</v>
      </c>
      <c r="N56" s="40">
        <v>-17.695640000000001</v>
      </c>
      <c r="O56" s="40">
        <v>3.4927367999999999</v>
      </c>
      <c r="P56" s="40">
        <v>-2.8486251999999999</v>
      </c>
      <c r="Q56" s="40">
        <v>16.776524999999999</v>
      </c>
      <c r="R56" s="40">
        <v>-5.4505644000000002</v>
      </c>
      <c r="S56" s="40">
        <v>-38.789867000000001</v>
      </c>
      <c r="T56" s="40">
        <v>-2.6618183000000002</v>
      </c>
      <c r="U56" s="40">
        <v>-12.82469</v>
      </c>
      <c r="V56" s="155">
        <v>15.723979999999999</v>
      </c>
      <c r="W56" s="24"/>
    </row>
    <row r="57" spans="1:23" x14ac:dyDescent="0.35">
      <c r="A57" s="2">
        <v>43602</v>
      </c>
      <c r="B57" s="40">
        <v>-11.751211</v>
      </c>
      <c r="C57" s="40">
        <v>-21.994949999999999</v>
      </c>
      <c r="D57" s="40">
        <v>-6.4259469999999999</v>
      </c>
      <c r="E57" s="40">
        <v>-1.3896942000000001</v>
      </c>
      <c r="F57" s="40">
        <v>-8.8388980000000004</v>
      </c>
      <c r="G57" s="40">
        <v>-15.513581</v>
      </c>
      <c r="H57" s="40">
        <v>-14.828324</v>
      </c>
      <c r="I57" s="40">
        <v>-7.2423754000000002</v>
      </c>
      <c r="J57" s="40">
        <v>-2.3574948</v>
      </c>
      <c r="K57" s="40">
        <v>-23.37923</v>
      </c>
      <c r="L57" s="40">
        <v>-2.3449957000000001</v>
      </c>
      <c r="M57" s="40">
        <v>-14.782648999999999</v>
      </c>
      <c r="N57" s="40">
        <v>-15.767455</v>
      </c>
      <c r="O57" s="40">
        <v>2.0068644999999998</v>
      </c>
      <c r="P57" s="40">
        <v>-15.793127</v>
      </c>
      <c r="Q57" s="40">
        <v>11.094295499999999</v>
      </c>
      <c r="R57" s="40">
        <v>-8.1709680000000002</v>
      </c>
      <c r="S57" s="40">
        <v>-35.536470000000001</v>
      </c>
      <c r="T57" s="40">
        <v>-9.7868980000000008</v>
      </c>
      <c r="U57" s="40">
        <v>-5.0258455</v>
      </c>
      <c r="V57" s="155">
        <v>10.970485999999999</v>
      </c>
      <c r="W57" s="24"/>
    </row>
    <row r="58" spans="1:23" x14ac:dyDescent="0.35">
      <c r="A58" s="2">
        <v>43634</v>
      </c>
      <c r="B58" s="40">
        <v>-4.4620632999999996</v>
      </c>
      <c r="C58" s="40">
        <v>-16.390084999999999</v>
      </c>
      <c r="D58" s="40">
        <v>9.1560839999999999</v>
      </c>
      <c r="E58" s="40">
        <v>14.359866999999999</v>
      </c>
      <c r="F58" s="40">
        <v>6.2049985000000003</v>
      </c>
      <c r="G58" s="40">
        <v>-10.007864</v>
      </c>
      <c r="H58" s="40">
        <v>-5.2396180000000001</v>
      </c>
      <c r="I58" s="40">
        <v>-2.8261303999999998</v>
      </c>
      <c r="J58" s="40">
        <v>0.83076954000000003</v>
      </c>
      <c r="K58" s="40">
        <v>-14.835972</v>
      </c>
      <c r="L58" s="40">
        <v>37.337090000000003</v>
      </c>
      <c r="M58" s="40">
        <v>-1.072973</v>
      </c>
      <c r="N58" s="40">
        <v>2.7826905000000002</v>
      </c>
      <c r="O58" s="40">
        <v>6.3076140000000001</v>
      </c>
      <c r="P58" s="40">
        <v>-15.056729000000001</v>
      </c>
      <c r="Q58" s="40">
        <v>14.6565075</v>
      </c>
      <c r="R58" s="40">
        <v>0.23337603000000001</v>
      </c>
      <c r="S58" s="40">
        <v>-16.789542999999998</v>
      </c>
      <c r="T58" s="40">
        <v>-10.466188000000001</v>
      </c>
      <c r="U58" s="40">
        <v>-1.2651443</v>
      </c>
      <c r="V58" s="155">
        <v>15.405809</v>
      </c>
      <c r="W58" s="24"/>
    </row>
    <row r="59" spans="1:23" x14ac:dyDescent="0.35">
      <c r="A59" s="2">
        <v>43664</v>
      </c>
      <c r="B59" s="40">
        <v>9.076632</v>
      </c>
      <c r="C59" s="40">
        <v>-11.639786000000001</v>
      </c>
      <c r="D59" s="40">
        <v>15.5444145</v>
      </c>
      <c r="E59" s="40">
        <v>18.74727</v>
      </c>
      <c r="F59" s="40">
        <v>6.5329193999999999</v>
      </c>
      <c r="G59" s="40">
        <v>-1.9905387999999999</v>
      </c>
      <c r="H59" s="40">
        <v>-4.4165254000000003</v>
      </c>
      <c r="I59" s="40">
        <v>0.93016624000000003</v>
      </c>
      <c r="J59" s="40">
        <v>-13.102328999999999</v>
      </c>
      <c r="K59" s="40">
        <v>-11.647815</v>
      </c>
      <c r="L59" s="40">
        <v>39.532482000000002</v>
      </c>
      <c r="M59" s="40">
        <v>-1.5584469000000001</v>
      </c>
      <c r="N59" s="40">
        <v>5.7623150000000001</v>
      </c>
      <c r="O59" s="40">
        <v>4.3287753999999996</v>
      </c>
      <c r="P59" s="40">
        <v>-5.9113740000000004</v>
      </c>
      <c r="Q59" s="40">
        <v>10.176479</v>
      </c>
      <c r="R59" s="40">
        <v>5.3544044</v>
      </c>
      <c r="S59" s="40">
        <v>-2.7847409999999999</v>
      </c>
      <c r="T59" s="40">
        <v>-5.3418454999999998</v>
      </c>
      <c r="U59" s="40">
        <v>2.0065426999999998</v>
      </c>
      <c r="V59" s="155">
        <v>11.087381000000001</v>
      </c>
      <c r="W59" s="24"/>
    </row>
    <row r="60" spans="1:23" x14ac:dyDescent="0.35">
      <c r="A60" s="2">
        <v>43693</v>
      </c>
      <c r="B60" s="40">
        <v>12.371456</v>
      </c>
      <c r="C60" s="40">
        <v>-15.558547000000001</v>
      </c>
      <c r="D60" s="40">
        <v>11.482656499999999</v>
      </c>
      <c r="E60" s="40">
        <v>7.3684335000000001</v>
      </c>
      <c r="F60" s="40">
        <v>-9.4540120000000005</v>
      </c>
      <c r="G60" s="40">
        <v>-7.7489970000000001</v>
      </c>
      <c r="H60" s="40">
        <v>-10.020607999999999</v>
      </c>
      <c r="I60" s="40">
        <v>-3.3169567999999998</v>
      </c>
      <c r="J60" s="40">
        <v>-18.196058000000001</v>
      </c>
      <c r="K60" s="40">
        <v>-17.243969</v>
      </c>
      <c r="L60" s="40">
        <v>27.337969000000001</v>
      </c>
      <c r="M60" s="40">
        <v>-6.6406489999999998</v>
      </c>
      <c r="N60" s="40">
        <v>3.6436320000000002</v>
      </c>
      <c r="O60" s="40">
        <v>-6.0374317</v>
      </c>
      <c r="P60" s="40">
        <v>-4.2902110000000002</v>
      </c>
      <c r="Q60" s="40">
        <v>-0.10357499000000001</v>
      </c>
      <c r="R60" s="40">
        <v>-2.9483139999999999</v>
      </c>
      <c r="S60" s="40">
        <v>19.133282000000001</v>
      </c>
      <c r="T60" s="40">
        <v>-7.9687539999999997</v>
      </c>
      <c r="U60" s="40">
        <v>-3.1618892999999999</v>
      </c>
      <c r="V60" s="155">
        <v>12.871242000000001</v>
      </c>
      <c r="W60" s="24"/>
    </row>
    <row r="61" spans="1:23" x14ac:dyDescent="0.35">
      <c r="A61" s="2">
        <v>43726</v>
      </c>
      <c r="B61" s="40">
        <v>16.127098</v>
      </c>
      <c r="C61" s="40">
        <v>-13.619667</v>
      </c>
      <c r="D61" s="40">
        <v>15.019512000000001</v>
      </c>
      <c r="E61" s="40">
        <v>12.141037000000001</v>
      </c>
      <c r="F61" s="40">
        <v>-6.8034705999999998</v>
      </c>
      <c r="G61" s="40">
        <v>-0.99533199999999999</v>
      </c>
      <c r="H61" s="40">
        <v>-10.435402</v>
      </c>
      <c r="I61" s="40">
        <v>2.4509907000000002</v>
      </c>
      <c r="J61" s="40">
        <v>-12.814014999999999</v>
      </c>
      <c r="K61" s="40">
        <v>-13.280993</v>
      </c>
      <c r="L61" s="40">
        <v>34.678184999999999</v>
      </c>
      <c r="M61" s="40">
        <v>4.4132470000000001</v>
      </c>
      <c r="N61" s="40">
        <v>17.678737999999999</v>
      </c>
      <c r="O61" s="40">
        <v>-3.5052240000000001</v>
      </c>
      <c r="P61" s="40">
        <v>2.8643369999999999</v>
      </c>
      <c r="Q61" s="40">
        <v>6.3191174999999999</v>
      </c>
      <c r="R61" s="40">
        <v>-5.1753580000000001</v>
      </c>
      <c r="S61" s="40">
        <v>23.509322999999998</v>
      </c>
      <c r="T61" s="40">
        <v>-3.4682870000000001</v>
      </c>
      <c r="U61" s="40">
        <v>-3.7555575000000001</v>
      </c>
      <c r="V61" s="155">
        <v>6.0226680000000004</v>
      </c>
      <c r="W61" s="24"/>
    </row>
    <row r="62" spans="1:23" x14ac:dyDescent="0.35">
      <c r="A62" s="2">
        <v>43756</v>
      </c>
      <c r="B62" s="40">
        <v>26.621319</v>
      </c>
      <c r="C62" s="40">
        <v>-6.2627195999999996</v>
      </c>
      <c r="D62" s="40">
        <v>18.338097000000001</v>
      </c>
      <c r="E62" s="40">
        <v>19.059086000000001</v>
      </c>
      <c r="F62" s="40">
        <v>-1.8586457000000001</v>
      </c>
      <c r="G62" s="40">
        <v>-1.8206059999999999</v>
      </c>
      <c r="H62" s="40">
        <v>-5.7531299999999996</v>
      </c>
      <c r="I62" s="40">
        <v>18.225216</v>
      </c>
      <c r="J62" s="40">
        <v>-3.9266527</v>
      </c>
      <c r="K62" s="40">
        <v>-3.6818086999999999</v>
      </c>
      <c r="L62" s="40">
        <v>13.022684999999999</v>
      </c>
      <c r="M62" s="40">
        <v>9.2184779999999993</v>
      </c>
      <c r="N62" s="40">
        <v>32.328353999999997</v>
      </c>
      <c r="O62" s="40">
        <v>16.404008999999999</v>
      </c>
      <c r="P62" s="40">
        <v>11.152053</v>
      </c>
      <c r="Q62" s="40">
        <v>4.1470529999999997</v>
      </c>
      <c r="R62" s="40">
        <v>-3.0589879</v>
      </c>
      <c r="S62" s="40">
        <v>1.3209223999999999</v>
      </c>
      <c r="T62" s="40">
        <v>0.33739805</v>
      </c>
      <c r="U62" s="40">
        <v>4.9787759999999999</v>
      </c>
      <c r="V62" s="155">
        <v>4.2744517000000002</v>
      </c>
      <c r="W62" s="24"/>
    </row>
    <row r="63" spans="1:23" x14ac:dyDescent="0.35">
      <c r="A63" s="2">
        <v>43787</v>
      </c>
      <c r="B63" s="40">
        <v>18.392074999999998</v>
      </c>
      <c r="C63" s="40">
        <v>-22.807221999999999</v>
      </c>
      <c r="D63" s="40">
        <v>2.1562695999999999</v>
      </c>
      <c r="E63" s="40">
        <v>14.944827999999999</v>
      </c>
      <c r="F63" s="40">
        <v>0.18963814000000001</v>
      </c>
      <c r="G63" s="40">
        <v>-1.0519266</v>
      </c>
      <c r="H63" s="40">
        <v>-3.7545860000000002</v>
      </c>
      <c r="I63" s="40">
        <v>23.837161999999999</v>
      </c>
      <c r="J63" s="40">
        <v>10.378563</v>
      </c>
      <c r="K63" s="40">
        <v>1.8354653999999999</v>
      </c>
      <c r="L63" s="40">
        <v>7.2123049999999997</v>
      </c>
      <c r="M63" s="40">
        <v>0.64707994000000002</v>
      </c>
      <c r="N63" s="40">
        <v>34.895072999999996</v>
      </c>
      <c r="O63" s="40">
        <v>7.2726845999999998</v>
      </c>
      <c r="P63" s="40">
        <v>6.7520021999999997</v>
      </c>
      <c r="Q63" s="40">
        <v>-2.3332655</v>
      </c>
      <c r="R63" s="40">
        <v>-1.6513765</v>
      </c>
      <c r="S63" s="40">
        <v>8.3157899999999998</v>
      </c>
      <c r="T63" s="40">
        <v>-6.5603075000000004</v>
      </c>
      <c r="U63" s="40">
        <v>8.780443</v>
      </c>
      <c r="V63" s="155">
        <v>8.1009030000000006</v>
      </c>
      <c r="W63" s="24"/>
    </row>
    <row r="64" spans="1:23" x14ac:dyDescent="0.35">
      <c r="A64" s="2">
        <v>43817</v>
      </c>
      <c r="B64" s="40">
        <v>28.2714</v>
      </c>
      <c r="C64" s="40">
        <v>-18.215757</v>
      </c>
      <c r="D64" s="40">
        <v>5.2735329999999996</v>
      </c>
      <c r="E64" s="40">
        <v>8.4800719999999998</v>
      </c>
      <c r="F64" s="40">
        <v>-9.2752090000000003</v>
      </c>
      <c r="G64" s="40">
        <v>2.385068</v>
      </c>
      <c r="H64" s="40">
        <v>0.86046460000000002</v>
      </c>
      <c r="I64" s="40">
        <v>33.704628</v>
      </c>
      <c r="J64" s="40">
        <v>19.286835</v>
      </c>
      <c r="K64" s="40">
        <v>7.3282002999999998</v>
      </c>
      <c r="L64" s="40">
        <v>25.786114000000001</v>
      </c>
      <c r="M64" s="40">
        <v>11.313438</v>
      </c>
      <c r="N64" s="40">
        <v>42.062331999999998</v>
      </c>
      <c r="O64" s="40">
        <v>7.2000979999999997</v>
      </c>
      <c r="P64" s="40">
        <v>20.194959999999998</v>
      </c>
      <c r="Q64" s="40">
        <v>-2.6275814</v>
      </c>
      <c r="R64" s="40">
        <v>-1.2285292000000001</v>
      </c>
      <c r="S64" s="40">
        <v>11.146259000000001</v>
      </c>
      <c r="T64" s="40">
        <v>0.5610347</v>
      </c>
      <c r="U64" s="40">
        <v>4.7799826000000003</v>
      </c>
      <c r="V64" s="155">
        <v>6.6021799999999997</v>
      </c>
      <c r="W64" s="24"/>
    </row>
    <row r="65" spans="1:23" x14ac:dyDescent="0.35">
      <c r="A65" s="2">
        <v>43847</v>
      </c>
      <c r="B65" s="40">
        <v>32.043922000000002</v>
      </c>
      <c r="C65" s="40">
        <v>-24.488579999999999</v>
      </c>
      <c r="D65" s="40">
        <v>0.30794144000000001</v>
      </c>
      <c r="E65" s="40">
        <v>-0.80154539999999996</v>
      </c>
      <c r="F65" s="40">
        <v>-7.8453064000000001</v>
      </c>
      <c r="G65" s="40">
        <v>3.5504102999999998</v>
      </c>
      <c r="H65" s="40">
        <v>-2.4717986999999999</v>
      </c>
      <c r="I65" s="40">
        <v>33.020985000000003</v>
      </c>
      <c r="J65" s="40">
        <v>9.6782679999999992</v>
      </c>
      <c r="K65" s="40">
        <v>7.0317388000000003</v>
      </c>
      <c r="L65" s="40">
        <v>11.702574</v>
      </c>
      <c r="M65" s="40">
        <v>-0.80087779999999997</v>
      </c>
      <c r="N65" s="40">
        <v>46.652209999999997</v>
      </c>
      <c r="O65" s="40">
        <v>10.707951</v>
      </c>
      <c r="P65" s="40">
        <v>21.334648000000001</v>
      </c>
      <c r="Q65" s="40">
        <v>-3.9188683000000002</v>
      </c>
      <c r="R65" s="40">
        <v>1.2769699000000001</v>
      </c>
      <c r="S65" s="40">
        <v>15.164446999999999</v>
      </c>
      <c r="T65" s="40">
        <v>1.5079260000000001</v>
      </c>
      <c r="U65" s="40">
        <v>5.0869106999999998</v>
      </c>
      <c r="V65" s="155">
        <v>1.0899901000000001</v>
      </c>
      <c r="W65" s="24"/>
    </row>
    <row r="66" spans="1:23" x14ac:dyDescent="0.35">
      <c r="A66" s="2">
        <v>43879</v>
      </c>
      <c r="B66" s="40">
        <v>18.716562</v>
      </c>
      <c r="C66" s="40">
        <v>-31.608307</v>
      </c>
      <c r="D66" s="40">
        <v>-5.0046324999999996</v>
      </c>
      <c r="E66" s="40">
        <v>-5.1984490000000001</v>
      </c>
      <c r="F66" s="40">
        <v>-11.3084135</v>
      </c>
      <c r="G66" s="40">
        <v>-7.1209908000000004</v>
      </c>
      <c r="H66" s="40">
        <v>-9.2273829999999997</v>
      </c>
      <c r="I66" s="40">
        <v>24.015986999999999</v>
      </c>
      <c r="J66" s="40">
        <v>11.687576</v>
      </c>
      <c r="K66" s="40">
        <v>-1.5859783000000001</v>
      </c>
      <c r="L66" s="40">
        <v>0.1557231</v>
      </c>
      <c r="M66" s="40">
        <v>-0.52105783999999999</v>
      </c>
      <c r="N66" s="40">
        <v>26.295995999999999</v>
      </c>
      <c r="O66" s="40">
        <v>10.406302999999999</v>
      </c>
      <c r="P66" s="40">
        <v>11.960006</v>
      </c>
      <c r="Q66" s="40">
        <v>-2.5587916000000002</v>
      </c>
      <c r="R66" s="40">
        <v>-7.4603615000000003</v>
      </c>
      <c r="S66" s="40">
        <v>2.6943207</v>
      </c>
      <c r="T66" s="40">
        <v>-3.5803318000000002</v>
      </c>
      <c r="U66" s="40">
        <v>-8.0231849999999998</v>
      </c>
      <c r="V66" s="155">
        <v>-9.3926850000000002</v>
      </c>
      <c r="W66" s="24"/>
    </row>
    <row r="67" spans="1:23" x14ac:dyDescent="0.35">
      <c r="A67" s="2">
        <v>43908</v>
      </c>
      <c r="B67" s="40">
        <v>-8.3289439999999999</v>
      </c>
      <c r="C67" s="40">
        <v>-59.507649999999998</v>
      </c>
      <c r="D67" s="40">
        <v>-43.961506</v>
      </c>
      <c r="E67" s="40">
        <v>-43.419646999999998</v>
      </c>
      <c r="F67" s="40">
        <v>-44.602620000000002</v>
      </c>
      <c r="G67" s="40">
        <v>-43.894480000000001</v>
      </c>
      <c r="H67" s="40">
        <v>-33.438282000000001</v>
      </c>
      <c r="I67" s="40">
        <v>-10.451757000000001</v>
      </c>
      <c r="J67" s="40">
        <v>-32.525230000000001</v>
      </c>
      <c r="K67" s="40">
        <v>-33.185726000000003</v>
      </c>
      <c r="L67" s="40">
        <v>-50.490684999999999</v>
      </c>
      <c r="M67" s="40">
        <v>-44.121720000000003</v>
      </c>
      <c r="N67" s="40">
        <v>-41.165089999999999</v>
      </c>
      <c r="O67" s="40">
        <v>-33.468640000000001</v>
      </c>
      <c r="P67" s="40">
        <v>-15.146219</v>
      </c>
      <c r="Q67" s="40">
        <v>-16.790659000000002</v>
      </c>
      <c r="R67" s="40">
        <v>-35.202182999999998</v>
      </c>
      <c r="S67" s="40">
        <v>-30.617422000000001</v>
      </c>
      <c r="T67" s="40">
        <v>-40.543640000000003</v>
      </c>
      <c r="U67" s="40">
        <v>-41.043914999999998</v>
      </c>
      <c r="V67" s="155">
        <v>-31.2971</v>
      </c>
      <c r="W67" s="24"/>
    </row>
    <row r="68" spans="1:23" x14ac:dyDescent="0.35">
      <c r="A68" s="2">
        <v>43938</v>
      </c>
      <c r="B68" s="40">
        <v>-7.3378920000000001</v>
      </c>
      <c r="C68" s="40">
        <v>-45.127696999999998</v>
      </c>
      <c r="D68" s="40">
        <v>-40.599586000000002</v>
      </c>
      <c r="E68" s="40">
        <v>-28.447025</v>
      </c>
      <c r="F68" s="40">
        <v>-35.62659</v>
      </c>
      <c r="G68" s="40">
        <v>-34.282367999999998</v>
      </c>
      <c r="H68" s="40">
        <v>-17.120349999999998</v>
      </c>
      <c r="I68" s="40">
        <v>2.5036453999999999</v>
      </c>
      <c r="J68" s="40">
        <v>-38.409424000000001</v>
      </c>
      <c r="K68" s="40">
        <v>-19.330041999999999</v>
      </c>
      <c r="L68" s="40">
        <v>-35.259830000000001</v>
      </c>
      <c r="M68" s="40">
        <v>-41.00855</v>
      </c>
      <c r="N68" s="40">
        <v>-27.637720000000002</v>
      </c>
      <c r="O68" s="40">
        <v>-26.962143000000001</v>
      </c>
      <c r="P68" s="40">
        <v>-5.7964444000000004</v>
      </c>
      <c r="Q68" s="40">
        <v>-13.893682</v>
      </c>
      <c r="R68" s="40">
        <v>-25.935929999999999</v>
      </c>
      <c r="S68" s="40">
        <v>-15.3873625</v>
      </c>
      <c r="T68" s="40">
        <v>-33.216929999999998</v>
      </c>
      <c r="U68" s="40">
        <v>-26.5688</v>
      </c>
      <c r="V68" s="155">
        <v>-28.765308000000001</v>
      </c>
      <c r="W68" s="24"/>
    </row>
    <row r="69" spans="1:23" x14ac:dyDescent="0.35">
      <c r="A69" s="2">
        <v>43969</v>
      </c>
      <c r="B69" s="40">
        <v>11.838997000000001</v>
      </c>
      <c r="C69" s="40">
        <v>-36.84843</v>
      </c>
      <c r="D69" s="40">
        <v>-26.113151999999999</v>
      </c>
      <c r="E69" s="40">
        <v>-24.91657</v>
      </c>
      <c r="F69" s="40">
        <v>-28.033584999999999</v>
      </c>
      <c r="G69" s="40">
        <v>-21.90795</v>
      </c>
      <c r="H69" s="40">
        <v>-12.158155000000001</v>
      </c>
      <c r="I69" s="40">
        <v>15.568137</v>
      </c>
      <c r="J69" s="40">
        <v>-29.131347999999999</v>
      </c>
      <c r="K69" s="40">
        <v>-4.0428759999999997</v>
      </c>
      <c r="L69" s="40">
        <v>-34.12717</v>
      </c>
      <c r="M69" s="40">
        <v>-30.432265999999998</v>
      </c>
      <c r="N69" s="40">
        <v>-20.342366999999999</v>
      </c>
      <c r="O69" s="40">
        <v>-21.218563</v>
      </c>
      <c r="P69" s="40">
        <v>10.401116999999999</v>
      </c>
      <c r="Q69" s="40">
        <v>-5.7003617000000002</v>
      </c>
      <c r="R69" s="40">
        <v>-19.997388999999998</v>
      </c>
      <c r="S69" s="40">
        <v>4.7689795000000004</v>
      </c>
      <c r="T69" s="40">
        <v>-23.357469999999999</v>
      </c>
      <c r="U69" s="40">
        <v>-18.319738000000001</v>
      </c>
      <c r="V69" s="155">
        <v>-18.928505000000001</v>
      </c>
      <c r="W69" s="24"/>
    </row>
    <row r="70" spans="1:23" x14ac:dyDescent="0.35">
      <c r="A70" s="2">
        <v>44000</v>
      </c>
      <c r="B70" s="40">
        <v>12.311721</v>
      </c>
      <c r="C70" s="40">
        <v>-34.080570000000002</v>
      </c>
      <c r="D70" s="40">
        <v>-25.712800000000001</v>
      </c>
      <c r="E70" s="40">
        <v>-20.682585</v>
      </c>
      <c r="F70" s="40">
        <v>-24.526764</v>
      </c>
      <c r="G70" s="40">
        <v>-19.594460999999999</v>
      </c>
      <c r="H70" s="40">
        <v>-10.09695</v>
      </c>
      <c r="I70" s="40">
        <v>19.557559999999999</v>
      </c>
      <c r="J70" s="40">
        <v>-25.497596999999999</v>
      </c>
      <c r="K70" s="40">
        <v>0.32778977999999998</v>
      </c>
      <c r="L70" s="40">
        <v>-29.491351999999999</v>
      </c>
      <c r="M70" s="40">
        <v>-27.086400999999999</v>
      </c>
      <c r="N70" s="40">
        <v>-25.996542000000002</v>
      </c>
      <c r="O70" s="40">
        <v>-19.031894999999999</v>
      </c>
      <c r="P70" s="40">
        <v>14.19487</v>
      </c>
      <c r="Q70" s="40">
        <v>-6.7776737000000002</v>
      </c>
      <c r="R70" s="40">
        <v>-18.449746999999999</v>
      </c>
      <c r="S70" s="40">
        <v>0.25935173</v>
      </c>
      <c r="T70" s="40">
        <v>-20.9849</v>
      </c>
      <c r="U70" s="40">
        <v>-14.1024885</v>
      </c>
      <c r="V70" s="155">
        <v>-19.25637</v>
      </c>
      <c r="W70" s="24"/>
    </row>
    <row r="71" spans="1:23" x14ac:dyDescent="0.35">
      <c r="A71" s="2">
        <v>44029</v>
      </c>
      <c r="B71" s="40">
        <v>26.631142000000001</v>
      </c>
      <c r="C71" s="40">
        <v>-32.982486999999999</v>
      </c>
      <c r="D71" s="40">
        <v>-27.521587</v>
      </c>
      <c r="E71" s="40">
        <v>-25.32677</v>
      </c>
      <c r="F71" s="40">
        <v>-23.153358000000001</v>
      </c>
      <c r="G71" s="40">
        <v>-21.334956999999999</v>
      </c>
      <c r="H71" s="40">
        <v>-4.5960070000000002</v>
      </c>
      <c r="I71" s="40">
        <v>23.987483999999998</v>
      </c>
      <c r="J71" s="40">
        <v>-26.307858</v>
      </c>
      <c r="K71" s="40">
        <v>6.5977930000000002</v>
      </c>
      <c r="L71" s="40">
        <v>-29.981548</v>
      </c>
      <c r="M71" s="40">
        <v>-20.079262</v>
      </c>
      <c r="N71" s="40">
        <v>-27.655702999999999</v>
      </c>
      <c r="O71" s="40">
        <v>-9.5664619999999996</v>
      </c>
      <c r="P71" s="40">
        <v>21.640968000000001</v>
      </c>
      <c r="Q71" s="40">
        <v>-2.9235302999999999</v>
      </c>
      <c r="R71" s="40">
        <v>-20.901769999999999</v>
      </c>
      <c r="S71" s="40">
        <v>-3.9778411</v>
      </c>
      <c r="T71" s="40">
        <v>-23.336155000000002</v>
      </c>
      <c r="U71" s="40">
        <v>-10.471755</v>
      </c>
      <c r="V71" s="155">
        <v>-17.413246000000001</v>
      </c>
      <c r="W71" s="24"/>
    </row>
    <row r="72" spans="1:23" x14ac:dyDescent="0.35">
      <c r="A72" s="2">
        <v>44061</v>
      </c>
      <c r="B72" s="40">
        <v>38.656889999999997</v>
      </c>
      <c r="C72" s="40">
        <v>-25.783348</v>
      </c>
      <c r="D72" s="40">
        <v>-19.498515999999999</v>
      </c>
      <c r="E72" s="40">
        <v>-16.523122999999998</v>
      </c>
      <c r="F72" s="40">
        <v>-5.2580650000000002</v>
      </c>
      <c r="G72" s="40">
        <v>-3.2885610000000001</v>
      </c>
      <c r="H72" s="40">
        <v>1.1325002</v>
      </c>
      <c r="I72" s="40">
        <v>36.252285000000001</v>
      </c>
      <c r="J72" s="40">
        <v>-10.505122</v>
      </c>
      <c r="K72" s="40">
        <v>26.28144</v>
      </c>
      <c r="L72" s="40">
        <v>-24.29729</v>
      </c>
      <c r="M72" s="40">
        <v>-9.6984019999999997</v>
      </c>
      <c r="N72" s="40">
        <v>-15.320587</v>
      </c>
      <c r="O72" s="40">
        <v>4.3870089999999999</v>
      </c>
      <c r="P72" s="40">
        <v>35.397039999999997</v>
      </c>
      <c r="Q72" s="40">
        <v>8.9751359999999991</v>
      </c>
      <c r="R72" s="40">
        <v>-18.46819</v>
      </c>
      <c r="S72" s="40">
        <v>-16.278744</v>
      </c>
      <c r="T72" s="40">
        <v>-17.619467</v>
      </c>
      <c r="U72" s="40">
        <v>-6.9955587000000001</v>
      </c>
      <c r="V72" s="155">
        <v>-8.8666619999999998</v>
      </c>
      <c r="W72" s="24"/>
    </row>
    <row r="73" spans="1:23" x14ac:dyDescent="0.35">
      <c r="A73" s="2">
        <v>44092</v>
      </c>
      <c r="B73" s="40">
        <v>32.849406999999999</v>
      </c>
      <c r="C73" s="40">
        <v>-33.403365999999998</v>
      </c>
      <c r="D73" s="40">
        <v>-27.947013999999999</v>
      </c>
      <c r="E73" s="40">
        <v>-20.880179999999999</v>
      </c>
      <c r="F73" s="40">
        <v>-17.364830000000001</v>
      </c>
      <c r="G73" s="40">
        <v>-10.341291999999999</v>
      </c>
      <c r="H73" s="40">
        <v>-3.7273765000000001</v>
      </c>
      <c r="I73" s="40">
        <v>27.050697</v>
      </c>
      <c r="J73" s="40">
        <v>-22.078842000000002</v>
      </c>
      <c r="K73" s="40">
        <v>18.475628</v>
      </c>
      <c r="L73" s="40">
        <v>-28.172165</v>
      </c>
      <c r="M73" s="40">
        <v>-17.182366999999999</v>
      </c>
      <c r="N73" s="40">
        <v>-23.312355</v>
      </c>
      <c r="O73" s="40">
        <v>7.8854920000000002</v>
      </c>
      <c r="P73" s="40">
        <v>27.551196999999998</v>
      </c>
      <c r="Q73" s="40">
        <v>3.9891361999999999</v>
      </c>
      <c r="R73" s="40">
        <v>-22.111189</v>
      </c>
      <c r="S73" s="40">
        <v>-21.160506999999999</v>
      </c>
      <c r="T73" s="40">
        <v>-18.669229999999999</v>
      </c>
      <c r="U73" s="40">
        <v>-6.6658792</v>
      </c>
      <c r="V73" s="155">
        <v>4.4763564999999996</v>
      </c>
      <c r="W73" s="24"/>
    </row>
    <row r="74" spans="1:23" x14ac:dyDescent="0.35">
      <c r="A74" s="2">
        <v>44120</v>
      </c>
      <c r="B74" s="40">
        <v>35.871684999999999</v>
      </c>
      <c r="C74" s="40">
        <v>-36.845215000000003</v>
      </c>
      <c r="D74" s="40">
        <v>-24.73188</v>
      </c>
      <c r="E74" s="40">
        <v>-22.658097999999999</v>
      </c>
      <c r="F74" s="40">
        <v>-23.784327999999999</v>
      </c>
      <c r="G74" s="40">
        <v>-11.12898</v>
      </c>
      <c r="H74" s="40">
        <v>-2.0272434000000001</v>
      </c>
      <c r="I74" s="40">
        <v>23.616099999999999</v>
      </c>
      <c r="J74" s="40">
        <v>-19.834291</v>
      </c>
      <c r="K74" s="40">
        <v>16.926777000000001</v>
      </c>
      <c r="L74" s="40">
        <v>-30.512249000000001</v>
      </c>
      <c r="M74" s="40">
        <v>-15.588723999999999</v>
      </c>
      <c r="N74" s="40">
        <v>-30.286567999999999</v>
      </c>
      <c r="O74" s="40">
        <v>5.164504</v>
      </c>
      <c r="P74" s="40">
        <v>34.525680000000001</v>
      </c>
      <c r="Q74" s="40">
        <v>3.8375615999999999</v>
      </c>
      <c r="R74" s="40">
        <v>-24.520630000000001</v>
      </c>
      <c r="S74" s="40">
        <v>-11.311477999999999</v>
      </c>
      <c r="T74" s="40">
        <v>-19.344626999999999</v>
      </c>
      <c r="U74" s="40">
        <v>-5.8653649999999997</v>
      </c>
      <c r="V74" s="155">
        <v>12.069808999999999</v>
      </c>
      <c r="W74" s="24"/>
    </row>
    <row r="75" spans="1:23" x14ac:dyDescent="0.35">
      <c r="A75" s="2">
        <v>44153</v>
      </c>
      <c r="B75" s="40">
        <v>39.618564999999997</v>
      </c>
      <c r="C75" s="40">
        <v>-15.116197</v>
      </c>
      <c r="D75" s="40">
        <v>-11.198288</v>
      </c>
      <c r="E75" s="40">
        <v>-8.0670409999999997</v>
      </c>
      <c r="F75" s="40">
        <v>-17.947244999999999</v>
      </c>
      <c r="G75" s="40">
        <v>-6.5028610000000002</v>
      </c>
      <c r="H75" s="40">
        <v>0.56163070000000004</v>
      </c>
      <c r="I75" s="40">
        <v>27.674579999999999</v>
      </c>
      <c r="J75" s="40">
        <v>-6.6872299999999996</v>
      </c>
      <c r="K75" s="40">
        <v>25.082063999999999</v>
      </c>
      <c r="L75" s="40">
        <v>-21.238249</v>
      </c>
      <c r="M75" s="40">
        <v>-7.2457848</v>
      </c>
      <c r="N75" s="40">
        <v>-23.742712000000001</v>
      </c>
      <c r="O75" s="40">
        <v>7.8777432000000003</v>
      </c>
      <c r="P75" s="40">
        <v>36.433909999999997</v>
      </c>
      <c r="Q75" s="40">
        <v>4.6181799999999997</v>
      </c>
      <c r="R75" s="40">
        <v>-15.13744</v>
      </c>
      <c r="S75" s="40">
        <v>-13.888031</v>
      </c>
      <c r="T75" s="40">
        <v>-12.438613</v>
      </c>
      <c r="U75" s="40">
        <v>-4.8905669999999999</v>
      </c>
      <c r="V75" s="155">
        <v>4.5361995999999998</v>
      </c>
      <c r="W75" s="24"/>
    </row>
    <row r="76" spans="1:23" x14ac:dyDescent="0.35">
      <c r="A76" s="2">
        <v>44183</v>
      </c>
      <c r="B76" s="40">
        <v>39.455067</v>
      </c>
      <c r="C76" s="40">
        <v>-9.1100580000000004</v>
      </c>
      <c r="D76" s="40">
        <v>-4.6614646999999998</v>
      </c>
      <c r="E76" s="40">
        <v>-2.3444593</v>
      </c>
      <c r="F76" s="40">
        <v>-6.3808737000000004</v>
      </c>
      <c r="G76" s="40">
        <v>1.0414481</v>
      </c>
      <c r="H76" s="40">
        <v>5.7956934000000002</v>
      </c>
      <c r="I76" s="40">
        <v>27.204632</v>
      </c>
      <c r="J76" s="40">
        <v>-6.9184010000000002</v>
      </c>
      <c r="K76" s="40">
        <v>33.39188</v>
      </c>
      <c r="L76" s="40">
        <v>-16.591363999999999</v>
      </c>
      <c r="M76" s="40">
        <v>-1.7757177</v>
      </c>
      <c r="N76" s="40">
        <v>-11.643326</v>
      </c>
      <c r="O76" s="40">
        <v>11.999582999999999</v>
      </c>
      <c r="P76" s="40">
        <v>28.149246000000002</v>
      </c>
      <c r="Q76" s="40">
        <v>7.6916219999999997</v>
      </c>
      <c r="R76" s="40">
        <v>-5.2029075999999996</v>
      </c>
      <c r="S76" s="40">
        <v>-4.7805549999999997</v>
      </c>
      <c r="T76" s="40">
        <v>-4.7152877000000002</v>
      </c>
      <c r="U76" s="40">
        <v>7.1190357000000004</v>
      </c>
      <c r="V76" s="155">
        <v>4.9156069999999996</v>
      </c>
      <c r="W76" s="24"/>
    </row>
    <row r="77" spans="1:23" x14ac:dyDescent="0.35">
      <c r="A77" s="2">
        <v>44211</v>
      </c>
      <c r="B77" s="40">
        <v>43.745387999999998</v>
      </c>
      <c r="C77" s="40">
        <v>-3.0127524999999999</v>
      </c>
      <c r="D77" s="40">
        <v>-4.4947805000000001</v>
      </c>
      <c r="E77" s="40">
        <v>-1.2186170000000001</v>
      </c>
      <c r="F77" s="40">
        <v>-9.1818989999999996</v>
      </c>
      <c r="G77" s="40">
        <v>-2.6489197999999998</v>
      </c>
      <c r="H77" s="40">
        <v>1.8403649</v>
      </c>
      <c r="I77" s="40">
        <v>41.213394000000001</v>
      </c>
      <c r="J77" s="40">
        <v>-2.4033725000000001</v>
      </c>
      <c r="K77" s="40">
        <v>47.134030000000003</v>
      </c>
      <c r="L77" s="40">
        <v>-17.767954</v>
      </c>
      <c r="M77" s="40">
        <v>-3.5012484000000001</v>
      </c>
      <c r="N77" s="40">
        <v>-15.387976</v>
      </c>
      <c r="O77" s="40">
        <v>14.389633999999999</v>
      </c>
      <c r="P77" s="40">
        <v>29.802536</v>
      </c>
      <c r="Q77" s="40">
        <v>7.5338719999999997</v>
      </c>
      <c r="R77" s="40">
        <v>-5.6451796999999999</v>
      </c>
      <c r="S77" s="40">
        <v>-4.9035190000000002</v>
      </c>
      <c r="T77" s="40">
        <v>-1.5283704</v>
      </c>
      <c r="U77" s="40">
        <v>15.874207</v>
      </c>
      <c r="V77" s="155">
        <v>5.1939010000000003</v>
      </c>
      <c r="W77" s="24"/>
    </row>
    <row r="78" spans="1:23" x14ac:dyDescent="0.35">
      <c r="A78" s="2">
        <v>44245</v>
      </c>
      <c r="B78" s="40">
        <v>60.3078</v>
      </c>
      <c r="C78" s="40">
        <v>8.7678910000000005</v>
      </c>
      <c r="D78" s="40">
        <v>-1.4464915</v>
      </c>
      <c r="E78" s="40">
        <v>-3.7260591999999999</v>
      </c>
      <c r="F78" s="40">
        <v>-7.1072579999999996E-2</v>
      </c>
      <c r="G78" s="40">
        <v>12.250244</v>
      </c>
      <c r="H78" s="40">
        <v>4.5925500000000001</v>
      </c>
      <c r="I78" s="40">
        <v>52.845350000000003</v>
      </c>
      <c r="J78" s="40">
        <v>-10.366510999999999</v>
      </c>
      <c r="K78" s="40">
        <v>51.145650000000003</v>
      </c>
      <c r="L78" s="40">
        <v>-16.239149999999999</v>
      </c>
      <c r="M78" s="40">
        <v>11.531734</v>
      </c>
      <c r="N78" s="40">
        <v>-9.3534579999999998</v>
      </c>
      <c r="O78" s="40">
        <v>23.56391</v>
      </c>
      <c r="P78" s="40">
        <v>48.080944000000002</v>
      </c>
      <c r="Q78" s="40">
        <v>11.815739000000001</v>
      </c>
      <c r="R78" s="40">
        <v>-0.17507075999999999</v>
      </c>
      <c r="S78" s="40">
        <v>8.7023849999999996</v>
      </c>
      <c r="T78" s="40">
        <v>5.2153109999999998</v>
      </c>
      <c r="U78" s="40">
        <v>21.272064</v>
      </c>
      <c r="V78" s="155">
        <v>15.072144</v>
      </c>
      <c r="W78" s="24"/>
    </row>
    <row r="79" spans="1:23" x14ac:dyDescent="0.35">
      <c r="A79" s="2">
        <v>44273</v>
      </c>
      <c r="B79" s="40">
        <v>56.193793999999997</v>
      </c>
      <c r="C79" s="40">
        <v>96.689139999999995</v>
      </c>
      <c r="D79" s="40">
        <v>61.154792999999998</v>
      </c>
      <c r="E79" s="40">
        <v>54.640293</v>
      </c>
      <c r="F79" s="40">
        <v>45.282899999999998</v>
      </c>
      <c r="G79" s="40">
        <v>69.957565000000002</v>
      </c>
      <c r="H79" s="40">
        <v>42.559420000000003</v>
      </c>
      <c r="I79" s="40">
        <v>97.241805999999997</v>
      </c>
      <c r="J79" s="40">
        <v>56.610619999999997</v>
      </c>
      <c r="K79" s="40">
        <v>117.13531</v>
      </c>
      <c r="L79" s="40">
        <v>59.385635000000001</v>
      </c>
      <c r="M79" s="40">
        <v>95.115814</v>
      </c>
      <c r="N79" s="40">
        <v>90.252750000000006</v>
      </c>
      <c r="O79" s="40">
        <v>77.79804</v>
      </c>
      <c r="P79" s="40">
        <v>62.823996999999999</v>
      </c>
      <c r="Q79" s="40">
        <v>30.031036</v>
      </c>
      <c r="R79" s="40">
        <v>49.675133000000002</v>
      </c>
      <c r="S79" s="40">
        <v>56.698462999999997</v>
      </c>
      <c r="T79" s="40">
        <v>67.667563999999999</v>
      </c>
      <c r="U79" s="40">
        <v>78.128240000000005</v>
      </c>
      <c r="V79" s="155">
        <v>59.780014000000001</v>
      </c>
      <c r="W79" s="24"/>
    </row>
    <row r="80" spans="1:23" x14ac:dyDescent="0.35">
      <c r="A80" s="2">
        <v>44302</v>
      </c>
      <c r="B80" s="40">
        <v>46.286797</v>
      </c>
      <c r="C80" s="40">
        <v>54.478476999999998</v>
      </c>
      <c r="D80" s="40">
        <v>51.92512</v>
      </c>
      <c r="E80" s="40">
        <v>24.5425</v>
      </c>
      <c r="F80" s="40">
        <v>39.54128</v>
      </c>
      <c r="G80" s="40">
        <v>48.237312000000003</v>
      </c>
      <c r="H80" s="40">
        <v>23.091484000000001</v>
      </c>
      <c r="I80" s="40">
        <v>78.556179999999998</v>
      </c>
      <c r="J80" s="40">
        <v>75.028989999999993</v>
      </c>
      <c r="K80" s="40">
        <v>92.367590000000007</v>
      </c>
      <c r="L80" s="40">
        <v>44.873966000000003</v>
      </c>
      <c r="M80" s="40">
        <v>86.698319999999995</v>
      </c>
      <c r="N80" s="40">
        <v>62.86589</v>
      </c>
      <c r="O80" s="40">
        <v>65.274720000000002</v>
      </c>
      <c r="P80" s="40">
        <v>39.247250000000001</v>
      </c>
      <c r="Q80" s="40">
        <v>29.212904000000002</v>
      </c>
      <c r="R80" s="40">
        <v>29.063856000000001</v>
      </c>
      <c r="S80" s="40">
        <v>23.425174999999999</v>
      </c>
      <c r="T80" s="40">
        <v>44.609116</v>
      </c>
      <c r="U80" s="40">
        <v>60.084567999999997</v>
      </c>
      <c r="V80" s="155">
        <v>52.794646999999998</v>
      </c>
      <c r="W80" s="24"/>
    </row>
    <row r="81" spans="1:23" x14ac:dyDescent="0.35">
      <c r="A81" s="2">
        <v>44334</v>
      </c>
      <c r="B81" s="40">
        <v>47.584556999999997</v>
      </c>
      <c r="C81" s="40">
        <v>21.147537</v>
      </c>
      <c r="D81" s="40">
        <v>34.237957000000002</v>
      </c>
      <c r="E81" s="40">
        <v>20.364903999999999</v>
      </c>
      <c r="F81" s="40">
        <v>44.497703999999999</v>
      </c>
      <c r="G81" s="40">
        <v>30.452013000000001</v>
      </c>
      <c r="H81" s="40">
        <v>15.303922</v>
      </c>
      <c r="I81" s="40">
        <v>63.449931999999997</v>
      </c>
      <c r="J81" s="40">
        <v>59.777484999999999</v>
      </c>
      <c r="K81" s="40">
        <v>75.438559999999995</v>
      </c>
      <c r="L81" s="40">
        <v>63.4465</v>
      </c>
      <c r="M81" s="40">
        <v>66.631140000000002</v>
      </c>
      <c r="N81" s="40">
        <v>61.923780000000001</v>
      </c>
      <c r="O81" s="40">
        <v>64.646850000000001</v>
      </c>
      <c r="P81" s="40">
        <v>28.890587</v>
      </c>
      <c r="Q81" s="40">
        <v>24.883210999999999</v>
      </c>
      <c r="R81" s="40">
        <v>21.784962</v>
      </c>
      <c r="S81" s="40">
        <v>15.157007999999999</v>
      </c>
      <c r="T81" s="40">
        <v>48.620699999999999</v>
      </c>
      <c r="U81" s="40">
        <v>41.457428</v>
      </c>
      <c r="V81" s="155">
        <v>50.717354</v>
      </c>
      <c r="W81" s="24"/>
    </row>
    <row r="82" spans="1:23" x14ac:dyDescent="0.35">
      <c r="A82" s="2">
        <v>44365</v>
      </c>
      <c r="B82" s="40">
        <v>40.795326000000003</v>
      </c>
      <c r="C82" s="40">
        <v>13.007365999999999</v>
      </c>
      <c r="D82" s="40">
        <v>12.653744</v>
      </c>
      <c r="E82" s="40">
        <v>13.081348</v>
      </c>
      <c r="F82" s="40">
        <v>26.716840000000001</v>
      </c>
      <c r="G82" s="40">
        <v>2.3492217000000002</v>
      </c>
      <c r="H82" s="40">
        <v>6.6312670000000002</v>
      </c>
      <c r="I82" s="40">
        <v>60.061549999999997</v>
      </c>
      <c r="J82" s="40">
        <v>48.708903999999997</v>
      </c>
      <c r="K82" s="40">
        <v>60.387504999999997</v>
      </c>
      <c r="L82" s="40">
        <v>39.690758000000002</v>
      </c>
      <c r="M82" s="40">
        <v>45.837676999999999</v>
      </c>
      <c r="N82" s="40">
        <v>44.968615999999997</v>
      </c>
      <c r="O82" s="40">
        <v>56.119</v>
      </c>
      <c r="P82" s="40">
        <v>24.482953999999999</v>
      </c>
      <c r="Q82" s="40">
        <v>17.758633</v>
      </c>
      <c r="R82" s="40">
        <v>17.480229999999999</v>
      </c>
      <c r="S82" s="40">
        <v>-2.3123621999999999</v>
      </c>
      <c r="T82" s="40">
        <v>46.688473000000002</v>
      </c>
      <c r="U82" s="40">
        <v>46.132553000000001</v>
      </c>
      <c r="V82" s="155">
        <v>46.540579999999999</v>
      </c>
      <c r="W82" s="24"/>
    </row>
    <row r="83" spans="1:23" x14ac:dyDescent="0.35">
      <c r="A83" s="2">
        <v>44393</v>
      </c>
      <c r="B83" s="40">
        <v>24.12585</v>
      </c>
      <c r="C83" s="40">
        <v>2.2275925000000001</v>
      </c>
      <c r="D83" s="40">
        <v>7.829237</v>
      </c>
      <c r="E83" s="40">
        <v>7.6364993999999999</v>
      </c>
      <c r="F83" s="40">
        <v>27.484535000000001</v>
      </c>
      <c r="G83" s="40">
        <v>2.3269653000000001E-2</v>
      </c>
      <c r="H83" s="40">
        <v>-3.660196</v>
      </c>
      <c r="I83" s="40">
        <v>53.48847</v>
      </c>
      <c r="J83" s="40">
        <v>55.240189999999998</v>
      </c>
      <c r="K83" s="40">
        <v>55.173636999999999</v>
      </c>
      <c r="L83" s="40">
        <v>30.041253999999999</v>
      </c>
      <c r="M83" s="40">
        <v>30.529748999999999</v>
      </c>
      <c r="N83" s="40">
        <v>37.44726</v>
      </c>
      <c r="O83" s="40">
        <v>42.926501999999999</v>
      </c>
      <c r="P83" s="40">
        <v>11.334491</v>
      </c>
      <c r="Q83" s="40">
        <v>14.739096</v>
      </c>
      <c r="R83" s="40">
        <v>16.805160000000001</v>
      </c>
      <c r="S83" s="40">
        <v>-7.3371529999999998</v>
      </c>
      <c r="T83" s="40">
        <v>43.132052999999999</v>
      </c>
      <c r="U83" s="40">
        <v>34.026206999999999</v>
      </c>
      <c r="V83" s="155">
        <v>44.882809999999999</v>
      </c>
      <c r="W83" s="24"/>
    </row>
    <row r="84" spans="1:23" x14ac:dyDescent="0.35">
      <c r="A84" s="2">
        <v>44426</v>
      </c>
      <c r="B84" s="40">
        <v>12.401617</v>
      </c>
      <c r="C84" s="40">
        <v>3.8465858000000002</v>
      </c>
      <c r="D84" s="40">
        <v>7.3405860000000001</v>
      </c>
      <c r="E84" s="40">
        <v>4.5736910000000002</v>
      </c>
      <c r="F84" s="40">
        <v>17.410923</v>
      </c>
      <c r="G84" s="40">
        <v>-18.811900000000001</v>
      </c>
      <c r="H84" s="40">
        <v>-6.4604699999999999</v>
      </c>
      <c r="I84" s="40">
        <v>37.773586000000002</v>
      </c>
      <c r="J84" s="40">
        <v>47.282134999999997</v>
      </c>
      <c r="K84" s="40">
        <v>31.794394</v>
      </c>
      <c r="L84" s="40">
        <v>16.134823000000001</v>
      </c>
      <c r="M84" s="40">
        <v>32.002482999999998</v>
      </c>
      <c r="N84" s="40">
        <v>35.562263000000002</v>
      </c>
      <c r="O84" s="40">
        <v>37.556710000000002</v>
      </c>
      <c r="P84" s="40">
        <v>-6.8039236000000001</v>
      </c>
      <c r="Q84" s="40">
        <v>16.253674</v>
      </c>
      <c r="R84" s="40">
        <v>16.672301999999998</v>
      </c>
      <c r="S84" s="40">
        <v>16.879427</v>
      </c>
      <c r="T84" s="40">
        <v>41.032124000000003</v>
      </c>
      <c r="U84" s="40">
        <v>35.470709999999997</v>
      </c>
      <c r="V84" s="155">
        <v>45.852640000000001</v>
      </c>
      <c r="W84" s="24"/>
    </row>
    <row r="85" spans="1:23" x14ac:dyDescent="0.35">
      <c r="A85" s="2">
        <v>44456</v>
      </c>
      <c r="B85" s="40">
        <v>15.170859999999999</v>
      </c>
      <c r="C85" s="40">
        <v>10.405803000000001</v>
      </c>
      <c r="D85" s="40">
        <v>18.754887</v>
      </c>
      <c r="E85" s="40">
        <v>14.942169</v>
      </c>
      <c r="F85" s="40">
        <v>31.43637</v>
      </c>
      <c r="G85" s="40">
        <v>-10.078687</v>
      </c>
      <c r="H85" s="40">
        <v>0.86716413000000003</v>
      </c>
      <c r="I85" s="40">
        <v>44.198799999999999</v>
      </c>
      <c r="J85" s="40">
        <v>49.342379999999999</v>
      </c>
      <c r="K85" s="40">
        <v>26.032935999999999</v>
      </c>
      <c r="L85" s="40">
        <v>9.0863340000000008</v>
      </c>
      <c r="M85" s="40">
        <v>24.622237999999999</v>
      </c>
      <c r="N85" s="40">
        <v>34.677590000000002</v>
      </c>
      <c r="O85" s="40">
        <v>42.953240000000001</v>
      </c>
      <c r="P85" s="40">
        <v>-6.0604277</v>
      </c>
      <c r="Q85" s="40">
        <v>12.7144575</v>
      </c>
      <c r="R85" s="40">
        <v>26.568829999999998</v>
      </c>
      <c r="S85" s="40">
        <v>14.418888000000001</v>
      </c>
      <c r="T85" s="40">
        <v>43.349502999999999</v>
      </c>
      <c r="U85" s="40">
        <v>33.350203999999998</v>
      </c>
      <c r="V85" s="155">
        <v>41.36486</v>
      </c>
      <c r="W85" s="24"/>
    </row>
    <row r="86" spans="1:23" x14ac:dyDescent="0.35">
      <c r="A86" s="2">
        <v>44487</v>
      </c>
      <c r="B86" s="40">
        <v>12.337517999999999</v>
      </c>
      <c r="C86" s="40">
        <v>2.9122352999999999</v>
      </c>
      <c r="D86" s="40">
        <v>35.839866999999998</v>
      </c>
      <c r="E86" s="40">
        <v>22.673119</v>
      </c>
      <c r="F86" s="40">
        <v>52.085760000000001</v>
      </c>
      <c r="G86" s="40">
        <v>2.2736668999999998</v>
      </c>
      <c r="H86" s="40">
        <v>4.7504900000000001</v>
      </c>
      <c r="I86" s="40">
        <v>37.573086000000004</v>
      </c>
      <c r="J86" s="40">
        <v>44.056213</v>
      </c>
      <c r="K86" s="40">
        <v>20.596563</v>
      </c>
      <c r="L86" s="40">
        <v>17.297696999999999</v>
      </c>
      <c r="M86" s="40">
        <v>36.427750000000003</v>
      </c>
      <c r="N86" s="40">
        <v>46.536290000000001</v>
      </c>
      <c r="O86" s="40">
        <v>45.329329999999999</v>
      </c>
      <c r="P86" s="40">
        <v>-8.1885220000000007</v>
      </c>
      <c r="Q86" s="40">
        <v>18.652581999999999</v>
      </c>
      <c r="R86" s="40">
        <v>33.253349999999998</v>
      </c>
      <c r="S86" s="40">
        <v>5.1625370000000004</v>
      </c>
      <c r="T86" s="40">
        <v>43.575049999999997</v>
      </c>
      <c r="U86" s="40">
        <v>29.767263</v>
      </c>
      <c r="V86" s="155">
        <v>42.145919999999997</v>
      </c>
      <c r="W86" s="24"/>
    </row>
    <row r="87" spans="1:23" x14ac:dyDescent="0.35">
      <c r="A87" s="2">
        <v>44518</v>
      </c>
      <c r="B87" s="40">
        <v>8.8999629999999996</v>
      </c>
      <c r="C87" s="40">
        <v>-7.9803762000000003</v>
      </c>
      <c r="D87" s="40">
        <v>10.038149000000001</v>
      </c>
      <c r="E87" s="40">
        <v>3.4692525999999999</v>
      </c>
      <c r="F87" s="40">
        <v>22.74624</v>
      </c>
      <c r="G87" s="40">
        <v>-5.499625</v>
      </c>
      <c r="H87" s="40">
        <v>-6.352341</v>
      </c>
      <c r="I87" s="40">
        <v>36.346687000000003</v>
      </c>
      <c r="J87" s="40">
        <v>18.681775999999999</v>
      </c>
      <c r="K87" s="40">
        <v>5.3395270000000004</v>
      </c>
      <c r="L87" s="40">
        <v>-7.8715029999999997</v>
      </c>
      <c r="M87" s="40">
        <v>17.007339999999999</v>
      </c>
      <c r="N87" s="40">
        <v>29.358899999999998</v>
      </c>
      <c r="O87" s="40">
        <v>36.21116</v>
      </c>
      <c r="P87" s="40">
        <v>-13.616370999999999</v>
      </c>
      <c r="Q87" s="40">
        <v>19.303702999999999</v>
      </c>
      <c r="R87" s="40">
        <v>20.990192</v>
      </c>
      <c r="S87" s="40">
        <v>-1.8839300000000001</v>
      </c>
      <c r="T87" s="40">
        <v>52.844093000000001</v>
      </c>
      <c r="U87" s="40">
        <v>35.337555000000002</v>
      </c>
      <c r="V87" s="155">
        <v>42.054653000000002</v>
      </c>
      <c r="W87" s="24"/>
    </row>
    <row r="88" spans="1:23" x14ac:dyDescent="0.35">
      <c r="A88" s="2">
        <v>44547</v>
      </c>
      <c r="B88" s="40">
        <v>7.2515130000000001</v>
      </c>
      <c r="C88" s="40">
        <v>-15.200692</v>
      </c>
      <c r="D88" s="40">
        <v>-4.1231274999999998</v>
      </c>
      <c r="E88" s="40">
        <v>-0.14543533</v>
      </c>
      <c r="F88" s="40">
        <v>3.9955497000000002</v>
      </c>
      <c r="G88" s="40">
        <v>-16.657029999999999</v>
      </c>
      <c r="H88" s="40">
        <v>-14.406656999999999</v>
      </c>
      <c r="I88" s="40">
        <v>28.138314999999999</v>
      </c>
      <c r="J88" s="40">
        <v>15.140461999999999</v>
      </c>
      <c r="K88" s="40">
        <v>-1.7744005</v>
      </c>
      <c r="L88" s="40">
        <v>-18.898499000000001</v>
      </c>
      <c r="M88" s="40">
        <v>3.8590908000000002</v>
      </c>
      <c r="N88" s="40">
        <v>4.606509</v>
      </c>
      <c r="O88" s="40">
        <v>19.244492000000001</v>
      </c>
      <c r="P88" s="40">
        <v>-22.022103999999999</v>
      </c>
      <c r="Q88" s="40">
        <v>12.227285</v>
      </c>
      <c r="R88" s="40">
        <v>10.636901999999999</v>
      </c>
      <c r="S88" s="40">
        <v>-27.646996000000001</v>
      </c>
      <c r="T88" s="40">
        <v>47.974440000000001</v>
      </c>
      <c r="U88" s="40">
        <v>23.556805000000001</v>
      </c>
      <c r="V88" s="155">
        <v>32.130768000000003</v>
      </c>
      <c r="W88" s="24"/>
    </row>
    <row r="89" spans="1:23" x14ac:dyDescent="0.35">
      <c r="A89" s="2">
        <v>44579</v>
      </c>
      <c r="B89" s="40">
        <v>-4.1541220000000001</v>
      </c>
      <c r="C89" s="40">
        <v>-17.499458000000001</v>
      </c>
      <c r="D89" s="40">
        <v>-4.6959280000000003</v>
      </c>
      <c r="E89" s="40">
        <v>-3.4844518</v>
      </c>
      <c r="F89" s="40">
        <v>15.969122</v>
      </c>
      <c r="G89" s="40">
        <v>-0.81341859999999999</v>
      </c>
      <c r="H89" s="40">
        <v>-6.9791555000000001</v>
      </c>
      <c r="I89" s="40">
        <v>19.806587</v>
      </c>
      <c r="J89" s="40">
        <v>16.113555999999999</v>
      </c>
      <c r="K89" s="40">
        <v>-16.943377000000002</v>
      </c>
      <c r="L89" s="40">
        <v>-14.443659999999999</v>
      </c>
      <c r="M89" s="40">
        <v>11.780810000000001</v>
      </c>
      <c r="N89" s="40">
        <v>16.689003</v>
      </c>
      <c r="O89" s="40">
        <v>23.372173</v>
      </c>
      <c r="P89" s="40">
        <v>-25.879716999999999</v>
      </c>
      <c r="Q89" s="40">
        <v>17.116463</v>
      </c>
      <c r="R89" s="40">
        <v>9.9421859999999995</v>
      </c>
      <c r="S89" s="40">
        <v>-26.761078000000001</v>
      </c>
      <c r="T89" s="40">
        <v>35.221829999999997</v>
      </c>
      <c r="U89" s="40">
        <v>7.2586417000000001</v>
      </c>
      <c r="V89" s="155">
        <v>41.599262000000003</v>
      </c>
      <c r="W89" s="24"/>
    </row>
    <row r="90" spans="1:23" x14ac:dyDescent="0.35">
      <c r="A90" s="2">
        <v>44610</v>
      </c>
      <c r="B90" s="40">
        <v>-14.038741999999999</v>
      </c>
      <c r="C90" s="40">
        <v>-16.095661</v>
      </c>
      <c r="D90" s="40">
        <v>3.6345242999999998</v>
      </c>
      <c r="E90" s="40">
        <v>7.4316740000000001</v>
      </c>
      <c r="F90" s="40">
        <v>4.3375373000000002</v>
      </c>
      <c r="G90" s="40">
        <v>-5.3696989999999998</v>
      </c>
      <c r="H90" s="40">
        <v>-0.87663530000000001</v>
      </c>
      <c r="I90" s="40">
        <v>12.893748</v>
      </c>
      <c r="J90" s="40">
        <v>22.453426</v>
      </c>
      <c r="K90" s="40">
        <v>-18.622540999999998</v>
      </c>
      <c r="L90" s="40">
        <v>1.0804533999999999</v>
      </c>
      <c r="M90" s="40">
        <v>9.0789679999999997</v>
      </c>
      <c r="N90" s="40">
        <v>22.588598000000001</v>
      </c>
      <c r="O90" s="40">
        <v>10.667752999999999</v>
      </c>
      <c r="P90" s="40">
        <v>-34.497959999999999</v>
      </c>
      <c r="Q90" s="40">
        <v>26.23893</v>
      </c>
      <c r="R90" s="40">
        <v>13.37961</v>
      </c>
      <c r="S90" s="40">
        <v>-30.141300000000001</v>
      </c>
      <c r="T90" s="40">
        <v>38.664099999999998</v>
      </c>
      <c r="U90" s="40">
        <v>9.2804789999999997</v>
      </c>
      <c r="V90" s="155">
        <v>43.234206999999998</v>
      </c>
      <c r="W90" s="24"/>
    </row>
    <row r="91" spans="1:23" x14ac:dyDescent="0.35">
      <c r="A91" s="2">
        <v>44638</v>
      </c>
      <c r="B91" s="40">
        <v>-6.6953240000000003</v>
      </c>
      <c r="C91" s="40">
        <v>-13.640374</v>
      </c>
      <c r="D91" s="40">
        <v>8.4454775000000009</v>
      </c>
      <c r="E91" s="40">
        <v>3.2805442999999999</v>
      </c>
      <c r="F91" s="40">
        <v>2.8949259999999999</v>
      </c>
      <c r="G91" s="40">
        <v>6.1538814999999998</v>
      </c>
      <c r="H91" s="40">
        <v>-2.01661</v>
      </c>
      <c r="I91" s="40">
        <v>11.143886999999999</v>
      </c>
      <c r="J91" s="40">
        <v>21.228812999999999</v>
      </c>
      <c r="K91" s="40">
        <v>-16.651768000000001</v>
      </c>
      <c r="L91" s="40">
        <v>13.234864999999999</v>
      </c>
      <c r="M91" s="40">
        <v>14.687203999999999</v>
      </c>
      <c r="N91" s="40">
        <v>2.8493284999999999</v>
      </c>
      <c r="O91" s="40">
        <v>15.307629</v>
      </c>
      <c r="P91" s="40">
        <v>-34.050415000000001</v>
      </c>
      <c r="Q91" s="40">
        <v>32.554400000000001</v>
      </c>
      <c r="R91" s="40">
        <v>6.9918870000000002</v>
      </c>
      <c r="S91" s="40">
        <v>-28.88006</v>
      </c>
      <c r="T91" s="40">
        <v>44.438040000000001</v>
      </c>
      <c r="U91" s="40">
        <v>6.3691380000000004</v>
      </c>
      <c r="V91" s="155">
        <v>40.838326000000002</v>
      </c>
      <c r="W91" s="24"/>
    </row>
    <row r="92" spans="1:23" x14ac:dyDescent="0.35">
      <c r="A92" s="2">
        <v>44669</v>
      </c>
      <c r="B92" s="40">
        <v>-9.9611870000000007</v>
      </c>
      <c r="C92" s="40">
        <v>-18.332778999999999</v>
      </c>
      <c r="D92" s="40">
        <v>14.227713</v>
      </c>
      <c r="E92" s="40">
        <v>2.6515126000000002</v>
      </c>
      <c r="F92" s="40">
        <v>-5.7554603000000002</v>
      </c>
      <c r="G92" s="40">
        <v>0.29907226999999997</v>
      </c>
      <c r="H92" s="40">
        <v>-2.8188110000000002</v>
      </c>
      <c r="I92" s="40">
        <v>-4.5912265999999997</v>
      </c>
      <c r="J92" s="40">
        <v>17.195118000000001</v>
      </c>
      <c r="K92" s="40">
        <v>-24.917179999999998</v>
      </c>
      <c r="L92" s="40">
        <v>16.819906</v>
      </c>
      <c r="M92" s="40">
        <v>3.2728195000000002</v>
      </c>
      <c r="N92" s="40">
        <v>-1.8602371</v>
      </c>
      <c r="O92" s="40">
        <v>15.630364</v>
      </c>
      <c r="P92" s="40">
        <v>-36.357613000000001</v>
      </c>
      <c r="Q92" s="40">
        <v>29.617547999999999</v>
      </c>
      <c r="R92" s="40">
        <v>7.6890349999999996</v>
      </c>
      <c r="S92" s="40">
        <v>1.5200853000000001</v>
      </c>
      <c r="T92" s="40">
        <v>47.931609999999999</v>
      </c>
      <c r="U92" s="40">
        <v>-6.2203939999999998</v>
      </c>
      <c r="V92" s="155">
        <v>41.674506999999998</v>
      </c>
      <c r="W92" s="24"/>
    </row>
    <row r="93" spans="1:23" x14ac:dyDescent="0.35">
      <c r="A93" s="2">
        <v>44699</v>
      </c>
      <c r="B93" s="40">
        <v>-23.963785000000001</v>
      </c>
      <c r="C93" s="40">
        <v>-1.8007696</v>
      </c>
      <c r="D93" s="40">
        <v>10.15451</v>
      </c>
      <c r="E93" s="40">
        <v>-0.20937919999999999</v>
      </c>
      <c r="F93" s="40">
        <v>-27.343738999999999</v>
      </c>
      <c r="G93" s="40">
        <v>-14.700174000000001</v>
      </c>
      <c r="H93" s="40">
        <v>-7.6573552999999999</v>
      </c>
      <c r="I93" s="40">
        <v>-7.8346309999999999</v>
      </c>
      <c r="J93" s="40">
        <v>6.0109972999999997</v>
      </c>
      <c r="K93" s="40">
        <v>-27.396630999999999</v>
      </c>
      <c r="L93" s="40">
        <v>-7.5992290000000002</v>
      </c>
      <c r="M93" s="40">
        <v>-11.125505</v>
      </c>
      <c r="N93" s="40">
        <v>-13.073634999999999</v>
      </c>
      <c r="O93" s="40">
        <v>5.1748753000000002E-2</v>
      </c>
      <c r="P93" s="40">
        <v>-38.867671999999999</v>
      </c>
      <c r="Q93" s="40">
        <v>20.78079</v>
      </c>
      <c r="R93" s="40">
        <v>3.4165144000000001</v>
      </c>
      <c r="S93" s="40">
        <v>-12.089812999999999</v>
      </c>
      <c r="T93" s="40">
        <v>27.482164000000001</v>
      </c>
      <c r="U93" s="40">
        <v>-17.348402</v>
      </c>
      <c r="V93" s="155">
        <v>20.748066000000001</v>
      </c>
      <c r="W93" s="24"/>
    </row>
    <row r="94" spans="1:23" x14ac:dyDescent="0.35">
      <c r="A94" s="2">
        <v>44729</v>
      </c>
      <c r="B94" s="40">
        <v>-14.229226000000001</v>
      </c>
      <c r="C94" s="40">
        <v>-4.2332945000000004</v>
      </c>
      <c r="D94" s="40">
        <v>8.9162710000000001</v>
      </c>
      <c r="E94" s="40">
        <v>-14.616156</v>
      </c>
      <c r="F94" s="40">
        <v>-30.699359999999999</v>
      </c>
      <c r="G94" s="40">
        <v>2.2242069999999998</v>
      </c>
      <c r="H94" s="40">
        <v>-12.307877</v>
      </c>
      <c r="I94" s="40">
        <v>-15.305650999999999</v>
      </c>
      <c r="J94" s="40">
        <v>-0.18716455000000001</v>
      </c>
      <c r="K94" s="40">
        <v>-33.510444999999997</v>
      </c>
      <c r="L94" s="40">
        <v>-21.845794999999999</v>
      </c>
      <c r="M94" s="40">
        <v>-12.730043999999999</v>
      </c>
      <c r="N94" s="40">
        <v>-15.847415</v>
      </c>
      <c r="O94" s="40">
        <v>-6.9084763999999996</v>
      </c>
      <c r="P94" s="40">
        <v>-33.503979999999999</v>
      </c>
      <c r="Q94" s="40">
        <v>16.46105</v>
      </c>
      <c r="R94" s="40">
        <v>-3.6015212999999999</v>
      </c>
      <c r="S94" s="40">
        <v>-9.1908159999999999</v>
      </c>
      <c r="T94" s="40">
        <v>15.618968000000001</v>
      </c>
      <c r="U94" s="40">
        <v>-25.751888000000001</v>
      </c>
      <c r="V94" s="155">
        <v>10.196256999999999</v>
      </c>
      <c r="W94" s="24"/>
    </row>
    <row r="95" spans="1:23" x14ac:dyDescent="0.35">
      <c r="A95" s="2">
        <v>44760</v>
      </c>
      <c r="B95" s="40">
        <v>-16.133265999999999</v>
      </c>
      <c r="C95" s="40">
        <v>-1.9002736</v>
      </c>
      <c r="D95" s="40">
        <v>9.191179</v>
      </c>
      <c r="E95" s="40">
        <v>-13.396274999999999</v>
      </c>
      <c r="F95" s="40">
        <v>-36.360219999999998</v>
      </c>
      <c r="G95" s="40">
        <v>-8.7566380000000006</v>
      </c>
      <c r="H95" s="40">
        <v>-9.8385700000000007</v>
      </c>
      <c r="I95" s="40">
        <v>-21.06964</v>
      </c>
      <c r="J95" s="40">
        <v>-3.1700431999999998</v>
      </c>
      <c r="K95" s="40">
        <v>-35.495358000000003</v>
      </c>
      <c r="L95" s="40">
        <v>-25.519735000000001</v>
      </c>
      <c r="M95" s="40">
        <v>-13.364858</v>
      </c>
      <c r="N95" s="40">
        <v>-15.753823000000001</v>
      </c>
      <c r="O95" s="40">
        <v>-3.6852299999999998</v>
      </c>
      <c r="P95" s="40">
        <v>-32.259500000000003</v>
      </c>
      <c r="Q95" s="40">
        <v>12.697554</v>
      </c>
      <c r="R95" s="40">
        <v>-1.8775702000000001</v>
      </c>
      <c r="S95" s="40">
        <v>-11.189591999999999</v>
      </c>
      <c r="T95" s="40">
        <v>13.402772000000001</v>
      </c>
      <c r="U95" s="40">
        <v>-25.998867000000001</v>
      </c>
      <c r="V95" s="155">
        <v>7.8446030000000002</v>
      </c>
      <c r="W95" s="24"/>
    </row>
    <row r="96" spans="1:23" x14ac:dyDescent="0.35">
      <c r="A96" s="2">
        <v>44791</v>
      </c>
      <c r="B96" s="40">
        <v>-14.5660515</v>
      </c>
      <c r="C96" s="40">
        <v>4.7193645999999996</v>
      </c>
      <c r="D96" s="40">
        <v>16.591000000000001</v>
      </c>
      <c r="E96" s="40">
        <v>-2.5474608000000001</v>
      </c>
      <c r="F96" s="40">
        <v>-34.331904999999999</v>
      </c>
      <c r="G96" s="40">
        <v>12.229538</v>
      </c>
      <c r="H96" s="40">
        <v>-3.6887645999999998</v>
      </c>
      <c r="I96" s="40">
        <v>-11.744678499999999</v>
      </c>
      <c r="J96" s="40">
        <v>-1.2779533999999999</v>
      </c>
      <c r="K96" s="40">
        <v>-27.315079999999998</v>
      </c>
      <c r="L96" s="40">
        <v>3.0532240000000002</v>
      </c>
      <c r="M96" s="40">
        <v>-4.6879530000000003</v>
      </c>
      <c r="N96" s="40">
        <v>-7.7357950000000004</v>
      </c>
      <c r="O96" s="40">
        <v>1.9351125</v>
      </c>
      <c r="P96" s="40">
        <v>-27.569514999999999</v>
      </c>
      <c r="Q96" s="40">
        <v>24.287106000000001</v>
      </c>
      <c r="R96" s="40">
        <v>5.4257035</v>
      </c>
      <c r="S96" s="40">
        <v>-1.5083550999999999</v>
      </c>
      <c r="T96" s="40">
        <v>18.062687</v>
      </c>
      <c r="U96" s="40">
        <v>-18.977958999999998</v>
      </c>
      <c r="V96" s="155">
        <v>13.195717</v>
      </c>
      <c r="W96" s="24"/>
    </row>
    <row r="97" spans="1:23" x14ac:dyDescent="0.35">
      <c r="A97" s="2">
        <v>44820</v>
      </c>
      <c r="B97" s="40">
        <v>-22.862207000000001</v>
      </c>
      <c r="C97" s="40">
        <v>4.7103166999999999</v>
      </c>
      <c r="D97" s="40">
        <v>15.499711</v>
      </c>
      <c r="E97" s="40">
        <v>-15.176779</v>
      </c>
      <c r="F97" s="40">
        <v>-45.326377999999998</v>
      </c>
      <c r="G97" s="40">
        <v>0.79448222999999996</v>
      </c>
      <c r="H97" s="40">
        <v>-12.357283000000001</v>
      </c>
      <c r="I97" s="40">
        <v>-24.086666000000001</v>
      </c>
      <c r="J97" s="40">
        <v>-6.8752409999999999</v>
      </c>
      <c r="K97" s="40">
        <v>-33.544350000000001</v>
      </c>
      <c r="L97" s="40">
        <v>-1.2343109000000001</v>
      </c>
      <c r="M97" s="40">
        <v>-14.519125000000001</v>
      </c>
      <c r="N97" s="40">
        <v>-16.624414000000002</v>
      </c>
      <c r="O97" s="40">
        <v>-8.022672</v>
      </c>
      <c r="P97" s="40">
        <v>-31.330680000000001</v>
      </c>
      <c r="Q97" s="40">
        <v>16.928768000000002</v>
      </c>
      <c r="R97" s="40">
        <v>-7.9667569999999993E-2</v>
      </c>
      <c r="S97" s="40">
        <v>10.639524</v>
      </c>
      <c r="T97" s="40">
        <v>11.526071999999999</v>
      </c>
      <c r="U97" s="40">
        <v>-26.609860999999999</v>
      </c>
      <c r="V97" s="155">
        <v>3.7873625999999998</v>
      </c>
      <c r="W97" s="24"/>
    </row>
    <row r="98" spans="1:23" x14ac:dyDescent="0.35">
      <c r="A98" s="2">
        <v>44852</v>
      </c>
      <c r="B98" s="40">
        <v>-27.94342</v>
      </c>
      <c r="C98" s="40">
        <v>6.8950294999999997</v>
      </c>
      <c r="D98" s="40">
        <v>-6.0098944000000003</v>
      </c>
      <c r="E98" s="40">
        <v>-26.490974000000001</v>
      </c>
      <c r="F98" s="40">
        <v>-51.066895000000002</v>
      </c>
      <c r="G98" s="40">
        <v>-10.974085000000001</v>
      </c>
      <c r="H98" s="40">
        <v>-21.235716</v>
      </c>
      <c r="I98" s="40">
        <v>-29.776024</v>
      </c>
      <c r="J98" s="40">
        <v>-4.3652829999999998</v>
      </c>
      <c r="K98" s="40">
        <v>-35.610419999999998</v>
      </c>
      <c r="L98" s="40">
        <v>10.117424</v>
      </c>
      <c r="M98" s="40">
        <v>-20.761787000000002</v>
      </c>
      <c r="N98" s="40">
        <v>-15.613306</v>
      </c>
      <c r="O98" s="40">
        <v>-13.31194</v>
      </c>
      <c r="P98" s="40">
        <v>-41.298217999999999</v>
      </c>
      <c r="Q98" s="40">
        <v>6.6779137000000004</v>
      </c>
      <c r="R98" s="40">
        <v>-3.2580673999999998</v>
      </c>
      <c r="S98" s="40">
        <v>36.281596999999998</v>
      </c>
      <c r="T98" s="40">
        <v>6.7532779999999999</v>
      </c>
      <c r="U98" s="40">
        <v>-36.464024000000002</v>
      </c>
      <c r="V98" s="155">
        <v>1.1249423000000001</v>
      </c>
      <c r="W98" s="24"/>
    </row>
    <row r="99" spans="1:23" x14ac:dyDescent="0.35">
      <c r="A99" s="2">
        <v>44883</v>
      </c>
      <c r="B99" s="40">
        <v>-26.989889999999999</v>
      </c>
      <c r="C99" s="40">
        <v>8.596921</v>
      </c>
      <c r="D99" s="40">
        <v>0.69414379999999998</v>
      </c>
      <c r="E99" s="40">
        <v>-20.895714000000002</v>
      </c>
      <c r="F99" s="40">
        <v>-30.399483</v>
      </c>
      <c r="G99" s="40">
        <v>3.4978747000000001</v>
      </c>
      <c r="H99" s="40">
        <v>-9.5567170000000008</v>
      </c>
      <c r="I99" s="40">
        <v>-25.058926</v>
      </c>
      <c r="J99" s="40">
        <v>15.556668999999999</v>
      </c>
      <c r="K99" s="40">
        <v>-24.199508999999999</v>
      </c>
      <c r="L99" s="40">
        <v>13.96203</v>
      </c>
      <c r="M99" s="40">
        <v>-4.8512936</v>
      </c>
      <c r="N99" s="40">
        <v>-6.6577789999999997</v>
      </c>
      <c r="O99" s="40">
        <v>-8.154928</v>
      </c>
      <c r="P99" s="40">
        <v>-34.650689999999997</v>
      </c>
      <c r="Q99" s="40">
        <v>2.2253036000000002</v>
      </c>
      <c r="R99" s="40">
        <v>-2.0375310999999998</v>
      </c>
      <c r="S99" s="40">
        <v>44.894362999999998</v>
      </c>
      <c r="T99" s="40">
        <v>-2.8341413000000002</v>
      </c>
      <c r="U99" s="40">
        <v>-45.146500000000003</v>
      </c>
      <c r="V99" s="155">
        <v>-4.3842673000000003</v>
      </c>
      <c r="W99" s="24"/>
    </row>
    <row r="100" spans="1:23" x14ac:dyDescent="0.35">
      <c r="A100" s="2">
        <v>44911</v>
      </c>
      <c r="B100" s="40">
        <v>-26.612400000000001</v>
      </c>
      <c r="C100" s="40">
        <v>11.716377</v>
      </c>
      <c r="D100" s="40">
        <v>1.5424131999999999</v>
      </c>
      <c r="E100" s="40">
        <v>-19.209105000000001</v>
      </c>
      <c r="F100" s="40">
        <v>-24.842178000000001</v>
      </c>
      <c r="G100" s="40">
        <v>5.8551549999999999</v>
      </c>
      <c r="H100" s="40">
        <v>-2.6457964999999999</v>
      </c>
      <c r="I100" s="40">
        <v>-24.91132</v>
      </c>
      <c r="J100" s="40">
        <v>7.353294</v>
      </c>
      <c r="K100" s="40">
        <v>-27.158142000000002</v>
      </c>
      <c r="L100" s="40">
        <v>3.8542627999999999</v>
      </c>
      <c r="M100" s="40">
        <v>-6.9947900000000001</v>
      </c>
      <c r="N100" s="40">
        <v>2.1033525000000002</v>
      </c>
      <c r="O100" s="40">
        <v>-5.3189634999999997</v>
      </c>
      <c r="P100" s="40">
        <v>-23.090017</v>
      </c>
      <c r="Q100" s="40">
        <v>-4.2423544</v>
      </c>
      <c r="R100" s="40">
        <v>-1.5990793999999999</v>
      </c>
      <c r="S100" s="40">
        <v>82.111999999999995</v>
      </c>
      <c r="T100" s="40">
        <v>-8.9633280000000006</v>
      </c>
      <c r="U100" s="40">
        <v>-39.292071999999997</v>
      </c>
      <c r="V100" s="155">
        <v>-8.2165180000000007</v>
      </c>
      <c r="W100" s="24"/>
    </row>
    <row r="101" spans="1:23" x14ac:dyDescent="0.35">
      <c r="A101" s="2">
        <v>44944</v>
      </c>
      <c r="B101" s="40">
        <v>-17.506492999999999</v>
      </c>
      <c r="C101" s="40">
        <v>17.801642999999999</v>
      </c>
      <c r="D101" s="40">
        <v>0.65516233000000001</v>
      </c>
      <c r="E101" s="40">
        <v>-6.5804004999999997</v>
      </c>
      <c r="F101" s="40">
        <v>-23.49211</v>
      </c>
      <c r="G101" s="40">
        <v>-1.5334904</v>
      </c>
      <c r="H101" s="40">
        <v>-2.4165570000000001</v>
      </c>
      <c r="I101" s="40">
        <v>-23.155045000000001</v>
      </c>
      <c r="J101" s="40">
        <v>14.932383</v>
      </c>
      <c r="K101" s="40">
        <v>-17.250071999999999</v>
      </c>
      <c r="L101" s="40">
        <v>14.627969999999999</v>
      </c>
      <c r="M101" s="40">
        <v>-1.4793217000000001</v>
      </c>
      <c r="N101" s="40">
        <v>4.2765500000000003</v>
      </c>
      <c r="O101" s="40">
        <v>-10.497469000000001</v>
      </c>
      <c r="P101" s="40">
        <v>-14.677345000000001</v>
      </c>
      <c r="Q101" s="40">
        <v>-13.912815</v>
      </c>
      <c r="R101" s="40">
        <v>1.5160084</v>
      </c>
      <c r="S101" s="40">
        <v>92.090019999999996</v>
      </c>
      <c r="T101" s="40">
        <v>-5.1317750000000002</v>
      </c>
      <c r="U101" s="40">
        <v>-34.810077999999997</v>
      </c>
      <c r="V101" s="155">
        <v>-12.174462999999999</v>
      </c>
      <c r="W101" s="24"/>
    </row>
    <row r="102" spans="1:23" x14ac:dyDescent="0.35">
      <c r="A102" s="2">
        <v>44974</v>
      </c>
      <c r="B102" s="40">
        <v>-17.134916</v>
      </c>
      <c r="C102" s="40">
        <v>19.483543000000001</v>
      </c>
      <c r="D102" s="40">
        <v>-0.52671429999999997</v>
      </c>
      <c r="E102" s="40">
        <v>-13.951672</v>
      </c>
      <c r="F102" s="40">
        <v>-20.569873999999999</v>
      </c>
      <c r="G102" s="40">
        <v>-10.212778999999999</v>
      </c>
      <c r="H102" s="40">
        <v>-9.3491079999999993</v>
      </c>
      <c r="I102" s="40">
        <v>-19.747055</v>
      </c>
      <c r="J102" s="40">
        <v>20.157109999999999</v>
      </c>
      <c r="K102" s="40">
        <v>-15.705852999999999</v>
      </c>
      <c r="L102" s="40">
        <v>-1.7037749</v>
      </c>
      <c r="M102" s="40">
        <v>-15.999423999999999</v>
      </c>
      <c r="N102" s="40">
        <v>12.9912615</v>
      </c>
      <c r="O102" s="40">
        <v>-9.5964069999999992</v>
      </c>
      <c r="P102" s="40">
        <v>-18.287545999999999</v>
      </c>
      <c r="Q102" s="40">
        <v>-15.626269000000001</v>
      </c>
      <c r="R102" s="40">
        <v>-3.5002708</v>
      </c>
      <c r="S102" s="40">
        <v>75.531899999999993</v>
      </c>
      <c r="T102" s="40">
        <v>-9.8035755000000009</v>
      </c>
      <c r="U102" s="40">
        <v>-39.482300000000002</v>
      </c>
      <c r="V102" s="155">
        <v>-15.503292999999999</v>
      </c>
      <c r="W102" s="24"/>
    </row>
    <row r="103" spans="1:23" x14ac:dyDescent="0.35">
      <c r="A103" s="2">
        <v>45002</v>
      </c>
      <c r="B103" s="40">
        <v>-12.855757000000001</v>
      </c>
      <c r="C103" s="40">
        <v>2.0646095</v>
      </c>
      <c r="D103" s="40">
        <v>-8.3175419999999995</v>
      </c>
      <c r="E103" s="40">
        <v>-13.218992999999999</v>
      </c>
      <c r="F103" s="40">
        <v>-21.893597</v>
      </c>
      <c r="G103" s="40">
        <v>-18.391597999999998</v>
      </c>
      <c r="H103" s="40">
        <v>-14.499848999999999</v>
      </c>
      <c r="I103" s="40">
        <v>-17.988264000000001</v>
      </c>
      <c r="J103" s="40">
        <v>9.9156139999999997</v>
      </c>
      <c r="K103" s="40">
        <v>-17.013394999999999</v>
      </c>
      <c r="L103" s="40">
        <v>-12.050103999999999</v>
      </c>
      <c r="M103" s="40">
        <v>-25.604026999999999</v>
      </c>
      <c r="N103" s="40">
        <v>12.455629999999999</v>
      </c>
      <c r="O103" s="40">
        <v>-13.616925</v>
      </c>
      <c r="P103" s="40">
        <v>-8.7835789999999996</v>
      </c>
      <c r="Q103" s="40">
        <v>-24.24034</v>
      </c>
      <c r="R103" s="40">
        <v>-7.0218086</v>
      </c>
      <c r="S103" s="40">
        <v>83.974266</v>
      </c>
      <c r="T103" s="40">
        <v>-23.341846</v>
      </c>
      <c r="U103" s="40">
        <v>-36.953631999999999</v>
      </c>
      <c r="V103" s="155">
        <v>-22.194248000000002</v>
      </c>
      <c r="W103" s="24"/>
    </row>
    <row r="104" spans="1:23" x14ac:dyDescent="0.35">
      <c r="A104" s="2">
        <v>45034</v>
      </c>
      <c r="B104" s="40">
        <v>-5.7262420000000001</v>
      </c>
      <c r="C104" s="40">
        <v>13.995706999999999</v>
      </c>
      <c r="D104" s="40">
        <v>-0.71241259999999995</v>
      </c>
      <c r="E104" s="40">
        <v>-12.892187</v>
      </c>
      <c r="F104" s="40">
        <v>-4.2172966000000001</v>
      </c>
      <c r="G104" s="40">
        <v>-4.0650187000000004</v>
      </c>
      <c r="H104" s="40">
        <v>-10.130077</v>
      </c>
      <c r="I104" s="40">
        <v>-8.3154789999999998</v>
      </c>
      <c r="J104" s="40">
        <v>15.81353</v>
      </c>
      <c r="K104" s="40">
        <v>-7.2161856000000002</v>
      </c>
      <c r="L104" s="40">
        <v>-12.749796999999999</v>
      </c>
      <c r="M104" s="40">
        <v>-14.828711500000001</v>
      </c>
      <c r="N104" s="40">
        <v>22.243320000000001</v>
      </c>
      <c r="O104" s="40">
        <v>-10.608774</v>
      </c>
      <c r="P104" s="40">
        <v>-2.0815969000000001</v>
      </c>
      <c r="Q104" s="40">
        <v>-24.168074000000001</v>
      </c>
      <c r="R104" s="40">
        <v>-4.4488849999999998</v>
      </c>
      <c r="S104" s="40">
        <v>49.491467</v>
      </c>
      <c r="T104" s="40">
        <v>-20.05096</v>
      </c>
      <c r="U104" s="40">
        <v>-31.978166999999999</v>
      </c>
      <c r="V104" s="155">
        <v>-19.015705000000001</v>
      </c>
      <c r="W104" s="24"/>
    </row>
    <row r="105" spans="1:23" x14ac:dyDescent="0.35">
      <c r="A105" s="2">
        <v>45064</v>
      </c>
      <c r="B105" s="40">
        <v>-2.5994540000000002</v>
      </c>
      <c r="C105" s="40">
        <v>18.214714000000001</v>
      </c>
      <c r="D105" s="40">
        <v>3.2710552000000002</v>
      </c>
      <c r="E105" s="40">
        <v>-4.5532703000000003</v>
      </c>
      <c r="F105" s="40">
        <v>17.877376999999999</v>
      </c>
      <c r="G105" s="40">
        <v>11.000538000000001</v>
      </c>
      <c r="H105" s="40">
        <v>-6.5155982999999997</v>
      </c>
      <c r="I105" s="40">
        <v>-0.15204549000000001</v>
      </c>
      <c r="J105" s="40">
        <v>29.694153</v>
      </c>
      <c r="K105" s="40">
        <v>-3.5766244</v>
      </c>
      <c r="L105" s="40">
        <v>5.0013899999999998</v>
      </c>
      <c r="M105" s="40">
        <v>-10.609168</v>
      </c>
      <c r="N105" s="40">
        <v>33.789110000000001</v>
      </c>
      <c r="O105" s="40">
        <v>1.0617255999999999</v>
      </c>
      <c r="P105" s="40">
        <v>-2.0598412000000001</v>
      </c>
      <c r="Q105" s="40">
        <v>-12.077284000000001</v>
      </c>
      <c r="R105" s="40">
        <v>-5.7790699999999999</v>
      </c>
      <c r="S105" s="40">
        <v>50.374985000000002</v>
      </c>
      <c r="T105" s="40">
        <v>-13.636303</v>
      </c>
      <c r="U105" s="40">
        <v>-18.829668000000002</v>
      </c>
      <c r="V105" s="155">
        <v>-6.9460572999999997</v>
      </c>
      <c r="W105" s="24"/>
    </row>
    <row r="106" spans="1:23" x14ac:dyDescent="0.35">
      <c r="A106" s="2">
        <v>45093</v>
      </c>
      <c r="B106" s="40">
        <v>-12.631721000000001</v>
      </c>
      <c r="C106" s="40">
        <v>20.596551999999999</v>
      </c>
      <c r="D106" s="40">
        <v>4.499638</v>
      </c>
      <c r="E106" s="40">
        <v>-1.0934174000000001</v>
      </c>
      <c r="F106" s="40">
        <v>39.695526000000001</v>
      </c>
      <c r="G106" s="40">
        <v>16.195452</v>
      </c>
      <c r="H106" s="40">
        <v>-5.6441784000000004</v>
      </c>
      <c r="I106" s="40">
        <v>9.0195290000000004</v>
      </c>
      <c r="J106" s="40">
        <v>45.564450000000001</v>
      </c>
      <c r="K106" s="40">
        <v>13.565075</v>
      </c>
      <c r="L106" s="40">
        <v>26.068401000000001</v>
      </c>
      <c r="M106" s="40">
        <v>3.3140898000000001</v>
      </c>
      <c r="N106" s="40">
        <v>61.193992999999999</v>
      </c>
      <c r="O106" s="40">
        <v>11.140907</v>
      </c>
      <c r="P106" s="40">
        <v>-5.9237003000000001</v>
      </c>
      <c r="Q106" s="40">
        <v>-10.444521999999999</v>
      </c>
      <c r="R106" s="40">
        <v>-0.109535456</v>
      </c>
      <c r="S106" s="40">
        <v>60.525120000000001</v>
      </c>
      <c r="T106" s="40">
        <v>-6.0257616000000001</v>
      </c>
      <c r="U106" s="40">
        <v>-10.991794000000001</v>
      </c>
      <c r="V106" s="155">
        <v>0.73581934000000004</v>
      </c>
      <c r="W106" s="24"/>
    </row>
    <row r="107" spans="1:23" x14ac:dyDescent="0.35">
      <c r="A107" s="2">
        <v>45125</v>
      </c>
      <c r="B107" s="40">
        <v>-15.549117000000001</v>
      </c>
      <c r="C107" s="40">
        <v>36.881459999999997</v>
      </c>
      <c r="D107" s="40">
        <v>12.013531</v>
      </c>
      <c r="E107" s="40">
        <v>9.6951370000000008</v>
      </c>
      <c r="F107" s="40">
        <v>59.066997999999998</v>
      </c>
      <c r="G107" s="40">
        <v>40.448104999999998</v>
      </c>
      <c r="H107" s="40">
        <v>0.39502382000000003</v>
      </c>
      <c r="I107" s="40">
        <v>16.708767000000002</v>
      </c>
      <c r="J107" s="40">
        <v>44.908679999999997</v>
      </c>
      <c r="K107" s="40">
        <v>18.970393999999999</v>
      </c>
      <c r="L107" s="40">
        <v>36.819122</v>
      </c>
      <c r="M107" s="40">
        <v>10.295367000000001</v>
      </c>
      <c r="N107" s="40">
        <v>83.779570000000007</v>
      </c>
      <c r="O107" s="40">
        <v>11.535584999999999</v>
      </c>
      <c r="P107" s="40">
        <v>-10.752333</v>
      </c>
      <c r="Q107" s="40">
        <v>-8.8202529999999992</v>
      </c>
      <c r="R107" s="40">
        <v>-0.61560870000000001</v>
      </c>
      <c r="S107" s="40">
        <v>68.922614999999993</v>
      </c>
      <c r="T107" s="40">
        <v>2.2304176999999998</v>
      </c>
      <c r="U107" s="40">
        <v>-0.26324987</v>
      </c>
      <c r="V107" s="155">
        <v>4.3187499999999996</v>
      </c>
      <c r="W107" s="24"/>
    </row>
    <row r="108" spans="1:23" x14ac:dyDescent="0.35">
      <c r="A108" s="2">
        <v>45156</v>
      </c>
      <c r="B108" s="40">
        <v>-17.257904</v>
      </c>
      <c r="C108" s="40">
        <v>14.867413000000001</v>
      </c>
      <c r="D108" s="40">
        <v>-1.4765798999999999</v>
      </c>
      <c r="E108" s="40">
        <v>-8.491987</v>
      </c>
      <c r="F108" s="40">
        <v>39.957737000000002</v>
      </c>
      <c r="G108" s="40">
        <v>21.737576000000001</v>
      </c>
      <c r="H108" s="40">
        <v>-5.1371517000000004</v>
      </c>
      <c r="I108" s="40">
        <v>0.77718496000000004</v>
      </c>
      <c r="J108" s="40">
        <v>32.881798000000003</v>
      </c>
      <c r="K108" s="40">
        <v>2.2591351999999998</v>
      </c>
      <c r="L108" s="40">
        <v>5.7021975999999999</v>
      </c>
      <c r="M108" s="40">
        <v>-8.2371599999999994</v>
      </c>
      <c r="N108" s="40">
        <v>51.768208000000001</v>
      </c>
      <c r="O108" s="40">
        <v>-1.3140141999999999</v>
      </c>
      <c r="P108" s="40">
        <v>-9.0926229999999997</v>
      </c>
      <c r="Q108" s="40">
        <v>-19.564236000000001</v>
      </c>
      <c r="R108" s="40">
        <v>-7.1482239999999999</v>
      </c>
      <c r="S108" s="40">
        <v>66.40204</v>
      </c>
      <c r="T108" s="40">
        <v>-6.4977289999999996</v>
      </c>
      <c r="U108" s="40">
        <v>-8.4834759999999996</v>
      </c>
      <c r="V108" s="155">
        <v>-9.2959639999999997</v>
      </c>
      <c r="W108" s="24"/>
    </row>
    <row r="109" spans="1:23" x14ac:dyDescent="0.35">
      <c r="A109" s="2">
        <v>45187</v>
      </c>
      <c r="B109" s="40">
        <v>-9.7777840000000005</v>
      </c>
      <c r="C109" s="40">
        <v>6.6625953000000004</v>
      </c>
      <c r="D109" s="40">
        <v>-3.5657823</v>
      </c>
      <c r="E109" s="40">
        <v>-4.3830749999999998</v>
      </c>
      <c r="F109" s="40">
        <v>44.576763</v>
      </c>
      <c r="G109" s="40">
        <v>30.181812000000001</v>
      </c>
      <c r="H109" s="40">
        <v>1.0312437999999999</v>
      </c>
      <c r="I109" s="40">
        <v>13.501763</v>
      </c>
      <c r="J109" s="40">
        <v>34.498978000000001</v>
      </c>
      <c r="K109" s="40">
        <v>17.660439</v>
      </c>
      <c r="L109" s="40">
        <v>18.577919999999999</v>
      </c>
      <c r="M109" s="40">
        <v>2.5935410999999999</v>
      </c>
      <c r="N109" s="40">
        <v>54.823174000000002</v>
      </c>
      <c r="O109" s="40">
        <v>4.9279929999999998</v>
      </c>
      <c r="P109" s="40">
        <v>-2.0977199999999998</v>
      </c>
      <c r="Q109" s="40">
        <v>-17.239874</v>
      </c>
      <c r="R109" s="40">
        <v>-6.307048</v>
      </c>
      <c r="S109" s="40">
        <v>56.235840000000003</v>
      </c>
      <c r="T109" s="40">
        <v>-3.9299726000000001</v>
      </c>
      <c r="U109" s="40">
        <v>3.0261993</v>
      </c>
      <c r="V109" s="155">
        <v>-5.9914946999999996</v>
      </c>
      <c r="W109" s="24"/>
    </row>
    <row r="110" spans="1:23" x14ac:dyDescent="0.35">
      <c r="A110" s="2">
        <v>45217</v>
      </c>
      <c r="B110" s="40">
        <v>-9.1311339999999994</v>
      </c>
      <c r="C110" s="40">
        <v>10.896993</v>
      </c>
      <c r="D110" s="40">
        <v>-2.9074550000000001</v>
      </c>
      <c r="E110" s="40">
        <v>6.5877438000000001</v>
      </c>
      <c r="F110" s="40">
        <v>72.839449999999999</v>
      </c>
      <c r="G110" s="40">
        <v>19.056438</v>
      </c>
      <c r="H110" s="40">
        <v>6.0757519999999996</v>
      </c>
      <c r="I110" s="40">
        <v>24.237584999999999</v>
      </c>
      <c r="J110" s="40">
        <v>20.466911</v>
      </c>
      <c r="K110" s="40">
        <v>17.868614000000001</v>
      </c>
      <c r="L110" s="40">
        <v>3.4347534</v>
      </c>
      <c r="M110" s="40">
        <v>3.8911104000000001</v>
      </c>
      <c r="N110" s="40">
        <v>46.703003000000002</v>
      </c>
      <c r="O110" s="40">
        <v>7.7161309999999999</v>
      </c>
      <c r="P110" s="40">
        <v>5.5991530000000003</v>
      </c>
      <c r="Q110" s="40">
        <v>-18.572437000000001</v>
      </c>
      <c r="R110" s="40">
        <v>-9.5896539999999995</v>
      </c>
      <c r="S110" s="40">
        <v>38.612915000000001</v>
      </c>
      <c r="T110" s="40">
        <v>-4.4075784999999996</v>
      </c>
      <c r="U110" s="40">
        <v>3.9487123</v>
      </c>
      <c r="V110" s="155">
        <v>-10.611307</v>
      </c>
      <c r="W110" s="24"/>
    </row>
    <row r="111" spans="1:23" x14ac:dyDescent="0.35">
      <c r="A111" s="2">
        <v>45247</v>
      </c>
      <c r="B111" s="40">
        <v>-8.5288105000000005</v>
      </c>
      <c r="C111" s="40">
        <v>9.3501569999999994</v>
      </c>
      <c r="D111" s="40">
        <v>-2.6990829999999999</v>
      </c>
      <c r="E111" s="40">
        <v>0.79057217000000002</v>
      </c>
      <c r="F111" s="40">
        <v>51.022039999999997</v>
      </c>
      <c r="G111" s="40">
        <v>9.4885459999999995</v>
      </c>
      <c r="H111" s="40">
        <v>1.7932773</v>
      </c>
      <c r="I111" s="40">
        <v>16.293811999999999</v>
      </c>
      <c r="J111" s="40">
        <v>19.712437000000001</v>
      </c>
      <c r="K111" s="40">
        <v>9.2151639999999997</v>
      </c>
      <c r="L111" s="40">
        <v>25.270403000000002</v>
      </c>
      <c r="M111" s="40">
        <v>-4.2797090000000004</v>
      </c>
      <c r="N111" s="40">
        <v>49.234188000000003</v>
      </c>
      <c r="O111" s="40">
        <v>5.1006080000000003</v>
      </c>
      <c r="P111" s="40">
        <v>-2.1634161000000001</v>
      </c>
      <c r="Q111" s="40">
        <v>-11.859667</v>
      </c>
      <c r="R111" s="40">
        <v>-12.332886999999999</v>
      </c>
      <c r="S111" s="40">
        <v>22.881817000000002</v>
      </c>
      <c r="T111" s="40">
        <v>-1.0112285999999999</v>
      </c>
      <c r="U111" s="40">
        <v>15.271210999999999</v>
      </c>
      <c r="V111" s="155">
        <v>-0.45921803</v>
      </c>
      <c r="W111" s="24"/>
    </row>
    <row r="112" spans="1:23" x14ac:dyDescent="0.35">
      <c r="A112" s="2">
        <v>45278</v>
      </c>
      <c r="B112" s="40">
        <v>-17.007154</v>
      </c>
      <c r="C112" s="40">
        <v>14.016843</v>
      </c>
      <c r="D112" s="40">
        <v>-2.0956516000000001</v>
      </c>
      <c r="E112" s="40">
        <v>2.1140933</v>
      </c>
      <c r="F112" s="40">
        <v>55.399059999999999</v>
      </c>
      <c r="G112" s="40">
        <v>25.022984000000001</v>
      </c>
      <c r="H112" s="40">
        <v>-3.222531</v>
      </c>
      <c r="I112" s="40">
        <v>20.850646999999999</v>
      </c>
      <c r="J112" s="40">
        <v>39.202440000000003</v>
      </c>
      <c r="K112" s="40">
        <v>13.993967</v>
      </c>
      <c r="L112" s="40">
        <v>37.557136999999997</v>
      </c>
      <c r="M112" s="40">
        <v>0.88995694999999997</v>
      </c>
      <c r="N112" s="40">
        <v>44.581116000000002</v>
      </c>
      <c r="O112" s="40">
        <v>15.039479999999999</v>
      </c>
      <c r="P112" s="40">
        <v>-12.865375999999999</v>
      </c>
      <c r="Q112" s="40">
        <v>-4.7568799999999998</v>
      </c>
      <c r="R112" s="40">
        <v>-13.93444</v>
      </c>
      <c r="S112" s="40">
        <v>1.4383078</v>
      </c>
      <c r="T112" s="40">
        <v>-2.7694345</v>
      </c>
      <c r="U112" s="40">
        <v>5.2576064999999996</v>
      </c>
      <c r="V112" s="155">
        <v>14.768706999999999</v>
      </c>
      <c r="W112" s="24"/>
    </row>
    <row r="113" spans="1:23" x14ac:dyDescent="0.35">
      <c r="A113" s="2">
        <v>45309</v>
      </c>
      <c r="B113" s="40">
        <v>-25.770008000000001</v>
      </c>
      <c r="C113" s="40">
        <v>-3.8504958</v>
      </c>
      <c r="D113" s="40">
        <v>0.89787245000000004</v>
      </c>
      <c r="E113" s="40">
        <v>-8.0757619999999992</v>
      </c>
      <c r="F113" s="40">
        <v>30.775939999999999</v>
      </c>
      <c r="G113" s="40">
        <v>10.306096</v>
      </c>
      <c r="H113" s="40">
        <v>-7.5649977000000002</v>
      </c>
      <c r="I113" s="40">
        <v>11.999071000000001</v>
      </c>
      <c r="J113" s="40">
        <v>16.694735999999999</v>
      </c>
      <c r="K113" s="40">
        <v>-2.0532249999999999</v>
      </c>
      <c r="L113" s="40">
        <v>18.952964999999999</v>
      </c>
      <c r="M113" s="40">
        <v>-14.662008999999999</v>
      </c>
      <c r="N113" s="40">
        <v>37.477398000000001</v>
      </c>
      <c r="O113" s="40">
        <v>15.809798000000001</v>
      </c>
      <c r="P113" s="40">
        <v>-27.272392</v>
      </c>
      <c r="Q113" s="40">
        <v>0.99031924999999998</v>
      </c>
      <c r="R113" s="40">
        <v>-18.245083000000001</v>
      </c>
      <c r="S113" s="40">
        <v>-1.9317089999999999</v>
      </c>
      <c r="T113" s="40">
        <v>2.2939444</v>
      </c>
      <c r="U113" s="40">
        <v>7.0577620000000003</v>
      </c>
      <c r="V113" s="155">
        <v>12.460685</v>
      </c>
      <c r="W113" s="24"/>
    </row>
    <row r="114" spans="1:23" x14ac:dyDescent="0.35">
      <c r="A114" s="2">
        <v>45338</v>
      </c>
      <c r="B114" s="40">
        <v>-20.162856999999999</v>
      </c>
      <c r="C114" s="40">
        <v>-10.525054000000001</v>
      </c>
      <c r="D114" s="40">
        <v>0.46856403000000002</v>
      </c>
      <c r="E114" s="40">
        <v>0.9768367</v>
      </c>
      <c r="F114" s="40">
        <v>47.042392999999997</v>
      </c>
      <c r="G114" s="40">
        <v>23.350216</v>
      </c>
      <c r="H114" s="40">
        <v>-2.5397419999999999</v>
      </c>
      <c r="I114" s="40">
        <v>17.148792</v>
      </c>
      <c r="J114" s="40">
        <v>18.086646999999999</v>
      </c>
      <c r="K114" s="40">
        <v>7.1912289999999999</v>
      </c>
      <c r="L114" s="40">
        <v>22.726261000000001</v>
      </c>
      <c r="M114" s="40">
        <v>-7.3697749999999997</v>
      </c>
      <c r="N114" s="40">
        <v>28.834247999999999</v>
      </c>
      <c r="O114" s="40">
        <v>26.784110999999999</v>
      </c>
      <c r="P114" s="40">
        <v>-21.687370000000001</v>
      </c>
      <c r="Q114" s="40">
        <v>-1.0752678</v>
      </c>
      <c r="R114" s="40">
        <v>-16.403645000000001</v>
      </c>
      <c r="S114" s="40">
        <v>18.232165999999999</v>
      </c>
      <c r="T114" s="40">
        <v>3.670156</v>
      </c>
      <c r="U114" s="40">
        <v>15.720473999999999</v>
      </c>
      <c r="V114" s="155">
        <v>20.104195000000001</v>
      </c>
      <c r="W114" s="24"/>
    </row>
    <row r="115" spans="1:23" x14ac:dyDescent="0.35">
      <c r="A115" s="2">
        <v>45369</v>
      </c>
      <c r="B115" s="40">
        <v>-11.564368</v>
      </c>
      <c r="C115" s="40">
        <v>5.3608893999999996</v>
      </c>
      <c r="D115" s="40">
        <v>6.1258197000000001</v>
      </c>
      <c r="E115" s="40">
        <v>7.659173</v>
      </c>
      <c r="F115" s="40">
        <v>63.1935</v>
      </c>
      <c r="G115" s="40">
        <v>42.620669999999997</v>
      </c>
      <c r="H115" s="40">
        <v>7.0523619999999996</v>
      </c>
      <c r="I115" s="40">
        <v>25.170791999999999</v>
      </c>
      <c r="J115" s="40">
        <v>25.456083</v>
      </c>
      <c r="K115" s="40">
        <v>15.686738999999999</v>
      </c>
      <c r="L115" s="40">
        <v>28.733264999999999</v>
      </c>
      <c r="M115" s="40">
        <v>-1.3317645</v>
      </c>
      <c r="N115" s="40">
        <v>42.885420000000003</v>
      </c>
      <c r="O115" s="40">
        <v>32.349921999999999</v>
      </c>
      <c r="P115" s="40">
        <v>-11.322576</v>
      </c>
      <c r="Q115" s="40">
        <v>7.4899434999999999</v>
      </c>
      <c r="R115" s="40">
        <v>-11.366213</v>
      </c>
      <c r="S115" s="40">
        <v>3.0524372999999998</v>
      </c>
      <c r="T115" s="40">
        <v>11.612534500000001</v>
      </c>
      <c r="U115" s="40">
        <v>20.943307999999998</v>
      </c>
      <c r="V115" s="155">
        <v>27.373577000000001</v>
      </c>
      <c r="W115" s="24"/>
    </row>
    <row r="116" spans="1:23" x14ac:dyDescent="0.35">
      <c r="A116" s="2">
        <v>45400</v>
      </c>
      <c r="B116" s="40">
        <v>-17.625242</v>
      </c>
      <c r="C116" s="40">
        <v>-7.2434845000000001</v>
      </c>
      <c r="D116" s="40">
        <v>-10.360694000000001</v>
      </c>
      <c r="E116" s="40">
        <v>-0.92384219999999995</v>
      </c>
      <c r="F116" s="40">
        <v>39.681457999999999</v>
      </c>
      <c r="G116" s="40">
        <v>31.710982999999999</v>
      </c>
      <c r="H116" s="40">
        <v>1.0404229</v>
      </c>
      <c r="I116" s="40">
        <v>17.194033000000001</v>
      </c>
      <c r="J116" s="40">
        <v>11.220717</v>
      </c>
      <c r="K116" s="40">
        <v>0.70905684999999996</v>
      </c>
      <c r="L116" s="40">
        <v>10.182952999999999</v>
      </c>
      <c r="M116" s="40">
        <v>-9.0684950000000004</v>
      </c>
      <c r="N116" s="40">
        <v>22.330593</v>
      </c>
      <c r="O116" s="40">
        <v>28.10867</v>
      </c>
      <c r="P116" s="40">
        <v>-17.651509999999998</v>
      </c>
      <c r="Q116" s="40">
        <v>0.44510365000000002</v>
      </c>
      <c r="R116" s="40">
        <v>-14.60802</v>
      </c>
      <c r="S116" s="40">
        <v>16.913902</v>
      </c>
      <c r="T116" s="40">
        <v>1.9243598</v>
      </c>
      <c r="U116" s="40">
        <v>5.5269956999999996</v>
      </c>
      <c r="V116" s="155">
        <v>9.7315070000000006</v>
      </c>
      <c r="W116" s="24"/>
    </row>
    <row r="117" spans="1:23" x14ac:dyDescent="0.35">
      <c r="A117" s="2">
        <v>45429</v>
      </c>
      <c r="B117" s="40">
        <v>-8.1560369999999995</v>
      </c>
      <c r="C117" s="40">
        <v>2.3447155999999998</v>
      </c>
      <c r="D117" s="40">
        <v>-6.8138240000000003</v>
      </c>
      <c r="E117" s="40">
        <v>7.1144104E-2</v>
      </c>
      <c r="F117" s="40">
        <v>50.26088</v>
      </c>
      <c r="G117" s="40">
        <v>50.204265999999997</v>
      </c>
      <c r="H117" s="40">
        <v>11.666893999999999</v>
      </c>
      <c r="I117" s="40">
        <v>27.451312999999999</v>
      </c>
      <c r="J117" s="40">
        <v>13.139701000000001</v>
      </c>
      <c r="K117" s="40">
        <v>10.607994</v>
      </c>
      <c r="L117" s="40">
        <v>12.387657000000001</v>
      </c>
      <c r="M117" s="40">
        <v>14.394975000000001</v>
      </c>
      <c r="N117" s="40">
        <v>36.083399999999997</v>
      </c>
      <c r="O117" s="40">
        <v>28.717434000000001</v>
      </c>
      <c r="P117" s="40">
        <v>3.9025783999999999</v>
      </c>
      <c r="Q117" s="40">
        <v>-6.6791176999999999</v>
      </c>
      <c r="R117" s="40">
        <v>-9.1978910000000003</v>
      </c>
      <c r="S117" s="40">
        <v>47.153174999999997</v>
      </c>
      <c r="T117" s="40">
        <v>1.4183520999999999</v>
      </c>
      <c r="U117" s="40">
        <v>10.652267</v>
      </c>
      <c r="V117" s="155">
        <v>5.5571555999999998</v>
      </c>
      <c r="W117" s="24"/>
    </row>
    <row r="118" spans="1:23" x14ac:dyDescent="0.35">
      <c r="A118" s="2">
        <v>45461</v>
      </c>
      <c r="B118" s="40">
        <v>-10.027003000000001</v>
      </c>
      <c r="C118" s="40">
        <v>-7.1287750000000001</v>
      </c>
      <c r="D118" s="40">
        <v>-17.362946000000001</v>
      </c>
      <c r="E118" s="40">
        <v>-4.3907046000000003</v>
      </c>
      <c r="F118" s="40">
        <v>27.583838</v>
      </c>
      <c r="G118" s="40">
        <v>34.167160000000003</v>
      </c>
      <c r="H118" s="40">
        <v>16.049122000000001</v>
      </c>
      <c r="I118" s="40">
        <v>26.662779</v>
      </c>
      <c r="J118" s="40">
        <v>-9.2810810000000004</v>
      </c>
      <c r="K118" s="40">
        <v>1.3036490000000001</v>
      </c>
      <c r="L118" s="40">
        <v>-10.400325</v>
      </c>
      <c r="M118" s="40">
        <v>7.4135900000000001</v>
      </c>
      <c r="N118" s="40">
        <v>11.889315</v>
      </c>
      <c r="O118" s="40">
        <v>28.703917000000001</v>
      </c>
      <c r="P118" s="40">
        <v>-5.9024039999999998</v>
      </c>
      <c r="Q118" s="40">
        <v>-4.0882170000000002</v>
      </c>
      <c r="R118" s="40">
        <v>-16.800160000000002</v>
      </c>
      <c r="S118" s="40">
        <v>45.839202999999998</v>
      </c>
      <c r="T118" s="40">
        <v>-3.0721962</v>
      </c>
      <c r="U118" s="40">
        <v>2.0672798000000001</v>
      </c>
      <c r="V118" s="155">
        <v>1.2025595</v>
      </c>
      <c r="W118" s="24"/>
    </row>
    <row r="119" spans="1:23" x14ac:dyDescent="0.35">
      <c r="A119" s="2">
        <v>45491</v>
      </c>
      <c r="B119" s="40">
        <v>-9.1761649999999992</v>
      </c>
      <c r="C119" s="40">
        <v>-12.812386999999999</v>
      </c>
      <c r="D119" s="40">
        <v>-10.028362</v>
      </c>
      <c r="E119" s="40">
        <v>-3.8714468000000002</v>
      </c>
      <c r="F119" s="40">
        <v>22.322823</v>
      </c>
      <c r="G119" s="40">
        <v>29.199814</v>
      </c>
      <c r="H119" s="40">
        <v>15.111326999999999</v>
      </c>
      <c r="I119" s="40">
        <v>24.286639999999998</v>
      </c>
      <c r="J119" s="40">
        <v>-6.9791974999999997</v>
      </c>
      <c r="K119" s="40">
        <v>0.52803754999999997</v>
      </c>
      <c r="L119" s="40">
        <v>-6.7054330000000002</v>
      </c>
      <c r="M119" s="40">
        <v>3.7229179999999999</v>
      </c>
      <c r="N119" s="40">
        <v>8.9514019999999999</v>
      </c>
      <c r="O119" s="40">
        <v>28.340446</v>
      </c>
      <c r="P119" s="40">
        <v>-4.4077929999999999</v>
      </c>
      <c r="Q119" s="40">
        <v>-0.82030296000000003</v>
      </c>
      <c r="R119" s="40">
        <v>-13.713283000000001</v>
      </c>
      <c r="S119" s="40">
        <v>49.303649999999998</v>
      </c>
      <c r="T119" s="40">
        <v>-1.9441307000000001</v>
      </c>
      <c r="U119" s="40">
        <v>-9.0672859999999993</v>
      </c>
      <c r="V119" s="155">
        <v>2.5062679999999999</v>
      </c>
      <c r="W119" s="24"/>
    </row>
    <row r="120" spans="1:23" x14ac:dyDescent="0.35">
      <c r="A120" s="2">
        <v>45520</v>
      </c>
      <c r="B120" s="40">
        <v>-8.4731640000000006</v>
      </c>
      <c r="C120" s="40">
        <v>-5.9011754999999999</v>
      </c>
      <c r="D120" s="40">
        <v>-2.2952615999999999</v>
      </c>
      <c r="E120" s="40">
        <v>9.9590300000000003</v>
      </c>
      <c r="F120" s="40">
        <v>34.099494999999997</v>
      </c>
      <c r="G120" s="40">
        <v>33.119155999999997</v>
      </c>
      <c r="H120" s="40">
        <v>18.892551000000001</v>
      </c>
      <c r="I120" s="40">
        <v>34.745345999999998</v>
      </c>
      <c r="J120" s="40">
        <v>-5.7322740000000003</v>
      </c>
      <c r="K120" s="40">
        <v>10.688484000000001</v>
      </c>
      <c r="L120" s="40">
        <v>6.0345053999999996</v>
      </c>
      <c r="M120" s="40">
        <v>23.352550000000001</v>
      </c>
      <c r="N120" s="40">
        <v>16.857158999999999</v>
      </c>
      <c r="O120" s="40">
        <v>30.004608000000001</v>
      </c>
      <c r="P120" s="40">
        <v>-0.15848279000000001</v>
      </c>
      <c r="Q120" s="40">
        <v>1.0929823000000001</v>
      </c>
      <c r="R120" s="40">
        <v>-14.251493999999999</v>
      </c>
      <c r="S120" s="40">
        <v>8.7375530000000001</v>
      </c>
      <c r="T120" s="40">
        <v>1.0637403000000001</v>
      </c>
      <c r="U120" s="40">
        <v>-16.213417</v>
      </c>
      <c r="V120" s="155">
        <v>6.0084819999999999</v>
      </c>
      <c r="W120" s="24"/>
    </row>
    <row r="121" spans="1:23" x14ac:dyDescent="0.35">
      <c r="A121" s="2">
        <v>45553</v>
      </c>
      <c r="B121" s="40">
        <v>-11.6872015</v>
      </c>
      <c r="C121" s="40">
        <v>-1.6530335</v>
      </c>
      <c r="D121" s="40">
        <v>4.6287060000000002</v>
      </c>
      <c r="E121" s="40">
        <v>21.303570000000001</v>
      </c>
      <c r="F121" s="40">
        <v>43.184959999999997</v>
      </c>
      <c r="G121" s="40">
        <v>34.801696999999997</v>
      </c>
      <c r="H121" s="40">
        <v>28.856743000000002</v>
      </c>
      <c r="I121" s="40">
        <v>27.561771</v>
      </c>
      <c r="J121" s="40">
        <v>-6.9016814000000002</v>
      </c>
      <c r="K121" s="40">
        <v>2.6319026999999999</v>
      </c>
      <c r="L121" s="40">
        <v>-0.38127303000000001</v>
      </c>
      <c r="M121" s="40">
        <v>26.722145000000001</v>
      </c>
      <c r="N121" s="40">
        <v>21.939350000000001</v>
      </c>
      <c r="O121" s="40">
        <v>27.651095999999999</v>
      </c>
      <c r="P121" s="40">
        <v>-3.7138580999999999</v>
      </c>
      <c r="Q121" s="40">
        <v>7.1936249999999999</v>
      </c>
      <c r="R121" s="40">
        <v>-6.0095429999999999</v>
      </c>
      <c r="S121" s="40">
        <v>4.4034243000000002</v>
      </c>
      <c r="T121" s="40">
        <v>3.5168886000000001</v>
      </c>
      <c r="U121" s="40">
        <v>-11.219597</v>
      </c>
      <c r="V121" s="155">
        <v>9.0842010000000002</v>
      </c>
      <c r="W121" s="24"/>
    </row>
    <row r="122" spans="1:23" x14ac:dyDescent="0.35">
      <c r="A122" s="2">
        <v>45583</v>
      </c>
      <c r="B122">
        <v>13.585483999999999</v>
      </c>
      <c r="C122">
        <v>9.1873760000000004</v>
      </c>
      <c r="D122">
        <v>10.422193999999999</v>
      </c>
      <c r="E122">
        <v>20.319534000000001</v>
      </c>
      <c r="F122">
        <v>26.119232</v>
      </c>
      <c r="G122">
        <v>60.426223999999998</v>
      </c>
      <c r="H122">
        <v>29.534267</v>
      </c>
      <c r="I122">
        <v>43.982506000000001</v>
      </c>
      <c r="J122">
        <v>1.9807577000000001</v>
      </c>
      <c r="K122">
        <v>8.9337459999999993</v>
      </c>
      <c r="L122">
        <v>0.22782087000000001</v>
      </c>
      <c r="M122">
        <v>36.774050000000003</v>
      </c>
      <c r="N122">
        <v>30.353270999999999</v>
      </c>
      <c r="O122">
        <v>27.905930000000001</v>
      </c>
      <c r="P122">
        <v>23.095762000000001</v>
      </c>
      <c r="Q122">
        <v>15.500188</v>
      </c>
      <c r="R122">
        <v>3.6144257</v>
      </c>
      <c r="S122">
        <v>-5.5219769999999997</v>
      </c>
      <c r="T122">
        <v>9.8578089999999996</v>
      </c>
      <c r="U122">
        <v>1.0673760999999999</v>
      </c>
      <c r="V122" s="1">
        <v>13.712502000000001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-27.94342</v>
      </c>
      <c r="C126" s="40" cm="1">
        <f t="array" ref="C126">MIN(_xlfn._xlws.FILTER(C2:C122, ISNUMBER(C2:C122)))</f>
        <v>-59.507649999999998</v>
      </c>
      <c r="D126" s="40" cm="1">
        <f t="array" ref="D126">MIN(_xlfn._xlws.FILTER(D2:D122, ISNUMBER(D2:D122)))</f>
        <v>-43.961506</v>
      </c>
      <c r="E126" s="40" cm="1">
        <f t="array" ref="E126">MIN(_xlfn._xlws.FILTER(E2:E122, ISNUMBER(E2:E122)))</f>
        <v>-43.419646999999998</v>
      </c>
      <c r="F126" s="40" cm="1">
        <f t="array" ref="F126">MIN(_xlfn._xlws.FILTER(F2:F122, ISNUMBER(F2:F122)))</f>
        <v>-51.066895000000002</v>
      </c>
      <c r="G126" s="40" cm="1">
        <f t="array" ref="G126">MIN(_xlfn._xlws.FILTER(G2:G122, ISNUMBER(G2:G122)))</f>
        <v>-43.894480000000001</v>
      </c>
      <c r="H126" s="40" cm="1">
        <f t="array" ref="H126">MIN(_xlfn._xlws.FILTER(H2:H122, ISNUMBER(H2:H122)))</f>
        <v>-34.768383</v>
      </c>
      <c r="I126" s="40" cm="1">
        <f t="array" ref="I126">MIN(_xlfn._xlws.FILTER(I2:I122, ISNUMBER(I2:I122)))</f>
        <v>-29.776024</v>
      </c>
      <c r="J126" s="40" cm="1">
        <f t="array" ref="J126">MIN(_xlfn._xlws.FILTER(J2:J122, ISNUMBER(J2:J122)))</f>
        <v>-38.409424000000001</v>
      </c>
      <c r="K126" s="40" cm="1">
        <f t="array" ref="K126">MIN(_xlfn._xlws.FILTER(K2:K122, ISNUMBER(K2:K122)))</f>
        <v>-35.610419999999998</v>
      </c>
      <c r="L126" s="40" cm="1">
        <f t="array" ref="L126">MIN(_xlfn._xlws.FILTER(L2:L122, ISNUMBER(L2:L122)))</f>
        <v>-51.555329999999998</v>
      </c>
      <c r="M126" s="40" cm="1">
        <f t="array" ref="M126">MIN(_xlfn._xlws.FILTER(M2:M122, ISNUMBER(M2:M122)))</f>
        <v>-44.121720000000003</v>
      </c>
      <c r="N126" s="40" cm="1">
        <f t="array" ref="N126">MIN(_xlfn._xlws.FILTER(N2:N122, ISNUMBER(N2:N122)))</f>
        <v>-58.529803999999999</v>
      </c>
      <c r="O126" s="40" cm="1">
        <f t="array" ref="O126">MIN(_xlfn._xlws.FILTER(O2:O122, ISNUMBER(O2:O122)))</f>
        <v>-33.468640000000001</v>
      </c>
      <c r="P126" s="40" cm="1">
        <f t="array" ref="P126">MIN(_xlfn._xlws.FILTER(P2:P122, ISNUMBER(P2:P122)))</f>
        <v>-41.298217999999999</v>
      </c>
      <c r="Q126" s="40" cm="1">
        <f t="array" ref="Q126">MIN(_xlfn._xlws.FILTER(Q2:Q122, ISNUMBER(Q2:Q122)))</f>
        <v>-24.24034</v>
      </c>
      <c r="R126" s="40" cm="1">
        <f t="array" ref="R126">MIN(_xlfn._xlws.FILTER(R2:R122, ISNUMBER(R2:R122)))</f>
        <v>-35.202182999999998</v>
      </c>
      <c r="S126" s="40" cm="1">
        <f t="array" ref="S126">MIN(_xlfn._xlws.FILTER(S2:S122, ISNUMBER(S2:S122)))</f>
        <v>-49.681843000000001</v>
      </c>
      <c r="T126" s="40" cm="1">
        <f t="array" ref="T126">MIN(_xlfn._xlws.FILTER(T2:T122, ISNUMBER(T2:T122)))</f>
        <v>-40.543640000000003</v>
      </c>
      <c r="U126" s="40" cm="1">
        <f t="array" ref="U126">MIN(_xlfn._xlws.FILTER(U2:U122, ISNUMBER(U2:U122)))</f>
        <v>-45.146500000000003</v>
      </c>
      <c r="V126" s="155" cm="1">
        <f t="array" ref="V126">MIN(_xlfn._xlws.FILTER(V2:V122, ISNUMBER(V2:V122)))</f>
        <v>-31.2971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60.3078</v>
      </c>
      <c r="C127" s="42" cm="1">
        <f t="array" ref="C127">MAX(_xlfn._xlws.FILTER(C1:C122, ISNUMBER(C1:C122)))</f>
        <v>96.689139999999995</v>
      </c>
      <c r="D127" s="42" cm="1">
        <f t="array" ref="D127">MAX(_xlfn._xlws.FILTER(D1:D122, ISNUMBER(D1:D122)))</f>
        <v>61.154792999999998</v>
      </c>
      <c r="E127" s="42" cm="1">
        <f t="array" ref="E127">MAX(_xlfn._xlws.FILTER(E1:E122, ISNUMBER(E1:E122)))</f>
        <v>54.640293</v>
      </c>
      <c r="F127" s="42" cm="1">
        <f t="array" ref="F127">MAX(_xlfn._xlws.FILTER(F1:F122, ISNUMBER(F1:F122)))</f>
        <v>72.839449999999999</v>
      </c>
      <c r="G127" s="42" cm="1">
        <f t="array" ref="G127">MAX(_xlfn._xlws.FILTER(G1:G122, ISNUMBER(G1:G122)))</f>
        <v>88.743989999999997</v>
      </c>
      <c r="H127" s="42" cm="1">
        <f t="array" ref="H127">MAX(_xlfn._xlws.FILTER(H1:H122, ISNUMBER(H1:H122)))</f>
        <v>42.559420000000003</v>
      </c>
      <c r="I127" s="42" cm="1">
        <f t="array" ref="I127">MAX(_xlfn._xlws.FILTER(I1:I122, ISNUMBER(I1:I122)))</f>
        <v>97.241805999999997</v>
      </c>
      <c r="J127" s="42" cm="1">
        <f t="array" ref="J127">MAX(_xlfn._xlws.FILTER(J1:J122, ISNUMBER(J1:J122)))</f>
        <v>75.028989999999993</v>
      </c>
      <c r="K127" s="42" cm="1">
        <f t="array" ref="K127">MAX(_xlfn._xlws.FILTER(K1:K122, ISNUMBER(K1:K122)))</f>
        <v>117.13531</v>
      </c>
      <c r="L127" s="42" cm="1">
        <f t="array" ref="L127">MAX(_xlfn._xlws.FILTER(L1:L122, ISNUMBER(L1:L122)))</f>
        <v>98.417150000000007</v>
      </c>
      <c r="M127" s="42" cm="1">
        <f t="array" ref="M127">MAX(_xlfn._xlws.FILTER(M1:M122, ISNUMBER(M1:M122)))</f>
        <v>95.115814</v>
      </c>
      <c r="N127" s="42" cm="1">
        <f t="array" ref="N127">MAX(_xlfn._xlws.FILTER(N1:N122, ISNUMBER(N1:N122)))</f>
        <v>90.252750000000006</v>
      </c>
      <c r="O127" s="42" cm="1">
        <f t="array" ref="O127">MAX(_xlfn._xlws.FILTER(O1:O122, ISNUMBER(O1:O122)))</f>
        <v>77.79804</v>
      </c>
      <c r="P127" s="42" cm="1">
        <f t="array" ref="P127">MAX(_xlfn._xlws.FILTER(P1:P122, ISNUMBER(P1:P122)))</f>
        <v>62.823996999999999</v>
      </c>
      <c r="Q127" s="42" cm="1">
        <f t="array" ref="Q127">MAX(_xlfn._xlws.FILTER(Q1:Q122, ISNUMBER(Q1:Q122)))</f>
        <v>46.684967</v>
      </c>
      <c r="R127" s="42" cm="1">
        <f t="array" ref="R127">MAX(_xlfn._xlws.FILTER(R1:R122, ISNUMBER(R1:R122)))</f>
        <v>49.675133000000002</v>
      </c>
      <c r="S127" s="42" cm="1">
        <f t="array" ref="S127">MAX(_xlfn._xlws.FILTER(S1:S122, ISNUMBER(S1:S122)))</f>
        <v>92.090019999999996</v>
      </c>
      <c r="T127" s="42" cm="1">
        <f t="array" ref="T127">MAX(_xlfn._xlws.FILTER(T1:T122, ISNUMBER(T1:T122)))</f>
        <v>67.667563999999999</v>
      </c>
      <c r="U127" s="42" cm="1">
        <f t="array" ref="U127">MAX(_xlfn._xlws.FILTER(U1:U122, ISNUMBER(U1:U122)))</f>
        <v>78.128240000000005</v>
      </c>
      <c r="V127" s="156" cm="1">
        <f t="array" ref="V127">MAX(_xlfn._xlws.FILTER(V1:V122, ISNUMBER(V1:V122)))</f>
        <v>59.780014000000001</v>
      </c>
    </row>
    <row r="128" spans="1:23" x14ac:dyDescent="0.35">
      <c r="A128" s="2" t="s">
        <v>397</v>
      </c>
      <c r="B128" s="40" cm="1">
        <f t="array" ref="B128">MEDIAN(_xlfn._xlws.FILTER(B1:B122, ISNUMBER(B1:B122)))</f>
        <v>-4.1541220000000001</v>
      </c>
      <c r="C128" s="40" cm="1">
        <f t="array" ref="C128">MEDIAN(_xlfn._xlws.FILTER(C1:C122, ISNUMBER(C1:C122)))</f>
        <v>-4.2332945000000004</v>
      </c>
      <c r="D128" s="40" cm="1">
        <f t="array" ref="D128">MEDIAN(_xlfn._xlws.FILTER(D1:D122, ISNUMBER(D1:D122)))</f>
        <v>0.65516233000000001</v>
      </c>
      <c r="E128" s="40" cm="1">
        <f t="array" ref="E128">MEDIAN(_xlfn._xlws.FILTER(E1:E122, ISNUMBER(E1:E122)))</f>
        <v>-1.0934174000000001</v>
      </c>
      <c r="F128" s="40" cm="1">
        <f t="array" ref="F128">MEDIAN(_xlfn._xlws.FILTER(F1:F122, ISNUMBER(F1:F122)))</f>
        <v>-6.8034705999999998</v>
      </c>
      <c r="G128" s="40" cm="1">
        <f t="array" ref="G128">MEDIAN(_xlfn._xlws.FILTER(G1:G122, ISNUMBER(G1:G122)))</f>
        <v>0.79448222999999996</v>
      </c>
      <c r="H128" s="40" cm="1">
        <f t="array" ref="H128">MEDIAN(_xlfn._xlws.FILTER(H1:H122, ISNUMBER(H1:H122)))</f>
        <v>-3.660196</v>
      </c>
      <c r="I128" s="40" cm="1">
        <f t="array" ref="I128">MEDIAN(_xlfn._xlws.FILTER(I1:I122, ISNUMBER(I1:I122)))</f>
        <v>13.140833000000001</v>
      </c>
      <c r="J128" s="40" cm="1">
        <f t="array" ref="J128">MEDIAN(_xlfn._xlws.FILTER(J1:J122, ISNUMBER(J1:J122)))</f>
        <v>-2.4033725000000001</v>
      </c>
      <c r="K128" s="40" cm="1">
        <f t="array" ref="K128">MEDIAN(_xlfn._xlws.FILTER(K1:K122, ISNUMBER(K1:K122)))</f>
        <v>0.32778977999999998</v>
      </c>
      <c r="L128" s="40" cm="1">
        <f t="array" ref="L128">MEDIAN(_xlfn._xlws.FILTER(L1:L122, ISNUMBER(L1:L122)))</f>
        <v>3.0532240000000002</v>
      </c>
      <c r="M128" s="40" cm="1">
        <f t="array" ref="M128">MEDIAN(_xlfn._xlws.FILTER(M1:M122, ISNUMBER(M1:M122)))</f>
        <v>-0.54517983999999997</v>
      </c>
      <c r="N128" s="40" cm="1">
        <f t="array" ref="N128">MEDIAN(_xlfn._xlws.FILTER(N1:N122, ISNUMBER(N1:N122)))</f>
        <v>2.1033525000000002</v>
      </c>
      <c r="O128" s="40" cm="1">
        <f t="array" ref="O128">MEDIAN(_xlfn._xlws.FILTER(O1:O122, ISNUMBER(O1:O122)))</f>
        <v>7.2726845999999998</v>
      </c>
      <c r="P128" s="40" cm="1">
        <f t="array" ref="P128">MEDIAN(_xlfn._xlws.FILTER(P1:P122, ISNUMBER(P1:P122)))</f>
        <v>-1.6195177999999999</v>
      </c>
      <c r="Q128" s="40" cm="1">
        <f t="array" ref="Q128">MEDIAN(_xlfn._xlws.FILTER(Q1:Q122, ISNUMBER(Q1:Q122)))</f>
        <v>7.6130035000000013E-2</v>
      </c>
      <c r="R128" s="40" cm="1">
        <f t="array" ref="R128">MEDIAN(_xlfn._xlws.FILTER(R1:R122, ISNUMBER(R1:R122)))</f>
        <v>-0.61560870000000001</v>
      </c>
      <c r="S128" s="40" cm="1">
        <f t="array" ref="S128">MEDIAN(_xlfn._xlws.FILTER(S1:S122, ISNUMBER(S1:S122)))</f>
        <v>0.25935173</v>
      </c>
      <c r="T128" s="40" cm="1">
        <f t="array" ref="T128">MEDIAN(_xlfn._xlws.FILTER(T1:T122, ISNUMBER(T1:T122)))</f>
        <v>-2.7156264000000001</v>
      </c>
      <c r="U128" s="40" cm="1">
        <f t="array" ref="U128">MEDIAN(_xlfn._xlws.FILTER(U1:U122, ISNUMBER(U1:U122)))</f>
        <v>-4.8905669999999999</v>
      </c>
      <c r="V128" s="155" cm="1">
        <f t="array" ref="V128">MEDIAN(_xlfn._xlws.FILTER(V1:V122, ISNUMBER(V1:V122)))</f>
        <v>11.087381000000001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46</v>
      </c>
      <c r="D130">
        <f>COUNTIF(D2:D122, "&lt;"&amp;Assumption!$F$50)</f>
        <v>29</v>
      </c>
      <c r="E130">
        <f>COUNTIF(E2:E122, "&lt;"&amp;Assumption!$F$50)</f>
        <v>31</v>
      </c>
      <c r="F130">
        <f>COUNTIF(F2:F122, "&lt;"&amp;Assumption!$F$50)</f>
        <v>51</v>
      </c>
      <c r="G130">
        <f>COUNTIF(G2:G122, "&lt;"&amp;Assumption!$F$50)</f>
        <v>28</v>
      </c>
      <c r="H130">
        <f>COUNTIF(H2:H122, "&lt;"&amp;Assumption!$F$50)</f>
        <v>32</v>
      </c>
      <c r="I130">
        <f>COUNTIF(I2:I122, "&lt;"&amp;Assumption!$F$50)</f>
        <v>22</v>
      </c>
      <c r="J130">
        <f>COUNTIF(J2:J122, "&lt;"&amp;Assumption!$F$50)</f>
        <v>36</v>
      </c>
      <c r="K130">
        <f>COUNTIF(K2:K122, "&lt;"&amp;Assumption!$F$50)</f>
        <v>39</v>
      </c>
      <c r="L130">
        <f>COUNTIF(L2:L122, "&lt;"&amp;Assumption!$F$50)</f>
        <v>40</v>
      </c>
      <c r="M130">
        <f>COUNTIF(M2:M122, "&lt;"&amp;Assumption!$F$50)</f>
        <v>36</v>
      </c>
      <c r="N130">
        <f>COUNTIF(N2:N122, "&lt;"&amp;Assumption!$F$50)</f>
        <v>53</v>
      </c>
      <c r="O130">
        <f>COUNTIF(O2:O122, "&lt;"&amp;Assumption!$F$50)</f>
        <v>18</v>
      </c>
      <c r="P130">
        <f>COUNTIF(P2:P122, "&lt;"&amp;Assumption!$F$50)</f>
        <v>38</v>
      </c>
      <c r="Q130">
        <f>COUNTIF(Q2:Q122, "&lt;"&amp;Assumption!$F$50)</f>
        <v>32</v>
      </c>
      <c r="R130">
        <f>COUNTIF(R2:R122, "&lt;"&amp;Assumption!$F$50)</f>
        <v>27</v>
      </c>
      <c r="S130">
        <f>COUNTIF(S2:S122, "&lt;"&amp;Assumption!$F$50)</f>
        <v>44</v>
      </c>
      <c r="T130">
        <f>COUNTIF(T2:T122, "&lt;"&amp;Assumption!$F$50)</f>
        <v>29</v>
      </c>
      <c r="U130">
        <f>COUNTIF(U2:U122, "&lt;"&amp;Assumption!$F$50)</f>
        <v>41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89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114</v>
      </c>
      <c r="R131">
        <f t="shared" si="0"/>
        <v>121</v>
      </c>
      <c r="S131">
        <f t="shared" si="0"/>
        <v>121</v>
      </c>
      <c r="T131">
        <f t="shared" si="0"/>
        <v>114</v>
      </c>
      <c r="U131">
        <f t="shared" si="0"/>
        <v>121</v>
      </c>
      <c r="V131" s="1">
        <f t="shared" si="0"/>
        <v>97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0.33707865168539325</v>
      </c>
      <c r="C133" s="9">
        <f t="shared" ref="C133:V133" si="1">C130/C131</f>
        <v>0.38016528925619836</v>
      </c>
      <c r="D133" s="9">
        <f t="shared" si="1"/>
        <v>0.23966942148760331</v>
      </c>
      <c r="E133" s="9">
        <f t="shared" si="1"/>
        <v>0.256198347107438</v>
      </c>
      <c r="F133" s="9">
        <f t="shared" si="1"/>
        <v>0.42148760330578511</v>
      </c>
      <c r="G133" s="9">
        <f t="shared" si="1"/>
        <v>0.23140495867768596</v>
      </c>
      <c r="H133" s="9">
        <f t="shared" si="1"/>
        <v>0.26446280991735538</v>
      </c>
      <c r="I133" s="9">
        <f t="shared" si="1"/>
        <v>0.18181818181818182</v>
      </c>
      <c r="J133" s="9">
        <f t="shared" si="1"/>
        <v>0.2975206611570248</v>
      </c>
      <c r="K133" s="9">
        <f t="shared" si="1"/>
        <v>0.32231404958677684</v>
      </c>
      <c r="L133" s="9">
        <f t="shared" si="1"/>
        <v>0.33057851239669422</v>
      </c>
      <c r="M133" s="9">
        <f t="shared" si="1"/>
        <v>0.2975206611570248</v>
      </c>
      <c r="N133" s="9">
        <f t="shared" si="1"/>
        <v>0.43801652892561982</v>
      </c>
      <c r="O133" s="9">
        <f t="shared" si="1"/>
        <v>0.1487603305785124</v>
      </c>
      <c r="P133" s="9">
        <f t="shared" si="1"/>
        <v>0.31404958677685951</v>
      </c>
      <c r="Q133" s="9">
        <f t="shared" si="1"/>
        <v>0.2807017543859649</v>
      </c>
      <c r="R133" s="9">
        <f t="shared" si="1"/>
        <v>0.2231404958677686</v>
      </c>
      <c r="S133" s="9">
        <f t="shared" si="1"/>
        <v>0.36363636363636365</v>
      </c>
      <c r="T133" s="9">
        <f t="shared" si="1"/>
        <v>0.25438596491228072</v>
      </c>
      <c r="U133" s="9">
        <f t="shared" si="1"/>
        <v>0.33884297520661155</v>
      </c>
      <c r="V133" s="48">
        <f t="shared" si="1"/>
        <v>0.1134020618556701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0.4</v>
      </c>
      <c r="C136" s="40" cm="1">
        <f t="array" ref="C136">_xlfn.PERCENTRANK.EXC(_xlfn._xlws.FILTER(C2:C122, ISNUMBER(C2:C122)),C120)</f>
        <v>0.46700000000000003</v>
      </c>
      <c r="D136" s="40" cm="1">
        <f t="array" ref="D136">_xlfn.PERCENTRANK.EXC(_xlfn._xlws.FILTER(D2:D122, ISNUMBER(D2:D122)),D120)</f>
        <v>0.40899999999999997</v>
      </c>
      <c r="E136" s="40" cm="1">
        <f t="array" ref="E136">_xlfn.PERCENTRANK.EXC(_xlfn._xlws.FILTER(E2:E122, ISNUMBER(E2:E122)),E120)</f>
        <v>0.77</v>
      </c>
      <c r="F136" s="40" cm="1">
        <f t="array" ref="F136">_xlfn.PERCENTRANK.EXC(_xlfn._xlws.FILTER(F2:F122, ISNUMBER(F2:F122)),F120)</f>
        <v>0.78600000000000003</v>
      </c>
      <c r="G136" s="40" cm="1">
        <f t="array" ref="G136">_xlfn.PERCENTRANK.EXC(_xlfn._xlws.FILTER(G2:G122, ISNUMBER(G2:G122)),G120)</f>
        <v>0.86</v>
      </c>
      <c r="H136" s="40" cm="1">
        <f t="array" ref="H136">_xlfn.PERCENTRANK.EXC(_xlfn._xlws.FILTER(H2:H122, ISNUMBER(H2:H122)),H120)</f>
        <v>0.91800000000000004</v>
      </c>
      <c r="I136" s="40" cm="1">
        <f t="array" ref="I136">_xlfn.PERCENTRANK.EXC(_xlfn._xlws.FILTER(I2:I122, ISNUMBER(I2:I122)),I120)</f>
        <v>0.86799999999999999</v>
      </c>
      <c r="J136" s="40" cm="1">
        <f t="array" ref="J136">_xlfn.PERCENTRANK.EXC(_xlfn._xlws.FILTER(J2:J122, ISNUMBER(J2:J122)),J120)</f>
        <v>0.42599999999999999</v>
      </c>
      <c r="K136" s="40" cm="1">
        <f t="array" ref="K136">_xlfn.PERCENTRANK.EXC(_xlfn._xlws.FILTER(K2:K122, ISNUMBER(K2:K122)),K120)</f>
        <v>0.66300000000000003</v>
      </c>
      <c r="L136" s="40" cm="1">
        <f t="array" ref="L136">_xlfn.PERCENTRANK.EXC(_xlfn._xlws.FILTER(L2:L122, ISNUMBER(L2:L122)),L120)</f>
        <v>0.55700000000000005</v>
      </c>
      <c r="M136" s="40" cm="1">
        <f t="array" ref="M136">_xlfn.PERCENTRANK.EXC(_xlfn._xlws.FILTER(M2:M122, ISNUMBER(M2:M122)),M120)</f>
        <v>0.84399999999999997</v>
      </c>
      <c r="N136" s="40" cm="1">
        <f t="array" ref="N136">_xlfn.PERCENTRANK.EXC(_xlfn._xlws.FILTER(N2:N122, ISNUMBER(N2:N122)),N120)</f>
        <v>0.63100000000000001</v>
      </c>
      <c r="O136" s="40" cm="1">
        <f t="array" ref="O136">_xlfn.PERCENTRANK.EXC(_xlfn._xlws.FILTER(O2:O122, ISNUMBER(O2:O122)),O120)</f>
        <v>0.85199999999999998</v>
      </c>
      <c r="P136" s="40" cm="1">
        <f t="array" ref="P136">_xlfn.PERCENTRANK.EXC(_xlfn._xlws.FILTER(P2:P122, ISNUMBER(P2:P122)),P120)</f>
        <v>0.51600000000000001</v>
      </c>
      <c r="Q136" s="40" cm="1">
        <f t="array" ref="Q136">_xlfn.PERCENTRANK.EXC(_xlfn._xlws.FILTER(Q2:Q122, ISNUMBER(Q2:Q122)),Q120)</f>
        <v>0.54700000000000004</v>
      </c>
      <c r="R136" s="40" cm="1">
        <f t="array" ref="R136">_xlfn.PERCENTRANK.EXC(_xlfn._xlws.FILTER(R2:R122, ISNUMBER(R2:R122)),R120)</f>
        <v>0.13900000000000001</v>
      </c>
      <c r="S136" s="40" cm="1">
        <f t="array" ref="S136">_xlfn.PERCENTRANK.EXC(_xlfn._xlws.FILTER(S2:S122, ISNUMBER(S2:S122)),S120)</f>
        <v>0.64700000000000002</v>
      </c>
      <c r="T136" s="40" cm="1">
        <f t="array" ref="T136">_xlfn.PERCENTRANK.EXC(_xlfn._xlws.FILTER(T2:T122, ISNUMBER(T2:T122)),T120)</f>
        <v>0.57299999999999995</v>
      </c>
      <c r="U136" s="40" cm="1">
        <f t="array" ref="U136">_xlfn.PERCENTRANK.EXC(_xlfn._xlws.FILTER(U2:U122, ISNUMBER(U2:U122)),U120)</f>
        <v>0.221</v>
      </c>
      <c r="V136" s="155" cm="1">
        <f t="array" ref="V136">_xlfn.PERCENTRANK.EXC(_xlfn._xlws.FILTER(V2:V122, ISNUMBER(V2:V122)),V120)</f>
        <v>0.36699999999999999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0.311</v>
      </c>
      <c r="C137" s="40" cm="1">
        <f t="array" ref="C137">_xlfn.PERCENTRANK.EXC(_xlfn._xlws.FILTER(C2:C122, ISNUMBER(C2:C122)),C121)</f>
        <v>0.54900000000000004</v>
      </c>
      <c r="D137" s="40" cm="1">
        <f t="array" ref="D137">_xlfn.PERCENTRANK.EXC(_xlfn._xlws.FILTER(D2:D122, ISNUMBER(D2:D122)),D121)</f>
        <v>0.59</v>
      </c>
      <c r="E137" s="40" cm="1">
        <f t="array" ref="E137">_xlfn.PERCENTRANK.EXC(_xlfn._xlws.FILTER(E2:E122, ISNUMBER(E2:E122)),E121)</f>
        <v>0.95</v>
      </c>
      <c r="F137" s="40" cm="1">
        <f t="array" ref="F137">_xlfn.PERCENTRANK.EXC(_xlfn._xlws.FILTER(F2:F122, ISNUMBER(F2:F122)),F121)</f>
        <v>0.84399999999999997</v>
      </c>
      <c r="G137" s="40" cm="1">
        <f t="array" ref="G137">_xlfn.PERCENTRANK.EXC(_xlfn._xlws.FILTER(G2:G122, ISNUMBER(G2:G122)),G121)</f>
        <v>0.877</v>
      </c>
      <c r="H137" s="40" cm="1">
        <f t="array" ref="H137">_xlfn.PERCENTRANK.EXC(_xlfn._xlws.FILTER(H2:H122, ISNUMBER(H2:H122)),H121)</f>
        <v>0.97499999999999998</v>
      </c>
      <c r="I137" s="40" cm="1">
        <f t="array" ref="I137">_xlfn.PERCENTRANK.EXC(_xlfn._xlws.FILTER(I2:I122, ISNUMBER(I2:I122)),I121)</f>
        <v>0.79500000000000004</v>
      </c>
      <c r="J137" s="40" cm="1">
        <f t="array" ref="J137">_xlfn.PERCENTRANK.EXC(_xlfn._xlws.FILTER(J2:J122, ISNUMBER(J2:J122)),J121)</f>
        <v>0.39300000000000002</v>
      </c>
      <c r="K137" s="40" cm="1">
        <f t="array" ref="K137">_xlfn.PERCENTRANK.EXC(_xlfn._xlws.FILTER(K2:K122, ISNUMBER(K2:K122)),K121)</f>
        <v>0.55700000000000005</v>
      </c>
      <c r="L137" s="40" cm="1">
        <f t="array" ref="L137">_xlfn.PERCENTRANK.EXC(_xlfn._xlws.FILTER(L2:L122, ISNUMBER(L2:L122)),L121)</f>
        <v>0.434</v>
      </c>
      <c r="M137" s="40" cm="1">
        <f t="array" ref="M137">_xlfn.PERCENTRANK.EXC(_xlfn._xlws.FILTER(M2:M122, ISNUMBER(M2:M122)),M121)</f>
        <v>0.88500000000000001</v>
      </c>
      <c r="N137" s="40" cm="1">
        <f t="array" ref="N137">_xlfn.PERCENTRANK.EXC(_xlfn._xlws.FILTER(N2:N122, ISNUMBER(N2:N122)),N121)</f>
        <v>0.65500000000000003</v>
      </c>
      <c r="O137" s="40" cm="1">
        <f t="array" ref="O137">_xlfn.PERCENTRANK.EXC(_xlfn._xlws.FILTER(O2:O122, ISNUMBER(O2:O122)),O121)</f>
        <v>0.80300000000000005</v>
      </c>
      <c r="P137" s="40" cm="1">
        <f t="array" ref="P137">_xlfn.PERCENTRANK.EXC(_xlfn._xlws.FILTER(P2:P122, ISNUMBER(P2:P122)),P121)</f>
        <v>0.434</v>
      </c>
      <c r="Q137" s="40" cm="1">
        <f t="array" ref="Q137">_xlfn.PERCENTRANK.EXC(_xlfn._xlws.FILTER(Q2:Q122, ISNUMBER(Q2:Q122)),Q121)</f>
        <v>0.65200000000000002</v>
      </c>
      <c r="R137" s="40" cm="1">
        <f t="array" ref="R137">_xlfn.PERCENTRANK.EXC(_xlfn._xlws.FILTER(R2:R122, ISNUMBER(R2:R122)),R121)</f>
        <v>0.33600000000000002</v>
      </c>
      <c r="S137" s="40" cm="1">
        <f t="array" ref="S137">_xlfn.PERCENTRANK.EXC(_xlfn._xlws.FILTER(S2:S122, ISNUMBER(S2:S122)),S121)</f>
        <v>0.58099999999999996</v>
      </c>
      <c r="T137" s="40" cm="1">
        <f t="array" ref="T137">_xlfn.PERCENTRANK.EXC(_xlfn._xlws.FILTER(T2:T122, ISNUMBER(T2:T122)),T121)</f>
        <v>0.66900000000000004</v>
      </c>
      <c r="U137" s="40" cm="1">
        <f t="array" ref="U137">_xlfn.PERCENTRANK.EXC(_xlfn._xlws.FILTER(U2:U122, ISNUMBER(U2:U122)),U121)</f>
        <v>0.30299999999999999</v>
      </c>
      <c r="V137" s="155" cm="1">
        <f t="array" ref="V137">_xlfn.PERCENTRANK.EXC(_xlfn._xlws.FILTER(V2:V122, ISNUMBER(V2:V122)),V121)</f>
        <v>0.438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0.66600000000000004</v>
      </c>
      <c r="C138" s="40" cm="1">
        <f t="array" ref="C138">_xlfn.PERCENTRANK.EXC(_xlfn._xlws.FILTER(C2:C122, ISNUMBER(C2:C122)),C122)</f>
        <v>0.68799999999999994</v>
      </c>
      <c r="D138" s="40" cm="1">
        <f t="array" ref="D138">_xlfn.PERCENTRANK.EXC(_xlfn._xlws.FILTER(D2:D122, ISNUMBER(D2:D122)),D122)</f>
        <v>0.745</v>
      </c>
      <c r="E138" s="40" cm="1">
        <f t="array" ref="E138">_xlfn.PERCENTRANK.EXC(_xlfn._xlws.FILTER(E2:E122, ISNUMBER(E2:E122)),E122)</f>
        <v>0.91800000000000004</v>
      </c>
      <c r="F138" s="40" cm="1">
        <f t="array" ref="F138">_xlfn.PERCENTRANK.EXC(_xlfn._xlws.FILTER(F2:F122, ISNUMBER(F2:F122)),F122)</f>
        <v>0.72899999999999998</v>
      </c>
      <c r="G138" s="40" cm="1">
        <f t="array" ref="G138">_xlfn.PERCENTRANK.EXC(_xlfn._xlws.FILTER(G2:G122, ISNUMBER(G2:G122)),G122)</f>
        <v>0.96699999999999997</v>
      </c>
      <c r="H138" s="40" cm="1">
        <f t="array" ref="H138">_xlfn.PERCENTRANK.EXC(_xlfn._xlws.FILTER(H2:H122, ISNUMBER(H2:H122)),H122)</f>
        <v>0.98299999999999998</v>
      </c>
      <c r="I138" s="40" cm="1">
        <f t="array" ref="I138">_xlfn.PERCENTRANK.EXC(_xlfn._xlws.FILTER(I2:I122, ISNUMBER(I2:I122)),I122)</f>
        <v>0.93400000000000005</v>
      </c>
      <c r="J138" s="40" cm="1">
        <f t="array" ref="J138">_xlfn.PERCENTRANK.EXC(_xlfn._xlws.FILTER(J2:J122, ISNUMBER(J2:J122)),J122)</f>
        <v>0.58099999999999996</v>
      </c>
      <c r="K138" s="40" cm="1">
        <f t="array" ref="K138">_xlfn.PERCENTRANK.EXC(_xlfn._xlws.FILTER(K2:K122, ISNUMBER(K2:K122)),K122)</f>
        <v>0.63900000000000001</v>
      </c>
      <c r="L138" s="40" cm="1">
        <f t="array" ref="L138">_xlfn.PERCENTRANK.EXC(_xlfn._xlws.FILTER(L2:L122, ISNUMBER(L2:L122)),L122)</f>
        <v>0.45900000000000002</v>
      </c>
      <c r="M138" s="40" cm="1">
        <f t="array" ref="M138">_xlfn.PERCENTRANK.EXC(_xlfn._xlws.FILTER(M2:M122, ISNUMBER(M2:M122)),M122)</f>
        <v>0.95</v>
      </c>
      <c r="N138" s="40" cm="1">
        <f t="array" ref="N138">_xlfn.PERCENTRANK.EXC(_xlfn._xlws.FILTER(N2:N122, ISNUMBER(N2:N122)),N122)</f>
        <v>0.72899999999999998</v>
      </c>
      <c r="O138" s="40" cm="1">
        <f t="array" ref="O138">_xlfn.PERCENTRANK.EXC(_xlfn._xlws.FILTER(O2:O122, ISNUMBER(O2:O122)),O122)</f>
        <v>0.81100000000000005</v>
      </c>
      <c r="P138" s="40" cm="1">
        <f t="array" ref="P138">_xlfn.PERCENTRANK.EXC(_xlfn._xlws.FILTER(P2:P122, ISNUMBER(P2:P122)),P122)</f>
        <v>0.73699999999999999</v>
      </c>
      <c r="Q138" s="40" cm="1">
        <f t="array" ref="Q138">_xlfn.PERCENTRANK.EXC(_xlfn._xlws.FILTER(Q2:Q122, ISNUMBER(Q2:Q122)),Q122)</f>
        <v>0.79100000000000004</v>
      </c>
      <c r="R138" s="40" cm="1">
        <f t="array" ref="R138">_xlfn.PERCENTRANK.EXC(_xlfn._xlws.FILTER(R2:R122, ISNUMBER(R2:R122)),R122)</f>
        <v>0.58099999999999996</v>
      </c>
      <c r="S138" s="40" cm="1">
        <f t="array" ref="S138">_xlfn.PERCENTRANK.EXC(_xlfn._xlws.FILTER(S2:S122, ISNUMBER(S2:S122)),S122)</f>
        <v>0.39300000000000002</v>
      </c>
      <c r="T138" s="40" cm="1">
        <f t="array" ref="T138">_xlfn.PERCENTRANK.EXC(_xlfn._xlws.FILTER(T2:T122, ISNUMBER(T2:T122)),T122)</f>
        <v>0.75600000000000001</v>
      </c>
      <c r="U138" s="40" cm="1">
        <f t="array" ref="U138">_xlfn.PERCENTRANK.EXC(_xlfn._xlws.FILTER(U2:U122, ISNUMBER(U2:U122)),U122)</f>
        <v>0.57299999999999995</v>
      </c>
      <c r="V138" s="155" cm="1">
        <f t="array" ref="V138">_xlfn.PERCENTRANK.EXC(_xlfn._xlws.FILTER(V2:V122, ISNUMBER(V2:V122)),V122)</f>
        <v>0.58099999999999996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0.45900000000000007</v>
      </c>
      <c r="C140" s="40">
        <f t="shared" si="2"/>
        <v>0.56799999999999995</v>
      </c>
      <c r="D140" s="40">
        <f t="shared" si="2"/>
        <v>0.58133333333333326</v>
      </c>
      <c r="E140" s="40">
        <f t="shared" si="2"/>
        <v>0.8793333333333333</v>
      </c>
      <c r="F140" s="40">
        <f t="shared" si="2"/>
        <v>0.78633333333333333</v>
      </c>
      <c r="G140" s="40">
        <f t="shared" si="2"/>
        <v>0.90133333333333343</v>
      </c>
      <c r="H140" s="40">
        <f t="shared" si="2"/>
        <v>0.95866666666666667</v>
      </c>
      <c r="I140" s="40">
        <f t="shared" si="2"/>
        <v>0.8656666666666667</v>
      </c>
      <c r="J140" s="40">
        <f t="shared" si="2"/>
        <v>0.46666666666666662</v>
      </c>
      <c r="K140" s="40">
        <f t="shared" si="2"/>
        <v>0.6196666666666667</v>
      </c>
      <c r="L140" s="40">
        <f t="shared" si="2"/>
        <v>0.48333333333333339</v>
      </c>
      <c r="M140" s="40">
        <f t="shared" si="2"/>
        <v>0.89300000000000013</v>
      </c>
      <c r="N140" s="40">
        <f t="shared" si="2"/>
        <v>0.67166666666666675</v>
      </c>
      <c r="O140" s="40">
        <f t="shared" si="2"/>
        <v>0.82200000000000006</v>
      </c>
      <c r="P140" s="40">
        <f t="shared" si="2"/>
        <v>0.56233333333333324</v>
      </c>
      <c r="Q140" s="40">
        <f t="shared" si="2"/>
        <v>0.66333333333333344</v>
      </c>
      <c r="R140" s="40">
        <f t="shared" si="2"/>
        <v>0.35200000000000004</v>
      </c>
      <c r="S140" s="40">
        <f t="shared" si="2"/>
        <v>0.54033333333333333</v>
      </c>
      <c r="T140" s="40">
        <f t="shared" si="2"/>
        <v>0.66600000000000004</v>
      </c>
      <c r="U140" s="40">
        <f t="shared" si="2"/>
        <v>0.36566666666666664</v>
      </c>
      <c r="V140" s="155">
        <f t="shared" si="2"/>
        <v>0.46199999999999997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17.637359747727199</v>
      </c>
      <c r="C18">
        <v>26.205026253371699</v>
      </c>
      <c r="D18">
        <v>63.732476729636801</v>
      </c>
      <c r="E18">
        <v>33.758710237438798</v>
      </c>
      <c r="F18">
        <v>16.918160023137599</v>
      </c>
      <c r="G18">
        <v>2.4380741293947201</v>
      </c>
      <c r="H18">
        <v>15.6987305139012</v>
      </c>
      <c r="I18">
        <v>12.9783671633976</v>
      </c>
      <c r="J18">
        <v>25.549637603617299</v>
      </c>
      <c r="K18">
        <v>35.905345237675</v>
      </c>
      <c r="L18">
        <v>20.130019577005498</v>
      </c>
      <c r="M18">
        <v>31.878251402102201</v>
      </c>
      <c r="N18">
        <v>0.58009613271990101</v>
      </c>
      <c r="O18">
        <v>36.292563798908702</v>
      </c>
      <c r="P18">
        <v>17.637359747727199</v>
      </c>
      <c r="Q18">
        <v>7.7374565221448997</v>
      </c>
      <c r="R18">
        <v>48.124032373832399</v>
      </c>
      <c r="S18">
        <v>22.565966124749401</v>
      </c>
      <c r="T18">
        <v>7.0205933343722702</v>
      </c>
      <c r="U18">
        <v>1.1160182198058499</v>
      </c>
      <c r="V18">
        <v>2.35315851118074</v>
      </c>
    </row>
    <row r="19" spans="1:22" x14ac:dyDescent="0.35">
      <c r="A19" s="2">
        <v>44196</v>
      </c>
      <c r="B19">
        <v>17.494770758291999</v>
      </c>
      <c r="C19">
        <v>1.4578222001172401</v>
      </c>
      <c r="D19">
        <v>51.526922636626097</v>
      </c>
      <c r="E19">
        <v>25.625710924974001</v>
      </c>
      <c r="F19">
        <v>12.725119300051601</v>
      </c>
      <c r="G19">
        <v>2.41140994722734</v>
      </c>
      <c r="H19">
        <v>16.388367974649199</v>
      </c>
      <c r="I19">
        <v>15.942204405839901</v>
      </c>
      <c r="J19">
        <v>22.575311428754699</v>
      </c>
      <c r="K19">
        <v>42.804390136078098</v>
      </c>
      <c r="L19">
        <v>14.931168263054101</v>
      </c>
      <c r="M19">
        <v>34.374878451198398</v>
      </c>
      <c r="N19">
        <v>0.55741767368310902</v>
      </c>
      <c r="O19">
        <v>33.697928375626503</v>
      </c>
      <c r="P19">
        <v>17.494770758291999</v>
      </c>
      <c r="Q19">
        <v>7.7846531590948196</v>
      </c>
      <c r="R19">
        <v>34.710630730839803</v>
      </c>
      <c r="S19">
        <v>23.281428346518499</v>
      </c>
      <c r="T19">
        <v>5.1277339664560504</v>
      </c>
      <c r="U19">
        <v>1.03737378869621</v>
      </c>
      <c r="V19">
        <v>1.93303149869795</v>
      </c>
    </row>
    <row r="20" spans="1:22" x14ac:dyDescent="0.35">
      <c r="A20" s="2">
        <v>44561</v>
      </c>
      <c r="B20">
        <v>21.2728233859455</v>
      </c>
      <c r="C20">
        <v>14.1863075902305</v>
      </c>
      <c r="D20">
        <v>58.7717056192432</v>
      </c>
      <c r="E20">
        <v>24.890007164849699</v>
      </c>
      <c r="F20">
        <v>16.795925418676902</v>
      </c>
      <c r="G20">
        <v>2.9485498529663099</v>
      </c>
      <c r="H20">
        <v>16.007448167844601</v>
      </c>
      <c r="I20">
        <v>24.304356233723901</v>
      </c>
      <c r="J20">
        <v>28.403052223352699</v>
      </c>
      <c r="K20">
        <v>51.305490581132602</v>
      </c>
      <c r="L20">
        <v>18.620250128399402</v>
      </c>
      <c r="M20">
        <v>36.851357888113903</v>
      </c>
      <c r="N20">
        <v>0.62188546902171704</v>
      </c>
      <c r="O20">
        <v>46.9946742400899</v>
      </c>
      <c r="P20">
        <v>21.2728233859455</v>
      </c>
      <c r="Q20">
        <v>9.3577310145755703</v>
      </c>
      <c r="R20">
        <v>40.272341500770501</v>
      </c>
      <c r="S20">
        <v>19.758357121676902</v>
      </c>
      <c r="T20">
        <v>7.5479683625438199</v>
      </c>
      <c r="U20">
        <v>1.2888433362276701</v>
      </c>
      <c r="V20">
        <v>3.0736788284368299</v>
      </c>
    </row>
    <row r="21" spans="1:22" x14ac:dyDescent="0.35">
      <c r="A21" s="2">
        <v>44925</v>
      </c>
      <c r="B21">
        <v>20.368231328584699</v>
      </c>
      <c r="C21">
        <v>26.3880518116564</v>
      </c>
      <c r="D21">
        <v>64.972794174404996</v>
      </c>
      <c r="E21">
        <v>26.836878670313801</v>
      </c>
      <c r="F21">
        <v>17.088924383662398</v>
      </c>
      <c r="G21">
        <v>3.1160966422401799</v>
      </c>
      <c r="H21">
        <v>16.702725339206498</v>
      </c>
      <c r="I21">
        <v>19.759995147070899</v>
      </c>
      <c r="J21">
        <v>32.531987192869302</v>
      </c>
      <c r="K21">
        <v>35.364663952309201</v>
      </c>
      <c r="L21">
        <v>21.085697201979599</v>
      </c>
      <c r="M21">
        <v>38.614845738362</v>
      </c>
      <c r="N21">
        <v>0.86953187662514597</v>
      </c>
      <c r="O21">
        <v>45.995636030790699</v>
      </c>
      <c r="P21">
        <v>20.368231328584699</v>
      </c>
      <c r="Q21">
        <v>9.9739874595000497</v>
      </c>
      <c r="R21">
        <v>42.481578636413097</v>
      </c>
      <c r="S21">
        <v>36.400828896181601</v>
      </c>
      <c r="T21">
        <v>11.391861362325301</v>
      </c>
      <c r="U21">
        <v>1.1112749342120101</v>
      </c>
      <c r="V21">
        <v>3.6292260169251702</v>
      </c>
    </row>
    <row r="22" spans="1:22" x14ac:dyDescent="0.35">
      <c r="A22" s="2">
        <v>45289</v>
      </c>
      <c r="B22">
        <v>19.107601591694401</v>
      </c>
      <c r="C22">
        <v>20.432107405119599</v>
      </c>
      <c r="D22">
        <v>67.989157024735405</v>
      </c>
      <c r="E22">
        <v>30.8315679687197</v>
      </c>
      <c r="F22">
        <v>23.395588724849102</v>
      </c>
      <c r="G22">
        <v>2.9600669733735399</v>
      </c>
      <c r="H22">
        <v>16.249004308147601</v>
      </c>
      <c r="I22">
        <v>19.097602851591699</v>
      </c>
      <c r="J22">
        <v>39.442384326972501</v>
      </c>
      <c r="K22">
        <v>41.690301887921102</v>
      </c>
      <c r="L22">
        <v>24.027528482306401</v>
      </c>
      <c r="M22">
        <v>33.920219289970902</v>
      </c>
      <c r="N22">
        <v>1.21959709581891</v>
      </c>
      <c r="O22">
        <v>54.664081384027099</v>
      </c>
      <c r="P22">
        <v>19.107601591694401</v>
      </c>
      <c r="Q22">
        <v>9.6132080179228101</v>
      </c>
      <c r="R22">
        <v>40.181607467413002</v>
      </c>
      <c r="S22">
        <v>47.716878960200098</v>
      </c>
      <c r="T22">
        <v>11.0560462161177</v>
      </c>
      <c r="U22">
        <v>0.88605728697089203</v>
      </c>
      <c r="V22">
        <v>3.0115037376498499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7.2158243841931924E-2</v>
      </c>
      <c r="C26" s="50" cm="1">
        <f t="array" ref="C26">(C22/INDEX(C3:C22,MATCH(TRUE,INDEX(ISNUMBER(C3:C22),0),0)))^(1/C24)-1</f>
        <v>2.1185121040589117E-2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1.6222352047230215E-2</v>
      </c>
      <c r="H26" s="50" cm="1">
        <f t="array" ref="H26">(H22/INDEX(H3:H22,MATCH(TRUE,INDEX(ISNUMBER(H3:H22),0),0)))^(1/H24)-1</f>
        <v>2.3805497500569262E-2</v>
      </c>
      <c r="I26" s="50" cm="1">
        <f t="array" ref="I26">(I22/INDEX(I3:I22,MATCH(TRUE,INDEX(ISNUMBER(I3:I22),0),0)))^(1/I24)-1</f>
        <v>3.7644175690587867E-2</v>
      </c>
      <c r="J26" s="50" cm="1">
        <f t="array" ref="J26">(J22/INDEX(J3:J22,MATCH(TRUE,INDEX(ISNUMBER(J3:J22),0),0)))^(1/J24)-1</f>
        <v>5.8038772068914612E-2</v>
      </c>
      <c r="K26" s="50" cm="1">
        <f t="array" ref="K26">(K22/INDEX(K3:K22,MATCH(TRUE,INDEX(ISNUMBER(K3:K22),0),0)))^(1/K24)-1</f>
        <v>2.4558906920942647E-2</v>
      </c>
      <c r="L26" s="50" cm="1">
        <f t="array" ref="L26">(L22/INDEX(L3:L22,MATCH(TRUE,INDEX(ISNUMBER(L3:L22),0),0)))^(1/L24)-1</f>
        <v>2.0655208472790454E-2</v>
      </c>
      <c r="M26" s="50" cm="1">
        <f t="array" ref="M26">(M22/INDEX(M3:M22,MATCH(TRUE,INDEX(ISNUMBER(M3:M22),0),0)))^(1/M24)-1</f>
        <v>2.3841978697412891E-2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6.0130008595538742E-2</v>
      </c>
      <c r="P26" s="50" cm="1">
        <f t="array" ref="P26">(P22/INDEX(P3:P22,MATCH(TRUE,INDEX(ISNUMBER(P3:P22),0),0)))^(1/P24)-1</f>
        <v>7.2158243841931924E-2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1.2617045604423671E-2</v>
      </c>
      <c r="S26" s="50" cm="1">
        <f t="array" ref="S26">(S22/INDEX(S3:S22,MATCH(TRUE,INDEX(ISNUMBER(S3:S22),0),0)))^(1/S24)-1</f>
        <v>8.200571631078879E-2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-4.4922818987835234E-2</v>
      </c>
      <c r="V26" s="50" cm="1">
        <f t="array" ref="V26">(V22/INDEX(V3:V22,MATCH(TRUE,INDEX(ISNUMBER(V3:V22),0),0)))^(1/V24)-1</f>
        <v>-1.602635124967311E-2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7.1186999999999996</v>
      </c>
      <c r="E3" cm="1">
        <f t="array" ref="E3">_xll.FDSB(B3,"FG_PRICE_CHANGE(0,-1AY)")</f>
        <v>-2.8608083999999998</v>
      </c>
      <c r="F3" cm="1">
        <f t="array" ref="F3">_xll.FDSB(B3,"FG_PRICE_CHANGE(0,-1AM)")</f>
        <v>0.49622060000000001</v>
      </c>
      <c r="G3" cm="1">
        <f t="array" ref="G3">_xll.FDSB(B3,"FG_PRICE_CHANGE(0,-3AM)")</f>
        <v>-2.0885587000000001</v>
      </c>
      <c r="H3" cm="1">
        <f t="array" ref="H3">_xll.FDSB(B3,"FG_PRICE_CHANGE(0,-6AM)")</f>
        <v>-1.8205106</v>
      </c>
      <c r="I3" cm="1">
        <f t="array" ref="I3">_xll.FDS(B3,"STD(FG_PRICE_CHANGE(0,-1AY,AM))")</f>
        <v>0.85128224028761501</v>
      </c>
      <c r="J3" cm="1">
        <f t="array" ref="J3">_xll.FDS(B3,"STD(FG_PRICE_CHANGE(0,-3AY,M))")*SQRT(12)</f>
        <v>6.2871495692094577</v>
      </c>
      <c r="L3">
        <f t="shared" ref="L3:L23" si="0">(1-(_xlfn.PERCENTRANK.EXC($F$3:$F$23,F3)))*100</f>
        <v>54.6</v>
      </c>
      <c r="M3">
        <f t="shared" ref="M3:M23" si="1">(1-(_xlfn.PERCENTRANK.EXC($G$3:$G$23,G3)))*100</f>
        <v>77.3</v>
      </c>
      <c r="N3">
        <f t="shared" ref="N3:N23" si="2">(1-(_xlfn.PERCENTRANK.EXC($H$3:$H$23,H3)))*100</f>
        <v>68.199999999999989</v>
      </c>
      <c r="O3">
        <f>SUMPRODUCT($L$1:$N$1,L3:N3)</f>
        <v>69.12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65.47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948.66499999999996</v>
      </c>
      <c r="E4" cm="1">
        <f t="array" ref="E4">_xll.FDSB(B4,"FG_PRICE_CHANGE(0,-1AY)")</f>
        <v>1.1353731</v>
      </c>
      <c r="F4" cm="1">
        <f t="array" ref="F4">_xll.FDSB(B4,"FG_PRICE_CHANGE(0,-1AM)")</f>
        <v>1.9083619000000001</v>
      </c>
      <c r="G4" cm="1">
        <f t="array" ref="G4">_xll.FDSB(B4,"FG_PRICE_CHANGE(0,-3AM)")</f>
        <v>0.86171629999999999</v>
      </c>
      <c r="H4" cm="1">
        <f t="array" ref="H4">_xll.FDSB(B4,"FG_PRICE_CHANGE(0,-6AM)")</f>
        <v>-1.8163681</v>
      </c>
      <c r="I4" cm="1">
        <f t="array" ref="I4">_xll.FDS(B4,"STD(FG_PRICE_CHANGE(0,-1AY,AM))")</f>
        <v>4.1218250714166604</v>
      </c>
      <c r="J4" cm="1">
        <f t="array" ref="J4">_xll.FDS(B4,"STD(FG_PRICE_CHANGE(0,-3AY,M))")*SQRT(12)</f>
        <v>15.381318578964523</v>
      </c>
      <c r="L4">
        <f t="shared" si="0"/>
        <v>36.4</v>
      </c>
      <c r="M4">
        <f t="shared" si="1"/>
        <v>22.799999999999997</v>
      </c>
      <c r="N4">
        <f t="shared" si="2"/>
        <v>59.099999999999994</v>
      </c>
      <c r="O4">
        <f t="shared" ref="O4:O23" si="4">SUMPRODUCT($L$1:$N$1,L4:N4)</f>
        <v>40.04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24.549999999999997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15465</v>
      </c>
      <c r="E5" cm="1">
        <f t="array" ref="E5">_xll.FDSB(B5,"FG_PRICE_CHANGE(0,-1AY)")</f>
        <v>-1.6846776000000001</v>
      </c>
      <c r="F5" cm="1">
        <f t="array" ref="F5">_xll.FDSB(B5,"FG_PRICE_CHANGE(0,-1AM)")</f>
        <v>0.84773299999999996</v>
      </c>
      <c r="G5" cm="1">
        <f t="array" ref="G5">_xll.FDSB(B5,"FG_PRICE_CHANGE(0,-3AM)")</f>
        <v>-4.2711259999999998</v>
      </c>
      <c r="H5" cm="1">
        <f t="array" ref="H5">_xll.FDSB(B5,"FG_PRICE_CHANGE(0,-6AM)")</f>
        <v>-4.3894887000000002</v>
      </c>
      <c r="I5" cm="1">
        <f t="array" ref="I5">_xll.FDS(B5,"STD(FG_PRICE_CHANGE(0,-1AY,AM))")</f>
        <v>1.9141441162686601</v>
      </c>
      <c r="J5" cm="1">
        <f t="array" ref="J5">_xll.FDS(B5,"STD(FG_PRICE_CHANGE(0,-3AY,M))")*SQRT(12)</f>
        <v>6.2138020811265315</v>
      </c>
      <c r="L5">
        <f t="shared" si="0"/>
        <v>45.499999999999993</v>
      </c>
      <c r="M5">
        <f t="shared" si="1"/>
        <v>86.4</v>
      </c>
      <c r="N5">
        <f t="shared" si="2"/>
        <v>81.899999999999991</v>
      </c>
      <c r="O5">
        <f t="shared" si="4"/>
        <v>76.42</v>
      </c>
      <c r="P5">
        <f t="shared" si="3"/>
        <v>68.2</v>
      </c>
      <c r="Q5">
        <f>VLOOKUP(A5,CAD!$A$3:$J$23, 10, FALSE)</f>
        <v>36.299999999999997</v>
      </c>
      <c r="S5">
        <f t="shared" si="5"/>
        <v>65.930000000000007</v>
      </c>
      <c r="U5" cm="1">
        <f t="array" ref="U5">_xlfn.PERCENTRANK.EXC(_xlfn._xlws.FILTER(S$3:S$23, ISNUMBER(S$3:S$23)),S5)*100</f>
        <v>72.7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57.51</v>
      </c>
      <c r="E6" cm="1">
        <f t="array" ref="E6">_xll.FDSB(B6,"FG_PRICE_CHANGE(0,-1AY)")</f>
        <v>1.410687</v>
      </c>
      <c r="F6" cm="1">
        <f t="array" ref="F6">_xll.FDSB(B6,"FG_PRICE_CHANGE(0,-1AM)")</f>
        <v>3.2032251</v>
      </c>
      <c r="G6" cm="1">
        <f t="array" ref="G6">_xll.FDSB(B6,"FG_PRICE_CHANGE(0,-3AM)")</f>
        <v>-1.2703895999999999</v>
      </c>
      <c r="H6" cm="1">
        <f t="array" ref="H6">_xll.FDSB(B6,"FG_PRICE_CHANGE(0,-6AM)")</f>
        <v>0.57624580000000003</v>
      </c>
      <c r="I6" cm="1">
        <f t="array" ref="I6">_xll.FDS(B6,"STD(FG_PRICE_CHANGE(0,-1AY,AM))")</f>
        <v>1.7456274480338401</v>
      </c>
      <c r="J6" cm="1">
        <f t="array" ref="J6">_xll.FDS(B6,"STD(FG_PRICE_CHANGE(0,-3AY,M))")*SQRT(12)</f>
        <v>6.3528447575154363</v>
      </c>
      <c r="L6">
        <f t="shared" si="0"/>
        <v>9.0999999999999979</v>
      </c>
      <c r="M6">
        <f t="shared" si="1"/>
        <v>63.7</v>
      </c>
      <c r="N6">
        <f t="shared" si="2"/>
        <v>22.799999999999997</v>
      </c>
      <c r="O6">
        <f t="shared" si="4"/>
        <v>36.42</v>
      </c>
      <c r="P6">
        <f t="shared" si="3"/>
        <v>54.6</v>
      </c>
      <c r="Q6">
        <f>VLOOKUP(A6,CAD!$A$3:$J$23, 10, FALSE)</f>
        <v>13.600000000000001</v>
      </c>
      <c r="S6">
        <f t="shared" si="5"/>
        <v>37.31</v>
      </c>
      <c r="U6" cm="1">
        <f t="array" ref="U6">_xlfn.PERCENTRANK.EXC(_xlfn._xlws.FILTER(S$3:S$23, ISNUMBER(S$3:S$23)),S6)*100</f>
        <v>22.7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3.9641000000000002</v>
      </c>
      <c r="E7" cm="1">
        <f t="array" ref="E7">_xll.FDSB(B7,"FG_PRICE_CHANGE(0,-1AY)")</f>
        <v>-5.9625864000000002</v>
      </c>
      <c r="F7" cm="1">
        <f t="array" ref="F7">_xll.FDSB(B7,"FG_PRICE_CHANGE(0,-1AM)")</f>
        <v>3.2021999999999999</v>
      </c>
      <c r="G7" cm="1">
        <f t="array" ref="G7">_xll.FDSB(B7,"FG_PRICE_CHANGE(0,-3AM)")</f>
        <v>0.98202230000000001</v>
      </c>
      <c r="H7" cm="1">
        <f t="array" ref="H7">_xll.FDSB(B7,"FG_PRICE_CHANGE(0,-6AM)")</f>
        <v>-2.3813070000000001</v>
      </c>
      <c r="I7" cm="1">
        <f t="array" ref="I7">_xll.FDS(B7,"STD(FG_PRICE_CHANGE(0,-1AY,AM))")</f>
        <v>2.5698562517088801</v>
      </c>
      <c r="J7" cm="1">
        <f t="array" ref="J7">_xll.FDS(B7,"STD(FG_PRICE_CHANGE(0,-3AY,M))")*SQRT(12)</f>
        <v>11.179563181106452</v>
      </c>
      <c r="L7">
        <f t="shared" si="0"/>
        <v>13.700000000000001</v>
      </c>
      <c r="M7">
        <f t="shared" si="1"/>
        <v>18.200000000000006</v>
      </c>
      <c r="N7">
        <f t="shared" si="2"/>
        <v>77.3</v>
      </c>
      <c r="O7">
        <f t="shared" si="4"/>
        <v>40.940000000000005</v>
      </c>
      <c r="P7">
        <f t="shared" si="3"/>
        <v>22.799999999999997</v>
      </c>
      <c r="Q7">
        <f>VLOOKUP(A7,CAD!$A$3:$J$23, 10, FALSE)</f>
        <v>50</v>
      </c>
      <c r="S7">
        <f t="shared" si="5"/>
        <v>37.31</v>
      </c>
      <c r="U7" cm="1">
        <f t="array" ref="U7">_xlfn.PERCENTRANK.EXC(_xlfn._xlws.FILTER(S$3:S$23, ISNUMBER(S$3:S$23)),S7)*100</f>
        <v>22.7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3.7603</v>
      </c>
      <c r="E8" cm="1">
        <f t="array" ref="E8">_xll.FDSB(B8,"FG_PRICE_CHANGE(0,-1AY)")</f>
        <v>-2.5046050000000002</v>
      </c>
      <c r="F8" cm="1">
        <f t="array" ref="F8">_xll.FDSB(B8,"FG_PRICE_CHANGE(0,-1AM)")</f>
        <v>5.0556660000000003E-2</v>
      </c>
      <c r="G8" cm="1">
        <f t="array" ref="G8">_xll.FDSB(B8,"FG_PRICE_CHANGE(0,-3AM)")</f>
        <v>0.78531503999999996</v>
      </c>
      <c r="H8" cm="1">
        <f t="array" ref="H8">_xll.FDSB(B8,"FG_PRICE_CHANGE(0,-6AM)")</f>
        <v>0.47292709999999999</v>
      </c>
      <c r="I8" cm="1">
        <f t="array" ref="I8">_xll.FDS(B8,"STD(FG_PRICE_CHANGE(0,-1AY,AM))")</f>
        <v>1.8826328504255001</v>
      </c>
      <c r="J8" cm="1">
        <f t="array" ref="J8">_xll.FDS(B8,"STD(FG_PRICE_CHANGE(0,-3AY,M))")*SQRT(12)</f>
        <v>7.7181959728510856</v>
      </c>
      <c r="L8">
        <f t="shared" si="0"/>
        <v>81.899999999999991</v>
      </c>
      <c r="M8">
        <f t="shared" si="1"/>
        <v>27.3</v>
      </c>
      <c r="N8">
        <f t="shared" si="2"/>
        <v>27.3</v>
      </c>
      <c r="O8">
        <f t="shared" si="4"/>
        <v>38.22</v>
      </c>
      <c r="P8">
        <f t="shared" si="3"/>
        <v>45.499999999999993</v>
      </c>
      <c r="Q8">
        <f>VLOOKUP(A8,CAD!$A$3:$J$23, 10, FALSE)</f>
        <v>54.500000000000007</v>
      </c>
      <c r="S8">
        <f t="shared" si="5"/>
        <v>43.66</v>
      </c>
      <c r="U8" cm="1">
        <f t="array" ref="U8">_xlfn.PERCENTRANK.EXC(_xlfn._xlws.FILTER(S$3:S$23, ISNUMBER(S$3:S$23)),S8)*100</f>
        <v>36.299999999999997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4.3045</v>
      </c>
      <c r="E9" cm="1">
        <f t="array" ref="E9">_xll.FDSB(B9,"FG_PRICE_CHANGE(0,-1AY)")</f>
        <v>-9.2738990000000001</v>
      </c>
      <c r="F9" cm="1">
        <f t="array" ref="F9">_xll.FDSB(B9,"FG_PRICE_CHANGE(0,-1AM)")</f>
        <v>1.4255404</v>
      </c>
      <c r="G9" cm="1">
        <f t="array" ref="G9">_xll.FDSB(B9,"FG_PRICE_CHANGE(0,-3AM)")</f>
        <v>-7.7771783000000001</v>
      </c>
      <c r="H9" cm="1">
        <f t="array" ref="H9">_xll.FDSB(B9,"FG_PRICE_CHANGE(0,-6AM)")</f>
        <v>-10.013591999999999</v>
      </c>
      <c r="I9" cm="1">
        <f t="array" ref="I9">_xll.FDS(B9,"STD(FG_PRICE_CHANGE(0,-1AY,AM))")</f>
        <v>2.13149516172526</v>
      </c>
      <c r="J9" cm="1">
        <f t="array" ref="J9">_xll.FDS(B9,"STD(FG_PRICE_CHANGE(0,-3AY,M))")*SQRT(12)</f>
        <v>8.9239017442917614</v>
      </c>
      <c r="L9">
        <f t="shared" si="0"/>
        <v>41</v>
      </c>
      <c r="M9">
        <f t="shared" si="1"/>
        <v>91</v>
      </c>
      <c r="N9">
        <f t="shared" si="2"/>
        <v>95.5</v>
      </c>
      <c r="O9">
        <f t="shared" si="4"/>
        <v>82.800000000000011</v>
      </c>
      <c r="P9">
        <f t="shared" si="3"/>
        <v>41</v>
      </c>
      <c r="Q9">
        <f>VLOOKUP(A9,CAD!$A$3:$J$23, 10, FALSE)</f>
        <v>72.7</v>
      </c>
      <c r="S9">
        <f t="shared" si="5"/>
        <v>68.240000000000009</v>
      </c>
      <c r="U9" cm="1">
        <f t="array" ref="U9">_xlfn.PERCENTRANK.EXC(_xlfn._xlws.FILTER(S$3:S$23, ISNUMBER(S$3:S$23)),S9)*100</f>
        <v>77.2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32.072499999999998</v>
      </c>
      <c r="E10" cm="1">
        <f t="array" ref="E10">_xll.FDSB(B10,"FG_PRICE_CHANGE(0,-1AY)")</f>
        <v>-0.73507429999999996</v>
      </c>
      <c r="F10" cm="1">
        <f t="array" ref="F10">_xll.FDSB(B10,"FG_PRICE_CHANGE(0,-1AM)")</f>
        <v>0.28610229999999998</v>
      </c>
      <c r="G10" cm="1">
        <f t="array" ref="G10">_xll.FDSB(B10,"FG_PRICE_CHANGE(0,-3AM)")</f>
        <v>-1.6120672</v>
      </c>
      <c r="H10" cm="1">
        <f t="array" ref="H10">_xll.FDSB(B10,"FG_PRICE_CHANGE(0,-6AM)")</f>
        <v>-0.84401965000000001</v>
      </c>
      <c r="I10" cm="1">
        <f t="array" ref="I10">_xll.FDS(B10,"STD(FG_PRICE_CHANGE(0,-1AY,AM))")</f>
        <v>1.14637406371194</v>
      </c>
      <c r="J10" cm="1">
        <f t="array" ref="J10">_xll.FDS(B10,"STD(FG_PRICE_CHANGE(0,-3AY,M))")*SQRT(12)</f>
        <v>6.1483541269728814</v>
      </c>
      <c r="L10">
        <f t="shared" si="0"/>
        <v>68.199999999999989</v>
      </c>
      <c r="M10">
        <f t="shared" si="1"/>
        <v>68.199999999999989</v>
      </c>
      <c r="N10">
        <f t="shared" si="2"/>
        <v>50</v>
      </c>
      <c r="O10">
        <f t="shared" si="4"/>
        <v>60.919999999999995</v>
      </c>
      <c r="P10">
        <f t="shared" si="3"/>
        <v>72.8</v>
      </c>
      <c r="Q10">
        <f>VLOOKUP(A10,CAD!$A$3:$J$23, 10, FALSE)</f>
        <v>90.9</v>
      </c>
      <c r="S10">
        <f t="shared" si="5"/>
        <v>70.48</v>
      </c>
      <c r="U10" cm="1">
        <f t="array" ref="U10">_xlfn.PERCENTRANK.EXC(_xlfn._xlws.FILTER(S$3:S$23, ISNUMBER(S$3:S$23)),S10)*100</f>
        <v>81.8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19.727</v>
      </c>
      <c r="E11" cm="1">
        <f t="array" ref="E11">_xll.FDSB(B11,"FG_PRICE_CHANGE(0,-1AY)")</f>
        <v>7.8670739999999997</v>
      </c>
      <c r="F11" cm="1">
        <f t="array" ref="F11">_xll.FDSB(B11,"FG_PRICE_CHANGE(0,-1AM)")</f>
        <v>2.7983308</v>
      </c>
      <c r="G11" cm="1">
        <f t="array" ref="G11">_xll.FDSB(B11,"FG_PRICE_CHANGE(0,-3AM)")</f>
        <v>10.521591000000001</v>
      </c>
      <c r="H11" cm="1">
        <f t="array" ref="H11">_xll.FDSB(B11,"FG_PRICE_CHANGE(0,-6AM)")</f>
        <v>15.428388999999999</v>
      </c>
      <c r="I11" cm="1">
        <f t="array" ref="I11">_xll.FDS(B11,"STD(FG_PRICE_CHANGE(0,-1AY,AM))")</f>
        <v>4.4164396111921498</v>
      </c>
      <c r="J11" cm="1">
        <f t="array" ref="J11">_xll.FDS(B11,"STD(FG_PRICE_CHANGE(0,-3AY,M))")*SQRT(12)</f>
        <v>9.6862263819981376</v>
      </c>
      <c r="L11">
        <f t="shared" si="0"/>
        <v>22.799999999999997</v>
      </c>
      <c r="M11">
        <f t="shared" si="1"/>
        <v>4.6000000000000041</v>
      </c>
      <c r="N11">
        <f t="shared" si="2"/>
        <v>4.6000000000000041</v>
      </c>
      <c r="O11">
        <f t="shared" si="4"/>
        <v>8.240000000000002</v>
      </c>
      <c r="P11">
        <f t="shared" si="3"/>
        <v>36.4</v>
      </c>
      <c r="Q11">
        <f>VLOOKUP(A11,CAD!$A$3:$J$23, 10, FALSE)</f>
        <v>40.9</v>
      </c>
      <c r="S11">
        <f t="shared" si="5"/>
        <v>23.22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1369.7</v>
      </c>
      <c r="E12" cm="1">
        <f t="array" ref="E12">_xll.FDSB(B12,"FG_PRICE_CHANGE(0,-1AY)")</f>
        <v>1.4930844000000001</v>
      </c>
      <c r="F12" cm="1">
        <f t="array" ref="F12">_xll.FDSB(B12,"FG_PRICE_CHANGE(0,-1AM)")</f>
        <v>3.0236839999999998</v>
      </c>
      <c r="G12" cm="1">
        <f t="array" ref="G12">_xll.FDSB(B12,"FG_PRICE_CHANGE(0,-3AM)")</f>
        <v>-0.89001655999999996</v>
      </c>
      <c r="H12" cm="1">
        <f t="array" ref="H12">_xll.FDSB(B12,"FG_PRICE_CHANGE(0,-6AM)")</f>
        <v>-0.23671389000000001</v>
      </c>
      <c r="I12" cm="1">
        <f t="array" ref="I12">_xll.FDS(B12,"STD(FG_PRICE_CHANGE(0,-1AY,AM))")</f>
        <v>2.2231261698715801</v>
      </c>
      <c r="J12" cm="1">
        <f t="array" ref="J12">_xll.FDS(B12,"STD(FG_PRICE_CHANGE(0,-3AY,M))")*SQRT(12)</f>
        <v>10.638123524266994</v>
      </c>
      <c r="L12">
        <f t="shared" si="0"/>
        <v>18.200000000000006</v>
      </c>
      <c r="M12">
        <f t="shared" si="1"/>
        <v>59.099999999999994</v>
      </c>
      <c r="N12">
        <f t="shared" si="2"/>
        <v>45.499999999999993</v>
      </c>
      <c r="O12">
        <f t="shared" si="4"/>
        <v>45.480000000000004</v>
      </c>
      <c r="P12">
        <f t="shared" si="3"/>
        <v>31.899999999999991</v>
      </c>
      <c r="Q12">
        <f>VLOOKUP(A12,CAD!$A$3:$J$23, 10, FALSE)</f>
        <v>81.8</v>
      </c>
      <c r="S12">
        <f t="shared" si="5"/>
        <v>48.67</v>
      </c>
      <c r="U12" cm="1">
        <f t="array" ref="U12">_xlfn.PERCENTRANK.EXC(_xlfn._xlws.FILTER(S$3:S$23, ISNUMBER(S$3:S$23)),S12)*100</f>
        <v>45.4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5.6704499999999998</v>
      </c>
      <c r="E13" cm="1">
        <f t="array" ref="E13">_xll.FDSB(B13,"FG_PRICE_CHANGE(0,-1AY)")</f>
        <v>11.88513</v>
      </c>
      <c r="F13" cm="1">
        <f t="array" ref="F13">_xll.FDSB(B13,"FG_PRICE_CHANGE(0,-1AM)")</f>
        <v>3.6863326999999999</v>
      </c>
      <c r="G13" cm="1">
        <f t="array" ref="G13">_xll.FDSB(B13,"FG_PRICE_CHANGE(0,-3AM)")</f>
        <v>2.274394</v>
      </c>
      <c r="H13" cm="1">
        <f t="array" ref="H13">_xll.FDSB(B13,"FG_PRICE_CHANGE(0,-6AM)")</f>
        <v>8.037388</v>
      </c>
      <c r="I13" cm="1">
        <f t="array" ref="I13">_xll.FDS(B13,"STD(FG_PRICE_CHANGE(0,-1AY,AM))")</f>
        <v>2.8365947145720898</v>
      </c>
      <c r="J13" cm="1">
        <f t="array" ref="J13">_xll.FDS(B13,"STD(FG_PRICE_CHANGE(0,-3AY,M))")*SQRT(12)</f>
        <v>12.309905290859861</v>
      </c>
      <c r="L13">
        <f t="shared" si="0"/>
        <v>4.6000000000000041</v>
      </c>
      <c r="M13">
        <f t="shared" si="1"/>
        <v>13.700000000000001</v>
      </c>
      <c r="N13">
        <f t="shared" si="2"/>
        <v>9.0999999999999979</v>
      </c>
      <c r="O13">
        <f t="shared" si="4"/>
        <v>10.040000000000001</v>
      </c>
      <c r="P13">
        <f t="shared" si="3"/>
        <v>18.200000000000003</v>
      </c>
      <c r="Q13">
        <f>VLOOKUP(A13,CAD!$A$3:$J$23, 10, FALSE)</f>
        <v>22.7</v>
      </c>
      <c r="S13">
        <f t="shared" si="5"/>
        <v>15.02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17.567499999999999</v>
      </c>
      <c r="E14" cm="1">
        <f t="array" ref="E14">_xll.FDSB(B14,"FG_PRICE_CHANGE(0,-1AY)")</f>
        <v>-7.7761053999999996</v>
      </c>
      <c r="F14" cm="1">
        <f t="array" ref="F14">_xll.FDSB(B14,"FG_PRICE_CHANGE(0,-1AM)")</f>
        <v>5.6946278000000003E-2</v>
      </c>
      <c r="G14" cm="1">
        <f t="array" ref="G14">_xll.FDSB(B14,"FG_PRICE_CHANGE(0,-3AM)")</f>
        <v>-3.1626880000000002</v>
      </c>
      <c r="H14" cm="1">
        <f t="array" ref="H14">_xll.FDSB(B14,"FG_PRICE_CHANGE(0,-6AM)")</f>
        <v>-8.2577230000000004</v>
      </c>
      <c r="I14" cm="1">
        <f t="array" ref="I14">_xll.FDS(B14,"STD(FG_PRICE_CHANGE(0,-1AY,AM))")</f>
        <v>1.9830512045323201</v>
      </c>
      <c r="J14" cm="1">
        <f t="array" ref="J14">_xll.FDS(B14,"STD(FG_PRICE_CHANGE(0,-3AY,M))")*SQRT(12)</f>
        <v>13.520979664830906</v>
      </c>
      <c r="L14">
        <f t="shared" si="0"/>
        <v>77.3</v>
      </c>
      <c r="M14">
        <f t="shared" si="1"/>
        <v>81.899999999999991</v>
      </c>
      <c r="N14">
        <f t="shared" si="2"/>
        <v>86.4</v>
      </c>
      <c r="O14">
        <f t="shared" si="4"/>
        <v>82.78</v>
      </c>
      <c r="P14">
        <f t="shared" si="3"/>
        <v>13.700000000000003</v>
      </c>
      <c r="Q14">
        <f>VLOOKUP(A14,CAD!$A$3:$J$23, 10, FALSE)</f>
        <v>18.099999999999998</v>
      </c>
      <c r="S14">
        <f t="shared" si="5"/>
        <v>49.12</v>
      </c>
      <c r="U14" cm="1">
        <f t="array" ref="U14">_xlfn.PERCENTRANK.EXC(_xlfn._xlws.FILTER(S$3:S$23, ISNUMBER(S$3:S$23)),S14)*100</f>
        <v>50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0.92102236000000004</v>
      </c>
      <c r="E15" cm="1">
        <f t="array" ref="E15">_xll.FDSB(B15,"FG_PRICE_CHANGE(0,-1AY)")</f>
        <v>-2.938062</v>
      </c>
      <c r="F15" cm="1">
        <f t="array" ref="F15">_xll.FDSB(B15,"FG_PRICE_CHANGE(0,-1AM)")</f>
        <v>2.3992657999999998</v>
      </c>
      <c r="G15" cm="1">
        <f t="array" ref="G15">_xll.FDSB(B15,"FG_PRICE_CHANGE(0,-3AM)")</f>
        <v>0.52958727000000005</v>
      </c>
      <c r="H15" cm="1">
        <f t="array" ref="H15">_xll.FDSB(B15,"FG_PRICE_CHANGE(0,-6AM)")</f>
        <v>-1.8604636000000001</v>
      </c>
      <c r="I15" cm="1">
        <f t="array" ref="I15">_xll.FDS(B15,"STD(FG_PRICE_CHANGE(0,-1AY,AM))")</f>
        <v>1.6926053804747401</v>
      </c>
      <c r="J15" cm="1">
        <f t="array" ref="J15">_xll.FDS(B15,"STD(FG_PRICE_CHANGE(0,-3AY,M))")*SQRT(12)</f>
        <v>7.5230849582827322</v>
      </c>
      <c r="L15">
        <f t="shared" si="0"/>
        <v>27.3</v>
      </c>
      <c r="M15">
        <f t="shared" si="1"/>
        <v>31.899999999999995</v>
      </c>
      <c r="N15">
        <f t="shared" si="2"/>
        <v>72.8</v>
      </c>
      <c r="O15">
        <f t="shared" si="4"/>
        <v>47.34</v>
      </c>
      <c r="P15">
        <f t="shared" si="3"/>
        <v>50</v>
      </c>
      <c r="Q15">
        <f>VLOOKUP(A15,CAD!$A$3:$J$23, 10, FALSE)</f>
        <v>4.5</v>
      </c>
      <c r="S15">
        <f t="shared" si="5"/>
        <v>39.57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84.072500000000005</v>
      </c>
      <c r="E16" cm="1">
        <f t="array" ref="E16">_xll.FDSB(B16,"FG_PRICE_CHANGE(0,-1AY)")</f>
        <v>0.96524953999999996</v>
      </c>
      <c r="F16" cm="1">
        <f t="array" ref="F16">_xll.FDSB(B16,"FG_PRICE_CHANGE(0,-1AM)")</f>
        <v>0.37459134999999999</v>
      </c>
      <c r="G16" cm="1">
        <f t="array" ref="G16">_xll.FDSB(B16,"FG_PRICE_CHANGE(0,-3AM)")</f>
        <v>0.49456358</v>
      </c>
      <c r="H16" cm="1">
        <f t="array" ref="H16">_xll.FDSB(B16,"FG_PRICE_CHANGE(0,-6AM)")</f>
        <v>0.62988997000000002</v>
      </c>
      <c r="I16" cm="1">
        <f t="array" ref="I16">_xll.FDS(B16,"STD(FG_PRICE_CHANGE(0,-1AY,AM))")</f>
        <v>0.30053545625478301</v>
      </c>
      <c r="J16" cm="1">
        <f t="array" ref="J16">_xll.FDS(B16,"STD(FG_PRICE_CHANGE(0,-3AY,M))")*SQRT(12)</f>
        <v>2.9348585589232088</v>
      </c>
      <c r="L16">
        <f t="shared" si="0"/>
        <v>59.099999999999994</v>
      </c>
      <c r="M16">
        <f t="shared" si="1"/>
        <v>36.4</v>
      </c>
      <c r="N16">
        <f t="shared" si="2"/>
        <v>18.200000000000006</v>
      </c>
      <c r="O16">
        <f t="shared" si="4"/>
        <v>33.660000000000004</v>
      </c>
      <c r="P16">
        <f t="shared" si="3"/>
        <v>81.900000000000006</v>
      </c>
      <c r="Q16">
        <f>VLOOKUP(A16,CAD!$A$3:$J$23, 10, FALSE)</f>
        <v>31.8</v>
      </c>
      <c r="S16">
        <f t="shared" si="5"/>
        <v>47.760000000000005</v>
      </c>
      <c r="U16" cm="1">
        <f t="array" ref="U16">_xlfn.PERCENTRANK.EXC(_xlfn._xlws.FILTER(S$3:S$23, ISNUMBER(S$3:S$23)),S16)*100</f>
        <v>40.9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7.1186999999999996</v>
      </c>
      <c r="E17" cm="1">
        <f t="array" ref="E17">_xll.FDSB(B17,"FG_PRICE_CHANGE(0,-1AY)")</f>
        <v>-2.8608083999999998</v>
      </c>
      <c r="F17" cm="1">
        <f t="array" ref="F17">_xll.FDSB(B17,"FG_PRICE_CHANGE(0,-1AM)")</f>
        <v>0.49622060000000001</v>
      </c>
      <c r="G17" cm="1">
        <f t="array" ref="G17">_xll.FDSB(B17,"FG_PRICE_CHANGE(0,-3AM)")</f>
        <v>-2.0885587000000001</v>
      </c>
      <c r="H17" cm="1">
        <f t="array" ref="H17">_xll.FDSB(B17,"FG_PRICE_CHANGE(0,-6AM)")</f>
        <v>-1.8205106</v>
      </c>
      <c r="I17" cm="1">
        <f t="array" ref="I17">_xll.FDS(B17,"STD(FG_PRICE_CHANGE(0,-1AY,AM))")</f>
        <v>0.85128224028761501</v>
      </c>
      <c r="J17" cm="1">
        <f t="array" ref="J17">_xll.FDS(B17,"STD(FG_PRICE_CHANGE(0,-3AY,M))")*SQRT(12)</f>
        <v>6.2871495692094577</v>
      </c>
      <c r="L17">
        <f t="shared" si="0"/>
        <v>54.6</v>
      </c>
      <c r="M17">
        <f t="shared" si="1"/>
        <v>77.3</v>
      </c>
      <c r="N17">
        <f t="shared" si="2"/>
        <v>68.199999999999989</v>
      </c>
      <c r="O17">
        <f t="shared" si="4"/>
        <v>69.12</v>
      </c>
      <c r="P17">
        <f t="shared" si="3"/>
        <v>63.7</v>
      </c>
      <c r="Q17">
        <f>VLOOKUP(A17,CAD!$A$3:$J$23, 10, FALSE)</f>
        <v>59</v>
      </c>
      <c r="S17">
        <f t="shared" si="5"/>
        <v>65.47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86.4</v>
      </c>
      <c r="M18">
        <f t="shared" si="1"/>
        <v>45.499999999999993</v>
      </c>
      <c r="N18">
        <f t="shared" si="2"/>
        <v>41</v>
      </c>
      <c r="O18">
        <f t="shared" si="4"/>
        <v>51.88000000000001</v>
      </c>
      <c r="P18">
        <f t="shared" si="3"/>
        <v>91</v>
      </c>
      <c r="Q18">
        <f>VLOOKUP(A18,CAD!$A$3:$J$23, 10, FALSE)</f>
        <v>95.399999999999991</v>
      </c>
      <c r="S18">
        <f t="shared" si="5"/>
        <v>72.320000000000007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33.162500000000001</v>
      </c>
      <c r="E19" cm="1">
        <f t="array" ref="E19">_xll.FDSB(B19,"FG_PRICE_CHANGE(0,-1AY)")</f>
        <v>-8.5991920000000004</v>
      </c>
      <c r="F19" cm="1">
        <f t="array" ref="F19">_xll.FDSB(B19,"FG_PRICE_CHANGE(0,-1AM)")</f>
        <v>-0.30813216999999998</v>
      </c>
      <c r="G19" cm="1">
        <f t="array" ref="G19">_xll.FDSB(B19,"FG_PRICE_CHANGE(0,-3AM)")</f>
        <v>-7.8051209999999998</v>
      </c>
      <c r="H19" cm="1">
        <f t="array" ref="H19">_xll.FDSB(B19,"FG_PRICE_CHANGE(0,-6AM)")</f>
        <v>-9.8048629999999992</v>
      </c>
      <c r="I19" cm="1">
        <f t="array" ref="I19">_xll.FDS(B19,"STD(FG_PRICE_CHANGE(0,-1AY,AM))")</f>
        <v>2.2620023861138701</v>
      </c>
      <c r="J19" cm="1">
        <f t="array" ref="J19">_xll.FDS(B19,"STD(FG_PRICE_CHANGE(0,-3AY,M))")*SQRT(12)</f>
        <v>10.789382519196289</v>
      </c>
      <c r="L19">
        <f t="shared" si="0"/>
        <v>95.5</v>
      </c>
      <c r="M19">
        <f t="shared" si="1"/>
        <v>95.5</v>
      </c>
      <c r="N19">
        <f t="shared" si="2"/>
        <v>91</v>
      </c>
      <c r="O19">
        <f t="shared" si="4"/>
        <v>93.7</v>
      </c>
      <c r="P19">
        <f t="shared" si="3"/>
        <v>27.299999999999997</v>
      </c>
      <c r="Q19">
        <f>VLOOKUP(A19,CAD!$A$3:$J$23, 10, FALSE)</f>
        <v>77.2</v>
      </c>
      <c r="S19">
        <f t="shared" si="5"/>
        <v>70.48</v>
      </c>
      <c r="U19" cm="1">
        <f t="array" ref="U19">_xlfn.PERCENTRANK.EXC(_xlfn._xlws.FILTER(S$3:S$23, ISNUMBER(S$3:S$23)),S19)*100</f>
        <v>81.8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34.228749999999998</v>
      </c>
      <c r="E20" cm="1">
        <f t="array" ref="E20">_xll.FDSB(B20,"FG_PRICE_CHANGE(0,-1AY)")</f>
        <v>22.169172</v>
      </c>
      <c r="F20" cm="1">
        <f t="array" ref="F20">_xll.FDSB(B20,"FG_PRICE_CHANGE(0,-1AM)")</f>
        <v>0.36284924000000002</v>
      </c>
      <c r="G20" cm="1">
        <f t="array" ref="G20">_xll.FDSB(B20,"FG_PRICE_CHANGE(0,-3AM)")</f>
        <v>3.518796</v>
      </c>
      <c r="H20" cm="1">
        <f t="array" ref="H20">_xll.FDSB(B20,"FG_PRICE_CHANGE(0,-6AM)")</f>
        <v>5.3305745</v>
      </c>
      <c r="I20" cm="1">
        <f t="array" ref="I20">_xll.FDS(B20,"STD(FG_PRICE_CHANGE(0,-1AY,AM))")</f>
        <v>1.5318362182740299</v>
      </c>
      <c r="J20" cm="1">
        <f t="array" ref="J20">_xll.FDS(B20,"STD(FG_PRICE_CHANGE(0,-3AY,M))")*SQRT(12)</f>
        <v>25.853369535051026</v>
      </c>
      <c r="L20">
        <f t="shared" si="0"/>
        <v>63.7</v>
      </c>
      <c r="M20">
        <f t="shared" si="1"/>
        <v>9.0999999999999979</v>
      </c>
      <c r="N20">
        <f t="shared" si="2"/>
        <v>13.700000000000001</v>
      </c>
      <c r="O20">
        <f t="shared" si="4"/>
        <v>21.860000000000003</v>
      </c>
      <c r="P20">
        <f t="shared" si="3"/>
        <v>4.6000000000000085</v>
      </c>
      <c r="Q20">
        <f>VLOOKUP(A20,CAD!$A$3:$J$23, 10, FALSE)</f>
        <v>22.7</v>
      </c>
      <c r="S20">
        <f t="shared" si="5"/>
        <v>16.850000000000005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-1.3649464E-3</v>
      </c>
      <c r="F21" cm="1">
        <f t="array" ref="F21">_xll.FDSB(B21,"FG_PRICE_CHANGE(0,-1AM)")</f>
        <v>-1.3649464E-3</v>
      </c>
      <c r="G21" cm="1">
        <f t="array" ref="G21">_xll.FDSB(B21,"FG_PRICE_CHANGE(0,-3AM)")</f>
        <v>-1.3649464E-3</v>
      </c>
      <c r="H21" cm="1">
        <f t="array" ref="H21">_xll.FDSB(B21,"FG_PRICE_CHANGE(0,-6AM)")</f>
        <v>1.2254714999999999E-2</v>
      </c>
      <c r="I21" cm="1">
        <f t="array" ref="I21">_xll.FDS(B21,"STD(FG_PRICE_CHANGE(0,-1AY,AM))")</f>
        <v>6.4092810019318698E-3</v>
      </c>
      <c r="J21" cm="1">
        <f t="array" ref="J21">_xll.FDS(B21,"STD(FG_PRICE_CHANGE(0,-3AY,M))")*SQRT(12)</f>
        <v>3.028589567726685E-2</v>
      </c>
      <c r="L21">
        <f t="shared" si="0"/>
        <v>91</v>
      </c>
      <c r="M21">
        <f t="shared" si="1"/>
        <v>50</v>
      </c>
      <c r="N21">
        <f t="shared" si="2"/>
        <v>36.4</v>
      </c>
      <c r="O21">
        <f t="shared" si="4"/>
        <v>52.760000000000005</v>
      </c>
      <c r="P21">
        <f t="shared" si="3"/>
        <v>95.5</v>
      </c>
      <c r="Q21">
        <f>VLOOKUP(A21,CAD!$A$3:$J$23, 10, FALSE)</f>
        <v>86.3</v>
      </c>
      <c r="S21">
        <f t="shared" si="5"/>
        <v>72.290000000000006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25165</v>
      </c>
      <c r="E22" cm="1">
        <f t="array" ref="E22">_xll.FDSB(B22,"FG_PRICE_CHANGE(0,-1AY)")</f>
        <v>2.5468587999999999</v>
      </c>
      <c r="F22" cm="1">
        <f t="array" ref="F22">_xll.FDSB(B22,"FG_PRICE_CHANGE(0,-1AM)")</f>
        <v>2.1928906000000001</v>
      </c>
      <c r="G22" cm="1">
        <f t="array" ref="G22">_xll.FDSB(B22,"FG_PRICE_CHANGE(0,-3AM)")</f>
        <v>-0.60235260000000002</v>
      </c>
      <c r="H22" cm="1">
        <f t="array" ref="H22">_xll.FDSB(B22,"FG_PRICE_CHANGE(0,-6AM)")</f>
        <v>-0.90178849999999999</v>
      </c>
      <c r="I22" cm="1">
        <f t="array" ref="I22">_xll.FDS(B22,"STD(FG_PRICE_CHANGE(0,-1AY,AM))")</f>
        <v>1.2522993139643599</v>
      </c>
      <c r="J22" cm="1">
        <f t="array" ref="J22">_xll.FDS(B22,"STD(FG_PRICE_CHANGE(0,-3AY,M))")*SQRT(12)</f>
        <v>4.6229879674398875</v>
      </c>
      <c r="L22">
        <f t="shared" si="0"/>
        <v>31.899999999999995</v>
      </c>
      <c r="M22">
        <f t="shared" si="1"/>
        <v>54.6</v>
      </c>
      <c r="N22">
        <f t="shared" si="2"/>
        <v>54.6</v>
      </c>
      <c r="O22">
        <f t="shared" si="4"/>
        <v>50.06</v>
      </c>
      <c r="P22">
        <f t="shared" si="3"/>
        <v>77.3</v>
      </c>
      <c r="Q22">
        <f>VLOOKUP(A22,CAD!$A$3:$J$23, 10, FALSE)</f>
        <v>45.4</v>
      </c>
      <c r="S22">
        <f t="shared" si="5"/>
        <v>57.3</v>
      </c>
      <c r="U22" cm="1">
        <f t="array" ref="U22">_xlfn.PERCENTRANK.EXC(_xlfn._xlws.FILTER(S$3:S$23, ISNUMBER(S$3:S$23)),S22)*100</f>
        <v>54.500000000000007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3.7557999999999998</v>
      </c>
      <c r="E23" cm="1">
        <f t="array" ref="E23">_xll.FDSB(B23,"FG_PRICE_CHANGE(0,-1AY)")</f>
        <v>0.12797117</v>
      </c>
      <c r="F23" cm="1">
        <f t="array" ref="F23">_xll.FDSB(B23,"FG_PRICE_CHANGE(0,-1AM)")</f>
        <v>7.4601169999999994E-2</v>
      </c>
      <c r="G23" cm="1">
        <f t="array" ref="G23">_xll.FDSB(B23,"FG_PRICE_CHANGE(0,-3AM)")</f>
        <v>0.13331175000000001</v>
      </c>
      <c r="H23" cm="1">
        <f t="array" ref="H23">_xll.FDSB(B23,"FG_PRICE_CHANGE(0,-6AM)")</f>
        <v>0.12263059599999999</v>
      </c>
      <c r="I23" cm="1">
        <f t="array" ref="I23">_xll.FDS(B23,"STD(FG_PRICE_CHANGE(0,-1AY,AM))")</f>
        <v>3.29612616452096E-2</v>
      </c>
      <c r="J23" cm="1">
        <f t="array" ref="J23">_xll.FDS(B23,"STD(FG_PRICE_CHANGE(0,-3AY,M))")*SQRT(12)</f>
        <v>0.15144768175284043</v>
      </c>
      <c r="L23">
        <f t="shared" si="0"/>
        <v>72.8</v>
      </c>
      <c r="M23">
        <f t="shared" si="1"/>
        <v>41</v>
      </c>
      <c r="N23">
        <f t="shared" si="2"/>
        <v>31.899999999999995</v>
      </c>
      <c r="O23">
        <f t="shared" si="4"/>
        <v>43.72</v>
      </c>
      <c r="P23">
        <f t="shared" si="3"/>
        <v>86.4</v>
      </c>
      <c r="Q23">
        <f>VLOOKUP(A23,CAD!$A$3:$J$23, 10, FALSE)</f>
        <v>68.100000000000009</v>
      </c>
      <c r="S23">
        <f t="shared" si="5"/>
        <v>61.400000000000006</v>
      </c>
      <c r="U23" cm="1">
        <f t="array" ref="U23">_xlfn.PERCENTRANK.EXC(_xlfn._xlws.FILTER(S$3:S$23, ISNUMBER(S$3:S$23)),S23)*100</f>
        <v>59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-2.70643338027419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1.8095756577486</v>
      </c>
      <c r="H7" cm="1">
        <f t="array" ref="H7">IFERROR(_xll.FDS($F7,"EE_ACTUAL_ANNUAL(MED,+1)"),0)</f>
        <v>0.55000000000000004</v>
      </c>
      <c r="J7" cm="1">
        <f t="array" ref="J7">_xlfn.PERCENTRANK.EXC(_xlfn._xlws.FILTER(H$3:H$23, ISNUMBER(H$3:H$23)),H7)*100</f>
        <v>50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0.9</v>
      </c>
      <c r="J8" cm="1">
        <f t="array" ref="J8">_xlfn.PERCENTRANK.EXC(_xlfn._xlws.FILTER(H$3:H$23, ISNUMBER(H$3:H$23)),H8)*100</f>
        <v>54.500000000000007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2.35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13.6964985659127</v>
      </c>
      <c r="H10" cm="1">
        <f t="array" ref="H10">IFERROR(_xll.FDS($F10,"EE_ACTUAL_ANNUAL(MED,+1)"),0)</f>
        <v>13.8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-0.46500000000000002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3.75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-1.7</v>
      </c>
      <c r="J13" cm="1">
        <f t="array" ref="J13">_xlfn.PERCENTRANK.EXC(_xlfn._xlws.FILTER(H$3:H$23, ISNUMBER(H$3:H$23)),H13)*100</f>
        <v>22.7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-1.8</v>
      </c>
      <c r="J14" cm="1">
        <f t="array" ref="J14">_xlfn.PERCENTRANK.EXC(_xlfn._xlws.FILTER(H$3:H$23, ISNUMBER(H$3:H$23)),H14)*100</f>
        <v>18.099999999999998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-6.3414882214495503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-0.73107934349245796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17.113740127365499</v>
      </c>
      <c r="H18" cm="1">
        <f t="array" ref="H18">IFERROR(_xll.FDS($F18,"EE_ACTUAL_ANNUAL(MED,+1)"),0)</f>
        <v>15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1.24003730608342</v>
      </c>
      <c r="H19" cm="1">
        <f t="array" ref="H19">IFERROR(_xll.FDS($F19,"EE_ACTUAL_ANNUAL(MED,+1)"),0)</f>
        <v>2.6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-4.5070251939119199</v>
      </c>
      <c r="H20" cm="1">
        <f t="array" ref="H20">IFERROR(_xll.FDS($F20,"EE_ACTUAL_ANNUAL(MED,+1)"),0)</f>
        <v>-1.7</v>
      </c>
      <c r="J20" cm="1">
        <f t="array" ref="J20">_xlfn.PERCENTRANK.EXC(_xlfn._xlws.FILTER(H$3:H$23, ISNUMBER(H$3:H$23)),H20)*100</f>
        <v>22.7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45.4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3.1913656694846999</v>
      </c>
      <c r="H23" cm="1">
        <f t="array" ref="H23">IFERROR(_xll.FDS($F23,"EE_ACTUAL_ANNUAL(MED,+1)"),0)</f>
        <v>1.8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13.4756717168111</v>
      </c>
      <c r="C17">
        <v>8.82258324228264</v>
      </c>
      <c r="D17">
        <v>14.430010325246499</v>
      </c>
      <c r="E17">
        <v>12.0971067278746</v>
      </c>
      <c r="F17">
        <v>9.4389843194853</v>
      </c>
      <c r="G17">
        <v>11.914602296702601</v>
      </c>
      <c r="H17">
        <v>9.3328071616382005</v>
      </c>
      <c r="I17">
        <v>10.898313244136199</v>
      </c>
      <c r="J17" s="75">
        <v>12.15775946746</v>
      </c>
      <c r="K17" s="75">
        <v>7.6764272605977499</v>
      </c>
      <c r="L17">
        <v>14.522736153911801</v>
      </c>
      <c r="M17">
        <v>13.6163542594029</v>
      </c>
      <c r="N17">
        <v>5.8100215417249901</v>
      </c>
      <c r="O17">
        <v>14.535484616308199</v>
      </c>
      <c r="P17">
        <v>12.885451183674199</v>
      </c>
      <c r="Q17">
        <v>11.644637815588201</v>
      </c>
      <c r="R17">
        <v>10.9395949218951</v>
      </c>
      <c r="S17">
        <v>14.839546743912001</v>
      </c>
      <c r="T17">
        <v>8.1284551585460001</v>
      </c>
      <c r="U17">
        <v>15.480793942797201</v>
      </c>
      <c r="V17">
        <v>11.230555986574499</v>
      </c>
    </row>
    <row r="18" spans="1:29" ht="25.5" customHeight="1" x14ac:dyDescent="0.35">
      <c r="A18" s="2">
        <v>44196</v>
      </c>
      <c r="B18">
        <v>12.9923016382757</v>
      </c>
      <c r="C18">
        <v>8.7546394285479305</v>
      </c>
      <c r="D18">
        <v>11.481460421471199</v>
      </c>
      <c r="E18">
        <v>8.9157572980100905</v>
      </c>
      <c r="F18">
        <v>7.2076865078890302</v>
      </c>
      <c r="G18">
        <v>12.0860259459606</v>
      </c>
      <c r="H18">
        <v>10.615395230746101</v>
      </c>
      <c r="I18">
        <v>11.620910833675399</v>
      </c>
      <c r="J18" s="75">
        <v>11.8867090707207</v>
      </c>
      <c r="K18" s="75">
        <v>8.3074023368011503</v>
      </c>
      <c r="L18">
        <v>16.619219826580199</v>
      </c>
      <c r="M18">
        <v>16.711537192718801</v>
      </c>
      <c r="N18">
        <v>5.3671121826145196</v>
      </c>
      <c r="O18">
        <v>12.842383900873299</v>
      </c>
      <c r="P18">
        <v>12.3572373304302</v>
      </c>
      <c r="Q18">
        <v>11.2380998666164</v>
      </c>
      <c r="R18">
        <v>8.3884974981111604</v>
      </c>
      <c r="S18">
        <v>12.8830287014832</v>
      </c>
      <c r="T18">
        <v>6.7620176278083504</v>
      </c>
      <c r="U18">
        <v>17.0889112448112</v>
      </c>
      <c r="V18">
        <v>10.1469870690871</v>
      </c>
    </row>
    <row r="19" spans="1:29" ht="25.5" customHeight="1" x14ac:dyDescent="0.35">
      <c r="A19" s="2">
        <v>44561</v>
      </c>
      <c r="B19">
        <v>13.766644845854101</v>
      </c>
      <c r="C19">
        <v>10.6038911833674</v>
      </c>
      <c r="D19">
        <v>13.6928560106621</v>
      </c>
      <c r="E19">
        <v>9.5994541006399192</v>
      </c>
      <c r="F19">
        <v>10.1460102201106</v>
      </c>
      <c r="G19">
        <v>15.0555654862212</v>
      </c>
      <c r="H19">
        <v>9.4736311499882309</v>
      </c>
      <c r="I19">
        <v>14.724411888007801</v>
      </c>
      <c r="J19" s="75">
        <v>13.7673296180443</v>
      </c>
      <c r="K19" s="75">
        <v>10.1463868925066</v>
      </c>
      <c r="L19">
        <v>20.456077244986002</v>
      </c>
      <c r="M19">
        <v>16.932616609066901</v>
      </c>
      <c r="N19">
        <v>8.8257668466653296</v>
      </c>
      <c r="O19">
        <v>15.161217406966101</v>
      </c>
      <c r="P19">
        <v>11.973913880792599</v>
      </c>
      <c r="Q19">
        <v>12.7317850147387</v>
      </c>
      <c r="R19">
        <v>9.9474702709118699</v>
      </c>
      <c r="S19">
        <v>18.5724934994902</v>
      </c>
      <c r="T19">
        <v>11.234942553465</v>
      </c>
      <c r="U19">
        <v>18.3844905030187</v>
      </c>
      <c r="V19">
        <v>12.7997878063274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13.622580993774999</v>
      </c>
      <c r="H20">
        <v>10.1683467048487</v>
      </c>
      <c r="I20">
        <v>12.940791773118599</v>
      </c>
      <c r="J20" s="75">
        <v>13.3379769222893</v>
      </c>
      <c r="K20" s="75">
        <v>7.5109716795442996</v>
      </c>
      <c r="L20">
        <v>19.407551563909699</v>
      </c>
      <c r="M20">
        <v>16.8118349535848</v>
      </c>
      <c r="N20">
        <v>11.0341923380188</v>
      </c>
      <c r="O20">
        <v>14.9253037325643</v>
      </c>
      <c r="P20">
        <v>11.5505724490554</v>
      </c>
      <c r="Q20">
        <v>13.290131357764499</v>
      </c>
      <c r="R20">
        <v>10.1243578125464</v>
      </c>
      <c r="S20">
        <v>24.140963514424499</v>
      </c>
      <c r="T20">
        <v>12.933849359579799</v>
      </c>
      <c r="U20">
        <v>14.7334622511066</v>
      </c>
      <c r="V20">
        <v>13.778318029976999</v>
      </c>
    </row>
    <row r="21" spans="1:29" ht="25.5" customHeight="1" x14ac:dyDescent="0.35">
      <c r="A21" s="2">
        <v>45289</v>
      </c>
      <c r="B21">
        <v>12.0212234685781</v>
      </c>
      <c r="C21">
        <v>10.7704189177279</v>
      </c>
      <c r="D21">
        <v>14.02340332534</v>
      </c>
      <c r="E21">
        <v>11.9407094450378</v>
      </c>
      <c r="F21">
        <v>12.394579327579899</v>
      </c>
      <c r="G21">
        <v>12.932447143095301</v>
      </c>
      <c r="H21">
        <v>9.5585136214236197</v>
      </c>
      <c r="I21">
        <v>11.9161171814971</v>
      </c>
      <c r="J21" s="75">
        <v>13.7117659742144</v>
      </c>
      <c r="K21" s="75">
        <v>8.9059619435426995</v>
      </c>
      <c r="L21">
        <v>18.606733270154201</v>
      </c>
      <c r="M21">
        <v>14.5722752976358</v>
      </c>
      <c r="N21">
        <v>13.1253657894167</v>
      </c>
      <c r="O21">
        <v>16.0781656045333</v>
      </c>
      <c r="P21">
        <v>11.563844983088099</v>
      </c>
      <c r="Q21">
        <v>12.1192289718939</v>
      </c>
      <c r="R21">
        <v>9.3488241189838899</v>
      </c>
      <c r="S21">
        <v>25.846008849302699</v>
      </c>
      <c r="T21">
        <v>13.2251182354264</v>
      </c>
      <c r="U21">
        <v>10.732551314639</v>
      </c>
      <c r="V21">
        <v>11.7583310618864</v>
      </c>
    </row>
    <row r="23" spans="1:29" x14ac:dyDescent="0.35">
      <c r="A23" t="s">
        <v>91</v>
      </c>
      <c r="B23" s="8">
        <f t="shared" ref="B23:V23" si="0">MIN(_xlfn.ANCHORARRAY(B2))</f>
        <v>12.0212234685781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9.3328071616382005</v>
      </c>
      <c r="I23" s="8">
        <f t="shared" si="0"/>
        <v>6.1959642113222397</v>
      </c>
      <c r="J23" s="8">
        <f t="shared" si="0"/>
        <v>11.8867090707207</v>
      </c>
      <c r="K23" s="8">
        <f t="shared" si="0"/>
        <v>7.5109716795442996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12.842383900873299</v>
      </c>
      <c r="P23" s="8">
        <f t="shared" si="0"/>
        <v>11.5505724490554</v>
      </c>
      <c r="Q23" s="8">
        <f t="shared" si="0"/>
        <v>11.2380998666164</v>
      </c>
      <c r="R23" s="8">
        <f t="shared" si="0"/>
        <v>8.3884974981111604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10.1469870690871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13.11018017748075</v>
      </c>
      <c r="C24" s="8">
        <f t="shared" si="1"/>
        <v>10.7704189177279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12.932447143095301</v>
      </c>
      <c r="H24" s="8">
        <f t="shared" si="1"/>
        <v>11.93920849991995</v>
      </c>
      <c r="I24" s="8">
        <f t="shared" si="1"/>
        <v>12.1494708776913</v>
      </c>
      <c r="J24" s="8">
        <f t="shared" si="1"/>
        <v>12.78064669069385</v>
      </c>
      <c r="K24" s="8">
        <f t="shared" si="1"/>
        <v>10.671681938827749</v>
      </c>
      <c r="L24" s="8">
        <f t="shared" si="1"/>
        <v>14.789114385536951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12.885451183674199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14.774119834582851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12.0212234685781</v>
      </c>
      <c r="C25" s="8">
        <f t="shared" si="2"/>
        <v>10.7704189177279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12.932447143095301</v>
      </c>
      <c r="H25" s="8">
        <f t="shared" si="2"/>
        <v>9.5585136214236197</v>
      </c>
      <c r="I25" s="8">
        <f t="shared" si="2"/>
        <v>11.9161171814971</v>
      </c>
      <c r="J25" s="8">
        <f t="shared" si="2"/>
        <v>13.7117659742144</v>
      </c>
      <c r="K25" s="8">
        <f t="shared" si="2"/>
        <v>8.9059619435426995</v>
      </c>
      <c r="L25" s="8">
        <f t="shared" si="2"/>
        <v>18.606733270154201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16.0781656045333</v>
      </c>
      <c r="P25" s="8">
        <f t="shared" si="2"/>
        <v>11.563844983088099</v>
      </c>
      <c r="Q25" s="8">
        <f t="shared" si="2"/>
        <v>12.1192289718939</v>
      </c>
      <c r="R25" s="8">
        <f t="shared" si="2"/>
        <v>9.3488241189838899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10.732551314639</v>
      </c>
      <c r="V25" s="8">
        <f t="shared" si="2"/>
        <v>11.7583310618864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45554</v>
      </c>
      <c r="M1" s="121"/>
    </row>
    <row r="2" spans="1:28" ht="15" thickBot="1" x14ac:dyDescent="0.4">
      <c r="K2" s="12" t="s">
        <v>796</v>
      </c>
      <c r="L2" s="185">
        <f ca="1">EDATE(TODAY(), -4)</f>
        <v>45462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49.302840000000003</v>
      </c>
      <c r="N4" cm="1">
        <f t="array" aca="1" ref="N4" ca="1">_xll.FDSRC("-","DUMMY","ECON_EXPR_DATA('FDS_ECON["&amp;H4&amp;"]',"&amp;$N$3&amp;",,Q)")</f>
        <v>49.840873999999999</v>
      </c>
      <c r="O4" cm="1">
        <f t="array" aca="1" ref="O4" ca="1">_xll.FDSRC("-","DUMMY","ECON_EXPR_DATA('FDS_ECON["&amp;H4&amp;"]',"&amp;$O$3&amp;",,Q)")</f>
        <v>51.644539999999999</v>
      </c>
      <c r="P4">
        <f t="shared" ref="P4:P24" ca="1" si="0">IFERROR(N4-O4,$M$28)</f>
        <v>-1.8036659999999998</v>
      </c>
      <c r="Q4" cm="1">
        <f t="array" ref="Q4">_xlfn.PERCENTRANK.EXC(_xlfn._xlws.FILTER(M$4:M$24, ISNUMBER(M$4:M$24)),M4)*100</f>
        <v>31.8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28.159999999999997</v>
      </c>
      <c r="T4" cm="1">
        <f t="array" aca="1" ref="T4" ca="1">_xlfn.PERCENTRANK.EXC(_xlfn._xlws.FILTER(S$4:S$24, ISNUMBER(S$4:S$24)),S4)*100</f>
        <v>18.099999999999998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49.800199999999997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-1.5814669999999964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36.299999999999997</v>
      </c>
      <c r="S5">
        <f ca="1">Q5*Assumption!$E$27 + R5*Assumption!$F$27</f>
        <v>41.76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49.166794000000003</v>
      </c>
      <c r="N6" cm="1">
        <f t="array" aca="1" ref="N6" ca="1">_xll.FDSRC("-","DUMMY","ECON_EXPR_DATA('FDS_ECON["&amp;H6&amp;"]',"&amp;$N$3&amp;",,Q)")</f>
        <v>49.1036</v>
      </c>
      <c r="O6" cm="1">
        <f t="array" aca="1" ref="O6" ca="1">_xll.FDSRC("-","DUMMY","ECON_EXPR_DATA('FDS_ECON["&amp;H6&amp;"]',"&amp;$O$3&amp;",,Q)")</f>
        <v>51.877549999999999</v>
      </c>
      <c r="P6">
        <f t="shared" ca="1" si="0"/>
        <v>-2.7739499999999992</v>
      </c>
      <c r="Q6" cm="1">
        <f t="array" ref="Q6">_xlfn.PERCENTRANK.EXC(_xlfn._xlws.FILTER(M$4:M$24, ISNUMBER(M$4:M$24)),M6)*100</f>
        <v>27.200000000000003</v>
      </c>
      <c r="R6" cm="1">
        <f t="array" aca="1" ref="R6" ca="1">_xlfn.PERCENTRANK.EXC(_xlfn._xlws.FILTER(P$4:P$24, ISNUMBER(P$4:P$24)),P6)*100</f>
        <v>4.5</v>
      </c>
      <c r="S6">
        <f ca="1">Q6*Assumption!$E$27 + R6*Assumption!$F$27</f>
        <v>18.12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53.677677000000003</v>
      </c>
      <c r="N7" cm="1">
        <f t="array" aca="1" ref="N7" ca="1">_xll.FDSRC("-","DUMMY","ECON_EXPR_DATA('FDS_ECON["&amp;H7&amp;"]',"&amp;$N$3&amp;",,Q)")</f>
        <v>52.022452999999999</v>
      </c>
      <c r="O7" cm="1">
        <f t="array" aca="1" ref="O7" ca="1">_xll.FDSRC("-","DUMMY","ECON_EXPR_DATA('FDS_ECON["&amp;H7&amp;"]',"&amp;$O$3&amp;",,Q)")</f>
        <v>51.780430000000003</v>
      </c>
      <c r="P7">
        <f t="shared" ca="1" si="0"/>
        <v>0.2420229999999961</v>
      </c>
      <c r="Q7" cm="1">
        <f t="array" ref="Q7">_xlfn.PERCENTRANK.EXC(_xlfn._xlws.FILTER(M$4:M$24, ISNUMBER(M$4:M$24)),M7)*100</f>
        <v>86.3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82.66</v>
      </c>
      <c r="T7" cm="1">
        <f t="array" aca="1" ref="T7" ca="1">_xlfn.PERCENTRANK.EXC(_xlfn._xlws.FILTER(S$4:S$24, ISNUMBER(S$4:S$24)),S7)*100</f>
        <v>95.399999999999991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48.646362000000003</v>
      </c>
      <c r="N8" cm="1">
        <f t="array" aca="1" ref="N8" ca="1">_xll.FDSRC("-","DUMMY","ECON_EXPR_DATA('FDS_ECON["&amp;H8&amp;"]',"&amp;$N$3&amp;",,Q)")</f>
        <v>47.9283</v>
      </c>
      <c r="O8" cm="1">
        <f t="array" aca="1" ref="O8" ca="1">_xll.FDSRC("-","DUMMY","ECON_EXPR_DATA('FDS_ECON["&amp;H8&amp;"]',"&amp;$O$3&amp;",,Q)")</f>
        <v>45.313136999999998</v>
      </c>
      <c r="P8">
        <f t="shared" ca="1" si="0"/>
        <v>2.6151630000000026</v>
      </c>
      <c r="Q8" cm="1">
        <f t="array" ref="Q8">_xlfn.PERCENTRANK.EXC(_xlfn._xlws.FILTER(M$4:M$24, ISNUMBER(M$4:M$24)),M8)*100</f>
        <v>22.7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51.779999999999994</v>
      </c>
      <c r="T8" cm="1">
        <f t="array" aca="1" ref="T8" ca="1">_xlfn.PERCENTRANK.EXC(_xlfn._xlws.FILTER(S$4:S$24, ISNUMBER(S$4:S$24)),S8)*100</f>
        <v>54.500000000000007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49.800199999999997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-1.5814669999999964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36.299999999999997</v>
      </c>
      <c r="S9">
        <f ca="1">Q9*Assumption!$E$27 + R9*Assumption!$F$27</f>
        <v>41.76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49.535587</v>
      </c>
      <c r="N10" cm="1">
        <f t="array" aca="1" ref="N10" ca="1">_xll.FDSRC("-","DUMMY","ECON_EXPR_DATA('FDS_ECON["&amp;H10&amp;"]',"&amp;$N$3&amp;",,Q)")</f>
        <v>49.644689999999997</v>
      </c>
      <c r="O10" cm="1">
        <f t="array" aca="1" ref="O10" ca="1">_xll.FDSRC("-","DUMMY","ECON_EXPR_DATA('FDS_ECON["&amp;H10&amp;"]',"&amp;$O$3&amp;",,Q)")</f>
        <v>49.669699999999999</v>
      </c>
      <c r="P10">
        <f t="shared" ca="1" si="0"/>
        <v>-2.5010000000001753E-2</v>
      </c>
      <c r="Q10" cm="1">
        <f t="array" ref="Q10">_xlfn.PERCENTRANK.EXC(_xlfn._xlws.FILTER(M$4:M$24, ISNUMBER(M$4:M$24)),M10)*100</f>
        <v>40.9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53.620000000000005</v>
      </c>
      <c r="T10" cm="1">
        <f t="array" aca="1" ref="T10" ca="1">_xlfn.PERCENTRANK.EXC(_xlfn._xlws.FILTER(S$4:S$24, ISNUMBER(S$4:S$24)),S10)*100</f>
        <v>59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50.822594000000002</v>
      </c>
      <c r="N11" cm="1">
        <f t="array" aca="1" ref="N11" ca="1">_xll.FDSRC("-","DUMMY","ECON_EXPR_DATA('FDS_ECON["&amp;H11&amp;"]',"&amp;$N$3&amp;",,Q)")</f>
        <v>51.745624999999997</v>
      </c>
      <c r="O11" cm="1">
        <f t="array" aca="1" ref="O11" ca="1">_xll.FDSRC("-","DUMMY","ECON_EXPR_DATA('FDS_ECON["&amp;H11&amp;"]',"&amp;$O$3&amp;",,Q)")</f>
        <v>51.407046999999999</v>
      </c>
      <c r="P11">
        <f t="shared" ca="1" si="0"/>
        <v>0.33857799999999827</v>
      </c>
      <c r="Q11" cm="1">
        <f t="array" ref="Q11">_xlfn.PERCENTRANK.EXC(_xlfn._xlws.FILTER(M$4:M$24, ISNUMBER(M$4:M$24)),M11)*100</f>
        <v>68.100000000000009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75.38000000000001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47.328850000000003</v>
      </c>
      <c r="N12" cm="1">
        <f t="array" aca="1" ref="N12" ca="1">_xll.FDSRC("-","DUMMY","ECON_EXPR_DATA('FDS_ECON["&amp;H12&amp;"]',"&amp;$N$3&amp;",,Q)")</f>
        <v>48.471558000000002</v>
      </c>
      <c r="O12" cm="1">
        <f t="array" aca="1" ref="O12" ca="1">_xll.FDSRC("-","DUMMY","ECON_EXPR_DATA('FDS_ECON["&amp;H12&amp;"]',"&amp;$O$3&amp;",,Q)")</f>
        <v>51.090342999999997</v>
      </c>
      <c r="P12">
        <f t="shared" ca="1" si="0"/>
        <v>-2.6187849999999955</v>
      </c>
      <c r="Q12" cm="1">
        <f t="array" ref="Q12">_xlfn.PERCENTRANK.EXC(_xlfn._xlws.FILTER(M$4:M$24, ISNUMBER(M$4:M$24)),M12)*100</f>
        <v>9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9</v>
      </c>
      <c r="T12" cm="1">
        <f t="array" aca="1" ref="T12" ca="1">_xlfn.PERCENTRANK.EXC(_xlfn._xlws.FILTER(S$4:S$24, ISNUMBER(S$4:S$24)),S12)*100</f>
        <v>4.5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48.325603000000001</v>
      </c>
      <c r="N13" cm="1">
        <f t="array" aca="1" ref="N13" ca="1">_xll.FDSRC("-","DUMMY","ECON_EXPR_DATA('FDS_ECON["&amp;H13&amp;"]',"&amp;$N$3&amp;",,Q)")</f>
        <v>50.546005000000001</v>
      </c>
      <c r="O13" cm="1">
        <f t="array" aca="1" ref="O13" ca="1">_xll.FDSRC("-","DUMMY","ECON_EXPR_DATA('FDS_ECON["&amp;H13&amp;"]',"&amp;$O$3&amp;",,Q)")</f>
        <v>51.024430000000002</v>
      </c>
      <c r="P13">
        <f t="shared" ca="1" si="0"/>
        <v>-0.47842500000000143</v>
      </c>
      <c r="Q13" cm="1">
        <f t="array" ref="Q13">_xlfn.PERCENTRANK.EXC(_xlfn._xlws.FILTER(M$4:M$24, ISNUMBER(M$4:M$24)),M13)*100</f>
        <v>18.099999999999998</v>
      </c>
      <c r="R13" cm="1">
        <f t="array" aca="1" ref="R13" ca="1">_xlfn.PERCENTRANK.EXC(_xlfn._xlws.FILTER(P$4:P$24, ISNUMBER(P$4:P$24)),P13)*100</f>
        <v>63.6</v>
      </c>
      <c r="S13">
        <f ca="1">Q13*Assumption!$E$27 + R13*Assumption!$F$27</f>
        <v>36.299999999999997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53.232143000000001</v>
      </c>
      <c r="N14" cm="1">
        <f t="array" aca="1" ref="N14" ca="1">_xll.FDSRC("-","DUMMY","ECON_EXPR_DATA('FDS_ECON["&amp;H14&amp;"]',"&amp;$N$3&amp;",,Q)")</f>
        <v>52.542140000000003</v>
      </c>
      <c r="O14" cm="1">
        <f t="array" aca="1" ref="O14" ca="1">_xll.FDSRC("-","DUMMY","ECON_EXPR_DATA('FDS_ECON["&amp;H14&amp;"]',"&amp;$O$3&amp;",,Q)")</f>
        <v>53.488384000000003</v>
      </c>
      <c r="P14">
        <f t="shared" ca="1" si="0"/>
        <v>-0.94624400000000009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54.500000000000007</v>
      </c>
      <c r="S14">
        <f ca="1">Q14*Assumption!$E$27 + R14*Assumption!$F$27</f>
        <v>70.88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50.974167000000001</v>
      </c>
      <c r="N15" cm="1">
        <f t="array" aca="1" ref="N15" ca="1">_xll.FDSRC("-","DUMMY","ECON_EXPR_DATA('FDS_ECON["&amp;H15&amp;"]',"&amp;$N$3&amp;",,Q)")</f>
        <v>50.251415000000001</v>
      </c>
      <c r="O15" cm="1">
        <f t="array" aca="1" ref="O15" ca="1">_xll.FDSRC("-","DUMMY","ECON_EXPR_DATA('FDS_ECON["&amp;H15&amp;"]',"&amp;$O$3&amp;",,Q)")</f>
        <v>49.992885999999999</v>
      </c>
      <c r="P15">
        <f t="shared" ca="1" si="0"/>
        <v>0.2585290000000029</v>
      </c>
      <c r="Q15" cm="1">
        <f t="array" ref="Q15">_xlfn.PERCENTRANK.EXC(_xlfn._xlws.FILTER(M$4:M$24, ISNUMBER(M$4:M$24)),M15)*100</f>
        <v>72.7</v>
      </c>
      <c r="R15" cm="1">
        <f t="array" aca="1" ref="R15" ca="1">_xlfn.PERCENTRANK.EXC(_xlfn._xlws.FILTER(P$4:P$24, ISNUMBER(P$4:P$24)),P15)*100</f>
        <v>81.8</v>
      </c>
      <c r="S15">
        <f ca="1">Q15*Assumption!$E$27 + R15*Assumption!$F$27</f>
        <v>76.34</v>
      </c>
      <c r="T15" cm="1">
        <f t="array" aca="1" ref="T15" ca="1">_xlfn.PERCENTRANK.EXC(_xlfn._xlws.FILTER(S$4:S$24, ISNUMBER(S$4:S$24)),S15)*100</f>
        <v>86.3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50.306089999999998</v>
      </c>
      <c r="N16" cm="1">
        <f t="array" aca="1" ref="N16" ca="1">_xll.FDSRC("-","DUMMY","ECON_EXPR_DATA('FDS_ECON["&amp;H16&amp;"]',"&amp;$N$3&amp;",,Q)")</f>
        <v>52.121853000000002</v>
      </c>
      <c r="O16" cm="1">
        <f t="array" aca="1" ref="O16" ca="1">_xll.FDSRC("-","DUMMY","ECON_EXPR_DATA('FDS_ECON["&amp;H16&amp;"]',"&amp;$O$3&amp;",,Q)")</f>
        <v>54.690779999999997</v>
      </c>
      <c r="P16">
        <f t="shared" ca="1" si="0"/>
        <v>-2.5689269999999951</v>
      </c>
      <c r="Q16" cm="1">
        <f t="array" ref="Q16">_xlfn.PERCENTRANK.EXC(_xlfn._xlws.FILTER(M$4:M$24, ISNUMBER(M$4:M$24)),M16)*100</f>
        <v>59</v>
      </c>
      <c r="R16" cm="1">
        <f t="array" aca="1" ref="R16" ca="1">_xlfn.PERCENTRANK.EXC(_xlfn._xlws.FILTER(P$4:P$24, ISNUMBER(P$4:P$24)),P16)*100</f>
        <v>13.600000000000001</v>
      </c>
      <c r="S16">
        <f ca="1">Q16*Assumption!$E$27 + R16*Assumption!$F$27</f>
        <v>40.840000000000003</v>
      </c>
      <c r="T16" cm="1">
        <f t="array" aca="1" ref="T16" ca="1">_xlfn.PERCENTRANK.EXC(_xlfn._xlws.FILTER(S$4:S$24, ISNUMBER(S$4:S$24)),S16)*100</f>
        <v>36.299999999999997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56.53472</v>
      </c>
      <c r="N17" cm="1">
        <f t="array" aca="1" ref="N17" ca="1">_xll.FDSRC("-","DUMMY","ECON_EXPR_DATA('FDS_ECON["&amp;H17&amp;"]',"&amp;$N$3&amp;",,Q)")</f>
        <v>57.364445000000003</v>
      </c>
      <c r="O17" cm="1">
        <f t="array" aca="1" ref="O17" ca="1">_xll.FDSRC("-","DUMMY","ECON_EXPR_DATA('FDS_ECON["&amp;H17&amp;"]',"&amp;$O$3&amp;",,Q)")</f>
        <v>58.243445999999999</v>
      </c>
      <c r="P17">
        <f t="shared" ca="1" si="0"/>
        <v>-0.87900099999999526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59</v>
      </c>
      <c r="S17">
        <f ca="1">Q17*Assumption!$E$27 + R17*Assumption!$F$27</f>
        <v>80.84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49.302840000000003</v>
      </c>
      <c r="N18" cm="1">
        <f t="array" aca="1" ref="N18" ca="1">_xll.FDSRC("-","DUMMY","ECON_EXPR_DATA('FDS_ECON["&amp;H18&amp;"]',"&amp;$N$3&amp;",,Q)")</f>
        <v>49.840873999999999</v>
      </c>
      <c r="O18" cm="1">
        <f t="array" aca="1" ref="O18" ca="1">_xll.FDSRC("-","DUMMY","ECON_EXPR_DATA('FDS_ECON["&amp;H18&amp;"]',"&amp;$O$3&amp;",,Q)")</f>
        <v>51.644539999999999</v>
      </c>
      <c r="P18">
        <f t="shared" ca="1" si="0"/>
        <v>-1.8036659999999998</v>
      </c>
      <c r="Q18" cm="1">
        <f t="array" ref="Q18">_xlfn.PERCENTRANK.EXC(_xlfn._xlws.FILTER(M$4:M$24, ISNUMBER(M$4:M$24)),M18)*100</f>
        <v>31.8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28.159999999999997</v>
      </c>
      <c r="T18" cm="1">
        <f t="array" aca="1" ref="T18" ca="1">_xlfn.PERCENTRANK.EXC(_xlfn._xlws.FILTER(S$4:S$24, ISNUMBER(S$4:S$24)),S18)*100</f>
        <v>18.099999999999998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51.723762999999998</v>
      </c>
      <c r="N19" cm="1">
        <f t="array" aca="1" ref="N19" ca="1">_xll.FDSRC("-","DUMMY","ECON_EXPR_DATA('FDS_ECON["&amp;H19&amp;"]',"&amp;$N$3&amp;",,Q)")</f>
        <v>52.042065000000001</v>
      </c>
      <c r="O19" cm="1">
        <f t="array" aca="1" ref="O19" ca="1">_xll.FDSRC("-","DUMMY","ECON_EXPR_DATA('FDS_ECON["&amp;H19&amp;"]',"&amp;$O$3&amp;",,Q)")</f>
        <v>53.838383</v>
      </c>
      <c r="P19">
        <f t="shared" ca="1" si="0"/>
        <v>-1.7963179999999994</v>
      </c>
      <c r="Q19" cm="1">
        <f t="array" ref="Q19">_xlfn.PERCENTRANK.EXC(_xlfn._xlws.FILTER(M$4:M$24, ISNUMBER(M$4:M$24)),M19)*100</f>
        <v>77.2</v>
      </c>
      <c r="R19" cm="1">
        <f t="array" aca="1" ref="R19" ca="1">_xlfn.PERCENTRANK.EXC(_xlfn._xlws.FILTER(P$4:P$24, ISNUMBER(P$4:P$24)),P19)*100</f>
        <v>31.8</v>
      </c>
      <c r="S19">
        <f ca="1">Q19*Assumption!$E$27 + R19*Assumption!$F$27</f>
        <v>59.04</v>
      </c>
      <c r="T19" cm="1">
        <f t="array" aca="1" ref="T19" ca="1">_xlfn.PERCENTRANK.EXC(_xlfn._xlws.FILTER(S$4:S$24, ISNUMBER(S$4:S$24)),S19)*100</f>
        <v>63.6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50.401904999999999</v>
      </c>
      <c r="N20" cm="1">
        <f t="array" aca="1" ref="N20" ca="1">_xll.FDSRC("-","DUMMY","ECON_EXPR_DATA('FDS_ECON["&amp;H20&amp;"]',"&amp;$N$3&amp;",,Q)")</f>
        <v>51.742794000000004</v>
      </c>
      <c r="O20" cm="1">
        <f t="array" aca="1" ref="O20" ca="1">_xll.FDSRC("-","DUMMY","ECON_EXPR_DATA('FDS_ECON["&amp;H20&amp;"]',"&amp;$O$3&amp;",,Q)")</f>
        <v>50.221676000000002</v>
      </c>
      <c r="P20">
        <f t="shared" ca="1" si="0"/>
        <v>1.5211180000000013</v>
      </c>
      <c r="Q20" cm="1">
        <f t="array" ref="Q20">_xlfn.PERCENTRANK.EXC(_xlfn._xlws.FILTER(M$4:M$24, ISNUMBER(M$4:M$24)),M20)*100</f>
        <v>63.6</v>
      </c>
      <c r="R20" cm="1">
        <f t="array" aca="1" ref="R20" ca="1">_xlfn.PERCENTRANK.EXC(_xlfn._xlws.FILTER(P$4:P$24, ISNUMBER(P$4:P$24)),P20)*100</f>
        <v>90.9</v>
      </c>
      <c r="S20">
        <f ca="1">Q20*Assumption!$E$27 + R20*Assumption!$F$27</f>
        <v>74.52000000000001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44.313152000000002</v>
      </c>
      <c r="N21" cm="1">
        <f t="array" aca="1" ref="N21" ca="1">_xll.FDSRC("-","DUMMY","ECON_EXPR_DATA('FDS_ECON["&amp;H21&amp;"]',"&amp;$N$3&amp;",,Q)")</f>
        <v>46.43233</v>
      </c>
      <c r="O21" cm="1">
        <f t="array" aca="1" ref="O21" ca="1">_xll.FDSRC("-","DUMMY","ECON_EXPR_DATA('FDS_ECON["&amp;H21&amp;"]',"&amp;$O$3&amp;",,Q)")</f>
        <v>48.552419999999998</v>
      </c>
      <c r="P21">
        <f t="shared" ca="1" si="0"/>
        <v>-2.1200899999999976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9.94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49.800199999999997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-1.5814669999999964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36.299999999999997</v>
      </c>
      <c r="S22">
        <f ca="1">Q22*Assumption!$E$27 + R22*Assumption!$F$27</f>
        <v>41.76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47.348457000000003</v>
      </c>
      <c r="N23" cm="1">
        <f t="array" aca="1" ref="N23" ca="1">_xll.FDSRC("-","DUMMY","ECON_EXPR_DATA('FDS_ECON["&amp;H23&amp;"]',"&amp;$N$3&amp;",,Q)")</f>
        <v>51.490893999999997</v>
      </c>
      <c r="O23" cm="1">
        <f t="array" aca="1" ref="O23" ca="1">_xll.FDSRC("-","DUMMY","ECON_EXPR_DATA('FDS_ECON["&amp;H23&amp;"]',"&amp;$O$3&amp;",,Q)")</f>
        <v>51.776978</v>
      </c>
      <c r="P23">
        <f t="shared" ca="1" si="0"/>
        <v>-0.28608400000000245</v>
      </c>
      <c r="Q23" cm="1">
        <f t="array" ref="Q23">_xlfn.PERCENTRANK.EXC(_xlfn._xlws.FILTER(M$4:M$24, ISNUMBER(M$4:M$24)),M23)*100</f>
        <v>13.600000000000001</v>
      </c>
      <c r="R23" cm="1">
        <f t="array" aca="1" ref="R23" ca="1">_xlfn.PERCENTRANK.EXC(_xlfn._xlws.FILTER(P$4:P$24, ISNUMBER(P$4:P$24)),P23)*100</f>
        <v>68.100000000000009</v>
      </c>
      <c r="S23">
        <f ca="1">Q23*Assumption!$E$27 + R23*Assumption!$F$27</f>
        <v>35.400000000000006</v>
      </c>
      <c r="T23" cm="1">
        <f t="array" aca="1" ref="T23" ca="1">_xlfn.PERCENTRANK.EXC(_xlfn._xlws.FILTER(S$4:S$24, ISNUMBER(S$4:S$24)),S23)*100</f>
        <v>27.200000000000003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56.346420000000002</v>
      </c>
      <c r="N24" cm="1">
        <f t="array" aca="1" ref="N24" ca="1">_xll.FDSRC("-","DUMMY","ECON_EXPR_DATA('FDS_ECON["&amp;H24&amp;"]',"&amp;$N$3&amp;",,Q)")</f>
        <v>55.200653000000003</v>
      </c>
      <c r="O24" cm="1">
        <f t="array" aca="1" ref="O24" ca="1">_xll.FDSRC("-","DUMMY","ECON_EXPR_DATA('FDS_ECON["&amp;H24&amp;"]',"&amp;$O$3&amp;",,Q)")</f>
        <v>56.147419999999997</v>
      </c>
      <c r="P24">
        <f t="shared" ca="1" si="0"/>
        <v>-0.94676699999999414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50</v>
      </c>
      <c r="S24">
        <f ca="1">Q24*Assumption!$E$27 + R24*Assumption!$F$27</f>
        <v>74.539999999999992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09/2024</v>
      </c>
      <c r="L26" t="str" cm="1">
        <f t="array" aca="1" ref="L26" ca="1">_xll.FDSRC("-","DUMMY","ECON_DATE("&amp;$L$2&amp;",,, 'MM/YYYY')")</f>
        <v>06/2024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47.520110000000003</v>
      </c>
      <c r="K27" cm="1">
        <f t="array" aca="1" ref="K27" ca="1">_xll.FDSRC("-","DUMMY","ECON_EXPR_DATA('FDS_ECON["&amp;H27&amp;"]',"&amp;$K$26&amp;",,Q)")</f>
        <v>48.213496999999997</v>
      </c>
      <c r="L27" cm="1">
        <f t="array" aca="1" ref="L27" ca="1">_xll.FDSRC("-","DUMMY","ECON_EXPR_DATA('FDS_ECON["&amp;H27&amp;"]',"&amp;$L$26&amp;",,Q)")</f>
        <v>49.418635999999999</v>
      </c>
      <c r="M27">
        <f ca="1">K27-L27</f>
        <v>-1.2051390000000026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49.800199999999997</v>
      </c>
      <c r="K28" cm="1">
        <f t="array" aca="1" ref="K28" ca="1">_xll.FDSRC("-","DUMMY","ECON_EXPR_DATA('FDS_ECON["&amp;H28&amp;"]',"&amp;$K$26&amp;",,Q)")</f>
        <v>50.418407000000002</v>
      </c>
      <c r="L28" cm="1">
        <f t="array" aca="1" ref="L28" ca="1">_xll.FDSRC("-","DUMMY","ECON_EXPR_DATA('FDS_ECON["&amp;H28&amp;"]',"&amp;$L$26&amp;",,Q)")</f>
        <v>51.999873999999998</v>
      </c>
      <c r="M28">
        <f ca="1">K28-L28</f>
        <v>-1.5814669999999964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347.274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8150474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522.25350000000003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142188.01999999999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362.08800000000002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733280.7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112.515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247974.45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261.5625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193251.14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84.644999999999996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35544.050000000003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349.92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440965.9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6005.96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2546314.7999999998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1490.4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418653.53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4633.5254999999997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1773116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3839.43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678265.25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318.40199999999999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377069.5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201.661086936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84955.72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11060.308000000001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5381399.5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6351.6419999999998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8150474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64.75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172747.51999999999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556967.213469696</v>
      </c>
      <c r="E18" t="s">
        <v>723</v>
      </c>
      <c r="F18" t="s">
        <v>757</v>
      </c>
      <c r="G18" s="153" cm="1">
        <f t="array" ref="G18">_xll.FDSZ(F18,"FMA_MCAP(0,,,USD,""PORTAGG"")")</f>
        <v>556967.213469696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169.167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334684.56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43.896000000000001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918137.44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482.65</v>
      </c>
      <c r="E21" t="s">
        <v>736</v>
      </c>
      <c r="F21" t="s">
        <v>881</v>
      </c>
      <c r="G21" s="153" cm="1">
        <f t="array" ref="G21">_xll.FDSZ(F21,"FMA_MCAP(0,,,USD,""PORTAGG"")")</f>
        <v>24896.005232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635.16250000000002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2689303.8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100.8805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100240.49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1535.1679999999999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1808592.3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2892.3519999999999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3012761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890.71199999999999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2393645.5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14832.495000000001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6536884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1294.18875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2311566.5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3356.8069999999998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3319955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299970.2255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61018330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602029.605798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61018330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377069.5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9332616"><![CDATA[{"MCHI^FREF_MARKET_VALUE_COMPANY(0,,,USD,,0,,\"LEGACY\")":6351.642,"GREK^FREF_MARKET_VALUE_COMPANY(0,,,USD,,0,,\"LEGACY\")":201.661086936,"FC0000BR^FMA_MCAP(0,,,USD,\"PORTAGG\")":678265.25,"FC0000DE^FMA_MCAP(0,,,USD,\"PORTAGG\")":2393645.5,"EWG^FREF_MARKET_VALUE_COMPANY(0,,,USD,,0,,\"LEGACY\")":890.712,"KSA^FREF_MARKET_VALUE_COMPANY(0,,,USD,,0,,\"LEGACY\")":635.1625,"QAT^FREF_MARKET_VALUE_COMPANY(0,,,USD,,0,,\"LEGACY\")":64.75,"FC0000ZA^FG_MCAP_IDX(0,,,USD)":377069.5,"FC0000CN^FMA_MCAP(0,,,USD,\"PORTAGG\")":8150474.0,"NQG00809^FMA_MCAP(0,,,USD,\"PORTAGG\")":null,"FC0000US^FMA_MCAP(0,,,USD,\"PORTAGG\")":61018330.0,"FC0000IN^FMA_MCAP(0,,,USD,\"PORTAGG\")":5381399.5,"SPY^FREF_MARKET_VALUE_COMPANY(0,,,USD,,0,,\"LEGACY\")":602029.605798,"INDA^FREF_MARKET_VALUE_COMPANY(0,,,USD,,0,,\"LEGACY\")":11060.308,"FC0000GR^FMA_MCAP(0,,,USD,\"PORTAGG\")":84955.72,"QQQ^FREF_MARKET_VALUE_COMPANY(0,,,USD,,0,,\"LEGACY\")":299970.2255,"FC0000ZA^FMA_MCAP(0,,,USD,\"PORTAGG\")":377069.5,"EWU^FREF_MARKET_VALUE_COMPANY(0,,,USD,,0,,\"LEGACY\")":3356.807,"EZA^FREF_MARKET_VALUE_COMPANY(0,,,USD,,0,,\"LEGACY\")":318.402,"EWL^FREF_MARKET_VALUE_COMPANY(0,,,USD,,0,,\"LEGACY\")":1294.18875,"EWZ^FREF_MARKET_VALUE_COMPANY(0,,,USD,,0,,\"LEGACY\")":3839.43,"FC0000KR^FMA_MCAP(0,,,USD,\"PORTAGG\")":1773116.0,"EWY^FREF_MARKET_VALUE_COMPANY(0,,,USD,,0,,\"LEGACY\")":4633.5255,"EPHE^FREF_MARKET_VALUE_COMPANY(0,,,USD,,0,,\"LEGACY\")":112.515,"SET-BKK^FMA_MCAP(0,,,USD,\"PORTAGG\")":556967.213469696,"EPU^FREF_MARKET_VALUE_COMPANY(0,,,USD,,0,,\"LEGACY\")":84.645,"EIDO^FREF_MARKET_VALUE_COMPANY(0,,,USD,,0,,\"LEGACY\")":362.088,"FC0000CL^FMA_MCAP(0,,,USD,\"PORTAGG\")":142188.02,"FC0000GB^FMA_MCAP(0,,,USD,\"PORTAGG\")":3319955.0,"FC0000JP^FMA_MCAP(0,,,USD,\"PORTAGG\")":6536884.0,"UAE^FREF_MARKET_VALUE_COMPANY(0,,,USD,,0,,\"LEGACY\")":43.896,"CNYA^FREF_MARKET_VALUE_COMPANY(0,,,USD,,0,,\"LEGACY\")":347.274,"FC0000CH^FMA_MCAP(0,,,USD,\"PORTAGG\")":2311566.5,"EWJ^FREF_MARKET_VALUE_COMPANY(0,,,USD,,0,,\"LEGACY\")":14832.495,"FC0000MX^FMA_MCAP(0,,,USD,\"PORTAGG\")":418653.53,"EWW^FREF_MARKET_VALUE_COMPANY(0,,,USD,,0,,\"LEGACY\")":1490.4,"SET-BKK^FG_MCAP_IDX(0,,,USD)":556967.213469696,"NQG00809^FG_COMPANY_NAME":"Nasdaq South Africa","FC0000CA^FMA_MCAP(0,,,USD,\"PORTAGG\")":3012761.0,"FC0000TW^FMA_MCAP(0,,,USD,\"PORTAGG\")":2546314.8,"EWC^FREF_MARKET_VALUE_COMPANY(0,,,USD,,0,,\"LEGACY\")":2892.352,"EWT^FREF_MARKET_VALUE_COMPANY(0,,,USD,,0,,\"LEGACY\")":6005.96,"FC0000AU^FMA_MCAP(0,,,USD,\"PORTAGG\")":1808592.3,"FC0000MY^FMA_MCAP(0,,,USD,\"PORTAGG\")":440965.9,"EWA^FREF_MARKET_VALUE_COMPANY(0,,,USD,,0,,\"LEGACY\")":1535.168,"EWM^FREF_MARKET_VALUE_COMPANY(0,,,USD,,0,,\"LEGACY\")":349.92,"FC0000NZ^FMA_MCAP(0,,,USD,\"PORTAGG\")":100240.49,"ENZL^FREF_MARKET_VALUE_COMPANY(0,,,USD,,0,,\"LEGACY\")":100.8805,"FC0000SA^FMA_MCAP(0,,,USD,\"PORTAGG\")":2689303.8,"EPOL^FREF_MARKET_VALUE_COMPANY(0,,,USD,,0,,\"LEGACY\")":261.5625,"FTSEWIVNXXXX^FMA_MCAP(0,,,USD,\"PORTAGG\")":24896.005232,"VNM^FREF_MARKET_VALUE_COMPANY(0,,,USD,,0,,\"LEGACY\")":482.65,"FC0000AE^FMA_MCAP(0,,,USD,\"PORTAGG\")":918137.44,"FC0000TR^FMA_MCAP(0,,,USD,\"PORTAGG\")":334684.56,"ECH^FREF_MARKET_VALUE_COMPANY(0,,,USD,,0,,\"LEGACY\")":522.2535,"CC_ZA^FG_COMPANY_NAME":"South Africa","FC0000PE^FMA_MCAP(0,,,USD,\"PORTAGG\")":35544.05,"FC0000PL^FMA_MCAP(0,,,USD,\"PORTAGG\")":193251.14,"FC0000PH^FMA_MCAP(0,,,USD,\"PORTAGG\")":247974.45,"FC0000ID^FMA_MCAP(0,,,USD,\"PORTAGG\")":733280.7,"TUR^FREF_MARKET_VALUE_COMPANY(0,,,USD,,0,,\"LEGACY\")":169.167,"FC0000QA^FMA_MCAP(0,,,USD,\"PORTAGG\")":172747.52,"DUMMY^ECON_EXPR_DATA('FDS_ECON[NTCPMIMFGSA@PL]',,,M)":48.646362,"DUMMY^ECON_EXPR_DATA('FDS_ECON[NTCPMIMFGSA@TR]',,,M)":44.313152,"DUMMY^ECON_EXPR_DATA('FDS_ECON[NTCPMIMFGSA@CN]',,,M)":49.30284,"DUMMY^ECON_EXPR_DATA('FDS_ECON[NTCPMIMFGSA@BR]',,,M)":53.232143,"DUMMY^ECON_EXPR_DATA('FDS_ECON[NTCPMIMFGSA@KR]',,,M)":48.325603,"DUMMY^ECON_EXPR_DATA('FDS_ECON[NTCPMIINDEXSA@SA]',,,M)":56.34642,"DUMMY^ECON_EXPR_DATA('FDS_ECON[NTCPMIMFGSA@ID]',,,M)":49.166794,"DUMMY^ECON_EXPR_DATA('FDS_ECON[NTCPMIMFGSA@GR]',,,M)":50.30609,"DUMMY^ECON_EXPR_DATA('FDS_ECON[NTCPMIPHMANHE]',,,M)":53.677677,"DUMMY^ECON_EXPR_DATA('FDS_ECON[PMIMFGSA@ZA]',,,M)":50.974167,"DUMMY^ECON_EXPR_DATA('FDS_ECON[NTCPMIMFGSA@VN]',,,M)":47.348457,"DUMMY^ECON_EXPR_DATA('FDS_ECON[NTCPMIMFGSA@IN]',,,M)":56.53472,"DUMMY^ECON_EXPR_DATA('FDS_ECON[NTCPMIMFGSA@MX]',,,M)":47.32885,"DUMMY^ECON_EXPR_DATA('FDS_ECON[PMIQAWHEHE]',,,M)":51.723763,"DUMMY^ECON_EXPR_DATA('FDS_ECON[PMIMYMANHE]',,,M)":49.535587,"DUMMY^ECON_EXPR_DATA('FDS_ECON[NTCPMIMFGSA@AE]',,,M)":null,"DUMMY^ECON_EXPR_DATA('FDS_ECON[NTCPMIMFGSA@TW]',,,M)":50.822594,"DUMMY^ECON_EXPR_DATA('FDS_ECON[NTCPMIMFGSA@CL]',,,M)":null,"DUMMY^ECON_EXPR_DATA('FDS_ECON[NTCPMITHMANHE]',,,M)":50.401905,"DUMMY^ECON_EXPR_DATA('FDS_ECON[NTCPMIMFGSA@PE]',,,M)":null,"CAGDPY@QA^EE_ACTUAL_ANNUAL(MED,0)":17.1137401273655,"DUMMY^ECON_EXPR_DATA('FDS_ECON[NTCPMIMFGSA@EME]',,,M)":49.8002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616382,10.6153952307461,9.47363114998823,10.1683467048487,9.5585136214236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5,"CC_AE^FG_COMPANY_NAME":"United Arab Emirates","CC_ID^FG_COMPANY_NAME":"Indonesia","USDVND^FG_PRICE_CHANGE(0,-1AY)":2.5468588,"USDTRY^FG_PRICE_CHANGE(0,-1AY)":22.169172,"USDQAR^FG_PRICE_CHANGE(0,-1AY)":0.02746582,"USDINR^FG_PRICE_CHANGE(0,-1AY)":0.96524954,"USDZAR^FG_PRICE_CHANGE(0,-1AY)":-7.7761054,"USDKRW^FG_PRICE_CHANGE(0,-1AY)":1.4930844,"USDTWD^FG_PRICE_CHANGE(0,-1AY)":-0.7350743,"USDPEN^FG_PRICE_CHANGE(0,-1AY)":-2.504605,"USDPHP^FG_PRICE_CHANGE(0,-1AY)":1.410687,"USDCLP^FG_PRICE_CHANGE(0,-1AY)":1.1353731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1.2054741,4.240322,-3.4296572,-8.437878,-8.083879,-8.132977,-9.978735,-9.476155,-12.968779,-21.296383,-35.290424,-36.026108,-27.780575,-32.56522,-36.079525,-38.49358,-29.398739,-7.194191,0.27110577,-1.7981112,1.8787861,19.432186,53.884552,43.105804,39.355133,47.148193,58.03225,88.74399,67.86465,31.531275,17.23491,15.245509,14.614761,7.9660177,4.030323,19.570255,29.885435,29.73993,22.40392,32.371235,21.048843,27.032364,36.81948,28.902996,26.663626,16.237663,6.046355,-3.7693918,-10.418534,-7.9673767,-6.009632,-14.603382,-9.127707,-3.3069193,-12.512684,-15.513581,-10.007864,-1.9905388,-7.748997,-0.995332,-1.820606,-1.0519266,2.385068,3.5504103,-7.1209908,-43.89448,-34.282368,-21.90795,-19.594461,-21.334957,-3.288561,-10.341292,-11.12898,-6.502861,1.0414481,-2.6489198,12.250244,69.957565,48.237312,30.452013,2.3492217,0.023269653,-18.8119,-10.078687,2.2736669,-5.499625,-16.65703,-0.8134186,-5.369699,6.1538815,0.29907227,-14.700174,2.224207,-8.756638,12.229538,0.79448223,-10.974085,3.4978747,5.855155,-1.5334904,-10.212779,-18.391598,-4.0650187,11.000538,16.195452,40.448105,21.737576,30.181812,19.056438,9.488546,25.022984,10.306096,23.350216,42.62067,31.710983,50.204266,34.16716,29.199814,33.119156,34.801697,60.426224],"EZA^FG_TOTAL_RETURNC(-10AY,0,AM)":[-6.42336,9.625578,-6.2482715,0.13840199,5.497539,-1.9941688,3.8912773,-0.6004274,-7.5506983,2.2204995,-9.669995,-4.451996,8.678638,-10.080183,-13.4121895,-16.383373,21.053982,9.91124,5.4797173,-12.996721,7.458627,12.095701,8.100355,-9.73143,-1.0835648,-6.962496,1.2572408,9.291363,2.7706861,5.0904512,-3.3417702,2.1477222,-1.0427356,4.0183067,1.9423962,-1.4290452,2.6828885,1.3145089,5.6062818,10.765039,2.626121,-5.17171,-0.7385373,-9.758192,-8.260661,3.630066,-9.991527,-2.9915333,-5.23662,8.984852,-5.2259865,10.910929,-3.869325,1.1391759,9.198416,-8.389198,3.5431623,3.121519,-16.180182,10.49012,-0.87548494,0.43178797,4.8179626,-0.49210787,-4.2447925,-43.189156,14.469695,8.802128,8.523071,10.445202,-3.074944,1.3329744,-0.15784502,11.67326,10.999453,-2.7236462,11.222399,-0.61399937,7.392919,-0.9587705,-5.0192413,-1.275456,-1.8545568,-2.0169795,6.717217,-4.2233524,-2.6300013,5.939293,8.53405,4.495883,-3.2954931,-14.767134,-4.0287075,-4.7562656,7.975149,-11.22871,-2.0736217,15.007949,-4.3838797,11.705769,-6.541234,-8.263117,10.589445,-10.544533,10.867012,1.7278075,-10.167515,-0.751102,-0.835073,6.157899,0.5949497,-5.5134177,2.086091,-2.897048,1.9179463,14.715111,2.1253347,-1.7675102,8.189165,0.6823063,7.030916],"TUR^FMA_DIV_YLD(NTMA,-10AY,0,AM,\"PORTAGG\",\"MEANR\")":[3.15422064001449,2.88408461470744,2.80836573653243,2.71527275766391,2.87463899089739,3.03370639379381,2.92990024433612,2.72063342599364,3.01838784120813,3.00745844263003,3.27242475376731,3.38292748832137,3.19988322910876,3.18300888321254,3.59017945498175,3.66665378374499,3.54535399876391,3.09951135672876,3.14671990831995,3.4809271948294,3.63977515425848,3.58322621945369,3.46261385583582,3.61373628484746,3.59514582220861,3.75846537058808,3.7909143740479,3.65269440837394,3.48926459041305,3.52671355372339,3.59981106936795,3.70250954238067,3.62889236304217,3.54975870030911,3.79357289311791,3.94515179209294,4.1446757957696,4.27844671176807,4.22175657329874,3.99021077868443,4.16404581837587,4.36144329985355,4.71483005690452,5.23310753197832,5.68301465899751,5.61777015418884,5.78131576347854,5.68099751492704,5.33699717902649,5.28884621284099,5.24511359005277,4.59055922637345,4.62612510982655,4.38908610425005,5.08178910149065,5.63081985452017,4.91733329145467,4.42832816103175,4.96710050195499,4.91917812976735,5.11766315083984,4.45698140680586,4.40140744548097,4.26120616542735,4.41273315081825,5.98782609845777,4.82776221023134,3.96191138764821,3.25401863063352,3.31960888772663,4.04424863062166,4.52998475403782,4.21900449795266,3.97419625701378,3.86001384187186,3.87253503382274,4.56108175564623,4.48997534709504,5.33149920352257,5.35660137785851,5.59487401014515,5.99204247879387,5.95229532281899,6.0679370501376,6.17889725823986,5.0875837486502,4.70745255068118,5.45038527966056,5.82077238890883,5.9844268851417,5.28020920127521,5.63732763233985,5.38344765732615,6.19761535770669,5.02278740320752,4.82277163463045,5.04410205441833,5.04062830005872,4.63185876141215,4.78437634134313,5.27848298909083,4.83342692786243,5.10622986958063,5.64762578116771,4.73503741136041,4.16968870303241,3.77400810897163,3.93724598820957,4.14120974002507,4.45358377877457,4.6982324459285,4.40271859466122,4.06262522827078,4.36799418093146,4.4164988909917,4.23688494410955,3.97321686407122,3.94947743093786,4.21829306712069,4.34413607946523,4.78619972489168],"ECH^FMA_DIV_YLD(NTMA,-10AY,0,AM,\"PORTAGG\",\"MEANR\")":[3.28112539448991,2.96200452260912,3.16447703523275,3.30354097956142,3.12909545940427,3.3150474410616,3.14439795821398,3.14777621751395,3.41962376966683,3.5360453629785,3.63361490157568,3.60467620321051,3.71951872195287,3.70249746443699,3.77120795257409,4.06054414524871,3.66167457627992,3.38461677924066,3.45446384141211,3.30211433905855,3.25989540417901,2.89036370989326,2.86906811672753,3.1099542787694,2.71688780408493,2.85342232256786,2.88020662120788,2.92654732350702,2.76252150015522,2.64078642672673,2.4696696308387,2.47182697236,2.65921543903661,2.56824059414551,2.59048623174067,2.49138391541128,2.81087801156032,2.93376768473326,2.96127594660973,2.75316590340615,3.01602416284194,3.0768085670833,3.05483969545235,3.26901531215174,3.28157623544645,3.36825638414992,3.40945491635556,3.44814458161379,3.03088824095636,2.9829907836624,3.14070123152538,3.68956360858149,3.78317256709804,4.1415497470538,3.912131573712,4.39544548263463,4.09751761751993,4.00649024144053,4.23758772994658,3.94526316101657,4.10275232927423,4.40731338913068,4.50116235434901,4.32051283169178,4.85075535297758,7.84891232001077,4.40082032959879,3.77978857825348,3.3504457335055,3.3261401318058,3.36239735047192,3.81398112896265,3.79806836045316,3.31281789590357,3.18675992431182,3.05206846278559,3.04320098974864,2.82897295825444,3.06052306042637,3.96281262415162,3.9295422303544,4.30604384552199,4.74159675671277,4.58808375899594,5.12771981414976,5.058206018187,5.26172017324359,4.7404108920981,4.75066647604303,4.63945724300608,4.86812975776814,5.18409381751036,6.94209450267534,7.54499664181193,7.37459830401105,6.64517481799154,7.10978132487253,9.0708355743033,8.86727294306285,7.86420862035892,7.90451213799336,8.90147179873094,7.93173101516322,7.30713510498967,6.99917490258621,6.21232142061298,6.15936459074149,6.6236260052222,6.67251360615614,6.70056405159109,9.94914375945081,10.8186527699333,10.2258676608998,9.29867213155196,9.15995004546242,8.50099917334844,5.22750721219655,5.23354767993957,5.48067099669693,4.92627589198267,4.87954556684629],"EWT^FMA_PE(NTMA,-10AY,0,AM,\"PORTAGG\",\"MEANR\")":[12.3494110844001,12.8678946333384,12.5513804675078,12.4181559017914,12.8119373568615,12.83365083502,12.5732470047976,12.7782032673238,12.4232484739949,12.2436583707326,11.3900894580534,11.949505909656,12.1406770818321,11.8773205504821,11.6785129964465,11.1120194237939,12.1717448643966,12.8889414181528,12.7030090147985,12.134630800472,12.9619669784579,13.589618660058,13.7357701439455,13.1988542166652,13.5922491155385,12.9112055379911,13.1080060729486,12.9536429430142,13.1436216730994,13.2705692654972,12.9910875332393,13.276812645287,13.5651308531688,14.0717158862387,13.8171545960909,13.9023752779305,13.7334746998616,13.7115955778349,13.1256555158315,13.7835155483865,12.9893898946064,13.7339392117963,13.3822664814161,13.4339822222204,13.648137109978,13.2433548878869,13.1480772616211,12.9700894850659,12.0968769460364,12.3712633829761,12.3492609151159,13.2040545526891,13.7862903264593,14.5717017234604,15.2193563899875,14.320059198635,14.6955235848859,14.9820374877114,14.4137133499143,15.2593103714449,15.2907021727733,15.7408633690568,16.0454392151402,15.5804924823386,14.9014507310931,12.1859403368411,14.8015032604898,15.1203029892565,16.2006476069796,16.7072482050332,16.6575208126839,15.7119671278379,15.1067420312924,15.5531124645022,15.6074853495959,16.6332235053784,16.3162483553605,15.6058732500246,15.2993510712667,13.1720105488894,13.7980807962192,13.9450853540011,12.7784906932138,13.1245891710523,12.5849152644972,13.4916211772447,13.4026449858636,13.3811841491281,12.8733513825749,12.3289350305559,11.6192066423361,11.4701507501962,10.9266468995926,10.312251381594,11.2403566524368,10.8155908854706,10.2939611520622,12.4610060185126,12.7887996801196,13.8255234490433,14.3073337197845,14.6095717152084,15.0205768851134,15.6977644684473,16.6103061519356,16.690047167868,15.7470165666054,15.6842851941707,15.2533847584753,15.6426662234642,15.979112690778,15.3471411236239,16.3409521255175,17.2732248453397,17.0419854879279,17.7730439064474,18.2874773508257,17.8653487543842,16.6886193374233,15.6508926616039,16.3118684122555],"INDA^FMA_PE(LTMA,-10AY,0,AM,\"PORTAGG\",\"MEANR\")":[17.6018228981549,19.2428568057129,18.8409958817944,19.8716776123964,21.0890659593268,20.8886370812009,20.6955042195641,20.3869626485305,20.1542412392641,21.0230279546586,21.2432967651183,20.4500108632887,20.7266747160464,19.8749038669588,20.195498583959,19.3719867041447,19.3339433684256,18.9428546479608,19.0106712346832,18.9360317343493,19.054380605764,19.4496407188176,19.7180509700095,19.7766676256144,19.8031394311719,18.6101432778257,18.9604812019634,19.3568993843187,20.4333526678025,20.5095130501864,20.3210801006836,20.3617553254984,20.3243000010053,20.6241333946682,20.7588411089339,21.3200822738946,21.4010445760034,21.6969936294441,22.156996048981,23.0388013033867,21.7379853082338,21.5281926924535,21.3942993464908,21.0742105123916,21.3165904033731,21.2366350521392,22.1263316730634,22.0153539688062,20.5814546877459,21.3870322819392,21.7921317303028,21.5603648860277,21.3833351994898,21.7234929385146,21.572625805931,21.307190913606,21.3875670860052,21.3002701355804,21.0406653650418,20.9300751069859,21.8307187634847,22.8429275858387,23.322718254541,23.8106254331154,23.0593394398452,20.2352794606334,20.6017634508736,20.9062866978363,22.8474442418638,24.4380668507653,25.6490471796256,26.1105728100022,26.5672544200129,27.4752413236654,32.8076959661938,33.9564401486895,32.6391432924924,30.651123464303,29.9548232068525,29.4657125815724,29.170731705736,28.7942903643439,28.9523170762835,29.5916168103361,29.9562478992738,28.8972511254779,28.0797946849687,29.3048650347739,27.2726749202699,26.3329208361193,25.9915263287655,25.1245891400761,24.2286608887424,24.5556438429845,26.0690129204782,25.5681109935928,25.2312210311872,26.1933318294599,26.3912884733913,25.9189576535181,25.1286710726602,23.9202849186244,23.7433055855254,23.7620987249063,24.1126430785445,24.2459414149775,23.5771108900251,23.9433044671074,23.5715627791226,23.5459938518099,25.4193189620804,25.5965102263475,26.3834654915251,25.948630988115,25.6763730230527,25.6656016299445,26.0011146491593,26.4345172679307,26.3443647094233,27.347134596365,27.2921876283766],"DDR3512M-FDS^FG_PRICE(0)/MAX(FG_PRICE(0,-1AY))":0.826923076923077,"PASP-FDS^FG_PRICE(0)/MAX(FG_PRICE(0,-1AY))":0.830952380952381,"PLATI-FDS^FG_PRICE(0)/MAX(FG_PRICE(0,-1AY))":0.939195509822264,"W-FDS^FG_PRICE(0)/MAX(FG_PRICE(0,-1AY))":0.817922170653338,"COPP-FDS^FG_PRICE(0)/MAX(FG_PRICE(0,-1AY))":0.848993944129713,"FC0000SA^FG_PRICE(0)":47.51078,"SET-BKK^FG_PRICE(0)":1489.82,"FC0000GR^FG_PRICE(0)":10.243778,"FC0000MX^FG_PRICE(0)":432.1084,"FC0000PL^FG_PRICE(0)":201.18335,"FC0000CN^FG_PRICE(0)":271.59418,"TUR^FG_PRICE_MAVG(0,,,,60)":36.971,"INDA^FG_PRICE_MAVG(0,,,,60)":57.105583,"EWY^FG_PRICE_MAVG(0,,,,60)":63.693165,"EPU^FG_PRICE_MAVG(0,,,,60)":41.070286,"ECH^FG_PRICE_MAVG(0,,,,60)":26.07875,"VNM^FG_TOTAL_RETURNC(0,-12AM)":1.0673761,"UAE^PERCENT_CHANGE(FMA_EPS(+1,0,,,,\"PORTAGG\",\"MEAN\"),FMA_EPS(+1,-1AM,,,,\"PORTAGG\",\"MEAN\"))":-0.278442731296258,"DUMMY^ECON_EXPR_DATA('FDS_ECON[PMIDMMANHE]',,,M)":47.52011,"EPU^FMA_ROE(NTMA,-20AY,NOW,FY,\"PORTAGG\",\"MEANR\")":[null,null,null,null,null,21.6487924933022,26.674075406927,23.3940784657959,19.9442083003203,14.2295976118279,12.7121203643147,8.83035011509517,12.5824807721625,12.1461987185301,10.92253300719,11.9146022967026,12.0860259459606,15.0555654862212,13.622580993775,12.9324471430953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165.0,"USDTRY^FG_PRICE(0)":34.22875,"USDQAR^FG_PRICE(0)":3.641,"USDINR^FG_PRICE(0)":84.0725,"USDZAR^FG_PRICE(0)":17.5675,"USDKRW^FG_PRICE(0)":1369.7,"USDTWD^FG_PRICE(0)":32.0725,"USDPEN^FG_PRICE(0)":3.7603,"USDPHP^FG_PRICE(0)":57.51,"USDCLP^FG_PRICE(0)":948.66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28233859455,20.3682313285847,19.1076015916944],"KSA^P_PRICE_RETURNS_PR('52W',2,-10AY,0,AM)":[null,null,null,null,null,null,null,null,null,null,null,null,null,null,null,null,null,null,null,null,null,null,null,null,-22.305,-1.2884438,7.595384,22.481298,24.610138,11.421943,13.440096,5.5527806,7.451439,13.774109,18.32571,24.853277,26.669348,9.321475,3.3033133,16.3818,11.734295,18.874681,26.23005,23.27707,27.26673,22.335756,18.415403,9.910297,15.272558,16.106033,17.540073,19.892609,20.693075,16.229736,15.72398,10.970486,15.405809,11.087381,12.871242,6.022668,4.2744517,8.100903,6.60218,1.0899901,-9.392685,-31.2971,-28.765308,-18.928505,-19.25637,-17.413246,-8.866662,4.4763565,12.069809,4.5361996,4.915607,5.193901,15.072144,59.780014,52.794647,50.717354,46.54058,44.88281,45.85264,41.36486,42.14592,42.054653,32.130768,41.599262,43.234207,40.838326,41.674507,20.748066,10.196257,7.844603,13.195717,3.7873626,1.1249423,-4.3842673,-8.216518,-12.174463,-15.503293,-22.194248,-19.015705,-6.9460573,0.73581934,4.31875,-9.295964,-5.9914947,-10.611307,-0.45921803,14.768707,12.460685,20.104195,27.373577,9.731507,5.5571556,1.2025595,2.506268,6.008482,9.084201,13.712502],"EPOL^P_PRICE_RETURNS_PR('52W',2,-10AY,0,AM)":[-9.925175,-11.726809,-12.151217,-20.318491,-19.114613,-17.90334,-14.472026,-8.293772,-20.23732,-18.68239,-22.898394,-22.472841,-15.693784,-25.586569,-26.448286,-26.338047,-22.979868,-13.927078,-20.110453,-30.53242,-26.886797,-21.729929,-12.155932,-17.210669,-18.196117,-14.254928,2.021706,20.388721,19.470156,16.894627,16.074348,35.38834,45.50177,49.22832,38.021614,52.39569,56.464016,63.095116,52.353584,56.34836,31.762087,16.816282,22.705496,1.9570708,-5.075926,-10.429394,-7.015461,-12.040001,-16.675537,-13.818693,-10.406256,-16.983635,-17.099672,-5.805999,-9.599155,-8.838898,6.2049985,6.5329194,-9.454012,-6.8034706,-1.8586457,0.18963814,-9.275209,-7.8453064,-11.3084135,-44.60262,-35.62659,-28.033585,-24.526764,-23.153358,-5.258065,-17.36483,-23.784328,-17.947245,-6.3808737,-9.181899,-0.07107258,45.2829,39.54128,44.497704,26.71684,27.484535,17.410923,31.43637,52.08576,22.74624,3.9955497,15.969122,4.3375373,2.894926,-5.7554603,-27.343739,-30.69936,-36.36022,-34.331905,-45.326378,-51.066895,-30.399483,-24.842178,-23.49211,-20.569874,-21.893597,-4.2172966,17.877377,39.695526,59.066998,39.957737,44.576763,72.83945,51.02204,55.39906,30.77594,47.042393,63.1935,39.681458,50.26088,27.583838,22.322823,34.099495,43.18496,26.119232],"EWZ^FG_TOTAL_RETURNC(-10AY,0,AM)":[-6.80173,-11.801249,-9.265953,3.0014038,-3.6220074,-11.443907,10.194635,4.6185017,-4.428458,-7.005924,-16.37056,-13.770866,4.3994665,3.6873102,-13.757366,-12.626386,7.390249,36.1097,3.4701467,-3.4980118,2.541113,19.690586,5.276072,-4.8076987,14.355683,-12.767667,-3.25253,14.52744,10.03927,-5.122328,0.13430119,-12.151283,4.244268,9.645521,5.1454782,10.504746,-0.996989,-6.7213116,-1.5315115,13.282787,3.594184,-2.0421624,-1.726073,-12.636864,-14.960837,7.3013067,-3.227687,-2.253604,18.628967,4.897642,-5.5473804,14.710569,2.8935194,-0.112485886,-8.87388,-8.576364,17.207802,9.016573,-10.756368,2.3049235,-0.4459083,-0.49504638,10.815895,1.442635,-7.356715,-50.623272,17.95231,-6.024575,25.456322,6.634915,-2.0421147,-2.9316008,-3.8255036,12.944865,17.353952,-2.1485448,-3.5510898,-6.0427246,4.8758626,8.385622,7.2221875,-2.093196,-11.300593,-4.447633,-1.3213158,-11.290323,3.8283348,2.7087212,13.949453,5.2551746,8.196247,-14.270478,-8.993191,-7.0200624,22.727276,-5.8380423,6.9999933,-8.193141,-4.2769074,12.05647,-2.3152888,-8.051592,9.969675,3.1713247,10.635757,-0.34034848,-5.184722,5.6319475,-6.664592,11.22551,5.076134,-3.0988216,0.60771704,-3.382665,-5.876833,5.4466963,-11.973471,3.7693977,7.6923013,-0.6944418,-6.0939074],"SET-BKK^FMA_DIV_YLD(NTMA,-10AY,0,AM,\"PORTAGG\",\"MEANR\")":[3.49028728665879,3.33803190347192,3.46486257193558,3.40912550266784,3.14789005605039,3.39282609330278,3.31575780908509,3.40924598711555,3.42973937437471,3.47149437183762,3.68857678002678,3.61478363768203,3.56729914013885,3.67415697379705,3.91418723570796,3.90130795039376,3.66227229184383,3.40912907846106,3.39093765125919,3.40935871811318,3.34611483029138,3.20252443472164,3.10853248149866,3.29859901468591,3.33428329280166,3.3337405048907,3.25368575910069,3.19341958373059,3.10435202903641,3.15671424709883,3.13856485185033,3.21895550738233,3.19653587851637,3.26710159573275,3.23790576546037,3.008210651955,2.98513584414195,3.01072859050351,3.03907772745882,2.88177164529787,2.96267517416121,2.98715753501607,3.06452073374858,3.10613123938633,3.28932935662776,3.3897964258388,3.27312770003526,3.21306364332494,3.33747058489344,3.43704884781973,3.55787200983632,3.48437586122467,3.308039122034,3.35066431336095,3.24590252567722,3.37641639331488,3.19952821834925,3.13033574146613,3.30229849808308,3.23353632952471,3.25412574305475,3.20362738659242,3.26995590973652,3.19754511529373,3.36826329235055,4.58232280793912,3.56333426706696,3.24994531284141,3.0130079005744,3.0228279039256,3.0737148669108,3.13230879404716,3.20347481019319,2.85493875063123,2.74445538366957,2.73133868814687,2.80046724882564,2.75414620086438,2.86081650000619,2.91078358685526,2.8302475889786,2.94361889649519,2.96176371652372,2.84895312974538,2.81990740824946,2.79371867559006,2.88106146832159,2.84948203070247,2.82043922865923,2.91301254446159,2.99399688468456,3.0474116127332,3.1760251711008,3.20232955373201,3.09053502844926,3.10213805650025,3.16855223098966,3.05953233317589,3.04448885378245,2.95329128782186,3.01882115307483,3.19485878199889,3.10381802801946,3.18660732487879,3.09494293886667,3.10717514650357,3.13820851273913,3.14008147974113,3.3461451821193,3.34949444052036,3.4113077275055,3.50989469251546,3.45761130882731,3.48078317353642,3.56119927560476,3.62023863792087,3.87972325484499,3.77161482391046,3.86765442351331,3.5260335433744,3.39551051894897],"CNYA^FMA_DIV_YLD(NTMA,-10AY,0,AM,\"PORTAGG\",\"MEANR\")":[null,null,null,null,null,null,null,null,null,null,null,null,null,null,null,null,null,null,null,null,null,2.19744162320999,2.17591545556345,2.26119919990756,2.27292640970022,2.216869648679,2.27898221131575,2.29527647751416,2.33066799162175,2.30674325090769,2.27359196151441,2.25065061902377,2.16067184672988,2.16033189745611,2.19250538034169,2.14310126667997,2.13644201998724,2.08229737011069,2.22756839404461,2.11234559306225,2.3249727774028,2.30276028751934,2.53793738141375,2.66772673044315,2.750389868766,3.07545344691241,3.31511575369193,3.2164369154671,3.49740167766027,3.23043630192266,3.2531041833178,3.21565450679857,3.05900812114227,2.74110288931645,2.60134924518308,2.88578435997909,2.78473778757295,2.74838800912235,2.80359616479797,2.65884955936189,2.72287601629111,2.77386144455905,2.48476480253206,2.42430374824249,2.44445354800544,2.6907122355556,2.46801405165886,2.32797343750895,2.19937886330669,1.9797437434636,1.91477483991085,1.92107985876953,1.93820883815812,1.94540574485901,1.84110712662702,1.69554457046703,1.60696998116493,1.85202664386436,1.95777684375296,1.86712912028304,1.86989340018039,1.86061480481529,1.99289315135033,1.98345719432511,2.00532236196157,2.01667676961604,1.96338611114909,2.06478669238922,2.18312653821562,2.36124555262903,2.4375816640516,2.48728044854455,2.31100913771318,2.35631206644786,2.38792819724995,2.58902088092894,2.6536655064676,2.60970267457868,2.50527842377692,2.40827725512048,2.44995821174813,2.5423463702153,2.42205986139823,2.54351219618644,2.50806221410895,2.59884769334494,2.62936793297445,2.61831849556315,2.72293799765753,2.70023749476104,2.84244739680226,2.90433478418649,2.83940369720729,2.71781681561054,2.79437573448296,2.7836771122571,2.96580079980637,3.07176845320942,3.2552526843318,3.39501787865675,2.8704299919223],"EWM^FMA_PE(NTMA,-10AY,0,AM,\"PORTAGG\",\"MEANR\")":[15.1251227752614,15.374173758841,14.628184769017,14.9988883445248,15.5572324798347,15.6321162582892,16.0710990613469,15.9001980097143,15.2593818667855,15.3194632032196,13.8801840995034,15.158311674625,15.5891162205449,15.0223184251631,15.2173379244722,14.9632357431995,15.5659482828895,16.1341724109893,16.1649579694245,15.4643628500125,15.9554411028554,16.4986704556128,16.7704667164502,16.6240862341626,16.7926461499332,16.2427690873619,16.419910240357,16.5385344124567,16.7500225494194,16.9690536941558,16.7995593372447,16.9539681092504,16.7197025077014,16.2836728711881,16.3767616332861,16.487816695972,16.0502456135635,15.587678558459,16.0512421334545,16.627800881162,16.6663377362033,16.3625887128953,16.5583146663316,16.3050777116957,15.926554225452,15.968412392238,16.3186510963851,16.3885227353483,15.8061026989263,15.7490352525789,15.4835719440943,16.2338462165978,16.293314114497,16.509965677392,15.8861282881789,15.6532630204864,16.5540450277668,16.4398766853019,15.9913060269472,16.1058576460943,15.7819143459201,16.1166557152485,16.1922400695633,16.016311021352,15.5048041738442,13.1435682198506,15.8972679299408,16.4034972150634,18.9620235167402,19.6794630540079,18.8527240569341,17.5085663469363,17.3128085187024,16.5141703021991,15.3470233504608,14.7756016118081,13.993573955702,14.4886259026957,14.3195985362398,14.0331415321739,14.0609051138095,13.5450535763826,13.5673338127834,14.1269643082865,14.735865828958,14.2839963364553,15.0721589973278,15.4704574773079,15.6406716040754,15.3289679198671,14.9953333132496,14.511870025627,13.5801820044399,13.329710207664,14.0520613060448,13.5097501018546,12.7500699708191,13.1051390814162,13.4356408612255,13.5770397984197,13.3365672604198,12.9302363389699,13.1656432844337,13.1729405020994,13.3232779646978,13.4621664447605,13.7100487827654,13.8607895334515,13.6572361082678,13.6685041631285,13.7796163389118,13.6400386671829,14.0502626461704,14.0656407013175,13.9551817790384,14.4479894667884,14.0668672295923,14.3150403367072,14.1156456627702,14.4132437877734,14.0818334488159],"GREK^FMA_PE(LTMA,-10AY,0,AM,\"PORTAGG\",\"MEANR\")":[17.2483823387288,17.0153789445488,17.3415934032718,12.640628831804,15.291812061168,17.331148430284,16.2725125263857,15.0728409490537,14.0215660352987,13.0432561795631,12.1060863519632,11.4949751616457,11.357811384009,11.7730661940713,-3.04419806302451,-1.39016671490513,-0.327840124074135,0.374744619336467,2.00985961997775,3.537255303437,4.02846820667862,5.36179221208688,6.48931205195354,8.14616546143481,10.8627190500633,13.221595281469,14.2918512728072,14.295215623552,13.7103696081201,14.1720550964735,14.2105931733022,15.1975974638195,15.1155530316651,15.4732591908354,15.1756915167422,14.2807750215831,16.2878252500287,16.0170298764663,20.2298446860557,22.160033673308,24.061362925449,23.4080451453554,22.9370269965157,21.713815153881,21.822381964135,21.3721347999975,20.8329168517876,21.6615939940663,18.9065910265151,18.1094143496296,16.8041412642454,15.2796263922145,17.6688283721036,18.6113091220544,18.4386086373376,17.7153177617696,17.8787699803966,18.3355174039812,16.9871870014747,20.0772348340845,15.8439278438645,15.4191022802577,17.0680385195043,18.8132669611721,15.9239246425369,11.6229042250595,11.9187737587648,12.1316725507188,14.658147860851,15.1494132140995,15.0909558141433,16.1274079524782,14.3733617585253,16.0586994451191,18.7695823635665,17.6835846637069,17.7957403935222,17.5769984751222,17.4294054974912,15.764192292194,17.035012902699,16.0920321521496,15.7847166516365,14.0882788764975,14.1267328722671,17.1588518902407,12.6848068054663,-61.2263219799388,-185.935017983562,-90.3025372305089,-79.254391305253,-69.1494008265542,-59.0395055375684,-48.8180097140117,-37.7339731039589,-29.2480345652785,-18.2196355877791,-8.42278742596642,1.07229426474276,6.32192442690964,7.86355280337807,7.62674195467989,7.70126151845776,7.48497115182697,8.0272349814125,8.0728177904755,7.49001405035684,7.18273444424181,6.73019107951027,6.74274797147695,6.357815019363,6.42435915374171,6.6994419397394,6.77949789058463,6.75038560942593,6.88973702510473,6.78674970355846,6.76848698125268,6.64354741676859,6.56876598328645,6.48592528686647],"DDR3512M-FDS^FG_PRICE_CHANGE(0,-1AY)":-15.0664343437366,"PASP-FDS^FG_PRICE_CHANGE(0,-1AY)":-8.5589519650655,"PLATI-FDS^FG_PRICE_CHANGE(0,-1AY)":10.939226519337,"W-FDS^FG_PRICE_CHANGE(0,-1AY)":-1.292546316243,"COPP-FDS^FG_PRICE_CHANGE(0,-1AY)":21.3288665549972,"KSA^FMA_ROE(NTMA,-20AY,NOW,FY,\"PORTAGG\",\"MEANR\")":[null,null,null,null,null,null,null,null,null,null,null,12.9007124779981,11.3294751772354,11.9967853551854,12.1701096511068,11.2305559865745,10.1469870690871,12.7997878063274,13.778318029977,11.7583310618864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0.9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925637989087,33.6979283756265,46.9946742400899,45.9956360307907,54.6640813840271],"VNM^P_PRICE_RETURNS_PR('52W',2,-10AY,0,AM)":[12.045789,10.527635,3.2866716,-6.60277,-10.753364,-16.210133,-9.554201,-11.4440975,-10.733116,-8.336568,-20.41936,-28.74863,-12.9830065,-19.59015,-20.645958,-28.003883,-26.161558,-18.18375,-19.660313,-8.6554165,-17.25821,-15.951681,-6.87021,-7.450885,-12.34867,-13.571632,-9.714233,6.428504,2.8331041,-1.497066,0.50114393,-3.1320453,2.8837204,-3.874725,-5.2182016,8.77198,7.117462,23.917591,33.57817,41.02707,37.39288,41.895355,40.937733,27.820814,13.3665085,11.663675,17.444874,12.901581,1.5697837,-8.529079,-9.57334,-16.731209,-12.165016,-9.281415,-12.82469,-5.0258455,-1.2651443,2.0065427,-3.1618893,-3.7555575,4.978776,8.780443,4.7799826,5.0869107,-8.023185,-41.043915,-26.5688,-18.319738,-14.1024885,-10.471755,-6.9955587,-6.6658792,-5.865365,-4.890567,7.1190357,15.874207,21.272064,78.12824,60.084568,41.457428,46.132553,34.026207,35.47071,33.350204,29.767263,35.337555,23.556805,7.2586417,9.280479,6.369138,-6.220394,-17.348402,-25.751888,-25.998867,-18.977959,-26.609861,-36.464024,-45.1465,-39.292072,-34.810078,-39.4823,-36.953632,-31.978167,-18.829668,-10.991794,-0.26324987,-8.483476,3.0261993,3.9487123,15.271211,5.2576065,7.057762,15.720474,20.943308,5.5269957,10.652267,2.0672798,-9.067286,-16.213417,-11.219597,1.0673761],"EPHE^P_PRICE_RETURNS_PR('52W',2,-10AY,0,AM)":[5.9109926,14.317417,19.467926,31.425262,30.607128,20.561182,17.319763,12.214554,10.292935,6.797397,-4.3714404,-8.188504,-1.0024667,-10.923677,-11.44771,-24.627335,-20.214945,-11.011809,-12.262333,-9.127969,-0.24580956,4.419327,11.191738,4.2649508,1.4426231,-1.5453458,-5.554265,12.18108,1.9787788,-4.274994,-0.9022057,-3.7071943,-3.77236,-9.532303,-10.525471,1.5625596,2.6384473,11.713612,20.41117,16.693233,10.028374,3.2700896,-4.708785,-7.820696,-16.286177,-13.393986,-9.556848,-17.632437,-21.236801,-16.738855,-16.558546,-10.201656,-7.5146856,-3.0795574,2.322173,-1.3896942,14.359867,18.74727,7.3684335,12.141037,19.059086,14.944828,8.480072,-0.8015454,-5.198449,-43.419647,-28.447025,-24.91657,-20.682585,-25.32677,-16.523123,-20.88018,-22.658098,-8.067041,-2.3444593,-1.218617,-3.7260592,54.640293,24.5425,20.364904,13.081348,7.6364994,4.573691,14.942169,22.673119,3.4692526,-0.14543533,-3.4844518,7.431674,3.2805443,2.6515126,-0.2093792,-14.616156,-13.396275,-2.5474608,-15.176779,-26.490974,-20.895714,-19.209105,-6.5804005,-13.951672,-13.218993,-12.892187,-4.5532703,-1.0934174,9.695137,-8.491987,-4.383075,6.5877438,0.79057217,2.1140933,-8.075762,0.9768367,7.659173,-0.9238422,0.071144104,-4.3907046,-3.8714468,9.95903,21.30357,20.319534],"EWY^FG_TOTAL_RETURNC(-10AY,0,AM)":[-10.621559,0.31690598,-2.1028519,2.0137906,-0.44460297,3.5369754,5.2795053,-2.6057005,-6.1080275,-5.107522,-9.027391,3.7782907,8.641731,-4.1981277,-1.8066466,-8.848679,3.033626,11.243868,2.052164,-8.212739,3.5217047,7.911396,5.6634903,-4.2497873,2.5362253,-8.215547,4.388833,4.998338,3.0394673,5.7271004,-2.8226435,9.922767,2.7493477,4.742086,-4.2719307,3.543365,3.837347,5.1020503,-0.95775723,5.442941,-2.00544,0.7129669,-0.58992505,-3.745222,-4.9595776,-4.584116,-2.356857,2.9862285,-8.954329,0.3960371,-2.6957393,5.204594,3.1895876,-1.9239902,1.7687798,-12.671828,5.464089,-1.0121822,-9.532064,9.099615,1.123786,6.146908,2.5525808,4.3676615,-4.6221075,-33.4152,24.834038,2.2454143,10.267771,3.8434625,8.546436,2.3558617,0.7722616,12.456787,9.365665,13.555777,-0.6722331,-4.3445053,6.6301584,-3.2855332,0.807786,-0.42809844,-6.9782853,-1.540643,-4.1405916,-1.7704606,2.595079,-4.556447,-2.6803493,-2.0279586,-3.9440572,-6.479323,-7.052785,-4.0536046,4.8184395,-9.393734,-7.7205896,15.637445,-1.8360257,8.897173,-0.7012427,-4.204297,7.9547405,-2.8108656,8.627451,1.2936115,-9.904957,4.252517,-7.5573087,6.464851,3.1164646,-6.4325333,9.670258,2.4458647,-6.021905,5.9223294,0.25969744,0.51805973,-0.65181255,-3.4787953,-1.8811226],"QAT^FMA_DIV_YLD(NTMA,-10AY,0,AM,\"PORTAGG\",\"MEANR\")":[4.25418508877838,4.01077343743427,4.85849873567116,4.70438429196102,4.1008784698484,4.53340053568074,4.53462125896666,4.4754696910624,4.67290203017395,4.6352944494029,4.86112993461621,4.96159219109809,4.82629569533722,5.22344249173331,5.68898531930651,6.08824992391575,5.23336952535561,4.19151459338304,4.23889333435495,4.26901358149406,4.27164876486514,4.00392375905316,3.63019925312924,3.91731088256744,3.90982840255853,4.19746647139295,3.96090281408718,3.58869779356044,3.72473641547624,3.85666512334892,3.83679611096087,3.8965623305929,4.32578754475882,4.2037679847336,4.25629788503364,4.89555277105828,4.55104045925938,4.65580235692523,4.46399610244983,4.04873746456657,4.55566108992938,4.84426773358456,4.73638971744648,4.85181258210376,4.82087982861078,4.65733117994483,4.57836209980034,4.35525178075794,4.27827396919319,4.34960863092659,4.49140913831796,4.36074409124219,4.67398507871439,4.62816490855546,4.3048182946762,4.47254344877878,4.14945149745969,4.15630724712884,4.50884814547615,4.11742681170226,4.09641318479571,4.11790091179803,4.06356256875332,3.8897041573634,4.36268273408067,4.63563206984175,4.46307294559949,4.22425109598139,3.89053937934243,3.79264676503694,3.5891320575379,3.49044157606436,3.51071893367124,3.64711483489431,3.7083386603628,3.73605704361118,3.83289827933846,3.88136887052177,3.68625037812171,3.79767088675642,3.83751110560509,3.90248707323582,3.87515860304974,4.09515172575273,3.83882657766735,3.83090748119158,3.99637489761264,3.85921427236556,3.97369479813036,3.71905937512898,3.70638458872192,4.040352039512,4.43126991224355,4.30548036676518,3.65573569651007,3.84449856017661,3.99708076270131,4.1651048316706,4.69032573954362,4.77577674764391,4.69929151085292,5.04109386107177,5.05442388752772,4.61178223613813,4.66085418732496,4.71133536909956,4.52561702338423,4.72391100871627,4.84598494052561,4.82458300564202,5.01986375906956,4.79078874601662,4.81861668669296,4.82577955740762,5.70349202431386,5.78120854826422,5.74677165918233,5.53802484154073,5.46876589752012,5.44254466883709,5.29378027123657],"ECH^JULIAN(FMA_DIV_YLD(NTMA,-10AY,0,AM,\"PORTAGG\",\"MEANR\"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1],"EPU^FMA_PE(NTMA,-10AY,0,AM,\"PORTAGG\",\"MEANR\")":[12.1575138530307,12.1049926786114,12.2607336616735,12.5582121459658,13.4158930868988,12.5497183192429,12.1838625177633,13.4230435573634,14.0748161243645,12.8493209920303,11.3692476717446,11.3634821629682,11.7100919261543,7.85691632325682,7.30583113901386,10.6076248821523,13.5544063325345,15.6329994083391,15.4602156217752,14.8529710392714,14.0697438389687,14.5138539676257,14.5511838153402,13.4189748108841,12.4565647761932,11.4716384611003,11.1911605333532,12.2562920199997,13.4655797606889,13.214772209906,11.8607768597435,11.7948775537078,11.5941084861035,12.2716513453534,12.9317477577759,13.0588524066511,13.111247311106,12.7277031253839,12.4679197616924,14.251628532859,13.2815173767912,13.4279812850603,14.0972181071017,13.4952712774455,13.7814960300083,13.4168716296864,13.4283440399409,12.593417903421,12.9302339477243,13.4482288539223,13.2114544574982,14.6503471410212,15.779154459717,15.6590838820012,14.8471684299111,13.0535405484165,13.2945191940189,15.0203411601736,14.2850613901419,14.0542759258869,13.8364773628032,13.7995617909914,14.2641686757711,14.7198821424566,14.4301143548696,9.92675427720105,11.824785635631,15.1309428232529,18.0982240083077,19.5046381355051,23.1787023320541,21.8643439402329,18.403792019083,17.4491485143131,15.660634126258,14.2182810192381,15.4708072831963,14.2359192162201,12.1011918108092,11.7959883260923,8.64615556032478,9.19052406845496,8.66979114801892,8.8790740530275,10.1011984781094,9.66825366171953,9.63620703309277,11.458425254478,11.0342334044096,11.53003972042,9.95377800831471,7.9390275890582,7.58271416616032,6.92019795419794,7.76733172815644,7.82271508391869,8.40754368303451,9.65796880961582,9.10863262246554,10.3530606478512,9.60747619416368,9.372854021243,9.98318851790438,9.41135695289768,10.1732109815438,10.4968852383227,10.2466954513407,10.1650737384453,9.59158888720965,10.0713462957694,11.6378253386394,11.1840382794703,11.9521819976727,12.9497370251764,12.9642448870629,13.8929833735493,11.5805447926712,11.2591814970215,10.5972200182731,10.8694835957983,11.476347794368],"EZA^FMA_PE(LTMA,-10AY,0,AM,\"PORTAGG\",\"MEANR\")":[15.9173850167227,16.9664596804506,16.7474648552849,16.9922138724151,18.1509678238437,18.3477547962966,18.5508345781306,18.4545752045842,17.9300760333954,18.0801305476325,17.3400201878803,17.1775611222395,17.7707036029829,17.3623838522316,16.1552385232363,14.6097365086275,16.3531440623536,16.0896640871268,16.065977123142,15.6284011221812,15.7488781002735,16.244298635231,17.0557574774306,16.4932927314905,16.5653036851585,16.2625449784051,16.3242483817879,17.5605218765638,18.5335198604956,18.493992195382,18.2753382039191,18.2666659754458,17.6155342580058,17.8219147588427,18.0871827294752,17.6630659717968,18.1951358482216,18.8216380416981,17.9835494891932,18.8891892466722,18.4209862955283,18.1736685758851,17.9132710569073,17.4446408350915,17.0221725890059,16.6453810502755,16.0445268924438,15.701534949239,14.561647333687,14.7767893170352,14.5139148640554,15.3197979979924,15.0420966797736,15.3228884514134,15.3922483457549,15.0356277580045,15.0337496091174,14.8297760694245,13.9957658172498,14.0098980121,13.646877538813,13.662731495047,14.6751885804962,14.5774176262536,14.420640914985,11.909901653542,12.1803069436324,12.4497823330672,12.8575103646221,13.4566174605747,13.5529568182952,13.3004800371933,13.2248692576382,13.7364673584601,14.1823952105822,13.8981592310036,14.2250641349734,13.4522765499408,13.1118251379309,12.6685636305492,12.1857738055412,11.8052617392937,11.1438470656025,10.6835621860632,10.8801189984623,10.7154856396274,10.3771504584901,10.611587928699,11.2056224351668,11.1492096822201,10.8784427930895,10.5454077842725,10.1124554123485,10.1843280940802,10.3415435488477,9.67203310522386,9.63526109209761,10.2579147703557,9.99816617093237,11.0303073210897,10.4420237203425,10.1421951527128,10.2783595920364,10.0349128964011,10.2515667412933,10.5987054695287,10.3224847104355,10.5557626008094,10.6015089677231,11.0117497909516,11.27117187239,10.842231649477,10.9107761920477,10.6156801575254,10.5145998241648,10.7679621762612,10.8072689809261,10.8116886188696,11.1987780149089,11.5506705842844,12.0338487140975],"DDR3512M-FDS^FG_PRICE_CHANGE(0,-6AM)":-11.3146392017591,"PASP-FDS^FG_PRICE_CHANGE(0,-6AM)":-1.22641509433963,"PLATI-FDS^FG_PRICE_CHANGE(0,-6AM)":6.24338624338625,"W-FDS^FG_PRICE_CHANGE(0,-6AM)":6.70703306939917,"COPP-FDS^FG_PRICE_CHANGE(0,-6AM)":-2.12813872311677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4639]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0.731079343492458,"CAGDPY@PE^EE_ACTUAL_ANNUAL(MED,0)":0.830176564820384,"CC_QA^FG_COMPANY_NAME":"Qatar","USDSAR^STD(FG_PRICE_CHANGE(0,-3AY,M))":0.0437191799140736,"USDAED^STD(FG_PRICE_CHANGE(0,-3AY,M))":0.00874278501095947,"USDTHB^STD(FG_PRICE_CHANGE(0,-3AY,M))":3.11462645092391,"USDCNH^STD(FG_PRICE_CHANGE(0,-3AY,M))":1.81494374810926,"USDEUR^STD(FG_PRICE_CHANGE(0,-3AY,M))":2.17172756290048,"USDBRL^STD(FG_PRICE_CHANGE(0,-3AY,M))":3.55356356668837,"USDMXN^STD(FG_PRICE_CHANGE(0,-3AY,M))":2.79617270453914,"USDMYR^STD(FG_PRICE_CHANGE(0,-3AY,M))":2.57610853714431,"USDPLN^STD(FG_PRICE_CHANGE(0,-3AY,M))":3.22726190601712,"USDIDR^STD(FG_PRICE_CHANGE(0,-3AY,M))":1.79377015211473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UAE^P_PRICE_RETURNS_PR('52W',2,-10AY,0,AM)":[null,null,null,null,null,null,null,-16.413408,-8.5572605,-10.642302,-18.074232,-26.024372,-9.460831,-28.615635,-14.986837,-23.244493,-18.926685,-1.7407715,-13.602042,-19.374132,-17.01889,-11.447853,-3.4540296,-2.1680295,-7.7327194,5.934274,17.464233,26.940655,19.898092,4.0703535,1.2146592,10.757959,11.503326,6.6336274,4.8282385,9.623003,13.454628,11.400986,1.4417648,5.588269,1.7984748,2.6818156,1.3255835,-4.261434,-3.319645,-7.5783253,-5.174285,-9.654313,-11.701298,-5.040222,-12.246352,-16.660744,-14.500439,-8.442438,-2.6618183,-9.786898,-10.466188,-5.3418455,-7.968754,-3.468287,0.33739805,-6.5603075,0.5610347,1.507926,-3.5803318,-40.54364,-33.21693,-23.35747,-20.9849,-23.336155,-17.619467,-18.66923,-19.344627,-12.438613,-4.7152877,-1.5283704,5.215311,67.667564,44.609116,48.6207,46.688473,43.132053,41.032124,43.349503,43.57505,52.844093,47.97444,35.22183,38.6641,44.43804,47.93161,27.482164,15.618968,13.402772,18.062687,11.526072,6.753278,-2.8341413,-8.963328,-5.131775,-9.8035755,-23.341846,-20.05096,-13.636303,-6.0257616,2.2304177,-6.497729,-3.9299726,-4.4075785,-1.0112286,-2.7694345,2.2939444,3.670156,11.6125345,1.9243598,1.4183521,-3.0721962,-1.9441307,1.0637403,3.5168886,9.857809],"EIDO^P_PRICE_RETURNS_PR('52W',2,-10AY,0,AM)":[2.7158022,15.9970045,20.937109,16.170097,11.640131,-2.5187314,-1.3202131,-11.391581,-9.153975,-16.00566,-29.075182,-33.41984,-17.218655,-24.061691,-23.34903,-23.15082,-16.156942,-11.063093,-12.108332,-13.771725,-2.5050163,9.918213,33.206142,36.243893,26.602543,15.677631,16.053593,22.236084,7.5850606,6.7329288,9.751951,19.817019,18.341887,8.505476,2.5845885,6.793022,1.8322349,14.54624,16.542625,23.538076,23.031664,8.805561,8.103299,-7.7500105,-9.679186,-11.680317,-13.137513,-14.561921,-17.937416,-6.7971888,-7.6039076,-6.758255,-11.430788,-2.2922516,-1.477021,-6.425947,9.156084,15.5444145,11.4826565,15.019512,18.338097,2.1562696,5.273533,0.30794144,-5.0046325,-43.961506,-40.599586,-26.113152,-25.7128,-27.521587,-19.498516,-27.947014,-24.73188,-11.198288,-4.6614647,-4.4947805,-1.4464915,61.154793,51.92512,34.237957,12.653744,7.829237,7.340586,18.754887,35.839867,10.038149,-4.1231275,-4.695928,3.6345243,8.4454775,14.227713,10.15451,8.916271,9.191179,16.591,15.499711,-6.0098944,0.6941438,1.5424132,0.65516233,-0.5267143,-8.317542,-0.7124126,3.2710552,4.499638,12.013531,-1.4765799,-3.5657823,-2.907455,-2.699083,-2.0956516,0.89787245,0.46856403,6.1258197,-10.360694,-6.813824,-17.362946,-10.028362,-2.2952616,4.628706,10.422194],"EWW^FG_TOTAL_RETURNC(-10AY,0,AM)":[-7.9445243,0.28920174,-9.559334,-1.5069485,1.5987635,0.3045678,0.5398154,1.5604019,-2.3624659,-2.3034215,-5.4072976,-1.8071175,3.568077,-1.9764304,-5.0961914,-11.407333,6.8318725,10.741913,-1.0945499,-4.579282,-2.6394725,6.632972,3.955567,-12.333643,10.198843,-16.627861,3.2580853,-4.9771786,8.934951,9.514427,2.9558659,-1.590687,7.35265,6.3212037,-0.7159054,-1.6707718,-6.5104604,-3.8454235,1.0346174,4.6885014,-0.98822117,-3.205371,7.2972417,-15.819627,-0.83425045,13.828075,-1.8715441,2.8508306,-7.241851,-12.920875,-2.4606466,12.703169,-2.8400242,0.22835732,7.382095,-6.1531963,0.72318316,-1.9010484,-8.662158,10.864008,2.2135139,0.045108795,5.4114103,3.670907,-1.1039317,-39.44819,-1.8782616,7.8695536,5.887699,-1.9937694,9.821999,-3.4732282,5.727136,15.825308,5.1502824,4.7826767,-5.777878,5.798137,5.0744295,2.7688384,-1.4476538,3.4814239,3.0134082,-0.42075515,0.2414465,-4.576474,4.168451,3.4814596,-0.63328743,4.740095,1.5782475,-7.0385575,-6.337726,-0.54573417,5.0263286,-3.9498448,0.6744981,15.30149,-5.01014,12.867498,4.4424653,-6.747526,9.379005,4.103172,3.8842797,0.18720627,-3.6904454,-2.7809203,-9.828705,14.514935,10.517001,-5.3820906,5.254936,-0.5200684,-3.0321121,6.223047,-16.956211,2.7293563,-1.799792,-4.573226,-1.2255311],"MCHI^FMA_DIV_YLD(NTMA,-10AY,0,AM,\"PORTAGG\",\"MEANR\")":[3.81142944054071,3.716877742496,3.52377483457253,3.2412769163918,3.10314940746134,3.12270831179689,2.52602417744658,2.58501427666936,2.7746897208161,3.05811300566137,3.26286709709475,3.39160235589192,3.17887791743179,3.24713287457425,3.29907441936571,3.28130532300979,3.24668182844237,2.97609568848594,2.85214026643454,3.05874035441863,2.6965323775767,2.46096218798261,2.31574910572936,2.27162205088033,2.25840786767391,2.35505652924546,2.40592195731818,2.34811735887538,2.24090422027,2.1895725387955,2.30683869972575,2.22228982424959,2.19608375847006,2.13736481159204,2.14807546780669,2.08309389133141,2.04110638933428,2.00993653533245,2.09934416262516,1.96286409729317,2.08170325913802,2.0550606019575,2.31625310848167,2.2468915272783,2.27420328187757,2.42658436233657,2.59641502864078,2.6902734940517,2.90678232197807,2.76258243345365,2.81187505979119,2.66021922756383,2.5732535323559,2.39972070514072,2.33510328502703,2.55440339916219,2.56500052160589,2.4978410106506,2.61906222333714,2.46067182311895,2.51712387403196,2.49414629861275,2.27753212206113,2.19731256787941,2.22781050331844,2.63587800676372,2.21047227503374,2.1394964664886,1.9316305874114,1.8207191236183,1.76526007676652,1.77859174480657,1.71695674139378,1.74624231397953,1.66438691046289,1.49342985219706,1.32641457387386,1.48666442001025,1.60092553459614,1.68575046449954,1.62991906584389,1.68092974540199,1.93844283273334,1.91892856702967,1.90925794635649,1.98801507386218,2.14599310210737,2.14920062337725,2.21823266586786,2.51493092985966,2.60598689560505,2.62269640853826,2.4459047229561,2.46206147019903,2.5827149561639,2.62514280782821,2.85249500323736,2.67908921117976,2.46837186896049,2.24755363057151,2.33605328536914,2.50327819919233,2.4152581642244,2.54140871706986,2.41365043412301,2.50611146262814,2.5483617648717,2.51469777500091,2.59836387703529,2.61018150611749,2.73593431474275,2.91145437535358,2.91149161465706,2.87439615702092,3.06262937676967,2.62651492926173,2.87961631235251,2.94332797093521,2.99796361980773,3.08889832449712,2.61301181598246],"KSA^FMA_PE(NTMA,-10AY,0,AM,\"PORTAGG\",\"MEANR\")":[null,null,null,null,null,null,null,null,null,null,null,null,12.796116734632,12.1654851203808,12.8860824507168,11.1533004555651,11.6062340777754,12.8751927136001,12.7930501162239,13.6533540203889,13.6959097475837,13.6707567275179,12.6780899964933,12.5243584746743,11.2344257584325,13.5497003298933,14.0389781159944,14.1337833662174,14.4220166240634,14.1316002272573,13.6413305725552,13.5259757975097,13.5872037708754,14.4871739142347,13.8046839068964,13.9978070061469,12.9129385238212,12.9568947926625,13.2931168580969,14.033201614463,13.7159630940363,14.5244247633374,14.973236701594,14.8046802969834,15.0271745500035,15.1794610323546,13.8447906864698,13.4701244453101,13.692357521664,13.4814615291411,14.5420245920867,15.6531124061922,16.2000376020325,16.3121427851558,17.3602881917187,16.139202796857,16.9721085896395,17.1015510928414,16.8461332787344,16.5975209032647,16.1450996190832,16.5116405134714,16.7913314979172,17.2642980315975,15.7494231097106,13.3821690722635,15.7920940966397,18.2949542970377,19.5414910258938,19.7142639897852,20.2202708825768,21.7784685164477,21.6250951761081,20.1971748264202,19.3860518115037,19.1912864097982,18.4595125205591,18.6885989385773,19.0400715573856,19.1400452675822,19.425936839987,18.9745801719413,19.1754391066575,18.9578640565736,19.1402567582949,18.7003586169415,17.7405564246217,19.1062551637038,19.0699076002759,19.1301356523591,19.5870946030775,17.2283771552409,15.9803947758543,15.7871256608835,16.6315908948951,15.4426211621682,15.4221125048801,14.9824924999988,14.0478532352245,14.8072726784392,15.1178990661108,13.9277223783111,16.2095635538167,16.6586534091793,17.0835684885837,17.5611538700939,17.166225087277,16.2092580616534,15.6993186780164,16.4340903304333,17.507221579451,18.2079760119647,18.8375920567079,18.4892357341265,17.8160582258894,17.1700560333223,16.4293605325733,17.3580039455496,16.6828187846387,16.7752419353258,16.8070885956654],"EPOL^FMA_PE(NTMA,-10AY,0,AM,\"PORTAGG\",\"MEANR\")":[13.2871463321465,13.403205847737,13.5048022268821,12.9530128207367,13.3860328393956,13.5579588480038,14.6864361891926,14.6361532932547,13.34890807707,13.1774719615709,12.5700054315599,12.4376572200725,12.3589868380789,11.905251082863,11.9418634109131,12.0031391766976,13.1675273006104,13.4990758861871,13.1686939915561,12.0912195866779,11.5494351455481,11.6213160376057,12.2432199577924,11.6255586925626,11.5029945992302,11.217325686978,11.9919415983667,11.7594358256357,12.7806344595362,12.7590001173423,12.3490620081355,12.2376846880249,12.3596070987777,12.714425665602,12.4707700050334,12.498388692409,12.1802352945094,11.7850066070095,11.89709407721,12.7309265495627,11.6770508966233,11.1015815826714,11.5123238574277,11.0864390485645,10.45689670427,10.4123032539981,10.7323166398942,10.5500903335768,10.4135924176577,10.213591555842,10.8221549882721,11.0652176341509,10.7120383106372,11.2187666124462,11.2715579161568,10.2025090768732,10.7527010424594,10.7399131060818,9.46265462717494,10.0518611707112,9.90112108272874,10.2729519383432,10.1359199726149,10.5717929834379,10.7390077704919,7.72715895272882,10.6565415860334,11.8982354845505,13.1170218006691,12.4628728812645,12.7206581508854,11.6640740578863,11.4433091392916,13.6665063444499,13.4457447505586,13.7805030779914,11.1595345408282,11.6009870498877,11.9333792253029,12.8604696345346,12.4912749891195,11.9423612502692,11.9580542354533,11.4559438611636,12.2286040549216,11.3405393378855,10.1231538951755,10.749667602023,9.81999724489326,9.34899959791859,8.69871062231138,6.98572209282171,6.50397687624773,5.94010837240265,6.32715686742267,5.7969857700436,6.55845553978137,7.23371545070555,7.24508507107931,7.98316176233174,7.70793402209968,6.82326433965796,7.2425293323161,7.41208554589423,8.0855859103339,8.18175429169994,8.06459844020556,8.00227189030158,8.4972264625411,8.33146963942177,9.07185379815135,8.01114631222258,9.07444088429165,9.15816826859752,8.70059545827255,9.05316999423842,8.87087041008368,8.59584858165594,8.3562951055703,7.97793834601396,8.04368469725257],"UAE^FMA_ROE(NTMA,-20AY,NOW,FY,\"PORTAGG\",\"MEANR\")":[null,null,null,null,null,null,null,null,null,null,11.0777984350957,12.3046871114493,11.0383578639711,12.0257898837902,10.3907544258318,8.128455158546,6.76201762780835,11.234942553465,12.9338493595798,13.2251182354264],"EIDO^FMA_ROE(NTMA,-20AY,NOW,FY,\"PORTAGG\",\"MEANR\")":[null,null,null,null,null,null,18.9279585586526,18.0738292901709,16.8092892463225,19.1020740705792,18.4086750507428,15.6625909554988,15.054606398618,15.7733994434049,15.5352440090718,14.4300103252465,11.4814604214712,13.6928560106621,15.6524440673878,14.02340332534],"TIPSCL10Y-FDS^FG_YIELD(-10AY,0,Y,,\"YTM\")":[null,null,null,null,null,null,null,null,null,null],"CAGDPY@SA^EE_ACTUAL_ANNUAL(MED,+1)":1.8,"CAGDPY@GR^EE_ACTUAL_ANNUAL(MED,+1)":-6.9,"TUR^FMA_ROE(NTMA,-20AY,NOW,FY,\"PORTAGG\",\"MEANR\")":[null,null,null,null,14.5323662756041,15.0832531129689,15.8676026141806,14.4769185864537,15.0590425800443,13.6524897976729,12.866544620472,12.7726870869254,12.8458107179109,15.2051271731034,14.7086929252537,14.839546743912,12.8830287014832,18.5724934994902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9.67240076810641,8.82258324228264,8.75463942854793,10.6038911833674,12.7874449851799,10.7704189177279],"TRYFR10Y-FDS^FG_YIELD(-10AY,0,Y,,\"YTM\")":[0.837,0.9989,0.682,0.785,0.71,0.118,-0.344,0.201,3.07,2.534],"CAGDPY@SA^EE_ACTUAL_ANNUAL(MED,0)":3.1913656694847,"CAGDPY@GR^EE_ACTUAL_ANNUAL(MED,0)":-6.34148822144955,"CAGDPY@PL^EE_ACTUAL_ANNUAL(MED,0)":1.8095756577486,"CC_IN^FG_COMPANY_NAME":"India","USDSAR^FG_PRICE_CHANGE(0,-6AM)":0.122630596,"USDAED^FG_PRICE_CHANGE(0,-6AM)":0.012254715,"USDTHB^FG_PRICE_CHANGE(0,-6AM)":-9.804863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8951,8.38849749811116,9.94747027091187,10.1243578125464,9.34882411898389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CAGDPY@ZA^EE_ACTUAL_ANNUAL(MED,0)":-1.6,"CAGDPY@PH^EE_ACTUAL_ANNUAL(MED,0)":-2.70643338027419,"CAGDPY@TR^EE_ACTUAL_ANNUAL(MED,0)":-4.50702519391192,"CAGDPY@KR^EE_ACTUAL_ANNUAL(MED,0)":1.90344221708053,"CAGDPY@CL^EE_ACTUAL_ANNUAL(MED,0)":-3.68653581083686,"CC_TW^FG_COMPANY_NAME":"Taiwan, China","USDVND^STD(FG_PRICE_CHANGE(0,-3AY,M))":1.33454167373091,"USDTRY^STD(FG_PRICE_CHANGE(0,-3AY,M))":7.46322493026029,"USDQAR^STD(FG_PRICE_CHANGE(0,-3AY,M))":0.00998265294793277,"USDINR^STD(FG_PRICE_CHANGE(0,-3AY,M))":0.847220689513896,"USDZAR^STD(FG_PRICE_CHANGE(0,-3AY,M))":3.90317062459879,"USDKRW^STD(FG_PRICE_CHANGE(0,-3AY,M))":3.07096174020402,"USDTWD^STD(FG_PRICE_CHANGE(0,-3AY,M))":1.77487695514047,"USDPEN^STD(FG_PRICE_CHANGE(0,-3AY,M))":2.22805126129193,"USDPHP^STD(FG_PRICE_CHANGE(0,-3AY,M))":1.83390831543572,"USDCLP^STD(FG_PRICE_CHANGE(0,-3AY,M))":4.4402042110282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18074,1.93303149869795,3.07367882843683,3.62922601692517,3.01150373764985]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Z^P_PRICE_RETURNS_PR('52W',2,-10AY,0,AM)":[-8.476991,-16.624243,-17.662466,-10.568523,-7.5935183,-19.87114,-24.95625,-24.325974,-28.690237,-33.23519,-45.75866,-51.55533,-43.47596,-36.20308,-39.361084,-46.838642,-42.684044,-11.9060335,-17.281855,-23.6993,-16.662848,5.36654,32.6396,36.29339,60.391174,34.937393,40.575336,98.41715,98.0804,43.597244,37.15284,24.854446,28.99667,16.275715,16.13146,34.81214,16.713106,25.61227,27.02297,25.642527,17.863035,20.123137,19.854677,19.192183,-2.766806,-4.8456373,-10.567152,-22.53437,-7.177913,5.8996916,0.12702942,1.3889909,0.7696271,2.6870012,-4.7817826,-2.3449957,37.33709,39.532482,27.337969,34.678185,13.022685,7.212305,25.786114,11.702574,0.1557231,-50.490685,-35.25983,-34.12717,-29.491352,-29.981548,-24.29729,-28.172165,-30.512249,-21.238249,-16.591364,-17.767954,-16.23915,59.385635,44.873966,63.4465,39.690758,30.041254,16.134823,9.086334,17.297697,-7.871503,-18.898499,-14.44366,1.0804534,13.234865,16.819906,-7.599229,-21.845795,-25.519735,3.053224,-1.2343109,10.117424,13.96203,3.8542628,14.62797,-1.7037749,-12.050104,-12.749797,5.00139,26.068401,36.819122,5.7021976,18.57792,3.4347534,25.270403,37.557137,18.952965,22.726261,28.733265,10.182953,12.387657,-10.400325,-6.705433,6.0345054,-0.38127303,0.22782087],"SET-BKK^FG_TOTAL_RETURNC(-10AY,0,AM)":[-3.5045445,3.4381986,-4.0777326,0.06263256,5.6267858,-4.468733,2.3081899,-3.6021292,-0.15690923,-1.9051194,-7.2128296,1.2902379,2.018249,-2.9301047,-6.674796,-3.1029165,3.9789557,6.8261027,1.1432052,0.12367964,1.4866114,4.9728513,3.6870003,-4.3917,-0.1034379,-0.24906397,3.3008575,2.5168896,1.0898113,-1.0685503,0.861001,-1.8127322,1.9859195,-0.3209412,-0.31752586,6.6178083,2.235067,0.1083374,0.8383155,5.5467606,-0.73818564,0.32504797,-2.2188365,-0.98162293,-4.2464495,-2.6094317,3.3126593,3.2176733,-3.5261035,-2.846855,-3.1688094,0.036644936,3.2795072,-1.1089981,3.5503864,-3.9934337,4.6943307,2.366352,-5.340475,1.3938904,-1.3729155,-1.436168,-2.7524889,2.349496,-5.423367,-30.754852,18.231165,3.8160563,6.719625,-0.9759784,-2.1675766,-3.1365812,-4.2463837,10.611332,8.631897,1.8719912,0.059604645,3.824532,-1.2659192,1.1517406,2.947402,-2.3937047,-1.4291406,4.754269,1.1238575,0.43189526,-0.5626857,1.1292934,3.188026,-2.0248652,-0.6225705,-2.8614163,-3.7609577,-0.93497634,5.9075117,-0.3465593,-2.4558425,1.6989827,0.10077953,4.103124,-2.003628,-5.32794,1.9300699,-4.2136965,2.141893,-1.5448332,-1.0538697,0.55624247,-5.873376,-1.5349269,-1.5800476,-1.1109412,0.6052494,-0.023812056,-1.7980516,1.5914559,-6.167012,2.1080494,-1.642561,10.189569,3.764522],"CNYA^FG_TOTAL_RETURNC(-10AY,0,AM)":[null,null,null,null,null,null,null,null,null,null,null,null,null,null,null,null,null,null,null,null,null,6.3408732,3.190279,-3.6805272,1.0317206,0.2647519,-1.9238055,-2.8797925,4.735148,0.8812189,1.1393785,-2.440852,4.5034647,4.5567393,3.9264202,5.3948283,1.0495782,2.541709,-2.1358728,9.258914,-2.7013123,-0.39191246,-5.4176807,1.3119936,-4.832596,-10.669195,-5.142486,0.004327297,-8.320093,8.22854,-3.8969636,4.060173,5.648792,14.2192955,6.004071,-13.952005,3.2236338,1.9898772,-2.5895774,3.6780834,-0.035125017,1.1946559,4.122436,6.1217666,-4.1204395,-11.801654,7.421291,3.593862,3.6599398,15.15646,6.510043,-0.6643653,3.2528043,2.9643059,4.0005207,8.762514,7.540393,-14.0651045,-0.89849234,6.1014414,-1.1086464,1.637423,-3.6593795,1.0750175,1.4181018,-0.18643141,2.4762392,-2.8512359,-3.550297,-6.7239285,-4.3672743,-10.399169,12.030506,-1.0433733,-1.859051,-8.934122,-5.0605354,1.1344075,4.569292,7.5704813,-3.7102401,-3.119266,5.397725,-7.4273705,-1.219368,-2.6911736,-3.8448572,-0.7015109,-4.3800774,2.0783186,-5.377346,-3.7874222,5.051768,5.794239,-1.8256307,4.2125225,-4.1587353,-1.7709613,-2.6587427,-4.6233535,22.983706],"EWM^FMA_DIV_YLD(NTMA,-10AY,0,AM,\"PORTAGG\",\"MEANR\")":[3.32039955973404,3.2316266775039,3.42558112382735,3.33722156553257,3.20782554978938,3.21927024065696,3.11955202298514,3.13759075575504,3.26945403503799,3.26838939866335,3.57494508667832,3.32251854989881,3.23668756770102,3.34023453987626,3.32358663965764,3.3660149057184,3.18950085814192,3.06189376987345,3.05920821481994,3.20720643346494,3.11021324790033,2.99922164404728,2.93205241183959,2.97779915014239,2.94225096679254,3.03990726498964,3.01651711946476,3.01454465372794,2.97325093281369,2.94845784079571,2.98730376674853,2.9721780765006,2.99392649609923,3.05868578649928,3.03402505619367,3.01079066510253,3.10036091364797,3.27652337705327,3.22836602288134,3.13508213014345,3.12739410808487,3.20470058384159,3.16199616061031,3.21354602640222,3.26957321367497,3.26937512020572,3.21645893118106,3.21482685461022,3.35126839885755,3.37207316241075,3.40308239141993,3.26177528153897,3.27511562896835,3.30088207228409,3.43011023912412,3.48138682310234,3.47458918955175,3.46674283335101,3.50213784290222,3.51217676843871,3.56058920297919,3.46376639143941,3.45982287854593,3.4776179480006,3.62383292453714,4.45793363386818,3.79158810368204,3.63572047377585,3.14113652770256,3.01159807412144,3.11897366263745,3.31059812317063,3.28114613392561,3.37796810200168,3.52123044995738,3.66358300756759,3.89760063941234,3.95644371195089,3.97056601034302,4.02258017594823,4.08307769039237,4.2356578907217,4.19366908589036,4.02753982791249,3.85900572327655,3.98190058258363,3.88998395275285,3.78035585294818,3.74794528747106,3.79680145765207,3.85697586821415,3.97656069932823,4.18764859102855,4.22531512133932,4.01022943603859,4.20075834529679,4.42323104408136,4.25464270702018,4.21580122015548,4.17952633727934,4.26347903551945,4.48792097707456,4.3948076301785,4.39604281261595,4.41759035874763,4.38904067812954,4.27812634885694,4.26816703528683,4.29616545617488,4.26794206301994,4.26897651419,4.30540008064068,4.17048538529637,4.12282304213382,4.16738313722225,4.03251474842258,4.08052155700303,4.03370973443277,4.10610781903573,4.00410078216081,4.09318308050373],"GREK^FMA_PE(NTMA,-10AY,0,AM,\"PORTAGG\",\"MEANR\")":[6.46906365403625,6.4635678650465,5.38677652596627,4.28468839001286,4.88987664736637,4.57778879778736,5.09178344057539,5.04145274855659,4.9783798108404,4.75837588541639,4.72556085861682,4.3086743456226,4.39665232101018,4.06994801662277,4.74261252576005,9.44768156672461,8.47887147804073,8.38897028054853,10.0494049416862,10.73902671442,9.1381943424035,9.03732305655643,8.66964295797993,8.37770714546008,9.01236587003384,9.22224696152579,9.22453879084284,9.18129730890462,8.84213729465833,9.22090312991177,10.6673554260559,13.468024179451,12.8866689574069,13.0884951675621,12.2791362695009,10.7958556177964,12.1737623179358,11.4043047409129,14.0690279514581,14.2584913455454,14.3804543639045,13.8776600860166,14.9069878335169,13.6726870060997,15.0416946907622,14.82297768305,14.2531734448244,14.4094263351812,12.3104115769749,11.8461336447338,11.9694655790629,11.0947906387435,11.813108669114,13.1966071234925,13.9251043759764,12.6883136870056,13.7993558610568,14.0691419398889,12.1647809774554,13.9346366942407,11.9214824866763,11.7501640604107,11.3393381468231,11.2966647232719,10.9552580153394,5.54907971136451,8.34909811760803,10.0223964610459,13.829309068686,13.2454751922578,12.2232223337052,12.416376264341,10.1575611672766,10.9872983071232,12.3676551289061,11.2984240980297,11.9710967834273,12.0580752752458,12.7088553702387,8.57877950819502,12.5071132132727,11.3282204822363,11.0038592358846,10.5023214659166,10.3676357916124,11.6198953328957,9.57982372604319,10.1604531863055,10.2015572105173,9.72878723858339,10.2897326442101,9.08854953495679,8.36700027685913,7.58551425949541,8.34913016694375,6.84487973042896,6.98178566606068,6.7889567814407,6.64542971376062,6.47321585482747,7.89270250730835,6.93853178761903,7.40144959158347,6.9370327364203,8.07370375749933,8.14352428759587,7.29021072822549,6.89478753731713,6.52552075273534,6.79902943413018,6.6422138757695,6.76658093691083,7.01291600516301,7.08788872766028,6.9062635765246,7.30642965055231,6.94552077955516,7.17805266083587,6.9700934155071,6.84891992022443,6.80151553911457],"UAE^FMA_PE(LTMA,-10AY,0,AM,\"PORTAGG\",\"MEANR\")":[null,null,null,12.1380216727148,12.7259459817061,12.8217680786303,13.4955075964412,13.7577535578733,13.4963345093629,13.6470482098043,12.961643899009,13.3468019415394,13.7092510361375,12.089517716546,12.0750336100751,12.2016629163545,12.4195064983825,13.0746238895343,13.3050031237525,13.1954620462365,13.0873852895696,13.6541815322181,13.5993257910922,13.4813966685437,13.426948072052,12.6495547411964,12.7048237998429,13.5108030802026,13.5463670009058,13.3423337538435,13.287774347876,13.196108034034,12.9287487420743,13.0775100658811,13.0130709328631,12.3984077339627,12.4187480123048,11.4835092089182,11.7019959905908,12.4637981938988,12.4862283407948,12.3572595761627,12.4159406668306,11.9474272291493,11.9773712654617,12.2081484019255,12.1412415285192,12.7704005097809,12.6267544506227,13.006633073736,11.9654479201523,11.956436920481,12.0017756227472,12.7789351633085,12.8607688093344,12.3347366789729,12.7304396906847,13.077458792875,13.7351643467316,14.577176310547,14.2506650087602,14.5299262469287,15.9305171782124,16.1477028407873,15.1130933366666,13.7894957356618,15.1785186710938,16.1307177596596,17.5972586547303,18.0935115879413,16.1864959480986,17.7108301149026,16.0249897792837,25.9279084995716,24.4974557306285,24.8213893931689,27.8114587986349,26.9345766805584,25.5458457061341,24.3211398536867,23.5226872377384,22.2523249612838,21.330215803728,20.3303928142127,18.9196096300585,19.0364824422874,18.0789604492144,16.5853504638791,16.8330932735826,17.2480534672289,17.3880985336236,16.7930657291722,15.995289075193,15.3907282171484,15.5719507187304,15.3590910877439,14.2670769752846,13.8786796921988,13.2345176250346,12.563380423983,12.5845401569445,12.1111903861482,12.1054979088511,11.8833516842321,11.8042196262035,11.7951713332688,11.4912628027338,11.1206851827779,10.5996480538937,10.3842272299525,9.96699152532686,10.1451951969064,9.61770348224392,9.398531320343,9.36577660265501,9.08297173458721,8.95767675581646,9.19175550130917,9.21264076420045,9.65835801418485,9.68082041169412],"EIDO^FMA_PE(LTMA,-10AY,0,AM,\"PORTAGG\",\"MEANR\")":[15.896663151606,16.0872926816006,16.6100997673079,16.6690620800283,17.7556124243023,17.8869628250073,17.8008324346129,17.4949706912407,17.0304662147191,16.8268583675978,16.2177719797437,15.8215603905147,16.3381128166099,16.2456243308863,15.7986612129838,15.9414047993457,16.822762598546,16.8355097600451,16.6713742858443,16.3289831494955,16.5335784164228,17.1941217565881,18.0903131828085,17.6236908650807,18.3662199041819,17.1159082846515,17.3348753503809,17.7277430246406,17.5651246521615,17.5090147983414,17.3375450607249,17.3016195682143,17.2621129963733,17.3425066410833,17.3356003359079,17.1739759074583,17.3450613892638,17.3364580759484,17.3437163783742,18.3307823683631,17.8494631541533,17.4315487692011,17.2767421239673,16.4068307984122,16.2390703132329,15.6767437456039,15.5591073194015,15.2590829815009,15.0938822338818,15.6243955580947,15.4235954437307,16.4321237215147,15.7545144494723,15.9147470545852,15.755407035165,14.9630765985451,15.4249010779937,16.0149666010042,15.83660446624,16.0028999503878,15.9073852084421,16.1350659625991,16.7570938806227,17.5387959507709,16.4322797734882,14.2555337129077,14.2248862469572,14.4579224878795,16.4428397190375,17.2319971113783,18.5233446872935,18.3574341859008,19.4539756278096,22.2889150815675,26.136657215605,25.8672002060232,24.1808488064688,23.7693738121504,23.0075383688244,22.00270607365,21.2456348429842,20.4347044789623,20.1024712850977,19.3301172564632,19.6960325939112,18.0633044957273,17.138532286389,16.9018084355992,17.3597099162817,17.2868471228075,16.9420125244632,16.2862734373692,15.5724900942651,14.8726557279706,14.9176418402621,14.6311599341312,13.597154900821,13.3133602404162,12.7100510210905,12.1764421192432,12.4240757531019,11.9869557790695,12.1527988853363,12.0597473458617,13.0402822903538,13.1785410445713,13.392429382167,13.4323946069958,13.2111735372685,13.2817878280868,13.5744906074301,14.0220283534735,14.4439675381809,14.1794512077424,13.8284354411561,13.696170653135,13.2910364046552,13.6662262964412,13.9253527582403,14.5860140227543,14.4751650834454],"WL-FDS^FG_PRICE_CHANGE(0,-3AM)":3.8680109990834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2726059775,8.30740233680115,10.1463868925066,7.5109716795443,8.9059619435427],"MCHI^FMA_ROE(NTMA,-20AY,NOW,FY,\"PORTAGG\",\"MEANR\")":[null,null,null,null,null,null,null,16.2489448712134,14.7844836511748,14.7477410048543,13.8220324417748,12.2640889399399,12.007707790005,13.3821124977803,13.2137488528733,12.8854511836742,12.3572373304302,11.9739138807926,11.5505724490554,11.5638449830881],"CAGDPY@AE^EE_ACTUAL_ANNUAL(MED,+1)":9.4,"CAGDPY@PL^EE_ACTUAL_ANNUAL(MED,+1)":0.55,"CC_MY^FG_COMPANY_NAME":"Malaysia","USDAED^FG_PRICE_CHANGE(0,-3AM)":-0.0013649464,"USDPLN^FG_COMPANY_NAME":"Polish Zloty per U.S. Dollar"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305139012,16.3883679746492,16.0074481678446,16.7027253392065,16.2490043081476],"EPHE^FG_TOTAL_RETURNC(-10AY,0,AM)":[-3.004402,3.3911943,-2.1877348,6.460154,4.4267654,-1.2383938,1.0368943,-0.69212914,-4.205722,-1.6959369,-6.9045124,-3.0879498,3.4423828,-5.9405923,-2.763158,-9.159422,10.2657795,10.153675,-0.38294196,2.855575,3.3635974,4.687321,-0.8665502,-8.116883,-0.462085,-8.7110815,-4.5767307,5.472636,0.2980709,2.9123306,3.5518289,-0.055772066,3.3203125,-1.6043961,-1.9548416,4.296541,0.59235096,-0.66916347,2.883315,2.2159696,-4.615384,-4.704303,-3.9774299,-3.319627,-6.1683416,1.7950296,2.0440817,-4.6948376,-3.8095236,4.2676687,3.8336039,10.003161,-1.8932879,0.0,1.3742566,-6.3455343,8.258783,5.7003736,-9.3225,1.2851119,2.124524,0.6645441,-2.0062208,-0.93814135,-4.7943234,-40.31706,28.385412,-1.8661201,14.363539,-1.8909097,2.8169036,-4.001445,-0.11265278,19.586468,4.093635,-0.18160343,-6.8526387,-4.1341124,0.7130742,-2.6298046,7.443142,-5.645686,-1.1348009,5.913043,6.206894,0.8657932,0.21389723,-3.2852292,3.6825418,-7.8383327,0.099658966,-5.3435087,-6.8752885,-5.523813,11.250008,-6.9952908,-8.768511,8.54336,1.6906738,12.558329,-4.352331,-5.5615783,-1.2619495,3.7180543,-2.9481769,4.1861296,-7.1949124,-2.8191745,1.6991377,1.6299844,4.0497184,1.326251,5.5981636,0.18155575,-9.133744,3.390503,-6.047493,4.7519803,6.8842053,6.4780354,0.87412596],"CNYA^FMA_PE(NTMA,-10AY,0,AM,\"PORTAGG\",\"MEANR\")":[null,null,null,null,null,null,null,null,null,null,null,null,null,null,null,null,null,null,null,null,null,13.8500814876954,14.0454728586081,13.5623847013505,13.7648801481011,14.0313431092834,13.4695228843264,13.1889353920264,13.0546129871036,13.2259543670698,13.403437070849,13.2383379216025,13.8167507807045,14.0085338040852,13.935452134058,14.3515332092693,14.4283494140194,14.6994706423242,13.7153256863033,14.3351650693881,13.1143327651753,13.2436835690412,12.2920587830601,11.9740349862006,11.6483351539194,10.4459821306624,9.71449696073343,10.0671546780927,9.25500759347334,9.99064321825092,9.80649528751029,9.95436416604579,10.4598881089712,11.7236906768552,12.2838449241526,10.9778770257638,11.3833532865126,11.4276922543542,11.2678838916416,11.8783639524955,11.5975497491725,11.5430277541005,12.5608474552822,12.9020584808068,12.7254478306575,11.4621817761743,12.4502700718623,13.1504491360447,13.8738245901682,15.5474247010126,16.2860430078713,16.2130969317059,16.172778471486,16.0302678804609,16.5684368255083,17.9575304260336,18.8216921530391,16.4375794475517,15.7195060536184,16.3151553075836,16.2661676704899,16.0326278619333,15.2402711180027,15.332688720939,15.268709930905,15.0751451183781,15.4828243554947,14.7390001353068,13.9895064634751,12.8872801927751,12.5683316300888,12.4243605256988,13.3180506109568,13.1835557097296,12.8191963964983,12.0341359564087,11.6738022248931,11.7725164107731,12.0845049860398,12.4848507694149,12.1787945941663,11.7486685098779,12.5281485006273,12.0157546299209,12.2175491396246,11.790513706098,11.6930054647685,11.8095583019952,11.3069630636638,11.6269201416343,11.1138082465545,10.7369627878419,11.0464803256755,11.8617048870003,12.2687102699628,12.9954706629778,12.3560093905581,12.033607372362,11.3513664972659,10.9756545172837,13.0314616279295],"ECH^FMA_PE(LTMA,-10AY,0,AM,\"PORTAGG\",\"MEANR\")":[15.9503131629912,16.4729846021348,16.5123787654125,15.8195303560521,16.7710152279911,16.4570774452319,16.4125894930093,16.4822811838958,16.0810158865101,15.4629178595361,15.1873053484214,15.2491403495275,15.5300597461282,15.9533104751634,16.1911612172335,15.0357859978968,15.9157414722057,15.5052879218636,15.4067798382634,15.2381070178044,15.0581759543624,15.6852227278986,16.0112796871015,15.9132599866376,16.7512499372745,16.5210429490199,15.7173605005766,15.9257945465215,16.6580976431446,16.8913525316466,17.1548103906497,17.1243870173514,17.2597546538869,17.9614092759218,18.6637709372066,19.8124534591969,18.1180812753764,17.7309264664813,18.1767539837664,18.644859497051,17.7731302512759,17.403595880641,17.1214397853161,16.576042224374,15.6812116030079,15.2329281763352,14.9892561298481,15.3000652249413,17.0578716955294,17.5421625913305,16.499133914358,12.7517753349298,12.4889295473669,11.2693543329454,10.9748092194739,10.851971772732,10.7109359138826,11.2454164143686,10.907384087604,12.5167640596967,12.5539449204088,12.2077327558423,12.2298652737581,12.5966782998291,11.3076402055013,10.9086994354048,12.2896879664146,0.861911070094911,14.4599572004516,15.4391639617167,18.2009742128679,18.021536903209,18.805482295768,22.1374903481099,24.3175419605817,24.1942776128309,26.1714157673701,31.5564713258596,29.6861737272538,26.6584252562034,24.5397708729601,22.2318377908955,19.7798979035555,17.7221313385063,14.7892171681404,12.4357288303723,10.3047674553915,9.50394748613942,9.51412307843249,9.86291314746409,9.76959852801303,9.46553284940447,8.21553395286764,7.71208828212503,7.35583540466923,7.83346265888885,7.15866531560373,5.86246715053398,5.50410129812179,5.6344927173064,6.00289666544728,5.82892356954131,6.17133149660532,6.63045978931504,6.81181736330426,7.71142585843169,7.8294834172213,7.93372902461665,7.99559414179346,8.19762709171827,9.2323747024509,9.12314687826999,10.5166467845134,10.9622314620063,10.804598146988,10.8185961564785,10.6652547249333,11.0412251917169,10.9600105082072,11.1985742760529,11.3209446406133],"PASP-FDS^FG_PRICE_CHANGE(0,-3AM)":9.0625,"EPU^FG_PRICE(0)":44.55,"QAT^PERCENT_CHANGE(FMA_EPS(+1,0,,,,\"PORTAGG\",\"MEAN\"),FMA_EPS(+1,-3AM,,,,\"PORTAGG\",\"MEAN\"))":-2.52859259432579,"EZA^FG_TOTAL_RETURNC(0,-1AM)":7.030916,"EWT^FG_TOTAL_RETURNC(0,-1AM)":8.919644,"ECH^FG_TOTAL_RETURNC(0,-3AM)":-0.45403242,"SPY^PERCENT_CHANGE(FMA_EPS(+1,0,,,,\"PORTAGG\",\"MEAN\"),FMA_EPS(+1,-1AM,,,,\"PORTAGG\",\"MEAN\"))":-1.39872289427633,"UAE^SIZE(FG_CONSTITUENTS)":46,"EWT^FMA_COS_UP(\"EPS\",\"1M\",+1,NOW,,,\"PORTAGG\",\"MEANR\")":29.0,"EWM^FMA_RBICS_REV_CURRENT(30, LOC, \"PORTAGG\")":43.6320406586126,"EWY^FG_ROE(0)":7.09091595020348,"REFVNDISC-FDS^FG_YIELD(NOW,,,0)":3.0,"REFTWDISC-FDS^(SUBARRAY(NOT_NA(NO_REPEAT_F(FG_YIELD(NOW,-10AY,D))),0,1)-SUBARRAY(NOT_NA(NO_REPEAT_F(FG_YIELD(NOW,-10AY,D))),1,1))*100":12.5,"TRYQA10Y-FDS^PCTCHG(FG_YIELD(0,,,,\"YTM\"),FG_YIELD(-1AM,,,,\"YTM\"))":null,"TRYMY10Y-FDS^PCTCHG(FG_YIELD(0,,,,\"YTM\"),FG_YIELD(-1AM,,,,\"YTM\"))":2.961148,"TRYVN10Y-FDS^FG_YIELD_NAME":"Treasury - Vietnam Benchmark Bond 10Y","TRYBR10Y-FDS^FG_YIELD_NAME":"Treasury - Brazil Benchmark Bond 10Y","CC_MY^IMF_IFS_RCPI_Q(0)":null,"UAE^FMA_EVAL_EBIT(LTMA,NOW,NOW,M,\"PORTAGG\",\"MEANR\")":9.43785982664125,"INDA^FMA_EVAL_EBIT(LTMA,NOW,NOW,M,\"PORTAGG\",\"MEANR\")":24.4678115305223,"EWW^FMA_EVAL_EBITDA(NTMA,0,,,\"PORTAGG\",\"MEANR\")":5.74222817465474,"ECH^FMA_PE(LTM,0,,,\"PORTAGG\",\"MEANR\")":12.313077667297,"TRYCN10Y-FDS^FG_YIELD(-10AY,0,Y,,\"YTM\")":[3.653331,2.901145,3.070911,3.93859,3.259862,3.197311,3.1948,2.7893,2.855,2.574],"USDAED^FG_PRICE_CHANGE(0,-1AM)":-0.0013649464,"USDQAR^FG_PRICE_CHANGE(0,-6AM)":0.0,"USDEUR^FG_PRICE_CHANGE(0,-3AM)":0.52958727,"USDKRW^STD(FG_PRICE_CHANGE(0,-1AY,AM))":2.22312616987158,"USDMYR^FG_PRICE_CHANGE(0,-6AM)":-10.013592,"USDCNH^STD(FG_PRICE_CHANGE(0,-1AY,AM))":0.851282240287615,"EWM^P_PRICE_RETURNS_PR('52W',2,-10AY,0,AM)":[-4.4519067,-3.387767,-12.415213,-8.580345,-7.853836,-10.101646,-10.06056,-11.816877,-19.443327,-21.117079,-34.768383,-30.033695,-21.689636,-28.1296,-21.476316,-23.69045,-17.450565,-11.727959,-10.783201,-19.034546,-12.016577,-4.7603664,15.507925,5.081761,-0.09455681,-0.9109199,-2.178061,6.0293674,-2.3272634,-4.577148,-8.253622,4.5615315,8.966005,-0.37267804,-1.0868788,8.004665,6.2981844,14.442897,20.551289,27.325798,27.360308,21.729492,25.455475,14.4697075,5.260694,8.607138,9.457374,5.258763,1.1614561,1.7191172,-7.035935,-8.46135,-10.546589,-8.589375,-16.623926,-14.828324,-5.239618,-4.4165254,-10.020608,-10.435402,-5.75313,-3.754586,0.8604646,-2.4717987,-9.227383,-33.438282,-17.12035,-12.158155,-10.09695,-4.596007,1.1325002,-3.7273765,-2.0272434,0.5616307,5.7956934,1.8403649,4.59255,42.55942,23.091484,15.303922,6.631267,-3.660196,-6.46047,0.86716413,4.75049,-6.352341,-14.406657,-6.9791555,-0.8766353,-2.01661,-2.818811,-7.6573553,-12.307877,-9.83857,-3.6887646,-12.357283,-21.235716,-9.556717,-2.6457965,-2.416557,-9.349108,-14.499849,-10.130077,-6.5155983,-5.6441784,0.39502382,-5.1371517,1.0312438,6.075752,1.7932773,-3.222531,-7.5649977,-2.539742,7.052362,1.0404229,11.666894,16.049122,15.111327,18.892551,28.856743,29.534267],"EPHE^FMA_DIV_YLD(NTMA,-10AY,0,AM,\"PORTAGG\",\"MEANR\")":[2.28279379222315,2.15926441666797,2.21177217685549,2.0944308429981,1.95114924316511,1.93308490876128,1.88970465284607,1.89565571159087,1.97215305968349,1.90075331753203,1.97595082121509,2.02634106692317,1.99029194756113,2.06681545042494,1.97541610382437,2.12419389070983,1.9740246463682,1.7932233203465,1.79318705403262,1.72861157439962,1.6790820728257,1.64355510425708,1.60355867848709,1.6810120959147,1.65145756167883,1.75394645974115,1.76618704782721,1.67474226475345,1.64302393890449,1.63853808504665,1.59651195799657,1.59306043653668,1.56218145490518,1.57815258037076,1.5584586446659,1.49908831534557,1.44054896761063,1.49776539770048,1.55761431627848,1.53116433408411,1.55025987104687,1.60705366770373,1.71704120754158,1.74878688657461,1.7959348033649,1.77075013941126,1.76630355115084,1.83308672668164,1.89854509385352,1.91037546671875,1.79789181304436,1.65493219109146,1.69063603248406,1.74975413187327,1.74253761298338,1.84299552021041,1.78188250910788,1.69189493700503,1.83107159772955,1.85201341189454,1.85850026329014,1.84859428374363,1.8663050512681,1.855349939626,1.94391236208385,2.62494020707136,2.42031955191939,2.45776643564922,2.07465246482738,2.10465969630178,2.02201006550985,2.08439245823108,1.97522226302515,1.62577558503824,1.66676469113415,1.67344864591637,1.79942135170843,1.8299187388695,1.95103516653605,2.02228806036447,1.93254601357532,1.97511251850679,2.00300634192336,1.86032060776475,1.78120792817967,1.76806689582269,1.75148595702876,1.78736522191469,1.81220166741682,1.95573110364152,2.05940005382979,2.32725919154319,2.32808017941556,2.47903411773523,2.24736568657139,2.34802154983461,2.60740069748594,2.46612206123882,2.39907934752311,2.21726686199444,2.32623949935162,2.72804267021466,2.79937465517488,2.74512544712281,2.94388128158334,2.96942180221944,3.04223512034299,2.87103617742146,2.86831828658553,3.07101937811747,3.2168679465779,3.15102363556126,2.82222567578601,2.64855140011526,2.94087900476327,3.16222029680734,3.36616878598465,3.25622145910751,3.21298707215798,3.15668654221495,3.16406564089334],"PASP-FDS^FG_PRICE_CHANGE(0,-1AM)":-4.81818181818182,"CPALM-FDS^MAX(FG_PRICE(0,-5AY))":8163.0,"BRENT-FDS^FG_PRICE_CHANGE(0,-6AM)":0.0,"TIOS-FDS^FG_PRICE_MAVG(0,,,,30)":99.28333,"FC0000ZA^FG_PRICE(0)":387.4772,"FC0000MY^FG_PRICE(0)":274.4447,"FC0000ID^FG_PRICE(0)":1218.0541,"UAE^FG_PRICE_MAVG(0,,,,200)":14.561924,"MCHI^FG_PRICE_MAVG(0,,,,30)":48.0545,"EWY^FG_PRICE_MAVG(0,,,,200)":64.14125,"CNYA^FG_PRICE_MAVG(0,,,,30)":28.066668,"VNM^PERCENT_CHANGE(FMA_EPS(+1,0,,,,\"PORTAGG\",\"MEAN\"),FMA_EPS(+1,-1AM,,,,\"PORTAGG\",\"MEAN\"))":-3.45072244099868,"TUR^PERCENT_CHANGE(FMA_EPS(+1,0,,,,\"PORTAGG\",\"MEAN\"),FMA_EPS(+1,-1AM,,,,\"PORTAGG\",\"MEAN\"))":-7.84443771340529,"INDA^PERCENT_CHANGE(FMA_EPS(+1,0,,,,\"PORTAGG\",\"MEAN\"),FMA_EPS(+1,-3AM,,,,\"PORTAGG\",\"MEAN\"))":-4.92045765548239,"EWY^FG_TOTAL_RETURNC(0,-1AM)":-1.8811226,"EPU^FG_TOTAL_RETURNC(0,-1AM)":8.924198,"EPHE^FG_TOTAL_RETURNC(0,-1AM)":0.87412596,"EWJ^P_PRICE(0)/P_PRICE_LOW_PR(0,,,,,,\"PRICE\",\"INTRA\",\"52W\")-1":0.22604883,"EWJ^FMA_COS_DOWN(\"EPS\",\"1M\",+1,NOW,,,\"PORTAGG\",\"MEANR\")":73.0,"GREK^SIZE(FG_CONSTITUENTS)":32,"EWM^SIZE(FG_CONSTITUENTS)":34,"CNYA^SIZE(FG_CONSTITUENTS)":432,"EPU^FMA_RBICS_REV_CURRENT(30, LOC, \"PORTAGG\")":29.8040222376735,"TRYGR10Y-FDS^FG_YIELD_NAME":"Greece Benchmark Bond - 10 Year","REFINREPO-FDS^FG_YIELD(NOW,,,0)":6.5,"REFCLMPR-FDS^(SUBARRAY(NOT_NA(NO_REPEAT_F(FG_YIELD(NOW,-10AY,D))),0,1)-SUBARRAY(NOT_NA(NO_REPEAT_F(FG_YIELD(NOW,-10AY,D))),1,1))*100":-25.0,"TRYPE10Y-FDS^PCTCHG(FG_YIELD(0,,,,\"YTM\"),FG_YIELD(-3AM,,,,\"YTM\"))":-6.567521,"TIPSCL10Y-FDS^FG_YIELD_NAME":"Treasury - Chile Inflation-Indexed (TIPS) Bond 10Y","VGK^FG_PE_NTM(0,,,90,0)":13.4581465373991,"SET-BKK^FMA_PE(NTMA,0,,,\"PORTAGG\",\"MEANR\")":15.4749257904197,"EZA^FMA_PE(NTMA,0,,,\"PORTAGG\",\"MEANR\")":10.4128092287088,"EWM^FMA_PE(LTM,0,,,\"PORTAGG\",\"MEANR\")":18.083595822909,"EPHE^FG_FCF_YIELD_NTM(0)":5.71312876519999,"TRYKR10Y-FDS^FG_YIELD(0,,,,\"YTM\")":3.0803,"INDA^FMA_ROE(NTMA,-20AY,NOW,FY,\"PORTAGG\",\"MEANR\")":[null,null,null,null,null,null,null,null,15.6108197056138,16.0962597956391,15.7612771435553,15.9055421047158,15.6930916584344,15.3154529754558,14.6122050459717,14.5354846163082,12.8423839008733,15.1612174069661,14.9253037325643,16.0781656045333],"CAGDPY@AE^EE_ACTUAL_ANNUAL(MED,0)":12.15,"CC_PE^FG_COMPANY_NAME":"Peru","USDEUR^FG_PRICE_CHANGE(0,-1AM)":2.3992658,"EPU^FMA_EPS(NTMA,-20AY,0,CY,,\"PORTAGG\",\"MEANR\")":[null,null,null,null,null,2.32525395129155,3.70455099626404,3.91000310564685,3.95899801372697,2.82022185033686,2.58004727651874,1.7402921975997,2.8587512141433,3.049394604189,2.65459381565907,2.43807412939472,2.41140994722734,2.94854985296631,3.11609664224018,2.96006697337354],"EIDO^FG_TOTAL_RETURNC(-10AY,0,AM)":[-4.2477903,3.2902122,-4.0138245,0.0,3.1413674,-0.76141953,0.7672548,-6.308919,-6.3854456,-2.3685873,-12.655508,-9.086448,14.69475,-1.6486108,-3.1130254,-0.45379996,13.333332,5.267775,-0.41701794,-8.0820675,5.1025033,10.851049,5.8498025,-5.0037327,4.3238997,-10.135645,-0.25156736,2.1725297,1.1943936,4.27351,1.0928869,0.34749508,4.0784955,1.3736248,0.07382631,-1.1066079,-0.52219033,1.7622828,0.81061125,8.305418,1.7229795,-9.066761,0.91307163,-14.368439,1.9019485,-0.8723736,-2.55754,-1.7497897,-4.4523597,14.725077,0.6799817,9.296692,-3.920126,0.88529587,1.7550588,-16.160477,15.31291,4.929018,-6.764376,2.2168517,-1.6955853,-0.9626925,3.7521958,3.871727,-8.772588,-40.486996,8.668518,3.509891,15.937721,1.181519,4.777074,-8.510637,1.6611338,18.028318,11.389542,2.2120237,-4.16497,-2.6842713,-3.8966715,-2.5057018,-2.7039826,-2.1749675,3.2608747,1.7224908,15.7102585,-4.3902454,-2.4190605,1.0530949,4.2118907,1.8333316,1.227498,-5.982214,-1.3798416,-4.332453,10.258781,1.7183542,-6.716114,2.4293303,-0.81980824,-0.6148517,2.4304032,-5.0905943,9.000004,-2.21017,1.0286808,1.2925506,-3.0199945,-0.43858886,-6.079298,1.4540315,0.9708762,2.423954,2.4785876,-0.21987557,-7.933015,1.9626617,-10.674894,10.282922,5.130732,6.804323,-0.87873936],"CNYA^FMA_PE(LTMA,-10AY,0,AM,\"PORTAGG\",\"MEANR\")":[null,null,null,null,null,null,null,null,null,null,null,null,null,null,null,null,null,null,null,null,null,null,null,null,null,null,null,14.9801819338532,15.0193150681439,15.1531869357234,15.065974784787,14.9112379005882,15.1110618329203,15.2409624384416,15.2262648771301,15.6800638480607,15.9159470935535,16.4337231882745,15.6992365087323,16.6164027899679,15.1560849487267,15.2460145510875,14.8136661495357,14.4946153535409,14.1341465320459,13.2312736349803,12.4245753977471,12.3586862815038,11.3650216597953,11.7102005249115,11.2038753886588,11.1585439531637,11.7278583748196,12.7333682339473,12.8508937993221,12.3643048380474,12.5055660327855,12.5285260292111,12.4098681282006,12.9103982319769,12.8202421199133,12.9061214426558,14.3650138997911,14.8695085193281,14.6975960805087,14.0029077070926,14.1100327559982,14.3214582660131,14.7062016726721,15.8162180059746,16.6662307302311,17.1471657572332,17.5649416852086,17.9856846457739,19.1660392156849,21.0396373709717,22.0858621615292,19.8646767633593,19.3910787172933,19.3105494422851,19.0845822841143,18.7310504521318,18.0370981254391,17.9791599167328,17.8199473876293,17.7008248018055,18.3564308379324,17.4983780165344,16.8149314096118,16.3223402744378,15.9477360211411,15.6339333417854,15.8349323473517,15.622179363946,15.2926989667586,14.6102414755883,14.1238249404265,14.1202672477512,14.4246129631921,14.863627658458,14.5580862168917,14.4171889020887,14.4470245814455,14.1507714755584,14.1464694083994,13.8227248650751,13.6801211676669,13.7977144844158,13.3512943125191,13.6329619654907,13.0958066987181,12.6092289571807,12.9733464020942,13.5868452764299,13.5976800752051,13.838451700031,13.5634698554946,13.3799270333629,12.9030018029266,12.5999148880275,14.3549846706114],"EWY^FG_PRICE_MAVG(0,,,,30)":63.301666,"EPOL^FG_PRICE_MAVG(0,,,,200)":23.655025,"QAT^PERCENT_CHANGE(FMA_EPS(+1,0,,,,\"PORTAGG\",\"MEAN\"),FMA_EPS(+1,-1AM,,,,\"PORTAGG\",\"MEAN\"))":-0.0464358162579682,"EZA^PERCENT_CHANGE(FMA_EPS(+1,0,,,,\"PORTAGG\",\"MEAN\"),FMA_EPS(+1,-3AM,,,,\"PORTAGG\",\"MEAN\"))":-0.298820730821062,"EWY^PERCENT_CHANGE(FMA_EPS(+1,0,,,,\"PORTAGG\",\"MEAN\"),FMA_EPS(+1,-3AM,,,,\"PORTAGG\",\"MEAN\"))":3.01346824662695,"EWT^PERCENT_CHANGE(FMA_EPS(+1,0,,,,\"PORTAGG\",\"MEAN\"),FMA_EPS(+1,-3AM,,,,\"PORTAGG\",\"MEAN\"))":12.401695697875,"EPU^PERCENT_CHANGE(FMA_EPS(+1,0,,,,\"PORTAGG\",\"MEAN\"),FMA_EPS(+1,-3AM,,,,\"PORTAGG\",\"MEAN\"))":3.86945494107018,"ECH^FG_TOTAL_RETURNC(0,-1AM)":2.5331259,"SPY^FMA_PCT_ABOVE_MAVG(200,0,,,,\"PORTAGG\")":78.4,"UAE^FMA_COS_DOWN(\"EPS\",\"1M\",+1,NOW,,,\"PORTAGG\",\"MEANR\")":9.0,"EWM^FMA_COS_DOWN(\"EPS\",\"1M\",+1,NOW,,,\"PORTAGG\",\"MEANR\")":12.0,"EWW^FG_ROE(0)":10.9625128786117,"REFVNDISC-FDS^PROPER_NAME(0,,,\"SECURITY\",\"NAME\")":"Vietnam Discount Rate","REFTWDISC-FDS^FG_YIELD(NOW,,,0)":2.0,"TRYCN10Y-FDS^PCTCHG(FG_YIELD(0,,,,\"YTM\"),FG_YIELD(-3AM,,,,\"YTM\"))":-5.5716763,"TRYAE10Y-FDS^FG_YIELD(0,,,,\"YTM\")":4.549358,"CC_PE^IMF_IFS_RCPI_Q(0)":null,"TRY10Y-FDS^FG_YIELD(-10AY,0,Y,,\"YTM\")":[null,null,null,null,null,null,null,null,null,null],"CAGDPY@PH^EE_ACTUAL_ANNUAL(MED,+1)":-2.4,"USDAED^FG_PRICE_CHANGE(0,-1AY)":-0.0013649464,"USDQAR^FG_PRICE_CHANGE(0,-3AM)":0.0,"USDKRW^FG_PRICE_CHANGE(0,-6AM)":-0.23671389,"USDMYR^FG_PRICE_CHANGE(0,-3AM)":-7.7771783,"USDPHP^STD(FG_PRICE_CHANGE(0,-1AY,AM))":1.74562744803384,"USDCNH^FG_PRICE_CHANGE(0,-6AM)":-1.8205106,"ECH^P_PRICE_RETURNS_PR('52W',2,-10AY,0,AM)":[-19.437849,-13.777876,-13.808197,-15.981447,-5.400771,-7.827491,-8.178276,-6.02532,-12.561006,-15.237576,-21.446436,-17.466963,-11.053777,-19.814968,-17.679464,-19.417107,-16.436356,-4.304701,-10.361422,-18.105179,-6.860137,4.3895483,15.090704,3.6664128,8.856177,14.307129,20.508612,33.485176,23.783648,17.934847,23.061502,22.155905,23.598183,18.576586,22.691381,37.09923,36.511253,36.41298,41.060402,45.227276,34.755314,27.507591,25.318384,24.288702,15.289629,5.513644,-2.060026,-5.524784,-14.943248,-8.627415,-18.254072,-15.610111,-15.46821,-13.057047,-17.988508,-21.99495,-16.390085,-11.639786,-15.558547,-13.619667,-6.2627196,-22.807222,-18.215757,-24.48858,-31.608307,-59.50765,-45.127697,-36.84843,-34.08057,-32.982487,-25.783348,-33.403366,-36.845215,-15.116197,-9.110058,-3.0127525,8.767891,96.68914,54.478477,21.147537,13.007366,2.2275925,3.8465858,10.405803,2.9122353,-7.9803762,-15.200692,-17.499458,-16.095661,-13.640374,-18.332779,-1.8007696,-4.2332945,-1.9002736,4.7193646,4.7103167,6.8950295,8.596921,11.716377,17.801643,19.483543,2.0646095,13.995707,18.214714,20.596552,36.88146,14.867413,6.6625953,10.896993,9.350157,14.016843,-3.8504958,-10.525054,5.3608894,-7.2434845,2.3447156,-7.128775,-12.812387,-5.9011755,-1.6530335,9.187376],"EIDO^FMA_DIV_YLD(NTMA,-10AY,0,AM,\"PORTAGG\",\"MEANR\")":[2.60702712127026,2.52512477831379,2.51396368124025,2.52471965957757,2.33145033493299,2.32283391420698,2.31595526015455,2.35971838966558,2.47679875942807,2.47296445936021,2.68849197689614,2.73966442100773,2.61112668905421,2.5686310289233,2.56170499814849,2.53165152325379,2.37739703899985,2.33483537730775,2.38113812129247,2.47574833115816,2.37660102830331,2.21462180312742,2.1265679305963,2.26312832200795,2.23351944954254,2.43638272830356,2.48591769990633,2.43651554174965,2.43035077752489,2.42568855277109,2.45477993484301,2.53424999551493,2.55278821942153,2.54273369628415,2.54437918408576,2.58319928564927,2.53751676931571,2.59136320183699,2.60863329048389,2.46243498924671,2.47696994894585,2.64394388212266,2.67296463961525,3.11965982683843,3.00725710910276,3.10191048653776,3.12525953144083,3.10056129822186,3.10706838047379,2.9109600442095,2.88140819582155,2.74317382951825,2.87942468723268,2.77948360109938,2.78736056382885,3.23175609756698,2.83059355413526,2.7014479158298,2.81085447632428,2.78919111796988,2.79239448447502,2.83487759607925,2.77868679774858,2.68929569028786,2.89059313839934,4.32486321384098,3.94461364686522,3.84584816375597,3.15220653118562,2.91214668650142,2.75404992438805,2.9196849274756,2.86217383495643,2.50184762816703,2.21743867648879,2.23827514469608,2.50255198652395,2.53344028994978,2.71393472807272,2.86851645685428,2.94422372279695,3.06104101539828,3.00758691637778,3.11029626374115,2.85756012691731,3.07705256633875,3.14134970884837,3.15792526320466,3.08950123735304,3.232385497237,3.3175352809046,3.51830067131826,3.56537432561952,3.75819450115001,3.58697912848191,3.58481823245724,3.88954575301518,3.92202058497747,4.03152726109595,4.20474506299078,4.19304081979607,4.3567684372054,4.31485422267323,4.69680191222356,4.29872573136133,4.18531608319853,4.15312754327529,4.16814235322056,4.2590008432717,4.18504342477287,4.18176149550601,4.07714328257028,4.03707780536381,4.07842558695015,4.3359056678554,4.41066933453471,4.77384720121351,4.35821959196131,4.14793267149825,3.98033210502069,4.08360959001248],"PASP-FDS^FG_PRICE_MAVG(0,,,,30)":1042.1,"CPALM-FDS^FG_PRICE(0)/MAX(FG_PRICE(0,-1AY))":0.943000655164883,"BRENT-FDS^FG_PRICE_CHANGE(0,-3AM)":0.0,"TIOS-FDS^FG_PRICE(0)":105.36,"FC0000QA^FG_PRICE(0)":110.7303,"UAE^FG_PRICE_MAVG(0,,,,60)":14.861,"MCHI^FG_PRICE(0)":50.49,"EPOL^FG_PRICE_MAVG(0,,,,60)":23.831167,"CNYA^FG_PRICE(0)":29.43,"VNM^FMA_PCT_ABOVE_MAVG(200,0,,,,\"PORTAGG\")":39.1304347826087,"TUR^FMA_PCT_ABOVE_MAVG(200,0,,,,\"PORTAGG\")":22.9166666666667,"INDA^PERCENT_CHANGE(FMA_EPS(+1,0,,,,\"PORTAGG\",\"MEAN\"),FMA_EPS(+1,-1AM,,,,\"PORTAGG\",\"MEAN\"))":-0.552671943644275,"EWY^PERCENT_CHANGE(FMA_EPS(+1,0,,,,\"PORTAGG\",\"MEAN\"),FMA_EPS(+1,-1AM,,,,\"PORTAGG\",\"MEAN\"))":-4.71214480431884,"EPHE^PERCENT_CHANGE(FMA_EPS(+1,0,,,,\"PORTAGG\",\"MEAN\"),FMA_EPS(+1,-3AM,,,,\"PORTAGG\",\"MEAN\"))":2.68063667514337,"EWJ^P_PRICE(0)/P_PRICE_HIGH_PR(0,,,,,,\"PRICE\",\"INTRA\",\"52W\")":0.9575369,"EWJ^FMA_COS_UP(\"EPS\",\"1M\",+1,NOW,,,\"PORTAGG\",\"MEANR\")":83.0,"GREK^FMA_COS_DOWN(\"EPS\",\"1M\",+1,NOW,,,\"PORTAGG\",\"MEANR\")":8.0,"CNYA^FMA_COS_DOWN(\"EPS\",\"1M\",+1,NOW,,,\"PORTAGG\",\"MEANR\")":110.0,"EPOL^FMA_RBICS_REV_CURRENT(30, LOC, \"PORTAGG\")":46.6463334180527,"TRYZA10Y-FDS^FG_YIELD_NAME":"Treasury - South Africa Benchmark Bond 10Y","REFINREPO-FDS^PROPER_NAME(0,,,\"SECURITY\",\"NAME\")":"India Repo Rate","REFCLMPR-FDS^FG_YIELD(NOW,,,0)":5.25,"TRYCN10Y-FDS^PCTCHG(FG_YIELD(0,,,,\"YTM\"),FG_YIELD(-1AM,,,,\"YTM\"))":4.8332753,"TRYPE10Y-FDS^PCTCHG(FG_YIELD(0,,,,\"YTM\"),FG_YIELD(-1AM,,,,\"YTM\"))":3.6272547,"TRYAE10Y-FDS^FG_YIELD_NAME":"Treasury - United Arab Emirates USD Benchmark Bond 10Y","TRYCN10Y-FDS^FG_YIELD(0,,,,\"YTM\")":2.1473,"VGK^FG_PE(0)":15.5162731436269,"SET-BKK^FMA_PE(LTM,0,,,\"PORTAGG\",\"MEANR\")":17.6398092534528,"EZA^JULIAN(FMA_DIV_YLD(NTMA,NOW,NOW,M,\"PORTAGG\",\"MEANR\").DATES)":45565,"EPHE^FMA_DIV_YLD(NTMA,NOW,NOW,M,\"PORTAGG\",\"MEANR\")":3.14636341684675,"SET-BKK^SIZE(FG_CONSTITUENTS)":1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TR^EE_ACTUAL_ANNUAL(MED,+1)":-1.7,"CC_PL^FG_COMPANY_NAME":"Poland","USDEUR^FG_PRICE_CHANGE(0,-1AY)":-2.938062,"USDMYR^FG_PRICE_CHANGE(0,-1AM)":1.4255404,"ECH^FG_TOTAL_RETURNC(-10AY,0,AM)":[-4.759693,2.5109649,-5.617875,-4.9962163,8.658695,-4.717672,8.388925,3.834319,-9.938455,-2.7644992,-10.142631,2.8218627,2.3156166,-7.2925386,-3.1042755,-7.322687,13.068366,9.115291,1.5287995,-5.1357865,2.3242593,9.090328,-0.9311974,-5.822456,5.65567,-2.6502311,1.644206,3.1704068,4.757011,3.8537025,6.1451197,-5.833888,2.6720166,5.5351734,2.5066495,5.2369714,5.2025437,-2.1696627,4.515493,6.218052,-1.6753674,-3.1971455,4.693854,-6.6076097,-4.7619047,-3.4136891,-5.4482994,2.155161,-5.2853584,3.1418562,-4.7255096,9.653532,-0.80627203,-1.1423588,-1.2444496,-10.688567,1.5308976,2.0738482,-9.539151,4.382372,2.781415,-15.062541,0.94145536,0.53715706,-9.528047,-41.46981,33.8565,2.7638316,5.980897,3.6456347,0.30257702,-6.3348413,-3.8244784,15.696943,8.083784,6.9313645,1.7935753,5.842364,4.2056084,-18.693947,-1.1402011,-5.283695,0.8611083,1.224947,-11.807853,3.4511447,0.038683414,3.579557,3.5256505,8.939624,-1.4564812,-2.235037,-1.127547,-5.3917828,7.6670766,2.589488,-11.17298,5.0982,3.5930037,8.503938,6.2227845,-8.761745,10.969675,1.3832688,1.5296936,6.680298,-9.648556,-4.738331,-7.6466265,4.6623826,6.9508433,-8.499485,1.0268569,5.1211834,-2.3056865,11.267603,-7.375169,0.15157461,-1.2107432,-1.7234802,2.5331259],"KSA^FMA_PE(LTMA,-10AY,0,AM,\"PORTAGG\",\"MEANR\")":[null,null,null,null,null,null,null,null,null,null,null,null,null,null,null,11.7929194961715,11.1669074043934,11.8033989922631,11.952694713207,12.4406243186758,12.7448847562232,13.0289036538939,12.7826490205322,12.8853663981605,12.0567332240588,13.9553568358771,14.957079204894,14.6828382870619,15.3127913489727,15.3474771819022,15.1538396954899,15.0317938294016,14.9360929814188,15.353376185266,15.0257468088265,15.1520270229239,14.2937138042882,14.2644436978604,14.495319048007,15.2395293862862,15.1638314019045,15.1733050511349,15.3288713814211,15.2966683315114,15.476362161049,15.6420796286788,14.8330708820394,14.5381799806291,14.715553584984,14.6723373130585,15.6422880786208,16.8566496734161,17.567304559385,17.2506770744538,17.5422659581207,17.1423796054792,17.5027025284546,17.655353456529,17.7473080147223,17.8299796157442,17.817022316428,18.5005165031464,19.6054604871624,20.2444810560153,18.2232252659265,17.0285547809922,17.5019594232223,18.4959914696347,19.43950034231,19.7993412512458,20.9785244191513,24.3711002875711,25.9918561652286,26.9654332423054,28.2855289454881,29.1404225651775,26.566813304539,26.2018542672988,25.6836176961808,25.0222517853614,24.5087839115647,23.6804516202862,23.344609480742,22.6314215126302,22.2447959771734,21.197516888595,19.8212980267441,21.1009782356946,21.422118190114,21.341516540642,21.346823146199,20.3234277855645,19.4591547635804,19.025207776971,19.1585322652531,18.1478548545925,17.5354218942156,16.8436847969084,15.3794709514574,15.8651467932958,15.8615872383403,15.1169293554699,15.7654873623318,16.1390408586583,16.6610463432862,17.3570013008244,17.6669247617872,17.4288150302864,17.3990642388193,18.4803035674631,20.2011448286182,21.0655698853853,21.5380025063919,21.6783390649523,21.2597130002483,20.7626508971813,20.150765957702,20.4547606899352,19.8385860319342,19.7272438819361,19.6258390532794],"ECH^JULIAN(FMA_DIV_YLD(LTMA,-10AY,0,AM,\"PORTAGG\",\"MEANR\"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1],"EWY^FG_PRICE(0)":62.07,"QAT^FMA_PCT_ABOVE_MAVG(200,0,,,,\"PORTAGG\")":65.7142857142857,"EZA^PERCENT_CHANGE(FMA_EPS(+1,0,,,,\"PORTAGG\",\"MEAN\"),FMA_EPS(+1,-1AM,,,,\"PORTAGG\",\"MEAN\"))":0.796586227640819,"EWT^PERCENT_CHANGE(FMA_EPS(+1,0,,,,\"PORTAGG\",\"MEAN\"),FMA_EPS(+1,-1AM,,,,\"PORTAGG\",\"MEAN\"))":0.259533256486022,"EPU^PERCENT_CHANGE(FMA_EPS(+1,0,,,,\"PORTAGG\",\"MEAN\"),FMA_EPS(+1,-1AM,,,,\"PORTAGG\",\"MEAN\"))":0.753254235347467,"ECH^PERCENT_CHANGE(FMA_EPS(+1,0,,,,\"PORTAGG\",\"MEAN\"),FMA_EPS(+1,-3AM,,,,\"PORTAGG\",\"MEAN\"))":-3.92926234885491,"EWJ^PERCENT_CHANGE(FMA_EPS(+1,0,,,,\"PORTAGG\",\"MEAN\"),FMA_EPS(+1,-3AM,,,,\"PORTAGG\",\"MEAN\"))":7.4685678529611,"UAE^FMA_COS_UP(\"EPS\",\"1M\",+1,NOW,,,\"PORTAGG\",\"MEANR\")":9.0,"GREK^FMA_COS_UP(\"EPS\",\"1M\",+1,NOW,,,\"PORTAGG\",\"MEANR\")":9.0,"EWM^FMA_COS_UP(\"EPS\",\"1M\",+1,NOW,,,\"PORTAGG\",\"MEANR\")":8.0,"CNYA^FMA_COS_UP(\"EPS\",\"1M\",+1,NOW,,,\"PORTAGG\",\"MEANR\")":103.0,"EWT^FG_ROE(0)":10.8890061932584,"REFAEREPO-FDS^(SUBARRAY(NOT_NA(NO_REPEAT_F(FG_YIELD(NOW,-10AY,D))),0,1)-SUBARRAY(NOT_NA(NO_REPEAT_F(FG_YIELD(NOW,-10AY,D))),1,1))*100":-50.0,"REFTWDISC-FDS^PROPER_NAME(0,,,\"SECURITY\",\"NAME\")":"Taiwan China Discount Rate","TRYIN10Y-FDS^PCTCHG(FG_YIELD(0,,,,\"YTM\"),FG_YIELD(-3AM,,,,\"YTM\"))":-2.3828306,"TRYKR10Y-FDS^FG_YIELD_NAME":"South Korea Benchmark Bond - 10 Year","CC_PL^IMF_IFS_RCPI_Q(0)":null,"UAE^FG_FCF_YIELD_NTM(0)":10.6354066300938,"INDA^FG_FCF_YIELD_NTM(0)":2.64628636086481,"EWW^FMA_DIV_YLD(NTMA,NOW,NOW,M,\"PORTAGG\",\"MEANR\")":4.8761892702337,"EPU^FMA_EVAL_EBIT(LTMA,NOW,NOW,M,\"PORTAGG\",\"MEANR\")":11.7915035190422,"CNYA^FMA_EVAL_EBIT(LTMA,NOW,NOW,M,\"PORTAGG\",\"MEANR\")":17.9240889528642,"GREK^FG_COMPANY_NAME":"Global X MSCI Greece ETF","EPHE^FMA_RBICS_REV_CURRENT(30, LOC, \"PORTAGG\")":40.9605534444299,"REFEUREFI-FDS^(SUBARRAY(NOT_NA(NO_REPEAT_F(FG_YIELD(NOW,-10AY,D))),0,1)-SUBARRAY(NOT_NA(NO_REPEAT_F(FG_YIELD(NOW,-10AY,D))),1,1))*100":-60.0,"REFCLMPR-FDS^PROPER_NAME(0,,,\"SECURITY\",\"NAME\")":"Chile Monetary Policy Rate","TRYPL10Y-FDS^PCTCHG(FG_YIELD(0,,,,\"YTM\"),FG_YIELD(-3AM,,,,\"YTM\"))":0.13459742,"TRYTR7Y-FDS^FG_YIELD(0,,,,\"YTM\")":26.319761,"TRYCN10Y-FDS^FG_YIELD_NAME":"Treasury - China Benchmark Bond 10Y","VGK^JULIAN(FMA_DIV_YLD(NTMA,NOW,NOW,M,\"PORTAGG\",\"MEANR\").DATES)":45534,"EWW^FMA_PE(NTMA,0,,,\"PORTAGG\",\"MEANR\")":10.8829881365971,"EPHE^FMA_PE(NTMA,0,,,\"PORTAGG\",\"MEANR\")":10.3699189621256,"INDA^FMA_PE(LTM,0,,,\"PORTAGG\",\"MEANR\")":28.0324501990706,"CNYA^FG_TOTAL_RETURNC(0,-12AM)":13.585484,"VWO^SIZE(FG_CONSTITUENTS)":4849,"EWZ^SIZE(FG_CONSTITUENTS)":55,"UAE^FMA_RBICS_REV_CURRENT(30, LOC, \"PORTAGG\")":57.6640333699671,"TRYCA10Y-FDS^FG_YIELD(-10AY,0,Y,,\"YTM\")":[1.79,1.39,1.72,2.04,1.96,1.7,0.67,1.42,3.3,3.0987],"CAGDPY@ID^EE_ACTUAL_ANNUAL(MED,+1)":-0.7,"USDAED^FG_PRICE(0)":3.67295,"USDQAR^FG_PRICE_CHANGE(0,-1AM)":0.0,"USDKRW^FG_PRICE_CHANGE(0,-3AM)":-0.89001656,"USDPHP^FG_PRICE_CHANGE(0,-6AM)":0.5762458,"USDCNH^FG_PRICE_CHANGE(0,-3AM)":-2.0885587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CNYA^P_PRICE_RETURNS_PR('52W',2,-10AY,0,AM)":[null,null,null,null,null,null,null,null,null,null,null,null,null,null,null,null,null,null,null,null,null,null,null,null,null,null,null,null,null,null,null,null,11.110234,9.246087,10.025417,20.39218,20.413458,22.043097,22.881699,38.240242,28.22832,24.673319,18.58313,23.144722,12.143302,-4.1874113,-12.518507,-17.021067,-24.715155,-21.136486,-21.96986,-25.682682,-18.889124,-7.46789,3.7062764,-11.751211,-4.4620633,9.076632,12.371456,16.127098,26.621319,18.392075,28.2714,32.043922,18.716562,-8.328944,-7.337892,11.838997,12.311721,26.631142,38.65689,32.849407,35.871685,39.618565,39.455067,43.745388,60.3078,56.193794,46.286797,47.584557,40.795326,24.12585,12.401617,15.17086,12.337518,8.899963,7.251513,-4.154122,-14.038742,-6.695324,-9.961187,-23.963785,-14.229226,-16.133266,-14.5660515,-22.862207,-27.94342,-26.98989,-26.6124,-17.506493,-17.134916,-12.855757,-5.726242,-2.599454,-12.631721,-15.549117,-17.257904,-9.777784,-9.131134,-8.5288105,-17.007154,-25.770008,-20.162857,-11.564368,-17.625242,-8.156037,-10.027003,-9.176165,-8.473164,-11.6872015,13.585484],"VNM^FMA_PE(NTMA,-10AY,0,AM,\"PORTAGG\",\"MEANR\")":[11.7946747199448,11.6736275154257,11.475369768337,12.1749285776459,12.9596816426554,11.7275478955052,13.5019561693428,12.974803420946,13.8075342842759,14.7774800002214,14.1290161373395,13.6649795580947,15.4968099536097,14.5389867307254,11.6654600575256,null,14.2555815592817,14.5578946984045,12.7242354320551,12.823122414418,12.3026182081815,12.6434853462463,11.7570469034642,11.3972695235681,13.2616597343002,12.4861295106295,12.5433861743713,12.4644920843474,13.2736914088181,13.1172401789193,13.9425614030947,14.4539238657438,14.6605478033657,14.5355968797181,15.6858430957169,16.0112508811187,16.128572221112,17.0580999639639,18.3583929437309,20.6442421710167,19.7001673746152,20.9071496975531,21.0044741977439,20.6333389676332,17.9911967424071,17.2170630380384,17.7616174691116,17.5541002024797,15.2040238297189,14.9332846220441,15.457673668964,14.9438139911432,16.1410749445884,17.6485956244657,17.7738781027207,17.498752645337,16.4420618050868,15.683323199795,14.2170749852583,14.2828826532264,14.2598340019467,14.9139674389434,14.185298083134,13.9092948869468,13.2803834394343,11.4351331940855,13.83781114266,14.0063672103067,15.2404493643581,15.2095458682425,14.3964890718703,15.4884222771329,15.5158470220282,15.2152206780145,16.1245948541334,17.3865490650605,17.1921291969729,16.8904966383032,17.0728023149186,16.3466151122336,18.1707511478631,16.717662018796,16.4261926484732,16.1442815003908,16.1680819223496,15.9826281077354,16.7478556749238,15.073344316896,15.1246790798078,14.3687648621686,13.7075238514364,12.2879047083914,11.8568911633077,10.813441907085,11.5758041702439,11.1087596000788,10.5805382929545,10.2294442887108,11.434909706129,11.6355457347127,12.3686394317898,12.4371790382298,13.7502816926953,14.3687668804765,14.0977345781586,13.730822268505,13.9956500634213,14.5465289098206,13.4847138400515,13.919356676915,13.8954227958448,14.4968430768569,14.778986329697,16.1981970578927,15.0433816216162,16.1433011147199,15.3911389619558,14.1376804846531,13.0386025055029,13.0931946867481,13.44748785361],"PASP-FDS^FG_PRICE(0)":1047.0,"CPALM-FDS^FG_PRICE_CHANGE(0,-1AY)":14.5661979304855,"BRENT-FDS^FG_PRICE_CHANGE(0,-1AM)":0.0,"FC0000BR^FG_PRICE(0)":187.77794,"FC0000CL^FG_PRICE(0)":204.19879,"UAE^FG_PRICE_MAVG(0,,,,30)":15.055,"INDA^FG_PRICE_MAVG(0,,,,200)":53.802525,"EPOL^FG_PRICE_MAVG(0,,,,30)":23.826334,"KSA^FG_TOTAL_RETURNC(0,-12AM)":13.712502,"UAE^FG_TOTAL_RETURNC(0,-12AM)":9.857809,"SET-BKK^FG_TOTAL_RETURNC(0,-12AM)":3.6144257,"INDA^FMA_PCT_ABOVE_MAVG(200,0,,,,\"PORTAGG\")":76.9736842105263,"EZA^FMA_PCT_ABOVE_MAVG(200,0,,,,\"PORTAGG\")":75.7575757575758,"EWY^FMA_PCT_ABOVE_MAVG(200,0,,,,\"PORTAGG\")":46.0,"EWT^FMA_PCT_ABOVE_MAVG(200,0,,,,\"PORTAGG\")":56.8181818181818,"EPHE^PERCENT_CHANGE(FMA_EPS(+1,0,,,,\"PORTAGG\",\"MEAN\"),FMA_EPS(+1,-1AM,,,,\"PORTAGG\",\"MEAN\"))":-2.42646026507005,"EWJ^FG_TOTAL_RETURNC(0,-6AM)":5.627322,"URTH^SIZE(FG_CONSTITUENTS)":1412,"EZA^SIZE(FG_CONSTITUENTS)":34,"SET-BKK^JULIAN(FMA_DIV_YLD(NTMA,NOW,NOW,M,\"PORTAGG\",\"MEANR\").DATES)":45565,"INDA^FMA_DIV_YLD(NTMA,NOW,NOW,M,\"PORTAGG\",\"MEANR\")":1.21341275131075,"EWZ^FMA_EVAL_EBIT(LTMA,NOW,NOW,M,\"PORTAGG\",\"MEANR\")":7.11202126926261,"TRYTH10Y-FDS^FG_YIELD(0,,,,\"YTM\")":2.405287,"KSA^FMA_EVAL_EBITDA(NTMA,0,,,\"PORTAGG\",\"MEANR\")":11.2798652373209,"URTH^PERCENT_CHANGE(FMA_EPS(+1,0,,,,\"PORTAGG\",\"MEAN\"),FMA_EPS(+1,-3AM,,,,\"PORTAGG\",\"MEAN\"))":-0.541317932584024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94029,16.7115371927188,16.9326166090669,16.8118349535848,14.5722752976358],"TRYGB10Y-FDS^FG_YIELD(-10AY,0,Y,,\"YTM\")":[1.8155,2.0248,1.2817,1.2536,1.3339,0.822,0.197,0.966,3.662,3.534],"CC_PH^FG_COMPANY_NAME":"Philippines","USDEUR^FG_PRICE(0)":0.92102236,"USDMYR^FG_PRICE_CHANGE(0,-1AY)":-9.273899,"USDCNH^FG_PRICE_CHANGE(0,-1AM)":0.4962206,"VNM^FMA_PE(LTMA,-10AY,0,AM,\"PORTAGG\",\"MEANR\")":[12.9568607792292,12.8211170833811,12.3705389981795,12.4509108781616,12.9998504512307,16.6269559330554,16.7860826239706,16.3606678671324,16.638728186338,17.2759789066297,17.2451886229004,17.9027083089176,23.7268826203104,24.8357583903887,23.044348975655,32.2397515410017,19.4495413013752,-4.73022152359068,-3.16449427274607,-1.22947173017151,0.665644793529822,2.60925570406696,4.28140147634083,5.76261583673271,10.559607446394,11.7228774967868,13.5571636614408,14.7009991585351,15.8951802837904,15.5018920603268,15.6441459457913,15.7606935738637,15.8377679769097,16.0603480921853,17.0664173341496,18.0042828292188,18.1641769717932,19.4560485552195,21.8719187922572,24.8295235435811,23.8292179790327,24.5317931001974,24.3686050709092,24.1464660038178,22.7152919977938,21.8277021121574,21.9929184273946,21.9692780994486,20.2604218436636,19.0620341193409,19.0448479989942,18.3355828390877,18.5384320327757,19.7481706985987,19.659848877502,19.5225609916688,19.1261746242507,18.6730306595182,17.616487227339,17.6313115786466,17.2611404219001,17.8369213496336,17.150744158122,16.2860643048821,15.3004136215928,14.6706410404574,15.1866110308929,15.2875605225496,16.2083805306192,16.5584325879237,16.5339209596261,18.1113702552373,18.6831902937105,18.9937913838806,21.5510407802396,24.2862272690242,24.7665389461886,24.1107583203634,23.5611825905087,22.6648135540553,23.0641766825826,21.7057402412239,21.0004770911835,20.3968140094961,20.1417975266421,19.7195328863176,19.3763036274284,17.1568448138746,17.0975493568261,16.3259583980985,16.0044369742218,15.3114204106401,14.7888310698706,13.9220287710842,14.1562332474153,13.5361937429478,12.5556574588505,11.5863883674196,12.7088667110279,12.3672951819351,12.8346897190073,12.408534991832,12.8840012942826,13.3367177650135,13.6140281960061,13.6282344220582,14.320251180096,15.3833303834388,15.2206970817762,15.422392679067,16.0129693676881,16.8318832812523,17.0059323870471,18.6391550471898,18.0839135107243,18.2849396126938,17.8799885618587,16.9068805030017,16.1144892115259,15.7854859560567,15.7166508018919],"DDR3512M-FDS^MAX(FG_PRICE(0,-5AY))":3.3053632,"INDA^FG_PRICE_MAVG(0,,,,30)":57.69483,"EWW^FG_PRICE_MAVG(0,,,,200)":61.4298,"MCHI^FG_TOTAL_RETURNC(0,-12AM)":23.095762,"EWZ^FG_TOTAL_RETURNC(0,-12AM)":0.22782087,"EPU^FMA_PCT_ABOVE_MAVG(200,0,,,,\"PORTAGG\")":73.0769230769231,"ECH^PERCENT_CHANGE(FMA_EPS(+1,0,,,,\"PORTAGG\",\"MEAN\"),FMA_EPS(+1,-1AM,,,,\"PORTAGG\",\"MEAN\"))":1.17895951521865,"EWJ^PERCENT_CHANGE(FMA_EPS(+1,0,,,,\"PORTAGG\",\"MEAN\"),FMA_EPS(+1,-1AM,,,,\"PORTAGG\",\"MEAN\"))":-4.05134009801606,"TUR^SIZE(FG_CONSTITUENTS)":96,"EPU^SIZE(FG_CONSTITUENTS)":26,"KSA^FMA_RBICS_REV_CURRENT(30, LOC, \"PORTAGG\")":39.4472302321322,"EWM^FG_ROE(0)":8.12607759651044,"REFAEREPO-FDS^FG_YIELD(NOW,,,0)":4.9,"REFMYON-FDS^(SUBARRAY(NOT_NA(NO_REPEAT_F(FG_YIELD(NOW,-10AY,D))),0,1)-SUBARRAY(NOT_NA(NO_REPEAT_F(FG_YIELD(NOW,-10AY,D))),1,1))*100":25.0,"REFCNRMB-FDS^(SUBARRAY(NOT_NA(NO_REPEAT_F(FG_YIELD(NOW,-10AY,D))),0,1)-SUBARRAY(NOT_NA(NO_REPEAT_F(FG_YIELD(NOW,-10AY,D))),1,1))*100":-10.0,"TRYIN10Y-FDS^PCTCHG(FG_YIELD(0,,,,\"YTM\"),FG_YIELD(-1AM,,,,\"YTM\"))":0.30235556,"TRYPL10Y-FDS^PCTCHG(FG_YIELD(0,,,,\"YTM\"),FG_YIELD(-1AM,,,,\"YTM\"))":5.2613735,"TRYMX10Y-FDS^FG_YIELD(0,,,,\"YTM\")":9.8663,"CC_PH^IMF_IFS_RCPI_Q(0)":null,"UAE^FMA_DIV_YLD(NTMA,NOW,NOW,M,\"PORTAGG\",\"MEANR\")":5.21806431474157,"INDA^FMA_PE(NTMA,0,,,\"PORTAGG\",\"MEANR\")":24.3602934936531,"EPU^FMA_EVAL_EBITDA(NTMA,0,,,\"PORTAGG\",\"MEANR\")":6.67636005153171,"CNYA^FMA_EVAL_EBITDA(NTMA,0,,,\"PORTAGG\",\"MEANR\")":10.15787582671,"EZA^FG_COMPANY_NAME":"iShares MSCI South Africa ETF","UAE^FMA_PE(NTMA,0,,,\"PORTAGG\",\"MEANR\")":9.50597838545029,"QAT^FMA_EVAL_EBITDA(NTMA,0,,,\"PORTAGG\",\"MEANR\")":9.61225577369056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539118,16.6192198265802,20.456077244986,19.4075515639097,18.6067332701542],"CAGDPY@TH^EE_ACTUAL_ANNUAL(MED,+1)":2.6,"CAGDPY@ID^EE_ACTUAL_ANNUAL(MED,0)":-0.14,"USDAED^FG_COMPANY_NAME":"UAE Dirham per U.S. Dollar","USDKRW^FG_PRICE_CHANGE(0,-1AM)":3.023684,"USDPHP^FG_PRICE_CHANGE(0,-3AM)":-1.2703896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296368,51.5269226366261,58.7717056192432,64.972794174405,67.9891570247354],"ECH^JULIAN(P_PRICE_RETURNS_PR('52W',2,-10AY,0,AM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3],"ECH^JULIAN(FG_TOTAL_RETURNC(-10AY,0,AM).DATES)":[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,45429,45461,45491,45520,45553,45583],"UAE^FMA_PE(NTMA,-10AY,0,AM,\"PORTAGG\",\"MEANR\")":[13.168143197639,14.3895476286626,11.4565733061913,11.8648387486469,12.825333020292,11.4423248259491,13.7690440242599,13.9129542259067,12.9593506983145,12.986024869343,11.6540497734614,11.9587812688973,12.2140115123307,10.5739327222479,10.6569439235031,10.5068222604021,10.8744842922359,12.5149723748218,13.2756169537707,12.5822775402072,12.2049712234254,13.033714888646,12.6695453452161,12.1977333338052,12.0428715736635,11.4954053625686,11.6151234202061,12.2165678577967,12.41047611544,11.9461344128287,11.9918389086298,11.7582731383624,11.3249102422058,11.6753635514892,11.6590966084659,11.223993389086,11.4660320739569,10.7581234967223,10.8721979491861,11.6440763710311,11.2272114129561,10.9948478517939,11.3496007582068,10.5543339892876,10.8552098695051,11.2417111447383,11.1049123000374,11.8897961209712,11.5539191169851,11.9549923224593,11.1057414934917,10.8262752635315,10.8327181709897,11.9232803310653,12.2003979170539,10.7873777287318,11.561902691822,11.9946376091949,12.2216151726933,12.9920015547257,13.2143654754315,13.2255899265441,13.8445021045509,13.8579964150705,12.7922314858529,8.59075954146079,14.1370324990186,15.6217180288495,17.3724939690364,16.3948577082404,13.7464067211601,13.9507570627585,12.3332910897948,15.9471901236642,15.4945525684101,15.6982114000146,15.1141179936668,15.3726986420992,14.1706649470826,14.3134684735692,15.0821755911577,14.2875654271532,14.617359929314,14.7478241673355,14.5934149609186,16.0759098900315,16.5057929388014,15.4382073925656,15.7388866747987,15.9891842808982,16.4491011486721,14.8133834231775,13.4235947945567,12.7988625720649,13.4900280389409,13.3651471006011,12.4507658515741,12.3806320164271,12.1546246470424,12.1621022000303,12.0893469549965,10.8822992508198,11.3146713674829,11.0234395345114,11.1444174885227,11.4458574219631,11.3021917978973,11.0000210200861,10.2335947579684,10.3870938685754,10.2548246106898,10.5467510037521,10.2362119898842,9.60731102869691,9.35005049890905,8.61078286656785,8.3940237763622,8.89927208800977,8.91282848015015,9.56272021236207,9.50597838545029],"NI-FDS^MAX(FG_PRICE(0,-5AY))":48241.0,"CPALM-FDS^FG_PRICE_CHANGE(0,-6AM)":4.67878787878788,"BRENT-FDS^FG_PRICE_MAVG(0,,,,30)":85.86,"UAE^FG_PRICE(0)":14.88,"EWW^FG_PRICE_MAVG(0,,,,60)":54.294834,"EPOL^FG_PRICE(0)":23.25,"KSA^P_PRICE(0)/P_PRICE_LOW_PR(0,,,,,,\"PRICE\",\"INTRA\",\"52W\")-1":0.15023482,"UAE^P_PRICE(0)/P_PRICE_LOW_PR(0,,,,,,\"PRICE\",\"INTRA\",\"52W\")-1":0.12344277,"SET-BKK^P_PRICE(0)/P_PRICE_LOW_PR(0,,,,,,\"PRICE\",\"INTRA\",\"52W\")-1":0.17016578,"GREK^FG_TOTAL_RETURNC(0,-12AM)":30.353271,"EWW^FG_TOTAL_RETURNC(0,-12AM)":1.9807577,"EWM^FG_TOTAL_RETURNC(0,-12AM)":29.534267,"EPHE^FMA_PCT_ABOVE_MAVG(200,0,,,,\"PORTAGG\")":81.8181818181818,"EWJ^FG_TOTAL_RETURNC(0,-3AM)":-0.3835261,"URTH^FMA_COS_DOWN(\"EPS\",\"1M\",+1,NOW,,,\"PORTAGG\",\"MEANR\")":610.0,"TUR^FMA_COS_DOWN(\"EPS\",\"1M\",+1,NOW,,,\"PORTAGG\",\"MEANR\")":20.0,"EZA^FMA_COS_DOWN(\"EPS\",\"1M\",+1,NOW,,,\"PORTAGG\",\"MEANR\")":15.0,"EPU^FMA_COS_DOWN(\"EPS\",\"1M\",+1,NOW,,,\"PORTAGG\",\"MEANR\")":7.0,"EIDO^FMA_RBICS_REV_CURRENT(30, LOC, \"PORTAGG\")":53.2717331572156,"REFEUREFI-FDS^FG_YIELD(NOW,,,0)":3.65,"REFCNRMB-FDS^FG_YIELD(NOW,,,0)":3.35,"TRYTR7Y-FDS^FG_YIELD_NAME":"Treasury - Turkey Benchmark Bond 7Y","CC_SA^IMF_IFS_RCPI_Q(0)":null,"KSA^FMA_EVAL_EBIT(LTMA,NOW,NOW,M,\"PORTAGG\",\"MEANR\")":20.9012078992654,"QAT^FMA_EVAL_EBIT(LTMA,NOW,NOW,M,\"PORTAGG\",\"MEANR\")":16.287629023603,"EWZ^FMA_EVAL_EBITDA(NTMA,0,,,\"PORTAGG\",\"MEANR\")":4.63613252952786,"EWW^FMA_PE(LTM,0,,,\"PORTAGG\",\"MEANR\")":14.2857951401475,"EPHE^FMA_PE(LTM,0,,,\"PORTAGG\",\"MEANR\")":11.5188396429119,"EWZ^FG_FCF_YIELD_NTM(0)":9.23171960091729,"CNYA^FG_FCF_YIELD_NTM(0)":5.76744242889387,"CC_VN^IMF_IFS_RCPI_Q(0)":3.474174,"EWW^JULIAN(FMA_DIV_YLD(NTMA,NOW,NOW,M,\"PORTAGG\",\"MEANR\").DATES)":45565,"EPOL^P_PRICE(0)/P_PRICE_LOW_PR(0,,,,,,\"PRICE\",\"INTRA\",\"52W\")-1":0.24598074,"USDSAR^STD(FG_PRICE_CHANGE(0,-1AY,AM))":0.0329612616452096,"USDEUR^FG_COMPANY_NAME":"Euro per U.S. Dollar","USDMYR^FG_PRICE(0)":4.3045,"USDCNH^FG_PRICE_CHANGE(0,-1AY)":-2.8608084,"KSA^FG_TOTAL_RETURNC(-10AY,0,AM)":[null,null,null,null,null,null,null,null,null,null,null,null,5.2184224,-7.3941229999999996,-0.30568838,-16.894896,1.8454671,10.147381,0.10967255,7.055223,-2.0880044,0.3751278,-5.8057365,-2.2593737,-6.911695,17.655827,7.555926,-4.42034,4.7672033,-2.7208984,2.0572424,-0.38816333,-1.2014389,7.2223186,-2.0374298,3.1325817,-5.557662,1.5612483,1.6160846,7.680297,0.5476475,3.4858346,8.421051,-2.7184486,1.9960046,3.0679703,-5.9405923,-3.4974575,-0.95003843,1.811719,3.360045,9.8355055,0.9984374,-0.12356043,7.949269,-6.5902653,5.9316754,-0.788784,-5.24146,-8.5767565,-2.5832772,5.5477977,1.9270539,2.856207,-8.330673,-24.2688,12.183905,6.0655713,5.503273,1.1173129,4.935539,4.808712,3.1480193,-0.25973916,2.296996,2.0427704,1.3450146,5.1543117,7.4552417,4.452336,2.5795102,0.4889369,5.09603,1.5838146,3.7179232,-0.32378435,-4.727954,9.215713,2.515161,3.3954024,8.093214,-10.976094,-6.071419,-1.9834697,10.3107815,-6.7700443,0.96040964,-5.75406,-8.23254,4.1485906,-1.1976004,-5.0592957,12.628376,2.2917628,2.1868825,1.0019183,-4.08597,-3.3735514,-4.001027,5.3889155,5.3652406,2.054131,5.767858,0.44882298,-2.9713988,-2.026254,-1.602006,2.303028,-1.4928937,0.12028217,0.07208586],"DDR3512M-FDS^FG_PRICE_CHANGE(0,-3AM)":-6.52173913043479,"FTSEWIVNXXXX^FG_PRICE(0)":364.78144869,"INDA^FG_PRICE(0)":56.56,"MCHI^P_PRICE(0)/P_PRICE_LOW_PR(0,,,,,,\"PRICE\",\"INTRA\",\"52W\")-1":0.41905558,"GREK^P_PRICE(0)/P_PRICE_LOW_PR(0,,,,,,\"PRICE\",\"INTRA\",\"52W\")-1":0.28171396,"EWZ^P_PRICE(0)/P_PRICE_LOW_PR(0,,,,,,\"PRICE\",\"INTRA\",\"52W\")-1":0.07510483,"EWW^P_PRICE(0)/P_PRICE_LOW_PR(0,,,,,,\"PRICE\",\"INTRA\",\"52W\")-1":0.06341076,"EPOL^FG_TOTAL_RETURNC(0,-12AM)":26.119232,"ECH^FMA_PCT_ABOVE_MAVG(200,0,,,,\"PORTAGG\")":39.2857142857143,"EWJ^FMA_PCT_ABOVE_MAVG(200,0,,,,\"PORTAGG\")":46.7336683417085,"TUR^FMA_COS_UP(\"EPS\",\"1M\",+1,NOW,,,\"PORTAGG\",\"MEANR\")":19.0,"VNM^FMA_RBICS_REV_CURRENT(30, LOC, \"PORTAGG\")":55.4172344166414,"EPU^FG_ROE(0)":10.9050645873841,"REFAEREPO-FDS^PROPER_NAME(0,,,\"SECURITY\",\"NAME\")":"United Arab Emirates Repo Rate","REFMYON-FDS^FG_YIELD(NOW,,,0)":3.0,"TRYGR10Y-FDS^PCTCHG(FG_YIELD(0,,,,\"YTM\"),FG_YIELD(-3AM,,,,\"YTM\"))":-10.074072,"TRYPH10Y-FDS^PCTCHG(FG_YIELD(0,,,,\"YTM\"),FG_YIELD(-3AM,,,,\"YTM\"))":-7.886797,"TRYMX10Y-FDS^FG_YIELD_NAME":"Treasury - Mexico Benchmark Bond 10Y","CC_ID^IMF_IFS_RCPI_Q(0)":null,"EPU^FG_FCF_YIELD_NTM(0)":7.82325644211572,"EWZ^FG_COMPANY_NAME":"iShares MSCI Brazil ETF","QAT^FG_FCF_YIELD_NTM(0)":null,"EPHE^JULIAN(FMA_DIV_YLD(NTMA,NOW,NOW,M,\"PORTAGG\",\"MEANR\").DATES)":45565,"EWW^P_PRICE(0)/P_PRICE_HIGH_PR(0,,,,,,\"PRICE\",\"INTRA\",\"52W\")":0.7592801,"CAGDPY@TH^EE_ACTUAL_ANNUAL(MED,0)":1.24003730608342,"CAGDPY@CL^EE_ACTUAL_ANNUAL(MED,+1)":-3.0,"USDMXN^STD(FG_PRICE_CHANGE(0,-1AY,AM))":4.41643961119215,"USDPHP^FG_PRICE_CHANGE(0,-1AM)":3.2032251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2050262533717,1.45782220011724,14.1863075902305,26.3880518116564,20.4321074051196],"KSA^FMA_DIV_YLD(NTMA,-10AY,0,AM,\"PORTAGG\",\"MEANR\")":[null,null,null,null,null,null,null,null,null,null,null,null,4.29420047613691,4.74747948856668,4.61841343589144,5.31237297909772,5.20564999675749,4.62433079560035,4.5938724304449,4.11592138406137,4.09933278824744,4.16471235485433,4.52809145204439,4.65766096999669,5.07773013456982,4.16489593320795,3.89082145041814,3.89327078783371,3.76229850007478,3.97020161387718,4.04870105116023,4.06792517556015,3.98166013901819,3.72719645420885,4.05666734163374,4.19575376664592,4.44069922326281,4.34809194475481,4.28706193929623,4.17569664680564,4.23053411055241,3.9790367888955,3.78371081141722,3.84573118783838,3.81261955392827,3.76230027104624,4.14746897139404,4.40890085934433,4.34096714588984,4.41798152362856,4.17147983160375,3.91614136620434,3.88813806913115,3.83822347194099,3.67982187089095,3.8975753322706,3.77243463262685,3.77814961317941,3.98353471205166,4.28569803298418,4.36015209253448,4.13422124826985,4.03640464221412,3.95507481594947,4.41851786031886,5.57333340536677,4.84348307335534,4.42431224780999,3.88534548386367,3.87150583532106,3.5742756154654,3.39675853309024,3.29523788894021,3.40297855229458,3.48434441900581,3.48966129529802,3.53196099002984,3.52191994188215,3.35261686053272,3.2916271257447,3.21196821996755,3.28245162041048,3.13288633582069,3.05331717721435,2.88662364781275,3.04633912446637,3.21517494388699,3.01458773655096,2.97555718407427,2.91537022586634,2.69525234446393,2.87262914565468,3.12700401464561,3.3341932019419,3.06116766901622,3.31976146614113,3.32323797914402,3.50046441810089,3.80608235570546,3.67882999187249,3.70744418693123,3.94143411253631,3.44037535366013,3.44303304126627,3.44130377152384,3.37385956987523,3.58248133526584,3.72625169541904,3.88846350760234,3.76246758969416,3.57064875918527,3.47271749536566,3.3164906381295,3.30863875814215,3.43762104611754,3.58060429954198,3.69863274788897,3.527744704426,3.66822691162228,3.66382401192469,3.68190633320021],"TUR^FMA_PE(NTMA,-10AY,0,AM,\"PORTAGG\",\"MEANR\")":[9.49224516641816,10.1067940159607,10.2219624533536,10.7551082482589,10.5144338781864,9.80326215525018,10.0604018131133,10.8714350553543,9.93907055153425,9.98283093551732,9.02248916352941,8.92475458111996,9.24993478957793,9.38726523978514,8.24796757776098,7.99406386727756,8.33283016815222,9.28209980035454,9.42254323628296,8.45301973793533,8.1618370031192,8.28532433847657,8.44575297775118,8.2455665342079,8.29250663182948,7.70074457444191,7.68921707414215,8.08724520713452,8.6423529837716,8.55348959048189,8.44624529722153,8.57153155000002,8.56005218274547,8.88985536689853,8.54420577807073,8.3494492086029,8.21462352007367,8.01638829958981,7.91854993110828,8.27021375080591,8.0900156144236,7.94841788281917,7.46839869857083,6.7291145030929,6.13577109846178,5.97164557694507,5.71468686541867,5.90848263964936,6.1077261956729,5.74315710231343,5.93007994360784,6.84228789649919,7.08567069049646,7.28863928080979,6.31080147274818,5.60049207781887,6.16346983665993,6.53234580104612,6.25789194666829,6.40961063788224,6.0657331421937,6.33782713024161,6.34576498050052,6.77014934429801,6.58773572056208,4.88515584959708,5.8896389721998,6.94574774807395,8.32433239869165,8.38443388640539,7.71286931834288,7.50646388360866,7.6869966750329,8.13501179876588,7.80935848395444,7.8337098602192,7.34369328142161,7.38967748637034,6.35144198419594,6.34668126066994,5.84824026030803,5.53722134821197,5.48647959937912,5.26329883833174,5.09978233116903,5.91734247920057,6.48543376748077,5.44897368735035,4.58168753024612,4.64877399864809,5.17335663426314,4.3834619403626,4.82426959850094,4.25179957539489,4.51332410482529,4.72089412481871,4.90820536111354,5.24111216387556,5.54630196326278,5.55168599614618,4.97431429295295,4.98773049359552,4.69637532575787,4.0528972397118,4.91888613006569,5.45549433229542,5.97869690058643,5.61292987802446,5.5370022820021,4.85958719341262,4.62438490956195,4.71416811083403,5.34345150777703,4.89622577863435,5.39811498536746,5.92641029403382,5.84944361185211,6.36518592795107,5.6103658438618,5.90939632477325,5.50533565803909],"TUR^FMA_PE(LTMA,-10AY,0,AM,\"PORTAGG\",\"MEANR\")":[10.4004087720125,11.1952970471707,11.4366883790243,12.1369073121561,12.117875603333,11.7439996999072,11.6942712353265,11.9588631058213,11.5231549471074,11.4996496795064,10.8249761278495,10.6624499311918,10.9556289963821,11.2940846625826,9.99622692082334,9.6571973471253,9.72789804810802,9.87324968359107,9.9182388146094,9.57593243637776,9.4003335441376,9.41885195164569,9.48295328258802,9.36880386291964,9.40916852099439,8.97706567035386,9.00858118836742,9.38066675013423,10.0518872123403,9.84499741559439,9.73005550173899,9.72632429729975,9.64916558016753,9.7729476440724,9.49050807802057,9.32181120651213,9.13004754714125,8.87312362116291,8.77266344821074,9.06661903826189,9.08109711466462,9.14654616654227,8.91771547963449,8.52414530250322,8.07965777060153,7.77791844905277,7.36379810236724,7.47862048311682,7.48110847255532,6.90629407842536,6.59947809464733,7.13176287036923,7.2792640252697,7.47624924890046,7.23709283046403,6.95084271763806,7.24646227156936,7.52829816021184,7.45230367514662,7.70395199222184,7.54716590009648,8.20958012426894,8.81104703991989,9.53087423768655,9.20194650455105,7.75804382074632,7.82160259899396,8.24775297721572,9.26166204272545,9.69855726931641,9.78196901609578,10.1096420192254,11.0679961216565,12.7697258941989,12.8337133868848,13.5199659831598,12.2785327564698,11.385957689075,10.7459629228767,10.2855456953814,9.59984049218521,9.01785756432158,8.3882379380596,7.76543576626577,7.09535236247559,7.31497506782633,7.79242903725568,6.84426507080522,6.11279619050866,5.76179871798144,5.8264605319267,5.43344456689298,5.53229729024102,5.15448610929773,4.96633149637536,4.90469293806999,5.01640487690616,4.94457754621504,5.00421239604437,5.19367029209152,4.56530996871603,4.71962061737717,4.68706665819018,4.4756758663803,4.89208280102432,5.3778669088568,6.04690975960397,6.08048261353588,6.24303561384334,5.66966641519577,5.60931319634582,5.82435656451572,6.74277943575675,6.49951548413454,6.55360119768533,6.75425450996171,6.78931075493374,7.13612668186316,6.69573738263607,7.40256729967164,7.43290677037615],"DDR3512M-FDS^FG_PRICE_CHANGE(0,-1AM)":-2.8394438190832,"NI-FDS^FG_PRICE(0)/MAX(FG_PRICE(0,-1AY))":0.788719153936545,"CPALM-FDS^FG_PRICE_CHANGE(0,-3AM)":8.35633626097867,"BRENT-FDS^FG_PRICE(0)":85.86,"FC0000PE^FG_PRICE(0)":855.5843,"TUR^FG_PRICE_MAVG(0,,,,200)":38.317574,"EWW^FG_PRICE_MAVG(0,,,,30)":54.06867,"EPHE^FG_PRICE_MAVG(0,,,,200)":26.508455,"KSA^P_PRICE(0)/P_PRICE_HIGH_PR(0,,,,,,\"PRICE\",\"INTRA\",\"52W\")":0.92360574,"UAE^P_PRICE(0)/P_PRICE_HIGH_PR(0,,,,,,\"PRICE\",\"INTRA\",\"52W\")":0.9569132,"SET-BKK^P_PRICE(0)/P_PRICE_HIGH_PR(0,,,,,,\"PRICE\",\"INTRA\",\"52W\")":0.988718,"GREK^P_PRICE(0)/P_PRICE_HIGH_PR(0,,,,,,\"PRICE\",\"INTRA\",\"52W\")":0.9487993,"EWM^P_PRICE(0)/P_PRICE_LOW_PR(0,,,,,,\"PRICE\",\"INTRA\",\"52W\")-1":0.27559054,"EIDO^FG_TOTAL_RETURNC(0,-12AM)":10.422194,"URTH^P_PRICE(0)/P_PRICE_LOW_PR(0,,,,,,\"PRICE\",\"INTRA\",\"52W\")-1":0.38099384,"URTH^FMA_COS_UP(\"EPS\",\"1M\",+1,NOW,,,\"PORTAGG\",\"MEANR\")":440.0,"EZA^FMA_COS_UP(\"EPS\",\"1M\",+1,NOW,,,\"PORTAGG\",\"MEANR\")":13.0,"EPU^FMA_COS_UP(\"EPS\",\"1M\",+1,NOW,,,\"PORTAGG\",\"MEANR\")":9.0,"ECH^FMA_RBICS_REV_CURRENT(30, LOC, \"PORTAGG\")":35.1309906504413,"REFEUREFI-FDS^PROPER_NAME(0,,,\"SECURITY\",\"NAME\")":"Eurozone Main Refinancing Operations Minimum Bid Rate","REFMYON-FDS^PROPER_NAME(0,,,\"SECURITY\",\"NAME\")":"Malaysia Policy Rate - Overnight","REFCNRMB-FDS^PROPER_NAME(0,,,\"SECURITY\",\"NAME\")":"China Loan Prime Rate (LPR) - 1 Year","TRYGR10Y-FDS^PCTCHG(FG_YIELD(0,,,,\"YTM\"),FG_YIELD(-1AM,,,,\"YTM\"))":-4.016441,"EWW^FMA_ROE(NTMA,-20AY,NOW,FY,\"PORTAGG\",\"MEANR\")":[null,null,null,null,null,null,null,null,null,null,null,null,12.2361967072767,12.6640790394995,12.8972143418882,12.15775946746,11.8867090707207,13.7673296180443,13.3379769222893,13.7117659742144],"TRYJP10Y-FDS^FG_YIELD(-10AY,0,Y,,\"YTM\")":[0.3138,0.2604,0.0315,0.0465,-0.0051,-0.0208,0.0201,0.0672,0.4224,0.6127],"USDTRY^STD(FG_PRICE_CHANGE(0,-1AY,AM))":1.53183621827403,"USDMYR^FG_COMPANY_NAME":"Malaysian Ringgit per U.S. Dollar","USDCNH^FG_PRICE(0)":7.1187,"VNM^FG_TOTAL_RETURNC(-10AY,0,AM)":[-7.620734,1.0071874,-9.306741,1.4655709,3.8451672,-8.195984,1.3348103,-8.6169,10.090089,4.5826554,-10.7981205,-8.479536,11.629391,-5.6668577,-10.49757,-9.065247,7.81734,1.7228961,-0.49399734,3.9007068,-1.6382217,7.7029824,-1.1597931,-7.887876,4.3878317,-6.9830475,-4.6647253,5.1266193,3.5767436,-1.5827298,1.096487,0.14461279,5.992782,-0.817436,-2.5412142,5.7082534,2.7999997,8.625162,1.8029809,10.988939,0.9076357,0.89946985,1.1536479,-9.175741,-5.9931574,-2.3072183,1.9266605,2.1951199,-7.517898,-2.000004,0.46083927,2.2034287,6.7226887,3.937006,-2.7971983,-1.5587568,-1.7661452,0.92995167,-4.29976,2.695763,0.8749962,1.5489459,-3.2336771,1.9727349,-6.105918,-33.37757,22.011948,8.653069,3.305781,5.4545403,-0.82758665,3.0598044,2.496624,1.8433213,8.985138,9.826195,-1.3015151,-2.1428645,8.309948,-2.7993798,6.7200065,-3.1484306,0.10319948,2.2680402,-1.0584712,6.214988,-0.38369298,-4.773736,0.5589485,-4.749876,-4.509288,-14.333332,-3.8910508,-3.7111938,9.600555,-7.225066,-14.472782,-8.299756,9.929705,2.5529742,-6.5302906,-2.1043777,4.2992234,2.2258878,5.887103,7.387662,0.5673766,4.4428825,-13.706959,2.5821567,-0.49427152,4.3068886,2.0534754,1.2908101,-8.995503,6.672156,-1.8532813,-4.327303,-0.08223653,2.6337504,-1.7642379],"SET-BKK^FMA_PE(NTMA,-10AY,0,AM,\"PORTAGG\",\"MEANR\")":[15.1146051196524,15.6442117160587,14.9351327565011,15.0887547461386,16.1854151460213,15.1558208527231,15.4686431114522,15.4033230407266,15.2857779874383,15.1021129395085,14.0150626230546,14.2270590592297,14.4670535608703,13.6909769324534,12.5688727577878,12.3748589665589,13.3262210652127,14.4472508465625,14.4095431384612,14.3595438984337,14.5286279308166,15.1904959968906,15.3820594574746,14.5076450255281,14.4510141115261,14.3932849099911,14.7480424829128,14.9424999216996,15.0811295955032,14.9080257090736,14.9194592187162,14.5157279335103,14.8511463765353,14.5947463374127,14.6650443118385,15.5289407415219,15.6855450608913,15.6508901130631,15.6546596877155,16.4160023515774,16.0419343777833,15.6676018028088,15.1568187437693,15.351356326588,14.590349439667,14.1524485810217,14.5353843625206,14.9766764493233,14.3827594033602,14.0359657358717,13.6249220116611,13.9237088175466,14.6464529142207,14.6591343939612,15.1135884698721,14.5637863931332,15.3770670014625,15.7356392661756,15.1225410271665,15.4277509697869,15.4786461823065,15.7470278969016,15.206863018916,15.7376733862685,15.2578756171822,11.5985836057399,15.0566281786978,17.7926697731246,19.4700147364016,19.3228142911555,19.4542787458731,18.9190665425798,17.7957925811808,18.7193852411103,19.3802832059765,19.9129479416828,19.3205179340224,19.6065550800285,18.8725199420157,17.7257121189764,17.8084851528214,17.1232057862801,16.8574270963481,17.5152952442426,17.4514777533463,17.5620614679056,17.1089118735928,17.3241279821621,17.6300519574205,17.0491697983577,16.6036219391375,16.1021693382297,15.1457237135107,14.9680083863258,15.5768074838574,15.3969373263716,15.1168359454746,15.5597998703031,15.5084806595124,15.9988530268942,15.8943696695891,15.3364507449385,15.8080736951314,15.4525341363412,15.9345155703272,15.8683933863593,15.7186152903726,15.7138710563857,14.7536823604285,14.6288784730609,14.3671529776814,14.1597807920784,14.3367061553605,14.3677889018637,14.0784091334854,14.338901351406,13.3224725197743,13.6084788714592,13.4744909249898,14.8982039154768,15.4749257904197],"TUR^FG_PRICE_MAVG(0,,,,30)":35.44533,"GREK^FG_PRICE_MAVG(0,,,,200)":40.861717,"MCHI^P_PRICE(0)/P_PRICE_HIGH_PR(0,,,,,,\"PRICE\",\"INTRA\",\"52W\")":0.84452623,"EWZ^P_PRICE(0)/P_PRICE_HIGH_PR(0,,,,,,\"PRICE\",\"INTRA\",\"52W\")":0.78903186,"CAGDPY@QA^EE_ACTUAL_ANNUAL(MED,+1)":15.0,"USDSAR^FG_PRICE_CHANGE(0,-3AM)":0.13331175,"USDZAR^STD(FG_PRICE_CHANGE(0,-1AY,AM))":1.98305120453232,"USDMXN^FG_PRICE_CHANGE(0,-6AM)":15.428389,"USDIDR^STD(FG_PRICE_CHANGE(0,-1AY,AM))":1.91414411626866,"VNM^FMA_DIV_YLD(NTMA,-10AY,0,AM,\"PORTAGG\",\"MEANR\")":[2.95908303817102,2.95142703269469,3.42021413364255,3.02455429132026,2.95935290456168,3.06197019815305,2.93282452830795,2.82783648804957,2.77379101025554,4.14815619479581,3.90582848179013,3.59926456356795,3.02964857633873,2.99333407286872,2.74308481790733,null,null,2.72272928974773,3.11052129949917,3.14487474839181,3.25522395616727,3.08195878665171,3.01272170131768,3.28934241415557,2.59451055226831,2.66682466436244,2.90621293601166,2.89456241881118,3.05556637747703,2.9990710541441,2.65065803600327,2.38634273304137,2.00507333143532,1.61274115216492,1.76684506354282,1.71718606936538,1.86355372799909,1.91777624901664,1.66360190247411,1.54764280692054,1.81365169415972,1.66913273267879,1.90369816592183,1.74168276279057,1.60501104215392,1.79616364727527,1.51602796850531,1.73471224707454,1.71972524078413,1.97359077317909,1.56733643745118,1.7909513862762,1.73042350809203,1.58697539426747,1.59451659741918,1.52507640090095,1.63065514524013,1.78540638381185,1.92966300527247,1.88729493140005,1.8333575845371,1.6818864586715,1.61679882808175,1.49597976717385,1.55212507986664,2.03515812790237,1.86996618071416,1.66068371562291,1.35962164675253,1.36211083913557,1.39905842778039,1.29966455734866,1.34302975578248,1.3370406585198,1.22525496221865,1.14389171832605,1.18024878838253,1.16746220580075,1.12913900108133,1.21997480126839,1.21571533077224,1.42289339360361,1.41645178969563,1.38742215427256,1.42270179533966,1.35832141649657,1.49641968383327,1.58097612342482,1.68370541687079,1.82603734605492,1.66567620372894,1.8320398829355,1.93318141803112,1.9583449407054,1.91582684025178,1.98134719546581,2.46744240697022,2.5811812782785,2.74594408611942,2.64901474462895,2.56749625789448,2.45542538044357,2.48882962659812,2.53206486520175,2.61328556598379,2.62142976819345,2.56253954591027,2.67092455349289,3.13530440678265,2.92159072160779,2.99586878061941,2.75917522856733,2.8095663873171,2.29712112282205,2.44360963197912,1.98001754868278,1.96748600210383,1.96638458104144,1.97579391702167,1.99621238845953,2.06543664499276],"SET-BKK^FMA_PE(LTMA,-10AY,0,AM,\"PORTAGG\",\"MEANR\")":[18.7207549538076,19.8187002547876,19.4075175310456,19.528810853969,22.6479393851056,23.1547878162475,22.529725885477,21.9367705521237,21.2911674309453,20.6972314561529,19.4227505522321,19.0031066676721,18.7643591544555,16.3427605239294,14.616977877518,13.8962235548337,16.001277215638,16.6066987677227,16.4559889768857,16.3300329201495,16.3248407834453,16.6532594211598,16.7197485097683,16.1001488823737,15.9348135703019,15.8178427633143,16.1163835499885,16.3473867678271,16.3671300123503,16.3026720240508,16.2398284033052,16.01374544555,16.1037580014765,15.9091267105874,15.9262376107196,16.5573002277537,16.770404006137,17.0977840156689,17.4441131708732,18.4274349403861,17.9817673436924,17.6600395735414,17.319451537469,17.258758765657,16.7445042512765,16.3041072758716,16.252960903188,16.4571052039718,15.8240091097008,15.2439649817012,14.5411973936623,14.7485165007504,15.570044301568,16.1358273700697,16.1743496758323,15.9304085649686,16.2491089589037,16.4985752754459,16.2357076770528,16.5210744280235,16.7545571061899,17.2003075664644,16.7810408730786,17.1960961370428,16.4960597156239,14.3662749026775,15.2005792646519,16.6079734322539,18.1352071272708,18.8635082380329,20.2362411371328,21.2380988104828,21.4360137286564,22.9158050492299,25.600025103289,28.0724961589599,27.8903329827952,27.3627601045186,26.5208849309664,25.2077080015524,24.3547527402526,23.2513094423581,22.1486501305539,21.8549118874773,20.9953832277842,20.2902082683302,19.1310836593322,19.0505692569405,19.2536316307819,18.7885624631274,18.5417821982746,18.209889149298,17.5930026762752,17.2860989252662,17.2811897338126,16.8403694771319,16.2688435239813,16.6284494356135,16.4902018919198,17.1491773530711,17.4587475721213,17.2850711464148,17.3020829243435,17.1158559040726,17.317936541247,17.3267780920667,17.3793834498697,17.4182907900564,16.845456926126,16.5058566728864,16.135018758733,15.4557164538235,16.1073501570592,16.5995548364813,16.349539725595,16.297594969484,15.6892260882886,15.6660367327133,15.5399190902007,16.67605482099,17.3743912367571],"DDR3512M-FDS^FG_PRICE_MAVG(0,,,,30)":0.8775117,"NI-FDS^FG_PRICE_CHANGE(0,-1AY)":-9.14997292907418,"CPALM-FDS^FG_PRICE_CHANGE(0,-1AM)":10.2374266019913,"COPP-FDS^MAX(FG_PRICE(0,-5AY))":5.119,"GREK^FG_PRICE_MAVG(0,,,,60)":41.932262,"EWW^FG_PRICE(0)":54.0,"EPHE^FG_PRICE_MAVG(0,,,,60)":27.702084,"KSA^FG_TOTAL_RETURNC(0,-6AM)":-2.6609719,"UAE^FG_TOTAL_RETURNC(0,-6AM)":6.075752,"SET-BKK^FG_TOTAL_RETURNC(0,-6AM)":9.46349,"MCHI^FG_TOTAL_RETURNC(0,-6AM)":28.255404,"GREK^FG_TOTAL_RETURNC(0,-6AM)":9.142494,"EWZ^FG_TOTAL_RETURNC(0,-6AM)":-3.268516,"EWM^P_PRICE(0)/P_PRICE_HIGH_PR(0,,,,,,\"PRICE\",\"INTRA\",\"52W\")":0.9428883,"EIDO^P_PRICE(0)/P_PRICE_LOW_PR(0,,,,,,\"PRICE\",\"INTRA\",\"52W\")-1":0.24709785,"URTH^P_PRICE(0)/P_PRICE_HIGH_PR(0,,,,,,\"PRICE\",\"INTRA\",\"52W\")":0.9978267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2441362,11.6209108336754,14.7244118880078,12.9407917731186,11.9161171814971],"TRYAU10Y-FDS^FG_YIELD(-10AY,0,Y,,\"YTM\")":[2.81,2.88,2.76,2.63,2.315,1.375,0.972,1.671,4.051,3.955],"USDSAR^FG_PRICE_CHANGE(0,-1AM)":0.07460117,"USDTRY^FG_PRICE_CHANGE(0,-6AM)":5.3305745,"USDCNH^FG_COMPANY_NAME":"Chinese Offshore Renminbi per U.S. Dollar","UAE^FG_TOTAL_RETURNC(-10AY,0,AM)":[-15.035516,6.363213,-18.73362,7.1401596,-0.5646765,-7.4341774,17.49184,-0.9531498,-0.7514298,0.843668,-8.014274,-4.6625495,2.9741883,-15.313351,-3.2181501,-4.2102695,6.0634613,12.18791,3.308928,-7.5702906,1.9957542,7.774389,0.28951168,-3.0023098,-3.273803,-2.7692318,8.101261,2.765274,0.57537556,-3.3180773,0.79882145,1.1446953,1.5089989,4.2586803,-1.4084518,1.4342785,0.10703802,-4.952174,-1.1249185,6.9658756,-4.4212875,-1.5910327,0.0,-4.4323387,2.5075555,-0.3338158,0.0,-2.2407115,-2.1611035,1.6733646,-8.138662,1.5850186,-1.1347592,4.519367,6.3136578,-11.232477,1.5118003,5.37045,-3.3353567,3.1341076,1.6961217,-5.3161917,-1.1376143,1.5961409,-5.2166643,-35.549034,18.181824,2.9352188,4.654217,0.0495553,6.1416507,1.8198729,-1.7415166,5.503738,7.5825095,4.1118383,2.1327019,2.7068734,1.5481949,6.1873317,3.2936096,-2.134359,4.3260694,3.682661,-1.7670095,12.314951,4.5737386,-5.2416983,4.7326446,6.9835544,4.004383,-8.491552,-6.515324,-3.8083255,8.613003,-1.5087485,-6.4950943,2.2280455,-1.4521122,-1.8252909,-0.86321235,-8.171469,7.877457,-1.1494279,2.2999763,4.052198,-0.66006184,1.1960149,-6.9599447,5.9280157,-3.2644868,3.2872558,0.20134449,-0.8707285,-1.4864862,-1.3717413,-2.4957001,5.2631617,2.1831036,3.8594007,-1.2607813],"QAT^FMA_PE(NTMA,-10AY,0,AM,\"PORTAGG\",\"MEANR\")":[14.5630225522606,15.1409156917883,12.3758981227572,13.3506664029115,13.9975278887764,12.8188031292583,13.308492723342,13.7057685245544,13.1146954832892,13.4224668322726,12.8666587463514,12.6773699049401,12.8665511197149,11.904360080069,10.1023022231707,10.2101735179562,11.5011108194353,12.1761635537777,12.2422125058341,11.6812715955601,11.6985473208104,12.5555126964517,13.6493772899908,12.8487988942578,12.9913093303261,12.1909818873993,12.9373656813778,13.7897280497861,13.4409867796861,12.7918310245181,13.1020053981824,13.0338410236465,12.2972789935589,12.3073310194879,12.101783107213,10.7367937031044,10.7183107540422,10.8631341534545,11.4284280320538,12.3636834472046,11.6819665172141,11.2674250618214,11.5270884358979,11.2761461153949,11.3707242467246,11.5558029216252,11.9207790361592,12.4022659862354,12.6894354007422,12.812483997434,13.1231800664832,13.5428392907554,12.4303379523311,12.4677118785625,12.9962644744029,12.170677221671,13.0438206764936,13.3115234487672,12.1668059470565,13.4875036376243,13.6425230361022,13.2210676211205,13.7171819784842,14.2186545133171,13.0079259482272,11.7262539365635,12.3037472347858,13.7443655735223,14.7275830750282,15.0764675781205,15.6770369783221,15.2475068020761,15.5297693414096,15.2248392304765,14.3315133225311,14.5416431230183,13.4700859950704,13.4922349382203,13.9954084314394,13.8812600440257,13.5269807528396,13.0227591643071,13.4476637028857,13.2319191044104,13.3827099552327,13.6621306282737,13.1443345649706,13.9525318785132,13.6645929212682,14.1950607397659,14.0733843837809,13.058374826146,12.1075388375578,12.3041571621443,14.2862437500818,13.1982022803935,12.5981953455907,12.639232483208,11.5021569341794,11.0831664560403,11.1677464538976,10.4911925378643,10.6075991757183,11.3452584332889,11.231356362982,11.186632261391,11.3329025335136,10.8460142145147,10.4505695632937,10.7528516656098,10.2723370080645,10.7332498920387,10.5547570925604,10.5175773424597,10.0349889550353,9.93466846675838,9.85442775829632,10.2685326042574,10.5765601131968,10.7928993784544,11.1651225888679],"TUR^FG_PRICE(0)":33.17,"MCHI^FG_TOTAL_RETURNC(0,-3AM)":19.729673,"EWW^FG_TOTAL_RETURNC(0,-6AM)":-16.122055,"EPOL^P_PRICE(0)/P_PRICE_HIGH_PR(0,,,,,,\"PRICE\",\"INTRA\",\"52W\")":0.891146,"CNYA^P_PRICE(0)/P_PRICE_LOW_PR(0,,,,,,\"PRICE\",\"INTRA\",\"52W\")-1":0.2778983,"URTH^PERCENT_CHANGE(FMA_EPS(+1,0,,,,\"PORTAGG\",\"MEAN\"),FMA_EPS(+1,-1AM,,,,\"PORTAGG\",\"MEAN\"))":-1.7312536652537,"SET-BKK^FMA_COS_DOWN(\"EPS\",\"1M\",+1,NOW,,,\"PORTAGG\",\"MEANR\")":60.0,"EWZ^FMA_COS_DOWN(\"EPS\",\"1M\",+1,NOW,,,\"PORTAGG\",\"MEANR\")":28.0,"TUR^FMA_RBICS_REV_CURRENT(30, LOC, \"PORTAGG\")":23.6199035082149,"EPHE^FG_ROE(0)":12.41644061354,"REFTR1WREPO-FDS^FG_YIELD(NOW,,,0)":50.0,"REFZAREPO-FDS^FG_YIELD(NOW,,,0)":8.0,"REFPEMPR-FDS^FG_YIELD(NOW,,,0)":5.25,"TRYSA10Y-FDS^PCTCHG(FG_YIELD(0,,,,\"YTM\"),FG_YIELD(-1AM,,,,\"YTM\"))":7.9404054,"TRYID10Y-FDS^PCTCHG(FG_YIELD(0,,,,\"YTM\"),FG_YIELD(-3AM,,,,\"YTM\"))":-3.250401,"CNYA^FMA_ROE(NTMA,-20AY,NOW,FY,\"PORTAGG\",\"MEANR\")":[null,null,null,null,null,null,null,null,null,null,null,null,12.0357109832906,13.2280587166858,12.9587909941324,13.4756717168111,12.9923016382757,13.7666448458541,13.3712630657165,12.0212234685781],"USDZAR^FG_PRICE_CHANGE(0,-6AM)":-8.257723,"USDMXN^FG_PRICE_CHANGE(0,-3AM)":10.521591,"USDPEN^STD(FG_PRICE_CHANGE(0,-1AY,AM))":1.8826328504255,"USDIDR^FG_PRICE_CHANGE(0,-6AM)":-4.3894887,"TUR^P_PRICE_RETURNS_PR('52W',2,-10AY,0,AM)":[-13.806337,-0.29048324,2.9855251,25.65378,19.701397,5.8825135,-10.767567,-3.7389696,-17.903894,-16.17617,-26.26332,-28.5402,-15.89877,-21.346724,-29.564167,-37.11391,-28.148127,-5.589634,1.2467265,-23.56382,-11.526084,-13.741159,4.459238,5.4715037,-5.519408,-19.775217,-10.48106,-4.0390434,1.1419535,-12.337875,-16.992641,3.7081122,10.348129,15.221643,14.423466,19.618034,14.74682,24.003458,30.591143,42.67596,31.068539,19.923866,13.362813,-12.008029,-27.621572,-34.93685,-49.54621,-49.681843,-38.7233,-34.29631,-38.29155,-37.549347,-35.29703,-33.6092,-38.789867,-35.53647,-16.789543,-2.784741,19.133282,23.509323,1.3209224,8.31579,11.146259,15.164447,2.6943207,-30.617422,-15.3873625,4.7689795,0.25935173,-3.9778411,-16.278744,-21.160507,-11.311478,-13.888031,-4.780555,-4.903519,8.702385,56.698463,23.425175,15.157008,-2.3123622,-7.337153,16.879427,14.418888,5.162537,-1.88393,-27.646996,-26.761078,-30.1413,-28.88006,1.5200853,-12.089813,-9.190816,-11.189592,-1.5083551,10.639524,36.281597,44.894363,82.112,92.09002,75.5319,83.974266,49.491467,50.374985,60.52512,68.922615,66.40204,56.23584,38.612915,22.881817,1.4383078,-1.931709,18.232166,3.0524373,16.913902,47.153175,45.839203,49.30365,8.737553,4.4034243,-5.521977],"UAE^FMA_DIV_YLD(NTMA,-10AY,0,AM,\"PORTAGG\",\"MEANR\")":[2.92186116735587,2.87162057123255,3.59458977678775,3.39246152583865,3.39932380118285,3.8247280190017,3.1271381853021,3.21810869973292,3.4775952111534,3.51118904742777,3.82862005309106,4.05562895941445,3.83487083396826,4.45333786768155,4.16208142534443,4.71150537795765,4.49163768702451,3.94391044461094,3.87446608235902,4.20547324100808,4.05353905418245,3.81023675250991,3.72809452711017,3.68677146082804,3.75136215509281,3.98608827887741,4.13693598745923,3.97718055570973,4.04865474565817,4.18467822732636,4.02302705838573,3.97163133783468,4.06973766864607,3.92772489742954,4.05376768743668,4.08778926771594,4.19076501800225,4.45282703616931,4.4870598829031,4.18232555692948,4.35583310368955,4.49489392048855,4.76203255929903,4.96714054339463,4.87929229701467,4.73849606315897,4.75565763467389,4.83828995361056,4.92548903668997,4.84273454606677,5.17500773445543,5.20991153649931,5.34265815409048,5.1885726449852,4.80098049636646,5.38612590123989,5.27921719561513,5.02912770765103,5.09532832095835,4.71292074228667,4.71677864580507,4.7706253070928,5.04045382389158,5.09364098661708,5.24643605334545,7.85879600727377,5.37608495594072,4.64947064010418,4.39654430029456,4.66360091459572,4.54942742386366,4.25649675122634,4.31604891949213,4.56803756056573,4.38171432668918,4.2845078020462,4.36495034356421,4.45155322249368,4.40395241432821,4.3438193057957,4.38223385123711,4.69579999513151,4.47004188207555,4.16967768435079,4.08289520112973,3.73463938830419,4.11106584594857,4.3648191651384,3.93592279889169,3.69681295647951,3.47376963219287,3.88995040270464,4.32336529004253,4.36321246263864,4.03381917694959,4.10245260558393,4.40243574743467,4.37181240217652,4.69998206180493,4.71806264577041,4.60731228584778,4.94929623268199,4.4366219241117,4.51075059981283,4.50509226938044,4.25249947212575,4.22248970192376,4.37849355311109,4.58513679018724,4.6626129526653,4.71120704165328,4.54504467613937,4.8665441583076,5.05312629076344,5.51819030703962,5.78600049232503,5.94458202693061,5.54908370575185,5.47465389311632,5.24554773916519,5.29498780581351],"QAT^FMA_PE(LTMA,-10AY,0,AM,\"PORTAGG\",\"MEANR\")":[null,null,null,14.6141315995338,15.1763515120075,14.8038942923738,14.7892368614645,14.8409505478249,14.5173639439791,14.653096465998,14.2828531133215,14.0042745707484,14.1061640805469,13.025608710136,10.9091113275245,10.7510548049412,12.2164661008529,12.1381864887064,12.24143314928,12.1044255327437,12.1808022399454,12.6646603765446,13.5050119933986,13.1588262795294,13.4724588475576,12.9786938007699,13.9200594528582,15.0285771219601,14.9374596427881,14.7438808633744,14.7032734660094,14.6160234272547,14.1817098844272,14.124852945779,13.9522477508164,12.7495155455658,12.6011238430923,12.3994315317129,13.0571389517715,13.976211097421,13.4653287366503,12.8107301753772,12.7639465736064,12.5656964727328,12.574202040199,12.6010219347216,12.8103223924326,13.1090362505056,13.4087278052001,13.7369403724251,14.2532169376354,14.7747883795401,13.388312346201,13.5526353097344,13.6317509337455,13.3132047174875,13.6503916943278,13.8578884502916,13.1160895784103,14.0327096476618,14.2296104034892,14.1144404989096,14.4686946731083,15.3983305448433,14.1022910366721,13.6161286328195,13.6508831962907,14.2304121221864,14.8318119967422,15.5187134613235,16.2260937400612,16.1144158054588,16.7459075798021,17.5377935220226,17.3749569959527,17.943869410739,16.4823600386812,16.7738886952073,16.6435323451634,16.4041562454916,16.019302680413,15.5395206151795,15.5068853344099,15.3558695241333,15.4073135915331,15.6044227812508,14.91549823655,15.5913693392762,16.0839453811356,16.2319532714455,16.0277457957001,15.5106921616501,14.8549474964332,14.6116252335016,15.7405814665224,14.8805910269148,14.1650076588448,13.7987669095305,12.3255809623659,11.9058537260435,11.9734780614079,11.6604184399478,11.6043090249828,11.8237966265374,11.8182812115295,11.8184671447251,11.9755004739526,11.6490021981935,11.3423390958289,11.6810935392465,11.2419067045539,11.625338754835,11.4621258239406,11.4473391818735,11.2275784630942,11.0733729111057,10.895448311031,10.9944822065308,11.1507175610801,11.4158830151967,11.6963092707771],"DDR3512M-FDS^FG_PRICE(0)":0.86,"NI-FDS^FG_PRICE_CHANGE(0,-6AM)":-7.85282811641955,"CPALM-FDS^FG_PRICE_MAVG(0,,,,30)":4164.433,"FC0000KR^FG_PRICE(0)":440.41565,"GREK^FG_PRICE_MAVG(0,,,,30)":42.02463,"EWT^FG_PRICE_MAVG(0,,,,200)":50.2736,"EPHE^FG_PRICE_MAVG(0,,,,30)":28.977333,"KSA^FG_TOTAL_RETURNC(0,-3AM)":-1.3033152,"UAE^FG_TOTAL_RETURNC(0,-3AM)":4.7887325,"SET-BKK^FG_TOTAL_RETURNC(0,-3AM)":12.459612,"GREK^FG_TOTAL_RETURNC(0,-3AM)":0.047779083,"EWZ^FG_TOTAL_RETURNC(0,-3AM)":0.42735338,"EWM^FG_TOTAL_RETURNC(0,-6AM)":21.69671,"EIDO^P_PRICE(0)/P_PRICE_HIGH_PR(0,,,,,,\"PRICE\",\"INTRA\",\"52W\")":0.955325,"URTH^FG_TOTAL_RETURNC(0,-6AM)":15.625644,"URTH^FMA_PCT_ABOVE_MAVG(200,0,,,,\"PORTAGG\")":67.8749111584932,"VWO^FMA_COS_UP(\"EPS\",\"1M\",+1,NOW,,,\"PORTAGG\",\"MEANR\")":1023.0,"SET-BKK^FMA_COS_UP(\"EPS\",\"1M\",+1,NOW,,,\"PORTAGG\",\"MEANR\")":44.0,"USDSAR^FG_PRICE_CHANGE(0,-1AY)":0.12797117,"USDTRY^FG_PRICE_CHANGE(0,-3AM)":3.518796,"USDMXN^FG_PRICE_CHANGE(0,-1AM)":2.7983308,"TUR^FG_TOTAL_RETURNC(-10AY,0,AM)":[-3.625548,9.116232,-2.2254646,5.279851,-7.7441034,-10.122937,-1.1754632,11.483562,-11.328804,3.555727,-16.06834,-6.23551,11.459196,3.8461447,-12.4406395,-6.8874955,6.4083815,18.094719,5.9805274,-15.835524,1.7151713,1.8768549,1.6410232,-4.364276,-1.1606395,-11.82279,-1.4225245,-1.072079,12.092018,1.5807033,1.1739016,5.153799,7.6469064,6.9500804,0.9369254,-0.022637844,-5.1856875,-5.5170717,4.7017097,8.08264,0.7168412,-5.1823797,-4.152006,-18.379837,-11.454267,-3.859365,-22.75536,1.035285,15.463448,2.7430296,-3.0374467,9.382618,3.8618565,-2.2524118,-11.6313095,-13.990063,14.227605,12.321663,-4.849887,4.2071223,-5.2795053,9.836065,-0.5036533,10.769808,-5.2379313,-33.959538,10.175049,4.170811,9.310854,3.5996437,-13.855934,-1.869154,0.7017493,12.842215,10.019398,10.096539,8.841801,-4.800272,-16.149504,0.588727,-7.2716594,-1.0213614,7.879925,-3.2608688,-8.089882,5.281174,-20.174616,13.267088,3.8183808,-3.0815125,19.692314,-12.8963175,-2.5239527,-4.87805,19.639933,9.94072,11.903774,11.934769,16.572046,2.8261542,-5.4136634,2.8764248,-3.6804616,-12.381512,2.6515841,1.467073,17.854738,3.2239676,-0.7186353,-2.11581,-2.445966,-0.5899787,13.900412,-10.226387,9.275365,14.456236,-1.9765377,3.877461,-12.6728115,-2.5857627,-10.157097],"CAGDPY@ZA^EE_ACTUAL_ANNUAL(MED,+1)":-1.8,"USDZAR^FG_PRICE_CHANGE(0,-3AM)":-3.162688,"USDPEN^FG_PRICE_CHANGE(0,-6AM)":0.4729271,"USDIDR^FG_PRICE_CHANGE(0,-3AM)":-4.271126,"VNM^FMA_EPS(NTMA,-20AY,0,CY,,\"PORTAGG\",\"MEANR\")":[null,null,null,null,null,1.76556929798562,1.77344510490664,1.79926295005356,2.1935186011017,2.03454772468732,1.57039558296485,1.29980601244052,1.03619480330304,0.937220389578586,1.03904047410582,1.11601821980585,1.03737378869621,1.28884333622767,1.11127493421201,0.886057286970892],"SET-BKK^P_PRICE_RETURNS_PR('52W',2,-10AY,0,AM)":[4.0582895,11.047363,12.366474,16.616463,20.881308,11.537563,11.220348,7.4826,3.9053082,-3.6694288,-11.00586,-12.240017,-7.0615587,-12.929487,-15.286886,-17.966843,-19.246609,-9.698993,-10.727251,-7.276833,-6.1704993,0.35378933,12.705719,7.039356,4.170954,7.04813,17.195488,25.362825,22.458422,13.098108,12.557459,10.380578,11.719894,5.329764,1.2617946,12.922311,15.565741,15.980601,13.215017,16.561054,14.58329,16.358494,12.521434,13.473881,6.539476,4.093492,7.7179074,4.4437885,-1.4418483,-3.3259451,-8.152187,-12.947142,-9.423614,-10.718309,-5.4505644,-8.170968,0.23337603,5.3544044,-2.948314,-5.175358,-3.0589879,-1.6513765,-1.2285292,1.2769699,-7.4603615,-35.202183,-25.93593,-19.997389,-18.449747,-20.90177,-18.46819,-22.111189,-24.52063,-15.13744,-5.2029076,-5.6451797,-0.17507076,49.675133,29.063856,21.784962,17.48023,16.80516,16.672302,26.56883,33.25335,20.990192,10.636902,9.942186,13.37961,6.991887,7.689035,3.4165144,-3.6015213,-1.8775702,5.4257035,-0.07966757,-3.2580674,-2.0375311,-1.5990794,1.5160084,-3.5002708,-7.0218086,-4.448885,-5.77907,-0.109535456,-0.6156087,-7.148224,-6.307048,-9.589654,-12.332887,-13.93444,-18.245083,-16.403645,-11.366213,-14.60802,-9.197891,-16.80016,-13.713283,-14.251494,-6.009543,3.6144257],"INDA^FMA_DIV_YLD(NTMA,-10AY,0,AM,\"PORTAGG\",\"MEANR\")":[1.65213422279381,1.53767207787512,1.60765572307482,1.53956822496622,1.46565948923129,1.49964214444625,1.53819667528978,1.6385988394442,1.69150548786999,1.53796708356432,1.55564634275913,1.66513352036237,1.6454535073194,1.76702697575017,1.73234693400013,1.78421548997246,1.83146365778959,1.74929402463923,1.69444409239533,1.69471141175376,1.61554341079756,1.55701585034278,1.54042362316754,1.52569252940205,1.54678836927439,1.71667816522577,1.68222256828934,1.65647127090136,1.59829124108808,1.54784383746729,1.58516257005447,1.59499629272597,1.61644110059242,1.56553334287337,1.55494876900827,1.51685916955328,1.52643795548143,1.53121236865849,1.53313111524353,1.47277667776203,1.56758747456767,1.59748974882745,1.60765806759592,1.64867039985946,1.5948376174349,1.59380991056238,1.50643174536114,1.5307618207805,1.67632208761044,1.64932615925373,1.63011619470603,1.65105203526482,1.67045991250576,1.5856195125743,1.60426510531532,1.72043821020273,1.69991099965781,1.74586054863268,1.8112895363588,1.83130166256326,1.79079252512642,1.76080334556425,1.65861364686705,1.63652150269318,1.67742920639244,2.35390923238377,2.0503633134066,1.99458292554655,1.69829507279368,1.56823981184315,1.51048760612277,1.51932955395239,1.52136538290732,1.4531846279583,1.35064454222053,1.32077416703009,1.3223711624911,1.39340516347744,1.37987938428279,1.39423165975602,1.40276131028525,1.38865477423249,1.34053074683245,1.27398596035323,1.26764592937494,1.35130445609453,1.39317458275126,1.32690562538012,1.45560309352739,1.46079165440617,1.48194349215194,1.66706784682712,1.73347003611667,1.60612781008944,1.45469551837414,1.50861131655297,1.52069929438496,1.48883577573319,1.47229887805278,1.49325486836893,1.5395646971182,1.63305041854195,1.60652472332076,1.62302670256676,1.52823881760851,1.4558739717569,1.51443339981635,1.48663687094112,1.49850995385099,1.50097635134252,1.38561094691958,1.38602142190221,1.34420630900656,1.36359137445237,1.35937490853897,1.34700328800249,1.27984132955592,1.23722989060847,1.25526745061544,1.22699586631588,1.25568613866306],"MCHI^FMA_PE(LTMA,-10AY,0,AM,\"PORTAGG\",\"MEANR\")":[9.17625037973829,9.41535311052383,9.74212719495031,10.4351891737562,10.7521612365363,10.8006275725654,11.4303913288356,11.4774232209829,11.2744703198801,10.7748449992067,10.3739361000999,9.97536323040676,10.3564479899975,10.0447906557991,9.80346947132303,9.47105169610595,9.51352776598056,9.48988967935135,9.70820007560567,9.57255719638556,10.1475767773986,10.9233898949948,11.7575174995424,12.3326781950592,12.8933357088878,12.8659446542223,12.9303936063388,13.5848569418879,14.2183509246564,14.0740118522163,13.883451993804,14.00906966114,14.0099149839059,14.326161383071,14.5279429603773,14.9119088807604,15.3090840186874,15.5431934900854,15.1316534341018,16.3164218320577,15.5831009622648,15.3671401819616,14.8731400023169,14.8331945830796,14.6402149789412,14.0934044308769,13.4716900753172,13.0226789852001,12.121466497323,12.2991776462069,11.7299282125814,12.1060163622242,12.5043172551517,12.8755313891571,12.9481365114158,12.5506542525448,12.5004115729933,12.5988782722164,12.2231215141457,12.636199528972,12.41739762313,12.4481890304498,13.6076014236994,14.1384229685796,13.8236079663258,12.6880049367922,13.1345031607952,13.3670992981254,14.0759844969775,14.8504495742848,15.4820348325247,15.8368918657813,16.7024561160503,16.8390347966113,18.0759874039162,19.8466327069551,21.7969322906103,19.6276749141847,19.2318232706921,18.7291844877623,18.7422017582309,18.21279664787,16.723345496443,16.3863895559333,16.224699196781,15.5499908385136,14.2408032045295,14.1402507112531,13.8381809924777,12.8283510618676,12.644070660694,12.5096824640539,12.857271105536,12.7803088221863,12.3137918056223,12.0975387597304,11.1570975094056,11.6044486893499,12.2862370212729,13.5707393910913,12.9508402825185,12.2657499232346,12.3130625909328,12.0349121752179,12.1205168198434,11.7952258262838,11.5421404453795,11.6481319845335,11.2769421996307,11.2267487536133,10.6760338657693,9.98371500673687,10.3976722496718,10.4772483844166,10.3683076000003,10.9432105528587,10.5234961772521,10.3560954418802,10.1453739046373,9.81188560380814,11.1572361910179],"NI-FDS^FG_PRICE_CHANGE(0,-3AM)":3.54828756556618,"CPALM-FDS^FG_PRICE(0)":4318.0,"COPP-FDS^FG_PRICE_CHANGE(0,-1AM)":2.54837187352523,"FC0000AE^FG_PRICE(0)":147.18658,"SET-BKK^FG_PRICE_MAVG(0,,,,60)":1388.1465,"GREK^FG_PRICE(0)":41.88,"EWT^FG_PRICE_MAVG(0,,,,60)":53.069668,"EPHE^FG_PRICE(0)":28.85,"KSA^FG_TOTAL_RETURNC(0,-1AM)":0.07208586,"UAE^FG_TOTAL_RETURNC(0,-1AM)":-1.2607813,"SET-BKK^PERCENT_CHANGE(FMA_EPS(+1,0,,,,\"PORTAGG\",\"MEAN\"),FMA_EPS(+1,-3AM,,,,\"PORTAGG\",\"MEAN\"))":-6.43189493712841,"EWZ^FG_TOTAL_RETURNC(0,-1AM)":-6.0939074,"EWM^FG_TOTAL_RETURNC(0,-3AM)":11.292398,"EIDO^FG_TOTAL_RETURNC(0,-6AM)":11.791384,"URTH^FG_TOTAL_RETURNC(0,-3AM)":5.4313064,"VGK^SIZE(FG_CONSTITUENTS)":1271,"QAT^SIZE(FG_CONSTITUENTS)":35,"EPOL^FMA_COS_UP(\"EPS\",\"1M\",+1,NOW,,,\"PORTAGG\",\"MEANR\")":9.0,"VNM^FG_ROE(0)":8.1322237418307,"TRYPE10Y-FDS^FG_YIELD_NAME":"Treasury - Peru Benchmark Bond 10Y","REFTHREPO-FDS^(SUBARRAY(NOT_NA(NO_REPEAT_F(FG_YIELD(NOW,-10AY,D))),0,1)-SUBARRAY(NOT_NA(NO_REPEAT_F(FG_YIELD(NOW,-10AY,D))),1,1))*100":-25.0,"REFBRSELIC-FDS^(SUBARRAY(NOT_NA(NO_REPEAT_F(FG_YIELD(NOW,-10AY,D))),0,1)-SUBARRAY(NOT_NA(NO_REPEAT_F(FG_YIELD(NOW,-10AY,D))),1,1))*100":25.0,"REFPL7D-FDS^(SUBARRAY(NOT_NA(NO_REPEAT_F(FG_YIELD(NOW,-10AY,D))),0,1)-SUBARRAY(NOT_NA(NO_REPEAT_F(FG_YIELD(NOW,-10AY,D))),1,1))*100":-25.0,"TRYBR10Y-FDS^PCTCHG(FG_YIELD(0,,,,\"YTM\"),FG_YIELD(-3AM,,,,\"YTM\"))":5.9110236,"TRYQA10Y-FDS^FG_YIELD_NAME":"Treasury - Qatar Benchmark Bond 10Y","CC_TH^IMF_IFS_RCPI_Q(0)":null,"KSA^FMA_PE(LTM,0,,,\"PORTAGG\",\"MEANR\")":20.5549624571901,"GREK^FG_FCF_YIELD_NTM(0)":null,"EWT^FG_FCF_YIELD_NTM(0)":4.17004693672002,"EIDO^FG_FCF_YIELD_NTM(0)":null,"QAT^JULIAN(FMA_DIV_YLD(NTMA,NOW,NOW,M,\"PORTAGG\",\"MEANR\").DATES)":45565,"EWM^FG_COMPANY_NAME":"iShares MSCI Malaysia ETF","CC_SA^FG_COMPANY_NAME":"Saudi Arabia","USDSAR^FG_PRICE(0)":3.7558,"USDTRY^FG_PRICE_CHANGE(0,-1AM)":0.36284924,"USDMXN^FG_PRICE_CHANGE(0,-1AY)":7.867074,"USDIDR^FG_PRICE_CHANGE(0,-1AM)":0.847733,"INDA^FMA_PE(NTMA,-10AY,0,AM,\"PORTAGG\",\"MEANR\")":[16.0204870182654,17.3246652265059,16.591959332091,17.3709722653611,18.4534594472553,18.1448014212394,17.9890809828313,17.500469029596,17.204929279785,18.7260932784283,18.8286335390393,17.6740777824187,17.8528609206821,16.8911150333323,17.0727251778956,16.3736735836096,16.5135791042635,17.1126043892995,17.5500436598682,17.3660359082069,17.521122375317,18.0188847180992,18.1517629232322,17.9540750068415,17.6675387201486,16.0804730817845,16.2771874717784,16.6725498445479,17.6601497883186,17.9922840093869,17.8145685044734,18.1576806914514,18.0986672739405,18.5878572000492,18.6130695862644,19.0307894682312,18.7818361037235,18.708040797051,18.7560104763651,19.3071586971618,18.3976652615247,17.9436520385328,18.3305018814371,17.9041888385877,18.7052557222084,18.5976413706217,19.6882777528549,19.2324897948254,17.3953634246595,18.0244612268993,18.2013088943882,17.9892849709342,17.9592192484022,18.9204105560966,18.9454741358223,18.4023638156031,18.7706370961465,18.5905741374315,18.1370498779994,17.8545592555701,18.6166598363439,19.0988970231279,19.2643588185698,19.434313093443,19.0472386565393,13.7053321805929,16.6840945738101,17.8430696852698,21.5320747642635,23.3362946814455,23.7425411756145,23.2556064663747,22.7736250280207,22.9530781275714,24.2058999971411,24.3328408322,23.7232072578114,22.6921938481935,22.4328295663464,22.7669180473466,23.2580794045335,23.1797023734383,23.7881518080901,24.7664519138324,25.0730864453502,23.7138251946448,22.75705361885,23.705679166025,22.0660890543496,21.9012401611614,21.8640594271211,20.4375989376737,19.34928063189,20.6530835529984,23.0032890453708,22.2247055421425,21.7067142440159,22.3902734883098,22.3407882235276,21.8555221877751,20.986346395324,19.8157282458021,20.2199230347779,20.7410244063786,21.6671738462114,21.7982284125868,20.6709998531645,21.0796087594334,20.5076856844536,20.3846229667839,21.8316930647763,21.8757060916546,22.6198627763031,22.0890316651598,22.0852017996031,22.5951736443275,23.5180424781848,24.2471778503124,23.8923032238703,24.7769195932593,24.3602934936531],"WL-FDS^FG_PRICE(0)/MAX(FG_PRICE(0,-1AY))":0.742205920880272,"MCHI^PERCENT_CHANGE(FMA_EPS(+1,0,,,,\"PORTAGG\",\"MEAN\"),FMA_EPS(+1,-3AM,,,,\"PORTAGG\",\"MEAN\"))":5.19445012498492,"GREK^PERCENT_CHANGE(FMA_EPS(+1,0,,,,\"PORTAGG\",\"MEAN\"),FMA_EPS(+1,-3AM,,,,\"PORTAGG\",\"MEAN\"))":4.55480002715138,"EWW^FG_TOTAL_RETURNC(0,-1AM)":-1.2255311,"EPOL^FG_TOTAL_RETURNC(0,-3AM)":-5.1407576,"CNYA^FG_TOTAL_RETURNC(0,-6AM)":12.02085,"VWO^P_PRICE(0)/P_PRICE_LOW_PR(0,,,,,,\"PRICE\",\"INTRA\",\"52W\")-1":0.276999,"VWO^PERCENT_CHANGE(FMA_EPS(+1,0,,,,\"PORTAGG\",\"MEAN\"),FMA_EPS(+1,-1AM,,,,\"PORTAGG\",\"MEAN\"))":0.0,"VGK^FMA_COS_DOWN(\"EPS\",\"1M\",+1,NOW,,,\"PORTAGG\",\"MEANR\")":507.0,"EWY^SIZE(FG_CONSTITUENTS)":100,"QAT^FMA_RBICS_REV_CURRENT(30, LOC, \"PORTAGG\")":61.3564863000862,"ECH^FG_ROE(0)":8.96019721816246,"REFTHREPO-FDS^FG_YIELD(NOW,,,0)":2.25,"TRYVN10Y-FDS^PCTCHG(FG_YIELD(0,,,,\"YTM\"),FG_YIELD(-1AM,,,,\"YTM\"))":8.012156,"TIPSCL10Y-FDS^PCTCHG(FG_YIELD(0,,,,\"YTM\"),FG_YIELD(-3AM,,,,\"YTM\"))":-26.34772,"TRYMY10Y-FDS^FG_YIELD_NAME":"Treasury - Malaysia Benchmark Bond 10Y","VWO^FMA_EVAL_EBITDA(NTMA,0,,,\"PORTAGG\",\"MEANR\")":8.91685634064862,"TUR^FG_FCF_YIELD_NTM(0)":null,"EWZ^JULIAN(FMA_DIV_YLD(NTMA,NOW,NOW,M,\"PORTAGG\",\"MEANR\").DATES)":45565,"EPU^JULIAN(FMA_DIV_YLD(NTMA,NOW,NOW,M,\"PORTAGG\",\"MEANR\").DATES)":45565,"CNYA^JULIAN(FMA_DIV_YLD(NTMA,NOW,NOW,M,\"PORTAGG\",\"MEANR\").DATES)":45565,"SET-BKK^FG_PRICE_MAVG(0,,,,30)":1450.8904,"EZA^FG_PRICE_MAVG(0,,,,200)":42.48,"TRYBR10Y-FDS^FG_YIELD(-10AY,0,Y,,\"YTM\")":[12.319731,15.989595,11.062725,9.887577,8.936093,6.883678,6.961219,10.970291,12.900059,10.455909],"CAGDPY@BR^EE_ACTUAL_ANNUAL(MED,+1)":-1.7,"USDZAR^FG_PRICE_CHANGE(0,-1AM)":0.056946278,"USDPEN^FG_PRICE_CHANGE(0,-3AM)":0.78531504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59333437227,5.12773396645605,7.54796836254382,11.3918613623253,11.0560462161177],"QAT^P_PRICE_RETURNS_PR('52W',2,-10AY,0,AM)":[null,null,null,null,null,null,null,-3.4771562,-3.7520409,-9.465581,-13.815719,-19.081974,-8.746803,-22.112852,-18.58114,-23.72176,-20.67871,-10.677796,-13.362056,-19.87275,-16.978,-12.324304,-1.5006661,-7.711017,-7.7987313,-4.184169,5.4581046,23.511087,12.996459,0.25583506,6.573355,3.801,0.41359663,-4.3582497,-16.151398,-15.373373,-18.843508,-22.451735,-13.191223,-10.290056,-13.5638,-10.681671,-11.376887,-8.343416,0.2827406,1.7144918,7.464659,16.504728,24.319136,46.684967,26.753378,21.266472,14.401174,15.950787,16.776525,11.0942955,14.6565075,10.176479,-0.10357499,6.3191175,4.147053,-2.3332655,-2.6275814,-3.9188683,-2.5587916,-16.790659,-13.893682,-5.7003617,-6.7776737,-2.9235303,8.975136,3.9891362,3.8375616,4.61818,7.691622,7.533872,11.815739,30.031036,29.212904,24.883211,17.758633,14.739096,16.253674,12.7144575,18.652582,19.303703,12.227285,17.116463,26.23893,32.5544,29.617548,20.78079,16.46105,12.697554,24.287106,16.928768,6.6779137,2.2253036,-4.2423544,-13.912815,-15.626269,-24.24034,-24.168074,-12.077284,-10.444522,-8.820253,-19.564236,-17.239874,-18.572437,-11.859667,-4.75688,0.99031925,-1.0752678,7.4899435,0.44510365,-6.6791177,-4.088217,-0.82030296,1.0929823,7.193625,15.500188],"QAT^FG_TOTAL_RETURNC(-10AY,0,AM)":[-7.9659104,6.1014533,-13.377047,1.6644716,4.52348,-5.3528547,1.7421961,4.698169,-4.4953346,-0.35523772,-2.1390438,-4.1211247,3.5383463,-9.220177,-9.44922,-6.7487774,11.017966,6.5803647,-1.3152897,-3.1697214,-1.4405191,5.6524634,9.941983,-7.819617,0.8066654,-5.661339,2.443993,6.25,0.85470676,-4.2871294,4.375005,-5.6886315,-6.296301,2.392292,-3.6144614,-6.964278,-3.3269405,-10.859031,15.9682865,9.800887,-3.673464,0.060534477,3.2667756,-2.460456,2.5225282,3.8541794,1.5919805,1.1027336,3.1572819,6.1213136,-0.6802738,5.047822,-8.851796,1.1098742,4.0022016,-7.067311,5.6512475,-0.20377636,-8.108961,7.8627825,1.0498166,-0.48185587,-0.9795666,4.1266203,-7.980454,-13.65782,6.6621065,2.6925087,4.4442654,4.308307,2.7722597,2.9276729,0.6692648,0.4986167,1.9294381,3.3531666,-3.7414968,0.4077077,5.30591,-0.10282993,-1.5142739,1.6630411,4.098785,-0.35335422,6.129694,1.0501146,-4.11644,7.855737,3.7562966,5.430913,2.9727697,-6.9133816,-4.4212637,-2.2556365,14.804066,-6.110406,-3.3213615,-3.1675994,-9.339703,-3.9382756,1.2188435,-4.214561,2.342856,7.9285264,-2.6325285,-0.49696565,1.276362,-3.397262,-4.878044,5.128193,-2.3255825,1.8583179,0.1254201,3.0634284,-4.3646455,1.1554003,-0.8016825,2.8933048,3.4563541,2.208376,2.4930835],"GREK^FMA_DIV_YLD(NTMA,-10AY,0,AM,\"PORTAGG\",\"MEANR\")":[2.61802277647803,2.69491621676231,2.91731181511837,3.60899969862101,3.34910213196731,3.58833825890715,3.66154340668784,3.21812823482856,3.96491029136417,3.30617860635291,4.04671167381939,3.11404360513014,2.8855669707654,3.1134229942629,2.90757794228433,2.86472892098702,2.76194123277789,3.44566767175808,3.05138570724564,2.33648198802622,2.72675923679299,2.92437512902665,2.9218631488369,3.3428007106985,2.9686051179748,2.85477613468777,2.85507827577969,2.90872295588828,3.07410737168593,2.97531318444258,2.639324826674,2.61471071290147,2.62058831772555,2.46011684140214,2.60920331957911,2.82956624847088,2.81821966652202,3.19578527443219,2.66334768556753,2.61580401181327,2.79456183343588,3.15799083377507,2.9432838792929,3.29463712883514,3.36721608931771,3.39766842882545,3.73774602904968,3.79881767056452,4.2269627263721,4.27262105124867,4.35640353766411,4.33863614094183,4.16976064416968,3.74052897862379,3.50498654083963,3.95551916881588,3.27165483908624,3.20981758555009,3.48413958397812,3.35300145804032,3.21346317057911,3.23707512259538,2.93619211406523,2.88206360311812,2.8617037573601,5.91169658314749,4.62749065745146,4.43589550852477,3.66320452197802,3.72317270173529,3.54889311027969,3.46831000489887,3.81101229466886,3.46288056099518,3.1714598156205,3.26698571973193,3.34278590305744,3.23634925610155,3.30347815738547,3.12150711689834,3.01799367182912,3.08125227370752,3.03592325123004,2.97510693293806,3.06776092710702,2.79538391931672,3.19194342304003,3.12401615416437,2.96596833751685,3.09770474731636,3.15303679646899,3.62885521978808,4.18882760044691,4.37582419413487,3.90292775842099,4.4498643456885,4.44453576224835,4.59513894190198,4.44134206563192,4.4334546630929,3.94314303253781,4.45894832458081,4.13693130321115,4.32746955113066,3.91371446024699,4.02685567332686,4.49086712994062,4.54935505481027,5.0848702649316,4.520165742198,4.4842605326698,4.61688247263391,4.52509557887347,4.87735093002859,5.36320016104228,5.25758509212147,6.13355209134801,5.85315895809941,6.26933681580885,6.52248707189,6.64116772769188],"EWZ^FMA_PE(LTMA,-10AY,0,AM,\"PORTAGG\",\"MEANR\")":[12.6410730960707,12.3288535720253,11.8916993280683,12.2648396801936,12.7732804514731,13.011890701671,13.4619768717145,13.8892500899683,13.9701543128839,13.6985239666323,12.8341979469129,12.6635393711753,12.4799160319497,12.8408794273037,12.1350269194582,10.9584062511337,11.8881305793952,13.0582819981264,13.400458077918,13.0263148058793,12.9623721590183,13.956100658868,14.5937854610227,14.2400640797051,15.4525614338049,14.8497843514008,14.3259998721693,15.3051240915947,16.8915367238117,16.5512557998797,16.1416036007241,15.5835298841941,15.1546036305461,15.0706292616067,15.3019641301473,15.8590246406253,15.659297438984,14.7007643154641,14.4993054097146,15.6276552321977,16.1442161002291,16.3742976387096,16.0426057681845,15.451328887682,14.2697086096997,14.2988558702268,13.7382497780732,13.3178453985601,13.6650131727912,14.0197685299534,13.5961528504386,14.9022950850591,15.175564329363,14.7466771812782,14.193909453028,13.8697883572829,14.2705931913432,14.3660050309705,14.1783878778031,14.1730988098689,14.7412851925737,15.1465743819079,16.9354678411575,17.3660226427654,16.7572723426847,16.0882061524617,16.4793038327679,17.8998816812459,20.085959409086,31.577443543069,35.6996717781753,31.4905051533684,30.927918300148,30.9250581375407,35.6490789528583,31.3859505784035,28.2207123030931,20.0631674885227,18.859530745094,17.6344517380236,16.5802280138698,15.1507711380777,13.1838047320777,11.5935479982507,10.3402929707447,8.25851042020351,7.25498364808892,6.70852037291708,7.0639481702673,7.04120158228273,6.95658571789577,6.56884479797793,6.33388993560307,6.15369278738546,6.31689586050156,6.03126760331904,6.26939779621751,5.92866876487921,5.38878428011478,5.8429403930478,5.75298634228226,5.53836219385942,5.76817797541278,5.99302349618452,6.55960141166598,6.88569895605383,7.02052500579977,7.31721553592157,7.33245857039087,7.98451710311027,8.49792778435143,8.18030434317318,8.32127249418478,8.40072726621272,8.28072625933268,8.22305235509724,7.87691837732677,8.05644337773794,8.32392504973821,9.13675371769306,9.13750622856454],"NI-FDS^FG_PRICE_CHANGE(0,-1AM)":5.03912363067294,"W-FDS^MAX(FG_PRICE(0,-5AY))":14.2525,"COPP-FDS^FG_PRICE_MAVG(0,,,,30)":4.3473,"CC_VN^FG_COMPANY_NAME":"Vietnam","USDSAR^FG_COMPANY_NAME":"Saudi Arabian Riyal per U.S. Dollar","USDTHB^STD(FG_PRICE_CHANGE(0,-1AY,AM))":2.26200238611387,"USDMXN^FG_PRICE(0)":19.727,"USDIDR^FG_PRICE_CHANGE(0,-1AY)":-1.6846776,"MCHI^P_PRICE_RETURNS_PR('52W',2,-10AY,0,AM)":[1.470685,-0.56955814,3.8534403,14.160466,17.996073,25.577414,38.168217,38.94526,24.865162,13.1021385,-3.559631,-8.4566,6.618488,-0.118255615,-5.931324,-24.362797,-24.816053,-18.38435,-26.718348,-33.136402,-27.378284,-14.376915,0.090289116,6.3263893,0.7580161,-1.9312918,-1.6195178,24.872292,28.934502,22.504997,15.339506,33.873283,33.380795,32.186127,27.395857,35.061203,38.973534,50.90796,52.532196,58.913635,47.075798,46.45641,38.708176,33.966614,31.021893,13.022137,2.112031,-8.065539,-18.849009,-14.941102,-16.887737,-20.085907,-16.652817,-12.47574,-2.8486252,-15.793127,-15.056729,-5.911374,-4.290211,2.864337,11.152053,6.7520022,20.19496,21.334648,11.960006,-15.146219,-5.7964444,10.401117,14.19487,21.640968,35.39704,27.551197,34.52568,36.43391,28.149246,29.802536,48.080944,62.823997,39.24725,28.890587,24.482954,11.334491,-6.8039236,-6.0604277,-8.188522,-13.616370999999999,-22.022104,-25.879717,-34.49796,-34.050415,-36.357613,-38.867672,-33.50398,-32.2595,-27.569515,-31.33068,-41.298218,-34.65069,-23.090017,-14.677345,-18.287546,-8.783579,-2.0815969,-2.0598412,-5.9237003,-10.752333,-9.092623,-2.09772,5.599153,-2.1634161,-12.865376,-27.272392,-21.68737,-11.322576,-17.65151,3.9025784,-5.902404,-4.407793,-0.15848279,-3.7138581,23.095762],"EWY^FMA_PE(LTMA,-10AY,0,AM,\"PORTAGG\",\"MEANR\")":[10.8848598806712,11.6048357995939,11.331368696688,11.2287231215788,12.30039777804,12.1966290786785,12.0893021649244,11.7375266104019,11.3480392097937,11.1801608042134,10.9055677875801,10.8917606567693,11.1158524804486,11.205208392653,10.5503683235593,9.61812669424602,10.5758151515027,10.6499859352216,10.6950414696744,10.4154941708643,10.4069587752405,10.5954169913272,10.6485040067146,10.5478825363137,10.8351703580016,10.6281636558318,11.1412390314212,11.2562933564978,11.6768504197092,11.6192891436079,11.2640088731788,11.1284259891278,11.0126275031272,10.9474077794266,10.4746548487913,10.5060520593124,10.5978271422469,10.453858418378,10.1909785380853,10.4162429346945,10.5379243184531,10.5374689930042,10.3782658317558,10.167126880683,9.9587338584776,9.66530760446565,9.34879450851339,9.33583405034134,8.76364417040654,8.54252057785447,8.32072719909223,8.76087938706286,9.81788809086575,10.0948909774287,10.4324010813236,10.3983212490772,10.7968047104353,11.2073352550388,11.1477018766255,11.933282489037,12.2903656073703,13.7541166584984,14.4086090399546,15.0176487999974,16.4973155960856,14.4756751372931,14.7610378069125,14.9071751688837,15.365733264615,15.5770846517143,16.1312294006616,16.3716523448182,15.9081056073966,17.0230923799392,18.7390338661878,21.3254085605895,21.1947244491394,20.0948995988982,19.4655757649551,17.827615079274,16.9951932395521,16.0662181278661,14.5240998114481,13.5341852274751,12.1885671395568,10.8753707208171,10.1207419844008,9.33197793012009,9.40731691324236,9.31718187315636,9.29446637445142,9.23019486875749,8.93034817515483,8.93605957174661,9.10377563065922,8.73975110174247,8.74165914207856,9.85843027921403,9.73355564494288,10.2042073948634,10.90888356382,11.2090060047251,12.1132646689382,12.2101945031351,12.5829696618749,12.8997380632704,12.8479835045629,13.760585974136,13.6905164963696,14.0739178770313,14.8504995244978,14.3958559769255,16.6289307658969,16.0439149594219,15.4073148731808,14.8636257413995,14.2942522872955,13.7485798876327,12.7465062838972,11.7478248099264,11.4665261337675],"WL-FDS^FG_PRICE_CHANGE(0,-1AY)":-23.6182259369102,"FC0000IN^FG_PRICE(0)":1456.2627,"KSA^FG_PRICE_MAVG(0,,,,200)":42.4553,"TRYVN10Y-FDS^FG_YIELD(-10AY,0,Y,,\"YTM\")":[7.3,6.277413,7.1117578,5.6717234,4.738006,3.5404546,2.4877946,2.059403,4.687226,2.9473283],"TRYTW10Y-FDS^FG_YIELD(-10AY,0,Y,,\"YTM\")":[1.6015,1.015,1.2037,0.9478,0.8648,0.672,0.315,0.7413,1.2812,1.211],"CAGDPY@BR^EE_ACTUAL_ANNUAL(MED,0)":-1.00044711100741,"USDBRL^STD(FG_PRICE_CHANGE(0,-1AY,AM))":2.83659471457209,"USDPEN^FG_PRICE_CHANGE(0,-1AM)":0.05055666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61247494,23.2814283465185,19.7583571216769,36.4008288961816,47.7168789602001],"MCHI^FG_TOTAL_RETURNC(-10AY,0,AM)":[-5.1755247,1.9674182,1.9962907,4.5986533,2.433753,1.3795733,15.705919,-0.21235347,-5.369127,-7.787955,-8.206969,-7.5985966,9.318436,-3.4955025,-3.9398432,-15.48335,1.3227463,10.052228,3.89086,-8.951818,2.2824168,9.249806,7.302737,1.5802741,0.10371208,-6.0712757,-2.911985,6.4769506,5.6022406,2.6321173,-1.2723625,5.678618,2.7058005,7.4282885,3.4142017,7.692313,3.0034184,2.084899,-1.9535303,10.931576,-1.8056571,1.965189,-6.7180576,2.0661235,0.44822693,-7.3301673,-7.0068717,-2.5843263,-9.078383,6.9533944,-4.1548433,6.662929,2.8871298,6.5816283,3.5423636,-11.111111,0.8454919,2.647066,-6.674534,6.122446,-1.7528892,2.7195573,7.9146624,6.3554645,-3.8849413,-19.222462,14.915967,4.204762,4.3108463,9.192753,4.0196776,-0.027030706,5.162859,2.6474833,1.3617516,6.609416,10.799766,-11.180192,-2.4913967,-2.786231,0.7437706,-2.8759956,-12.447119,0.893116,2.6556253,-3.4209728,-8.444511,1.2723446,-2.0833373,-10.573328,-5.9026537,-6.6203413,9.732998,-1.1936307,-6.3854275,-5.3871393,-11.279493,7.5158715,9.036409,11.026621,-4.4140043,-6.3694296,5.654764,-6.599605,3.6065578,-4.638958,-4.6445074,1.8928885,-4.3044806,2.4384499,-5.5696783,-7.330757,5.0365567,3.8927555,-1.8858492,19.979763,-7.8382015,-3.1242847,1.0196805,-3.1220615,22.34069],"EZA^FMA_DIV_YLD(NTMA,-10AY,0,AM,\"PORTAGG\",\"MEANR\")":[3.56144505058513,3.28566586666083,3.35282341462269,3.33752180428413,3.11453456196558,3.07592978067572,2.97245976882578,3.07612984309698,3.245017543943,3.14859909691742,3.33048724163772,3.37710235713593,3.24861361788119,3.35396462548007,3.58487063692347,3.80911457694375,3.43511876013101,3.23284673751629,3.19905467441089,3.40277973311682,3.18438186360691,2.99275449360664,2.9284295770785,3.1389667739111,3.24934851858915,3.32759208356343,3.37625739347219,3.13127011138696,3.16565917158009,3.12570567291269,3.14948275111581,3.05981802958212,3.45612101710878,3.27524411912853,3.18347011343749,3.33094914775152,3.22609455532009,3.13840562904469,3.44368259302487,3.28254809268879,3.2857196225051,3.14122530703045,3.25188228602662,3.40944788950573,3.5390024848674,3.62257077927088,3.73681267836244,3.78621402777191,4.11977352758802,4.03711238482831,3.99765648366217,3.73446396137105,3.83875150722867,3.87154800717779,3.62967557347753,3.90502282892023,3.76035530807093,3.78642994176147,4.12161563719366,4.17471390686793,4.2167598639779,4.16950503689997,3.68035389822276,3.67252342303233,3.73248418682108,5.89511194441533,4.36848648985737,3.51195952171151,3.41002192182267,3.35629037966447,3.397127698525,3.50448503357043,3.59192814955902,3.55256806081204,3.7687028456071,3.93238067858946,3.84958564062709,3.83708891327911,4.05136543614259,4.28286510768228,4.28492742588824,4.52233520068696,4.99601576209052,5.1551402927686,4.74935478541962,4.46839174687691,4.64454908201007,4.51906823767767,4.33308245627667,4.33121679588152,4.61680143190158,4.94911398897946,5.24122215775809,5.00306397376781,4.8416383866416,5.37147611860737,5.44489165058495,4.95493888982005,4.99237328189915,4.56106859902495,4.66948182712529,4.92860999789913,4.44807499316173,4.70602357920983,4.41900879382652,4.23805881597193,4.50792314213503,4.48378882274334,4.49260676892259,4.35171284786761,4.22265731776726,4.43968639404147,4.35447055561191,4.30122081256038,4.26498511229618,3.91584951065188,3.95749697929777,3.95768899394397,3.80072669603852,3.88673952324495,3.7457910036084],"EZA^FMA_PE(NTMA,-10AY,0,AM,\"PORTAGG\",\"MEANR\")":[14.1467671411264,15.2930678766089,15.5305200781932,15.9447223741145,16.7398184236721,16.5401237823664,17.5328329731406,17.1504602978112,15.9458934912313,16.4518375356984,15.3486074083949,15.3946759068989,16.0532905976357,15.2180674379986,14.1339660335077,12.8225970814441,14.435711303264,15.2002608657366,15.2095201803025,14.07041547459,14.450268925122,15.3072662567147,15.9405716364233,14.7711168732811,14.5311574480051,14.1292526890315,13.9818903557459,15.1678898693864,15.4141570739356,16.1972505903599,15.9170518898142,16.1736761251649,14.8929044470493,15.4605465620225,15.7457476742512,15.120184565082,15.541511990001,15.9034733345906,14.6107773450727,15.3651424781296,15.2644364681587,15.8367840354714,15.4805600527005,14.6569392329188,14.1342353043576,13.8024063227321,13.11048765822,12.9715892709598,11.9663231527822,12.3951154636591,12.2737113808634,13.0676196012146,12.8299629799796,13.0722642743898,13.8035458339323,13.0136436918097,13.2481194355981,13.0251008461189,11.8312087459425,12.0727227197867,11.7357250479975,11.8171407077987,12.4785452254737,12.3880994427309,11.9913640308502,7.43396844760784,9.58132035439548,10.5126252809942,11.1544183478063,11.8216490506494,11.3524772012603,10.6860275617329,10.3503772636265,10.4770272829737,10.1328408832742,9.88346688855055,10.294952850794,10.0930924690905,10.0238365084778,9.70491919550403,9.4177049007135,9.35801533578387,9.06326191625306,8.82285166451449,9.57266188563506,9.71465140087069,9.57804078154297,9.79902059349781,10.0537203757874,10.0479948889872,9.43148161956167,8.88375250662732,8.29502985535376,8.68421976622838,8.91737778793995,8.12342824945376,8.30845981187415,8.98099628921895,8.78197818299889,9.4925392021302,9.07852900503553,8.4150821246218,9.31629024905131,8.78654099855767,9.43159207433314,9.93547865034027,9.39245347941373,9.49076724604212,9.376923976385,9.704809279104,9.73946479127483,9.25616768745068,9.4119156691892,9.16970352707712,9.12303454299827,9.92843998163513,9.98036446610256,9.81188059774035,10.2913548865651,10.1651256868312,10.4128092287088],"NI-FDS^FG_PRICE_MAVG(0,,,,30)":16700.334,"COPP-FDS^FG_PRICE(0)":4.346,"KSA^FG_PRICE_MAVG(0,,,,60)":41.779335,"EZA^FG_PRICE_MAVG(0,,,,60)":47.185833,"EWT^FG_PRICE(0)":56.66,"USDMXN^FG_COMPANY_NAME":"Mexican Peso per U.S. Dollar","USDIDR^FG_PRICE(0)":15465.0,"INDA^P_PRICE_RETURNS_PR('52W',2,-10AY,0,AM)":[23.19498,33.093166,23.435736,30.541945,40.744854,30.86127,21.466839,5.399239,1.1783838,7.8837276,-1.5816689,-10.508621,0.77198744,-14.396894,-8.852631,-19.370472,-25.835836,-19.155163,-13.457012,-11.452019,-4.9608946,-7.04093,-0.36660433,5.581641,1.2142777,-2.4951994,-0.100916624,10.390413,20.404613,19.475735,14.068449,20.725977,19.208504,17.548286,14.686847,18.201113,17.210781,33.08809,33.795822,35.580326,22.163307,9.715212,13.279676,4.0181994,3.9662004,2.154088,6.3039064,-1.9069493,-12.849581,-5.59451,-5.2940726,-10.450625,-10.343284,5.501449,3.4927368,2.0068645,6.307614,4.3287754,-6.0374317,-3.505224,16.404009,7.2726846,7.200098,10.707951,10.406303,-33.46864,-26.962143,-21.218563,-19.031895,-9.566462,4.387009,7.885492,5.164504,7.8777432,11.999583,14.389634,23.56391,77.79804,65.27472,64.64685,56.119,42.926502,37.55671,42.95324,45.32933,36.21116,19.244492,23.372173,10.667753,15.307629,15.630364,0.051748753,-6.9084764,-3.68523,1.9351125,-8.022672,-13.31194,-8.154928,-5.3189635,-10.497469,-9.596407,-13.616925,-10.608774,1.0617256,11.140907,11.535585,-1.3140142,4.927993,7.716131,5.100608,15.03948,15.809798,26.784111,32.349922,28.10867,28.717434,28.703917,28.340446,30.004608,27.651096,27.90593],"EWZ^FMA_DIV_YLD(NTMA,-10AY,0,AM,\"PORTAGG\",\"MEANR\")":[3.72535998650366,3.91143167062201,4.3474525747893,4.12277516836964,3.95890856327014,3.93926650487288,3.65560803886743,3.63312685426777,3.84615797048141,3.85574442396407,4.07902085823922,4.28317121504718,4.05319144414366,3.96605735018311,4.13985489386586,4.86447414741386,4.27795612106145,3.27416057008348,3.14890283203665,3.37162498393461,3.45663343874052,2.97005655617098,2.99127897693165,3.18530084219748,2.89494242993285,3.15818018165221,3.59315340319183,3.36730836287543,3.31815526873272,3.6343308778012,3.65849355388237,3.87302603240802,3.69923170238329,3.4959501402585,3.37258072560773,3.11367069140846,3.17160046245116,3.41703934926218,3.52208480498681,3.29187949230528,3.37924466425463,3.44445705232156,3.60754623148489,3.85251722569635,4.5786044201868,4.2434663412765,4.36001871682618,4.34508771687802,4.09919207984837,3.87820234820228,4.02951414810582,3.71391070436455,3.48710120503738,3.29355268767851,3.47810423248706,3.6888977311043,3.12616717068943,3.07954842664507,3.38602641191086,3.21753465998148,3.34479674342132,3.30042412256486,3.15116562257886,3.08138261214685,3.10774311138449,5.33132024850253,4.0154090740896,3.64918147930455,2.85778921026715,2.67903546021291,2.76896956062508,3.36433959231269,3.45424921987643,3.45729079509392,3.34876338705957,3.42115463319132,3.73991163731827,4.28263581709404,4.51534483943945,4.68697782157117,4.72643886794232,5.21682498645272,5.88621760011109,6.51600824561249,6.50571093218381,7.79468860221028,7.47751998455977,7.22781969454568,6.87202385021884,9.1205104909676,8.39976784421627,10.0106531471038,10.9036766883799,11.5355309367913,10.4009445594595,10.6214107438749,9.33497706778879,8.46499084173687,7.38282180800273,6.62498553599734,6.46351935660659,7.16028798306859,6.50769355363923,6.54296926966386,6.05377047049385,6.08004674567374,6.02220549135218,5.85011661801352,6.27986754341214,6.11824147531191,5.81959707076063,5.81138587759666,5.85307386236642,6.30848112061249,6.42171830365982,6.69116104583229,7.38152470569404,6.64815418898502,6.43072632664565,5.65513758504669,5.65912859649527],"EWW^FMA_PE(LTMA,-10AY,0,AM,\"PORTAGG\",\"MEANR\")":[null,null,null,null,null,null,null,null,null,null,null,null,null,null,null,22.1994685523522,23.9041990850408,24.7277604672983,24.54393720169,24.2318157740571,23.1952442942501,23.0035938771805,22.9829288341971,21.6953387316197,22.2472797395718,20.6175924586172,20.5167386815569,20.3876788472492,21.5563714927453,21.4046719031598,21.0022502215114,20.4210313893049,20.1631810379322,19.9889045702908,19.596448764895,19.2264504017204,18.4662728375381,16.9567006352221,17.1867174644409,17.3874485431402,17.8494757382631,17.847267229879,17.8238868707428,17.1874054081599,17.1955326109594,17.5931405530828,17.0685936270302,17.2810838542521,16.3824854799339,15.0178024236474,14.4244103527251,15.5685394964164,15.5803068794362,15.386808513947,15.484427202199,15.1167270784936,14.9379448418177,14.6916551955027,14.2251212189333,14.9829885992915,15.1653446926105,15.2993153494063,15.8583346138942,16.3098663784811,16.3417889270204,14.4204550476221,14.3879170809205,15.9671567796966,17.3010500374196,18.1612555352266,20.5764293578315,19.4708391209576,20.2630978084829,23.5064561466296,31.4569562241969,31.9800653982276,28.4624417251646,26.5392613317155,25.5046870377298,24.2132609907401,23.1359909994793,21.7793976253153,20.4791437213053,18.9583357915055,17.5327127245495,16.0817651379477,15.4794433057518,15.095643750716,14.8095736719003,14.9219211359663,14.7991226474157,14.265455063872,13.7169696962618,13.4174356381819,13.5021482837688,12.8807348400693,12.8267928436097,13.6812684305483,13.0732641323087,13.8787709898652,14.617813978662,14.4717644642647,14.3977040408496,14.1963969804256,13.7865131052438,13.4266692544292,13.1736779914355,12.7912555762417,12.1632638546275,12.9537845331117,14.1676992772751,13.3568993692465,14.7086162052869,15.7180689627467,15.391197344657,15.2831187165474,14.4975674649892,14.1197142554878,13.7751310461838,13.2836203715655,13.0025615524492],"WL-FDS^FG_PRICE_CHANGE(0,-6AM)":-0.404288978730871,"W-FDS^FG_PRICE_CHANGE(0,-3AM)":7.00607192900513,"TUR^FG_TOTAL_RETURNC(0,-12AM)":-5.521977,"QAT^FG_TOTAL_RETURNC(0,-12AM)":15.500188,"GREK^FMA_PCT_ABOVE_MAVG(200,0,,,,\"PORTAGG\")":51.7241379310345,"EWW^PERCENT_CHANGE(FMA_EPS(+1,0,,,,\"PORTAGG\",\"MEAN\"),FMA_EPS(+1,-1AM,,,,\"PORTAGG\",\"MEAN\"))":-2.13361579582537,"EPOL^PERCENT_CHANGE(FMA_EPS(+1,0,,,,\"PORTAGG\",\"MEAN\"),FMA_EPS(+1,-3AM,,,,\"PORTAGG\",\"MEAN\"))":-2.45748248547133,"CNYA^PERCENT_CHANGE(FMA_EPS(+1,0,,,,\"PORTAGG\",\"MEAN\"),FMA_EPS(+1,-3AM,,,,\"PORTAGG\",\"MEAN\"))":-0.85640082365662,"KSA^SIZE(FG_CONSTITUENTS)":126,"EWY^FMA_COS_UP(\"EPS\",\"1M\",+1,NOW,,,\"PORTAGG\",\"MEANR\")":32.0,"INDA^FMA_RBICS_REV_CURRENT(30, LOC, \"PORTAGG\")":30.3800766720157,"TRYSA10Y-FDS^FG_YIELD_NAME":"Treasury - SAUDI ARABIA Benchmark Bond 10Y","REFQALEND-FDS^(SUBARRAY(NOT_NA(NO_REPEAT_F(FG_YIELD(NOW,-10AY,D))),0,1)-SUBARRAY(NOT_NA(NO_REPEAT_F(FG_YIELD(NOW,-10AY,D))),1,1))*100":-55.0,"REFKRBASE-FDS^(SUBARRAY(NOT_NA(NO_REPEAT_F(FG_YIELD(NOW,-10AY,D))),0,1)-SUBARRAY(NOT_NA(NO_REPEAT_F(FG_YIELD(NOW,-10AY,D))),1,1))*100":-25.0,"TRYAE10Y-FDS^PCTCHG(FG_YIELD(0,,,,\"YTM\"),FG_YIELD(-1AM,,,,\"YTM\"))":9.204426,"^FG_YIELD(-10AY,0,Y,,\"YTM\")":[null,null,null,null,null,null,null,null,null,null],"TRYDE10Y-FDS^FG_YIELD(-10AY,0,Y,,\"YTM\")":[0.5475,0.636,0.22,0.47,0.239,-0.189,-0.575,-0.181,2.534,2.004],"CAGDPY@KR^EE_ACTUAL_ANNUAL(MED,+1)":3.75,"USDVND^STD(FG_PRICE_CHANGE(0,-1AY,AM))":1.25229931396436,"USDTHB^FG_PRICE_CHANGE(0,-3AM)":-7.805121,"USDINR^STD(FG_PRICE_CHANGE(0,-1AY,AM))":0.300535456254783,"USDBRL^FG_PRICE_CHANGE(0,-6AM)":8.037388,"USDPLN^STD(FG_PRICE_CHANGE(0,-1AY,AM))":2.56985625170888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38324,34.7106307308398,40.2723415007705,42.4815786364131,40.181607467413],"INDA^FG_TOTAL_RETURNC(-10AY,0,AM)":[-5.4690003,7.500839,-5.771303,7.4,2.8243303,0.12072325,-2.848959,-5.1357627,-1.40661,4.6174407,-4.171973,-7.211697,6.0530066,-8.341784,0.3316164,-6.850958,-3.5345495,9.139562,3.9984941,-2.9379725,3.3632278,4.7608256,2.7083397,-0.43948293,0.40746927,-11.701048,2.7575612,2.9693007,5.952823,6.61186,0.16067028,2.726984,1.8425941,3.5264015,0.20815134,2.6112795,-0.43377876,1.2198567,2.3242474,4.3426633,-4.6303806,-3.691095,2.9186368,-5.6717277,1.7916799,1.7219543,3.8766503,-4.947698,-11.540747,8.607936,3.6311865,-1.3385892,-2.5640965,11.058903,0.95909834,-5.7837367,4.6845913,-0.17153025,-7.8464985,-0.90118647,6.710565,0.08816719,3.5610676,2.6674151,-3.5655081,-33.07538,11.049247,1.4269114,7.5902224,11.658406,6.2202454,2.4200678,1.6044378,5.110538,7.5179696,4.2207003,4.8060417,-3.7011206,-0.43509603,4.7584414,2.0175934,0.5684376,3.911376,7.2454333,2.5157213,-1.4842689,-5.970353,7.938111,-5.9865117,0.33632517,-0.15642643,-9.35542,-4.2592525,3.1592488,9.975004,-1.9549906,-4.637146,4.3763638,-1.700443,0.6161094,-5.0400376,-4.811507,4.0646076,2.4787188,5.5743456,3.2459974,-2.6948035,4.2464733,-2.1031618,1.8656611,7.570219,1.2898564,4.319477,-0.9765625,0.7297754,3.7203908,4.795158,2.9544234,-1.3648331,2.2884488,-1.9077301],"EWZ^FMA_PE(NTMA,-10AY,0,AM,\"PORTAGG\",\"MEANR\")":[11.6847800743585,11.1620267022968,10.7660921154468,11.2817943601753,11.9866538020265,12.7160719005668,13.7559699442375,14.0915998883542,13.4362761271369,12.7887925747973,11.3014082860028,11.2145253594665,11.1263738571113,11.0954922209104,10.5095466481496,9.53080731471604,10.7776997590663,13.25225293497,13.8576463161551,12.5177936228782,12.0772424381355,13.5493375759044,14.1257154277383,13.4885449637939,14.735848578073,13.5188883231932,12.4236942129327,13.2453293196835,13.7827284601621,12.7093886976668,12.5070861826138,11.8686182503686,11.7907034186402,12.3405685477466,13.0502146596324,14.1869819131977,14.0575407521914,13.155124467107,13.0041138162905,13.7184805358042,13.5797682108525,12.8870740926295,12.8729471062538,12.0190293524675,10.2434812741258,10.9243893319184,10.7360885536659,10.6351152557606,11.0361490638829,11.6392221047282,11.3836574158909,13.0276428193818,12.83136675503,12.7076660414531,11.4559175393489,11.1329483851999,12.3511103690958,12.7664173001633,12.4260366092296,12.9146499871598,13.0706392326351,13.3275994386173,14.2797679145484,14.6211791806038,14.0935073784666,9.27345790248028,12.3334991071185,15.2848331406529,18.2723793311884,27.0289953526281,25.2132912715813,19.2156046475167,16.4781694950508,14.595637050111,13.4363644822056,12.0842231588171,11.0501025228188,9.53262421938691,9.28349561552502,9.05018525153661,9.37584754090922,8.78062547272893,7.80408205634129,7.52139478603279,8.04840092967724,7.25518525223211,7.88271631238145,7.86644760404411,8.00992302508938,7.8262589866832,7.39326037198482,6.40991850213512,6.02377656058106,5.89723989885209,6.50925929277105,6.38495963996876,7.04155242109827,6.82368627501948,6.47870515621171,7.10379082240923,7.09083757977492,6.46983299563703,6.89872732487034,7.14071549321329,7.82598864648824,7.83927932768303,7.82950014093553,7.91964801793089,7.46414161964954,7.91361541604137,7.86271555600468,7.53464914925502,7.89701257808776,7.72032127340154,7.51072378689778,7.53858229420088,6.89104485014129,7.30100100448125,7.64196574738727,8.3254322313639,8.22483451034164],"NI-FDS^FG_PRICE(0)":16780.0,"W-FDS^FG_PRICE_CHANGE(0,-1AM)":-0.521059487624842,"TIOS-FDS^MAX(FG_PRICE(0,-5AY))":219.77,"KSA^FG_PRICE_MAVG(0,,,,30)":41.93,"QAT^FG_PRICE_MAVG(0,,,,200)":17.510666,"EZA^FG_PRICE_MAVG(0,,,,30)":48.88233,"EWM^FG_PRICE_MAVG(0,,,,200)":23.1244,"EIDO^FG_PRICE_MAVG(0,,,,30)":22.414667,"KSA^FMA_PCT_ABOVE_MAVG(200,0,,,,\"PORTAGG\")":41.1290322580645,"INDA^FG_TOTAL_RETURNC(0,-12AM)":27.90593,"EWZ^FMA_PCT_ABOVE_MAVG(200,0,,,,\"PORTAGG\")":37.7358490566038,"EWM^PERCENT_CHANGE(FMA_EPS(+1,0,,,,\"PORTAGG\",\"MEAN\"),FMA_EPS(+1,-1AM,,,,\"PORTAGG\",\"MEAN\"))":-1.34260240884177,"EIDO^PERCENT_CHANGE(FMA_EPS(+1,0,,,,\"PORTAGG\",\"MEAN\"),FMA_EPS(+1,-3AM,,,,\"PORTAGG\",\"MEAN\"))":-1.37583738132519,"VWO^FG_TOTAL_RETURNC(0,-3AM)":8.14234,"VGK^PERCENT_CHANGE(FMA_EPS(+1,0,,,,\"PORTAGG\",\"MEAN\"),FMA_EPS(+1,-1AM,,,,\"PORTAGG\",\"MEAN\"))":0.0,"MCHI^SIZE(FG_CONSTITUENTS)":596,"EPHE^FMA_COS_UP(\"EPS\",\"1M\",+1,NOW,,,\"PORTAGG\",\"MEANR\")":9.0,"SET-BKK^FG_ROE(0)":8.09913357238171,"REFQALEND-FDS^FG_YIELD(NOW,,,0)":5.7,"REFPHRREPO-FDS^(SUBARRAY(NOT_NA(NO_REPEAT_F(FG_YIELD(NOW,-10AY,D))),0,1)-SUBARRAY(NOT_NA(NO_REPEAT_F(FG_YIELD(NOW,-10AY,D))),1,1))*100":-25.0,"TRYKR10Y-FDS^PCTCHG(FG_YIELD(0,,,,\"YTM\"),FG_YIELD(-1AM,,,,\"YTM\"))":5.2086945,"TRYIN10Y-FDS^FG_YIELD(0,,,,\"YTM\")":6.8005,"CC_GR^IMF_IFS_RCPI_Q(0)":null,"TUR^FMA_PE(LTM,0,,,\"PORTAGG\",\"MEANR\")":8.08406981409825,"GREK^FMA_PE(LTM,0,,,\"PORTAGG\",\"MEANR\")":6.95035928377214,"EWT^FMA_PE(LTM,0,,,\"PORTAGG\",\"MEANR\")":20.8819753602997,"TRYSA10Y-FDS^FG_YIELD(-10AY,0,Y,,\"YTM\")":[null,null,3.8912454,3.7299898,4.5715504,2.8775356,2.0844028,2.5113702,4.613973,4.608568],"TRYKR10Y-FDS^FG_YIELD(-10AY,0,Y,,\"YTM\")":[2.6272,2.0852,2.0916,2.4797,1.9804,1.6728,1.7238,2.2417,3.6906,3.1928],"USDTHB^FG_PRICE_CHANGE(0,-1AM)":-0.30813217,"USDIDR^FG_COMPANY_NAME":"Indonesian Rupiah per U.S. Dollar","GREK^P_PRICE_RETURNS_PR('52W',2,-10AY,0,AM)":[-24.661266,-25.420301,-33.67369,-46.186,-45.495575,-58.529804,-54.89206,-37.468147,-55.61169,-51.58829,-49.9762,-45.502865,-32.16437,-40.650963,-42.95388,-43.705784,-49.493034,-30.064552,-26.234478,-31.06618,-27.31641,-28.74235,-25.171412,-32.40559,-27.689426,-18.144321,-4.854822,14.468741,22.431517,7.2902083,6.9313765,14.975918,39.631607,50.150932,42.01964,37.22707,29.450548,18.381357,31.388796,38.663197,46.143784,33.15042,37.337482,0.4279256,-4.4637623,-10.472977,-15.447044,-10.113203,-18.892664,-10.108024,-26.012629,-33.24603,-30.576729,-16.841251,-17.69564,-15.767455,2.7826905,5.762315,3.643632,17.678738,32.328354,34.895073,42.062332,46.65221,26.295996,-41.16509,-27.63772,-20.342367,-25.996542,-27.655703,-15.320587,-23.312355,-30.286568,-23.742712,-11.643326,-15.387976,-9.353458,90.25275,62.86589,61.92378,44.968616,37.44726,35.562263,34.67759,46.53629,29.3589,4.606509,16.689003,22.588598,2.8493285,-1.8602371,-13.073635,-15.847415,-15.753823,-7.735795,-16.624414,-15.613306,-6.657779,2.1033525,4.27655,12.9912615,12.45563,22.24332,33.78911,61.193993,83.77957,51.768208,54.823174,46.703003,49.234188,44.581116,37.477398,28.834248,42.88542,22.330593,36.0834,11.889315,8.951402,16.857159,21.93935,30.353271],"EWY^FMA_DIV_YLD(NTMA,-10AY,0,AM,\"PORTAGG\",\"MEANR\")":[1.48631790400145,1.40090652726079,1.43176977441192,1.54913530451921,1.58727725522256,1.53442311637699,1.48909781654516,1.57632627452871,1.67531916920568,1.69139776262861,1.82119978896764,1.78693676902512,1.71988352485286,1.88547779564394,1.91656420017746,2.05757928230743,1.95187084248715,1.90194153640443,1.90370484578198,2.00553615982665,1.98793728138935,1.92636646337756,1.87022663327799,1.92668847318457,1.91333790439222,2.00533905844591,1.94156633794086,1.95607203347295,1.9328518583149,1.86638642799833,1.95525132250209,1.82993718542798,1.7762981751936,1.74123047521813,1.8347375260892,1.78565186515209,1.71844495527191,1.95974499915208,2.04538337365797,2.01468457302981,2.14620088666938,2.14945290195367,2.19516258422727,2.23449892836629,2.291765754202,2.36168069631384,2.4445132326024,2.40738595387215,2.57249298397936,2.60936816657012,2.62769640581873,2.55069191093384,2.47146012303064,2.50879324100199,2.46531275943955,2.60529647833257,2.55058655928844,2.54691442105358,2.71107637335308,2.50877206879288,2.51581063638127,2.37799795357641,2.32312020375293,2.26727171838572,2.26363192940608,3.15266413950816,2.55377141358504,2.48396987762996,2.26964011895138,2.20862633610609,2.10566872254566,2.0901387127611,2.14922696750304,2.00152777993103,1.86105620384333,1.66396843074596,1.66436507190547,1.67984117261194,1.65926210643715,1.74055298554861,1.66249041955892,1.6862858873423,1.81850449602586,1.84325507841089,1.94556690821635,1.99894461741488,1.92477365631153,2.03053866036405,2.16662693078889,2.22841632929189,2.27949761377949,2.35428999864102,2.53506796623127,2.61234554720722,2.49228865629528,2.67222179128045,2.7218678724208,2.5100727154039,2.5459080801014,2.530836400257,2.46792435075754,2.4978027504995,2.29758059879188,2.39905346528094,2.30092803759672,2.33235772706184,2.48775013061649,2.3689407460491,2.49650715252081,2.43564910023272,2.33218391398814,2.45663724730487,2.24507458957797,2.21601633293982,2.24993259597093,2.17944808705608,2.11259402643484,2.08117146492305,2.23180255899888,2.37774157565564,2.34002574263837],"EWT^FMA_PE(LTMA,-10AY,0,AM,\"PORTAGG\",\"MEANR\")":[13.7068439159322,13.8451301462865,13.383547723767,13.7528343719015,14.2814416581901,14.2701492714904,14.0802549345719,14.035349361259,13.7749366124695,13.5258066461957,12.8007178591179,12.9220025966423,12.8867699934009,12.5608846719889,12.2652654420964,11.2218104941015,12.2859520582614,12.5142305246149,12.5567218294507,12.4537968068904,12.8953695169208,13.3999255189444,13.7852681258967,13.7153739347202,14.2975894755673,13.895854277079,14.3725152040955,14.2856696420186,14.6264871200497,14.5101951340024,14.3314363291015,14.3298057182173,14.4039907301744,14.7308501727393,14.6453591340962,14.6370419419524,14.724036231546,14.858288878467,14.4777389373383,14.9606124995901,14.0742315816994,14.499267487031,14.3270356930599,14.2816818209931,14.3396192886612,14.0826323593477,13.9320476708704,13.6819729389199,12.8200651314952,12.6177907803138,12.490318744774,12.9637385311436,13.5402434599586,14.1803978046581,14.4803165338837,14.3185080575007,14.6232467465686,15.035488014029,14.7940971120194,15.598412289133,15.9876152236918,16.762501350575,17.5527011764223,17.604861434575,16.9924466370742,15.7867244334126,16.3021455010831,16.4389712422127,17.0655941005676,17.5722638659683,17.7337358746038,17.3145728437081,17.0557443266318,17.4917648663833,17.7296805755709,19.069233948871,19.3611757760773,18.4864158668631,18.1155234879843,16.9576519086969,16.684379635966,16.3314765908351,15.0105095230523,14.633194243589,13.6063207236345,13.6454993842198,12.9295507143112,13.0722692850455,12.8044177463824,12.3266529367187,12.108429427257,11.966110448334,11.6589307969709,11.0891864768279,11.3718126460246,10.9171801795764,10.036947598179,10.9028969847187,11.0171542523398,11.5551460174344,12.2740659955237,12.6485427842935,13.1424843575311,13.850154620002,14.8564645973575,15.6973442492685,15.7585492387743,16.3639865140375,16.5730196947068,17.2470705977562,18.4151986214921,18.3563460941944,19.5102032525144,19.8420132161984,19.6270446189491,19.7963031807208,19.9648849380807,19.7872545891454,18.9108299799332,17.6674542820061,18.1557925600394],"CC_GR^FG_COMPANY_NAME":"Greece","USDVND^FG_PRICE_CHANGE(0,-6AM)":-0.9017885,"USDINR^FG_PRICE_CHANGE(0,-6AM)":0.62988997,"USDBRL^FG_PRICE_CHANGE(0,-3AM)":2.274394,"USDTWD^STD(FG_PRICE_CHANGE(0,-1AY,AM))":1.14637406371194,"USDPLN^FG_PRICE_CHANGE(0,-6AM)":-2.381307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21022,34.3748784511984,36.8513578881139,38.614845738362,33.9202192899709],"GREK^FG_TOTAL_RETURNC(-10AY,0,AM)":[-14.979553,-3.2471359,-8.390302,-12.889957,0.94338655,-17.834885,-0.7583082,19.102203,-15.156383,-2.2684216,-2.8046489,5.0746202,-0.8522749,-9.646606,-11.945027,-13.49749,-9.999996,13.7715225,4.6767473,11.300921,-10.625732,-4.0951195,2.0661116,-5.533057,6.5699935,2.2801876,2.2280574,4.195893,-3.136766,1.943016,1.397717,19.674183,3.6649108,7.979822,-3.461182,-8.720928,0.53077936,-7.814157,15.120292,9.964752,0.36967993,-7.090229,6.3429,-12.488341,-1.384449,1.1878967,-9.178215,-2.5852025,-9.288305,0.5319238,-3.7037075,-0.7859945,5.2482247,10.377348,5.250311,-8.816708,18.193388,4.1212797,-12.357217,12.322271,2.004218,2.4819136,1.4127135,1.5478611,-8.582842,-48.580784,29.299366,0.49271584,9.803915,0.6242156,3.7717104,1.7216682,-8.039498,13.036812,17.503393,-2.561748,-2.2580624,7.9207897,8.142209,2.2622824,-1.6937435,-5.590719,3.4264445,2.3406506,-1.1963427,-0.21367073,-5.638832,9.451103,2.6836157,-9.456671,3.190279,-9.422153,-3.2913506,-6.990093,13.269925,-6.4774094,-1.1115849,10.376143,5.0137043,9.869218,11.877394,-10.242838,12.001395,-0.8671522,15.245235,7.2131515,-6.4598203,-4.5948863,-6.298089,12.104618,1.8990755,4.47098,3.8481474,0.50075054,-4.1106043,11.483502,-6.2689304,4.398024,0.38222075,-0.4997611,0.16741753],"EWY^FMA_PE(NTMA,-10AY,0,AM,\"PORTAGG\",\"MEANR\")":[9.21332816977369,9.73605230004886,9.46057488593578,9.36033783739593,9.80909870909165,10.050070100975,10.3368541095593,9.88470669174176,9.47041326840123,9.56775285460386,9.41514787985236,9.73052715931232,10.1085337185037,10.0598010373273,10.0212611279593,9.77222607682048,10.3036490058216,10.659205535557,10.6424473527054,9.83600583520848,9.83837940227898,10.1326183996587,10.1829262923401,9.91326076647663,10.0697618323648,9.59502799894762,9.90990014832141,9.7806646998858,9.42228169265711,9.77596318952646,9.18325422658106,9.38571197000724,9.50301273866337,9.61580528224433,9.12591895057914,9.30723488644941,9.43167524564332,9.38721870526981,9.14526167786092,9.28159829382746,8.97438295611793,9.17775329301574,9.04508379955556,8.77879084476915,8.63582111403081,8.3377654604101,8.08660637786956,8.26445698106257,7.78365937541895,7.9283485329801,8.26268574968976,9.1490788010211,10.1781563561422,10.5638165566713,11.1727993814722,10.5424235730081,10.9148167494057,11.1598874942263,10.5173670920043,11.0584956602857,10.9107213350201,11.5286011831828,11.4830324630526,11.6332779510737,11.3407702298192,8.23436770891745,10.8174062869303,11.5565410386445,12.5961119109905,12.7463055299607,13.0296146107802,12.8952206683797,12.1161541697632,12.537831491336,13.1790211772252,14.3902992836145,13.7067730712734,13.3345684161118,13.1920613582539,11.1876714715423,11.302321115743,11.0733949783369,10.2670961773921,10.2886180997733,9.98672969299544,9.97140233990442,10.3596416344653,9.76187723713553,9.47730522600582,9.33010421364105,9.07432534263135,8.86910534062773,8.22490880171425,8.37720925223273,8.8270151299019,8.54914643934507,9.00624618883646,10.6279913901666,10.8313683582982,11.3946331451423,12.7580904358754,12.8894128596021,14.1936267643391,12.9826722945762,12.6964449751829,12.053949824878,11.0709811266361,11.1890231414274,10.4207540126083,10.1542654983632,10.1476065125936,9.46890674922606,10.4836110101814,10.5332235895804,10.0574684438954,9.92503869181564,9.73518464591656,9.50602604828249,8.61813057776705,8.14094217391736,8.39906691289966],"EWM^FMA_PE(LTMA,-10AY,0,AM,\"PORTAGG\",\"MEANR\")":[16.3220444486577,16.4816745213977,15.8053429842561,16.1723007875636,16.5787757067593,16.9996090973129,17.0357761151195,16.9372684944288,16.6152940629596,16.6086089496158,15.6509507979337,16.4309287502317,16.8112218492924,16.3545139502159,16.4243155559563,16.1414941414976,16.7278604041057,16.672641348236,16.6679687888594,16.4007642576225,16.5492480107879,16.8362481544368,17.0844469429314,17.0827481695684,17.3470266734599,17.0029012884874,17.0153272567943,17.1690499989723,17.2845178169441,17.1205544343166,17.1361079679698,17.2736200601998,17.2701858541599,17.1517151261016,17.3471186722232,17.5804370700861,17.3863637794715,17.1563321373947,17.8624408106505,18.5354204290036,18.5014942934472,18.4692149638328,18.3552965982067,18.1361551352909,17.8157062111501,17.6776543421628,17.7965788696396,17.6995742803618,17.0708354971514,16.759492782807,16.4254212702933,16.9674077438565,16.9574465566008,17.0694030920223,16.8654058827969,16.7301500169625,17.113972754914,17.0890614863648,16.8405100647733,16.8967516785567,16.6438119727908,16.917850925437,17.1200796824844,17.0203789981115,16.3971291390715,15.8642440010496,16.4974787310577,16.7830592878986,18.4543865805224,19.5425042530389,19.7412215361107,19.9202793126288,20.5260639032101,21.0331382429108,21.351979540306,20.9084293772339,19.183989420822,19.5402858324007,18.9745892466238,18.2502166342894,17.6880988190382,16.8945048004589,16.1764187759754,15.892766495669,15.6996345703383,14.589602035417,15.0916242569587,15.3053460285154,15.7854193769039,15.913844180714,15.8271240737758,15.6514305542929,15.188531717796,14.9691482591164,15.3778107017306,15.0116207367327,14.3933706225013,14.6639002005176,14.8527029581278,14.9802439903857,14.6702237961238,14.7369646563308,14.6516588620496,14.5479819260004,14.5427356062211,14.5846277993763,14.7379482492162,14.9538937422262,14.8888650383156,14.9743518339837,15.2645891358825,15.1580636275534,15.5497019250366,15.7704168373931,15.6066301612081,15.6821588656136,15.4462363315984,15.520239403526,15.3669469776612,15.6530182348572,15.4260035648719],"WL-FDS^FG_PRICE_CHANGE(0,-1AM)":1.99819981998199,"PLATI-FDS^MAX(FG_PRICE(0,-5AY))":1272.59,"W-FDS^FG_PRICE_MAVG(0,,,,30)":5.8275833,"TRYID10Y-FDS^FG_YIELD(-10AY,0,Y,,\"YTM\")":[7.922017,8.942368,7.89735,6.462641,8.148183,7.263584,5.902206,6.458283,6.936579,6.498571],"TRYPL10Y-FDS^FG_YIELD(-10AY,0,Y,,\"YTM\")":[2.5048,2.9303,3.6245,3.292,2.8144,2.1086,1.235,3.6216,6.8411,5.1912],"CAGDPY@MX^EE_ACTUAL_ANNUAL(MED,+1)":-0.5,"USDTHB^FG_PRICE_CHANGE(0,-1AY)":-8.599192,"USDBRL^FG_PRICE_CHANGE(0,-1AM)":3.6863327,"EZA^P_PRICE_RETURNS_PR('52W',2,-10AY,0,AM)":[-2.5298178,10.732424,7.7755213,8.842289,15.486813,6.9740176,6.3197374,2.370727,-5.806679,-3.0081391,-15.466558,-16.128899,-0.54517984,-20.102608,-26.207859,-37.732567,-29.296839,-20.708067,-19.495726,-29.535557,-17.427534,-10.182971,7.4864745,-0.20955205,-7.5742426,-4.36967,10.096275,46.16997,24.725903,20.08196,8.727503,27.65342,19.58282,9.0836525,2.8696656,12.331033,16.608274,26.452303,32.43618,34.221924,33.2062,20.863092,24.202013,9.725534,1.7221808,1.3425231,-9.239078,-11.939549,-18.731285,-9.834475,-21.545584,-21.442253,-27.227842,-21.517187,-13.660359,-14.782649,-1.072973,-1.5584469,-6.640649,4.413247,9.218478,0.64707994,11.313438,-0.8008778,-0.52105784,-44.12172,-41.00855,-30.432266,-27.086401,-20.079262,-9.698402,-17.182367,-15.588724,-7.2457848,-1.7757177,-3.5012484,11.531734,95.115814,86.69832,66.63114,45.837677,30.529749,32.002483,24.622238,36.42775,17.00734,3.8590908,11.78081,9.078968,14.687204,3.2728195,-11.125505,-12.730044,-13.364858,-4.687953,-14.519125,-20.761787,-4.8512936,-6.99479,-1.4793217,-15.999424,-25.604027,-14.8287115,-10.609168,3.3140898,10.295367,-8.23716,2.5935411,3.8911104,-4.279709,0.88995695,-14.662009,-7.369775,-1.3317645,-9.068495,14.394975,7.41359,3.722918,23.35255,26.722145,36.77405],"EWW^FMA_DIV_YLD(NTMA,-10AY,0,AM,\"PORTAGG\",\"MEANR\")":[null,null,null,null,null,null,null,null,null,null,null,null,null,null,null,2.21522564218024,2.145584934031,2.08036202878744,2.0778191200406,2.09280142715675,2.1370522691691,2.0682049996954,2.02038098315987,2.13176132181579,2.07746399951138,2.33243523795422,2.38284145827238,2.36923490827926,2.37692746106561,2.37215274640436,2.39348463955264,2.43517519772149,2.48466312576632,2.37169159644714,2.37233864619671,2.45126744567978,2.47327970947701,2.53479322877522,2.5149778284537,2.4673455719363,2.62706572921456,2.61957148373876,2.57332259072601,2.89013245044069,2.86304536335049,2.70665918418729,2.81929155576395,2.73373199032234,2.94756603601385,3.42956714084556,3.48488857358982,3.23586955165528,3.34559829138291,3.47343445216666,3.2802216151793,3.49013153628187,3.54468301206768,3.66678063445658,3.94378369006553,3.61761855032041,3.50763769950957,3.54259407224561,3.41848159039001,3.35725065150483,3.35994947226464,4.3878192421177,4.3660682285526,3.44368501970584,3.12621290383499,3.19758674498556,2.97851264723377,3.37484512698356,3.37457655964008,3.22488808786169,3.47638502220148,3.37296508693864,3.5235229704037,3.38929456595856,3.23623003522557,3.12860356720394,3.16169831425317,3.14951050925563,3.15362241345235,3.19767590565342,3.31148571160541,3.54812591356503,3.47044661438231,3.41911022431048,3.67649030686675,3.45830207855061,3.55745373867145,3.81279999140984,4.18383219374992,4.10450474206072,3.97961120199647,4.1301557092739,4.11058344192918,3.67821888766458,3.87849309099801,3.65671849533619,3.55472718939417,3.87019603395343,3.66170266838547,3.57361953548831,3.66374169002185,3.84059833656558,3.97236792876017,4.1454148209942,4.38804764631836,4.06412208456719,3.7234327405213,3.95974625718368,3.78001128659795,4.04462089491725,4.1620128768721,4.18225095511267,4.56535966842039,4.51043423345458,4.38162881496246,4.49692671981979,4.87502525652915],"VNM^P_PRICE(0)/P_PRICE_HIGH_PR(0,,,,,,\"PRICE\",\"INTRA\",\"52W\")":0.8806614,"QAT^P_PRICE(0)/P_PRICE_HIGH_PR(0,,,,,,\"PRICE\",\"INTRA\",\"52W\")":0.9914255,"EZA^P_PRICE(0)/P_PRICE_LOW_PR(0,,,,,,\"PRICE\",\"INTRA\",\"52W\")-1":0.37673664,"EWT^FG_TOTAL_RETURNC(0,-12AM)":43.982506,"EPOL^FMA_PCT_ABOVE_MAVG(200,0,,,,\"PORTAGG\")":38.2352941176471,"CNYA^FMA_PCT_ABOVE_MAVG(200,0,,,,\"PORTAGG\")":70.3703703703704,"VGK^P_PRICE(0)/P_PRICE_HIGH_PR(0,,,,,,\"PRICE\",\"INTRA\",\"52W\")":0.9650388,"CC_BR^FG_COMPANY_NAME":"Brazil","USDVND^FG_PRICE_CHANGE(0,-3AM)":-0.6023526,"USDINR^FG_PRICE_CHANGE(0,-3AM)":0.49456358,"USDTWD^FG_PRICE_CHANGE(0,-6AM)":-0.84401965,"USDPLN^FG_PRICE_CHANGE(0,-3AM)":0.9820223,"USDCLP^STD(FG_PRICE_CHANGE(0,-1AY,AM))":4.1218250714166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5770055,14.9311682630541,18.6202501283994,21.0856972019796,24.0275284823064],"EWT^FG_TOTAL_RETURNC(-10AY,0,AM)":[-7.1830153,3.7685037,-2.4513364,2.5084734,5.0264597,1.7632246,-2.4133623,3.8046956,-3.543073,-1.773274,-14.571243,3.9999962,4.354143,-5.1460323,-3.1524956,-11.504298,12.786591,9.53871,-2.2840858,-8.035058,8.181095,9.911895,3.1396031,-2.6554406,4.5908213,-4.770994,2.3046017,1.5032172,7.408619,2.0539641,-1.2916803,3.7431479,1.2907028,6.1106324,-1.0371208,3.1991124,0.8551717,0.079488754,-2.88589,7.2910786,-1.2026131,1.825881,-1.7931342,-2.937287,-1.1995614,1.2417078,-0.43608546,0.82125664,-10.073317,0.5736828,-1.9274116,2.0524144,1.5779734,4.1120887,5.7343483,-8.384061,3.110838,5.1552534,-4.6518145,6.8653345,3.7725449,5.3477407,5.887103,0.556767,-4.381317,-24.823767,20.864033,3.435862,6.6702366,7.6845884,6.110072,-0.35164952,0.7278323,9.065044,5.4973483,10.87842,4.1972756,-2.9875815,7.7162623,-3.8226724,4.458916,3.021586,-4.5313478,4.5026064,-4.0908394,8.092773,-0.54620504,3.3483148,-1.8149078,-4.491287,-7.533586,-7.0922017,-2.550733,-5.426061,6.7474723,-9.538233,-11.841005,15.353584,-0.6747067,6.110978,2.2575378,-1.8472612,3.0755162,1.1801362,6.6241264,1.0319948,-7.8243136,1.8838763,-3.5022855,7.8223705,3.366077,-1.6610146,6.862974,4.968536,-3.4931839,9.188271,6.7869782,-0.86333156,-0.3335178,-3.2905757,8.919644],"EWW^FMA_PE(NTMA,-10AY,0,AM,\"PORTAGG\",\"MEANR\")":[null,null,null,null,null,null,null,null,null,null,null,null,null,null,null,16.2156675150474,17.5173828244804,18.4298696716768,19.2766920760609,19.429968443034,18.316955237272,18.5728501043651,18.8726771063658,17.3958530698151,18.1418369445656,16.4376048850848,16.2046735015886,16.1300654198871,16.3839314480041,16.9321673182168,16.833138976603,16.2812072087755,16.5833787565935,17.1873371201954,17.1128561450649,16.8316559525485,16.2708992948835,15.7124256432394,15.8904345173486,16.1094084590526,15.7355495642054,15.2698174308334,15.8707352684645,14.4524531575218,14.7479727184625,15.5609438654737,14.9109619486944,15.1913273090263,14.2042431930932,12.6782107168808,12.3021282494566,13.2860260255047,12.9284698506109,12.7188733089828,13.7279920295697,13.0551134392035,12.9346059745232,12.6609431020814,12.1929042645572,13.3129959073952,13.5191188802899,13.562206740606,14.1790411388137,14.4509212124541,14.2190494250881,10.7599787773643,11.5481145373611,14.8609197500654,16.4785816589153,16.268913223949,17.4828756103128,15.0051044360838,14.7365484934906,15.4929988057282,15.1248125986375,15.0618617959688,14.1836171502608,14.8673070832153,15.0757103442795,14.7397084185468,14.9107849546378,14.3795829979101,14.4137496336593,13.8052397691997,14.0203307199842,13.2134645616584,13.5072698500944,13.6561144267348,13.287030332407,13.9377252229457,13.6001242585613,12.3629395698364,11.4708074088,11.3506138445735,11.7932600427556,11.1981889854563,11.5446162571158,12.6128563875566,11.9652826711475,12.7567217721265,12.8483717106067,12.2805099542992,12.6008168149852,12.4424850814575,12.0617647527861,11.8847284614691,11.7427497995859,11.5121375497289,11.0457694378401,11.9416701973286,13.1087177225876,12.2736697664381,12.871623973266,12.5006626041184,12.2685092364777,12.6326685905952,11.4483570364474,11.3132903266515,11.1948941976718,10.965820949273,10.8829881365971],"EPU^FMA_PE(LTMA,-10AY,0,AM,\"PORTAGG\",\"MEANR\")":[14.2496344830412,14.1648847117845,14.057860387504,14.969922229735,16.3841948538374,16.1094402863266,15.6339653039638,15.6129176232527,16.3478414122687,15.7159337579577,14.9952922849173,14.5564926543739,15.0095418478413,11.3175509679281,10.3708259186498,13.4671276207711,17.8138585431184,22.5098253591353,21.8422359570564,21.0827885597261,20.1619458359601,19.9513258103363,18.9460556083398,17.6775882175594,16.4676298849637,15.6747226212148,15.2099985685799,15.4611397574099,16.937891261651,16.1776916477441,15.4751973559316,15.1516485108675,14.7675117007231,14.9181106049376,15.2650820808148,16.6767689509954,16.4454337748944,16.6527639479502,16.4503893121955,17.6619486836358,18.6939935479772,19.518179280356,19.1076987776669,18.4210607942983,18.1078461015865,17.4667699129487,17.3075158026106,16.1628734810263,16.1946574922204,17.035024169216,17.1828799521264,17.8282426335111,19.3004468538212,20.019380534182,19.4007241632317,18.2794445714115,17.8003058399979,18.4233766369647,17.8642490070073,17.2828922593475,17.0617574628982,16.9552375609471,16.3669085390762,16.9697332716001,16.6692242193798,15.7405350311394,15.9093972247163,17.1322136235991,19.8243697375951,22.4563072765789,29.4747317317157,36.1484933653596,36.915251037148,43.3048812228629,52.7747119870919,47.9328301401683,52.5464430113345,64.6125468115459,58.9751260733583,53.180357271716,46.1090425900114,40.6801848278804,34.7309519851108,29.3783055590848,24.7023068041683,18.6410494836081,13.5024585657172,12.5893165766165,12.4288653443493,13.5074433503601,12.8143360985872,11.7543397612889,11.141971883611,10.1718364270653,10.0794360396554,9.36279168363985,9.25460867040814,9.99021413365311,9.25583429351336,10.414572378138,9.70307332751208,9.38401598135319,9.6286400314549,9.57238685808779,10.0848452582291,10.5429668239921,10.8072039819972,11.0501037840348,10.6839759044468,11.8345573752017,14.3335930923121,14.6084478590238,15.0998710564565,15.2772674607956,15.1465139955645,15.4528540740003,14.352517933733,14.0134943661044,13.221860939634,13.2403441527414,13.4808474024515],"WL-FDS^FG_PRICE_MAVG(0,,,,30)":565.5733,"W-FDS^FG_PRICE(0)":5.7275,"TIOS-FDS^FG_PRICE_CHANGE(0,-1AY)":-11.4696244013108,"FC0000TR^FG_PRICE(0)":205.70355,"FC0000PH^FG_PRICE(0)":371.2594,"VNM^FG_PRICE_MAVG(0,,,,200)":12.698575,"QAT^FG_PRICE_MAVG(0,,,,30)":18.245,"TRYAE10Y-FDS^FG_YIELD(-10AY,0,Y,,\"YTM\")":[null,null,null,3.371059,3.6940188,2.542721,1.7060698,2.0444937,4.2739367,null],"TRYZA10Y-FDS^FG_YIELD(-10AY,0,Y,,\"YTM\")":[7.9537,9.7513,8.9047,8.58389,9.37766,9.011772,9.174469,9.791837,10.764477,11.358896],"CAGDPY@MX^EE_ACTUAL_ANNUAL(MED,0)":-0.465,"USDTHB^FG_PRICE(0)":33.1625,"USDBRL^FG_PRICE_CHANGE(0,-1AY)":11.88513,"USDPLN^FG_PRICE_CHANGE(0,-1AM)":3.2022,"EWT^FMA_DIV_YLD(NTMA,-10AY,0,AM,\"PORTAGG\",\"MEANR\")":[3.68277485349182,3.48731214798023,3.53519511183116,3.54842433282164,3.40943912321507,3.42879923556543,3.60760214710347,3.72329145904098,3.88309575177356,4.00782296413407,4.35871074185123,4.20553658085194,4.11794385350482,4.22392187497085,4.23348815591709,4.61372359480547,4.31588190866916,4.06629356058917,4.25760945795863,4.52746704517073,4.22534343262884,4.05815469445012,4.03248409868609,4.19155473854849,4.01833718916815,4.23292194140792,4.14792243247906,4.2154648548181,4.0709110149792,4.081339718058,4.1529720643554,4.08829912492716,4.04703869152097,3.96136107227477,4.04693256016275,4.02537765881708,4.00594581193904,4.05183231669755,4.20337923400379,4.07786488003002,4.31142778466364,4.10588545072384,4.22316179657923,4.3557095784788,4.30675901065418,4.45024982153963,4.49279565856616,4.4907599788004,4.94763968299595,4.87095826999278,4.93254499601699,4.73446759034622,4.56685304605726,4.34541939424406,4.20250288498874,4.49311057374746,4.44785533553737,4.30882155566616,4.4776628867931,4.20292526696348,4.19435890434014,4.03819352688676,3.9175074538313,3.97811884809816,4.10762551584417,5.08312175347085,4.23748377630599,4.18296506177687,3.92364445052086,3.72937632315501,3.66365128242493,3.81245924807056,3.87100892745864,3.72816923332446,3.69912899348352,3.44840294858933,3.44337666439862,3.61269055477192,3.60967640163807,4.21978740956307,4.02674142077653,4.00975082248035,4.3658981815955,4.2778928924092,4.48676991989789,4.20111065895442,4.20476562452764,4.17978219495224,4.287428935057,4.52539197437716,4.70114034881755,4.81006371778998,4.96151964539696,5.22354449945465,4.88442373528175,5.06527265507374,5.3693020073102,4.49560049177948,4.44528937583497,4.22167482401215,4.01783466003583,3.98843857441077,3.86528237990916,3.67395560349513,3.43849352816232,3.40049486181125,3.63153571239966,3.59259458069966,3.61948805362304,3.4672239736977,3.3652617451487,3.49011433864355,3.31302867405532,3.13509177458443,3.19077641725092,3.08181405233911,2.98384358761273,2.99903994987853,3.21066274461123,3.44969292601428,3.3030881385573],"PLATI-FDS^FG_PRICE_CHANGE(0,-3AM)":0.4,"FC0000TW^FG_PRICE(0)":394.3352,"ECH^FG_PRICE_MAVG(0,,,,30)":26.278,"VNM^FG_TOTAL_RETURNC(0,-6AM)":0.9060979,"QAT^FG_TOTAL_RETURNC(0,-6AM)":11.897076,"EZA^P_PRICE(0)/P_PRICE_HIGH_PR(0,,,,,,\"PRICE\",\"INTRA\",\"52W\")":0.97800744,"EWT^P_PRICE(0)/P_PRICE_LOW_PR(0,,,,,,\"PRICE\",\"INTRA\",\"52W\")-1":0.3450445,"EPHE^P_PRICE(0)/P_PRICE_LOW_PR(0,,,,,,\"PRICE\",\"INTRA\",\"52W\")-1":0.2478373,"VGK^FG_TOTAL_RETURNC(0,-6AM)":9.738016,"VNM^SIZE(FG_CONSTITUENTS)":47,"EWW^FMA_COS_UP(\"EPS\",\"1M\",+1,NOW,,,\"PORTAGG\",\"MEANR\")":13.0,"EWZ^FMA_RBICS_REV_CURRENT(30, LOC, \"PORTAGG\")":35.681481478641,"CC_KR^FG_COMPANY_NAME":"South Korea","USDVND^FG_PRICE_CHANGE(0,-1AM)":2.1928906,"USDINR^FG_PRICE_CHANGE(0,-1AM)":0.37459135,"USDTWD^FG_PRICE_CHANGE(0,-3AM)":-1.6120672,"USDCLP^FG_PRICE_CHANGE(0,-6AM)":-1.8163681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5345237675,42.8043901360781,51.3054905811326,35.3646639523092,41.6903018879211],"EWY^P_PRICE_RETURNS_PR('52W',2,-10AY,0,AM)":[-11.749506,-9.82604,-11.429346,-6.3290176,-5.7839336,-2.0769775,-3.0418694,-7.4999332,-12.774235,-16.167486,-26.583815,-20.393068,-3.3718884,-7.5909195,-7.3113203,-17.298508,-14.287334,-7.9072237,-10.73032,-15.869617,-6.334609,5.485153,22.519625,11.612821,6.6889763,2.215004,6.333196,25.171684,23.831345,18.697762,13.287973,35.671616,34.52636,30.704521,18.41452,28.052319,29.677223,47.2458,40.887405,41.483963,34.140278,28.447842,31.120323,14.816594,6.2023044,-3.253919,-0.31349063,-1.8494487,-13.940573,-18.276423,-19.236475,-19.419039,-14.911252,-17.368866,-15.4082775,-23.37923,-14.835972,-11.647815,-17.243969,-13.280993,-3.6818087,1.8354654,7.3282003,7.0317388,-1.5859783,-33.185726,-19.330042,-4.042876,0.32778978,6.597793,26.28144,18.475628,16.926777,25.082064,33.39188,47.13403,51.14565,117.13531,92.36759,75.43856,60.387505,55.173637,31.794394,26.032936,20.596563,5.339527,-1.7744005,-16.943377,-18.622541,-16.651768,-24.91718,-27.396631,-33.510445,-35.495358,-27.31508,-33.54435,-35.61042,-24.199509,-27.158142,-17.250072,-15.705853,-17.013395,-7.2161856,-3.5766244,13.565075,18.970394,2.2591352,17.660439,17.868614,9.215164,13.993967,-2.053225,7.191229,15.686739,0.70905685,10.607994,1.303649,0.52803755,10.688484,2.6319027,8.933746],"EWM^FG_TOTAL_RETURNC(-10AY,0,AM)":[-4.0618954,-0.26881695,-8.828056,0.3018856,1.1286616,-0.89285374,2.777779,0.21914244,-8.309042,-1.9932508,-16.269516,2.9440641,5.719733,-7.03336,-0.3879726,-4.653287,11.838436,5.977595,3.8777947,-9.049773,-0.99502206,6.7685723,1.5494704,-5.633807,-0.24874806,-7.793021,-0.6085217,2.2512674,3.023982,3.1713963,0.22890568,3.654158,3.305006,-2.5042534,0.82148314,3.0398011,-1.824826,-0.123906136,4.0632725,7.9973817,2.7737617,-1.3494492,3.5337806,-5.4225206,-5.0058246,0.5953193,0.528121,0.15450716,-5.6464076,0.45781136,-4.9230337,6.3414574,0.06552935,1.1787772,-5.5663404,-2.5702536,4.804158,1.4690876,-5.892253,0.2504468,-0.71377754,2.5880694,-0.36401153,2.5248885,-6.5903544,-25.807655,18.068075,2.8401852,7.2633743,7.0251226,0.3666997,-4.567045,1.1485457,5.185473,4.8218727,-2.6089907,-2.7846336,1.1240005,0.0,-1.7927587,-0.8044958,-4.9354553,-0.8785963,3.2634974,4.6820164,-5.9634743,-2.9765904,4.5147657,3.5930514,-0.038969517,-0.8187115,-6.68239,-5.9074345,-2.1470964,5.8823586,-4.894185,-7.0468245,7.9800487,4.745579,4.4523597,-3.878945,-5.277157,3.8857698,-2.9292464,-3.8155674999999998,2.8009772,0.047802925,1.2900114,-2.4056613,3.1899452,0.0,-0.23448467,2.2455812,3.1308413,-1.9483447,7.5785637,-0.31858087,1.9702315,4.7659874,8.278692,-1.8925071],"EPHE^FMA_PE(NTMA,-10AY,0,AM,\"PORTAGG\",\"MEANR\")":[16.9901775194127,17.7155949601016,16.7772009773819,17.7955309724831,18.3076404496382,18.0703629072974,18.3149461438074,18.3949562065236,17.508344266781,17.6377352064297,17.1357930353022,16.7539658963679,16.6301938461062,15.7188840717459,16.0091762181351,14.8964745760146,15.6433513097908,16.6966095141735,16.6488119293167,16.588241831388,17.1772745442876,17.8840906302143,18.136611038646,16.9081449473198,16.7683599642148,15.6750338745644,15.3236870913936,16.485060087421,16.5702675575862,16.9618716545775,17.3989015167123,17.186898621205,17.6223625632323,16.835205181098,16.5463325916675,17.3166046352406,18.0340163861494,17.4621163073975,17.3753364128241,17.9644934927303,17.2563602100785,16.7318876064142,15.8128110975785,15.9244370465379,15.4827021777207,15.2016328632377,15.3281408252789,14.0548247031424,13.8983602270742,13.5950366105231,14.7250948168318,15.8583853877578,15.3677099764411,15.166935889678,15.1253483193641,14.7907477957659,15.295294921226,15.7728967367027,14.4740634155702,13.9553907957835,13.8568956305203,13.884337884208,13.9688347668751,13.7289716553796,13.041504206695,9.84426549436985,11.4917876882462,12.7660143935259,15.7629629239471,15.2827107099947,16.5719701843823,15.8195396768951,15.6184206049659,17.8656475407892,16.9528066473462,16.7256321884733,15.8550037016953,15.3416214258438,14.8190651259918,14.5815713916804,16.2847616733544,15.6402556902057,15.247449016537,15.7551736666231,16.7173354953785,16.1018543224143,15.5604807924772,15.3623332627298,15.33059762436,14.4255732345078,14.203565312904,13.1819130375824,12.873465898159,12.6080368012898,13.2161902221596,12.6621450093606,11.8170184911352,12.0327862229663,12.2988405154081,13.4766179384663,12.6271238452425,11.5811052439431,11.3422845022232,11.2428605783595,10.228604085975,10.1928664124697,9.54042311925933,9.60204938247886,9.86312289567014,9.58614091244001,9.34036344731969,9.35428745357628,9.8503361740693,10.1653286590087,8.94266886694023,8.88576021519668,8.74949372363439,9.47144543748476,9.69341142532984,10.0303453532078,10.3699189621256],"EPOL^FMA_PE(LTMA,-10AY,0,AM,\"PORTAGG\",\"MEANR\")":[14.5057026845708,14.6404699491832,14.4604280099274,14.0318595025236,18.9828089337995,20.0323406363527,19.7432817296314,19.1343879662616,17.9253949471129,17.1758147819495,15.8097867762427,14.8753615244983,14.1252954275917,12.815834996237,11.2675641346133,10.7877067356077,12.2791758269036,12.3798005198921,12.4233096416872,12.106099370849,11.8986176069343,11.8775747926438,12.2997343596111,12.0635401507329,12.2786060855263,12.2078972960465,13.392399354748,14.0433179619547,16.1424623478321,15.6670629879934,15.2711512784579,14.9485621580888,14.6889004363188,14.5309858969526,14.2504415432464,13.988813260179,13.4816744360141,12.7757892650921,12.5100769323393,12.9640233750619,12.1607282606849,11.7036885717726,11.8107033717356,11.6816643333133,11.3934300275038,11.3109498051074,11.5214622393347,11.340484806679,11.2557641252701,11.0947908035956,11.6478096778056,11.7723150218439,11.5350907234721,11.6123619427999,11.6595359848644,11.3150919460141,11.5196022661449,11.5593951438519,10.77811076678,11.1246334516006,10.9181833431578,11.0725203643015,10.9094537294523,11.1894287380336,11.4004230710963,9.36016113723187,10.2350026753189,11.1144429160294,12.1090588828365,11.8939321850208,12.6442632193568,12.7143026648075,14.1949215565114,19.3839348441084,21.5571758343837,22.4293400423986,15.641020874923,16.8773660832187,16.4644113474912,16.3682654179499,15.7154821385463,15.0065413019328,14.329951279802,13.7604588717401,14.0625973561539,12.7848533301028,10.5524461947448,10.8459262463175,10.4758951834874,9.7964613138585,9.50915908926977,8.74886628337571,8.20732248477052,7.312033016252,7.08573670676653,6.55154302725268,6.55419829489173,6.1609067321499,5.91960777994779,6.26734025738143,5.48617661069264,5.94859963770654,6.09570178178832,6.28175705719704,6.5876005937042,6.60139177680905,6.75559748748255,6.90632644442838,7.47585870625319,7.4905205231439,9.57719681622213,8.39262675993792,8.97565417512157,8.91530314136357,8.82615631063567,9.05918212707378,9.08696532598185,9.05576523756472,9.10681923923025,8.82675775982202,9.1121824155414],"WL-FDS^FG_PRICE(0)":566.6,"PLATI-FDS^FG_PRICE_CHANGE(0,-1AM)":2.44897959183674,"BRENT-FDS^MAX(FG_PRICE(0,-5AY))":140.85,"TIOS-FDS^FG_PRICE_CHANGE(0,-6AM)":-2.39925891616489,"VNM^FG_PRICE_MAVG(0,,,,60)":12.343166,"QAT^FG_PRICE(0)":18.5,"EWZ^FG_PRICE_MAVG(0,,,,60)":29.2345,"EWM^FG_PRICE(0)":25.92,"VNM^FG_TOTAL_RETURNC(0,-3AM)":0.7401347,"TUR^FG_TOTAL_RETURNC(0,-3AM)":-23.571438,"INDA^FG_TOTAL_RETURNC(0,-6AM)":10.74996,"EWY^P_PRICE(0)/P_PRICE_HIGH_PR(0,,,,,,\"PRICE\",\"INTRA\",\"52W\")":0.8929008,"EPU^P_PRICE(0)/P_PRICE_LOW_PR(0,,,,,,\"PRICE\",\"INTRA\",\"52W\")-1":0.5604203,"ECH^P_PRICE(0)/P_PRICE_LOW_PR(0,,,,,,\"PRICE\",\"INTRA\",\"52W\")-1":0.11153352,"SPY^P_PRICE(0)/P_PRICE_HIGH_PR(0,,,,,,\"PRICE\",\"INTRA\",\"52W\")":0.9973897,"SPY^FMA_COS_DOWN(\"EPS\",\"1M\",+1,NOW,,,\"PORTAGG\",\"MEANR\")":212.0,"TRYMY10Y-FDS^FG_YIELD(-10AY,0,Y,,\"YTM\")":[4.131911,4.345605,4.195897,3.902544,4.235642,3.300551,2.804181,3.573893,4.131847,3.727505],"CAGDPY@TW^EE_ACTUAL_ANNUAL(MED,+1)":13.8,"USDTHB^FG_COMPANY_NAME":"Thailand Baht per U.S. Dollar","USDBRL^FG_PRICE(0)":5.67045,"USDPLN^FG_PRICE_CHANGE(0,-1AY)":-5.9625864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5496376036173,22.5753114287547,28.4030522233527,32.5319871928693,39.4423843269725],"CC_MX^FG_COMPANY_NAME":"Mexico","USDAED^STD(FG_PRICE_CHANGE(0,-1AY,AM))":0.00640928100193187,"USDEUR^STD(FG_PRICE_CHANGE(0,-1AY,AM))":1.69260538047474,"USDTWD^FG_PRICE_CHANGE(0,-1AM)":0.2861023,"USDCLP^FG_PRICE_CHANGE(0,-3AM)":0.8617163,"EWW^P_PRICE_RETURNS_PR('52W',2,-10AY,0,AM)":[1.4640927,1.8039346,-10.534883,-10.168666,-5.038315,-1.5615523,-6.966835,-8.149558,-12.188662,-16.235601,-22.525019,-24.180912,-13.872987,-16.625893,-12.511474,-20.347178,-17.252333,-8.641911,-10.127008,-15.56015,-15.370119,-8.097845,0.9987116,-11.261755,-4.055542,-18.39621,-12.634605,-4.768449,-2.7107418,-3.7520945,-0.037413836,3.0934334,14.473284,13.34157,8.248305,21.414566,3.0046344,15.465069,16.239023,28.062809,15.764213,4.421282,7.21612,-8.2862015,-15.280456,-9.29879,-9.334028,-6.2322497,-6.965804,-14.934343,-18.661463,-12.434405,-14.187426,-11.023903,-10.953533,-2.3574948,0.83076954,-13.102329,-18.196058,-12.814015,-3.9266527,10.378563,19.286835,9.678268,11.687576,-32.52523,-38.409424,-29.131348,-25.497597,-26.307858,-10.505122,-22.078842,-19.834291,-6.68723,-6.918401,-2.4033725,-10.366511,56.61062,75.02899,59.777485,48.708904,55.24019,47.282135,49.34238,44.056213,18.681776,15.140462,16.113556,22.453426,21.228813,17.195118,6.0109973,-0.18716455,-3.1700432,-1.2779534,-6.875241,-4.365283,15.556669,7.353294,14.932383,20.15711,9.915614,15.81353,29.694153,45.56445,44.90868,32.881798,34.498978,20.466911,19.712437,39.20244,16.694736,18.086647,25.456083,11.220717,13.139701,-9.281081,-6.9791975,-5.732274,-6.9016814,1.9807577],"EPU^FG_TOTAL_RETURNC(-10AY,0,AM)":[-7.751727,-0.4485607,-3.8667738,-4.943919,1.5521765,-7.0243893,3.3228397,4.942453,-2.9089272,-5.7727575,-16.441757,-2.5924385,3.3595085,-6.343806,-8.876681,-9.137994,17.34358,22.217024,11.634135,2.7768254,-0.10006428,11.376131,7.6621294,-8.54581,-0.30636787,-1.1063337,0.8700967,5.285263,4.606807,-5.6662025,0.7731199,1.0327578,-1.3434649,5.6560874,3.7375212,5.115509,8.294082,-1.4012992,-4.6557245,13.858616,-3.4284353,-1.5010774,8.055151,-4.8130693,-3.0573845,-3.040713,-6.112659,-3.8471818,0.81140995,0.055515766,-1.4197409,3.4482718,3.7431717,3.818798,-2.2323608,-7.4727592,2.5845408,5.597317,-12.104422,3.750372,-0.028926134,0.8388758,2.0044684,4.7686696,-7.0750475,-37.286068,15.527666,8.988321,5.623615,2.848351,8.54615,-3.8156629,-0.5345702,5.690515,10.235226,0.25846958,7.8773975,-5.045146,0.19575357,-3.5445154,-17.130493,0.035214424,-11.474836,6.5606356,13.097012,-2.3424566,-2.7101398,19.232141,2.9218793,6.5179586,-5.3304315,-17.968977,1.1300683,-12.315977,8.886158,-4.475367,0.078737736,13.53265,-1.7323315,12.307131,-5.4313064,-3.5810769,10.89698,-5.0868807,7.155454,4.707372,-5.619681,2.150631,-8.47401,5.7472467,10.789692,-0.9129286,6.144798,11.069274,2.4139762,10.581743,-6.3125668,0.8307457,-1.2543023,1.8679976,8.924198],"EPU^FMA_DIV_YLD(NTMA,-10AY,0,AM,\"PORTAGG\",\"MEANR\")":[2.30137152757176,2.23471565960885,2.16950613868237,2.26731739626595,2.13369949842319,2.35619326193273,2.24344063269265,1.89389453574421,2.01167366673906,2.03385372270408,2.32170655405788,2.50462332980405,2.40302898589539,2.31042703470031,2.75456909060969,2.92045389460717,2.51700203602978,2.0934778907672,1.96436437329925,1.74241236835348,1.81172205445333,1.70857682674229,1.42840370503676,1.55096959487034,1.55369203077346,1.97437753366867,2.20390528791215,2.20418406683144,1.98198162334293,2.13758722802807,2.08520998467842,2.24748546516363,2.28818529059288,2.25695343090408,2.24983596107822,2.25713242128257,2.37800018710628,2.70685480445346,2.84203567677805,2.57105733773247,2.51930944419881,2.21863134438123,2.09487967128695,4.6945559600009,1.95098398124756,2.07733520543753,4.41231343634928,2.4922224883693,2.41385708227214,2.37910755252793,2.36212665467388,2.29809489770744,2.23326563978342,2.21665338366553,2.33484908227307,2.7071059777388,2.70434601140054,2.64061135628717,2.96536351514539,2.9302914919659,3.0377163761306,2.94077404865683,2.66553861381932,2.61665165486127,2.98553143274,4.59992606249749,4.00065755688185,3.17059865727948,3.15648890540675,3.02379082290133,2.47158803069632,2.57857394134405,2.6385483451027,2.17936371998818,1.71679134321336,1.7099666343262,1.72785518114618,2.00910466956529,2.11547378785608,2.2647003091366,2.90600082495619,2.99903320882115,3.66122548959387,3.65443998975207,3.46946506531369,3.77693807790545,4.26955766279442,3.587428296968,3.44376338883678,3.55529053396402,3.83742526304458,4.59955517014241,5.01260377575424,5.3834083308151,5.09060124788314,4.9916579450694,5.11816948058329,3.81985391624321,3.92944756965768,3.79614675854419,4.20756544906743,4.80218374814431,4.63575213401982,5.10401188011769,4.884235883784,4.59399332318249,4.66479429349997,4.7143122673014,5.157089214626,4.33592506500934,3.79805864037995,3.66528017445572,3.72223515179682,3.35923111596931,3.34913116397989,3.40198512560993,4.06515175766863,4.08991482856169,4.0795634808692,3.87960505929763,3.77718678091716],"EIDO^FMA_PE(NTMA,-10AY,0,AM,\"PORTAGG\",\"MEANR\")":[14.24680525845,14.7472079711149,14.7318358787853,14.8204090561302,15.9186674674035,15.8309380176908,15.8883925537022,15.2959157880127,14.5002434282901,14.348156337604,13.5486311638824,13.3549831638735,14.1388277530701,14.1423111661184,14.0397328530258,14.3103003184466,15.1959827105945,15.4047494903116,15.0694903777498,14.3511496104757,14.8853591322801,16.0442284404321,16.9562280676324,15.9658513865682,16.544462839751,15.0530850150279,14.9042692846219,15.1815024657897,15.1786412822329,15.4047988373388,15.2830001951157,15.4461331757233,15.5107161334012,15.6855455652657,15.715625657137,15.4219075395671,15.5895183999253,15.4632089903243,15.3803292282368,16.026849716291,15.5600733089094,14.621411647966,14.8906714154578,13.0959544340113,13.3803618181155,12.8233514006934,13.1324559579625,12.9981942443348,13.0520877148563,13.803255185015,13.9138903161845,14.8038385509025,14.2234480765155,14.6981215338116,14.3603079477299,12.454380707232,13.8032642963025,14.9410450147234,14.5743400106583,14.7092511192202,14.5171572317511,14.6503244753034,15.1384493386433,15.6799943223563,14.4856996002,9.99282877682012,10.9903121180113,12.2118712609034,15.78063171417,16.3623477396793,17.0275734910616,15.6504314696478,15.7625889969593,17.3912419315008,18.5803221821712,18.2113381900661,17.1328056816128,17.0187660504548,16.2682247395942,15.3642584356549,15.1554139295911,14.7523808787751,15.2254994780887,14.9087212003378,15.9560528176813,15.092147130187,14.7347311054122,14.7143291071795,15.308968227497,14.8480003850757,14.4025214512278,13.4431569652583,12.6439667607547,12.1643625488474,12.9401563576156,13.0908437597203,12.2912744064489,12.6020397864709,12.3770935006431,12.0208121623159,12.2161095754319,11.607479597087,12.1711466337692,11.7966422807827,13.5427669678452,13.4867322046602,13.4475151659862,13.2261719009295,12.7354981515419,12.4619562901912,12.5646354178473,12.8676983686307,13.1863916309797,13.0929124511231,12.1742410232698,12.1464114589261,11.5421246839159,12.4909766851628,13.0022017423841,13.7825902699173,13.5362901011389],"EPHE^FMA_PE(LTMA,-10AY,0,AM,\"PORTAGG\",\"MEANR\")":[19.2540800128904,20.1291139002555,19.4369007907707,20.5331923410186,21.1472408682646,20.9159677301971,20.8150666100952,20.6682050330981,20.18960022849,20.1490566327406,19.6647978140566,19.270224119166,19.1039461941615,18.095413071724,18.0514983183256,16.6910087757462,17.46466795941,16.8910200352889,16.9334498796507,17.0140460478534,17.4100372474987,18.0066016837063,18.3836057057616,17.6635927956277,17.7925411380737,16.9275795072565,16.8454119637236,17.9181096841796,18.2245928325088,17.8785771847513,17.9884536324797,17.9518946688245,18.2297667178588,17.9218361143735,17.8021350744559,18.807429978145,19.5406971784705,19.2736967200825,19.502934962086,20.213665551955,19.4385026382636,19.230156994442,18.7587195943452,18.5604660060596,18.1637437663855,17.7955122519898,17.7291089052731,16.5696652824946,16.2113399799586,15.7076341238279,16.6117658310755,17.7490938435276,17.3614248376644,16.768016358853,16.6637999461895,16.461170021686,16.6287013251469,16.8700548913247,15.9342889169015,15.4059547204164,15.1516552783187,15.0465506897319,14.8597558368974,14.7748757658727,13.9008835832967,12.4334937394208,12.7347803587503,13.363871134387,15.2707840084969,15.7297409097603,18.0026386111154,18.6304253390293,19.7311954000961,24.746338715018,25.1079336278265,25.8727249200815,24.6580433197965,22.5417270790327,21.8248731830263,21.1370284675519,21.5194520358093,20.8002597449878,20.1767701105174,20.4085423038778,21.1454165991911,20.4030815973589,20.0146997791466,19.840291060471,19.7133204765622,19.0246885552189,18.5323109192442,17.8087107977096,17.182029115861,16.5314265505019,16.5076356114916,15.5944043577935,14.38075774493,14.0323106552565,13.7817252284394,14.79948177815,13.9118509616068,13.1297971496075,12.949551790038,12.776252187462,12.162666689326,11.9099591461794,11.2777766601591,11.0812901694599,11.0959387552969,10.6196850154243,9.96958877585876,9.93654879899431,10.4349614369276,10.6903517610458,10.3532824084981,10.1413564058046,9.97686975269741,10.239485933944,10.3156491854992,10.6433900630898,10.9157498368289],"PASP-FDS^MAX(FG_PRICE(0,-5AY))":3158.12,"PLATI-FDS^FG_PRICE_MAVG(0,,,,30)":984.4667,"BRENT-FDS^FG_PRICE(0)/MAX(FG_PRICE(0,-1AY))":0.887441860465116,"TIOS-FDS^FG_PRICE_CHANGE(0,-3AM)":-3.09942058309575,"VNM^FG_PRICE_MAVG(0,,,,30)":12.529667,"MCHI^FG_PRICE_MAVG(0,,,,200)":42.220325,"EWZ^FG_PRICE_MAVG(0,,,,30)":29.231,"EPU^FG_PRICE_MAVG(0,,,,200)":39.47733,"VNM^FG_TOTAL_RETURNC(0,-1AM)":-1.7642379,"TUR^FG_TOTAL_RETURNC(0,-1AM)":-10.157097,"INDA^FG_TOTAL_RETURNC(0,-3AM)":-1.0323703,"EWY^FG_TOTAL_RETURNC(0,-6AM)":0.43689013,"EPU^FG_TOTAL_RETURNC(0,-6AM)":14.455854,"SPY^FG_TOTAL_RETURNC(0,-6AM)":17.769062,"SPY^FMA_COS_UP(\"EPS\",\"1M\",+1,NOW,,,\"PORTAGG\",\"MEANR\")":159.0,"INDA^FMA_COS_DOWN(\"EPS\",\"1M\",+1,NOW,,,\"PORTAGG\",\"MEANR\")":75.0,"ECH^SIZE(FG_CONSTITUENTS)":28,"EZA^FG_ROE(0)":12.3492924903925,"REFIDRREPO-FDS^FG_YIELD(NOW,,,0)":6.0,"TRYTW10Y-FDS^PCTCHG(FG_YIELD(0,,,,\"YTM\"),FG_YIELD(-1AM,,,,\"YTM\"))":2.0198567,"TRYID10Y-FDS^FG_YIELD_NAME":"Treasury - Indonesia Benchmark Bond 10Y","CAGDPY@VN^EE_ACTUAL_ANNUAL(MED,+1)":null,"CAGDPY@TW^EE_ACTUAL_ANNUAL(MED,0)":13.6964985659127,"USDBRL^FG_COMPANY_NAME":"Brazilian Real per U.S. Dollar","USDPLN^FG_PRICE(0)":3.9641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3671633976,15.9422044058399,24.3043562337239,19.7599951470709,19.0976028515917],"EPOL^FG_TOTAL_RETURNC(-10AY,0,AM)":[-6.0490847,0.073587894,-6.1544657,-9.699398,5.3040385,-1.4541686,5.9880257,4.963684,-8.535176,-3.7788212,-3.9665043,-0.27536154,1.5646577,-11.146349,-7.2412014,-9.5640545,10.104752,10.1287,-1.6260147,-8.729339,-3.735143,3.0079246,7.7803254,-3.980893,-1.7689288,-6.8655133,9.335351,7.7239394,9.937239,7.040906,-2.2666693,6.457484,2.1785617,6.9666862,-0.3137231,6.018889,0.8534312,-2.0971298,1.2777209,10.54852,-5.7639837,-7.5280485,3.581214,-11.543549,-4.8697114,0.9340644,2.183032,1.5686274,-4.4615984,-0.22452474,6.853986,2.4327755,-3.7499964,2.7272701,-0.5899668,-9.580332,9.33466,1.2457013,-13.491726,4.9534082,0.6074786,1.8578768,-3.2404482,4.0038586,-7.3283854,-35.83584,16.692675,0.06684065,14.662385,1.2948751,8.541548,-8.458244,-8.070177,10.687017,10.399019,0.47096014,2.3958325,-6.7141414,7.360959,8.176732,0.552845,0.8427024,1.0213494,3.9751768,4.839778,-10.666102,-4.4587555,9.685469,-7.8743696,-8.00395,-1.6648829,-16.602945,-4.046279,-7.4380217,4.241073,-11.634546,-8.077544,27.065027,4.921055,9.792089,-2.7489364,-9.359294,18.364513,2.6346684,10.268105,8.691156,-8.281767,-8.718216,9.891987,11.63994,7.367933,-7.604575,8.798075,1.1047244,1.3111949,11.604834,-7.377201,4.2091846,0.65279007,-2.6347756,-3.205663],"EPU^FG_PRICE_MAVG(0,,,,30)":42.269554,"CNYA^FG_PRICE_MAVG(0,,,,200)":26.006012,"QAT^FG_TOTAL_RETURNC(0,-1AM)":2.4930835,"EZA^FG_TOTAL_RETURNC(0,-3AM)":16.585934,"EWT^FG_TOTAL_RETURNC(0,-6AM)":21.353615,"EPHE^FG_TOTAL_RETURNC(0,-6AM)":16.816628,"ECH^FG_TOTAL_RETURNC(0,-6AM)":2.749002,"SPY^PERCENT_CHANGE(FMA_EPS(+1,0,,,,\"PORTAGG\",\"MEAN\"),FMA_EPS(+1,-3AM,,,,\"PORTAGG\",\"MEAN\"))":-1.6257699670242,"VNM^FMA_COS_UP(\"EPS\",\"1M\",+1,NOW,,,\"PORTAGG\",\"MEANR\")":9.0,"EWT^FMA_COS_DOWN(\"EPS\",\"1M\",+1,NOW,,,\"PORTAGG\",\"MEANR\")":26.0,"USDQAR^STD(FG_PRICE_CHANGE(0,-1AY,AM))":0.00761764787174341,"USDEUR^FG_PRICE_CHANGE(0,-6AM)":-1.8604636,"USDMYR^STD(FG_PRICE_CHANGE(0,-1AY,AM))":2.13149516172526,"USDCLP^FG_PRICE_CHANGE(0,-1AM)":1.9083619,"EWT^P_PRICE_RETURNS_PR('52W',2,-10AY,0,AM)":[3.8908362,11.637032,6.984389,8.816719,16.088713,15.567446,7.861829,12.342369,3.2217503,-0.27080178,-15.230185,-12.224859,-2.1702468,-9.792286,-10.440678,-22.116709,-16.970587,-10.626507,-10.508114,-20.715374,-10.340303,-0.5002618,20.12775,11.389387,12.695253,13.140833,18.262661,37.083042,30.648697,22.149479,22.861576,38.59681,30.00778,25.281132,20.20775,27.437365,22.885693,28.714954,22.592617,29.583036,18.648434,18.89193,18.323458,10.704147,7.9824686,3.0276418,4.11278,1.2650371,-9.707856,-9.021115,-8.366453,-12.840623,-10.245073,-8.375579,-1.352644,-7.2423754,-2.8261304,0.93016624,-3.3169568,2.4509907,18.225216,23.837162,33.704628,33.020985,24.015987,-10.451757,2.5036454,15.568137,19.55756,23.987484,36.252285,27.050697,23.6161,27.67458,27.204632,41.213394,52.84535,97.241806,78.55618,63.449932,60.06155,53.48847,37.773586,44.1988,37.573086,36.346687,28.138315,19.806587,12.893748,11.143887,-4.5912266,-7.834631,-15.305651,-21.06964,-11.7446785,-24.086666,-29.776024,-25.058926,-24.91132,-23.155045,-19.747055,-17.988264,-8.315479,-0.15204549,9.019529,16.708767,0.77718496,13.501763,24.237585,16.293812,20.850647,11.999071,17.148792,25.170792,17.194033,27.451313,26.662779,24.28664,34.745346,27.561771,43.982506],"EPOL^FMA_DIV_YLD(NTMA,-10AY,0,AM,\"PORTAGG\",\"MEANR\")":[4.13009775379636,3.95893594109274,4.00205483209017,4.1490033430902,3.7922656664769,3.73420958008137,3.36512480965345,3.32483767258817,3.6130655648965,3.57303210067652,3.69339313694062,3.59036772114754,3.67584081156399,3.91794005072784,4.0901652198817,4.31269249677219,4.00330072099057,3.69262642948316,3.61068090851851,3.82341580939173,3.93404441754884,3.66926530081502,3.51244719218706,3.63265527451656,3.46721417133769,3.40957523336054,3.07588026891091,2.86724565646273,2.6191874617357,2.36015206446711,2.53817687463421,2.53305777882407,2.52671653138,2.42266929499596,2.45632657138595,2.58627533338107,2.39849799744745,2.47838861438625,2.8016931138468,2.71463471928985,2.99140171729266,3.04790082584074,2.96625414294213,3.08783176405264,3.20200331566059,3.01039563570552,2.9197478581846,3.02661434371895,3.17182398950222,3.19283390937112,3.08796031632912,2.99990474317006,3.04655822551501,3.04674079766824,3.0432453441107,3.34604070173352,3.22069738356195,3.32240072559806,3.87109856281227,3.57236745972992,3.50554998720027,3.32567103983661,3.56059792999246,3.55178777757133,3.68981561721537,5.04245157359514,3.67262498387081,3.17450037867933,2.44384298234148,2.3319323974236,2.713805045907,2.91986490850312,3.26345238395766,2.54568789370819,2.77136233639657,2.89546085488965,2.81596483883095,2.99378330666541,2.90527437822099,2.82531789500934,3.00395305743639,3.08886256550384,2.97108171132757,2.97408301706814,2.96200621742486,3.17640750815543,3.42723163764423,3.1216100621179,3.41226757458336,3.5350432914997,3.46827973479943,3.9351062687092,4.40886369453898,4.31807346582845,4.2334985006258,4.67092733852005,5.18131202853964,4.28631677827026,4.30072344758899,3.94175286613206,4.22233054307943,4.80891836983066,4.43916581521298,4.35073769566233,4.00806785859578,3.94920266322899,4.02243292791282,4.35760084529308,4.11212915723559,4.33962197634142,4.94880498145951,5.18937883310778,4.7704452506998,4.98647155790657,5.08277693393674,4.99279619031386,5.22842388201987,5.14559641134101,5.3166634964627,5.67949450210316,5.68209470701955],"ECH^FMA_PE(NTMA,-10AY,0,AM,\"PORTAGG\",\"MEANR\")":[13.5806858426752,14.3324038033191,13.5648685308361,12.5753230334163,13.4946739982323,13.1240327384588,13.8677396297691,14.3740323849163,13.6590711444061,12.7734638523555,12.549952397211,12.6526238545568,12.7583820365659,13.4464858613167,12.4852486540555,11.5708546926815,12.5247859704169,13.1840699894881,13.4789971039577,13.5044981275088,13.7099739363254,15.1912682627384,15.7353417373858,15.2471023593929,16.2675167807037,15.9548406205033,15.665080684367,15.7231287139116,16.069168147163,16.5051958985177,17.2643807206286,16.9717524997709,16.9358473728911,17.708171513311,18.1174249178087,18.9143259398957,15.4240940498251,14.0315338900356,14.3214740086263,14.7267239125528,14.231952067522,14.0159084480462,14.031632494044,13.179023948407,11.9477789154742,11.7160089387129,11.6411822874633,11.879896369914,15.0891572795646,15.2078565517234,14.5626285834608,9.01480729201412,8.85442991287295,9.24061469455365,8.81294831195525,8.6324166997698,8.46011509277766,9.02092843800863,8.58717057059656,9.63324215453682,9.62533917848662,8.64743326102474,8.46345579277198,9.16800037407328,8.44613091577308,5.11035835784504,10.7757327713766,-6.37329218625799,14.61390291739,14.8657337919573,16.1326994043871,14.4088126228677,13.8335592185958,15.027036966723,14.0874692973831,14.8309117520521,14.2908470845805,14.8736888382889,14.0510490757204,11.2960809286855,11.2624654593054,10.4340183518187,10.0973430197408,10.2725740790329,9.09540767284315,9.23009803519986,9.60686458090378,9.78243352493536,9.95924066591772,9.62064818606977,9.44340045841459,8.75787508699464,6.63906691206146,6.43843543744186,6.60406522052207,7.6281062554552,7.20926019708933,6.88607121875104,7.16176080482201,7.39866751799901,7.85729768464824,7.29014179335822,7.95078506787606,8.56822463714778,8.41598841775953,9.36834640093293,9.11325738595227,8.87816777345236,8.66883365946741,8.75214279506596,9.62337199778895,9.11817178255593,9.91961683267371,10.1961605723981,9.77293683774215,10.0350882938305,9.71613699760586,9.69656754382948,9.28314340135769,9.22320938711625,9.47273405625908],"PLATI-FDS^FG_PRICE(0)":1004.0,"BRENT-FDS^FG_PRICE_CHANGE(0,-1AY)":-9.55440851153482,"TIOS-FDS^FG_PRICE_CHANGE(0,-1AM)":15.0595173091624,"VNM^FG_PRICE(0)":12.25,"MCHI^FG_PRICE_MAVG(0,,,,60)":44.78775,"EWZ^FG_PRICE(0)":28.2,"CNYA^FG_PRICE_MAVG(0,,,,60)":26.497778,"VNM^PERCENT_CHANGE(FMA_EPS(+1,0,,,,\"PORTAGG\",\"MEAN\"),FMA_EPS(+1,-3AM,,,,\"PORTAGG\",\"MEAN\"))":3.2165243421464,"TUR^PERCENT_CHANGE(FMA_EPS(+1,0,,,,\"PORTAGG\",\"MEAN\"),FMA_EPS(+1,-3AM,,,,\"PORTAGG\",\"MEAN\"))":-24.2192353110681,"INDA^FG_TOTAL_RETURNC(0,-1AM)":-1.9077301,"EWY^FG_TOTAL_RETURNC(0,-3AM)":-5.9117794,"EWT^FG_TOTAL_RETURNC(0,-3AM)":4.9842477,"EPU^FG_TOTAL_RETURNC(0,-3AM)":9.567142,"EPHE^FG_TOTAL_RETURNC(0,-3AM)":14.803028,"SPY^FG_TOTAL_RETURNC(0,-3AM)":6.1024427,"EWJ^SIZE(FG_CONSTITUENTS)":199,"INDA^FMA_COS_UP(\"EPS\",\"1M\",+1,NOW,,,\"PORTAGG\",\"MEANR\")":37.0,"ECH^FMA_COS_UP(\"EPS\",\"1M\",+1,NOW,,,\"PORTAGG\",\"MEANR\")":15.0,"TRYIN10Y-FDS^FG_YIELD_NAME":"India Benchmark Bond - 10 Year","REFINREPO-FDS^(SUBARRAY(NOT_NA(NO_REPEAT_F(FG_YIELD(NOW,-10AY,D))),0,1)-SUBARRAY(NOT_NA(NO_REPEAT_F(FG_YIELD(NOW,-10AY,D))),1,1))*100":25.0,"REFIDRREPO-FDS^PROPER_NAME(0,,,\"SECURITY\",\"NAME\")":"Indonesia BI (Reverse) Repo Rate - 7 Day","VNM^P_PRICE(0)/P_PRICE_LOW_PR(0,,,,,,\"PRICE\",\"INTRA\",\"52W\")-1":0.08888888,"EZA^FG_TOTAL_RETURNC(0,-12AM)":36.77405,"EPOL^PERCENT_CHANGE(FMA_EPS(+1,0,,,,\"PORTAGG\",\"MEAN\"),FMA_EPS(+1,-1AM,,,,\"PORTAGG\",\"MEAN\"))":-5.14144499794171,"VGK^PERCENT_CHANGE(FMA_EPS(+1,0,,,,\"PORTAGG\",\"MEAN\"),FMA_EPS(+1,-3AM,,,,\"PORTAGG\",\"MEAN\"))":2.00900919227055,"EWY^FMA_COS_DOWN(\"EPS\",\"1M\",+1,NOW,,,\"PORTAGG\",\"MEANR\")":44.0,"EWW^FMA_RBICS_REV_CURRENT(30, LOC, \"PORTAGG\")":25.7734024021307,"TRYTW10Y-FDS^FG_YIELD_NAME":"Taiwan China Benchmark Bond - 10 Year","TRYAE10Y-FDS^PCTCHG(FG_YIELD(0,,,,\"YTM\"),FG_YIELD(-3AM,,,,\"YTM\"))":-4.0158973,"TIPSCL10Y-FDS^PCTCHG(FG_YIELD(0,,,,\"YTM\"),FG_YIELD(-1AM,,,,\"YTM\"))":4.804117,"CC_TW^IMF_IFS_RCPI_Q(0)":null,"VNM^FMA_DIV_YLD(NTMA,NOW,NOW,M,\"PORTAGG\",\"MEANR\")":2.00176805469284,"QAT^FMA_PE(NTMA,0,,,\"PORTAGG\",\"MEANR\")":11.1651225888679,"EWT^FMA_PE(NTMA,0,,,\"PORTAGG\",\"MEANR\")":16.3118684122555,"EPHE^FMA_EVAL_EBITDA(NTMA,0,,,\"PORTAGG\",\"MEANR\")":8.37961052319099,"EIDO^FMA_EVAL_EBIT(LTMA,NOW,NOW,M,\"PORTAGG\",\"MEANR\")":10.0891128711473,"UAE^FG_COMPANY_NAME":"iShares MSCI UAE ETF","VNM^FMA_PE(LTM,0,,,\"PORTAGG\",\"MEANR\")":19.2715421158332,"EZA^FMA_PE(LTM,0,,,\"PORTAGG\",\"MEANR\")":15.4144570065138,"EWZ^FMA_DIV_YLD(NTMA,NOW,NOW,M,\"PORTAGG\",\"MEANR\")":5.71439846687238,"EWM^FMA_EVAL_EBIT(LTMA,NOW,NOW,M,\"PORTAGG\",\"MEANR\")":16.2875255805524,"VWO^FMA_EVAL_EBIT(LTMA,NOW,NOW,M,\"PORTAGG\",\"MEANR\")":14.5112745325381,"VNM^JULIAN(FMA_DIV_YLD(NTMA,NOW,NOW,M,\"PORTAGG\",\"MEANR\").DATES)":45565,"MCHI^FG_FCF_YIELD_NTM(0)":6.59334006355529,"REFMXTON-FDS^PROPER_NAME(0,,,\"SECURITY\",\"NAME\")":"Mexico Target Rate - Overnight","TRYTH10Y-FDS^FG_YIELD_NAME":"Thailand Benchmark Bond - 10 Year","VGK^FMA_EVAL_EBIT(LTMA,NOW,NOW,M,\"PORTAGG\",\"MEANR\")":13.5759419592558,"EWT^FMA_RBICS_REV_CURRENT(30, LOC, \"PORTAGG\")":18.667687162586,"REFBRSELIC-FDS^FG_YIELD(NOW,,,0)":10.75,"TRYMY10Y-FDS^FG_YIELD(0,,,,\"YTM\")":3.819939,"QAT^FMA_PE(LTM,0,,,\"PORTAGG\",\"MEANR\")":12.1066648963269,"EZA^FG_FCF_YIELD_NTM(0)":7.34867255370888,"VNM^FG_COMPANY_NAME":"VanEck Vietnam ETF","EIDO^FMA_PCT_ABOVE_MAVG(200,0,,,,\"PORTAGG\")":67.1232876712329,"UAE^FMA_PE(LTM,0,,,\"PORTAGG\",\"MEANR\")":9.94544059804437,"ECH^FG_TOTAL_RETURNC(0,-12AM)":9.187376,"MCHI^FG_ROE(0)":11.0014451970249,"TUR^FMA_EVAL_EBIT(LTMA,NOW,NOW,M,\"PORTAGG\",\"MEANR\")":8.79364476540284,"EIDO^JULIAN(FMA_DIV_YLD(NTMA,NOW,NOW,M,\"PORTAGG\",\"MEANR\").DATES)":45565,"TUR^FMA_EVAL_EBITDA(NTMA,0,,,\"PORTAGG\",\"MEANR\")":4.4363656422563,"TIPSCL10Y-FDS^FG_YIELD(0,,,,\"YTM\")":2.0951352,"MCHI^JULIAN(FMA_DIV_YLD(NTMA,NOW,NOW,M,\"PORTAGG\",\"MEANR\").DATES)":45565,"EPHE^FG_TOTAL_RETURNC(0,-12AM)":20.319534,"VGK^FMA_PCT_ABOVE_MAVG(200,0,,,,\"PORTAGG\")":60.0317208564631,"EWW^SIZE(FG_CONSTITUENTS)":45,"CNYA^FMA_RBICS_REV_CURRENT(30, LOC, \"PORTAGG\")":22.2631145021829,"REFBRSELIC-FDS^PROPER_NAME(0,,,\"SECURITY\",\"NAME\")":"Brazil Target Selic Rate","TRYTR7Y-FDS^PCTCHG(FG_YIELD(0,,,,\"YTM\"),FG_YIELD(-3AM,,,,\"YTM\"))":10.152032,"CC_CL^IMF_IFS_RCPI_Q(0)":null,"VNM^FMA_PE(NTMA,0,,,\"PORTAGG\",\"MEANR\")":13.44748785361,"TRYPE10Y-FDS^FG_YIELD(0,,,,\"YTM\")":6.436182,"MCHI^FMA_EVAL_EBIT(LTMA,NOW,NOW,M,\"PORTAGG\",\"MEANR\")":15.4326577814334,"EZA^FMA_DIV_YLD(NTMA,NOW,NOW,M,\"PORTAGG\",\"MEANR\")":3.72405846799736,"EWT^JULIAN(FMA_DIV_YLD(NTMA,NOW,NOW,M,\"PORTAGG\",\"MEANR\").DATES)":45565,"EIDO^FMA_EVAL_EBITDA(NTMA,0,,,\"PORTAGG\",\"MEANR\")":6.99278993708327,"TRYPL10Y-FDS^FG_YIELD(0,,,,\"YTM\")":5.5798,"QAT^FG_ROE(0)":10.8723605699699,"EWY^P_PRICE(0)/P_PRICE_LOW_PR(0,,,,,,\"PRICE\",\"INTRA\",\"52W\")-1":0.13910806,"REFSAREPO-FDS^FG_YIELD(NOW,,,0)":5.5,"EWY^FMA_EVAL_EBIT(LTMA,NOW,NOW,M,\"PORTAGG\",\"MEANR\")":14.225027030503,"EIDO^FMA_PE(LTM,0,,,\"PORTAGG\",\"MEANR\")":17.0978887944264,"REFPEMPR-FDS^(SUBARRAY(NOT_NA(NO_REPEAT_F(FG_YIELD(NOW,-10AY,D))),0,1)-SUBARRAY(NOT_NA(NO_REPEAT_F(FG_YIELD(NOW,-10AY,D))),1,1))*100":-25.0,"TRYID10Y-FDS^FG_YIELD(0,,,,\"YTM\")":6.689996,"VWO^JULIAN(FMA_DIV_YLD(NTMA,NOW,NOW,M,\"PORTAGG\",\"MEANR\").DATES)":45534,"EWY^FG_COMPANY_NAME":"iShares MSCI South Korea ETF","TRYQA10Y-FDS^FG_YIELD(0,,,,\"YTM\")":null,"TUR^FMA_DIV_YLD(NTMA,NOW,NOW,M,\"PORTAGG\",\"MEANR\")":4.73025616050061,"MCHI^FMA_PE(NTMA,-10AY,0,AM,\"PORTAGG\",\"MEANR\")":[8.41030517995337,8.68721830738888,9.04702792705315,9.81443455595724,10.2382600993583,10.1144107866084,12.2489087043863,11.8507235021587,11.0623981592833,10.0075103271884,9.39699286325893,9.04660660861544,9.61367066077979,9.39135272420186,9.2420017903218,8.91882186067358,9.04477667227675,10.0136933267344,10.3478245467224,9.58658096482929,10.4893483015346,11.4595374828592,12.1601733472389,12.2988138479536,12.3211296443729,11.7359416747636,11.4209222150253,11.8207267876339,12.4012146505036,12.6646871436865,12.3097154129289,12.8257507511508,12.8239964790709,13.3195321304091,13.4306020222759,13.762993070701,13.9421446584811,14.0043025221278,13.2597691222051,14.1295922698895,13.4314898757804,13.6568229888411,12.3596288954231,12.6935125900652,12.5421472272221,11.7616693599289,11.1052413725712,10.7994394458397,9.99965440665684,10.5343507902325,10.2937456762568,10.8077454420081,11.0987508813054,11.8760783240943,12.2412876224059,11.1873700818587,11.1779336055676,11.3900810734646,10.8534344748408,11.4799636171411,11.159638852347,11.2313392860467,12.2483516017519,12.6404467055516,12.423739760263,10.4081134746548,12.3582234529974,12.8165969042625,13.9500706031817,14.8041658252924,15.1392365906706,14.9192705837156,15.4397028494213,14.9448261897459,15.5293106259246,16.7312052631677,18.5756883232402,16.7669830740242,16.0516101193055,15.3794874032364,15.8752474974368,15.260951261578,13.4469553125214,13.4567438689679,13.6283612598428,13.3239093727567,12.3822521301775,12.4670406971807,12.098406872652,10.6322305442367,10.5679328611274,10.5677464910103,11.5119169886904,11.3647858166626,10.6829600879322,10.4523748024479,9.47971847635125,10.046577252413,10.7591732359849,11.7079325639027,11.1822378873295,10.4961726854868,11.0462665501396,10.4722812203298,10.8130273660813,10.3066544782455,10.0228448057597,10.1456071500673,9.73230591147943,9.70036367085413,9.23236008562518,8.60337250881216,9.04447712137344,9.36407078775738,9.2454216262324,10.8693597060028,9.79423952421041,9.46564183573046,9.18013597719099,8.81642773632897,10.4257472208978],"EZA^FG_TOTAL_RETURNC(0,-6AM)":34.170006,"EPHE^P_PRICE(0)/P_PRICE_HIGH_PR(0,,,,,,\"PRICE\",\"INTRA\",\"52W\")":0.9616667,"KSA^FG_ROE(0)":11.7843250758164,"TRYPL10Y-FDS^FG_YIELD_NAME":"Treasury - Poland Benchmark Bond 10Y","MCHI^FMA_EVAL_EBITDA(NTMA,0,,,\"PORTAGG\",\"MEANR\")":9.41938695751584,"TRYUS10Y-FDS^FG_YIELD_NAME":"US Benchmark Bond - 10 Year","EWZ^FMA_PE(LTM,0,,,\"PORTAGG\",\"MEANR\")":9.04994499517754,"TUR^FG_TOTAL_RETURNC(0,-6AM)":-10.926914,"MCHI^FMA_PE(LTM,0,,,\"PORTAGG\",\"MEANR\")":14.4702021683395,"TRYZA10Y-FDS^PCTCHG(FG_YIELD(0,,,,\"YTM\"),FG_YIELD(-1AM,,,,\"YTM\"))":3.9586782,"SPY^SIZE(FG_CONSTITUENTS)":503,"EWW^FMA_COS_DOWN(\"EPS\",\"1M\",+1,NOW,,,\"PORTAGG\",\"MEANR\")":19.0,"TRYPH10Y-FDS^FG_YIELD_NAME":"Philippines Benchmark Bond - 10 Year","REFKRBASE-FDS^FG_YIELD(NOW,,,0)":3.25,"TRYTR7Y-FDS^PCTCHG(FG_YIELD(0,,,,\"YTM\"),FG_YIELD(-1AM,,,,\"YTM\"))":2.0898511,"TRYUS10Y-FDS^FG_YIELD(0,,,,\"YTM\")":4.0789,"CC_CN^IMF_IFS_RCPI_Q(0)":null,"TUR^FG_COMPANY_NAME":"iShares MSCI Turkey ETF","KSA^FG_PRICE(0)":41.65,"UAE^PERCENT_CHANGE(FMA_EPS(+1,0,,,,\"PORTAGG\",\"MEAN\"),FMA_EPS(+1,-3AM,,,,\"PORTAGG\",\"MEAN\"))":-1.77671495890759,"EWZ^PERCENT_CHANGE(FMA_EPS(+1,0,,,,\"PORTAGG\",\"MEAN\"),FMA_EPS(+1,-3AM,,,,\"PORTAGG\",\"MEAN\"))":-16.8375751450615,"EIDO^FG_TOTAL_RETURNC(0,-3AM)":11.297476,"UAE^FG_ROE(0)":14.84166085324,"SET-BKK^FG_COMPANY_NAME":"Thailand SET","EPOL^FMA_COS_DOWN(\"EPS\",\"1M\",+1,NOW,,,\"PORTAGG\",\"MEANR\")":8.0,"TRYVN10Y-FDS^FG_YIELD(0,,,,\"YTM\")":2.8792138,"QAT^FG_COMPANY_NAME":"iShares MSCI Qatar ETF","VWO^FG_PE_NTM(0,,,90,0)":12.8414875718824,"EWM^FMA_PE(NTMA,0,,,\"PORTAGG\",\"MEANR\")":14.0818334488159,"MCHI^FG_COMPANY_NAME":"iShares MSCI China ETF","UAE^FMA_PCT_ABOVE_MAVG(200,0,,,,\"PORTAGG\")":48.780487804878,"VWO^FMA_COS_DOWN(\"EPS\",\"1M\",+1,NOW,,,\"PORTAGG\",\"MEANR\")":1672.0,"REFKRBASE-FDS^PROPER_NAME(0,,,\"SECURITY\",\"NAME\")":"South Korea Base Rate","TRYTH10Y-FDS^PCTCHG(FG_YIELD(0,,,,\"YTM\"),FG_YIELD(-3AM,,,,\"YTM\"))":-7.2177534,"TRYQA10Y-FDS^PCTCHG(FG_YIELD(0,,,,\"YTM\"),FG_YIELD(-3AM,,,,\"YTM\"))":null,"INDA^FG_COMPANY_NAME":"iShares MSCI India ETF","WL-FDS^MAX(FG_PRICE(0,-5AY))":763.4,"SET-BKK^FG_PRICE_MAVG(0,,,,200)":1371.9089,"EWZ^PERCENT_CHANGE(FMA_EPS(+1,0,,,,\"PORTAGG\",\"MEAN\"),FMA_EPS(+1,-1AM,,,,\"PORTAGG\",\"MEAN\"))":-4.66850092166785,"EIDO^FG_TOTAL_RETURNC(0,-1AM)":-0.87873936,"EWT^SIZE(FG_CONSTITUENTS)":89,"TUR^FG_ROE(0)":15.7496061181807,"VWO^FG_FCF_YIELD_NTM(0)":5.37472562969362,"EWZ^FMA_PE(NTMA,0,,,\"PORTAGG\",\"MEANR\")":8.22483451034164,"EWM^FMA_EVAL_EBITDA(NTMA,0,,,\"PORTAGG\",\"MEANR\")":8.45047534796251,"EIDO^FMA_DIV_YLD(NTMA,NOW,NOW,M,\"PORTAGG\",\"MEANR\")":4.11648372861537,"VGK^FMA_COS_UP(\"EPS\",\"1M\",+1,NOW,,,\"PORTAGG\",\"MEANR\")":441.0,"TUR^P_PRICE(0)/P_PRICE_LOW_PR(0,,,,,,\"PRICE\",\"INTRA\",\"52W\")-1":0.05134368,"EIDO^PERCENT_CHANGE(FMA_EPS(+1,0,,,,\"PORTAGG\",\"MEAN\"),FMA_EPS(+1,-1AM,,,,\"PORTAGG\",\"MEAN\"))":-1.35702205409504,"EPOL^SIZE(FG_CONSTITUENTS)":34,"REFSAREPO-FDS^(SUBARRAY(NOT_NA(NO_REPEAT_F(FG_YIELD(NOW,-10AY,D))),0,1)-SUBARRAY(NOT_NA(NO_REPEAT_F(FG_YIELD(NOW,-10AY,D))),1,1))*100":-50.0,"REFMXTON-FDS^(SUBARRAY(NOT_NA(NO_REPEAT_F(FG_YIELD(NOW,-10AY,D))),0,1)-SUBARRAY(NOT_NA(NO_REPEAT_F(FG_YIELD(NOW,-10AY,D))),1,1))*100":-25.0,"TRYTH10Y-FDS^PCTCHG(FG_YIELD(0,,,,\"YTM\"),FG_YIELD(-1AM,,,,\"YTM\"))":-3.6329827,"TRYSA10Y-FDS^FG_YIELD(0,,,,\"YTM\")":4.936952,"TRYPH10Y-FDS^FG_YIELD(0,,,,\"YTM\")":5.7381444,"VWO^FMA_DIV_YLD(NTMA,NOW,NOW,M,\"PORTAGG\",\"MEANR\")":2.98103560166142,"UAE^FMA_EVAL_EBITDA(NTMA,0,,,\"PORTAGG\",\"MEANR\")":6.41690031541865,"MCHI^FMA_DIV_YLD(NTMA,NOW,NOW,M,\"PORTAGG\",\"MEANR\")":2.50815488331466,"EWM^FG_FCF_YIELD_NTM(0)":6.13710146079169,"TUR^P_PRICE(0)/P_PRICE_HIGH_PR(0,,,,,,\"PRICE\",\"INTRA\",\"52W\")":0.74690384,"EWY^FG_TOTAL_RETURNC(0,-12AM)":8.933746,"EWM^FMA_DIV_YLD(NTMA,NOW,NOW,M,\"PORTAGG\",\"MEANR\")":4.05045383976338,"TRYZA10Y-FDS^PCTCHG(FG_YIELD(0,,,,\"YTM\"),FG_YIELD(-3AM,,,,\"YTM\"))":-3.584044,"EWM^JULIAN(FMA_DIV_YLD(NTMA,NOW,NOW,M,\"PORTAGG\",\"MEANR\").DATES)":45565,"ECH^FMA_EVAL_EBIT(LTMA,NOW,NOW,M,\"PORTAGG\",\"MEANR\")":9.70751974742368,"CNYA^FG_TOTAL_RETURNC(0,-3AM)":14.179087,"ECH^FMA_EVAL_EBITDA(NTMA,0,,,\"PORTAGG\",\"MEANR\")":5.93678168836777,"QAT^FG_PRICE_MAVG(0,,,,60)":17.840864,"EIDO^FMA_PE(NTMA,0,,,\"PORTAGG\",\"MEANR\")":13.5362901011389,"UAE^JULIAN(FMA_DIV_YLD(NTMA,NOW,NOW,M,\"PORTAGG\",\"MEANR\").DATES)":45565,"MCHI^FMA_PE(NTMA,0,,,\"PORTAGG\",\"MEANR\")":10.4257472208978,"VWO^FG_PE(0)":15.264493899113,"EWY^FMA_EVAL_EBITDA(NTMA,0,,,\"PORTAGG\",\"MEANR\")":5.79384475356712,"REFTR1WREPO-FDS^(SUBARRAY(NOT_NA(NO_REPEAT_F(FG_YIELD(NOW,-10AY,D))),0,1)-SUBARRAY(NOT_NA(NO_REPEAT_F(FG_YIELD(NOW,-10AY,D))),1,1))*100":500.0,"EWY^FG_FCF_YIELD_NTM(0)":7.31083962436995,"REFMXTON-FDS^FG_YIELD(NOW,,,0)":10.5,"ECH^P_PRICE(0)/P_PRICE_HIGH_PR(0,,,,,,\"PRICE\",\"INTRA\",\"52W\")":0.88978624,"KSA^FMA_COS_DOWN(\"EPS\",\"1M\",+1,NOW,,,\"PORTAGG\",\"MEANR\")":38.0,"EPHE^SIZE(FG_CONSTITUENTS)":33,"INDA^FG_ROE(0)":15.6528380896016,"EPU^FMA_DIV_YLD(NTMA,NOW,NOW,M,\"PORTAGG\",\"MEANR\")":3.73809976580406,"SET-BKK^FG_TOTAL_RETURNC(0,-1AM)":3.764522,"EWW^FG_TOTAL_RETURNC(0,-3AM)":-7.4391484,"CNYA^P_PRICE(0)/P_PRICE_HIGH_PR(0,,,,,,\"PRICE\",\"INTRA\",\"52W\")":0.77549404,"REFSAREPO-FDS^PROPER_NAME(0,,,\"SECURITY\",\"NAME\")":"Saudi Arabia Repo Rate","EZA^FG_PRICE(0)":50.54,"SET-BKK^PERCENT_CHANGE(FMA_EPS(+1,0,,,,\"PORTAGG\",\"MEAN\"),FMA_EPS(+1,-1AM,,,,\"PORTAGG\",\"MEAN\"))":-1.48550494498652,"KSA^FMA_COS_UP(\"EPS\",\"1M\",+1,NOW,,,\"PORTAGG\",\"MEANR\")":31.0,"EPHE^FMA_COS_DOWN(\"EPS\",\"1M\",+1,NOW,,,\"PORTAGG\",\"MEANR\")":9.0,"GREK^FG_ROE(0)":15.0196861796096,"REFVNDISC-FDS^(SUBARRAY(NOT_NA(NO_REPEAT_F(FG_YIELD(NOW,-10AY,D))),0,1)-SUBARRAY(NOT_NA(NO_REPEAT_F(FG_YIELD(NOW,-10AY,D))),1,1))*100":-50.0,"EWZ^FG_PRICE_MAVG(0,,,,200)":30.6223,"EWW^PERCENT_CHANGE(FMA_EPS(+1,0,,,,\"PORTAGG\",\"MEAN\"),FMA_EPS(+1,-3AM,,,,\"PORTAGG\",\"MEAN\"))":-7.25345788298603,"COPP-FDS^FG_PRICE_CHANGE(0,-3AM)":1.87529301453353,"SET-BKK^FMA_PCT_ABOVE_MAVG(200,0,,,,\"PORTAGG\")":43.026706231454,"CNYA^FG_TOTAL_RETURNC(0,-1AM)":22.983706,"EIDO^SIZE(FG_CONSTITUENTS)":74,"EWZ^FG_ROE(0)":18.3899889229329,"REFPEMPR-FDS^PROPER_NAME(0,,,\"SECURITY\",\"NAME\")":"Peru Policy Rate","TRYBR10Y-FDS^PCTCHG(FG_YIELD(0,,,,\"YTM\"),FG_YIELD(-1AM,,,,\"YTM\"))":6.164357,"QAT^P_PRICE(0)/P_PRICE_LOW_PR(0,,,,,,\"PRICE\",\"INTRA\",\"52W\")-1":0.1813538,"EWW^FMA_PCT_ABOVE_MAVG(200,0,,,,\"PORTAGG\")":40.0,"CNYA^PERCENT_CHANGE(FMA_EPS(+1,0,,,,\"PORTAGG\",\"MEAN\"),FMA_EPS(+1,-1AM,,,,\"PORTAGG\",\"MEAN\"))":-0.165322914681362,"VNM^FMA_COS_DOWN(\"EPS\",\"1M\",+1,NOW,,,\"PORTAGG\",\"MEANR\")":10.0,"EPOL^FG_ROE(0)":12.6917151503769,"REFPL7D-FDS^FG_YIELD(NOW,,,0)":5.75,"CC_AE^IMF_IFS_RCPI_Q(0)":null,"VGK^FMA_EVAL_EBITDA(NTMA,0,,,\"PORTAGG\",\"MEANR\")":9.00351081404339,"TUR^FMA_PE(NTMA,0,,,\"PORTAGG\",\"MEANR\")":5.50533565803909,"INDA^FMA_EVAL_EBITDA(NTMA,0,,,\"PORTAGG\",\"MEANR\")":16.0396164695663,"EWY^FMA_DIV_YLD(NTMA,NOW,NOW,M,\"PORTAGG\",\"MEANR\")":2.36139805252979,"REFTR1WREPO-FDS^PROPER_NAME(0,,,\"SECURITY\",\"NAME\")":"Turkey Repo Rate - 1 Week","TRYKR10Y-FDS^PCTCHG(FG_YIELD(0,,,,\"YTM\"),FG_YIELD(-3AM,,,,\"YTM\"))":-1.7479441,"INDA^JULIAN(FMA_DIV_YLD(NTMA,NOW,NOW,M,\"PORTAGG\",\"MEANR\").DATES)":45565,"EPU^FMA_PE(LTM,0,,,\"PORTAGG\",\"MEANR\")":17.3050116504612,"ECH^FG_FCF_YIELD_NTM(0)":8.15685400038579,"EWT^FG_COMPANY_NAME":"iShares MSCI Taiwan ETF","TIOS-FDS^FG_PRICE(0)/MAX(FG_PRICE(0,-1AY))":0.730854605993341,"EWT^FG_PRICE_MAVG(0,,,,30)":53.912,"EIDO^FMA_COS_DOWN(\"EPS\",\"1M\",+1,NOW,,,\"PORTAGG\",\"MEANR\")":27.0,"SPY^P_PRICE(0)/P_PRICE_LOW_PR(0,,,,,,\"PRICE\",\"INTRA\",\"52W\")-1":0.42858195,"EIDO^FMA_COS_UP(\"EPS\",\"1M\",+1,NOW,,,\"PORTAGG\",\"MEANR\")":13.0,"REFPL7D-FDS^PROPER_NAME(0,,,\"SECURITY\",\"NAME\")":"Poland Reference Rate - 7 Day","CC_TR^IMF_IFS_RCPI_Q(0)":null,"VGK^FG_FCF_YIELD_NTM(0)":5.26489378505668,"GREK^FMA_EVAL_EBIT(LTMA,NOW,NOW,M,\"PORTAGG\",\"MEANR\")":8.02967098943599,"EWY^FMA_PE(NTMA,0,,,\"PORTAGG\",\"MEANR\")":8.39906691289966,"ECH^FMA_DIV_YLD(NTMA,NOW,NOW,M,\"PORTAGG\",\"MEANR\")":4.77100937751293,"EWM^FG_PRICE_MAVG(0,,,,30)":26.260666,"ECH^FMA_COS_DOWN(\"EPS\",\"1M\",+1,NOW,,,\"PORTAGG\",\"MEANR\")":7.0,"REFPHRREPO-FDS^FG_YIELD(NOW,,,0)":6.0,"VGK^FMA_DIV_YLD(NTMA,NOW,NOW,M,\"PORTAGG\",\"MEANR\")":3.45848200051206,"EWY^FMA_PE(LTM,0,,,\"PORTAGG\",\"MEANR\")":13.7558706165821,"MCHI^PERCENT_CHANGE(FMA_EPS(+1,0,,,,\"PORTAGG\",\"MEAN\"),FMA_EPS(+1,-1AM,,,,\"PORTAGG\",\"MEAN\"))":0.999017006585423,"EWM^FG_TOTAL_RETURNC(0,-1AM)":-1.8925071,"QAT^FMA_COS_UP(\"EPS\",\"1M\",+1,NOW,,,\"PORTAGG\",\"MEANR\")":5.0,"CNYA^FG_ROE(0)":10.037662300324,"SET-BKK^FMA_EVAL_EBIT(LTMA,NOW,NOW,M,\"PORTAGG\",\"MEANR\")":18.3294549969417,"GREK^FMA_DIV_YLD(NTMA,NOW,NOW,M,\"PORTAGG\",\"MEANR\")":6.48806080840855,"TRYTW10Y-FDS^PCTCHG(FG_YIELD(0,,,,\"YTM\"),FG_YIELD(-3AM,,,,\"YTM\"))":-10.240961,"TRYGR10Y-FDS^FG_YIELD(0,,,,\"YTM\")":3.035,"REFIDRREPO-FDS^(SUBARRAY(NOT_NA(NO_REPEAT_F(FG_YIELD(NOW,-10AY,D))),0,1)-SUBARRAY(NOT_NA(NO_REPEAT_F(FG_YIELD(NOW,-10AY,D))),1,1))*100":-25.0,"EPOL^FMA_DIV_YLD(NTMA,NOW,NOW,M,\"PORTAGG\",\"MEANR\")":5.71229064279039,"CNYA^FMA_PE(NTMA,0,,,\"PORTAGG\",\"MEANR\")":13.0314616279295,"EWM^FG_PRICE_MAVG(0,,,,60)":25.371166,"QAT^FG_TOTAL_RETURNC(0,-3AM)":8.377277,"EWT^P_PRICE(0)/P_PRICE_HIGH_PR(0,,,,,,\"PRICE\",\"INTRA\",\"52W\")":0.98214597,"QAT^FMA_COS_DOWN(\"EPS\",\"1M\",+1,NOW,,,\"PORTAGG\",\"MEANR\")":3.0,"EIDO^FG_ROE(0)":12.2857611047843,"REFTHREPO-FDS^PROPER_NAME(0,,,\"SECURITY\",\"NAME\")":"Thailand Repo Rate - 1 Day","TRYMX10Y-FDS^PCTCHG(FG_YIELD(0,,,,\"YTM\"),FG_YIELD(-3AM,,,,\"YTM\"))":-0.3685824,"TUR^JULIAN(FMA_DIV_YLD(NTMA,NOW,NOW,M,\"PORTAGG\",\"MEANR\").DATES)":45565,"EPOL^FMA_EVAL_EBIT(LTMA,NOW,NOW,M,\"PORTAGG\",\"MEANR\")":8.49435825747983,"EPU^FG_COMPANY_NAME":"iShares MSCI Peru and Global Exposure ETF","MCHI^FG_TOTAL_RETURNC(0,-1AM)":22.34069,"CC_QA^IMF_IFS_RCPI_Q(0)":null,"GREK^FMA_EVAL_EBITDA(NTMA,0,,,\"PORTAGG\",\"MEANR\")":5.38715985590507,"ECH^FMA_PE(NTMA,0,,,\"PORTAGG\",\"MEANR\")":9.47273405625908,"VWO^P_PRICE(0)/P_PRICE_HIGH_PR(0,,,,,,\"PRICE\",\"INTRA\",\"52W\")":0.96489817,"EPOL^FMA_EVAL_EBITDA(NTMA,0,,,\"PORTAGG\",\"MEANR\")":4.44821675828573,"EPOL^FG_COMPANY_NAME":"iShares MSCI Poland ETF","KSA^FG_FCF_YIELD_NTM(0)":4.42138237558977,"EWW^FMA_EVAL_EBIT(LTMA,NOW,NOW,M,\"PORTAGG\",\"MEANR\")":9.98019395342281,"EPOL^FG_FCF_YIELD_NTM(0)":null,"EPHE^FG_COMPANY_NAME":"iShares MSCI Philippines ETF","ECH^JULIAN(FMA_DIV_YLD(NTMA,NOW,NOW,M,\"PORTAGG\",\"MEANR\").DATES)":45565,"SET-BKK^FMA_EVAL_EBITDA(NTMA,0,,,\"PORTAGG\",\"MEANR\")":9.96420041782402,"GREK^FMA_PE(NTMA,0,,,\"PORTAGG\",\"MEANR\")":6.80151553911457,"EIDO^FG_COMPANY_NAME":"iShares MSCI Indonesia ETF","TRYMX10Y-FDS^PCTCHG(FG_YIELD(0,,,,\"YTM\"),FG_YIELD(-1AM,,,,\"YTM\"))":8.00311,"EWY^JULIAN(FMA_DIV_YLD(NTMA,NOW,NOW,M,\"PORTAGG\",\"MEANR\").DATES)":45565,"EIDO^FG_PRICE_MAVG(0,,,,60)":21.7425,"KSA^FMA_DIV_YLD(NTMA,NOW,NOW,M,\"PORTAGG\",\"MEANR\")":3.58391783766996,"EWW^FG_FCF_YIELD_NTM(0)":9.78447444230699,"KSA^FMA_PE(NTMA,0,,,\"PORTAGG\",\"MEANR\")":16.8070885956654,"REFQALEND-FDS^PROPER_NAME(0,,,\"SECURITY\",\"NAME\")":"Qatar Lending Rate - Overnight","REFPHRREPO-FDS^PROPER_NAME(0,,,\"SECURITY\",\"NAME\")":"Philippines Reverse Repo Rate - Overnight","CC_IN^IMF_IFS_RCPI_Q(0)":null,"CNYA^FMA_DIV_YLD(NTMA,NOW,NOW,M,\"PORTAGG\",\"MEANR\")":2.69893411087658,"EIDO^FG_PRICE_MAVG(0,,,,200)":21.3652,"MCHI^FMA_PCT_ABOVE_MAVG(200,0,,,,\"PORTAGG\")":71.3322091062395,"EWM^PERCENT_CHANGE(FMA_EPS(+1,0,,,,\"PORTAGG\",\"MEAN\"),FMA_EPS(+1,-3AM,,,,\"PORTAGG\",\"MEAN\"))":8.52662332166357,"VWO^FG_TOTAL_RETURNC(0,-6AM)":17.429733,"MCHI^FMA_COS_DOWN(\"EPS\",\"1M\",+1,NOW,,,\"PORTAGG\",\"MEANR\")":163.0,"SET-BKK^FMA_RBICS_REV_CURRENT(30, LOC, \"PORTAGG\")":23.717610417706,"VGK^P_PRICE(0)/P_PRICE_LOW_PR(0,,,,,,\"PRICE\",\"INTRA\",\"52W\")-1":0.26334906,"INDA^P_PRICE(0)/P_PRICE_LOW_PR(0,,,,,,\"PRICE\",\"INTRA\",\"52W\")-1":0.3255216,"EWM^FMA_PCT_ABOVE_MAVG(200,0,,,,\"PORTAGG\")":47.0588235294118,"MCHI^FMA_COS_UP(\"EPS\",\"1M\",+1,NOW,,,\"PORTAGG\",\"MEANR\")":155.0,"MCHI^FMA_RBICS_REV_CURRENT(30, LOC, \"PORTAGG\")":24.3151658986365,"TRYZA10Y-FDS^FG_YIELD(0,,,,\"YTM\")":10.586368,"CC_ZA^IMF_IFS_RCPI_Q(0)":null,"SET-BKK^FG_FCF_YIELD_NTM(0)":4.63145012877611,"EIDO^FG_PRICE(0)":22.56,"INDA^P_PRICE(0)/P_PRICE_HIGH_PR(0,,,,,,\"PRICE\",\"INTRA\",\"52W\")":0.950748,"EPU^FG_TOTAL_RETURNC(0,-12AM)":60.426224,"INDA^SIZE(FG_CONSTITUENTS)":152,"TRYMY10Y-FDS^PCTCHG(FG_YIELD(0,,,,\"YTM\"),FG_YIELD(-3AM,,,,\"YTM\"))":0.58646196,"KSA^JULIAN(FMA_DIV_YLD(NTMA,NOW,NOW,M,\"PORTAGG\",\"MEANR\").DATES)":45565,"EWT^FMA_EVAL_EBIT(LTMA,NOW,NOW,M,\"PORTAGG\",\"MEANR\")":18.1637897581054,"EPOL^FMA_PE(NTMA,0,,,\"PORTAGG\",\"MEANR\")":8.04368469725257,"ECH^FG_PRICE_MAVG(0,,,,200)":26.452774,"EPU^P_PRICE(0)/P_PRICE_HIGH_PR(0,,,,,,\"PRICE\",\"INTRA\",\"52W\")":0.99066037,"VGK^FG_TOTAL_RETURNC(0,-3AM)":2.4238944,"GREK^FMA_RBICS_REV_CURRENT(30, LOC, \"PORTAGG\")":42.4590108568551,"TRYPH10Y-FDS^PCTCHG(FG_YIELD(0,,,,\"YTM\"),FG_YIELD(-1AM,,,,\"YTM\"))":-2.8844316,"CC_BR^IMF_IFS_RCPI_Q(0)":null,"CNYA^FMA_PE(LTM,0,,,\"PORTAGG\",\"MEANR\")":15.4921200985911,"CC_KR^IMF_IFS_RCPI_Q(0)":2.0510142,"VNM^FMA_EVAL_EBIT(LTMA,NOW,NOW,M,\"PORTAGG\",\"MEANR\")":17.8122539496341,"TRYID10Y-FDS^PCTCHG(FG_YIELD(0,,,,\"YTM\"),FG_YIELD(-1AM,,,,\"YTM\"))":2.0808952,"VNM^FG_FCF_YIELD_NTM(0)":3.08336667432772,"EWW^FG_COMPANY_NAME":"iShares MSCI Mexico ETF","SET-BKK^FMA_DIV_YLD(NTMA,NOW,NOW,M,\"PORTAGG\",\"MEANR\")":3.52242124075002,"GREK^JULIAN(FMA_DIV_YLD(NTMA,NOW,NOW,M,\"PORTAGG\",\"MEANR\").DATES)":45565,"EPOL^FMA_PE(LTM,0,,,\"PORTAGG\",\"MEANR\")":9.0583049637443,"ECH^FG_COMPANY_NAME":"iShares MSCI Chile ETF","TRYSA10Y-FDS^PCTCHG(FG_YIELD(0,,,,\"YTM\"),FG_YIELD(-3AM,,,,\"YTM\"))":-2.4313984,"EZA^FMA_EVAL_EBIT(LTMA,NOW,NOW,M,\"PORTAGG\",\"MEANR\")":13.2604273089389,"EPOL^JULIAN(FMA_DIV_YLD(NTMA,NOW,NOW,M,\"PORTAGG\",\"MEANR\").DATES)":45565,"CC_US^IMF_IFS_RCPI_Q(0)":null,"TRYVN10Y-FDS^PCTCHG(FG_YIELD(0,,,,\"YTM\"),FG_YIELD(-3AM,,,,\"YTM\"))":5.5089684,"CC_MX^IMF_IFS_RCPI_Q(0)":null,"KSA^FG_COMPANY_NAME":"iShares MSCI Saudi Arabia ETF","ECH^FG_PRICE(0)":26.31,"GREK^FG_TOTAL_RETURNC(0,-1AM)":0.16741753,"EPOL^FG_TOTAL_RETURNC(0,-6AM)":2.184856,"TRYBR10Y-FDS^FG_YIELD(0,,,,\"YTM\")":12.947678,"EWT^FMA_EVAL_EBITDA(NTMA,0,,,\"PORTAGG\",\"MEANR\")":9.68883635054069,"REFZAREPO-FDS^(SUBARRAY(NOT_NA(NO_REPEAT_F(FG_YIELD(NOW,-10AY,D))),0,1)-SUBARRAY(NOT_NA(NO_REPEAT_F(FG_YIELD(NOW,-10AY,D))),1,1))*100":-25.0,"QAT^FMA_DIV_YLD(NTMA,NOW,NOW,M,\"PORTAGG\",\"MEANR\")":5.32753758864514,"EWT^FMA_DIV_YLD(NTMA,NOW,NOW,M,\"PORTAGG\",\"MEANR\")":3.41325415119676,"REFZAREPO-FDS^PROPER_NAME(0,,,\"SECURITY\",\"NAME\")":"South Africa Repo Rate","VWO^PERCENT_CHANGE(FMA_EPS(+1,0,,,,\"PORTAGG\",\"MEAN\"),FMA_EPS(+1,-3AM,,,,\"PORTAGG\",\"MEAN\"))":0.961283532773294,"EZA^FMA_RBICS_REV_CURRENT(30, LOC, \"PORTAGG\")":46.1807049796121,"TRYTW10Y-FDS^FG_YIELD(0,,,,\"YTM\")":1.49,"VNM^FMA_EVAL_EBITDA(NTMA,0,,,\"PORTAGG\",\"MEANR\")":10.1422647727215,"CNYA^FG_COMPANY_NAME":"iShares MSCI China A ETF","KSA^PERCENT_CHANGE(FMA_EPS(+1,0,,,,\"PORTAGG\",\"MEAN\"),FMA_EPS(+1,-3AM,,,,\"PORTAGG\",\"MEAN\"))":-1.10329643591748,"GREK^PERCENT_CHANGE(FMA_EPS(+1,0,,,,\"PORTAGG\",\"MEAN\"),FMA_EPS(+1,-1AM,,,,\"PORTAGG\",\"MEAN\"))":-0.0802261315065063,"EPOL^FG_TOTAL_RETURNC(0,-1AM)":-3.205663,"EWZ^FMA_COS_UP(\"EPS\",\"1M\",+1,NOW,,,\"PORTAGG\",\"MEANR\")":17.0,"KSA^PERCENT_CHANGE(FMA_EPS(+1,0,,,,\"PORTAGG\",\"MEAN\"),FMA_EPS(+1,-1AM,,,,\"PORTAGG\",\"MEAN\"))":-0.664085821051417,"VWO^FMA_PCT_ABOVE_MAVG(200,0,,,,\"PORTAGG\")":36.8677248677249,"EWY^FMA_RBICS_REV_CURRENT(30, LOC, \"PORTAGG\")":16.0568848426694,"EZA^FMA_EVAL_EBITDA(NTMA,0,,,\"PORTAGG\",\"MEANR\")":7.77921266701016,"EPHE^FMA_EVAL_EBIT(LTMA,NOW,NOW,M,\"PORTAGG\",\"MEANR\")":12.2111974342539,"EPU^FMA_PE(NTMA,0,,,\"PORTAGG\",\"MEANR\")":11.476347794368,"DUMMY^ECON_DATE(45462,,, 'MM/YYYY')":"06/2024","DUMMY^ECON_DATE(45554,,, 'MM/YYYY')":"09/2024","CC_SA^IMF_IFS_RCPI_Q(-1AM)":1.5452076,"CC_BR^IMF_IFS_RCPI_Q(-1AM)":3.947341,"CC_ZA^IMF_IFS_RCPI_Q(-1AM)":5.0606,"CC_GR^IMF_IFS_RCPI_Q(-1AM)":2.571976,"CC_IN^IMF_IFS_RCPI_Q(-1AM)":null,"CC_CN^IMF_IFS_RCPI_Q(-1AM)":0.226831,"CC_QA^IMF_IFS_RCPI_Q(-1AM)":null,"CC_TH^IMF_IFS_RCPI_Q(-1AM)":null,"CC_TR^IMF_IFS_RCPI_Q(-1AM)":72.27338,"CC_AE^IMF_IFS_RCPI_Q(-1AM)":null,"CC_US^IMF_IFS_RCPI_Q(-1AM)":3.19889,"CC_CL^IMF_IFS_RCPI_Q(-1AM)":null,"CC_ID^IMF_IFS_RCPI_Q(-1AM)":null,"CC_PH^IMF_IFS_RCPI_Q(-1AM)":null,"CC_PL^IMF_IFS_RCPI_Q(-1AM)":2.6024375,"CC_PE^IMF_IFS_RCPI_Q(-1AM)":null,"CC_MY^IMF_IFS_RCPI_Q(-1AM)":null,"CC_TW^IMF_IFS_RCPI_Q(-1AM)":null,"CC_MX^IMF_IFS_RCPI_Q(-1AM)":4.771999,"DUMMY^ECON_EXPR_DATA('FDS_ECON[NTCPMIMFGSA@CN]',09/2024,,Q)":49.840874,"DUMMY^ECON_EXPR_DATA('FDS_ECON[NTCPMIMFGSA@CN]',06/2024,,Q)":51.64454,"DUMMY^ECON_EXPR_DATA('FDS_ECON[NTCPMIMFGSA@CL]',09/2024,,Q)":null,"DUMMY^ECON_EXPR_DATA('FDS_ECON[NTCPMIMFGSA@CL]',06/2024,,Q)":null,"DUMMY^ECON_EXPR_DATA('FDS_ECON[NTCPMIMFGSA@ID]',09/2024,,Q)":49.1036,"DUMMY^ECON_EXPR_DATA('FDS_ECON[NTCPMIMFGSA@ID]',06/2024,,Q)":51.87755,"DUMMY^ECON_EXPR_DATA('FDS_ECON[NTCPMIPHMANHE]',09/2024,,Q)":52.022453,"DUMMY^ECON_EXPR_DATA('FDS_ECON[NTCPMIPHMANHE]',06/2024,,Q)":51.78043,"DUMMY^ECON_EXPR_DATA('FDS_ECON[NTCPMIMFGSA@PL]',09/2024,,Q)":47.9283,"DUMMY^ECON_EXPR_DATA('FDS_ECON[NTCPMIMFGSA@PL]',06/2024,,Q)":45.313137,"DUMMY^ECON_EXPR_DATA('FDS_ECON[NTCPMIMFGSA@PE]',09/2024,,Q)":null,"DUMMY^ECON_EXPR_DATA('FDS_ECON[NTCPMIMFGSA@PE]',06/2024,,Q)":null,"DUMMY^ECON_EXPR_DATA('FDS_ECON[PMIMYMANHE]',09/2024,,Q)":49.64469,"DUMMY^ECON_EXPR_DATA('FDS_ECON[PMIMYMANHE]',06/2024,,Q)":49.6697,"DUMMY^ECON_EXPR_DATA('FDS_ECON[NTCPMIMFGSA@TW]',09/2024,,Q)":51.745625,"DUMMY^ECON_EXPR_DATA('FDS_ECON[NTCPMIMFGSA@TW]',06/2024,,Q)":51.407047,"DUMMY^ECON_EXPR_DATA('FDS_ECON[NTCPMIMFGSA@MX]',09/2024,,Q)":48.471558,"DUMMY^ECON_EXPR_DATA('FDS_ECON[NTCPMIMFGSA@MX]',06/2024,,Q)":51.090343,"DUMMY^ECON_EXPR_DATA('FDS_ECON[NTCPMIMFGSA@KR]',09/2024,,Q)":50.546005,"DUMMY^ECON_EXPR_DATA('FDS_ECON[NTCPMIMFGSA@KR]',06/2024,,Q)":51.02443,"DUMMY^ECON_EXPR_DATA('FDS_ECON[NTCPMIMFGSA@BR]',09/2024,,Q)":52.54214,"DUMMY^ECON_EXPR_DATA('FDS_ECON[NTCPMIMFGSA@BR]',06/2024,,Q)":53.488384,"DUMMY^ECON_EXPR_DATA('FDS_ECON[PMIMFGSA@ZA]',09/2024,,Q)":50.251415,"DUMMY^ECON_EXPR_DATA('FDS_ECON[PMIMFGSA@ZA]',06/2024,,Q)":49.992886,"DUMMY^ECON_EXPR_DATA('FDS_ECON[NTCPMIMFGSA@GR]',09/2024,,Q)":52.121853,"DUMMY^ECON_EXPR_DATA('FDS_ECON[NTCPMIMFGSA@GR]',06/2024,,Q)":54.69078,"DUMMY^ECON_EXPR_DATA('FDS_ECON[NTCPMIMFGSA@IN]',09/2024,,Q)":57.364445,"DUMMY^ECON_EXPR_DATA('FDS_ECON[NTCPMIMFGSA@IN]',06/2024,,Q)":58.243446,"DUMMY^ECON_EXPR_DATA('FDS_ECON[PMIQAWHEHE]',09/2024,,Q)":52.042065,"DUMMY^ECON_EXPR_DATA('FDS_ECON[PMIQAWHEHE]',06/2024,,Q)":53.838383,"DUMMY^ECON_EXPR_DATA('FDS_ECON[NTCPMITHMANHE]',09/2024,,Q)":51.742794,"DUMMY^ECON_EXPR_DATA('FDS_ECON[NTCPMITHMANHE]',06/2024,,Q)":50.221676,"DUMMY^ECON_EXPR_DATA('FDS_ECON[NTCPMIMFGSA@TR]',09/2024,,Q)":46.43233,"DUMMY^ECON_EXPR_DATA('FDS_ECON[NTCPMIMFGSA@TR]',06/2024,,Q)":48.55242,"DUMMY^ECON_EXPR_DATA('FDS_ECON[NTCPMIMFGSA@AE]',09/2024,,Q)":null,"DUMMY^ECON_EXPR_DATA('FDS_ECON[NTCPMIMFGSA@AE]',06/2024,,Q)":null,"DUMMY^ECON_EXPR_DATA('FDS_ECON[NTCPMIMFGSA@VN]',09/2024,,Q)":51.490894,"DUMMY^ECON_EXPR_DATA('FDS_ECON[NTCPMIMFGSA@VN]',06/2024,,Q)":51.776978,"DUMMY^ECON_EXPR_DATA('FDS_ECON[NTCPMIINDEXSA@SA]',09/2024,,Q)":55.200653,"DUMMY^ECON_EXPR_DATA('FDS_ECON[NTCPMIINDEXSA@SA]',06/2024,,Q)":56.14742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CC_PE^IMF_IFS_RCPI_Q(-2AM)":null,"CC_MY^IMF_IFS_RCPI_Q(-2AM)":null,"CC_TW^IMF_IFS_RCPI_Q(-2AM)":null,"CC_CL^IMF_IFS_RCPI_Q(-2AM)":null,"CC_ID^IMF_IFS_RCPI_Q(-2AM)":null,"CC_PH^IMF_IFS_RCPI_Q(-2AM)":null,"CC_AE^IMF_IFS_RCPI_Q(-2AM)":null,"CC_QA^IMF_IFS_RCPI_Q(-2AM)":null,"CC_TH^IMF_IFS_RCPI_Q(-2AM)":null,"CC_IN^IMF_IFS_RCPI_Q(-2AM)":null,"CC_IN^IMF_IFS_RCPI_Q(-3AM)":null,"CC_QA^IMF_IFS_RCPI_Q(-3AM)":null,"CC_TH^IMF_IFS_RCPI_Q(-3AM)":null,"CC_AE^IMF_IFS_RCPI_Q(-3AM)":null,"CC_CL^IMF_IFS_RCPI_Q(-3AM)":null,"CC_ID^IMF_IFS_RCPI_Q(-3AM)":null,"CC_PH^IMF_IFS_RCPI_Q(-3AM)":null,"CC_PE^IMF_IFS_RCPI_Q(-3AM)":null,"CC_MY^IMF_IFS_RCPI_Q(-3AM)":null,"CC_TW^IMF_IFS_RCPI_Q(-3AM)":null}]]></FdsFormulaCache>
</file>

<file path=customXml/itemProps1.xml><?xml version="1.0" encoding="utf-8"?>
<ds:datastoreItem xmlns:ds="http://schemas.openxmlformats.org/officeDocument/2006/customXml" ds:itemID="{E296A345-5098-4B85-8F64-94B3334E337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2024-10-19T10:10:17Z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