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9D24F667-CDCB-4057-9156-B654840728F0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08" i="61" l="1"/>
  <c r="U208" i="61"/>
  <c r="T208" i="61"/>
  <c r="H3" i="70" a="1"/>
  <c r="K6" i="61" a="1"/>
  <c r="P26" i="12" a="1"/>
  <c r="P18" i="12" a="1"/>
  <c r="P12" i="12" a="1"/>
  <c r="P8" i="12" a="1"/>
  <c r="P4" i="12" a="1"/>
  <c r="K19" i="12" a="1"/>
  <c r="M11" i="12" a="1"/>
  <c r="E26" i="12" a="1"/>
  <c r="G20" i="12" a="1"/>
  <c r="B15" i="12" a="1"/>
  <c r="E12" i="71" a="1"/>
  <c r="E8" i="71" a="1"/>
  <c r="H13" i="60" a="1"/>
  <c r="H9" i="60" a="1"/>
  <c r="H5" i="60" a="1"/>
  <c r="B12" i="60" a="1"/>
  <c r="K3" i="69" a="1"/>
  <c r="F6" i="69" a="1"/>
  <c r="C6" i="69" a="1"/>
  <c r="H16" i="60" a="1"/>
  <c r="M27" i="12" a="1"/>
  <c r="B9" i="12" a="1"/>
  <c r="G8" i="60" a="1"/>
  <c r="P22" i="12" a="1"/>
  <c r="L24" i="12" a="1"/>
  <c r="L6" i="12" a="1"/>
  <c r="F13" i="12" a="1"/>
  <c r="E8" i="12" a="1"/>
  <c r="E16" i="71" a="1"/>
  <c r="E4" i="71" a="1"/>
  <c r="E14" i="60" a="1"/>
  <c r="E10" i="60" a="1"/>
  <c r="E6" i="60" a="1"/>
  <c r="B13" i="60" a="1"/>
  <c r="K4" i="69" a="1"/>
  <c r="G6" i="69" a="1"/>
  <c r="C7" i="69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E13" i="12" a="1"/>
  <c r="G7" i="12" a="1"/>
  <c r="B14" i="12" a="1"/>
  <c r="H15" i="71" a="1"/>
  <c r="H11" i="71" a="1"/>
  <c r="H7" i="71" a="1"/>
  <c r="O21" i="12" a="1"/>
  <c r="G3" i="70" a="1"/>
  <c r="J6" i="61" a="1"/>
  <c r="O26" i="12" a="1"/>
  <c r="H3" i="71" a="1"/>
  <c r="F6" i="61" a="1"/>
  <c r="H12" i="60" a="1"/>
  <c r="F9" i="69" a="1"/>
  <c r="R20" i="12" a="1"/>
  <c r="M9" i="12" a="1"/>
  <c r="L4" i="12" a="1"/>
  <c r="F11" i="12" a="1"/>
  <c r="E6" i="12" a="1"/>
  <c r="G12" i="60" a="1"/>
  <c r="B7" i="60" a="1"/>
  <c r="H5" i="71" a="1"/>
  <c r="R7" i="12" a="1"/>
  <c r="F7" i="12" a="1"/>
  <c r="G15" i="71" a="1"/>
  <c r="G9" i="60" a="1"/>
  <c r="I9" i="69" a="1"/>
  <c r="C5" i="69" a="1"/>
  <c r="H6" i="61" a="1"/>
  <c r="Q21" i="12" a="1"/>
  <c r="E25" i="12" a="1"/>
  <c r="F12" i="12" a="1"/>
  <c r="B12" i="12" a="1"/>
  <c r="F15" i="71" a="1"/>
  <c r="F11" i="71" a="1"/>
  <c r="F3" i="71" a="1"/>
  <c r="F13" i="60" a="1"/>
  <c r="F5" i="60" a="1"/>
  <c r="B10" i="60" a="1"/>
  <c r="H5" i="69" a="1"/>
  <c r="D3" i="70" a="1"/>
  <c r="P21" i="12" a="1"/>
  <c r="P15" i="12" a="1"/>
  <c r="P11" i="12" a="1"/>
  <c r="P3" i="12" a="1"/>
  <c r="K23" i="12" a="1"/>
  <c r="M22" i="12" a="1"/>
  <c r="M4" i="12" a="1"/>
  <c r="B10" i="12" a="1"/>
  <c r="H4" i="60" a="1"/>
  <c r="F3" i="70" a="1"/>
  <c r="I6" i="61" a="1"/>
  <c r="R25" i="12" a="1"/>
  <c r="R21" i="12" a="1"/>
  <c r="R15" i="12" a="1"/>
  <c r="R11" i="12" a="1"/>
  <c r="R3" i="12" a="1"/>
  <c r="M23" i="12" a="1"/>
  <c r="L18" i="12" a="1"/>
  <c r="K11" i="12" a="1"/>
  <c r="M5" i="12" a="1"/>
  <c r="F25" i="12" a="1"/>
  <c r="E20" i="12" a="1"/>
  <c r="G12" i="12" a="1"/>
  <c r="B13" i="12" a="1"/>
  <c r="G11" i="71" a="1"/>
  <c r="G7" i="71" a="1"/>
  <c r="G3" i="71" a="1"/>
  <c r="G13" i="60" a="1"/>
  <c r="G5" i="60" a="1"/>
  <c r="B11" i="60" a="1"/>
  <c r="I5" i="69" a="1"/>
  <c r="E3" i="70" a="1"/>
  <c r="Q25" i="12" a="1"/>
  <c r="Q15" i="12" a="1"/>
  <c r="Q11" i="12" a="1"/>
  <c r="Q7" i="12" a="1"/>
  <c r="Q3" i="12" a="1"/>
  <c r="L23" i="12" a="1"/>
  <c r="K18" i="12" a="1"/>
  <c r="M10" i="12" a="1"/>
  <c r="L5" i="12" a="1"/>
  <c r="G19" i="12" a="1"/>
  <c r="E7" i="12" a="1"/>
  <c r="F7" i="71" a="1"/>
  <c r="F9" i="60" a="1"/>
  <c r="H9" i="69" a="1"/>
  <c r="C4" i="69" a="1"/>
  <c r="P25" i="12" a="1"/>
  <c r="P7" i="12" a="1"/>
  <c r="L10" i="12" a="1"/>
  <c r="K5" i="12" a="1"/>
  <c r="G24" i="12" a="1"/>
  <c r="F19" i="12" a="1"/>
  <c r="E12" i="12" a="1"/>
  <c r="G6" i="12" a="1"/>
  <c r="B11" i="12" a="1"/>
  <c r="E15" i="71" a="1"/>
  <c r="E11" i="71" a="1"/>
  <c r="E7" i="71" a="1"/>
  <c r="E3" i="71" a="1"/>
  <c r="E13" i="60" a="1"/>
  <c r="E9" i="60" a="1"/>
  <c r="G9" i="69" a="1"/>
  <c r="C3" i="69" a="1"/>
  <c r="O15" i="12" a="1"/>
  <c r="L15" i="12" a="1"/>
  <c r="R10" i="12" a="1"/>
  <c r="G6" i="61" a="1"/>
  <c r="M15" i="12" a="1"/>
  <c r="E5" i="60" a="1"/>
  <c r="G5" i="69" a="1"/>
  <c r="O25" i="12" a="1"/>
  <c r="G14" i="71" a="1"/>
  <c r="G11" i="12" a="1"/>
  <c r="H8" i="60" a="1"/>
  <c r="R14" i="12" a="1"/>
  <c r="G4" i="60" a="1"/>
  <c r="O7" i="12" a="1"/>
  <c r="F24" i="12" a="1"/>
  <c r="H14" i="71" a="1"/>
  <c r="B8" i="60" a="1"/>
  <c r="R6" i="12" a="1"/>
  <c r="E24" i="12" a="1"/>
  <c r="B9" i="60" a="1"/>
  <c r="O11" i="12" a="1"/>
  <c r="K10" i="12" a="1"/>
  <c r="E19" i="12" a="1"/>
  <c r="F6" i="12" a="1"/>
  <c r="H6" i="71" a="1"/>
  <c r="F5" i="69" a="1"/>
  <c r="L22" i="12" a="1"/>
  <c r="G18" i="12" a="1"/>
  <c r="G10" i="71" a="1"/>
  <c r="G16" i="60" a="1"/>
  <c r="C3" i="70" a="1"/>
  <c r="O3" i="12" a="1"/>
  <c r="H10" i="71" a="1"/>
  <c r="G6" i="71" a="1"/>
  <c r="E6" i="61" a="1"/>
  <c r="K15" i="12" a="1"/>
  <c r="I4" i="69" a="1"/>
  <c r="B3" i="70" a="1"/>
  <c r="R24" i="12" a="1"/>
  <c r="L14" i="12" a="1"/>
  <c r="F5" i="12" a="1"/>
  <c r="E16" i="60" a="1"/>
  <c r="A3" i="70" a="1"/>
  <c r="D6" i="61" a="1"/>
  <c r="Q24" i="12" a="1"/>
  <c r="Q20" i="12" a="1"/>
  <c r="Q14" i="12" a="1"/>
  <c r="Q10" i="12" a="1"/>
  <c r="Q6" i="12" a="1"/>
  <c r="L27" i="12" a="1"/>
  <c r="K22" i="12" a="1"/>
  <c r="M14" i="12" a="1"/>
  <c r="L9" i="12" a="1"/>
  <c r="K4" i="12" a="1"/>
  <c r="G23" i="12" a="1"/>
  <c r="F18" i="12" a="1"/>
  <c r="E11" i="12" a="1"/>
  <c r="G5" i="12" a="1"/>
  <c r="B8" i="12" a="1"/>
  <c r="F14" i="71" a="1"/>
  <c r="F10" i="71" a="1"/>
  <c r="F6" i="71" a="1"/>
  <c r="F16" i="60" a="1"/>
  <c r="F12" i="60" a="1"/>
  <c r="F8" i="60" a="1"/>
  <c r="F4" i="60" a="1"/>
  <c r="B6" i="60" a="1"/>
  <c r="H8" i="69" a="1"/>
  <c r="H4" i="69" a="1"/>
  <c r="S6" i="61" a="1"/>
  <c r="C6" i="61" a="1"/>
  <c r="P24" i="12" a="1"/>
  <c r="P20" i="12" a="1"/>
  <c r="P14" i="12" a="1"/>
  <c r="P10" i="12" a="1"/>
  <c r="K27" i="12" a="1"/>
  <c r="M21" i="12" a="1"/>
  <c r="M3" i="12" a="1"/>
  <c r="E18" i="12" a="1"/>
  <c r="E14" i="71" a="1"/>
  <c r="E6" i="71" a="1"/>
  <c r="E12" i="60" a="1"/>
  <c r="E8" i="60" a="1"/>
  <c r="E4" i="60" a="1"/>
  <c r="B5" i="60" a="1"/>
  <c r="G8" i="69" a="1"/>
  <c r="H15" i="60" a="1"/>
  <c r="P6" i="12" a="1"/>
  <c r="F23" i="12" a="1"/>
  <c r="G10" i="12" a="1"/>
  <c r="B7" i="12" a="1"/>
  <c r="E10" i="71" a="1"/>
  <c r="G4" i="69" a="1"/>
  <c r="K9" i="12" a="1"/>
  <c r="R6" i="61" a="1"/>
  <c r="B6" i="61" a="1"/>
  <c r="O24" i="12" a="1"/>
  <c r="O20" i="12" a="1"/>
  <c r="O14" i="12" a="1"/>
  <c r="O10" i="12" a="1"/>
  <c r="O6" i="12" a="1"/>
  <c r="M26" i="12" a="1"/>
  <c r="L21" i="12" a="1"/>
  <c r="M8" i="12" a="1"/>
  <c r="L3" i="12" a="1"/>
  <c r="E23" i="12" a="1"/>
  <c r="F10" i="12" a="1"/>
  <c r="B6" i="12" a="1"/>
  <c r="H13" i="71" a="1"/>
  <c r="K14" i="12" a="1"/>
  <c r="G15" i="12" a="1"/>
  <c r="E5" i="12" a="1"/>
  <c r="H9" i="71" a="1"/>
  <c r="Q6" i="61" a="1"/>
  <c r="P6" i="61" a="1"/>
  <c r="Q23" i="12" a="1"/>
  <c r="Q19" i="12" a="1"/>
  <c r="Q9" i="12" a="1"/>
  <c r="L13" i="12" a="1"/>
  <c r="G27" i="12" a="1"/>
  <c r="E15" i="12" a="1"/>
  <c r="G9" i="12" a="1"/>
  <c r="F4" i="12" a="1"/>
  <c r="B4" i="12" a="1"/>
  <c r="F9" i="71" a="1"/>
  <c r="F5" i="71" a="1"/>
  <c r="L20" i="12" a="1"/>
  <c r="Q27" i="12" a="1"/>
  <c r="Q13" i="12" a="1"/>
  <c r="Q5" i="12" a="1"/>
  <c r="K26" i="12" a="1"/>
  <c r="M20" i="12" a="1"/>
  <c r="K8" i="12" a="1"/>
  <c r="F22" i="12" a="1"/>
  <c r="F13" i="71" a="1"/>
  <c r="F15" i="60" a="1"/>
  <c r="F11" i="60" a="1"/>
  <c r="F7" i="60" a="1"/>
  <c r="F3" i="60" a="1"/>
  <c r="K9" i="69" a="1"/>
  <c r="H7" i="69" a="1"/>
  <c r="H3" i="69" a="1"/>
  <c r="P23" i="12" a="1"/>
  <c r="P9" i="12" a="1"/>
  <c r="P5" i="12" a="1"/>
  <c r="M25" i="12" a="1"/>
  <c r="M7" i="12" a="1"/>
  <c r="P13" i="12" a="1"/>
  <c r="O6" i="61" a="1"/>
  <c r="P27" i="12" a="1"/>
  <c r="P19" i="12" a="1"/>
  <c r="K13" i="12" a="1"/>
  <c r="F27" i="12" a="1"/>
  <c r="N6" i="61" a="1"/>
  <c r="O27" i="12" a="1"/>
  <c r="O23" i="12" a="1"/>
  <c r="O19" i="12" a="1"/>
  <c r="O13" i="12" a="1"/>
  <c r="O9" i="12" a="1"/>
  <c r="O5" i="12" a="1"/>
  <c r="L25" i="12" a="1"/>
  <c r="K20" i="12" a="1"/>
  <c r="M12" i="12" a="1"/>
  <c r="L7" i="12" a="1"/>
  <c r="E27" i="12" a="1"/>
  <c r="G21" i="12" a="1"/>
  <c r="F14" i="12" a="1"/>
  <c r="E9" i="12" a="1"/>
  <c r="G3" i="12" a="1"/>
  <c r="H16" i="71" a="1"/>
  <c r="H12" i="71" a="1"/>
  <c r="M6" i="61" a="1"/>
  <c r="R26" i="12" a="1"/>
  <c r="R22" i="12" a="1"/>
  <c r="R18" i="12" a="1"/>
  <c r="R12" i="12" a="1"/>
  <c r="R8" i="12" a="1"/>
  <c r="R4" i="12" a="1"/>
  <c r="K25" i="12" a="1"/>
  <c r="M19" i="12" a="1"/>
  <c r="L12" i="12" a="1"/>
  <c r="K7" i="12" a="1"/>
  <c r="G26" i="12" a="1"/>
  <c r="F21" i="12" a="1"/>
  <c r="E14" i="12" a="1"/>
  <c r="G8" i="12" a="1"/>
  <c r="F3" i="12" a="1"/>
  <c r="G16" i="71" a="1"/>
  <c r="G12" i="71" a="1"/>
  <c r="G8" i="71" a="1"/>
  <c r="G4" i="71" a="1"/>
  <c r="G14" i="60" a="1"/>
  <c r="G10" i="60" a="1"/>
  <c r="G6" i="60" a="1"/>
  <c r="B15" i="60" a="1"/>
  <c r="K6" i="69" a="1"/>
  <c r="I6" i="69" a="1"/>
  <c r="C9" i="69" a="1"/>
  <c r="F8" i="71" a="1"/>
  <c r="F4" i="71" a="1"/>
  <c r="L6" i="61" a="1"/>
  <c r="G13" i="12" a="1"/>
  <c r="F8" i="12" a="1"/>
  <c r="E3" i="12" a="1"/>
  <c r="F16" i="71" a="1"/>
  <c r="F12" i="71" a="1"/>
  <c r="F14" i="60" a="1"/>
  <c r="Q26" i="12" a="1"/>
  <c r="Q22" i="12" a="1"/>
  <c r="Q18" i="12" a="1"/>
  <c r="Q12" i="12" a="1"/>
  <c r="Q8" i="12" a="1"/>
  <c r="Q4" i="12" a="1"/>
  <c r="M24" i="12" a="1"/>
  <c r="L19" i="12" a="1"/>
  <c r="K12" i="12" a="1"/>
  <c r="M6" i="12" a="1"/>
  <c r="F26" i="12" a="1"/>
  <c r="E21" i="12" a="1"/>
  <c r="R27" i="12" a="1"/>
  <c r="G22" i="12" a="1"/>
  <c r="E22" i="12" a="1"/>
  <c r="K5" i="69" a="1"/>
  <c r="R23" i="12" a="1"/>
  <c r="G15" i="60" a="1"/>
  <c r="I8" i="69" a="1"/>
  <c r="E15" i="60" a="1"/>
  <c r="F8" i="69" a="1"/>
  <c r="F15" i="12" a="1"/>
  <c r="H14" i="60" a="1"/>
  <c r="R19" i="12" a="1"/>
  <c r="G14" i="12" a="1"/>
  <c r="I7" i="69" a="1"/>
  <c r="H11" i="60" a="1"/>
  <c r="G7" i="69" a="1"/>
  <c r="F7" i="69" a="1"/>
  <c r="R13" i="12" a="1"/>
  <c r="E10" i="12" a="1"/>
  <c r="G11" i="60" a="1"/>
  <c r="F9" i="12" a="1"/>
  <c r="E11" i="60" a="1"/>
  <c r="H6" i="69" a="1"/>
  <c r="H10" i="60" a="1"/>
  <c r="F4" i="69" a="1"/>
  <c r="R9" i="12" a="1"/>
  <c r="G4" i="12" a="1"/>
  <c r="F10" i="60" a="1"/>
  <c r="I3" i="69" a="1"/>
  <c r="E4" i="12" a="1"/>
  <c r="H7" i="60" a="1"/>
  <c r="G3" i="69" a="1"/>
  <c r="R5" i="12" a="1"/>
  <c r="F3" i="69" a="1"/>
  <c r="G7" i="60" a="1"/>
  <c r="B5" i="12" a="1"/>
  <c r="E7" i="60" a="1"/>
  <c r="C8" i="69" a="1"/>
  <c r="L26" i="12" a="1"/>
  <c r="B3" i="12" a="1"/>
  <c r="H6" i="60" a="1"/>
  <c r="F6" i="60" a="1"/>
  <c r="K21" i="12" a="1"/>
  <c r="G13" i="71" a="1"/>
  <c r="H3" i="60" a="1"/>
  <c r="E13" i="71" a="1"/>
  <c r="G3" i="60" a="1"/>
  <c r="M13" i="12" a="1"/>
  <c r="E3" i="60" a="1"/>
  <c r="G9" i="71" a="1"/>
  <c r="B16" i="60" a="1"/>
  <c r="E9" i="71" a="1"/>
  <c r="L8" i="12" a="1"/>
  <c r="B14" i="60" a="1"/>
  <c r="B4" i="60" a="1"/>
  <c r="K3" i="12" a="1"/>
  <c r="G5" i="71" a="1"/>
  <c r="H8" i="71" a="1"/>
  <c r="E5" i="71" a="1"/>
  <c r="H4" i="71" a="1"/>
  <c r="B3" i="60" a="1"/>
  <c r="K8" i="69" a="1"/>
  <c r="K7" i="69" a="1"/>
  <c r="K7" i="69" l="1"/>
  <c r="K8" i="69"/>
  <c r="B3" i="60"/>
  <c r="H4" i="71"/>
  <c r="E5" i="71"/>
  <c r="H8" i="71"/>
  <c r="G5" i="71"/>
  <c r="K3" i="12"/>
  <c r="B4" i="60"/>
  <c r="B14" i="60"/>
  <c r="L8" i="12"/>
  <c r="E9" i="71"/>
  <c r="B16" i="60"/>
  <c r="G9" i="71"/>
  <c r="E3" i="60"/>
  <c r="M13" i="12"/>
  <c r="G3" i="60"/>
  <c r="E13" i="71"/>
  <c r="H3" i="60"/>
  <c r="G13" i="71"/>
  <c r="K21" i="12"/>
  <c r="F6" i="60"/>
  <c r="H6" i="60"/>
  <c r="B3" i="12"/>
  <c r="L26" i="12"/>
  <c r="C8" i="69"/>
  <c r="E7" i="60"/>
  <c r="B5" i="12"/>
  <c r="G7" i="60"/>
  <c r="F3" i="69"/>
  <c r="R5" i="12"/>
  <c r="G3" i="69"/>
  <c r="H7" i="60"/>
  <c r="E4" i="12"/>
  <c r="I3" i="69"/>
  <c r="F10" i="60"/>
  <c r="G4" i="12"/>
  <c r="R9" i="12"/>
  <c r="F4" i="69"/>
  <c r="H10" i="60"/>
  <c r="H6" i="69"/>
  <c r="E11" i="60"/>
  <c r="F9" i="12"/>
  <c r="G11" i="60"/>
  <c r="E10" i="12"/>
  <c r="R13" i="12"/>
  <c r="F7" i="69"/>
  <c r="G7" i="69"/>
  <c r="H11" i="60"/>
  <c r="I7" i="69"/>
  <c r="G14" i="12"/>
  <c r="R19" i="12"/>
  <c r="H14" i="60"/>
  <c r="F15" i="12"/>
  <c r="F8" i="69"/>
  <c r="E15" i="60"/>
  <c r="I8" i="69"/>
  <c r="G15" i="60"/>
  <c r="R23" i="12"/>
  <c r="K5" i="69"/>
  <c r="E22" i="12"/>
  <c r="G22" i="12"/>
  <c r="R27" i="12"/>
  <c r="E21" i="12"/>
  <c r="F26" i="12"/>
  <c r="M6" i="12"/>
  <c r="K12" i="12"/>
  <c r="L19" i="12"/>
  <c r="M24" i="12"/>
  <c r="Q4" i="12"/>
  <c r="Q8" i="12"/>
  <c r="Q12" i="12"/>
  <c r="Q18" i="12"/>
  <c r="Q22" i="12"/>
  <c r="Q26" i="12"/>
  <c r="F14" i="60"/>
  <c r="F12" i="71"/>
  <c r="F16" i="71"/>
  <c r="E3" i="12"/>
  <c r="F8" i="12"/>
  <c r="G13" i="12"/>
  <c r="L6" i="61"/>
  <c r="F4" i="71"/>
  <c r="F8" i="71"/>
  <c r="C9" i="69"/>
  <c r="I6" i="69"/>
  <c r="K6" i="69"/>
  <c r="B15" i="60"/>
  <c r="G6" i="60"/>
  <c r="G10" i="60"/>
  <c r="G14" i="60"/>
  <c r="G4" i="71"/>
  <c r="G8" i="71"/>
  <c r="G12" i="71"/>
  <c r="G16" i="71"/>
  <c r="F3" i="12"/>
  <c r="G8" i="12"/>
  <c r="E14" i="12"/>
  <c r="F21" i="12"/>
  <c r="G26" i="12"/>
  <c r="K7" i="12"/>
  <c r="L12" i="12"/>
  <c r="M19" i="12"/>
  <c r="K25" i="12"/>
  <c r="R4" i="12"/>
  <c r="R8" i="12"/>
  <c r="R12" i="12"/>
  <c r="R18" i="12"/>
  <c r="R22" i="12"/>
  <c r="R26" i="12"/>
  <c r="M6" i="61"/>
  <c r="H12" i="71"/>
  <c r="H16" i="71"/>
  <c r="G3" i="12"/>
  <c r="E9" i="12"/>
  <c r="F14" i="12"/>
  <c r="G21" i="12"/>
  <c r="E27" i="12"/>
  <c r="L7" i="12"/>
  <c r="M12" i="12"/>
  <c r="K20" i="12"/>
  <c r="L25" i="12"/>
  <c r="O5" i="12"/>
  <c r="O9" i="12"/>
  <c r="O13" i="12"/>
  <c r="O19" i="12"/>
  <c r="O23" i="12"/>
  <c r="O27" i="12"/>
  <c r="N6" i="61"/>
  <c r="F27" i="12"/>
  <c r="K13" i="12"/>
  <c r="P19" i="12"/>
  <c r="P27" i="12"/>
  <c r="O6" i="61"/>
  <c r="P13" i="12"/>
  <c r="M7" i="12"/>
  <c r="M25" i="12"/>
  <c r="P5" i="12"/>
  <c r="P9" i="12"/>
  <c r="P23" i="12"/>
  <c r="H3" i="69"/>
  <c r="H7" i="69"/>
  <c r="K9" i="69"/>
  <c r="F3" i="60"/>
  <c r="F7" i="60"/>
  <c r="F11" i="60"/>
  <c r="F15" i="60"/>
  <c r="F13" i="71"/>
  <c r="F22" i="12"/>
  <c r="K8" i="12"/>
  <c r="M20" i="12"/>
  <c r="K26" i="12"/>
  <c r="Q5" i="12"/>
  <c r="Q13" i="12"/>
  <c r="Q27" i="12"/>
  <c r="L20" i="12"/>
  <c r="F5" i="71"/>
  <c r="F9" i="71"/>
  <c r="B4" i="12"/>
  <c r="F4" i="12"/>
  <c r="G9" i="12"/>
  <c r="E15" i="12"/>
  <c r="G27" i="12"/>
  <c r="L13" i="12"/>
  <c r="Q9" i="12"/>
  <c r="Q19" i="12"/>
  <c r="Q23" i="12"/>
  <c r="P6" i="61"/>
  <c r="Q6" i="61"/>
  <c r="H9" i="71"/>
  <c r="E5" i="12"/>
  <c r="G15" i="12"/>
  <c r="K14" i="12"/>
  <c r="H13" i="71"/>
  <c r="B6" i="12"/>
  <c r="F10" i="12"/>
  <c r="E23" i="12"/>
  <c r="L3" i="12"/>
  <c r="M8" i="12"/>
  <c r="L21" i="12"/>
  <c r="M26" i="12"/>
  <c r="O6" i="12"/>
  <c r="O10" i="12"/>
  <c r="O14" i="12"/>
  <c r="O20" i="12"/>
  <c r="O24" i="12"/>
  <c r="B6" i="61"/>
  <c r="R6" i="61"/>
  <c r="K9" i="12"/>
  <c r="G4" i="69"/>
  <c r="E10" i="71"/>
  <c r="B7" i="12"/>
  <c r="G10" i="12"/>
  <c r="F23" i="12"/>
  <c r="P6" i="12"/>
  <c r="H15" i="60"/>
  <c r="G8" i="69"/>
  <c r="B5" i="60"/>
  <c r="E4" i="60"/>
  <c r="E8" i="60"/>
  <c r="E12" i="60"/>
  <c r="E6" i="71"/>
  <c r="E14" i="71"/>
  <c r="E18" i="12"/>
  <c r="M3" i="12"/>
  <c r="M21" i="12"/>
  <c r="K27" i="12"/>
  <c r="P10" i="12"/>
  <c r="P14" i="12"/>
  <c r="P20" i="12"/>
  <c r="P24" i="12"/>
  <c r="C6" i="61"/>
  <c r="S6" i="61"/>
  <c r="H4" i="69"/>
  <c r="H8" i="69"/>
  <c r="B6" i="60"/>
  <c r="F4" i="60"/>
  <c r="F8" i="60"/>
  <c r="F12" i="60"/>
  <c r="F16" i="60"/>
  <c r="F6" i="71"/>
  <c r="F10" i="71"/>
  <c r="F14" i="71"/>
  <c r="B8" i="12"/>
  <c r="G5" i="12"/>
  <c r="E11" i="12"/>
  <c r="F18" i="12"/>
  <c r="G23" i="12"/>
  <c r="K4" i="12"/>
  <c r="L9" i="12"/>
  <c r="M14" i="12"/>
  <c r="K22" i="12"/>
  <c r="L27" i="12"/>
  <c r="Q6" i="12"/>
  <c r="Q10" i="12"/>
  <c r="Q14" i="12"/>
  <c r="Q20" i="12"/>
  <c r="Q24" i="12"/>
  <c r="D6" i="61"/>
  <c r="A3" i="70"/>
  <c r="E16" i="60"/>
  <c r="F5" i="12"/>
  <c r="L14" i="12"/>
  <c r="R24" i="12"/>
  <c r="B3" i="70"/>
  <c r="I4" i="69"/>
  <c r="K15" i="12"/>
  <c r="E6" i="61"/>
  <c r="G6" i="71"/>
  <c r="H10" i="71"/>
  <c r="O3" i="12"/>
  <c r="C3" i="70"/>
  <c r="G16" i="60"/>
  <c r="G10" i="71"/>
  <c r="G18" i="12"/>
  <c r="L22" i="12"/>
  <c r="F5" i="69"/>
  <c r="H6" i="71"/>
  <c r="F6" i="12"/>
  <c r="E19" i="12"/>
  <c r="K10" i="12"/>
  <c r="O11" i="12"/>
  <c r="B9" i="60"/>
  <c r="E24" i="12"/>
  <c r="R6" i="12"/>
  <c r="B8" i="60"/>
  <c r="H14" i="71"/>
  <c r="F24" i="12"/>
  <c r="O7" i="12"/>
  <c r="G4" i="60"/>
  <c r="R14" i="12"/>
  <c r="H8" i="60"/>
  <c r="G11" i="12"/>
  <c r="G14" i="71"/>
  <c r="O25" i="12"/>
  <c r="G5" i="69"/>
  <c r="E5" i="60"/>
  <c r="M15" i="12"/>
  <c r="G6" i="61"/>
  <c r="R10" i="12"/>
  <c r="L15" i="12"/>
  <c r="O15" i="12"/>
  <c r="C3" i="69"/>
  <c r="G9" i="69"/>
  <c r="E9" i="60"/>
  <c r="E13" i="60"/>
  <c r="E3" i="71"/>
  <c r="E7" i="71"/>
  <c r="E11" i="71"/>
  <c r="E15" i="71"/>
  <c r="B11" i="12"/>
  <c r="G6" i="12"/>
  <c r="E12" i="12"/>
  <c r="F19" i="12"/>
  <c r="G24" i="12"/>
  <c r="K5" i="12"/>
  <c r="L10" i="12"/>
  <c r="P7" i="12"/>
  <c r="P25" i="12"/>
  <c r="C4" i="69"/>
  <c r="H9" i="69"/>
  <c r="F9" i="60"/>
  <c r="F7" i="71"/>
  <c r="E7" i="12"/>
  <c r="G19" i="12"/>
  <c r="L5" i="12"/>
  <c r="M10" i="12"/>
  <c r="K18" i="12"/>
  <c r="L23" i="12"/>
  <c r="Q3" i="12"/>
  <c r="Q7" i="12"/>
  <c r="Q11" i="12"/>
  <c r="Q15" i="12"/>
  <c r="Q25" i="12"/>
  <c r="E3" i="70"/>
  <c r="I5" i="69"/>
  <c r="B11" i="60"/>
  <c r="G5" i="60"/>
  <c r="G13" i="60"/>
  <c r="G3" i="71"/>
  <c r="G7" i="71"/>
  <c r="G11" i="71"/>
  <c r="B13" i="12"/>
  <c r="G12" i="12"/>
  <c r="E20" i="12"/>
  <c r="F25" i="12"/>
  <c r="M5" i="12"/>
  <c r="K11" i="12"/>
  <c r="L18" i="12"/>
  <c r="M23" i="12"/>
  <c r="R3" i="12"/>
  <c r="R11" i="12"/>
  <c r="R15" i="12"/>
  <c r="R21" i="12"/>
  <c r="R25" i="12"/>
  <c r="I6" i="61"/>
  <c r="F3" i="70"/>
  <c r="H4" i="60"/>
  <c r="B10" i="12"/>
  <c r="M4" i="12"/>
  <c r="M22" i="12"/>
  <c r="K23" i="12"/>
  <c r="P3" i="12"/>
  <c r="P11" i="12"/>
  <c r="P15" i="12"/>
  <c r="P21" i="12"/>
  <c r="D3" i="70"/>
  <c r="H5" i="69"/>
  <c r="B10" i="60"/>
  <c r="F5" i="60"/>
  <c r="F13" i="60"/>
  <c r="F3" i="71"/>
  <c r="F11" i="71"/>
  <c r="F15" i="71"/>
  <c r="B12" i="12"/>
  <c r="F12" i="12"/>
  <c r="E25" i="12"/>
  <c r="Q21" i="12"/>
  <c r="H6" i="61"/>
  <c r="C5" i="69"/>
  <c r="I9" i="69"/>
  <c r="G9" i="60"/>
  <c r="G15" i="71"/>
  <c r="F7" i="12"/>
  <c r="R7" i="12"/>
  <c r="H5" i="71"/>
  <c r="B7" i="60"/>
  <c r="G12" i="60"/>
  <c r="E6" i="12"/>
  <c r="F11" i="12"/>
  <c r="L4" i="12"/>
  <c r="M9" i="12"/>
  <c r="R20" i="12"/>
  <c r="F9" i="69"/>
  <c r="H12" i="60"/>
  <c r="F6" i="61"/>
  <c r="H3" i="71"/>
  <c r="O26" i="12"/>
  <c r="J6" i="61"/>
  <c r="G3" i="70"/>
  <c r="O21" i="12"/>
  <c r="H7" i="71"/>
  <c r="H11" i="71"/>
  <c r="H15" i="71"/>
  <c r="B14" i="12"/>
  <c r="G7" i="12"/>
  <c r="E13" i="12"/>
  <c r="F20" i="12"/>
  <c r="G25" i="12"/>
  <c r="K6" i="12"/>
  <c r="L11" i="12"/>
  <c r="M18" i="12"/>
  <c r="K24" i="12"/>
  <c r="O4" i="12"/>
  <c r="O8" i="12"/>
  <c r="O12" i="12"/>
  <c r="O18" i="12"/>
  <c r="O22" i="12"/>
  <c r="C7" i="69"/>
  <c r="G6" i="69"/>
  <c r="K4" i="69"/>
  <c r="B13" i="60"/>
  <c r="E6" i="60"/>
  <c r="E10" i="60"/>
  <c r="E14" i="60"/>
  <c r="E4" i="71"/>
  <c r="E16" i="71"/>
  <c r="E8" i="12"/>
  <c r="F13" i="12"/>
  <c r="L6" i="12"/>
  <c r="L24" i="12"/>
  <c r="P22" i="12"/>
  <c r="G8" i="60"/>
  <c r="B9" i="12"/>
  <c r="M27" i="12"/>
  <c r="H16" i="60"/>
  <c r="C6" i="69"/>
  <c r="F6" i="69"/>
  <c r="K3" i="69"/>
  <c r="B12" i="60"/>
  <c r="H5" i="60"/>
  <c r="H9" i="60"/>
  <c r="H13" i="60"/>
  <c r="E8" i="71"/>
  <c r="E12" i="71"/>
  <c r="B15" i="12"/>
  <c r="G20" i="12"/>
  <c r="E26" i="12"/>
  <c r="M11" i="12"/>
  <c r="K19" i="12"/>
  <c r="P4" i="12"/>
  <c r="P8" i="12"/>
  <c r="P12" i="12"/>
  <c r="P18" i="12"/>
  <c r="P26" i="12"/>
  <c r="K6" i="61"/>
  <c r="H3" i="70"/>
  <c r="V6" i="61" a="1"/>
  <c r="U6" i="61" a="1"/>
  <c r="T6" i="61" a="1"/>
  <c r="T6" i="61" l="1"/>
  <c r="U6" i="61"/>
  <c r="V6" i="61"/>
  <c r="U7" i="61" a="1"/>
  <c r="V7" i="61" a="1"/>
  <c r="T7" i="61" a="1"/>
  <c r="T7" i="61" l="1"/>
  <c r="V7" i="61"/>
  <c r="U7" i="61"/>
  <c r="T209" i="61"/>
  <c r="V209" i="61"/>
  <c r="U209" i="61"/>
  <c r="T8" i="61" a="1"/>
  <c r="V8" i="61" a="1"/>
  <c r="U8" i="61" a="1"/>
  <c r="U8" i="61" l="1"/>
  <c r="V8" i="61"/>
  <c r="T8" i="61"/>
  <c r="U9" i="61" a="1"/>
  <c r="T9" i="61" a="1"/>
  <c r="V9" i="61" a="1"/>
  <c r="V9" i="61" l="1"/>
  <c r="T9" i="61"/>
  <c r="U9" i="61"/>
  <c r="V10" i="61" a="1"/>
  <c r="T10" i="61" a="1"/>
  <c r="U10" i="61" a="1"/>
  <c r="U10" i="61" l="1"/>
  <c r="T10" i="61"/>
  <c r="V10" i="61"/>
  <c r="U11" i="61" a="1"/>
  <c r="T11" i="61" a="1"/>
  <c r="V11" i="61" a="1"/>
  <c r="V11" i="61" l="1"/>
  <c r="T11" i="61"/>
  <c r="U11" i="61"/>
  <c r="V12" i="61" a="1"/>
  <c r="T12" i="61" a="1"/>
  <c r="U12" i="61" a="1"/>
  <c r="U12" i="61" l="1"/>
  <c r="T12" i="61"/>
  <c r="V12" i="61"/>
  <c r="U13" i="61" a="1"/>
  <c r="T13" i="61" a="1"/>
  <c r="V13" i="61" a="1"/>
  <c r="V13" i="61" l="1"/>
  <c r="T13" i="61"/>
  <c r="U13" i="61"/>
  <c r="U14" i="61" a="1"/>
  <c r="V14" i="61" a="1"/>
  <c r="T14" i="61" a="1"/>
  <c r="T14" i="61" l="1"/>
  <c r="V14" i="61"/>
  <c r="U14" i="61"/>
  <c r="T15" i="61" a="1"/>
  <c r="V15" i="61" a="1"/>
  <c r="U15" i="61" a="1"/>
  <c r="U15" i="61" l="1"/>
  <c r="V15" i="61"/>
  <c r="T15" i="61"/>
  <c r="U16" i="61" a="1"/>
  <c r="V16" i="61" a="1"/>
  <c r="T16" i="61" a="1"/>
  <c r="T16" i="61" l="1"/>
  <c r="V16" i="61"/>
  <c r="U16" i="61"/>
  <c r="T17" i="61" a="1"/>
  <c r="V17" i="61" a="1"/>
  <c r="U17" i="61" a="1"/>
  <c r="U17" i="61" l="1"/>
  <c r="V17" i="61"/>
  <c r="T17" i="61"/>
  <c r="U18" i="61" a="1"/>
  <c r="V18" i="61" a="1"/>
  <c r="T18" i="61" a="1"/>
  <c r="T18" i="61" l="1"/>
  <c r="V18" i="61"/>
  <c r="U18" i="61"/>
  <c r="T19" i="61" a="1"/>
  <c r="V19" i="61" a="1"/>
  <c r="U19" i="61" a="1"/>
  <c r="U19" i="61" l="1"/>
  <c r="V19" i="61"/>
  <c r="T19" i="61"/>
  <c r="U20" i="61" a="1"/>
  <c r="V20" i="61" a="1"/>
  <c r="T20" i="61" a="1"/>
  <c r="T20" i="61" l="1"/>
  <c r="V20" i="61"/>
  <c r="U20" i="61"/>
  <c r="T21" i="61" a="1"/>
  <c r="V21" i="61" a="1"/>
  <c r="U21" i="61" a="1"/>
  <c r="U21" i="61" l="1"/>
  <c r="V21" i="61"/>
  <c r="T21" i="61"/>
  <c r="U22" i="61" a="1"/>
  <c r="V22" i="61" a="1"/>
  <c r="T22" i="61" a="1"/>
  <c r="T22" i="61" l="1"/>
  <c r="V22" i="61"/>
  <c r="U22" i="61"/>
  <c r="T23" i="61" a="1"/>
  <c r="V23" i="61" a="1"/>
  <c r="U23" i="61" a="1"/>
  <c r="U23" i="61" l="1"/>
  <c r="V23" i="61"/>
  <c r="T23" i="61"/>
  <c r="U24" i="61" a="1"/>
  <c r="V24" i="61" a="1"/>
  <c r="T24" i="61" a="1"/>
  <c r="T24" i="61" l="1"/>
  <c r="V24" i="61"/>
  <c r="U24" i="61"/>
  <c r="T25" i="61" a="1"/>
  <c r="V25" i="61" a="1"/>
  <c r="U25" i="61" a="1"/>
  <c r="U25" i="61" l="1"/>
  <c r="V25" i="61"/>
  <c r="T25" i="61"/>
  <c r="U26" i="61" a="1"/>
  <c r="V26" i="61" a="1"/>
  <c r="T26" i="61" a="1"/>
  <c r="T26" i="61" l="1"/>
  <c r="V26" i="61"/>
  <c r="U26" i="61"/>
  <c r="T27" i="61" a="1"/>
  <c r="V27" i="61" a="1"/>
  <c r="U27" i="61" a="1"/>
  <c r="U27" i="61" l="1"/>
  <c r="V27" i="61"/>
  <c r="T27" i="61"/>
  <c r="U28" i="61" a="1"/>
  <c r="V28" i="61" a="1"/>
  <c r="T28" i="61" a="1"/>
  <c r="T28" i="61" l="1"/>
  <c r="V28" i="61"/>
  <c r="U28" i="61"/>
  <c r="T29" i="61" a="1"/>
  <c r="V29" i="61" a="1"/>
  <c r="U29" i="61" a="1"/>
  <c r="U29" i="61" l="1"/>
  <c r="V29" i="61"/>
  <c r="T29" i="61"/>
  <c r="U30" i="61" a="1"/>
  <c r="V30" i="61" a="1"/>
  <c r="T30" i="61" a="1"/>
  <c r="T30" i="61" l="1"/>
  <c r="V30" i="61"/>
  <c r="U30" i="61"/>
  <c r="T31" i="61" a="1"/>
  <c r="V31" i="61" a="1"/>
  <c r="U31" i="61" a="1"/>
  <c r="U31" i="61" l="1"/>
  <c r="V31" i="61"/>
  <c r="T31" i="61"/>
  <c r="U32" i="61" a="1"/>
  <c r="V32" i="61" a="1"/>
  <c r="T32" i="61" a="1"/>
  <c r="T32" i="61" l="1"/>
  <c r="V32" i="61"/>
  <c r="U32" i="61"/>
  <c r="T33" i="61" a="1"/>
  <c r="V33" i="61" a="1"/>
  <c r="U33" i="61" a="1"/>
  <c r="U33" i="61" l="1"/>
  <c r="V33" i="61"/>
  <c r="T33" i="61"/>
  <c r="U34" i="61" a="1"/>
  <c r="V34" i="61" a="1"/>
  <c r="T34" i="61" a="1"/>
  <c r="T34" i="61" l="1"/>
  <c r="V34" i="61"/>
  <c r="U34" i="61"/>
  <c r="T35" i="61" a="1"/>
  <c r="V35" i="61" a="1"/>
  <c r="U35" i="61" a="1"/>
  <c r="U35" i="61" l="1"/>
  <c r="V35" i="61"/>
  <c r="T35" i="61"/>
  <c r="U36" i="61" a="1"/>
  <c r="V36" i="61" a="1"/>
  <c r="T36" i="61" a="1"/>
  <c r="T36" i="61" l="1"/>
  <c r="V36" i="61"/>
  <c r="U36" i="61"/>
  <c r="T210" i="61"/>
  <c r="T213" i="61" s="1"/>
  <c r="V210" i="61"/>
  <c r="V213" i="61" s="1"/>
  <c r="U210" i="61"/>
  <c r="U213" i="61" s="1"/>
  <c r="T37" i="61" a="1"/>
  <c r="V37" i="61" a="1"/>
  <c r="U37" i="61" a="1"/>
  <c r="U37" i="61" l="1"/>
  <c r="V37" i="61"/>
  <c r="T37" i="61"/>
  <c r="U38" i="61" a="1"/>
  <c r="V38" i="61" a="1"/>
  <c r="T38" i="61" a="1"/>
  <c r="T38" i="61" l="1"/>
  <c r="V38" i="61"/>
  <c r="U38" i="61"/>
  <c r="T39" i="61" a="1"/>
  <c r="V39" i="61" a="1"/>
  <c r="U39" i="61" a="1"/>
  <c r="U39" i="61" l="1"/>
  <c r="V39" i="61"/>
  <c r="T39" i="61"/>
  <c r="U40" i="61" a="1"/>
  <c r="V40" i="61" a="1"/>
  <c r="T40" i="61" a="1"/>
  <c r="T40" i="61" l="1"/>
  <c r="V40" i="61"/>
  <c r="U40" i="61"/>
  <c r="T41" i="61" a="1"/>
  <c r="V41" i="61" a="1"/>
  <c r="U41" i="61" a="1"/>
  <c r="U41" i="61" l="1"/>
  <c r="V41" i="61"/>
  <c r="T41" i="61"/>
  <c r="U42" i="61" a="1"/>
  <c r="V42" i="61" a="1"/>
  <c r="T42" i="61" a="1"/>
  <c r="T42" i="61" l="1"/>
  <c r="V42" i="61"/>
  <c r="U42" i="61"/>
  <c r="T43" i="61" a="1"/>
  <c r="V43" i="61" a="1"/>
  <c r="U43" i="61" a="1"/>
  <c r="U43" i="61" l="1"/>
  <c r="V43" i="61"/>
  <c r="T43" i="61"/>
  <c r="U44" i="61" a="1"/>
  <c r="V44" i="61" a="1"/>
  <c r="T44" i="61" a="1"/>
  <c r="T44" i="61" l="1"/>
  <c r="V44" i="61"/>
  <c r="U44" i="61"/>
  <c r="T45" i="61" a="1"/>
  <c r="V45" i="61" a="1"/>
  <c r="U45" i="61" a="1"/>
  <c r="U45" i="61" l="1"/>
  <c r="V45" i="61"/>
  <c r="T45" i="61"/>
  <c r="U46" i="61" a="1"/>
  <c r="V46" i="61" a="1"/>
  <c r="T46" i="61" a="1"/>
  <c r="T46" i="61" l="1"/>
  <c r="V46" i="61"/>
  <c r="U46" i="61"/>
  <c r="T47" i="61" a="1"/>
  <c r="V47" i="61" a="1"/>
  <c r="U47" i="61" a="1"/>
  <c r="U47" i="61" l="1"/>
  <c r="V47" i="61"/>
  <c r="T47" i="61"/>
  <c r="U48" i="61" a="1"/>
  <c r="V48" i="61" a="1"/>
  <c r="T48" i="61" a="1"/>
  <c r="T48" i="61" l="1"/>
  <c r="V48" i="61"/>
  <c r="U48" i="61"/>
  <c r="T49" i="61" a="1"/>
  <c r="V49" i="61" a="1"/>
  <c r="U49" i="61" a="1"/>
  <c r="U49" i="61" l="1"/>
  <c r="V49" i="61"/>
  <c r="T49" i="61"/>
  <c r="U50" i="61" a="1"/>
  <c r="V50" i="61" a="1"/>
  <c r="T50" i="61" a="1"/>
  <c r="T50" i="61" l="1"/>
  <c r="V50" i="61"/>
  <c r="U50" i="61"/>
  <c r="T51" i="61" a="1"/>
  <c r="V51" i="61" a="1"/>
  <c r="U51" i="61" a="1"/>
  <c r="U51" i="61" l="1"/>
  <c r="V51" i="61"/>
  <c r="T51" i="61"/>
  <c r="U52" i="61" a="1"/>
  <c r="V52" i="61" a="1"/>
  <c r="T52" i="61" a="1"/>
  <c r="T52" i="61" l="1"/>
  <c r="V52" i="61"/>
  <c r="U52" i="61"/>
  <c r="T53" i="61" a="1"/>
  <c r="V53" i="61" a="1"/>
  <c r="U53" i="61" a="1"/>
  <c r="U53" i="61" l="1"/>
  <c r="V53" i="61"/>
  <c r="T53" i="61"/>
  <c r="U54" i="61" a="1"/>
  <c r="V54" i="61" a="1"/>
  <c r="T54" i="61" a="1"/>
  <c r="T54" i="61" l="1"/>
  <c r="V54" i="61"/>
  <c r="U54" i="61"/>
  <c r="T55" i="61" a="1"/>
  <c r="V55" i="61" a="1"/>
  <c r="U55" i="61" a="1"/>
  <c r="U55" i="61" l="1"/>
  <c r="V55" i="61"/>
  <c r="T55" i="61"/>
  <c r="U56" i="61" a="1"/>
  <c r="V56" i="61" a="1"/>
  <c r="T56" i="61" a="1"/>
  <c r="T56" i="61" l="1"/>
  <c r="V56" i="61"/>
  <c r="U56" i="61"/>
  <c r="T57" i="61" a="1"/>
  <c r="V57" i="61" a="1"/>
  <c r="U57" i="61" a="1"/>
  <c r="U57" i="61" l="1"/>
  <c r="V57" i="61"/>
  <c r="T57" i="61"/>
  <c r="U58" i="61" a="1"/>
  <c r="V58" i="61" a="1"/>
  <c r="T58" i="61" a="1"/>
  <c r="T58" i="61" l="1"/>
  <c r="V58" i="61"/>
  <c r="U58" i="61"/>
  <c r="T59" i="61" a="1"/>
  <c r="V59" i="61" a="1"/>
  <c r="U59" i="61" a="1"/>
  <c r="U59" i="61" l="1"/>
  <c r="V59" i="61"/>
  <c r="T59" i="61"/>
  <c r="U60" i="61" a="1"/>
  <c r="V60" i="61" a="1"/>
  <c r="T60" i="61" a="1"/>
  <c r="T60" i="61" l="1"/>
  <c r="V60" i="61"/>
  <c r="U60" i="61"/>
  <c r="T61" i="61" a="1"/>
  <c r="V61" i="61" a="1"/>
  <c r="U61" i="61" a="1"/>
  <c r="U61" i="61" l="1"/>
  <c r="V61" i="61"/>
  <c r="T61" i="61"/>
  <c r="U62" i="61" a="1"/>
  <c r="V62" i="61" a="1"/>
  <c r="T62" i="61" a="1"/>
  <c r="T62" i="61" l="1"/>
  <c r="V62" i="61"/>
  <c r="U62" i="61"/>
  <c r="T63" i="61" a="1"/>
  <c r="V63" i="61" a="1"/>
  <c r="U63" i="61" a="1"/>
  <c r="U63" i="61" l="1"/>
  <c r="V63" i="61"/>
  <c r="T63" i="61"/>
  <c r="U64" i="61" a="1"/>
  <c r="V64" i="61" a="1"/>
  <c r="T64" i="61" a="1"/>
  <c r="T64" i="61" l="1"/>
  <c r="V64" i="61"/>
  <c r="U64" i="61"/>
  <c r="T65" i="61" a="1"/>
  <c r="V65" i="61" a="1"/>
  <c r="U65" i="61" a="1"/>
  <c r="U65" i="61" l="1"/>
  <c r="V65" i="61"/>
  <c r="T65" i="61"/>
  <c r="U66" i="61" a="1"/>
  <c r="V66" i="61" a="1"/>
  <c r="T66" i="61" a="1"/>
  <c r="T66" i="61" l="1"/>
  <c r="V66" i="61"/>
  <c r="U66" i="61"/>
  <c r="T211" i="61"/>
  <c r="T214" i="61" s="1"/>
  <c r="V211" i="61"/>
  <c r="V214" i="61" s="1"/>
  <c r="U211" i="61"/>
  <c r="U214" i="61" s="1"/>
  <c r="T67" i="61" a="1"/>
  <c r="V67" i="61" a="1"/>
  <c r="U67" i="61" a="1"/>
  <c r="U67" i="61" l="1"/>
  <c r="V67" i="61"/>
  <c r="T67" i="61"/>
  <c r="U68" i="61" a="1"/>
  <c r="T68" i="61" a="1"/>
  <c r="V68" i="61" a="1"/>
  <c r="V68" i="61" l="1"/>
  <c r="T68" i="61"/>
  <c r="U68" i="61"/>
  <c r="V69" i="61" a="1"/>
  <c r="T69" i="61" a="1"/>
  <c r="U69" i="61" a="1"/>
  <c r="U69" i="61" l="1"/>
  <c r="T69" i="61"/>
  <c r="V69" i="61"/>
  <c r="U70" i="61" a="1"/>
  <c r="T70" i="61" a="1"/>
  <c r="V70" i="61" a="1"/>
  <c r="V70" i="61" l="1"/>
  <c r="T70" i="61"/>
  <c r="U70" i="61"/>
  <c r="V71" i="61" a="1"/>
  <c r="T71" i="61" a="1"/>
  <c r="U71" i="61" a="1"/>
  <c r="U71" i="61" l="1"/>
  <c r="T71" i="61"/>
  <c r="V71" i="61"/>
  <c r="U72" i="61" a="1"/>
  <c r="T72" i="61" a="1"/>
  <c r="V72" i="61" a="1"/>
  <c r="V72" i="61" l="1"/>
  <c r="T72" i="61"/>
  <c r="U72" i="61"/>
  <c r="V73" i="61" a="1"/>
  <c r="T73" i="61" a="1"/>
  <c r="U73" i="61" a="1"/>
  <c r="U73" i="61" l="1"/>
  <c r="T73" i="61"/>
  <c r="V73" i="61"/>
  <c r="U74" i="61" a="1"/>
  <c r="T74" i="61" a="1"/>
  <c r="V74" i="61" a="1"/>
  <c r="V74" i="61" l="1"/>
  <c r="T74" i="61"/>
  <c r="U74" i="61"/>
  <c r="V75" i="61" a="1"/>
  <c r="T75" i="61" a="1"/>
  <c r="U75" i="61" a="1"/>
  <c r="U75" i="61" l="1"/>
  <c r="T75" i="61"/>
  <c r="V75" i="61"/>
  <c r="U76" i="61" a="1"/>
  <c r="T76" i="61" a="1"/>
  <c r="V76" i="61" a="1"/>
  <c r="V76" i="61" l="1"/>
  <c r="T76" i="61"/>
  <c r="U76" i="61"/>
  <c r="V77" i="61" a="1"/>
  <c r="T77" i="61" a="1"/>
  <c r="U77" i="61" a="1"/>
  <c r="U77" i="61" l="1"/>
  <c r="T77" i="61"/>
  <c r="V77" i="61"/>
  <c r="U78" i="61" a="1"/>
  <c r="T78" i="61" a="1"/>
  <c r="V78" i="61" a="1"/>
  <c r="V78" i="61" l="1"/>
  <c r="T78" i="61"/>
  <c r="U78" i="61"/>
  <c r="V79" i="61" a="1"/>
  <c r="T79" i="61" a="1"/>
  <c r="U79" i="61" a="1"/>
  <c r="U79" i="61" l="1"/>
  <c r="T79" i="61"/>
  <c r="V79" i="61"/>
  <c r="U80" i="61" a="1"/>
  <c r="T80" i="61" a="1"/>
  <c r="V80" i="61" a="1"/>
  <c r="V80" i="61" l="1"/>
  <c r="T80" i="61"/>
  <c r="U80" i="61"/>
  <c r="V81" i="61" a="1"/>
  <c r="T81" i="61" a="1"/>
  <c r="U81" i="61" a="1"/>
  <c r="U81" i="61" l="1"/>
  <c r="T81" i="61"/>
  <c r="V81" i="61"/>
  <c r="U82" i="61" a="1"/>
  <c r="T82" i="61" a="1"/>
  <c r="V82" i="61" a="1"/>
  <c r="V82" i="61" l="1"/>
  <c r="T82" i="61"/>
  <c r="U82" i="61"/>
  <c r="V83" i="61" a="1"/>
  <c r="T83" i="61" a="1"/>
  <c r="U83" i="61" a="1"/>
  <c r="U83" i="61" l="1"/>
  <c r="T83" i="61"/>
  <c r="V83" i="61"/>
  <c r="U84" i="61" a="1"/>
  <c r="T84" i="61" a="1"/>
  <c r="V84" i="61" a="1"/>
  <c r="V84" i="61" l="1"/>
  <c r="T84" i="61"/>
  <c r="U84" i="61"/>
  <c r="V85" i="61" a="1"/>
  <c r="T85" i="61" a="1"/>
  <c r="U85" i="61" a="1"/>
  <c r="U85" i="61" l="1"/>
  <c r="T85" i="61"/>
  <c r="V85" i="61"/>
  <c r="U86" i="61" a="1"/>
  <c r="T86" i="61" a="1"/>
  <c r="V86" i="61" a="1"/>
  <c r="V86" i="61" l="1"/>
  <c r="T86" i="61"/>
  <c r="U86" i="61"/>
  <c r="V87" i="61" a="1"/>
  <c r="T87" i="61" a="1"/>
  <c r="U87" i="61" a="1"/>
  <c r="U87" i="61" l="1"/>
  <c r="T87" i="61"/>
  <c r="V87" i="61"/>
  <c r="U88" i="61" a="1"/>
  <c r="T88" i="61" a="1"/>
  <c r="V88" i="61" a="1"/>
  <c r="V88" i="61" l="1"/>
  <c r="T88" i="61"/>
  <c r="U88" i="61"/>
  <c r="V89" i="61" a="1"/>
  <c r="T89" i="61" a="1"/>
  <c r="U89" i="61" a="1"/>
  <c r="U89" i="61" l="1"/>
  <c r="T89" i="61"/>
  <c r="V89" i="61"/>
  <c r="U90" i="61" a="1"/>
  <c r="T90" i="61" a="1"/>
  <c r="V90" i="61" a="1"/>
  <c r="V90" i="61" l="1"/>
  <c r="T90" i="61"/>
  <c r="U90" i="61"/>
  <c r="V91" i="61" a="1"/>
  <c r="T91" i="61" a="1"/>
  <c r="U91" i="61" a="1"/>
  <c r="U91" i="61" l="1"/>
  <c r="T91" i="61"/>
  <c r="V91" i="61"/>
  <c r="U92" i="61" a="1"/>
  <c r="T92" i="61" a="1"/>
  <c r="V92" i="61" a="1"/>
  <c r="V92" i="61" l="1"/>
  <c r="T92" i="61"/>
  <c r="U92" i="61"/>
  <c r="V93" i="61" a="1"/>
  <c r="T93" i="61" a="1"/>
  <c r="U93" i="61" a="1"/>
  <c r="U93" i="61" l="1"/>
  <c r="T93" i="61"/>
  <c r="V93" i="61"/>
  <c r="U94" i="61" a="1"/>
  <c r="T94" i="61" a="1"/>
  <c r="V94" i="61" a="1"/>
  <c r="V94" i="61" l="1"/>
  <c r="T94" i="61"/>
  <c r="U94" i="61"/>
  <c r="V95" i="61" a="1"/>
  <c r="T95" i="61" a="1"/>
  <c r="U95" i="61" a="1"/>
  <c r="U95" i="61" l="1"/>
  <c r="T95" i="61"/>
  <c r="V95" i="61"/>
  <c r="U96" i="61" a="1"/>
  <c r="T96" i="61" a="1"/>
  <c r="V96" i="61" a="1"/>
  <c r="V96" i="61" l="1"/>
  <c r="T96" i="61"/>
  <c r="U96" i="61"/>
  <c r="V97" i="61" a="1"/>
  <c r="T97" i="61" a="1"/>
  <c r="U97" i="61" a="1"/>
  <c r="U97" i="61" l="1"/>
  <c r="T97" i="61"/>
  <c r="V97" i="61"/>
  <c r="U98" i="61" a="1"/>
  <c r="T98" i="61" a="1"/>
  <c r="V98" i="61" a="1"/>
  <c r="V98" i="61" l="1"/>
  <c r="T98" i="61"/>
  <c r="U98" i="61"/>
  <c r="V99" i="61" a="1"/>
  <c r="T99" i="61" a="1"/>
  <c r="U99" i="61" a="1"/>
  <c r="U99" i="61" l="1"/>
  <c r="T99" i="61"/>
  <c r="V99" i="61"/>
  <c r="U100" i="61" a="1"/>
  <c r="T100" i="61" a="1"/>
  <c r="V100" i="61" a="1"/>
  <c r="V100" i="61" l="1"/>
  <c r="T100" i="61"/>
  <c r="U100" i="61"/>
  <c r="V101" i="61" a="1"/>
  <c r="T101" i="61" a="1"/>
  <c r="U101" i="61" a="1"/>
  <c r="U101" i="61" l="1"/>
  <c r="T101" i="61"/>
  <c r="V101" i="61"/>
  <c r="U102" i="61" a="1"/>
  <c r="T102" i="61" a="1"/>
  <c r="V102" i="61" a="1"/>
  <c r="V102" i="61" l="1"/>
  <c r="T102" i="61"/>
  <c r="U102" i="61"/>
  <c r="V103" i="61" a="1"/>
  <c r="T103" i="61" a="1"/>
  <c r="U103" i="61" a="1"/>
  <c r="U103" i="61" l="1"/>
  <c r="T103" i="61"/>
  <c r="V103" i="61"/>
  <c r="U104" i="61" a="1"/>
  <c r="T104" i="61" a="1"/>
  <c r="V104" i="61" a="1"/>
  <c r="V104" i="61" l="1"/>
  <c r="T104" i="61"/>
  <c r="U104" i="61"/>
  <c r="V105" i="61" a="1"/>
  <c r="T105" i="61" a="1"/>
  <c r="U105" i="61" a="1"/>
  <c r="U105" i="61" l="1"/>
  <c r="T105" i="61"/>
  <c r="V105" i="61"/>
  <c r="U106" i="61" a="1"/>
  <c r="T106" i="61" a="1"/>
  <c r="V106" i="61" a="1"/>
  <c r="V106" i="61" l="1"/>
  <c r="T106" i="61"/>
  <c r="U106" i="61"/>
  <c r="V107" i="61" a="1"/>
  <c r="T107" i="61" a="1"/>
  <c r="U107" i="61" a="1"/>
  <c r="U107" i="61" l="1"/>
  <c r="T107" i="61"/>
  <c r="V107" i="61"/>
  <c r="U108" i="61" a="1"/>
  <c r="T108" i="61" a="1"/>
  <c r="V108" i="61" a="1"/>
  <c r="V108" i="61" l="1"/>
  <c r="T108" i="61"/>
  <c r="U108" i="61"/>
  <c r="V109" i="61" a="1"/>
  <c r="T109" i="61" a="1"/>
  <c r="U109" i="61" a="1"/>
  <c r="U109" i="61" l="1"/>
  <c r="T109" i="61"/>
  <c r="V109" i="61"/>
  <c r="U110" i="61" a="1"/>
  <c r="T110" i="61" a="1"/>
  <c r="V110" i="61" a="1"/>
  <c r="V110" i="61" l="1"/>
  <c r="T110" i="61"/>
  <c r="U110" i="61"/>
  <c r="V111" i="61" a="1"/>
  <c r="T111" i="61" a="1"/>
  <c r="U111" i="61" a="1"/>
  <c r="U111" i="61" l="1"/>
  <c r="T111" i="61"/>
  <c r="V111" i="61"/>
  <c r="U112" i="61" a="1"/>
  <c r="T112" i="61" a="1"/>
  <c r="V112" i="61" a="1"/>
  <c r="V112" i="61" l="1"/>
  <c r="T112" i="61"/>
  <c r="U112" i="61"/>
  <c r="V113" i="61" a="1"/>
  <c r="T113" i="61" a="1"/>
  <c r="U113" i="61" a="1"/>
  <c r="U113" i="61" l="1"/>
  <c r="T113" i="61"/>
  <c r="V113" i="61"/>
  <c r="U114" i="61" a="1"/>
  <c r="T114" i="61" a="1"/>
  <c r="V114" i="61" a="1"/>
  <c r="V114" i="61" l="1"/>
  <c r="T114" i="61"/>
  <c r="U114" i="61"/>
  <c r="V115" i="61" a="1"/>
  <c r="T115" i="61" a="1"/>
  <c r="U115" i="61" a="1"/>
  <c r="U115" i="61" l="1"/>
  <c r="T115" i="61"/>
  <c r="V115" i="61"/>
  <c r="U116" i="61" a="1"/>
  <c r="T116" i="61" a="1"/>
  <c r="V116" i="61" a="1"/>
  <c r="V116" i="61" l="1"/>
  <c r="T116" i="61"/>
  <c r="U116" i="61"/>
  <c r="V117" i="61" a="1"/>
  <c r="T117" i="61" a="1"/>
  <c r="U117" i="61" a="1"/>
  <c r="U117" i="61" l="1"/>
  <c r="T117" i="61"/>
  <c r="V117" i="61"/>
  <c r="U118" i="61" a="1"/>
  <c r="T118" i="61" a="1"/>
  <c r="V118" i="61" a="1"/>
  <c r="V118" i="61" l="1"/>
  <c r="T118" i="61"/>
  <c r="U118" i="61"/>
  <c r="V119" i="61" a="1"/>
  <c r="T119" i="61" a="1"/>
  <c r="U119" i="61" a="1"/>
  <c r="U119" i="61" l="1"/>
  <c r="T119" i="61"/>
  <c r="V119" i="61"/>
  <c r="U120" i="61" a="1"/>
  <c r="T120" i="61" a="1"/>
  <c r="V120" i="61" a="1"/>
  <c r="V120" i="61" l="1"/>
  <c r="T120" i="61"/>
  <c r="U120" i="61"/>
  <c r="V121" i="61" a="1"/>
  <c r="T121" i="61" a="1"/>
  <c r="U121" i="61" a="1"/>
  <c r="U121" i="61" l="1"/>
  <c r="T121" i="61"/>
  <c r="V121" i="61"/>
  <c r="U122" i="61" a="1"/>
  <c r="T122" i="61" a="1"/>
  <c r="V122" i="61" a="1"/>
  <c r="V122" i="61" l="1"/>
  <c r="T122" i="61"/>
  <c r="U122" i="61"/>
  <c r="V123" i="61" a="1"/>
  <c r="T123" i="61" a="1"/>
  <c r="U123" i="61" a="1"/>
  <c r="U123" i="61" l="1"/>
  <c r="T123" i="61"/>
  <c r="V123" i="61"/>
  <c r="U124" i="61" a="1"/>
  <c r="T124" i="61" a="1"/>
  <c r="V124" i="61" a="1"/>
  <c r="V124" i="61" l="1"/>
  <c r="T124" i="61"/>
  <c r="U124" i="61"/>
  <c r="V125" i="61" a="1"/>
  <c r="T125" i="61" a="1"/>
  <c r="U125" i="61" a="1"/>
  <c r="U125" i="61" l="1"/>
  <c r="T125" i="61"/>
  <c r="V125" i="61"/>
  <c r="U126" i="61" a="1"/>
  <c r="T126" i="61" a="1"/>
  <c r="V126" i="61" a="1"/>
  <c r="V126" i="61" l="1"/>
  <c r="T126" i="61"/>
  <c r="U126" i="61"/>
  <c r="V127" i="61" a="1"/>
  <c r="T127" i="61" a="1"/>
  <c r="U127" i="61" a="1"/>
  <c r="U127" i="61" l="1"/>
  <c r="T127" i="61"/>
  <c r="V127" i="61"/>
  <c r="U128" i="61" a="1"/>
  <c r="T128" i="61" a="1"/>
  <c r="V128" i="61" a="1"/>
  <c r="V128" i="61" l="1"/>
  <c r="T128" i="61"/>
  <c r="U128" i="61"/>
  <c r="V129" i="61" a="1"/>
  <c r="T129" i="61" a="1"/>
  <c r="U129" i="61" a="1"/>
  <c r="U129" i="61" l="1"/>
  <c r="T129" i="61"/>
  <c r="V129" i="61"/>
  <c r="U130" i="61" a="1"/>
  <c r="T130" i="61" a="1"/>
  <c r="V130" i="61" a="1"/>
  <c r="V130" i="61" l="1"/>
  <c r="T130" i="61"/>
  <c r="U130" i="61"/>
  <c r="V131" i="61" a="1"/>
  <c r="T131" i="61" a="1"/>
  <c r="U131" i="61" a="1"/>
  <c r="U131" i="61" l="1"/>
  <c r="T131" i="61"/>
  <c r="V131" i="61"/>
  <c r="U132" i="61" a="1"/>
  <c r="T132" i="61" a="1"/>
  <c r="V132" i="61" a="1"/>
  <c r="V132" i="61" l="1"/>
  <c r="T132" i="61"/>
  <c r="U132" i="61"/>
  <c r="V133" i="61" a="1"/>
  <c r="T133" i="61" a="1"/>
  <c r="U133" i="61" a="1"/>
  <c r="U133" i="61" l="1"/>
  <c r="T133" i="61"/>
  <c r="V133" i="61"/>
  <c r="U134" i="61" a="1"/>
  <c r="T134" i="61" a="1"/>
  <c r="V134" i="61" a="1"/>
  <c r="V134" i="61" l="1"/>
  <c r="T134" i="61"/>
  <c r="U134" i="61"/>
  <c r="V135" i="61" a="1"/>
  <c r="T135" i="61" a="1"/>
  <c r="U135" i="61" a="1"/>
  <c r="U135" i="61" l="1"/>
  <c r="T135" i="61"/>
  <c r="V135" i="61"/>
  <c r="U136" i="61" a="1"/>
  <c r="T136" i="61" a="1"/>
  <c r="V136" i="61" a="1"/>
  <c r="V136" i="61" l="1"/>
  <c r="T136" i="61"/>
  <c r="U136" i="61"/>
  <c r="V137" i="61" a="1"/>
  <c r="T137" i="61" a="1"/>
  <c r="U137" i="61" a="1"/>
  <c r="U137" i="61" l="1"/>
  <c r="T137" i="61"/>
  <c r="V137" i="61"/>
  <c r="U138" i="61" a="1"/>
  <c r="T138" i="61" a="1"/>
  <c r="V138" i="61" a="1"/>
  <c r="V138" i="61" l="1"/>
  <c r="T138" i="61"/>
  <c r="U138" i="61"/>
  <c r="V139" i="61" a="1"/>
  <c r="T139" i="61" a="1"/>
  <c r="U139" i="61" a="1"/>
  <c r="U139" i="61" l="1"/>
  <c r="T139" i="61"/>
  <c r="V139" i="61"/>
  <c r="U140" i="61" a="1"/>
  <c r="T140" i="61" a="1"/>
  <c r="V140" i="61" a="1"/>
  <c r="V140" i="61" l="1"/>
  <c r="T140" i="61"/>
  <c r="U140" i="61"/>
  <c r="V141" i="61" a="1"/>
  <c r="T141" i="61" a="1"/>
  <c r="U141" i="61" a="1"/>
  <c r="U141" i="61" l="1"/>
  <c r="T141" i="61"/>
  <c r="V141" i="61"/>
  <c r="U142" i="61" a="1"/>
  <c r="T142" i="61" a="1"/>
  <c r="V142" i="61" a="1"/>
  <c r="V142" i="61" l="1"/>
  <c r="T142" i="61"/>
  <c r="U142" i="61"/>
  <c r="V143" i="61" a="1"/>
  <c r="T143" i="61" a="1"/>
  <c r="U143" i="61" a="1"/>
  <c r="U143" i="61" l="1"/>
  <c r="T143" i="61"/>
  <c r="V143" i="61"/>
  <c r="U144" i="61" a="1"/>
  <c r="T144" i="61" a="1"/>
  <c r="V144" i="61" a="1"/>
  <c r="V144" i="61" l="1"/>
  <c r="T144" i="61"/>
  <c r="U144" i="61"/>
  <c r="V145" i="61" a="1"/>
  <c r="T145" i="61" a="1"/>
  <c r="U145" i="61" a="1"/>
  <c r="U145" i="61" l="1"/>
  <c r="T145" i="61"/>
  <c r="V145" i="61"/>
  <c r="U146" i="61" a="1"/>
  <c r="T146" i="61" a="1"/>
  <c r="V146" i="61" a="1"/>
  <c r="V146" i="61" l="1"/>
  <c r="T146" i="61"/>
  <c r="U146" i="61"/>
  <c r="V147" i="61" a="1"/>
  <c r="T147" i="61" a="1"/>
  <c r="U147" i="61" a="1"/>
  <c r="U147" i="61" l="1"/>
  <c r="T147" i="61"/>
  <c r="V147" i="61"/>
  <c r="U148" i="61" a="1"/>
  <c r="T148" i="61" a="1"/>
  <c r="V148" i="61" a="1"/>
  <c r="V148" i="61" l="1"/>
  <c r="T148" i="61"/>
  <c r="U148" i="61"/>
  <c r="V149" i="61" a="1"/>
  <c r="T149" i="61" a="1"/>
  <c r="U149" i="61" a="1"/>
  <c r="U149" i="61" l="1"/>
  <c r="T149" i="61"/>
  <c r="V149" i="61"/>
  <c r="U150" i="61" a="1"/>
  <c r="T150" i="61" a="1"/>
  <c r="V150" i="61" a="1"/>
  <c r="V150" i="61" l="1"/>
  <c r="T150" i="61"/>
  <c r="U150" i="61"/>
  <c r="V151" i="61" a="1"/>
  <c r="T151" i="61" a="1"/>
  <c r="U151" i="61" a="1"/>
  <c r="U151" i="61" l="1"/>
  <c r="T151" i="61"/>
  <c r="V151" i="61"/>
  <c r="U152" i="61" a="1"/>
  <c r="T152" i="61" a="1"/>
  <c r="V152" i="61" a="1"/>
  <c r="V152" i="61" l="1"/>
  <c r="T152" i="61"/>
  <c r="U152" i="61"/>
  <c r="V153" i="61" a="1"/>
  <c r="T153" i="61" a="1"/>
  <c r="U153" i="61" a="1"/>
  <c r="U153" i="61" l="1"/>
  <c r="T153" i="61"/>
  <c r="V153" i="61"/>
  <c r="U154" i="61" a="1"/>
  <c r="T154" i="61" a="1"/>
  <c r="V154" i="61" a="1"/>
  <c r="V154" i="61" l="1"/>
  <c r="T154" i="61"/>
  <c r="U154" i="61"/>
  <c r="V155" i="61" a="1"/>
  <c r="T155" i="61" a="1"/>
  <c r="U155" i="61" a="1"/>
  <c r="U155" i="61" l="1"/>
  <c r="T155" i="61"/>
  <c r="V155" i="61"/>
  <c r="U156" i="61" a="1"/>
  <c r="T156" i="61" a="1"/>
  <c r="V156" i="61" a="1"/>
  <c r="V156" i="61" l="1"/>
  <c r="T156" i="61"/>
  <c r="U156" i="61"/>
  <c r="V157" i="61" a="1"/>
  <c r="T157" i="61" a="1"/>
  <c r="U157" i="61" a="1"/>
  <c r="U157" i="61" l="1"/>
  <c r="T157" i="61"/>
  <c r="V157" i="61"/>
  <c r="U158" i="61" a="1"/>
  <c r="T158" i="61" a="1"/>
  <c r="V158" i="61" a="1"/>
  <c r="V158" i="61" l="1"/>
  <c r="T158" i="61"/>
  <c r="U158" i="61"/>
  <c r="V159" i="61" a="1"/>
  <c r="T159" i="61" a="1"/>
  <c r="U159" i="61" a="1"/>
  <c r="U159" i="61" l="1"/>
  <c r="T159" i="61"/>
  <c r="V159" i="61"/>
  <c r="U160" i="61" a="1"/>
  <c r="T160" i="61" a="1"/>
  <c r="V160" i="61" a="1"/>
  <c r="V160" i="61" l="1"/>
  <c r="T160" i="61"/>
  <c r="U160" i="61"/>
  <c r="V161" i="61" a="1"/>
  <c r="T161" i="61" a="1"/>
  <c r="U161" i="61" a="1"/>
  <c r="U161" i="61" l="1"/>
  <c r="T161" i="61"/>
  <c r="V161" i="61"/>
  <c r="U162" i="61" a="1"/>
  <c r="T162" i="61" a="1"/>
  <c r="V162" i="61" a="1"/>
  <c r="V162" i="61" l="1"/>
  <c r="T162" i="61"/>
  <c r="U162" i="61"/>
  <c r="V163" i="61" a="1"/>
  <c r="T163" i="61" a="1"/>
  <c r="U163" i="61" a="1"/>
  <c r="U163" i="61" l="1"/>
  <c r="T163" i="61"/>
  <c r="V163" i="61"/>
  <c r="U164" i="61" a="1"/>
  <c r="T164" i="61" a="1"/>
  <c r="V164" i="61" a="1"/>
  <c r="V164" i="61" l="1"/>
  <c r="T164" i="61"/>
  <c r="U164" i="61"/>
  <c r="V165" i="61" a="1"/>
  <c r="T165" i="61" a="1"/>
  <c r="U165" i="61" a="1"/>
  <c r="U165" i="61" l="1"/>
  <c r="T165" i="61"/>
  <c r="V165" i="61"/>
  <c r="U166" i="61" a="1"/>
  <c r="T166" i="61" a="1"/>
  <c r="V166" i="61" a="1"/>
  <c r="V166" i="61" l="1"/>
  <c r="T166" i="61"/>
  <c r="U166" i="61"/>
  <c r="V167" i="61" a="1"/>
  <c r="T167" i="61" a="1"/>
  <c r="U167" i="61" a="1"/>
  <c r="U167" i="61" l="1"/>
  <c r="T167" i="61"/>
  <c r="V167" i="61"/>
  <c r="U168" i="61" a="1"/>
  <c r="T168" i="61" a="1"/>
  <c r="V168" i="61" a="1"/>
  <c r="V168" i="61" l="1"/>
  <c r="T168" i="61"/>
  <c r="U168" i="61"/>
  <c r="V169" i="61" a="1"/>
  <c r="T169" i="61" a="1"/>
  <c r="U169" i="61" a="1"/>
  <c r="U169" i="61" l="1"/>
  <c r="T169" i="61"/>
  <c r="V169" i="61"/>
  <c r="U170" i="61" a="1"/>
  <c r="T170" i="61" a="1"/>
  <c r="V170" i="61" a="1"/>
  <c r="V170" i="61" l="1"/>
  <c r="T170" i="61"/>
  <c r="U170" i="61"/>
  <c r="V171" i="61" a="1"/>
  <c r="T171" i="61" a="1"/>
  <c r="U171" i="61" a="1"/>
  <c r="U171" i="61" l="1"/>
  <c r="T171" i="61"/>
  <c r="V171" i="61"/>
  <c r="U172" i="61" a="1"/>
  <c r="T172" i="61" a="1"/>
  <c r="V172" i="61" a="1"/>
  <c r="V172" i="61" l="1"/>
  <c r="T172" i="61"/>
  <c r="U172" i="61"/>
  <c r="V173" i="61" a="1"/>
  <c r="T173" i="61" a="1"/>
  <c r="U173" i="61" a="1"/>
  <c r="U173" i="61" l="1"/>
  <c r="T173" i="61"/>
  <c r="V173" i="61"/>
  <c r="U174" i="61" a="1"/>
  <c r="T174" i="61" a="1"/>
  <c r="V174" i="61" a="1"/>
  <c r="V174" i="61" l="1"/>
  <c r="T174" i="61"/>
  <c r="U174" i="61"/>
  <c r="V175" i="61" a="1"/>
  <c r="T175" i="61" a="1"/>
  <c r="U175" i="61" a="1"/>
  <c r="U175" i="61" l="1"/>
  <c r="T175" i="61"/>
  <c r="V175" i="61"/>
  <c r="U176" i="61" a="1"/>
  <c r="T176" i="61" a="1"/>
  <c r="V176" i="61" a="1"/>
  <c r="V176" i="61" l="1"/>
  <c r="T176" i="61"/>
  <c r="U176" i="61"/>
  <c r="V177" i="61" a="1"/>
  <c r="T177" i="61" a="1"/>
  <c r="U177" i="61" a="1"/>
  <c r="U177" i="61" l="1"/>
  <c r="T177" i="61"/>
  <c r="V177" i="61"/>
  <c r="U178" i="61" a="1"/>
  <c r="T178" i="61" a="1"/>
  <c r="V178" i="61" a="1"/>
  <c r="V178" i="61" l="1"/>
  <c r="T178" i="61"/>
  <c r="U178" i="61"/>
  <c r="V179" i="61" a="1"/>
  <c r="T179" i="61" a="1"/>
  <c r="U179" i="61" a="1"/>
  <c r="U179" i="61" l="1"/>
  <c r="T179" i="61"/>
  <c r="V179" i="61"/>
  <c r="U180" i="61" a="1"/>
  <c r="T180" i="61" a="1"/>
  <c r="V180" i="61" a="1"/>
  <c r="V180" i="61" l="1"/>
  <c r="T180" i="61"/>
  <c r="U180" i="61"/>
  <c r="V181" i="61" a="1"/>
  <c r="T181" i="61" a="1"/>
  <c r="U181" i="61" a="1"/>
  <c r="U181" i="61" l="1"/>
  <c r="T181" i="61"/>
  <c r="V181" i="61"/>
  <c r="U182" i="61" a="1"/>
  <c r="T182" i="61" a="1"/>
  <c r="V182" i="61" a="1"/>
  <c r="V182" i="61" l="1"/>
  <c r="T182" i="61"/>
  <c r="U182" i="61"/>
  <c r="V183" i="61" a="1"/>
  <c r="T183" i="61" a="1"/>
  <c r="U183" i="61" a="1"/>
  <c r="U183" i="61" l="1"/>
  <c r="T183" i="61"/>
  <c r="V183" i="61"/>
  <c r="U184" i="61" a="1"/>
  <c r="T184" i="61" a="1"/>
  <c r="V184" i="61" a="1"/>
  <c r="V184" i="61" l="1"/>
  <c r="T184" i="61"/>
  <c r="U184" i="61"/>
  <c r="V185" i="61" a="1"/>
  <c r="T185" i="61" a="1"/>
  <c r="U185" i="61" a="1"/>
  <c r="U185" i="61" l="1"/>
  <c r="T185" i="61"/>
  <c r="V185" i="61"/>
  <c r="U186" i="61" a="1"/>
  <c r="T186" i="61" a="1"/>
  <c r="V186" i="61" a="1"/>
  <c r="V186" i="61" l="1"/>
  <c r="T186" i="61"/>
  <c r="U186" i="61"/>
  <c r="V187" i="61" a="1"/>
  <c r="T187" i="61" a="1"/>
  <c r="U187" i="61" a="1"/>
  <c r="U187" i="61" l="1"/>
  <c r="T187" i="61"/>
  <c r="V187" i="61"/>
  <c r="U188" i="61" a="1"/>
  <c r="T188" i="61" a="1"/>
  <c r="V188" i="61" a="1"/>
  <c r="V188" i="61" l="1"/>
  <c r="T188" i="61"/>
  <c r="U188" i="61"/>
  <c r="V189" i="61" a="1"/>
  <c r="T189" i="61" a="1"/>
  <c r="U189" i="61" a="1"/>
  <c r="U189" i="61" l="1"/>
  <c r="T189" i="61"/>
  <c r="V189" i="61"/>
  <c r="U190" i="61" a="1"/>
  <c r="T190" i="61" a="1"/>
  <c r="V190" i="61" a="1"/>
  <c r="V190" i="61" l="1"/>
  <c r="T190" i="61"/>
  <c r="U190" i="61"/>
  <c r="V191" i="61" a="1"/>
  <c r="T191" i="61" a="1"/>
  <c r="U191" i="61" a="1"/>
  <c r="U191" i="61" l="1"/>
  <c r="T191" i="61"/>
  <c r="V191" i="61"/>
  <c r="U192" i="61" a="1"/>
  <c r="T192" i="61" a="1"/>
  <c r="V192" i="61" a="1"/>
  <c r="V192" i="61" l="1"/>
  <c r="T192" i="61"/>
  <c r="U192" i="61"/>
  <c r="V193" i="61" a="1"/>
  <c r="T193" i="61" a="1"/>
  <c r="U193" i="61" a="1"/>
  <c r="U193" i="61" l="1"/>
  <c r="T193" i="61"/>
  <c r="V193" i="61"/>
  <c r="U194" i="61" a="1"/>
  <c r="T194" i="61" a="1"/>
  <c r="V194" i="61" a="1"/>
  <c r="V194" i="61" l="1"/>
  <c r="T194" i="61"/>
  <c r="U194" i="61"/>
  <c r="V195" i="61" a="1"/>
  <c r="T195" i="61" a="1"/>
  <c r="U195" i="61" a="1"/>
  <c r="U195" i="61" l="1"/>
  <c r="T195" i="61"/>
  <c r="V195" i="61"/>
  <c r="U196" i="61" a="1"/>
  <c r="T196" i="61" a="1"/>
  <c r="V196" i="61" a="1"/>
  <c r="V196" i="61" l="1"/>
  <c r="T196" i="61"/>
  <c r="U196" i="61"/>
  <c r="V197" i="61" a="1"/>
  <c r="T197" i="61" a="1"/>
  <c r="U197" i="61" a="1"/>
  <c r="U197" i="61" l="1"/>
  <c r="T197" i="61"/>
  <c r="V197" i="61"/>
  <c r="U198" i="61" a="1"/>
  <c r="T198" i="61" a="1"/>
  <c r="V198" i="61" a="1"/>
  <c r="V198" i="61" l="1"/>
  <c r="T198" i="61"/>
  <c r="U198" i="61"/>
  <c r="V199" i="61" a="1"/>
  <c r="T199" i="61" a="1"/>
  <c r="U199" i="61" a="1"/>
  <c r="U199" i="61" l="1"/>
  <c r="T199" i="61"/>
  <c r="V199" i="61"/>
  <c r="U200" i="61" a="1"/>
  <c r="T200" i="61" a="1"/>
  <c r="V200" i="61" a="1"/>
  <c r="V200" i="61" l="1"/>
  <c r="T200" i="61"/>
  <c r="U200" i="61"/>
  <c r="V201" i="61" a="1"/>
  <c r="T201" i="61" a="1"/>
  <c r="U201" i="61" a="1"/>
  <c r="U201" i="61" l="1"/>
  <c r="T201" i="61"/>
  <c r="V201" i="61"/>
  <c r="U202" i="61" a="1"/>
  <c r="T202" i="61" a="1"/>
  <c r="V202" i="61" a="1"/>
  <c r="V202" i="61" l="1"/>
  <c r="T202" i="61"/>
  <c r="U202" i="61"/>
  <c r="V203" i="61" a="1"/>
  <c r="T203" i="61" a="1"/>
  <c r="U203" i="61" a="1"/>
  <c r="U203" i="61" l="1"/>
  <c r="T203" i="61"/>
  <c r="V203" i="61"/>
  <c r="U204" i="61" a="1"/>
  <c r="T204" i="61" a="1"/>
  <c r="V204" i="61" a="1"/>
  <c r="V204" i="61" l="1"/>
  <c r="T204" i="61"/>
  <c r="U204" i="61"/>
  <c r="V205" i="61" a="1"/>
  <c r="T205" i="61" a="1"/>
  <c r="U205" i="61" a="1"/>
  <c r="U205" i="61" l="1"/>
  <c r="T205" i="61"/>
  <c r="V205" i="61"/>
  <c r="C16" i="7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U206" i="61" a="1"/>
  <c r="T206" i="61" a="1"/>
  <c r="V206" i="61" a="1"/>
  <c r="V206" i="61" l="1"/>
  <c r="V212" i="61" s="1"/>
  <c r="V215" i="61" s="1"/>
  <c r="T206" i="61"/>
  <c r="T212" i="61" s="1"/>
  <c r="T215" i="61" s="1"/>
  <c r="U206" i="61"/>
  <c r="U212" i="61" s="1"/>
  <c r="U215" i="61" s="1"/>
  <c r="L14" i="71"/>
  <c r="K8" i="71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8" i="59" s="1"/>
  <c r="S11" i="71"/>
  <c r="F26" i="59" s="1"/>
  <c r="S3" i="71"/>
  <c r="F18" i="59" s="1"/>
  <c r="S10" i="71"/>
  <c r="F25" i="59" s="1"/>
  <c r="S14" i="71"/>
  <c r="F29" i="59" s="1"/>
  <c r="S8" i="71"/>
  <c r="F23" i="59" s="1"/>
  <c r="S15" i="71"/>
  <c r="F30" i="59" s="1"/>
  <c r="S4" i="71"/>
  <c r="F19" i="59" s="1"/>
  <c r="S16" i="71"/>
  <c r="F31" i="59" s="1"/>
  <c r="S12" i="71"/>
  <c r="F27" i="59" s="1"/>
  <c r="S6" i="71"/>
  <c r="F21" i="59" s="1"/>
  <c r="S5" i="71"/>
  <c r="F20" i="59" s="1"/>
  <c r="S7" i="71"/>
  <c r="F22" i="59" s="1"/>
  <c r="S9" i="71"/>
  <c r="F24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42" i="59" l="1"/>
  <c r="G37" i="59"/>
  <c r="G45" i="59"/>
  <c r="G40" i="59"/>
  <c r="G41" i="59"/>
  <c r="G43" i="59"/>
  <c r="G38" i="59"/>
  <c r="G44" i="59"/>
  <c r="G39" i="59"/>
  <c r="C25" i="12"/>
  <c r="C26" i="12"/>
  <c r="C27" i="12"/>
  <c r="H27" i="12" l="1"/>
  <c r="L58" i="59" s="1"/>
  <c r="H26" i="12"/>
  <c r="L57" i="59" s="1"/>
  <c r="I25" i="12"/>
  <c r="M56" i="59" s="1"/>
  <c r="I43" i="59"/>
  <c r="H43" i="59"/>
  <c r="I45" i="59"/>
  <c r="H45" i="59"/>
  <c r="I44" i="59"/>
  <c r="H44" i="59"/>
  <c r="E24" i="70"/>
  <c r="E26" i="70" s="1" a="1"/>
  <c r="E26" i="70" s="1"/>
  <c r="J6" i="69" s="1"/>
  <c r="L6" i="69" s="1"/>
  <c r="M6" i="69" s="1"/>
  <c r="F64" i="59" s="1"/>
  <c r="B24" i="70"/>
  <c r="B26" i="70" s="1" a="1"/>
  <c r="B26" i="70" s="1"/>
  <c r="J3" i="69" s="1"/>
  <c r="L3" i="69" s="1"/>
  <c r="M3" i="69" s="1"/>
  <c r="F61" i="59" s="1"/>
  <c r="D24" i="70"/>
  <c r="D26" i="70" s="1" a="1"/>
  <c r="D26" i="70" s="1"/>
  <c r="J5" i="69" s="1"/>
  <c r="L5" i="69" s="1"/>
  <c r="M5" i="69" s="1"/>
  <c r="F63" i="59" s="1"/>
  <c r="G24" i="70"/>
  <c r="G26" i="70" s="1" a="1"/>
  <c r="G26" i="70" s="1"/>
  <c r="J8" i="69" s="1"/>
  <c r="L8" i="69" s="1"/>
  <c r="M8" i="69" s="1"/>
  <c r="F66" i="59" s="1"/>
  <c r="F24" i="70"/>
  <c r="F26" i="70" s="1" a="1"/>
  <c r="F26" i="70" s="1"/>
  <c r="J7" i="69" s="1"/>
  <c r="L7" i="69" s="1"/>
  <c r="M7" i="69" s="1"/>
  <c r="F65" i="59" s="1"/>
  <c r="H24" i="70"/>
  <c r="H26" i="70" s="1" a="1"/>
  <c r="H26" i="70" s="1"/>
  <c r="J9" i="69" s="1"/>
  <c r="L9" i="69" s="1"/>
  <c r="M9" i="69" s="1"/>
  <c r="F67" i="59" s="1"/>
  <c r="C24" i="70"/>
  <c r="C26" i="70" s="1" a="1"/>
  <c r="C26" i="70" s="1"/>
  <c r="J4" i="69" s="1"/>
  <c r="L4" i="69" s="1"/>
  <c r="M4" i="69" s="1"/>
  <c r="F62" i="59" s="1"/>
  <c r="I27" i="12"/>
  <c r="M58" i="59" s="1"/>
  <c r="I26" i="12"/>
  <c r="M57" i="59" s="1"/>
  <c r="J27" i="12" l="1"/>
  <c r="F45" i="59" s="1"/>
  <c r="J26" i="12"/>
  <c r="F44" i="59" s="1"/>
  <c r="H25" i="12"/>
  <c r="J25" i="12" l="1"/>
  <c r="F43" i="59" s="1"/>
  <c r="L56" i="59"/>
  <c r="E40" i="59"/>
  <c r="E39" i="59"/>
  <c r="E38" i="59"/>
  <c r="E37" i="59"/>
  <c r="E36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F11" i="59" l="1"/>
  <c r="F10" i="59"/>
  <c r="F12" i="59"/>
  <c r="G12" i="59"/>
  <c r="G11" i="59"/>
  <c r="G10" i="59"/>
  <c r="H10" i="59"/>
  <c r="H12" i="59"/>
  <c r="H11" i="59"/>
  <c r="H9" i="59"/>
  <c r="G9" i="59"/>
  <c r="F9" i="59"/>
  <c r="K31" i="59"/>
  <c r="J31" i="59"/>
  <c r="I31" i="59"/>
  <c r="J30" i="59"/>
  <c r="K30" i="59"/>
  <c r="I30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7" i="59" s="1"/>
  <c r="Q214" i="61"/>
  <c r="J29" i="59" s="1"/>
  <c r="O215" i="61"/>
  <c r="I54" i="59" s="1"/>
  <c r="C214" i="61"/>
  <c r="J18" i="59" s="1"/>
  <c r="K214" i="61"/>
  <c r="J26" i="59" s="1"/>
  <c r="M215" i="61"/>
  <c r="K28" i="59" s="1"/>
  <c r="G215" i="61"/>
  <c r="K22" i="59" s="1"/>
  <c r="L214" i="61"/>
  <c r="J27" i="59" s="1"/>
  <c r="K213" i="61"/>
  <c r="I26" i="59" s="1"/>
  <c r="J213" i="61"/>
  <c r="C213" i="61"/>
  <c r="I18" i="59" s="1"/>
  <c r="J215" i="61"/>
  <c r="G213" i="61"/>
  <c r="I22" i="59" s="1"/>
  <c r="E215" i="61"/>
  <c r="G214" i="61"/>
  <c r="J22" i="59" s="1"/>
  <c r="F214" i="61"/>
  <c r="P213" i="61"/>
  <c r="G57" i="59" s="1"/>
  <c r="I215" i="61"/>
  <c r="K24" i="59" s="1"/>
  <c r="N215" i="61"/>
  <c r="H4" i="59" s="1"/>
  <c r="H213" i="61"/>
  <c r="D213" i="61"/>
  <c r="I19" i="59" s="1"/>
  <c r="N213" i="61"/>
  <c r="F4" i="59" s="1"/>
  <c r="H215" i="61"/>
  <c r="D214" i="61"/>
  <c r="J19" i="59" s="1"/>
  <c r="I214" i="61"/>
  <c r="J24" i="59" s="1"/>
  <c r="I213" i="61"/>
  <c r="I24" i="59" s="1"/>
  <c r="O214" i="61"/>
  <c r="H54" i="59" s="1"/>
  <c r="O213" i="61"/>
  <c r="G54" i="59" s="1"/>
  <c r="I52" i="59"/>
  <c r="M214" i="61"/>
  <c r="J28" i="59" s="1"/>
  <c r="P215" i="61"/>
  <c r="I57" i="59" s="1"/>
  <c r="M213" i="61"/>
  <c r="I28" i="59" s="1"/>
  <c r="C215" i="61"/>
  <c r="K18" i="59" s="1"/>
  <c r="N214" i="61"/>
  <c r="G4" i="59" s="1"/>
  <c r="L213" i="61"/>
  <c r="I27" i="59" s="1"/>
  <c r="L215" i="61"/>
  <c r="K27" i="59" s="1"/>
  <c r="F215" i="61"/>
  <c r="F213" i="61"/>
  <c r="Q213" i="61"/>
  <c r="I29" i="59" s="1"/>
  <c r="H214" i="61"/>
  <c r="Q215" i="61"/>
  <c r="K29" i="59" s="1"/>
  <c r="E213" i="61"/>
  <c r="J214" i="61"/>
  <c r="H55" i="59"/>
  <c r="K215" i="61"/>
  <c r="K26" i="59" s="1"/>
  <c r="D215" i="61"/>
  <c r="K19" i="59" s="1"/>
  <c r="E214" i="61"/>
  <c r="I25" i="59" l="1"/>
  <c r="F5" i="59"/>
  <c r="J21" i="59"/>
  <c r="G8" i="59"/>
  <c r="K20" i="59"/>
  <c r="H6" i="59"/>
  <c r="K23" i="59"/>
  <c r="H7" i="59"/>
  <c r="I23" i="59"/>
  <c r="F7" i="59"/>
  <c r="I20" i="59"/>
  <c r="F6" i="59"/>
  <c r="J20" i="59"/>
  <c r="G6" i="59"/>
  <c r="K25" i="59"/>
  <c r="H5" i="59"/>
  <c r="K21" i="59"/>
  <c r="H8" i="59"/>
  <c r="J25" i="59"/>
  <c r="G5" i="59"/>
  <c r="J23" i="59"/>
  <c r="G7" i="59"/>
  <c r="I21" i="59"/>
  <c r="F8" i="59"/>
  <c r="G51" i="59"/>
  <c r="I51" i="59"/>
  <c r="G50" i="59"/>
  <c r="H53" i="59"/>
  <c r="G53" i="59"/>
  <c r="H49" i="59"/>
  <c r="I56" i="59"/>
  <c r="G49" i="59"/>
  <c r="H50" i="59"/>
  <c r="G56" i="59"/>
  <c r="H56" i="59"/>
  <c r="I55" i="59"/>
  <c r="G55" i="59"/>
  <c r="H51" i="59"/>
  <c r="I53" i="59"/>
  <c r="I50" i="59"/>
  <c r="I49" i="59"/>
  <c r="G52" i="59"/>
  <c r="H52" i="59"/>
  <c r="M2" i="60" l="1"/>
  <c r="L2" i="60"/>
  <c r="K2" i="60"/>
  <c r="C24" i="12" l="1"/>
  <c r="H24" i="12" l="1"/>
  <c r="L55" i="59" s="1"/>
  <c r="I42" i="59"/>
  <c r="H42" i="59"/>
  <c r="I24" i="12"/>
  <c r="M55" i="59" s="1"/>
  <c r="J24" i="12" l="1"/>
  <c r="F42" i="59" s="1"/>
  <c r="C12" i="60"/>
  <c r="C23" i="12" l="1"/>
  <c r="H41" i="59" l="1"/>
  <c r="I41" i="59"/>
  <c r="I23" i="12"/>
  <c r="M54" i="59" s="1"/>
  <c r="G36" i="59"/>
  <c r="H23" i="12"/>
  <c r="L54" i="59" s="1"/>
  <c r="L45" i="59" l="1"/>
  <c r="L44" i="59"/>
  <c r="L38" i="59"/>
  <c r="L41" i="59"/>
  <c r="L40" i="59"/>
  <c r="L37" i="59"/>
  <c r="L42" i="59"/>
  <c r="L39" i="59"/>
  <c r="L43" i="59"/>
  <c r="L36" i="59"/>
  <c r="J23" i="12"/>
  <c r="F41" i="59" s="1"/>
  <c r="C13" i="60" l="1"/>
  <c r="C11" i="60"/>
  <c r="C10" i="60"/>
  <c r="C9" i="60"/>
  <c r="C8" i="60"/>
  <c r="C7" i="60"/>
  <c r="C6" i="60"/>
  <c r="C5" i="60"/>
  <c r="C4" i="60"/>
  <c r="C3" i="60"/>
  <c r="L14" i="60" l="1"/>
  <c r="M11" i="60"/>
  <c r="K11" i="60"/>
  <c r="K15" i="60"/>
  <c r="M14" i="60"/>
  <c r="L12" i="60" l="1"/>
  <c r="K9" i="60"/>
  <c r="M13" i="60"/>
  <c r="K8" i="60"/>
  <c r="M7" i="60"/>
  <c r="K5" i="60"/>
  <c r="L7" i="60"/>
  <c r="L6" i="60"/>
  <c r="M6" i="60"/>
  <c r="L15" i="60"/>
  <c r="Q15" i="60" s="1"/>
  <c r="M5" i="60"/>
  <c r="M4" i="60"/>
  <c r="K12" i="60"/>
  <c r="Q12" i="60" s="1"/>
  <c r="K10" i="60"/>
  <c r="L11" i="60"/>
  <c r="Q11" i="60" s="1"/>
  <c r="K7" i="60"/>
  <c r="Q7" i="60" s="1"/>
  <c r="L10" i="60"/>
  <c r="K3" i="60"/>
  <c r="L8" i="60"/>
  <c r="K6" i="60"/>
  <c r="Q6" i="60" s="1"/>
  <c r="L9" i="60"/>
  <c r="K14" i="60"/>
  <c r="Q14" i="60" s="1"/>
  <c r="L13" i="60"/>
  <c r="K13" i="60"/>
  <c r="Q13" i="60" s="1"/>
  <c r="L3" i="60"/>
  <c r="K16" i="60"/>
  <c r="K4" i="60"/>
  <c r="L5" i="60"/>
  <c r="Q5" i="60" s="1"/>
  <c r="L4" i="60"/>
  <c r="L16" i="60"/>
  <c r="M10" i="60"/>
  <c r="P10" i="60" s="1"/>
  <c r="M8" i="60"/>
  <c r="Q8" i="60" s="1"/>
  <c r="M16" i="60"/>
  <c r="M15" i="60"/>
  <c r="M12" i="60"/>
  <c r="M3" i="60"/>
  <c r="M9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Q4" i="60" l="1"/>
  <c r="P4" i="60"/>
  <c r="P11" i="60"/>
  <c r="P15" i="60"/>
  <c r="P7" i="60"/>
  <c r="P12" i="60"/>
  <c r="Q9" i="60"/>
  <c r="Q3" i="60"/>
  <c r="P16" i="60"/>
  <c r="P8" i="60"/>
  <c r="Q10" i="60"/>
  <c r="Q16" i="60"/>
  <c r="P13" i="60"/>
  <c r="P6" i="60"/>
  <c r="P3" i="60"/>
  <c r="P9" i="60"/>
  <c r="S8" i="60" s="1"/>
  <c r="G23" i="59" s="1"/>
  <c r="P5" i="60"/>
  <c r="P14" i="60"/>
  <c r="S5" i="60"/>
  <c r="G20" i="59" s="1"/>
  <c r="S14" i="60"/>
  <c r="G29" i="59" s="1"/>
  <c r="H29" i="59" s="1"/>
  <c r="S12" i="60"/>
  <c r="G27" i="59" s="1"/>
  <c r="H27" i="59" s="1"/>
  <c r="S6" i="60"/>
  <c r="G21" i="59" s="1"/>
  <c r="S15" i="60"/>
  <c r="G30" i="59" s="1"/>
  <c r="H30" i="59" s="1"/>
  <c r="S10" i="60"/>
  <c r="G25" i="59" s="1"/>
  <c r="S3" i="60"/>
  <c r="G18" i="59" s="1"/>
  <c r="S16" i="60"/>
  <c r="G31" i="59" s="1"/>
  <c r="H31" i="59" s="1"/>
  <c r="S13" i="60"/>
  <c r="G28" i="59" s="1"/>
  <c r="H28" i="59" s="1"/>
  <c r="S7" i="60"/>
  <c r="G22" i="59" s="1"/>
  <c r="S11" i="60"/>
  <c r="G26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S9" i="60" l="1"/>
  <c r="G24" i="59" s="1"/>
  <c r="S4" i="60"/>
  <c r="G19" i="59" s="1"/>
  <c r="H14" i="12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40" i="59" l="1"/>
  <c r="I40" i="59"/>
  <c r="H22" i="12"/>
  <c r="L53" i="59" s="1"/>
  <c r="I39" i="59"/>
  <c r="H39" i="59"/>
  <c r="H21" i="12"/>
  <c r="L52" i="59" s="1"/>
  <c r="I21" i="12" l="1"/>
  <c r="I22" i="12"/>
  <c r="M53" i="59" s="1"/>
  <c r="J21" i="12" l="1"/>
  <c r="F39" i="59" s="1"/>
  <c r="M52" i="59"/>
  <c r="J22" i="12"/>
  <c r="F40" i="59" s="1"/>
  <c r="C20" i="12" l="1"/>
  <c r="I20" i="12" l="1"/>
  <c r="M51" i="59" s="1"/>
  <c r="H38" i="59"/>
  <c r="I38" i="59"/>
  <c r="H20" i="12" l="1"/>
  <c r="J20" i="12" l="1"/>
  <c r="F38" i="59" s="1"/>
  <c r="L51" i="59"/>
  <c r="C19" i="12"/>
  <c r="I37" i="59" l="1"/>
  <c r="H37" i="59"/>
  <c r="I19" i="12"/>
  <c r="M50" i="59" s="1"/>
  <c r="H19" i="12"/>
  <c r="L50" i="59" s="1"/>
  <c r="J19" i="12" l="1"/>
  <c r="F37" i="59" s="1"/>
  <c r="C18" i="12" l="1"/>
  <c r="I36" i="59" l="1"/>
  <c r="H36" i="59"/>
  <c r="I18" i="12"/>
  <c r="M49" i="59" s="1"/>
  <c r="M41" i="59" l="1"/>
  <c r="M45" i="59"/>
  <c r="M44" i="59"/>
  <c r="M42" i="59"/>
  <c r="M43" i="59"/>
  <c r="M36" i="59"/>
  <c r="M39" i="59"/>
  <c r="M40" i="59"/>
  <c r="M38" i="59"/>
  <c r="M37" i="59"/>
  <c r="N41" i="59"/>
  <c r="N43" i="59"/>
  <c r="N45" i="59"/>
  <c r="N44" i="59"/>
  <c r="N42" i="59"/>
  <c r="N36" i="59"/>
  <c r="N39" i="59"/>
  <c r="N40" i="59"/>
  <c r="N38" i="59"/>
  <c r="N37" i="59"/>
  <c r="H18" i="12"/>
  <c r="L49" i="59" s="1"/>
  <c r="J18" i="12" l="1"/>
  <c r="F36" i="59" s="1"/>
  <c r="K45" i="59" l="1"/>
  <c r="O45" i="59" s="1"/>
  <c r="K44" i="59"/>
  <c r="O44" i="59" s="1"/>
  <c r="K43" i="59"/>
  <c r="O43" i="59" s="1"/>
  <c r="K42" i="59"/>
  <c r="O42" i="59" s="1"/>
  <c r="K41" i="59"/>
  <c r="O41" i="59" s="1"/>
  <c r="K40" i="59"/>
  <c r="O40" i="59" s="1"/>
  <c r="K39" i="59"/>
  <c r="O39" i="59" s="1"/>
  <c r="K38" i="59"/>
  <c r="O38" i="59" s="1"/>
  <c r="P38" i="59" s="1"/>
  <c r="K37" i="59"/>
  <c r="O37" i="59" s="1"/>
  <c r="K36" i="59"/>
  <c r="P37" i="59" l="1"/>
  <c r="P39" i="59"/>
  <c r="P40" i="59"/>
  <c r="P42" i="59"/>
  <c r="P43" i="59"/>
  <c r="P44" i="59"/>
  <c r="P41" i="59"/>
  <c r="P45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3" i="59" l="1"/>
  <c r="H22" i="59"/>
  <c r="H25" i="59"/>
  <c r="H26" i="59"/>
  <c r="H18" i="59"/>
  <c r="H19" i="59"/>
  <c r="H21" i="59"/>
  <c r="H20" i="59"/>
  <c r="H24" i="59"/>
  <c r="O36" i="59" l="1"/>
  <c r="P36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6244D5E4-B5A5-4974-B543-2E985EDD73D2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Timestamp="1729332899"&gt;&lt;FQL&gt;&lt;Q&gt;FC0000CN^FMA_EPS(NTMA,-20AY,0,CY,,"PORTAGG","MEANR")&lt;/Q&gt;&lt;R&gt;20&lt;/R&gt;&lt;C&gt;1&lt;/C&gt;&lt;D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xsi:type="xsd:double"&gt;21.2728233859455&lt;/D&gt;&lt;D xsi:type="xsd:double"&gt;20.3682313285847&lt;/D&gt;&lt;D xsi:type="xsd:double"&gt;19.1076015916944&lt;/D&gt;&lt;/FQL&gt;&lt;FQL&gt;&lt;Q&gt;VGK^FG_PRICE(0,-200D)&lt;/Q&gt;&lt;R&gt;201&lt;/R&gt;&lt;C&gt;1&lt;/C&gt;&lt;D xsi:type="xsd:double"&gt;69.56&lt;/D&gt;&lt;D xsi:type="xsd:double"&gt;69.04&lt;/D&gt;&lt;D xsi:type="xsd:double"&gt;68.96&lt;/D&gt;&lt;D xsi:type="xsd:double"&gt;68.87&lt;/D&gt;&lt;D xsi:type="xsd:double"&gt;69.9&lt;/D&gt;&lt;D xsi:type="xsd:double"&gt;69.67&lt;/D&gt;&lt;D xsi:type="xsd:double"&gt;69.24&lt;/D&gt;&lt;D xsi:type="xsd:double"&gt;69.44&lt;/D&gt;&lt;D xsi:type="xsd:double"&gt;69.19&lt;/D&gt;&lt;D xsi:type="xsd:double"&gt;69.26&lt;/D&gt;&lt;D xsi:type="xsd:double"&gt;69.67&lt;/D&gt;&lt;D xsi:type="xsd:double"&gt;69.29&lt;/D&gt;&lt;D xsi:type="xsd:double"&gt;70.09&lt;/D&gt;&lt;D xsi:type="xsd:double"&gt;70.31&lt;/D&gt;&lt;D xsi:type="xsd:double"&gt;71.1&lt;/D&gt;&lt;D xsi:type="xsd:double"&gt;71.68&lt;/D&gt;&lt;D xsi:type="xsd:double"&gt;71.72&lt;/D&gt;&lt;D xsi:type="xsd:double"&gt;70.29&lt;/D&gt;&lt;D xsi:type="xsd:double"&gt;70.7&lt;/D&gt;&lt;D xsi:type="xsd:double"&gt;70.03&lt;/D&gt;&lt;D xsi:type="xsd:double"&gt;69.81&lt;/D&gt;&lt;D xsi:type="xsd:double"&gt;71.04&lt;/D&gt;&lt;D xsi:type="xsd:double"&gt;69.83&lt;/D&gt;&lt;D xsi:type="xsd:double"&gt;70&lt;/D&gt;&lt;D xsi:type="xsd:double"&gt;70.26&lt;/D&gt;&lt;D xsi:type="xsd:double"&gt;69.75&lt;/D&gt;&lt;D xsi:type="xsd:double"&gt;69.32&lt;/D&gt;&lt;D xsi:type="xsd:double"&gt;68.84&lt;/D&gt;&lt;D xsi:type="xsd:double"&gt;68.47&lt;/D&gt;&lt;D xsi:type="xsd:double"&gt;68.8&lt;/D&gt;&lt;D xsi:type="xsd:double"&gt;68.35&lt;/D&gt;&lt;D xsi:type="xsd:double"&gt;69.26&lt;/D&gt;&lt;D xsi:type="xsd:double"&gt;69.42&lt;/D&gt;&lt;D xsi:type="xsd:double"&gt;69.6&lt;/D&gt;&lt;D xsi:type="xsd:double"&gt;70.93&lt;/D&gt;&lt;D xsi:type="xsd:double"&gt;70.77&lt;/D&gt;&lt;D xsi:type="xsd:double"&gt;70.55&lt;/D&gt;&lt;D xsi:type="xsd:double"&gt;70.85&lt;/D&gt;&lt;D xsi:type="xsd:double"&gt;70.55&lt;/D&gt;&lt;D xsi:type="xsd:double"&gt;70.77&lt;/D&gt;&lt;D xsi:type="xsd:double"&gt;69.58&lt;/D&gt;&lt;D xsi:type="xsd:double"&gt;69.99&lt;/D&gt;&lt;D xsi:type="xsd:double"&gt;69.4&lt;/D&gt;&lt;D xsi:type="xsd:double"&gt;69.59&lt;/D&gt;&lt;D xsi:type="xsd:double"&gt;68.82&lt;/D&gt;&lt;D xsi:type="xsd:double"&gt;68.45&lt;/D&gt;&lt;D xsi:type="xsd:double"&gt;67.76&lt;/D&gt;&lt;D xsi:type="xsd:double"&gt;67.39&lt;/D&gt;&lt;D xsi:type="xsd:double"&gt;66.5&lt;/D&gt;&lt;D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xsi:type="xsd:double"&gt;63.13&lt;/D&gt;&lt;/FQL&gt;&lt;FQL&gt;&lt;Q&gt;IWM^FG_TOTAL_RETURNC(0,-6AM)&lt;/Q&gt;&lt;R&gt;1&lt;/R&gt;&lt;C&gt;1&lt;/C&gt;&lt;D xsi:type="xsd:double"&gt;17.747438&lt;/D&gt;&lt;/FQL&gt;&lt;FQL&gt;&lt;Q&gt;VGK^FG_TOTAL_RETURNC(0,-6AM)&lt;/Q&gt;&lt;R&gt;1&lt;/R&gt;&lt;C&gt;1&lt;/C&gt;&lt;D xsi:type="xsd:double"&gt;9.738016&lt;/D&gt;&lt;/FQL&gt;&lt;FQL&gt;&lt;Q&gt;EWQ^FG_TOTAL_RETURNC(0,-6AM)&lt;/Q&gt;&lt;R&gt;1&lt;/R&gt;&lt;C&gt;1&lt;/C&gt;&lt;D xsi:type="xsd:double"&gt;0.8837223&lt;/D&gt;&lt;/FQL&gt;&lt;FQL&gt;&lt;Q&gt;EWL^FG_TOTAL_RETURNC(0,-6AM)&lt;/Q&gt;&lt;R&gt;1&lt;/R&gt;&lt;C&gt;1&lt;/C&gt;&lt;D xsi:type="xsd:double"&gt;16.402256&lt;/D&gt;&lt;/FQL&gt;&lt;FQL&gt;&lt;Q&gt;EWA^FG_TOTAL_RETURNC(0,-6AM)&lt;/Q&gt;&lt;R&gt;1&lt;/R&gt;&lt;C&gt;1&lt;/C&gt;&lt;D xsi:type="xsd:double"&gt;16.212666&lt;/D&gt;&lt;/FQL&gt;&lt;FQL&gt;&lt;Q&gt;VWO^FMA_PCT_ABOVE_MAVG(200,0,,,,"PORTAGG")&lt;/Q&gt;&lt;R&gt;1&lt;/R&gt;&lt;C&gt;1&lt;/C&gt;&lt;D xsi:type="xsd:double"&gt;36.8677248677249&lt;/D&gt;&lt;/FQL&gt;&lt;FQL&gt;&lt;Q&gt;SPY^PERCENT_CHANGE(FMA_EPS(+1,0,,,,"PORTAGG","MEAN"),FMA_EPS(+1,-3AM,,,,"PORTAGG","MEAN"))&lt;/Q&gt;&lt;R&gt;1&lt;/R&gt;&lt;C&gt;1&lt;/C&gt;&lt;D xsi:type="xsd:double"&gt;-1.6257699670242&lt;/D&gt;&lt;/FQL&gt;&lt;FQL&gt;&lt;Q&gt;IWM^FMA_COS_UP("EPS","1M",+1,0,,,"PORTAGG","MEANR")&lt;/Q&gt;&lt;R&gt;1&lt;/R&gt;&lt;C&gt;1&lt;/C&gt;&lt;D xsi:type="xsd:double"&gt;347&lt;/D&gt;&lt;/FQL&gt;&lt;FQL&gt;&lt;Q&gt;URTH^SIZE(FG_CONSTITUENTS)&lt;/Q&gt;&lt;R&gt;1&lt;/R&gt;&lt;C&gt;1&lt;/C&gt;&lt;D xsi:type="xsd:long"&gt;1412&lt;/D&gt;&lt;/FQL&gt;&lt;FQL&gt;&lt;Q&gt;EWI^FG_COMPANY_NAME&lt;/Q&gt;&lt;R&gt;1&lt;/R&gt;&lt;C&gt;1&lt;/C&gt;&lt;D xsi:type="xsd:string"&gt;iShares MSCI Italy ETF&lt;/D&gt;&lt;/FQL&gt;&lt;FQL&gt;&lt;Q&gt;EMXC^FG_TOTAL_RETURNC(-1AM,-2AM)&lt;/Q&gt;&lt;R&gt;1&lt;/R&gt;&lt;C&gt;1&lt;/C&gt;&lt;D xsi:type="xsd:double"&gt;-0.66115856&lt;/D&gt;&lt;/FQL&gt;&lt;FQL&gt;&lt;Q&gt;DBC^FG_TOTAL_RETURNC(-1AM,-2AM)&lt;/Q&gt;&lt;R&gt;1&lt;/R&gt;&lt;C&gt;1&lt;/C&gt;&lt;D xsi:type="xsd:double"&gt;-1.7109394&lt;/D&gt;&lt;/FQL&gt;&lt;FQL&gt;&lt;Q&gt;EWJ^P_PRICE(0)/P_PRICE_HIGH_PR(0,,,USD,,,"PRICE","INTRA","52W")&lt;/Q&gt;&lt;R&gt;1&lt;/R&gt;&lt;C&gt;1&lt;/C&gt;&lt;D xsi:type="xsd:double"&gt;0.9575369&lt;/D&gt;&lt;/FQL&gt;&lt;FQL&gt;&lt;Q&gt;USO^P_PRICE(0)/P_PRICE_HIGH_PR(0,,,USD,,,"PRICE","INTRA","52W")&lt;/Q&gt;&lt;R&gt;1&lt;/R&gt;&lt;C&gt;1&lt;/C&gt;&lt;D xsi:type="xsd:double"&gt;0.8557726&lt;/D&gt;&lt;/FQL&gt;&lt;FQL&gt;&lt;Q&gt;GLD^P_PRICE(0)/P_PRICE_HIGH_PR(0,,,USD,,,"PRICE","INTRA","52W")&lt;/Q&gt;&lt;R&gt;1&lt;/R&gt;&lt;C&gt;1&lt;/C&gt;&lt;D xsi:type="xsd:double"&gt;0.9996022&lt;/D&gt;&lt;/FQL&gt;&lt;FQL&gt;&lt;Q&gt;EMXC^FG_COMPANY_NAME&lt;/Q&gt;&lt;R&gt;1&lt;/R&gt;&lt;C&gt;1&lt;/C&gt;&lt;D xsi:type="xsd:string"&gt;iShares MSCI Emerging Markets ex China ETF&lt;/D&gt;&lt;/FQL&gt;&lt;FQL&gt;&lt;Q&gt;TRYUS10Y-FDS^FG_YIELD(0,,,,"YTM")&lt;/Q&gt;&lt;R&gt;1&lt;/R&gt;&lt;C&gt;1&lt;/C&gt;&lt;D xsi:type="xsd:double"&gt;4.0789&lt;/D&gt;&lt;/FQL&gt;&lt;FQL&gt;&lt;Q&gt;VWO^FG_PE(0)&lt;/Q&gt;&lt;R&gt;1&lt;/R&gt;&lt;C&gt;1&lt;/C&gt;&lt;D xsi:type="xsd:double"&gt;15.264493899113&lt;/D&gt;&lt;/FQL&gt;&lt;FQL&gt;&lt;Q&gt;VWO^FG_COMPANY_NAME&lt;/Q&gt;&lt;R&gt;1&lt;/R&gt;&lt;C&gt;1&lt;/C&gt;&lt;D xsi:type="xsd:string"&gt;Vanguard FTSE Emerging Markets ETF&lt;/D&gt;&lt;/FQL&gt;&lt;FQL&gt;&lt;Q&gt;BIGPX^P_PRICE(0)/P_PRICE_HIGH_PR(0,,,USD,,,"PRICE","INTRA","52W")&lt;/Q&gt;&lt;R&gt;1&lt;/R&gt;&lt;C&gt;1&lt;/C&gt;&lt;D xsi:type="xsd:double"&gt;0.9993983&lt;/D&gt;&lt;/FQL&gt;&lt;FQL&gt;&lt;Q&gt;FXI^PERCENT_CHANGE(FMA_EPS(+1,0,,,,"PORTAGG","MEAN"),FMA_EPS(+1,-3AM,,,,"PORTAGG","MEAN"))&lt;/Q&gt;&lt;R&gt;1&lt;/R&gt;&lt;C&gt;1&lt;/C&gt;&lt;D xsi:type="xsd:double"&gt;4.77178877627084&lt;/D&gt;&lt;/FQL&gt;&lt;FQL&gt;&lt;Q&gt;EWU^FG_COMPANY_NAME&lt;/Q&gt;&lt;R&gt;1&lt;/R&gt;&lt;C&gt;1&lt;/C&gt;&lt;D xsi:type="xsd:string"&gt;iShares MSCI United Kingdom ETF&lt;/D&gt;&lt;/FQL&gt;&lt;FQL&gt;&lt;Q&gt;DBC^FG_TOTAL_RETURNC(0,-6AM)&lt;/Q&gt;&lt;R&gt;1&lt;/R&gt;&lt;C&gt;1&lt;/C&gt;&lt;D xsi:type="xsd:double"&gt;-4.286325&lt;/D&gt;&lt;/FQL&gt;&lt;FQL&gt;&lt;Q&gt;SPY^FG_TOTAL_RETURNC(0,-6AM)&lt;/Q&gt;&lt;R&gt;1&lt;/R&gt;&lt;C&gt;1&lt;/C&gt;&lt;D xsi:type="xsd:double"&gt;17.769062&lt;/D&gt;&lt;/FQL&gt;&lt;FQL&gt;&lt;Q&gt;EMXC^PERCENT_CHANGE(FMA_EPS(+1,0,,,,"PORTAGG","MEAN"),FMA_EPS(+1,-1AM,,,,"PORTAGG","MEAN"))&lt;/Q&gt;&lt;R&gt;1&lt;/R&gt;&lt;C&gt;1&lt;/C&gt;&lt;D xsi:type="xsd:double"&gt;-3.23149309475995&lt;/D&gt;&lt;/FQL&gt;&lt;FQL&gt;&lt;Q&gt;EWG^PERCENT_CHANGE(FMA_EPS(+1,0,,,,"PORTAGG","MEAN"),FMA_EPS(+1,-1AM,,,,"PORTAGG","MEAN"))&lt;/Q&gt;&lt;R&gt;1&lt;/R&gt;&lt;C&gt;1&lt;/C&gt;&lt;D xsi:type="xsd:double"&gt;-4.69159585080512&lt;/D&gt;&lt;/FQL&gt;&lt;FQL&gt;&lt;Q&gt;EWN^FMA_COS_DOWN("EPS","1M",+1,0,,,"PORTAGG","MEANR")&lt;/Q&gt;&lt;R&gt;1&lt;/R&gt;&lt;C&gt;1&lt;/C&gt;&lt;D xsi:type="xsd:double"&gt;22&lt;/D&gt;&lt;/FQL&gt;&lt;FQL&gt;&lt;Q&gt;EWL^FMA_COS_UP("EPS","1M",+1,0,,,"PORTAGG","MEANR")&lt;/Q&gt;&lt;R&gt;1&lt;/R&gt;&lt;C&gt;1&lt;/C&gt;&lt;D xsi:type="xsd:double"&gt;11&lt;/D&gt;&lt;/FQL&gt;&lt;FQL&gt;&lt;Q&gt;BIGPX^FG_TOTAL_RETURNC(-1AM,-2AM)&lt;/Q&gt;&lt;R&gt;1&lt;/R&gt;&lt;C&gt;1&lt;/C&gt;&lt;D xsi:type="xsd:double"&gt;1.2399316&lt;/D&gt;&lt;/FQL&gt;&lt;FQL&gt;&lt;Q&gt;SPY^FG_TOTAL_RETURNC(-1AM,-2AM)&lt;/Q&gt;&lt;R&gt;1&lt;/R&gt;&lt;C&gt;1&lt;/C&gt;&lt;D xsi:type="xsd:double"&gt;1.279068&lt;/D&gt;&lt;/FQL&gt;&lt;FQL&gt;&lt;Q&gt;FXI^FG_TOTAL_RETURNC(0,-1AM)&lt;/Q&gt;&lt;R&gt;1&lt;/R&gt;&lt;C&gt;1&lt;/C&gt;&lt;D xsi:type="xsd:double"&gt;22.833134&lt;/D&gt;&lt;/FQL&gt;&lt;FQL&gt;&lt;Q&gt;TLT^FG_TOTAL_RETURNC(0,-1AM)&lt;/Q&gt;&lt;R&gt;1&lt;/R&gt;&lt;C&gt;1&lt;/C&gt;&lt;D xsi:type="xsd:double"&gt;-5.4413614&lt;/D&gt;&lt;/FQL&gt;&lt;FQL&gt;&lt;Q&gt;UUP^FG_TOTAL_RETURNC(0,-1AM)&lt;/Q&gt;&lt;R&gt;1&lt;/R&gt;&lt;C&gt;1&lt;/C&gt;&lt;D xsi:type="xsd:double"&gt;2.9067755&lt;/D&gt;&lt;/FQL&gt;&lt;FQL&gt;&lt;Q&gt;EWJ^FG_COMPANY_NAME&lt;/Q&gt;&lt;R&gt;1&lt;/R&gt;&lt;C&gt;1&lt;/C&gt;&lt;D xsi:type="xsd:string"&gt;iShares MSCI Japan ETF&lt;/D&gt;&lt;/FQL&gt;&lt;FQL&gt;&lt;Q&gt;VWO^FG_PE_NTM(0,,,90,0)&lt;/Q&gt;&lt;R&gt;1&lt;/R&gt;&lt;C&gt;1&lt;/C&gt;&lt;D xsi:type="xsd:double"&gt;12.8414875718824&lt;/D&gt;&lt;/FQL&gt;&lt;FQL&gt;&lt;Q&gt;URTH^FG_COMPANY_NAME&lt;/Q&gt;&lt;R&gt;1&lt;/R&gt;&lt;C&gt;1&lt;/C&gt;&lt;D xsi:type="xsd:string"&gt;iShares MSCI World ETF&lt;/D&gt;&lt;/FQL&gt;&lt;FQL&gt;&lt;Q&gt;SPY^FG_TOTAL_RETURNC(0,-3AM)&lt;/Q&gt;&lt;R&gt;1&lt;/R&gt;&lt;C&gt;1&lt;/C&gt;&lt;D xsi:type="xsd:double"&gt;6.1024427&lt;/D&gt;&lt;/FQL&gt;&lt;FQL&gt;&lt;Q&gt;VGK^FG_TOTAL_RETURNC(0,-3AM)&lt;/Q&gt;&lt;R&gt;1&lt;/R&gt;&lt;C&gt;1&lt;/C&gt;&lt;D xsi:type="xsd:double"&gt;2.4238944&lt;/D&gt;&lt;/FQL&gt;&lt;FQL&gt;&lt;Q&gt;EWQ^FG_TOTAL_RETURNC(0,-3AM)&lt;/Q&gt;&lt;R&gt;1&lt;/R&gt;&lt;C&gt;1&lt;/C&gt;&lt;D xsi:type="xsd:double"&gt;0.95164776&lt;/D&gt;&lt;/FQL&gt;&lt;FQL&gt;&lt;Q&gt;EWL^FG_TOTAL_RETURNC(0,-3AM)&lt;/Q&gt;&lt;R&gt;1&lt;/R&gt;&lt;C&gt;1&lt;/C&gt;&lt;D xsi:type="xsd:double"&gt;3.8089514&lt;/D&gt;&lt;/FQL&gt;&lt;FQL&gt;&lt;Q&gt;EWA^FG_TOTAL_RETURNC(0,-3AM)&lt;/Q&gt;&lt;R&gt;1&lt;/R&gt;&lt;C&gt;1&lt;/C&gt;&lt;D xsi:type="xsd:double"&gt;5.7745814&lt;/D&gt;&lt;/FQL&gt;&lt;FQL&gt;&lt;Q&gt;EMXC^FMA_PCT_ABOVE_MAVG(200,0,,,,"PORTAGG")&lt;/Q&gt;&lt;R&gt;1&lt;/R&gt;&lt;C&gt;1&lt;/C&gt;&lt;D xsi:type="xsd:double"&gt;57.7941176470588&lt;/D&gt;&lt;/FQL&gt;&lt;FQL&gt;&lt;Q&gt;VGK^PERCENT_CHANGE(FMA_EPS(+1,0,,,,"PORTAGG","MEAN"),FMA_EPS(+1,-3AM,,,,"PORTAGG","MEAN"))&lt;/Q&gt;&lt;R&gt;1&lt;/R&gt;&lt;C&gt;1&lt;/C&gt;&lt;D xsi:type="xsd:double"&gt;2.00900919227055&lt;/D&gt;&lt;/FQL&gt;&lt;FQL&gt;&lt;Q&gt;SPY^PERCENT_CHANGE(FMA_EPS(+1,0,,,,"PORTAGG","MEAN"),FMA_EPS(+1,-1AM,,,,"PORTAGG","MEAN"))&lt;/Q&gt;&lt;R&gt;1&lt;/R&gt;&lt;C&gt;1&lt;/C&gt;&lt;D xsi:type="xsd:double"&gt;-1.39872289427633&lt;/D&gt;&lt;/FQL&gt;&lt;FQL&gt;&lt;Q&gt;EWG^FMA_PCT_ABOVE_MAVG(200,0,,,,"PORTAGG")&lt;/Q&gt;&lt;R&gt;1&lt;/R&gt;&lt;C&gt;1&lt;/C&gt;&lt;D xsi:type="xsd:double"&gt;59.6491228070175&lt;/D&gt;&lt;/FQL&gt;&lt;FQL&gt;&lt;Q&gt;QQQ^SIZE(FG_CONSTITUENTS)&lt;/Q&gt;&lt;R&gt;1&lt;/R&gt;&lt;C&gt;1&lt;/C&gt;&lt;D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xsi:type="xsd:double"&gt;610&lt;/D&gt;&lt;/FQL&gt;&lt;FQL&gt;&lt;Q&gt;EWN^FMA_COS_UP("EPS","1M",+1,0,,,"PORTAGG","MEANR")&lt;/Q&gt;&lt;R&gt;1&lt;/R&gt;&lt;C&gt;1&lt;/C&gt;&lt;D xsi:type="xsd:double"&gt;14&lt;/D&gt;&lt;/FQL&gt;&lt;FQL&gt;&lt;Q&gt;EWJ^SIZE(FG_CONSTITUENTS)&lt;/Q&gt;&lt;R&gt;1&lt;/R&gt;&lt;C&gt;1&lt;/C&gt;&lt;D xsi:type="xsd:long"&gt;199&lt;/D&gt;&lt;/FQL&gt;&lt;FQL&gt;&lt;Q&gt;EWD^FG_COMPANY_NAME&lt;/Q&gt;&lt;R&gt;1&lt;/R&gt;&lt;C&gt;1&lt;/C&gt;&lt;D xsi:type="xsd:string"&gt;iShares MSCI Sweden ETF&lt;/D&gt;&lt;/FQL&gt;&lt;FQL&gt;&lt;Q&gt;BTC00-USA^FG_PRICE(-1AM)/MAX(FG_PRICE(-1AM,-13AM,D))&lt;/Q&gt;&lt;R&gt;1&lt;/R&gt;&lt;C&gt;1&lt;/C&gt;&lt;D xsi:type="xsd:double"&gt;0.813637286071839&lt;/D&gt;&lt;/FQL&gt;&lt;FQL&gt;&lt;Q&gt;VGK^P_PRICE(-1AM)/P_PRICE_HIGH_PR(-1AM,,,,,,"PRICE","INTRA","52W")&lt;/Q&gt;&lt;R&gt;1&lt;/R&gt;&lt;C&gt;1&lt;/C&gt;&lt;D xsi:type="xsd:double"&gt;0.98199975&lt;/D&gt;&lt;/FQL&gt;&lt;FQL&gt;&lt;Q&gt;QQQ^P_PRICE(-1AM)/P_PRICE_HIGH_PR(-1AM,,,,,,"PRICE","INTRA","52W")&lt;/Q&gt;&lt;R&gt;1&lt;/R&gt;&lt;C&gt;1&lt;/C&gt;&lt;D xsi:type="xsd:double"&gt;0.93628854&lt;/D&gt;&lt;/FQL&gt;&lt;FQL&gt;&lt;Q&gt;EWJ^FG_TOTAL_RETURNC(0,-3AM)&lt;/Q&gt;&lt;R&gt;1&lt;/R&gt;&lt;C&gt;1&lt;/C&gt;&lt;D xsi:type="xsd:double"&gt;-0.3835261&lt;/D&gt;&lt;/FQL&gt;&lt;FQL&gt;&lt;Q&gt;FC0000IN^FMA_EPS(NTMA,-20AY,0,CY,,"PORTAGG","MEANR")&lt;/Q&gt;&lt;R&gt;20&lt;/R&gt;&lt;C&gt;1&lt;/C&gt;&lt;D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xsi:type="xsd:double"&gt;36.2925637989087&lt;/D&gt;&lt;D xsi:type="xsd:double"&gt;33.6979283756265&lt;/D&gt;&lt;D xsi:type="xsd:double"&gt;46.9946742400899&lt;/D&gt;&lt;D xsi:type="xsd:double"&gt;45.9956360307907&lt;/D&gt;&lt;D xsi:type="xsd:double"&gt;54.6640813840271&lt;/D&gt;&lt;/FQL&gt;&lt;FQL&gt;&lt;Q&gt;TLT^FG_PRICE(0,-200D)&lt;/Q&gt;&lt;R&gt;201&lt;/R&gt;&lt;C&gt;1&lt;/C&gt;&lt;D xsi:type="xsd:double"&gt;93.87&lt;/D&gt;&lt;D xsi:type="xsd:double"&gt;93.8&lt;/D&gt;&lt;D xsi:type="xsd:double"&gt;95.31&lt;/D&gt;&lt;D xsi:type="xsd:double"&gt;94.91&lt;/D&gt;&lt;D xsi:type="xsd:double"&gt;93.765&lt;/D&gt;&lt;D xsi:type="xsd:double"&gt;93.7&lt;/D&gt;&lt;D xsi:type="xsd:double"&gt;94.08&lt;/D&gt;&lt;D xsi:type="xsd:double"&gt;94.45&lt;/D&gt;&lt;D xsi:type="xsd:double"&gt;94.99&lt;/D&gt;&lt;D xsi:type="xsd:double"&gt;94.83&lt;/D&gt;&lt;D xsi:type="xsd:double"&gt;95.55&lt;/D&gt;&lt;D xsi:type="xsd:double"&gt;96.74&lt;/D&gt;&lt;D xsi:type="xsd:double"&gt;97.66&lt;/D&gt;&lt;D xsi:type="xsd:double"&gt;98.49&lt;/D&gt;&lt;D xsi:type="xsd:double"&gt;98.1&lt;/D&gt;&lt;D xsi:type="xsd:double"&gt;98.57&lt;/D&gt;&lt;D xsi:type="xsd:double"&gt;98.06&lt;/D&gt;&lt;D xsi:type="xsd:double"&gt;97.83&lt;/D&gt;&lt;D xsi:type="xsd:double"&gt;98.65&lt;/D&gt;&lt;D xsi:type="xsd:double"&gt;98.67&lt;/D&gt;&lt;D xsi:type="xsd:double"&gt;98.88&lt;/D&gt;&lt;D xsi:type="xsd:double"&gt;99.26&lt;/D&gt;&lt;D xsi:type="xsd:double"&gt;99.59&lt;/D&gt;&lt;D xsi:type="xsd:double"&gt;100.84&lt;/D&gt;&lt;D xsi:type="xsd:double"&gt;101.33&lt;/D&gt;&lt;D xsi:type="xsd:double"&gt;100.41&lt;/D&gt;&lt;D xsi:type="xsd:double"&gt;100.14&lt;/D&gt;&lt;D xsi:type="xsd:double"&gt;100.61&lt;/D&gt;&lt;D xsi:type="xsd:double"&gt;100.69&lt;/D&gt;&lt;D xsi:type="xsd:double"&gt;99.99&lt;/D&gt;&lt;D xsi:type="xsd:double"&gt;99.56&lt;/D&gt;&lt;D xsi:type="xsd:double"&gt;99.57&lt;/D&gt;&lt;D xsi:type="xsd:double"&gt;99.01&lt;/D&gt;&lt;D xsi:type="xsd:double"&gt;97.75&lt;/D&gt;&lt;D xsi:type="xsd:double"&gt;96.49&lt;/D&gt;&lt;D xsi:type="xsd:double"&gt;97.53&lt;/D&gt;&lt;D xsi:type="xsd:double"&gt;97.85&lt;/D&gt;&lt;D xsi:type="xsd:double"&gt;97.97&lt;/D&gt;&lt;D xsi:type="xsd:double"&gt;98.14&lt;/D&gt;&lt;D xsi:type="xsd:double"&gt;98.39&lt;/D&gt;&lt;D xsi:type="xsd:double"&gt;97.75&lt;/D&gt;&lt;D xsi:type="xsd:double"&gt;98.73&lt;/D&gt;&lt;D xsi:type="xsd:double"&gt;98.67&lt;/D&gt;&lt;D xsi:type="xsd:double"&gt;97.89&lt;/D&gt;&lt;D xsi:type="xsd:double"&gt;97.44&lt;/D&gt;&lt;D xsi:type="xsd:double"&gt;97.1&lt;/D&gt;&lt;D xsi:type="xsd:double"&gt;97.89&lt;/D&gt;&lt;D xsi:type="xsd:double"&gt;97.28&lt;/D&gt;&lt;D xsi:type="xsd:double"&gt;96.61&lt;/D&gt;&lt;D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xsi:type="xsd:double"&gt;98.72&lt;/D&gt;&lt;/FQL&gt;&lt;FQL&gt;&lt;Q&gt;IWM^FG_TOTAL_RETURNC(0,-3AM)&lt;/Q&gt;&lt;R&gt;1&lt;/R&gt;&lt;C&gt;1&lt;/C&gt;&lt;D xsi:type="xsd:double"&gt;3.8906574&lt;/D&gt;&lt;/FQL&gt;&lt;FQL&gt;&lt;Q&gt;VWO^P_PRICE(-1AM)/P_PRICE_HIGH_PR(-1AM,,,,,,"PRICE","INTRA","52W")&lt;/Q&gt;&lt;R&gt;1&lt;/R&gt;&lt;C&gt;1&lt;/C&gt;&lt;D xsi:type="xsd:double"&gt;0.9736468&lt;/D&gt;&lt;/FQL&gt;&lt;FQL&gt;&lt;Q&gt;UUP^FG_PRICE(0,-200D)&lt;/Q&gt;&lt;R&gt;201&lt;/R&gt;&lt;C&gt;1&lt;/C&gt;&lt;D xsi:type="xsd:double"&gt;29.03&lt;/D&gt;&lt;D xsi:type="xsd:double"&gt;29.11&lt;/D&gt;&lt;D xsi:type="xsd:double"&gt;29.02&lt;/D&gt;&lt;D xsi:type="xsd:double"&gt;28.94&lt;/D&gt;&lt;D xsi:type="xsd:double"&gt;28.92&lt;/D&gt;&lt;D xsi:type="xsd:double"&gt;28.83&lt;/D&gt;&lt;D xsi:type="xsd:double"&gt;28.81&lt;/D&gt;&lt;D xsi:type="xsd:double"&gt;28.82&lt;/D&gt;&lt;D xsi:type="xsd:double"&gt;28.69&lt;/D&gt;&lt;D xsi:type="xsd:double"&gt;28.69&lt;/D&gt;&lt;D xsi:type="xsd:double"&gt;28.67&lt;/D&gt;&lt;D xsi:type="xsd:double"&gt;28.51&lt;/D&gt;&lt;D xsi:type="xsd:double"&gt;28.42&lt;/D&gt;&lt;D xsi:type="xsd:double"&gt;28.3&lt;/D&gt;&lt;D xsi:type="xsd:double"&gt;28.18&lt;/D&gt;&lt;D xsi:type="xsd:double"&gt;28.07&lt;/D&gt;&lt;D xsi:type="xsd:double"&gt;28.08&lt;/D&gt;&lt;D xsi:type="xsd:double"&gt;28.21&lt;/D&gt;&lt;D xsi:type="xsd:double"&gt;28.02&lt;/D&gt;&lt;D xsi:type="xsd:double"&gt;28.18&lt;/D&gt;&lt;D xsi:type="xsd:double"&gt;28.14&lt;/D&gt;&lt;D xsi:type="xsd:double"&gt;28.09&lt;/D&gt;&lt;D xsi:type="xsd:double"&gt;28.21&lt;/D&gt;&lt;D xsi:type="xsd:double"&gt;28.18&lt;/D&gt;&lt;D xsi:type="xsd:double"&gt;28.09&lt;/D&gt;&lt;D xsi:type="xsd:double"&gt;28.18&lt;/D&gt;&lt;D xsi:type="xsd:double"&gt;28.22&lt;/D&gt;&lt;D xsi:type="xsd:double"&gt;28.34&lt;/D&gt;&lt;D xsi:type="xsd:double"&gt;28.31&lt;/D&gt;&lt;D xsi:type="xsd:double"&gt;28.3&lt;/D&gt;&lt;D xsi:type="xsd:double"&gt;28.18&lt;/D&gt;&lt;D xsi:type="xsd:double"&gt;28.14&lt;/D&gt;&lt;D xsi:type="xsd:double"&gt;28.18&lt;/D&gt;&lt;D xsi:type="xsd:double"&gt;28.32&lt;/D&gt;&lt;D xsi:type="xsd:double"&gt;28.27&lt;/D&gt;&lt;D xsi:type="xsd:double"&gt;28.19&lt;/D&gt;&lt;D xsi:type="xsd:double"&gt;28.09&lt;/D&gt;&lt;D xsi:type="xsd:double"&gt;27.93&lt;/D&gt;&lt;D xsi:type="xsd:double"&gt;28.02&lt;/D&gt;&lt;D xsi:type="xsd:double"&gt;27.96&lt;/D&gt;&lt;D xsi:type="xsd:double"&gt;28.2&lt;/D&gt;&lt;D xsi:type="xsd:double"&gt;28.07&lt;/D&gt;&lt;D xsi:type="xsd:double"&gt;28.16&lt;/D&gt;&lt;D xsi:type="xsd:double"&gt;28.26&lt;/D&gt;&lt;D xsi:type="xsd:double"&gt;28.41&lt;/D&gt;&lt;D xsi:type="xsd:double"&gt;28.55&lt;/D&gt;&lt;D xsi:type="xsd:double"&gt;28.45&lt;/D&gt;&lt;D xsi:type="xsd:double"&gt;28.42&lt;/D&gt;&lt;D xsi:type="xsd:double"&gt;28.57&lt;/D&gt;&lt;D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xsi:type="xsd:double"&gt;27.41&lt;/D&gt;&lt;/FQL&gt;&lt;FQL&gt;&lt;Q&gt;EMXC^P_PRICE(0)/P_PRICE_HIGH_PR(0,,,USD,,,"PRICE","INTRA","52W")&lt;/Q&gt;&lt;R&gt;1&lt;/R&gt;&lt;C&gt;1&lt;/C&gt;&lt;D xsi:type="xsd:double"&gt;0.96490115&lt;/D&gt;&lt;/FQL&gt;&lt;FQL&gt;&lt;Q&gt;FXI^FG_PE(0)&lt;/Q&gt;&lt;R&gt;1&lt;/R&gt;&lt;C&gt;1&lt;/C&gt;&lt;D xsi:type="xsd:double"&gt;11.6234467398458&lt;/D&gt;&lt;/FQL&gt;&lt;FQL&gt;&lt;Q&gt;URTH^P_PRICE(0)/P_PRICE_LOW_PR(0,,,USD,,,"PRICE","INTRA","52W")-1&lt;/Q&gt;&lt;R&gt;1&lt;/R&gt;&lt;C&gt;1&lt;/C&gt;&lt;D xsi:type="xsd:double"&gt;0.38099384&lt;/D&gt;&lt;/FQL&gt;&lt;FQL&gt;&lt;Q&gt;EWU^PERCENT_CHANGE(FMA_EPS(+1,0,,,,"PORTAGG","MEAN"),FMA_EPS(+1,-3AM,,,,"PORTAGG","MEAN"))&lt;/Q&gt;&lt;R&gt;1&lt;/R&gt;&lt;C&gt;1&lt;/C&gt;&lt;D xsi:type="xsd:double"&gt;0.311238964375326&lt;/D&gt;&lt;/FQL&gt;&lt;FQL&gt;&lt;Q&gt;EWA^PERCENT_CHANGE(FMA_EPS(+1,0,,,,"PORTAGG","MEAN"),FMA_EPS(+1,-1AM,,,,"PORTAGG","MEAN"))&lt;/Q&gt;&lt;R&gt;1&lt;/R&gt;&lt;C&gt;1&lt;/C&gt;&lt;D xsi:type="xsd:double"&gt;-0.0882223806082973&lt;/D&gt;&lt;/FQL&gt;&lt;FQL&gt;&lt;Q&gt;SPY^FMA_COS_DOWN("EPS","1M",+1,0,,,"PORTAGG","MEANR")&lt;/Q&gt;&lt;R&gt;1&lt;/R&gt;&lt;C&gt;1&lt;/C&gt;&lt;D xsi:type="xsd:double"&gt;212&lt;/D&gt;&lt;/FQL&gt;&lt;FQL&gt;&lt;Q&gt;EWG^FMA_COS_UP("EPS","1M",+1,0,,,"PORTAGG","MEANR")&lt;/Q&gt;&lt;R&gt;1&lt;/R&gt;&lt;C&gt;1&lt;/C&gt;&lt;D xsi:type="xsd:double"&gt;20&lt;/D&gt;&lt;/FQL&gt;&lt;FQL&gt;&lt;Q&gt;EMXC^FG_TOTAL_RETURNC(0,-6AM)&lt;/Q&gt;&lt;R&gt;1&lt;/R&gt;&lt;C&gt;1&lt;/C&gt;&lt;D xsi:type="xsd:double"&gt;10.887742&lt;/D&gt;&lt;/FQL&gt;&lt;FQL&gt;&lt;Q&gt;QQQ^FG_COMPANY_NAME&lt;/Q&gt;&lt;R&gt;1&lt;/R&gt;&lt;C&gt;1&lt;/C&gt;&lt;D xsi:type="xsd:string"&gt;Invesco QQQ Trust Series I&lt;/D&gt;&lt;/FQL&gt;&lt;FQL&gt;&lt;Q&gt;GLD^P_PRICE(-1AM)/P_PRICE_HIGH_PR(-1AM,,,,,,"PRICE","INTRA","52W")&lt;/Q&gt;&lt;R&gt;1&lt;/R&gt;&lt;C&gt;1&lt;/C&gt;&lt;D xsi:type="xsd:double"&gt;0.980109&lt;/D&gt;&lt;/FQL&gt;&lt;FQL&gt;&lt;Q&gt;EWJ^P_PRICE(0)/P_PRICE_LOW_PR(0,,,USD,,,"PRICE","INTRA","52W")-1&lt;/Q&gt;&lt;R&gt;1&lt;/R&gt;&lt;C&gt;1&lt;/C&gt;&lt;D xsi:type="xsd:double"&gt;0.22604883&lt;/D&gt;&lt;/FQL&gt;&lt;FQL&gt;&lt;Q&gt;EWJ^FMA_COS_DOWN("EPS","1M",+1,0,,,"PORTAGG","MEANR")&lt;/Q&gt;&lt;R&gt;1&lt;/R&gt;&lt;C&gt;1&lt;/C&gt;&lt;D xsi:type="xsd:double"&gt;73&lt;/D&gt;&lt;/FQL&gt;&lt;FQL&gt;&lt;Q&gt;BTC00-USA^P_FUT_TOTAL_RETURN(-1AM,-7AM,,'')&lt;/Q&gt;&lt;R&gt;1&lt;/R&gt;&lt;C&gt;1&lt;/C&gt;&lt;D xsi:type="xsd:double"&gt;-12.3443656901152&lt;/D&gt;&lt;/FQL&gt;&lt;FQL&gt;&lt;Q&gt;USO^FG_TOTAL_RETURNC(0,-6AM)&lt;/Q&gt;&lt;R&gt;1&lt;/R&gt;&lt;C&gt;1&lt;/C&gt;&lt;D xsi:type="xsd:double"&gt;-9.393251&lt;/D&gt;&lt;/FQL&gt;&lt;FQL&gt;&lt;Q&gt;FXI^FG_FCF_YIELD_NTM(0)&lt;/Q&gt;&lt;R&gt;1&lt;/R&gt;&lt;C&gt;1&lt;/C&gt;&lt;D xsi:type="xsd:double"&gt;6.61694123411083&lt;/D&gt;&lt;/FQL&gt;&lt;FQL&gt;&lt;Q&gt;DBC^FG_PRICE(0,-200D)&lt;/Q&gt;&lt;R&gt;201&lt;/R&gt;&lt;C&gt;1&lt;/C&gt;&lt;D xsi:type="xsd:double"&gt;22.33&lt;/D&gt;&lt;D xsi:type="xsd:double"&gt;22.45&lt;/D&gt;&lt;D xsi:type="xsd:double"&gt;22.42&lt;/D&gt;&lt;D xsi:type="xsd:double"&gt;22.48&lt;/D&gt;&lt;D xsi:type="xsd:double"&gt;22.92&lt;/D&gt;&lt;D xsi:type="xsd:double"&gt;23.28&lt;/D&gt;&lt;D xsi:type="xsd:double"&gt;23.26&lt;/D&gt;&lt;D xsi:type="xsd:double"&gt;22.81&lt;/D&gt;&lt;D xsi:type="xsd:double"&gt;23.01&lt;/D&gt;&lt;D xsi:type="xsd:double"&gt;23.56&lt;/D&gt;&lt;D xsi:type="xsd:double"&gt;23.24&lt;/D&gt;&lt;D xsi:type="xsd:double"&gt;23.18&lt;/D&gt;&lt;D xsi:type="xsd:double"&gt;22.85&lt;/D&gt;&lt;D xsi:type="xsd:double"&gt;22.66&lt;/D&gt;&lt;D xsi:type="xsd:double"&gt;22.27&lt;/D&gt;&lt;D xsi:type="xsd:double"&gt;22.32&lt;/D&gt;&lt;D xsi:type="xsd:double"&gt;22.21&lt;/D&gt;&lt;D xsi:type="xsd:double"&gt;22.41&lt;/D&gt;&lt;D xsi:type="xsd:double"&gt;22.6&lt;/D&gt;&lt;D xsi:type="xsd:double"&gt;22.23&lt;/D&gt;&lt;D xsi:type="xsd:double"&gt;22.22&lt;/D&gt;&lt;D xsi:type="xsd:double"&gt;22.22&lt;/D&gt;&lt;D xsi:type="xsd:double"&gt;21.83&lt;/D&gt;&lt;D xsi:type="xsd:double"&gt;21.97&lt;/D&gt;&lt;D xsi:type="xsd:double"&gt;21.82&lt;/D&gt;&lt;D xsi:type="xsd:double"&gt;21.66&lt;/D&gt;&lt;D xsi:type="xsd:double"&gt;21.62&lt;/D&gt;&lt;D xsi:type="xsd:double"&gt;21.21&lt;/D&gt;&lt;D xsi:type="xsd:double"&gt;21.02&lt;/D&gt;&lt;D xsi:type="xsd:double"&gt;21.33&lt;/D&gt;&lt;D xsi:type="xsd:double"&gt;21.27&lt;/D&gt;&lt;D xsi:type="xsd:double"&gt;21.56&lt;/D&gt;&lt;D xsi:type="xsd:double"&gt;21.51&lt;/D&gt;&lt;D xsi:type="xsd:double"&gt;21.67&lt;/D&gt;&lt;D xsi:type="xsd:double"&gt;22.11&lt;/D&gt;&lt;D xsi:type="xsd:double"&gt;22.36&lt;/D&gt;&lt;D xsi:type="xsd:double"&gt;22.11&lt;/D&gt;&lt;D xsi:type="xsd:double"&gt;22.38&lt;/D&gt;&lt;D xsi:type="xsd:double"&gt;22.49&lt;/D&gt;&lt;D xsi:type="xsd:double"&gt;22.26&lt;/D&gt;&lt;D xsi:type="xsd:double"&gt;21.87&lt;/D&gt;&lt;D xsi:type="xsd:double"&gt;21.89&lt;/D&gt;&lt;D xsi:type="xsd:double"&gt;22&lt;/D&gt;&lt;D xsi:type="xsd:double"&gt;22.09&lt;/D&gt;&lt;D xsi:type="xsd:double"&gt;22.21&lt;/D&gt;&lt;D xsi:type="xsd:double"&gt;22.35&lt;/D&gt;&lt;D xsi:type="xsd:double"&gt;</t>
        </r>
      </text>
    </comment>
    <comment ref="A2" authorId="0" shapeId="0" xr:uid="{1D827F24-CA62-4B26-B744-6ACBCE4AC39E}">
      <text>
        <r>
          <rPr>
            <b/>
            <sz val="9"/>
            <color indexed="81"/>
            <rFont val="Tahoma"/>
            <charset val="1"/>
          </rPr>
          <t>22.17&lt;/D&gt;&lt;D xsi:type="xsd:double"&gt;22.31&lt;/D&gt;&lt;D xsi:type="xsd:double"&gt;22.52&lt;/D&gt;&lt;D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xsi:type="xsd:double"&gt;22.14&lt;/D&gt;&lt;/FQL&gt;&lt;FQL&gt;&lt;Q&gt;QQQ^FMA_COS_UP("EPS","1M",+1,0,,,"PORTAGG","MEANR")&lt;/Q&gt;&lt;R&gt;1&lt;/R&gt;&lt;C&gt;1&lt;/C&gt;&lt;D xsi:type="xsd:double"&gt;28&lt;/D&gt;&lt;/FQL&gt;&lt;FQL&gt;&lt;Q&gt;EWQ^FMA_COS_DOWN("EPS","1M",+1,0,,,"PORTAGG","MEANR")&lt;/Q&gt;&lt;R&gt;1&lt;/R&gt;&lt;C&gt;1&lt;/C&gt;&lt;D xsi:type="xsd:double"&gt;32&lt;/D&gt;&lt;/FQL&gt;&lt;FQL&gt;&lt;Q&gt;EWQ^FG_COMPANY_NAME&lt;/Q&gt;&lt;R&gt;1&lt;/R&gt;&lt;C&gt;1&lt;/C&gt;&lt;D xsi:type="xsd:string"&gt;iShares MSCI France ETF&lt;/D&gt;&lt;/FQL&gt;&lt;FQL&gt;&lt;Q&gt;BTC00-USA^P_FUT_TOTAL_RETURN(-1AM,-4AM,,'')&lt;/Q&gt;&lt;R&gt;1&lt;/R&gt;&lt;C&gt;1&lt;/C&gt;&lt;D xsi:type="xsd:double"&gt;-7.22436187693627&lt;/D&gt;&lt;/FQL&gt;&lt;FQL&gt;&lt;Q&gt;VGK^FG_TOTAL_RETURNC(-1AM,-4AM)&lt;/Q&gt;&lt;R&gt;1&lt;/R&gt;&lt;C&gt;1&lt;/C&gt;&lt;D xsi:type="xsd:double"&gt;3.5553098&lt;/D&gt;&lt;/FQL&gt;&lt;FQL&gt;&lt;Q&gt;VWO^FG_TOTAL_RETURNC(-1AM,-4AM)&lt;/Q&gt;&lt;R&gt;1&lt;/R&gt;&lt;C&gt;1&lt;/C&gt;&lt;D xsi:type="xsd:double"&gt;0.77251196&lt;/D&gt;&lt;/FQL&gt;&lt;FQL&gt;&lt;Q&gt;GLD^FG_TOTAL_RETURNC(0,-3AM)&lt;/Q&gt;&lt;R&gt;1&lt;/R&gt;&lt;C&gt;1&lt;/C&gt;&lt;D xsi:type="xsd:double"&gt;11.289751&lt;/D&gt;&lt;/FQL&gt;&lt;FQL&gt;&lt;Q&gt;TLT^FG_COMPANY_NAME&lt;/Q&gt;&lt;R&gt;1&lt;/R&gt;&lt;C&gt;1&lt;/C&gt;&lt;D xsi:type="xsd:string"&gt;iShares 20+ Year Treasury Bond ETF&lt;/D&gt;&lt;/FQL&gt;&lt;FQL&gt;&lt;Q&gt;EWJ^FMA_DIV_YLD(NTMA,NOW,NOW,M,"PORTAGG","MEANR")&lt;/Q&gt;&lt;R&gt;1&lt;/R&gt;&lt;C&gt;1&lt;/C&gt;&lt;D xsi:type="xsd:double"&gt;2.46287008489174&lt;/D&gt;&lt;/FQL&gt;&lt;FQL&gt;&lt;Q&gt;FC0000JP^FMA_EPS(NTMA,-20AY,0,CY,,"PORTAGG","MEANR")&lt;/Q&gt;&lt;R&gt;20&lt;/R&gt;&lt;C&gt;1&lt;/C&gt;&lt;D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xsi:type="xsd:double"&gt;10.6136774022836&lt;/D&gt;&lt;D xsi:type="xsd:double"&gt;9.49697361926681&lt;/D&gt;&lt;D xsi:type="xsd:double"&gt;12.0143400920284&lt;/D&gt;&lt;D xsi:type="xsd:double"&gt;11.6137591733869&lt;/D&gt;&lt;D xsi:type="xsd:double"&gt;12.0033852336181&lt;/D&gt;&lt;/FQL&gt;&lt;FQL&gt;&lt;Q&gt;EWJ^FG_TOTAL_RETURNC(0,-6AM)&lt;/Q&gt;&lt;R&gt;1&lt;/R&gt;&lt;C&gt;1&lt;/C&gt;&lt;D xsi:type="xsd:double"&gt;5.627322&lt;/D&gt;&lt;/FQL&gt;&lt;FQL&gt;&lt;Q&gt;EWI^FG_TOTAL_RETURNC(0,-6AM)&lt;/Q&gt;&lt;R&gt;1&lt;/R&gt;&lt;C&gt;1&lt;/C&gt;&lt;D xsi:type="xsd:double"&gt;11.248064&lt;/D&gt;&lt;/FQL&gt;&lt;FQL&gt;&lt;Q&gt;ENZL^FG_TOTAL_RETURNC(0,-6AM)&lt;/Q&gt;&lt;R&gt;1&lt;/R&gt;&lt;C&gt;1&lt;/C&gt;&lt;D xsi:type="xsd:double"&gt;12.697899&lt;/D&gt;&lt;/FQL&gt;&lt;FQL&gt;&lt;Q&gt;INDA^FMA_PCT_ABOVE_MAVG(200,0,,,,"PORTAGG")&lt;/Q&gt;&lt;R&gt;1&lt;/R&gt;&lt;C&gt;1&lt;/C&gt;&lt;D xsi:type="xsd:double"&gt;76.9736842105263&lt;/D&gt;&lt;/FQL&gt;&lt;FQL&gt;&lt;Q&gt;EWA^PERCENT_CHANGE(FMA_EPS(+1,0,,,,"PORTAGG","MEAN"),FMA_EPS(+1,-3AM,,,,"PORTAGG","MEAN"))&lt;/Q&gt;&lt;R&gt;1&lt;/R&gt;&lt;C&gt;1&lt;/C&gt;&lt;D xsi:type="xsd:double"&gt;0.945323698855726&lt;/D&gt;&lt;/FQL&gt;&lt;FQL&gt;&lt;Q&gt;SPY^P_PRICE(0)/P_PRICE_HIGH_PR(0,,,USD,,,"PRICE","INTRA","52W")&lt;/Q&gt;&lt;R&gt;1&lt;/R&gt;&lt;C&gt;1&lt;/C&gt;&lt;D xsi:type="xsd:double"&gt;0.9973897&lt;/D&gt;&lt;/FQL&gt;&lt;FQL&gt;&lt;Q&gt;URTH^FMA_EPS(NTMA,-20AY,0,CY,,"PORTAGG","MEANR")&lt;/Q&gt;&lt;R&gt;20&lt;/R&gt;&lt;C&gt;1&lt;/C&gt;&lt;D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xsi:type="xsd:double"&gt;5.81345728896565&lt;/D&gt;&lt;D xsi:type="xsd:double"&gt;5.3917243420704&lt;/D&gt;&lt;D xsi:type="xsd:double"&gt;6.96942191660985&lt;/D&gt;&lt;D xsi:type="xsd:double"&gt;7.25667012339339&lt;/D&gt;&lt;D xsi:type="xsd:double"&gt;7.64610046839369&lt;/D&gt;&lt;/FQL&gt;&lt;FQL&gt;&lt;Q&gt;USO^FG_PRICE(0,-200D)&lt;/Q&gt;&lt;R&gt;201&lt;/R&gt;&lt;C&gt;1&lt;/C&gt;&lt;D xsi:type="xsd:double"&gt;71.38&lt;/D&gt;&lt;D xsi:type="xsd:double"&gt;72.62&lt;/D&gt;&lt;D xsi:type="xsd:double"&gt;72.4&lt;/D&gt;&lt;D xsi:type="xsd:double"&gt;72.76&lt;/D&gt;&lt;D xsi:type="xsd:double"&gt;75.93&lt;/D&gt;&lt;D xsi:type="xsd:double"&gt;77.49&lt;/D&gt;&lt;D xsi:type="xsd:double"&gt;77.77&lt;/D&gt;&lt;D xsi:type="xsd:double"&gt;75.25&lt;/D&gt;&lt;D xsi:type="xsd:double"&gt;75.79&lt;/D&gt;&lt;D xsi:type="xsd:double"&gt;79.2&lt;/D&gt;&lt;D xsi:type="xsd:double"&gt;76.35&lt;/D&gt;&lt;D xsi:type="xsd:double"&gt;75.73&lt;/D&gt;&lt;D xsi:type="xsd:double"&gt;72.76&lt;/D&gt;&lt;D xsi:type="xsd:double"&gt;72.11&lt;/D&gt;&lt;D xsi:type="xsd:double"&gt;69.92&lt;/D&gt;&lt;D xsi:type="xsd:double"&gt;70.27&lt;/D&gt;&lt;D xsi:type="xsd:double"&gt;69.01&lt;/D&gt;&lt;D xsi:type="xsd:double"&gt;71.48&lt;/D&gt;&lt;D xsi:type="xsd:double"&gt;73.29&lt;/D&gt;&lt;D xsi:type="xsd:double"&gt;72.25&lt;/D&gt;&lt;D xsi:type="xsd:double"&gt;72.92&lt;/D&gt;&lt;D xsi:type="xsd:double"&gt;72.75&lt;/D&gt;&lt;D xsi:type="xsd:double"&gt;70.66&lt;/D&gt;&lt;D xsi:type="xsd:double"&gt;71.72&lt;/D&gt;&lt;D xsi:type="xsd:double"&gt;70.88&lt;/D&gt;&lt;D xsi:type="xsd:double"&gt;69.84&lt;/D&gt;&lt;D xsi:type="xsd:double"&gt;69.89&lt;/D&gt;&lt;D xsi:type="xsd:double"&gt;67.85&lt;/D&gt;&lt;D xsi:type="xsd:double"&gt;66.96&lt;/D&gt;&lt;D xsi:type="xsd:double"&gt;69.27&lt;/D&gt;&lt;D xsi:type="xsd:double"&gt;68.93&lt;/D&gt;&lt;D xsi:type="xsd:double"&gt;69.89&lt;/D&gt;&lt;D xsi:type="xsd:double"&gt;69.61&lt;/D&gt;&lt;D xsi:type="xsd:double"&gt;71.09&lt;/D&gt;&lt;D xsi:type="xsd:double"&gt;74.34&lt;/D&gt;&lt;D xsi:type="xsd:double"&gt;76.77&lt;/D&gt;&lt;D xsi:type="xsd:double"&gt;75.48&lt;/D&gt;&lt;D xsi:type="xsd:double"&gt;76.49&lt;/D&gt;&lt;D xsi:type="xsd:double"&gt;77.83&lt;/D&gt;&lt;D xsi:type="xsd:double"&gt;75.55&lt;/D&gt;&lt;D xsi:type="xsd:double"&gt;73.58&lt;/D&gt;&lt;D xsi:type="xsd:double"&gt;72.6&lt;/D&gt;&lt;D xsi:type="xsd:double"&gt;73.83&lt;/D&gt;&lt;D xsi:type="xsd:double"&gt;74.38&lt;/D&gt;&lt;D xsi:type="xsd:double"&gt;76.32&lt;/D&gt;&lt;D xsi:type="xsd:double"&gt;77.41&lt;/D&gt;&lt;D xsi:type="xsd:double"&gt;76.59&lt;/D&gt;&lt;D xsi:type="xsd:double"&gt;77.64&lt;/D&gt;&lt;D xsi:type="xsd:double"&gt;78.63&lt;/D&gt;&lt;D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xsi:type="xsd:double"&gt;68.19&lt;/D&gt;&lt;/FQL&gt;&lt;FQL&gt;&lt;Q&gt;QQQ^P_PRICE(0)/P_PRICE_LOW_PR(0,,,USD,,,"PRICE","INTRA","52W")-1&lt;/Q&gt;&lt;R&gt;1&lt;/R&gt;&lt;C&gt;1&lt;/C&gt;&lt;D xsi:type="xsd:double"&gt;0.4443406&lt;/D&gt;&lt;/FQL&gt;&lt;FQL&gt;&lt;Q&gt;EWI^P_PRICE(0)/P_PRICE_LOW_PR(0,,,USD,,,"PRICE","INTRA","52W")-1&lt;/Q&gt;&lt;R&gt;1&lt;/R&gt;&lt;C&gt;1&lt;/C&gt;&lt;D xsi:type="xsd:double"&gt;0.3506807&lt;/D&gt;&lt;/FQL&gt;&lt;FQL&gt;&lt;Q&gt;SPY^P_PRICE(0)/P_PRICE_LOW_PR(0,,,USD,,,"PRICE","INTRA","52W")-1&lt;/Q&gt;&lt;R&gt;1&lt;/R&gt;&lt;C&gt;1&lt;/C&gt;&lt;D xsi:type="xsd:double"&gt;0.42858195&lt;/D&gt;&lt;/FQL&gt;&lt;FQL&gt;&lt;Q&gt;ENZL^P_PRICE(0)/P_PRICE_LOW_PR(0,,,USD,,,"PRICE","INTRA","52W")-1&lt;/Q&gt;&lt;R&gt;1&lt;/R&gt;&lt;C&gt;1&lt;/C&gt;&lt;D xsi:type="xsd:double"&gt;0.19936335&lt;/D&gt;&lt;/FQL&gt;&lt;FQL&gt;&lt;Q&gt;INDA^PERCENT_CHANGE(FMA_EPS(+1,0,,,,"PORTAGG","MEAN"),FMA_EPS(+1,-3AM,,,,"PORTAGG","MEAN"))&lt;/Q&gt;&lt;R&gt;1&lt;/R&gt;&lt;C&gt;1&lt;/C&gt;&lt;D xsi:type="xsd:double"&gt;-4.92045765548239&lt;/D&gt;&lt;/FQL&gt;&lt;FQL&gt;&lt;Q&gt;VGK^PERCENT_CHANGE(FMA_EPS(+1,0,,,,"PORTAGG","MEAN"),FMA_EPS(+1,-1AM,,,,"PORTAGG","MEAN"))&lt;/Q&gt;&lt;R&gt;1&lt;/R&gt;&lt;C&gt;1&lt;/C&gt;&lt;D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xsi:type="xsd:double"&gt;78.4&lt;/D&gt;&lt;/FQL&gt;&lt;FQL&gt;&lt;Q&gt;EWC^PERCENT_CHANGE(FMA_EPS(+1,0,,,,"PORTAGG","MEAN"),FMA_EPS(+1,-3AM,,,,"PORTAGG","MEAN"))&lt;/Q&gt;&lt;R&gt;1&lt;/R&gt;&lt;C&gt;1&lt;/C&gt;&lt;D xsi:type="xsd:double"&gt;-0.729177604361315&lt;/D&gt;&lt;/FQL&gt;&lt;FQL&gt;&lt;Q&gt;QQQ^FMA_COS_DOWN("EPS","1M",+1,0,,,"PORTAGG","MEANR")&lt;/Q&gt;&lt;R&gt;1&lt;/R&gt;&lt;C&gt;1&lt;/C&gt;&lt;D xsi:type="xsd:double"&gt;35&lt;/D&gt;&lt;/FQL&gt;&lt;FQL&gt;&lt;Q&gt;URTH^FMA_COS_UP("EPS","1M",+1,0,,,"PORTAGG","MEANR")&lt;/Q&gt;&lt;R&gt;1&lt;/R&gt;&lt;C&gt;1&lt;/C&gt;&lt;D xsi:type="xsd:double"&gt;440&lt;/D&gt;&lt;/FQL&gt;&lt;FQL&gt;&lt;Q&gt;EWQ^SIZE(FG_CONSTITUENTS)&lt;/Q&gt;&lt;R&gt;1&lt;/R&gt;&lt;C&gt;1&lt;/C&gt;&lt;D xsi:type="xsd:long"&gt;61&lt;/D&gt;&lt;/FQL&gt;&lt;FQL&gt;&lt;Q&gt;EWN^FG_COMPANY_NAME&lt;/Q&gt;&lt;R&gt;1&lt;/R&gt;&lt;C&gt;1&lt;/C&gt;&lt;D xsi:type="xsd:string"&gt;iShares MSCI Netherlands ETF&lt;/D&gt;&lt;/FQL&gt;&lt;FQL&gt;&lt;Q&gt;VGK^FG_TOTAL_RETURNC(-1AM,-7AM)&lt;/Q&gt;&lt;R&gt;1&lt;/R&gt;&lt;C&gt;1&lt;/C&gt;&lt;D xsi:type="xsd:double"&gt;6.9446683&lt;/D&gt;&lt;/FQL&gt;&lt;FQL&gt;&lt;Q&gt;QQQ^FG_TOTAL_RETURNC(-1AM,-7AM)&lt;/Q&gt;&lt;R&gt;1&lt;/R&gt;&lt;C&gt;1&lt;/C&gt;&lt;D xsi:type="xsd:double"&gt;7.9357862&lt;/D&gt;&lt;/FQL&gt;&lt;FQL&gt;&lt;Q&gt;VWO^FG_TOTAL_RETURNC(-1AM,-7AM)&lt;/Q&gt;&lt;R&gt;1&lt;/R&gt;&lt;C&gt;1&lt;/C&gt;&lt;D xsi:type="xsd:double"&gt;7.202232&lt;/D&gt;&lt;/FQL&gt;&lt;FQL&gt;&lt;Q&gt;GLD^FG_TOTAL_RETURNC(0,-6AM)&lt;/Q&gt;&lt;R&gt;1&lt;/R&gt;&lt;C&gt;1&lt;/C&gt;&lt;D xsi:type="xsd:double"&gt;14.037407&lt;/D&gt;&lt;/FQL&gt;&lt;FQL&gt;&lt;Q&gt;VGK^FG_COMPANY_NAME&lt;/Q&gt;&lt;R&gt;1&lt;/R&gt;&lt;C&gt;1&lt;/C&gt;&lt;D xsi:type="xsd:string"&gt;Vanguard FTSE Europe ETF&lt;/D&gt;&lt;/FQL&gt;&lt;FQL&gt;&lt;Q&gt;EWJ^FG_FCF_YIELD_NTM(0)&lt;/Q&gt;&lt;R&gt;1&lt;/R&gt;&lt;C&gt;1&lt;/C&gt;&lt;D xsi:type="xsd:double"&gt;4.27530227986865&lt;/D&gt;&lt;/FQL&gt;&lt;FQL&gt;&lt;Q&gt;VWO^FMA_EPS(NTMA,-20AY,0,CY,,"PORTAGG","MEANR")&lt;/Q&gt;&lt;R&gt;20&lt;/R&gt;&lt;C&gt;1&lt;/C&gt;&lt;D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xsi:type="xsd:double"&gt;3.42518077231196&lt;/D&gt;&lt;D xsi:type="xsd:double"&gt;3.28576620616966&lt;/D&gt;&lt;D xsi:type="xsd:double"&gt;3.92195288245595&lt;/D&gt;&lt;D xsi:type="xsd:double"&gt;3.36634293753717&lt;/D&gt;&lt;D xsi:type="xsd:double"&gt;3.37865711154884&lt;/D&gt;&lt;/FQL&gt;&lt;FQL&gt;&lt;Q&gt;QQQ^P_PRICE(0)/P_PRICE_HIGH_PR(0,,,USD,,,"PRICE","INTRA","52W")&lt;/Q&gt;&lt;R&gt;1&lt;/R&gt;&lt;C&gt;1&lt;/C&gt;&lt;D xsi:type="xsd:double"&gt;0.9820266&lt;/D&gt;&lt;/FQL&gt;&lt;FQL&gt;&lt;Q&gt;EWI^P_PRICE(0)/P_PRICE_HIGH_PR(0,,,USD,,,"PRICE","INTRA","52W")&lt;/Q&gt;&lt;R&gt;1&lt;/R&gt;&lt;C&gt;1&lt;/C&gt;&lt;D xsi:type="xsd:double"&gt;0.98889726&lt;/D&gt;&lt;/FQL&gt;&lt;FQL&gt;&lt;Q&gt;ENZL^P_PRICE(0)/P_PRICE_HIGH_PR(0,,,USD,,,"PRICE","INTRA","52W")&lt;/Q&gt;&lt;R&gt;1&lt;/R&gt;&lt;C&gt;1&lt;/C&gt;&lt;D xsi:type="xsd:double"&gt;0.97619516&lt;/D&gt;&lt;/FQL&gt;&lt;FQL&gt;&lt;Q&gt;INDA^PERCENT_CHANGE(FMA_EPS(+1,0,,,,"PORTAGG","MEAN"),FMA_EPS(+1,-1AM,,,,"PORTAGG","MEAN"))&lt;/Q&gt;&lt;R&gt;1&lt;/R&gt;&lt;C&gt;1&lt;/C&gt;&lt;D xsi:type="xsd:double"&gt;-0.552671943644275&lt;/D&gt;&lt;/FQL&gt;&lt;FQL&gt;&lt;Q&gt;VGK^FMA_PCT_ABOVE_MAVG(200,0,,,,"PORTAGG")&lt;/Q&gt;&lt;R&gt;1&lt;/R&gt;&lt;C&gt;1&lt;/C&gt;&lt;D xsi:type="xsd:double"&gt;60.0317208564631&lt;/D&gt;&lt;/FQL&gt;&lt;FQL&gt;&lt;Q&gt;QQQ^PERCENT_CHANGE(FMA_EPS(+1,0,,,,"PORTAGG","MEAN"),FMA_EPS(+1,-3AM,,,,"PORTAGG","MEAN"))&lt;/Q&gt;&lt;R&gt;1&lt;/R&gt;&lt;C&gt;1&lt;/C&gt;&lt;D xsi:type="xsd:double"&gt;-2.74316407328421&lt;/D&gt;&lt;/FQL&gt;&lt;FQL&gt;&lt;Q&gt;EWC^PERCENT_CHANGE(FMA_EPS(+1,0,,,,"PORTAGG","MEAN"),FMA_EPS(+1,-1AM,,,,"PORTAGG","MEAN"))&lt;/Q&gt;&lt;R&gt;1&lt;/R&gt;&lt;C&gt;1&lt;/C&gt;&lt;D xsi:type="xsd:double"&gt;-1.77268538842481&lt;/D&gt;&lt;/FQL&gt;&lt;FQL&gt;&lt;Q&gt;VWO^SIZE(FG_CONSTITUENTS(20240229))&lt;/Q&gt;&lt;R&gt;1&lt;/R&gt;&lt;C&gt;1&lt;/C&gt;&lt;D xsi:type="xsd:long"&gt;4692&lt;/D&gt;&lt;/FQL&gt;&lt;FQL&gt;&lt;Q&gt;EWJ^FMA_COS_UP("EPS","1M",+1,0,,,"PORTAGG","MEANR")&lt;/Q&gt;&lt;R&gt;1&lt;/R&gt;&lt;C&gt;1&lt;/C&gt;&lt;D xsi:type="xsd:double"&gt;83&lt;/D&gt;&lt;/FQL&gt;&lt;FQL&gt;&lt;Q&gt;QQQ^FG_TOTAL_RETURNC(-1AM,-4AM)&lt;/Q&gt;&lt;R&gt;1&lt;/R&gt;&lt;C&gt;1&lt;/C&gt;&lt;D xsi:type="xsd:double"&gt;-2.6818335&lt;/D&gt;&lt;/FQL&gt;&lt;FQL&gt;&lt;Q&gt;USO^FG_TOTAL_RETURNC(0,-3AM)&lt;/Q&gt;&lt;R&gt;1&lt;/R&gt;&lt;C&gt;1&lt;/C&gt;&lt;D xsi:type="xsd:double"&gt;-10.663337&lt;/D&gt;&lt;/FQL&gt;&lt;FQL&gt;&lt;Q&gt;FXI^FMA_DIV_YLD(NTMA,NOW,NOW,M,"PORTAGG","MEANR")&lt;/Q&gt;&lt;R&gt;1&lt;/R&gt;&lt;C&gt;1&lt;/C&gt;&lt;D xsi:type="xsd:double"&gt;3.10133910522515&lt;/D&gt;&lt;/FQL&gt;&lt;FQL&gt;&lt;Q&gt;QQQ^FG_TOTAL_RETURNC(0,-6AM)&lt;/Q&gt;&lt;R&gt;1&lt;/R&gt;&lt;C&gt;1&lt;/C&gt;&lt;D xsi:type="xsd:double"&gt;17.134308&lt;/D&gt;&lt;/FQL&gt;&lt;FQL&gt;&lt;Q&gt;QQQ^PERCENT_CHANGE(FMA_EPS(+1,0,,,,"PORTAGG","MEAN"),FMA_EPS(+1,-1AM,,,,"PORTAGG","MEAN"))&lt;/Q&gt;&lt;R&gt;1&lt;/R&gt;&lt;C&gt;1&lt;/C&gt;&lt;D xsi:type="xsd:double"&gt;-0.147508078683461&lt;/D&gt;&lt;/FQL&gt;&lt;FQL&gt;&lt;Q&gt;EWC^FMA_PCT_ABOVE_MAVG(200,0,,,,"PORTAGG")&lt;/Q&gt;&lt;R&gt;1&lt;/R&gt;&lt;C&gt;1&lt;/C&gt;&lt;D xsi:type="xsd:double"&gt;77.9069767441861&lt;/D&gt;&lt;/FQL&gt;&lt;FQL&gt;&lt;Q&gt;EMXC^SIZE(FG_CONSTITUENTS)&lt;/Q&gt;&lt;R&gt;1&lt;/R&gt;&lt;C&gt;1&lt;/C&gt;&lt;D xsi:type="xsd:long"&gt;691&lt;/D&gt;&lt;/FQL&gt;&lt;FQL&gt;&lt;Q&gt;VWO^FMA_COS_DOWN("EPS","1M",+1,0,,,"PORTAGG","MEANR")&lt;/Q&gt;&lt;R&gt;1&lt;/R&gt;&lt;C&gt;1&lt;/C&gt;&lt;D xsi:type="xsd:double"&gt;1672&lt;/D&gt;&lt;/FQL&gt;&lt;FQL&gt;&lt;Q&gt;EWQ^FMA_COS_UP("EPS","1M",+1,0,,,"PORTAGG","MEANR")&lt;/Q&gt;&lt;R&gt;1&lt;/R&gt;&lt;C&gt;1&lt;/C&gt;&lt;D xsi:type="xsd:double"&gt;17&lt;/D&gt;&lt;/FQL&gt;&lt;FQL&gt;&lt;Q&gt;EWG^SIZE(FG_CONSTITUENTS)&lt;/Q&gt;&lt;R&gt;1&lt;/R&gt;&lt;C&gt;1&lt;/C&gt;&lt;D xsi:type="xsd:long"&gt;57&lt;/D&gt;&lt;/FQL&gt;&lt;FQL&gt;&lt;Q&gt;SPY^FG_COMPANY_NAME&lt;/Q&gt;&lt;R&gt;1&lt;/R&gt;&lt;C&gt;1&lt;/C&gt;&lt;D xsi:type="xsd:string"&gt;SPDR S&amp;amp;P 500 ETF Trust&lt;/D&gt;&lt;/FQL&gt;&lt;FQL&gt;&lt;Q&gt;BTC00-USA^P_FUT_TOTAL_RETURN(-1AM,-2AM,,'')&lt;/Q&gt;&lt;R&gt;1&lt;/R&gt;&lt;C&gt;1&lt;/C&gt;&lt;D xsi:type="xsd:double"&gt;-0.371846421269795&lt;/D&gt;&lt;/FQL&gt;&lt;FQL&gt;&lt;Q&gt;VGK^FG_TOTAL_RETURNC(-1AM,-2AM)&lt;/Q&gt;&lt;R&gt;1&lt;/R&gt;&lt;C&gt;1&lt;/C&gt;&lt;D xsi:type="xsd:double"&gt;1.4675975&lt;/D&gt;&lt;/FQL&gt;&lt;FQL&gt;&lt;Q&gt;QQQ^FG_TOTAL_RETURNC(-1AM,-2AM)&lt;/Q&gt;&lt;R&gt;1&lt;/R&gt;&lt;C&gt;1&lt;/C&gt;&lt;D xsi:type="xsd:double"&gt;-0.7557392&lt;/D&gt;&lt;/FQL&gt;&lt;FQL&gt;&lt;Q&gt;VWO^FG_TOTAL_RETURNC(-1AM,-2AM)&lt;/Q&gt;&lt;R&gt;1&lt;/R&gt;&lt;C&gt;1&lt;/C&gt;&lt;D xsi:type="xsd:double"&gt;-0.46948195&lt;/D&gt;&lt;/FQL&gt;&lt;FQL&gt;&lt;Q&gt;EWJ^FG_TOTAL_RETURNC(0,-1AM)&lt;/Q&gt;&lt;R&gt;1&lt;/R&gt;&lt;C&gt;1&lt;/C&gt;&lt;D xsi:type="xsd:double"&gt;1.0664344&lt;/D&gt;&lt;/FQL&gt;&lt;FQL&gt;&lt;Q&gt;USO^FG_TOTAL_RETURNC(0,-1AM)&lt;/Q&gt;&lt;R&gt;1&lt;/R&gt;&lt;C&gt;1&lt;/C&gt;&lt;D xsi:type="xsd:double"&gt;1.0189533&lt;/D&gt;&lt;/FQL&gt;&lt;FQL&gt;&lt;Q&gt;FXI^FG_PE_NTM(0,,,90,0)&lt;/Q&gt;&lt;R&gt;1&lt;/R&gt;&lt;C&gt;1&lt;/C&gt;&lt;D xsi:type="xsd:double"&gt;8.58156743104915&lt;/D&gt;&lt;/FQL&gt;&lt;FQL&gt;&lt;Q&gt;EWI^FG_TOTAL_RETURNC(0,-3AM)&lt;/Q&gt;&lt;R&gt;1&lt;/R&gt;&lt;C&gt;1&lt;/C&gt;&lt;D xsi:type="xsd:double"&gt;4.007423&lt;/D&gt;&lt;/FQL&gt;&lt;FQL&gt;&lt;Q&gt;EWI^PERCENT_CHANGE(FMA_EPS(+1,0,,,,"PORTAGG","MEAN"),FMA_EPS(+1,-1AM,,,,"PORTAGG","MEAN"))&lt;/Q&gt;&lt;R&gt;1&lt;/R&gt;&lt;C&gt;1&lt;/C&gt;&lt;D xsi:type="xsd:double"&gt;-6.96463600684276&lt;/D&gt;&lt;/FQL&gt;&lt;FQL&gt;&lt;Q&gt;QQQ^FG_PRICE(0,-200D)&lt;/Q&gt;&lt;R&gt;201&lt;/R&gt;&lt;C&gt;1&lt;/C&gt;&lt;D xsi:type="xsd:double"&gt;494.47&lt;/D&gt;&lt;D xsi:type="xsd:double"&gt;491.25&lt;/D&gt;&lt;D xsi:type="xsd:double"&gt;490.91&lt;/D&gt;&lt;D xsi:type="xsd:double"&gt;490.85&lt;/D&gt;&lt;D xsi:type="xsd:double"&gt;497.5&lt;/D&gt;&lt;D xsi:type="xsd:double"&gt;493.36&lt;/D&gt;&lt;D xsi:type="xsd:double"&gt;492.59&lt;/D&gt;&lt;D xsi:type="xsd:double"&gt;493.15&lt;/D&gt;&lt;D xsi:type="xsd:double"&gt;489.3&lt;/D&gt;&lt;D xsi:type="xsd:double"&gt;482.1&lt;/D&gt;&lt;D xsi:type="xsd:double"&gt;487.32&lt;/D&gt;&lt;D xsi:type="xsd:double"&gt;481.59&lt;/D&gt;&lt;D xsi:type="xsd:double"&gt;481.95&lt;/D&gt;&lt;D xsi:type="xsd:double"&gt;481.27&lt;/D&gt;&lt;D xsi:type="xsd:double"&gt;488.07&lt;/D&gt;&lt;D xsi:type="xsd:double"&gt;486.75&lt;/D&gt;&lt;D xsi:type="xsd:double"&gt;489.47&lt;/D&gt;&lt;D xsi:type="xsd:double"&gt;485.82&lt;/D&gt;&lt;D xsi:type="xsd:double"&gt;485.37&lt;/D&gt;&lt;D xsi:type="xsd:double"&gt;483.04&lt;/D&gt;&lt;D xsi:type="xsd:double"&gt;482.44&lt;/D&gt;&lt;D xsi:type="xsd:double"&gt;483.36&lt;/D&gt;&lt;D xsi:type="xsd:double"&gt;471.44&lt;/D&gt;&lt;D xsi:type="xsd:double"&gt;473.49&lt;/D&gt;&lt;D xsi:type="xsd:double"&gt;473.24&lt;/D&gt;&lt;D xsi:type="xsd:double"&gt;475.34&lt;/D&gt;&lt;D xsi:type="xsd:double"&gt;473.22&lt;/D&gt;&lt;D xsi:type="xsd:double"&gt;468.62&lt;/D&gt;&lt;D xsi:type="xsd:double"&gt;458.66&lt;/D&gt;&lt;D xsi:type="xsd:double"&gt;454.46&lt;/D&gt;&lt;D xsi:type="xsd:double"&gt;448.69&lt;/D&gt;&lt;D xsi:type="xsd:double"&gt;461.04&lt;/D&gt;&lt;D xsi:type="xsd:double"&gt;460.61&lt;/D&gt;&lt;D xsi:type="xsd:double"&gt;461.81&lt;/D&gt;&lt;D xsi:type="xsd:double"&gt;476.27&lt;/D&gt;&lt;D xsi:type="xsd:double"&gt;470.66&lt;/D&gt;&lt;D xsi:type="xsd:double"&gt;471.35&lt;/D&gt;&lt;D xsi:type="xsd:double"&gt;476.76&lt;/D&gt;&lt;D xsi:type="xsd:double"&gt;475.34&lt;/D&gt;&lt;D xsi:type="xsd:double"&gt;480&lt;/D&gt;&lt;D xsi:type="xsd:double"&gt;474.85&lt;/D&gt;&lt;D xsi:type="xsd:double"&gt;482.5&lt;/D&gt;&lt;D xsi:type="xsd:double"&gt;480.26&lt;/D&gt;&lt;D xsi:type="xsd:double"&gt;481.27&lt;/D&gt;&lt;D xsi:type="xsd:double"&gt;475.03&lt;/D&gt;&lt;D xsi:type="xsd:double"&gt;474.42&lt;/D&gt;&lt;D xsi:type="xsd:double"&gt;462.73&lt;/D&gt;&lt;D xsi:type="xsd:double"&gt;462.58&lt;/D&gt;&lt;D xsi:type="xsd:double"&gt;451.38&lt;/D&gt;&lt;D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xsi:type="xsd:double"&gt;398.33&lt;/D&gt;&lt;/FQL&gt;&lt;FQL&gt;&lt;Q&gt;EWI^PERCENT_CHANGE(FMA_EPS(+1,0,,,,"PORTAGG","MEAN"),FMA_EPS(+1,-3AM,,,,"PORTAGG","MEAN"))&lt;/Q&gt;&lt;R&gt;1&lt;/R&gt;&lt;C&gt;1&lt;/C&gt;&lt;D xsi:type="xsd:double"&gt;-7.51742931613862&lt;/D&gt;&lt;/FQL&gt;&lt;FQL&gt;&lt;Q&gt;GLD^FG_TOTAL_RETURNC(0,-1AM)&lt;/Q&gt;&lt;R&gt;1&lt;/R&gt;&lt;C&gt;1&lt;/C&gt;&lt;D xsi:type="xsd:double"&gt;6.691861&lt;/D&gt;&lt;/FQL&gt;&lt;FQL&gt;&lt;Q&gt;EWJ^FG_PE_NTM(0,,,90,0)&lt;/Q&gt;&lt;R&gt;1&lt;/R&gt;&lt;C&gt;1&lt;/C&gt;&lt;D xsi:type="xsd:double"&gt;14.3724839955223&lt;/D&gt;&lt;/FQL&gt;&lt;FQL&gt;&lt;Q&gt;QQQ^FG_TOTAL_RETURNC(0,-3AM)&lt;/Q&gt;&lt;R&gt;1&lt;/R&gt;&lt;C&gt;1&lt;/C&gt;&lt;D xsi:type="xsd:double"&gt;3.2686472&lt;/D&gt;&lt;/FQL&gt;&lt;FQL&gt;&lt;Q&gt;FXI^FG_TOTAL_RETURNC(-1AM,-7AM)&lt;/Q&gt;&lt;R&gt;1&lt;/R&gt;&lt;C&gt;1&lt;/C&gt;&lt;D xsi:type="xsd:double"&gt;9.337926&lt;/D&gt;&lt;/FQL&gt;&lt;FQL&gt;&lt;Q&gt;SPY^SIZE(FG_CONSTITUENTS)&lt;/Q&gt;&lt;R&gt;1&lt;/R&gt;&lt;C&gt;1&lt;/C&gt;&lt;D xsi:type="xsd:long"&gt;503&lt;/D&gt;&lt;/FQL&gt;&lt;FQL&gt;&lt;Q&gt;DBC^P_PRICE(0)/P_PRICE_HIGH_PR(0,,,USD,,,"PRICE","INTRA","52W")&lt;/Q&gt;&lt;R&gt;1&lt;/R&gt;&lt;C&gt;1&lt;/C&gt;&lt;D xsi:type="xsd:double"&gt;0.8791339&lt;/D&gt;&lt;/FQL&gt;&lt;FQL&gt;&lt;Q&gt;EWD^P_PRICE(0)/P_PRICE_LOW_PR(0,,,USD,,,"PRICE","INTRA","52W")-1&lt;/Q&gt;&lt;R&gt;1&lt;/R&gt;&lt;C&gt;1&lt;/C&gt;&lt;D xsi:type="xsd:double"&gt;0.34267557&lt;/D&gt;&lt;/FQL&gt;&lt;FQL&gt;&lt;Q&gt;EMXC^FMA_COS_DOWN("EPS","1M",+1,0,,,"PORTAGG","MEANR")&lt;/Q&gt;&lt;R&gt;1&lt;/R&gt;&lt;C&gt;1&lt;/C&gt;&lt;D xsi:type="xsd:double"&gt;275&lt;/D&gt;&lt;/FQL&gt;&lt;FQL&gt;&lt;Q&gt;FXI^P_PRICE(-1AM)/P_PRICE_HIGH_PR(-1AM,,,,,,"PRICE","INTRA","52W")&lt;/Q&gt;&lt;R&gt;1&lt;/R&gt;&lt;C&gt;1&lt;/C&gt;&lt;D xsi:type="xsd:double"&gt;0.8868947&lt;/D&gt;&lt;/FQL&gt;&lt;FQL&gt;&lt;Q&gt;DBC^FG_COMPANY_NAME&lt;/Q&gt;&lt;R&gt;1&lt;/R&gt;&lt;C&gt;1&lt;/C&gt;&lt;D xsi:type="xsd:string"&gt;Invesco DB Commodity Index Tracking Fund&lt;/D&gt;&lt;/FQL&gt;&lt;FQL&gt;&lt;Q&gt;EWG^P_PRICE(0)/P_PRICE_LOW_PR(0,,,USD,,,"PRICE","INTRA","52W")-1&lt;/Q&gt;&lt;R&gt;1&lt;/R&gt;&lt;C&gt;1&lt;/C&gt;&lt;D xsi:type="xsd:double"&gt;0.35033393&lt;/D&gt;&lt;/FQL&gt;&lt;FQL&gt;&lt;Q&gt;EMXC^FMA_COS_UP("EPS","1M",+1,0,,,"PORTAGG","MEANR")&lt;/Q&gt;&lt;R&gt;1&lt;/R&gt;&lt;C&gt;1&lt;/C&gt;&lt;D xsi:type="xsd:double"&gt;214&lt;/D&gt;&lt;/FQL&gt;&lt;FQL&gt;&lt;Q&gt;USO^FG_COMPANY_NAME&lt;/Q&gt;&lt;R&gt;1&lt;/R&gt;&lt;C&gt;1&lt;/C&gt;&lt;D xsi:type="xsd:string"&gt;United States Oil Fund LP&lt;/D&gt;&lt;/FQL&gt;&lt;FQL&gt;&lt;Q&gt;QQQ^FMA_PCT_ABOVE_MAVG(200,0,,,,"PORTAGG")&lt;/Q&gt;&lt;R&gt;1&lt;/R&gt;&lt;C&gt;1&lt;/C&gt;&lt;D xsi:type="xsd:double"&gt;64.7058823529412&lt;/D&gt;&lt;/FQL&gt;&lt;FQL&gt;&lt;Q&gt;VWO^FMA_COS_UP("EPS","1M",+1,0,,,"PORTAGG","MEANR")&lt;/Q&gt;&lt;R&gt;1&lt;/R&gt;&lt;C&gt;1&lt;/C&gt;&lt;D xsi:type="xsd:double"&gt;1023&lt;/D&gt;&lt;/FQL&gt;&lt;FQL&gt;&lt;Q&gt;EWG^FMA_COS_DOWN("EPS","1M",+1,0,,,"PORTAGG","MEANR")&lt;/Q&gt;&lt;R&gt;1&lt;/R&gt;&lt;C&gt;1&lt;/C&gt;&lt;D xsi:type="xsd:double"&gt;31&lt;/D&gt;&lt;/FQL&gt;&lt;FQL&gt;&lt;Q&gt;UUP^P_PRICE(-1AM)/P_PRICE_HIGH_PR(-1AM,,,,,,"PRICE","INTRA","52W")&lt;/Q&gt;&lt;R&gt;1&lt;/R&gt;&lt;C&gt;1&lt;/C&gt;&lt;D xsi:type="xsd:double"&gt;0.9351897&lt;/D&gt;&lt;/FQL&gt;&lt;FQL&gt;&lt;Q&gt;EWJ^FG_PE(0)&lt;/Q&gt;&lt;R&gt;1&lt;/R&gt;&lt;C&gt;1&lt;/C&gt;&lt;D xsi:type="xsd:double"&gt;15.0152456924342&lt;/D&gt;&lt;/FQL&gt;&lt;FQL&gt;&lt;Q&gt;VGK^SIZE(FG_CONSTITUENTS)&lt;/Q&gt;&lt;R&gt;1&lt;/R&gt;&lt;C&gt;1&lt;/C&gt;&lt;D xsi:type="xsd:long"&gt;1271&lt;/D&gt;&lt;/FQL&gt;&lt;FQL&gt;&lt;Q&gt;TLT^FG_TOTAL_RETURNC(-1AM,-7AM)&lt;/Q&gt;&lt;R&gt;1&lt;/R&gt;&lt;C&gt;1&lt;/C&gt;&lt;D xsi:type="xsd:double"&gt;9.641874&lt;/D&gt;&lt;/FQL&gt;&lt;FQL&gt;&lt;Q&gt;BIGPX^FG_TOTAL_RETURNC(0,-6AM)&lt;/Q&gt;&lt;R&gt;1&lt;/R&gt;&lt;C&gt;1&lt;/C&gt;&lt;D xsi:type="xsd:double"&gt;11.77659&lt;/D&gt;&lt;/FQL&gt;&lt;FQL&gt;&lt;Q&gt;QQQ^FMA_EPS(NTMA,-20AY,0,CY,,"PORTAGG","MEANR")&lt;/Q&gt;&lt;R&gt;20&lt;/R&gt;&lt;C&gt;1&lt;/C&gt;&lt;D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</t>
        </r>
      </text>
    </comment>
    <comment ref="A3" authorId="0" shapeId="0" xr:uid="{7A714A77-5D4E-4227-B30F-D98744BC3795}">
      <text>
        <r>
          <rPr>
            <b/>
            <sz val="9"/>
            <color indexed="81"/>
            <rFont val="Tahoma"/>
            <charset val="1"/>
          </rPr>
          <t>si:type="xsd:double"&gt;9.35231861811&lt;/D&gt;&lt;D xsi:type="xsd:double"&gt;10.4260784199943&lt;/D&gt;&lt;D xsi:type="xsd:double"&gt;13.6402698151639&lt;/D&gt;&lt;D xsi:type="xsd:double"&gt;12.7503134076109&lt;/D&gt;&lt;D xsi:type="xsd:double"&gt;16.3257356453403&lt;/D&gt;&lt;/FQL&gt;&lt;FQL&gt;&lt;Q&gt;ENZL^FG_TOTAL_RETURNC(0,-3AM)&lt;/Q&gt;&lt;R&gt;1&lt;/R&gt;&lt;C&gt;1&lt;/C&gt;&lt;D xsi:type="xsd:double"&gt;5.987501&lt;/D&gt;&lt;/FQL&gt;&lt;FQL&gt;&lt;Q&gt;TLT^P_PRICE(-1AM)/P_PRICE_HIGH_PR(-1AM,,,,,,"PRICE","INTRA","52W")&lt;/Q&gt;&lt;R&gt;1&lt;/R&gt;&lt;C&gt;1&lt;/C&gt;&lt;D xsi:type="xsd:double"&gt;0.97983074&lt;/D&gt;&lt;/FQL&gt;&lt;FQL&gt;&lt;Q&gt;UUP^FG_TOTAL_RETURNC(-1AM,-7AM)&lt;/Q&gt;&lt;R&gt;1&lt;/R&gt;&lt;C&gt;1&lt;/C&gt;&lt;D xsi:type="xsd:double"&gt;0.6062746&lt;/D&gt;&lt;/FQL&gt;&lt;FQL&gt;&lt;Q&gt;GLD^FG_PRICE(0,-200D)&lt;/Q&gt;&lt;R&gt;201&lt;/R&gt;&lt;C&gt;1&lt;/C&gt;&lt;D xsi:type="xsd:double"&gt;251.27&lt;/D&gt;&lt;D xsi:type="xsd:double"&gt;248.63&lt;/D&gt;&lt;D xsi:type="xsd:double"&gt;247.15&lt;/D&gt;&lt;D xsi:type="xsd:double"&gt;245.92&lt;/D&gt;&lt;D xsi:type="xsd:double"&gt;245.07&lt;/D&gt;&lt;D xsi:type="xsd:double"&gt;245.47&lt;/D&gt;&lt;D xsi:type="xsd:double"&gt;242.82&lt;/D&gt;&lt;D xsi:type="xsd:double"&gt;241.05&lt;/D&gt;&lt;D xsi:type="xsd:double"&gt;242.37&lt;/D&gt;&lt;D xsi:type="xsd:double"&gt;244.17&lt;/D&gt;&lt;D xsi:type="xsd:double"&gt;245&lt;/D&gt;&lt;D xsi:type="xsd:double"&gt;245.49&lt;/D&gt;&lt;D xsi:type="xsd:double"&gt;245.66&lt;/D&gt;&lt;D xsi:type="xsd:double"&gt;245.61&lt;/D&gt;&lt;D xsi:type="xsd:double"&gt;243.06&lt;/D&gt;&lt;D xsi:type="xsd:double"&gt;245.02&lt;/D&gt;&lt;D xsi:type="xsd:double"&gt;246.98&lt;/D&gt;&lt;D xsi:type="xsd:double"&gt;245.73&lt;/D&gt;&lt;D xsi:type="xsd:double"&gt;246.07&lt;/D&gt;&lt;D xsi:type="xsd:double"&gt;242.68&lt;/D&gt;&lt;D xsi:type="xsd:double"&gt;242.21&lt;/D&gt;&lt;D xsi:type="xsd:double"&gt;239.17&lt;/D&gt;&lt;D xsi:type="xsd:double"&gt;235.51&lt;/D&gt;&lt;D xsi:type="xsd:double"&gt;237.34&lt;/D&gt;&lt;D xsi:type="xsd:double"&gt;238.66&lt;/D&gt;&lt;D xsi:type="xsd:double"&gt;238.68&lt;/D&gt;&lt;D xsi:type="xsd:double"&gt;236.33&lt;/D&gt;&lt;D xsi:type="xsd:double"&gt;232.25&lt;/D&gt;&lt;D xsi:type="xsd:double"&gt;232.62&lt;/D&gt;&lt;D xsi:type="xsd:double"&gt;231.6&lt;/D&gt;&lt;D xsi:type="xsd:double"&gt;230.63&lt;/D&gt;&lt;D xsi:type="xsd:double"&gt;232.35&lt;/D&gt;&lt;D xsi:type="xsd:double"&gt;230.43&lt;/D&gt;&lt;D xsi:type="xsd:double"&gt;230.29&lt;/D&gt;&lt;D xsi:type="xsd:double"&gt;231.29&lt;/D&gt;&lt;D xsi:type="xsd:double"&gt;232.95&lt;/D&gt;&lt;D xsi:type="xsd:double"&gt;231.75&lt;/D&gt;&lt;D xsi:type="xsd:double"&gt;233.39&lt;/D&gt;&lt;D xsi:type="xsd:double"&gt;232.76&lt;/D&gt;&lt;D xsi:type="xsd:double"&gt;232.02&lt;/D&gt;&lt;D xsi:type="xsd:double"&gt;229.37&lt;/D&gt;&lt;D xsi:type="xsd:double"&gt;232.15&lt;/D&gt;&lt;D xsi:type="xsd:double"&gt;232.46&lt;/D&gt;&lt;D xsi:type="xsd:double"&gt;231.61&lt;/D&gt;&lt;D xsi:type="xsd:double"&gt;231.99&lt;/D&gt;&lt;D xsi:type="xsd:double"&gt;226.91&lt;/D&gt;&lt;D xsi:type="xsd:double"&gt;226.2&lt;/D&gt;&lt;D xsi:type="xsd:double"&gt;228.06&lt;/D&gt;&lt;D xsi:type="xsd:double"&gt;228.41&lt;/D&gt;&lt;D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xsi:type="xsd:double"&gt;189.13&lt;/D&gt;&lt;/FQL&gt;&lt;FQL&gt;&lt;Q&gt;EWI^FMA_PCT_ABOVE_MAVG(200,0,,,,"PORTAGG")&lt;/Q&gt;&lt;R&gt;1&lt;/R&gt;&lt;C&gt;1&lt;/C&gt;&lt;D xsi:type="xsd:double"&gt;68&lt;/D&gt;&lt;/FQL&gt;&lt;FQL&gt;&lt;Q&gt;QQQ^FG_FCF_YIELD_NTM(0)&lt;/Q&gt;&lt;R&gt;1&lt;/R&gt;&lt;C&gt;1&lt;/C&gt;&lt;D xsi:type="xsd:double"&gt;3.53468804937626&lt;/D&gt;&lt;/FQL&gt;&lt;FQL&gt;&lt;Q&gt;SPY^FMA_EPS(NTMA,-20AY,0,CY,,"PORTAGG","MEANR")&lt;/Q&gt;&lt;R&gt;20&lt;/R&gt;&lt;C&gt;1&lt;/C&gt;&lt;D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xsi:type="xsd:double"&gt;17.7294355767522&lt;/D&gt;&lt;D xsi:type="xsd:double"&gt;16.6617704734143&lt;/D&gt;&lt;D xsi:type="xsd:double"&gt;22.276701045882&lt;/D&gt;&lt;D xsi:type="xsd:double"&gt;22.9687105537545&lt;/D&gt;&lt;D xsi:type="xsd:double"&gt;24.3452681588177&lt;/D&gt;&lt;/FQL&gt;&lt;FQL&gt;&lt;Q&gt;EMXC^P_PRICE(0)/P_PRICE_LOW_PR(0,,,USD,,,"PRICE","INTRA","52W")-1&lt;/Q&gt;&lt;R&gt;1&lt;/R&gt;&lt;C&gt;1&lt;/C&gt;&lt;D xsi:type="xsd:double"&gt;0.27771378&lt;/D&gt;&lt;/FQL&gt;&lt;FQL&gt;&lt;Q&gt;EWD^PERCENT_CHANGE(FMA_EPS(+1,0,,,,"PORTAGG","MEAN"),FMA_EPS(+1,-1AM,,,,"PORTAGG","MEAN"))&lt;/Q&gt;&lt;R&gt;1&lt;/R&gt;&lt;C&gt;1&lt;/C&gt;&lt;D xsi:type="xsd:double"&gt;-2.55267932360694&lt;/D&gt;&lt;/FQL&gt;&lt;FQL&gt;&lt;Q&gt;EWC^FMA_COS_DOWN("EPS","1M",+1,0,,,"PORTAGG","MEANR")&lt;/Q&gt;&lt;R&gt;1&lt;/R&gt;&lt;C&gt;1&lt;/C&gt;&lt;D xsi:type="xsd:double"&gt;37&lt;/D&gt;&lt;/FQL&gt;&lt;FQL&gt;&lt;Q&gt;BIGPX^FG_TOTAL_RETURNC(0,-1AM)&lt;/Q&gt;&lt;R&gt;1&lt;/R&gt;&lt;C&gt;1&lt;/C&gt;&lt;D xsi:type="xsd:double"&gt;1.7146349&lt;/D&gt;&lt;/FQL&gt;&lt;FQL&gt;&lt;Q&gt;SPY^JULIAN(FMA_EPS(NTMA,-20AY,0,CY,,"PORTAGG","MEANR").DATES)&lt;/Q&gt;&lt;R&gt;20&lt;/R&gt;&lt;C&gt;1&lt;/C&gt;&lt;D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xsi:type="xsd:long"&gt;45289&lt;/D&gt;&lt;/FQL&gt;&lt;FQL&gt;&lt;Q&gt;SPY^FG_PRICE(0,-200D)&lt;/Q&gt;&lt;R&gt;201&lt;/R&gt;&lt;C&gt;1&lt;/C&gt;&lt;D xsi:type="xsd:double"&gt;584.59&lt;/D&gt;&lt;D xsi:type="xsd:double"&gt;582.35&lt;/D&gt;&lt;D xsi:type="xsd:double"&gt;582.3&lt;/D&gt;&lt;D xsi:type="xsd:double"&gt;579.78&lt;/D&gt;&lt;D xsi:type="xsd:double"&gt;584.32&lt;/D&gt;&lt;D xsi:type="xsd:double"&gt;579.58&lt;/D&gt;&lt;D xsi:type="xsd:double"&gt;576.13&lt;/D&gt;&lt;D xsi:type="xsd:double"&gt;577.14&lt;/D&gt;&lt;D xsi:type="xsd:double"&gt;573.17&lt;/D&gt;&lt;D xsi:type="xsd:double"&gt;567.8&lt;/D&gt;&lt;D xsi:type="xsd:double"&gt;572.98&lt;/D&gt;&lt;D xsi:type="xsd:double"&gt;567.82&lt;/D&gt;&lt;D xsi:type="xsd:double"&gt;568.86&lt;/D&gt;&lt;D xsi:type="xsd:double"&gt;568.62&lt;/D&gt;&lt;D xsi:type="xsd:double"&gt;573.76&lt;/D&gt;&lt;D xsi:type="xsd:double"&gt;571.47&lt;/D&gt;&lt;D xsi:type="xsd:double"&gt;572.3&lt;/D&gt;&lt;D xsi:type="xsd:double"&gt;570.04&lt;/D&gt;&lt;D xsi:type="xsd:double"&gt;571.3&lt;/D&gt;&lt;D xsi:type="xsd:double"&gt;569.67&lt;/D&gt;&lt;D xsi:type="xsd:double"&gt;568.25&lt;/D&gt;&lt;D xsi:type="xsd:double"&gt;570.98&lt;/D&gt;&lt;D xsi:type="xsd:double"&gt;561.4&lt;/D&gt;&lt;D xsi:type="xsd:double"&gt;563.07&lt;/D&gt;&lt;D xsi:type="xsd:double"&gt;562.84&lt;/D&gt;&lt;D xsi:type="xsd:double"&gt;562.01&lt;/D&gt;&lt;D xsi:type="xsd:double"&gt;559.09&lt;/D&gt;&lt;D xsi:type="xsd:double"&gt;554.42&lt;/D&gt;&lt;D xsi:type="xsd:double"&gt;548.79&lt;/D&gt;&lt;D xsi:type="xsd:double"&gt;546.41&lt;/D&gt;&lt;D xsi:type="xsd:double"&gt;540.36&lt;/D&gt;&lt;D xsi:type="xsd:double"&gt;549.61&lt;/D&gt;&lt;D xsi:type="xsd:double"&gt;550.95&lt;/D&gt;&lt;D xsi:type="xsd:double"&gt;552.08&lt;/D&gt;&lt;D xsi:type="xsd:double"&gt;563.68&lt;/D&gt;&lt;D xsi:type="xsd:double"&gt;558.35&lt;/D&gt;&lt;D xsi:type="xsd:double"&gt;558.3&lt;/D&gt;&lt;D xsi:type="xsd:double"&gt;561.56&lt;/D&gt;&lt;D xsi:type="xsd:double"&gt;560.79&lt;/D&gt;&lt;D xsi:type="xsd:double"&gt;562.13&lt;/D&gt;&lt;D xsi:type="xsd:double"&gt;556.22&lt;/D&gt;&lt;D xsi:type="xsd:double"&gt;560.62&lt;/D&gt;&lt;D xsi:type="xsd:double"&gt;558.7&lt;/D&gt;&lt;D xsi:type="xsd:double"&gt;559.61&lt;/D&gt;&lt;D xsi:type="xsd:double"&gt;554.31&lt;/D&gt;&lt;D xsi:type="xsd:double"&gt;553.07&lt;/D&gt;&lt;D xsi:type="xsd:double"&gt;543.75&lt;/D&gt;&lt;D xsi:type="xsd:double"&gt;542.04&lt;/D&gt;&lt;D xsi:type="xsd:double"&gt;533.27&lt;/D&gt;&lt;D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xsi:type="xsd:double"&gt;468.79&lt;/D&gt;&lt;/FQL&gt;&lt;FQL&gt;&lt;Q&gt;URTH^P_PRICE(0)/P_PRICE_HIGH_PR(0,,,USD,,,"PRICE","INTRA","52W")&lt;/Q&gt;&lt;R&gt;1&lt;/R&gt;&lt;C&gt;1&lt;/C&gt;&lt;D xsi:type="xsd:double"&gt;0.9978267&lt;/D&gt;&lt;/FQL&gt;&lt;FQL&gt;&lt;Q&gt;EWD^P_PRICE(0)/P_PRICE_HIGH_PR(0,,,USD,,,"PRICE","INTRA","52W")&lt;/Q&gt;&lt;R&gt;1&lt;/R&gt;&lt;C&gt;1&lt;/C&gt;&lt;D xsi:type="xsd:double"&gt;0.9372157&lt;/D&gt;&lt;/FQL&gt;&lt;FQL&gt;&lt;Q&gt;EWG^P_PRICE(0)/P_PRICE_HIGH_PR(0,,,USD,,,"PRICE","INTRA","52W")&lt;/Q&gt;&lt;R&gt;1&lt;/R&gt;&lt;C&gt;1&lt;/C&gt;&lt;D xsi:type="xsd:double"&gt;0.97772574&lt;/D&gt;&lt;/FQL&gt;&lt;FQL&gt;&lt;Q&gt;FXI^PERCENT_CHANGE(FMA_EPS(+1,0,,,,"PORTAGG","MEAN"),FMA_EPS(+1,-1AM,,,,"PORTAGG","MEAN"))&lt;/Q&gt;&lt;R&gt;1&lt;/R&gt;&lt;C&gt;1&lt;/C&gt;&lt;D xsi:type="xsd:double"&gt;-0.507457340753782&lt;/D&gt;&lt;/FQL&gt;&lt;FQL&gt;&lt;Q&gt;EWD^PERCENT_CHANGE(FMA_EPS(+1,0,,,,"PORTAGG","MEAN"),FMA_EPS(+1,-3AM,,,,"PORTAGG","MEAN"))&lt;/Q&gt;&lt;R&gt;1&lt;/R&gt;&lt;C&gt;1&lt;/C&gt;&lt;D xsi:type="xsd:double"&gt;-2.83221090790628&lt;/D&gt;&lt;/FQL&gt;&lt;FQL&gt;&lt;Q&gt;EWU^PERCENT_CHANGE(FMA_EPS(+1,0,,,,"PORTAGG","MEAN"),FMA_EPS(+1,-1AM,,,,"PORTAGG","MEAN"))&lt;/Q&gt;&lt;R&gt;1&lt;/R&gt;&lt;C&gt;1&lt;/C&gt;&lt;D xsi:type="xsd:double"&gt;-1.85990667071798&lt;/D&gt;&lt;/FQL&gt;&lt;FQL&gt;&lt;Q&gt;EWA^FMA_PCT_ABOVE_MAVG(200,0,,,,"PORTAGG")&lt;/Q&gt;&lt;R&gt;1&lt;/R&gt;&lt;C&gt;1&lt;/C&gt;&lt;D xsi:type="xsd:double"&gt;67.2413793103448&lt;/D&gt;&lt;/FQL&gt;&lt;FQL&gt;&lt;Q&gt;INDA^SIZE(FG_CONSTITUENTS)&lt;/Q&gt;&lt;R&gt;1&lt;/R&gt;&lt;C&gt;1&lt;/C&gt;&lt;D xsi:type="xsd:long"&gt;152&lt;/D&gt;&lt;/FQL&gt;&lt;FQL&gt;&lt;Q&gt;VGK^FMA_COS_DOWN("EPS","1M",+1,0,,,"PORTAGG","MEANR")&lt;/Q&gt;&lt;R&gt;1&lt;/R&gt;&lt;C&gt;1&lt;/C&gt;&lt;D xsi:type="xsd:double"&gt;507&lt;/D&gt;&lt;/FQL&gt;&lt;FQL&gt;&lt;Q&gt;SPY^FMA_COS_UP("EPS","1M",+1,0,,,"PORTAGG","MEANR")&lt;/Q&gt;&lt;R&gt;1&lt;/R&gt;&lt;C&gt;1&lt;/C&gt;&lt;D xsi:type="xsd:double"&gt;159&lt;/D&gt;&lt;/FQL&gt;&lt;FQL&gt;&lt;Q&gt;EWC^SIZE(FG_CONSTITUENTS)&lt;/Q&gt;&lt;R&gt;1&lt;/R&gt;&lt;C&gt;1&lt;/C&gt;&lt;D xsi:type="xsd:long"&gt;86&lt;/D&gt;&lt;/FQL&gt;&lt;FQL&gt;&lt;Q&gt;EWL^FG_COMPANY_NAME&lt;/Q&gt;&lt;R&gt;1&lt;/R&gt;&lt;C&gt;1&lt;/C&gt;&lt;D xsi:type="xsd:string"&gt;iShares MSCI Switzerland ETF&lt;/D&gt;&lt;/FQL&gt;&lt;FQL&gt;&lt;Q&gt;FXI^FG_TOTAL_RETURNC(-1AM,-4AM)&lt;/Q&gt;&lt;R&gt;1&lt;/R&gt;&lt;C&gt;1&lt;/C&gt;&lt;D xsi:type="xsd:double"&gt;-1.3930678&lt;/D&gt;&lt;/FQL&gt;&lt;FQL&gt;&lt;Q&gt;TLT^FG_TOTAL_RETURNC(-1AM,-4AM)&lt;/Q&gt;&lt;R&gt;1&lt;/R&gt;&lt;C&gt;1&lt;/C&gt;&lt;D xsi:type="xsd:double"&gt;6.3148975&lt;/D&gt;&lt;/FQL&gt;&lt;FQL&gt;&lt;Q&gt;UUP^FG_TOTAL_RETURNC(-1AM,-4AM)&lt;/Q&gt;&lt;R&gt;1&lt;/R&gt;&lt;C&gt;1&lt;/C&gt;&lt;D xsi:type="xsd:double"&gt;-2.4213076&lt;/D&gt;&lt;/FQL&gt;&lt;FQL&gt;&lt;Q&gt;BIGPX^FG_TOTAL_RETURNC(0,-3AM)&lt;/Q&gt;&lt;R&gt;1&lt;/R&gt;&lt;C&gt;1&lt;/C&gt;&lt;D xsi:type="xsd:double"&gt;4.0075183&lt;/D&gt;&lt;/FQL&gt;&lt;FQL&gt;&lt;Q&gt;EMXC^FG_TOTAL_RETURNC(0,-3AM)&lt;/Q&gt;&lt;R&gt;1&lt;/R&gt;&lt;C&gt;1&lt;/C&gt;&lt;D xsi:type="xsd:double"&gt;1.3955832&lt;/D&gt;&lt;/FQL&gt;&lt;FQL&gt;&lt;Q&gt;DBC^FG_TOTAL_RETURNC(0,-3AM)&lt;/Q&gt;&lt;R&gt;1&lt;/R&gt;&lt;C&gt;1&lt;/C&gt;&lt;D xsi:type="xsd:double"&gt;-2.4464786&lt;/D&gt;&lt;/FQL&gt;&lt;FQL&gt;&lt;Q&gt;UUP^FG_COMPANY_NAME&lt;/Q&gt;&lt;R&gt;1&lt;/R&gt;&lt;C&gt;1&lt;/C&gt;&lt;D xsi:type="xsd:string"&gt;Invesco DB US Dollar Index Bullish Fund&lt;/D&gt;&lt;/FQL&gt;&lt;FQL&gt;&lt;Q&gt;INDA^FMA_DIV_YLD(NTMA,NOW,NOW,M,"PORTAGG","MEANR")&lt;/Q&gt;&lt;R&gt;1&lt;/R&gt;&lt;C&gt;1&lt;/C&gt;&lt;D xsi:type="xsd:double"&gt;1.21341275131075&lt;/D&gt;&lt;/FQL&gt;&lt;FQL&gt;&lt;Q&gt;QQQ^FMA_DIV_YLD(NTMA,NOW,NOW,M,"PORTAGG","MEANR")&lt;/Q&gt;&lt;R&gt;1&lt;/R&gt;&lt;C&gt;1&lt;/C&gt;&lt;D xsi:type="xsd:double"&gt;0.817343301147441&lt;/D&gt;&lt;/FQL&gt;&lt;FQL&gt;&lt;Q&gt;BIGPX^FG_PRICE(0,-200D)&lt;/Q&gt;&lt;R&gt;201&lt;/R&gt;&lt;C&gt;1&lt;/C&gt;&lt;D xsi:type="xsd:double"&gt;16.61&lt;/D&gt;&lt;D xsi:type="xsd:double"&gt;16.56&lt;/D&gt;&lt;D xsi:type="xsd:double"&gt;16.58&lt;/D&gt;&lt;D xsi:type="xsd:double"&gt;16.53&lt;/D&gt;&lt;D xsi:type="xsd:double"&gt;16.62&lt;/D&gt;&lt;D xsi:type="xsd:double"&gt;16.55&lt;/D&gt;&lt;D xsi:type="xsd:double"&gt;16.5&lt;/D&gt;&lt;D xsi:type="xsd:double"&gt;16.51&lt;/D&gt;&lt;D xsi:type="xsd:double"&gt;16.47&lt;/D&gt;&lt;D xsi:type="xsd:double"&gt;16.39&lt;/D&gt;&lt;D xsi:type="xsd:double"&gt;16.49&lt;/D&gt;&lt;D xsi:type="xsd:double"&gt;16.45&lt;/D&gt;&lt;D xsi:type="xsd:double"&gt;16.5&lt;/D&gt;&lt;D xsi:type="xsd:double"&gt;16.5&lt;/D&gt;&lt;D xsi:type="xsd:double"&gt;16.57&lt;/D&gt;&lt;D xsi:type="xsd:double"&gt;16.58&lt;/D&gt;&lt;D xsi:type="xsd:double"&gt;16.59&lt;/D&gt;&lt;D xsi:type="xsd:double"&gt;16.51&lt;/D&gt;&lt;D xsi:type="xsd:double"&gt;16.55&lt;/D&gt;&lt;D xsi:type="xsd:double"&gt;16.5&lt;/D&gt;&lt;D xsi:type="xsd:double"&gt;16.47&lt;/D&gt;&lt;D xsi:type="xsd:double"&gt;16.52&lt;/D&gt;&lt;D xsi:type="xsd:double"&gt;16.33&lt;/D&gt;&lt;D xsi:type="xsd:double"&gt;16.39&lt;/D&gt;&lt;D xsi:type="xsd:double"&gt;16.36&lt;/D&gt;&lt;D xsi:type="xsd:double"&gt;16.36&lt;/D&gt;&lt;D xsi:type="xsd:double"&gt;16.3&lt;/D&gt;&lt;D xsi:type="xsd:double"&gt;16.22&lt;/D&gt;&lt;D xsi:type="xsd:double"&gt;16.11&lt;/D&gt;&lt;D xsi:type="xsd:double"&gt;16.07&lt;/D&gt;&lt;D xsi:type="xsd:double"&gt;15.95&lt;/D&gt;&lt;D xsi:type="xsd:double"&gt;16.12&lt;/D&gt;&lt;D xsi:type="xsd:double"&gt;16.13&lt;/D&gt;&lt;D xsi:type="xsd:double"&gt;16.13&lt;/D&gt;&lt;D xsi:type="xsd:double"&gt;16.34&lt;/D&gt;&lt;D xsi:type="xsd:double"&gt;16.28&lt;/D&gt;&lt;D xsi:type="xsd:double"&gt;16.28&lt;/D&gt;&lt;D xsi:type="xsd:double"&gt;16.35&lt;/D&gt;&lt;D xsi:type="xsd:double"&gt;16.33&lt;/D&gt;&lt;D xsi:type="xsd:double"&gt;16.38&lt;/D&gt;&lt;D xsi:type="xsd:double"&gt;16.23&lt;/D&gt;&lt;D xsi:type="xsd:double"&gt;16.35&lt;/D&gt;&lt;D xsi:type="xsd:double"&gt;16.29&lt;/D&gt;&lt;D xsi:type="xsd:double"&gt;16.29&lt;/D&gt;&lt;D xsi:type="xsd:double"&gt;16.13&lt;/D&gt;&lt;D xsi:type="xsd:double"&gt;16.13&lt;/D&gt;&lt;D xsi:type="xsd:double"&gt;15.98&lt;/D&gt;&lt;D xsi:type="xsd:double"&gt;15.94&lt;/D&gt;&lt;D xsi:type="xsd:double"&gt;15.74&lt;/D&gt;&lt;D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xsi:type="xsd:double"&gt;14.49&lt;/D&gt;&lt;/FQL&gt;&lt;FQL&gt;&lt;Q&gt;VWO^FG_PRICE(0,-200D)&lt;/Q&gt;&lt;R&gt;201&lt;/R&gt;&lt;C&gt;1&lt;/C&gt;&lt;D xsi:type="xsd:double"&gt;47.83&lt;/D&gt;&lt;D xsi:type="xsd:double"&gt;47.25&lt;/D&gt;&lt;D xsi:type="xsd:double"&gt;47.4&lt;/D&gt;&lt;D xsi:type="xsd:double"&gt;46.96&lt;/D&gt;&lt;D xsi:type="xsd:double"&gt;47.92&lt;/D&gt;&lt;D xsi:type="xsd:double"&gt;48.15&lt;/D&gt;&lt;D xsi:type="xsd:double"&gt;47.81&lt;/D&gt;&lt;D xsi:type="xsd:double"&gt;47.71&lt;/D&gt;&lt;D xsi:type="xsd:double"&gt;48.04&lt;/D&gt;&lt;D xsi:type="xsd:double"&gt;49.49&lt;/D&gt;&lt;D xsi:type="xsd:double"&gt;49.06&lt;/D&gt;&lt;D xsi:type="xsd:double"&gt;48.47&lt;/D&gt;&lt;D xsi:type="xsd:double"&gt;49.21&lt;/D&gt;&lt;D xsi:type="xsd:double"&gt;48.21&lt;/D&gt;&lt;D xsi:type="xsd:double"&gt;47.85&lt;/D&gt;&lt;D xsi:type="xsd:double"&gt;48.25&lt;/D&gt;&lt;D xsi:type="xsd:double"&gt;48.26&lt;/D&gt;&lt;D xsi:type="xsd:double"&gt;46.77&lt;/D&gt;&lt;D xsi:type="xsd:double"&gt;47.25&lt;/D&gt;&lt;D xsi:type="xsd:double"&gt;45.66&lt;/D&gt;&lt;D xsi:type="xsd:double"&gt;45.29&lt;/D&gt;&lt;D xsi:type="xsd:double"&gt;45.45&lt;/D&gt;&lt;D xsi:type="xsd:double"&gt;44.52&lt;/D&gt;&lt;D xsi:type="xsd:double"&gt;44.68&lt;/D&gt;&lt;D xsi:type="xsd:double"&gt;44.63&lt;/D&gt;&lt;D xsi:type="xsd:double"&gt;44.46&lt;/D&gt;&lt;D xsi:type="xsd:double"&gt;44.26&lt;/D&gt;&lt;D xsi:type="xsd:double"&gt;43.97&lt;/D&gt;&lt;D xsi:type="xsd:double"&gt;43.7&lt;/D&gt;&lt;D xsi:type="xsd:double"&gt;43.8&lt;/D&gt;&lt;D xsi:type="xsd:double"&gt;43.5&lt;/D&gt;&lt;D xsi:type="xsd:double"&gt;44.14&lt;/D&gt;&lt;D xsi:type="xsd:double"&gt;44.02&lt;/D&gt;&lt;D xsi:type="xsd:double"&gt;44.04&lt;/D&gt;&lt;D xsi:type="xsd:double"&gt;44.72&lt;/D&gt;&lt;D xsi:type="xsd:double"&gt;44.6&lt;/D&gt;&lt;D xsi:type="xsd:double"&gt;44.54&lt;/D&gt;&lt;D xsi:type="xsd:double"&gt;44.83&lt;/D&gt;&lt;D xsi:type="xsd:double"&gt;44.78&lt;/D&gt;&lt;D xsi:type="xsd:double"&gt;45.07&lt;/D&gt;&lt;D xsi:type="xsd:double"&gt;44.43&lt;/D&gt;&lt;D xsi:type="xsd:double"&gt;44.96&lt;/D&gt;&lt;D xsi:type="xsd:double"&gt;44.75&lt;/D&gt;&lt;D xsi:type="xsd:double"&gt;45.19&lt;/D&gt;&lt;D xsi:type="xsd:double"&gt;44.73&lt;/D&gt;&lt;D xsi:type="xsd:double"&gt;44.27&lt;/D&gt;&lt;D xsi:type="xsd:double"&gt;43.79&lt;/D&gt;&lt;D xsi:type="xsd:double"&gt;44.07&lt;/D&gt;&lt;D xsi:type="xsd:double"&gt;43.74&lt;/D&gt;&lt;D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</t>
        </r>
      </text>
    </comment>
    <comment ref="A4" authorId="0" shapeId="0" xr:uid="{0935E410-7A8F-4275-8E85-DCA5557DB81A}">
      <text>
        <r>
          <rPr>
            <b/>
            <sz val="9"/>
            <color indexed="81"/>
            <rFont val="Tahoma"/>
            <charset val="1"/>
          </rPr>
          <t>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xsi:type="xsd:double"&gt;40.5&lt;/D&gt;&lt;/FQL&gt;&lt;FQL&gt;&lt;Q&gt;URTH^FG_TOTAL_RETURNC(0,-6AM)&lt;/Q&gt;&lt;R&gt;1&lt;/R&gt;&lt;C&gt;1&lt;/C&gt;&lt;D xsi:type="xsd:double"&gt;15.625644&lt;/D&gt;&lt;/FQL&gt;&lt;FQL&gt;&lt;Q&gt;EWD^FG_TOTAL_RETURNC(0,-6AM)&lt;/Q&gt;&lt;R&gt;1&lt;/R&gt;&lt;C&gt;1&lt;/C&gt;&lt;D xsi:type="xsd:double"&gt;9.0489025&lt;/D&gt;&lt;/FQL&gt;&lt;FQL&gt;&lt;Q&gt;FXI^FMA_PCT_ABOVE_MAVG(200,0,,,,"PORTAGG")&lt;/Q&gt;&lt;R&gt;1&lt;/R&gt;&lt;C&gt;1&lt;/C&gt;&lt;D xsi:type="xsd:double"&gt;82&lt;/D&gt;&lt;/FQL&gt;&lt;FQL&gt;&lt;Q&gt;EWJ^PERCENT_CHANGE(FMA_EPS(+1,0,,,,"PORTAGG","MEAN"),FMA_EPS(+1,-3AM,,,,"PORTAGG","MEAN"))&lt;/Q&gt;&lt;R&gt;1&lt;/R&gt;&lt;C&gt;1&lt;/C&gt;&lt;D xsi:type="xsd:double"&gt;7.4685678529611&lt;/D&gt;&lt;/FQL&gt;&lt;FQL&gt;&lt;Q&gt;ENZL^PERCENT_CHANGE(FMA_EPS(+1,0,,,,"PORTAGG","MEAN"),FMA_EPS(+1,-3AM,,,,"PORTAGG","MEAN"))&lt;/Q&gt;&lt;R&gt;1&lt;/R&gt;&lt;C&gt;1&lt;/C&gt;&lt;D xsi:type="xsd:double"&gt;10.9622952386155&lt;/D&gt;&lt;/FQL&gt;&lt;FQL&gt;&lt;Q&gt;VGK^FMA_COS_UP("EPS","1M",+1,0,,,"PORTAGG","MEANR")&lt;/Q&gt;&lt;R&gt;1&lt;/R&gt;&lt;C&gt;1&lt;/C&gt;&lt;D xsi:type="xsd:double"&gt;441&lt;/D&gt;&lt;/FQL&gt;&lt;FQL&gt;&lt;Q&gt;FXI^FG_TOTAL_RETURNC(-1AM,-2AM)&lt;/Q&gt;&lt;R&gt;1&lt;/R&gt;&lt;C&gt;1&lt;/C&gt;&lt;D xsi:type="xsd:double"&gt;-0.6449163&lt;/D&gt;&lt;/FQL&gt;&lt;FQL&gt;&lt;Q&gt;UUP^FG_TOTAL_RETURNC(-1AM,-2AM)&lt;/Q&gt;&lt;R&gt;1&lt;/R&gt;&lt;C&gt;1&lt;/C&gt;&lt;D xsi:type="xsd:double"&gt;-0.70397854&lt;/D&gt;&lt;/FQL&gt;&lt;FQL&gt;&lt;Q&gt;EMXC^FG_TOTAL_RETURNC(0,-1AM)&lt;/Q&gt;&lt;R&gt;1&lt;/R&gt;&lt;C&gt;1&lt;/C&gt;&lt;D xsi:type="xsd:double"&gt;1.54742&lt;/D&gt;&lt;/FQL&gt;&lt;FQL&gt;&lt;Q&gt;DBC^FG_TOTAL_RETURNC(0,-1AM)&lt;/Q&gt;&lt;R&gt;1&lt;/R&gt;&lt;C&gt;1&lt;/C&gt;&lt;D xsi:type="xsd:double"&gt;2.2904277&lt;/D&gt;&lt;/FQL&gt;&lt;FQL&gt;&lt;Q&gt;SPY^FG_TOTAL_RETURNC(0,-1AM)&lt;/Q&gt;&lt;R&gt;1&lt;/R&gt;&lt;C&gt;1&lt;/C&gt;&lt;D xsi:type="xsd:double"&gt;4.4505954&lt;/D&gt;&lt;/FQL&gt;&lt;FQL&gt;&lt;Q&gt;GLD^FG_COMPANY_NAME&lt;/Q&gt;&lt;R&gt;1&lt;/R&gt;&lt;C&gt;1&lt;/C&gt;&lt;D xsi:type="xsd:string"&gt;SPDR Gold Shares&lt;/D&gt;&lt;/FQL&gt;&lt;FQL&gt;&lt;Q&gt;INDA^FG_PE_NTM(0,,,90,0)&lt;/Q&gt;&lt;R&gt;1&lt;/R&gt;&lt;C&gt;1&lt;/C&gt;&lt;D xsi:type="xsd:double"&gt;24.3602934936531&lt;/D&gt;&lt;/FQL&gt;&lt;FQL&gt;&lt;Q&gt;BTC00-USA^FG_PRICE(0)/MAX(FG_PRICE(0,-12AM,D))&lt;/Q&gt;&lt;R&gt;1&lt;/R&gt;&lt;C&gt;1&lt;/C&gt;&lt;D xsi:type="xsd:double"&gt;0.930595954812961&lt;/D&gt;&lt;/FQL&gt;&lt;FQL&gt;&lt;Q&gt;EWG^FG_TOTAL_RETURNC(0,-6AM)&lt;/Q&gt;&lt;R&gt;1&lt;/R&gt;&lt;C&gt;1&lt;/C&gt;&lt;D xsi:type="xsd:double"&gt;13.791132&lt;/D&gt;&lt;/FQL&gt;&lt;FQL&gt;&lt;Q&gt;INDA^FMA_COS_DOWN("EPS","1M",+1,0,,,"PORTAGG","MEANR")&lt;/Q&gt;&lt;R&gt;1&lt;/R&gt;&lt;C&gt;1&lt;/C&gt;&lt;D xsi:type="xsd:double"&gt;75&lt;/D&gt;&lt;/FQL&gt;&lt;FQL&gt;&lt;Q&gt;TLT^FG_TOTAL_RETURNC(-1AM,-2AM)&lt;/Q&gt;&lt;R&gt;1&lt;/R&gt;&lt;C&gt;1&lt;/C&gt;&lt;D xsi:type="xsd:double"&gt;2.5335312&lt;/D&gt;&lt;/FQL&gt;&lt;FQL&gt;&lt;Q&gt;QQQ^FG_PE_NTM(0,,,90,0)&lt;/Q&gt;&lt;R&gt;1&lt;/R&gt;&lt;C&gt;1&lt;/C&gt;&lt;D xsi:type="xsd:double"&gt;26.4329532900295&lt;/D&gt;&lt;/FQL&gt;&lt;FQL&gt;&lt;Q&gt;EWU^FMA_PCT_ABOVE_MAVG(200,0,,,,"PORTAGG")&lt;/Q&gt;&lt;R&gt;1&lt;/R&gt;&lt;C&gt;1&lt;/C&gt;&lt;D xsi:type="xsd:double"&gt;60.2564102564103&lt;/D&gt;&lt;/FQL&gt;&lt;FQL&gt;&lt;Q&gt;BTC00-USA^FG_PRICE(0,-200D)&lt;/Q&gt;&lt;R&gt;201&lt;/R&gt;&lt;C&gt;1&lt;/C&gt;&lt;D xsi:type="xsd:double"&gt;68785&lt;/D&gt;&lt;D xsi:type="xsd:double"&gt;66905&lt;/D&gt;&lt;D xsi:type="xsd:double"&gt;67925&lt;/D&gt;&lt;D xsi:type="xsd:double"&gt;67220&lt;/D&gt;&lt;D xsi:type="xsd:double"&gt;66145&lt;/D&gt;&lt;D xsi:type="xsd:double"&gt;63305&lt;/D&gt;&lt;D xsi:type="xsd:double"&gt;59795&lt;/D&gt;&lt;D xsi:type="xsd:double"&gt;61115&lt;/D&gt;&lt;D xsi:type="xsd:double"&gt;62400&lt;/D&gt;&lt;D xsi:type="xsd:double"&gt;63560&lt;/D&gt;&lt;D xsi:type="xsd:double"&gt;62715&lt;/D&gt;&lt;D xsi:type="xsd:double"&gt;61295&lt;/D&gt;&lt;D xsi:type="xsd:double"&gt;60430&lt;/D&gt;&lt;D xsi:type="xsd:double"&gt;61965&lt;/D&gt;&lt;D xsi:type="xsd:double"&gt;63745&lt;/D&gt;&lt;D xsi:type="xsd:double"&gt;66140&lt;/D&gt;&lt;D xsi:type="xsd:double"&gt;64735&lt;/D&gt;&lt;D xsi:type="xsd:double"&gt;63200&lt;/D&gt;&lt;D xsi:type="xsd:double"&gt;64460&lt;/D&gt;&lt;D xsi:type="xsd:double"&gt;63360&lt;/D&gt;&lt;D xsi:type="xsd:double"&gt;62935&lt;/D&gt;&lt;D xsi:type="xsd:double"&gt;63415&lt;/D&gt;&lt;D xsi:type="xsd:double"&gt;60140&lt;/D&gt;&lt;D xsi:type="xsd:double"&gt;60105&lt;/D&gt;&lt;D xsi:type="xsd:double"&gt;57985&lt;/D&gt;&lt;D xsi:type="xsd:double"&gt;59935&lt;/D&gt;&lt;D xsi:type="xsd:double"&gt;58580&lt;/D&gt;&lt;D xsi:type="xsd:double"&gt;57860&lt;/D&gt;&lt;D xsi:type="xsd:double"&gt;58195&lt;/D&gt;&lt;D xsi:type="xsd:double"&gt;57410&lt;/D&gt;&lt;D xsi:type="xsd:double"&gt;53695&lt;/D&gt;&lt;D xsi:type="xsd:double"&gt;56215&lt;/D&gt;&lt;D xsi:type="xsd:double"&gt;58355&lt;/D&gt;&lt;D xsi:type="xsd:double"&gt;58240&lt;/D&gt;&lt;D xsi:type="xsd:double"&gt;58980&lt;/D&gt;&lt;D xsi:type="xsd:double"&gt;59275&lt;/D&gt;&lt;D xsi:type="xsd:double"&gt;58950&lt;/D&gt;&lt;D xsi:type="xsd:double"&gt;62055&lt;/D&gt;&lt;D xsi:type="xsd:double"&gt;63330&lt;/D&gt;&lt;D xsi:type="xsd:double"&gt;63815&lt;/D&gt;&lt;D xsi:type="xsd:double"&gt;60350&lt;/D&gt;&lt;D xsi:type="xsd:double"&gt;61730&lt;/D&gt;&lt;D xsi:type="xsd:double"&gt;59670&lt;/D&gt;&lt;D xsi:type="xsd:double"&gt;59200&lt;/D&gt;&lt;D xsi:type="xsd:double"&gt;59990&lt;/D&gt;&lt;D xsi:type="xsd:double"&gt;57220&lt;/D&gt;&lt;D xsi:type="xsd:double"&gt;59080&lt;/D&gt;&lt;D xsi:type="xsd:double"&gt;61105&lt;/D&gt;&lt;D xsi:type="xsd:double"&gt;59200&lt;/D&gt;&lt;D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xsi:type="xsd:double"&gt;43080&lt;/D&gt;&lt;/FQL&gt;&lt;FQL&gt;&lt;Q&gt;VWO^JULIAN(P_PRICE(0,-200D).DATES)&lt;/Q&gt;&lt;R&gt;201&lt;/R&gt;&lt;C&gt;1&lt;/C&gt;&lt;D xsi:type="xsd:long"&gt;45583&lt;/D&gt;&lt;D xsi:type="xsd:long"&gt;45582&lt;/D&gt;&lt;D xsi:type="xsd:long"&gt;45581&lt;/D&gt;&lt;D xsi:type="xsd:long"&gt;45580&lt;/D&gt;&lt;D xsi:type="xsd:long"&gt;45579&lt;/D&gt;&lt;D xsi:type="xsd:long"&gt;45576&lt;/D&gt;&lt;D xsi:type="xsd:long"&gt;45575&lt;/D&gt;&lt;D xsi:type="xsd:long"&gt;45574&lt;/D&gt;&lt;D xsi:type="xsd:long"&gt;45573&lt;/D&gt;&lt;D xsi:type="xsd:long"&gt;45572&lt;/D&gt;&lt;D xsi:type="xsd:long"&gt;45569&lt;/D&gt;&lt;D xsi:type="xsd:long"&gt;45568&lt;/D&gt;&lt;D xsi:type="xsd:long"&gt;45567&lt;/D&gt;&lt;D xsi:type="xsd:long"&gt;45566&lt;/D&gt;&lt;D xsi:type="xsd:long"&gt;45565&lt;/D&gt;&lt;D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xsi:type="xsd:long"&gt;45294&lt;/D&gt;&lt;/FQL&gt;&lt;FQL&gt;&lt;Q&gt;URTH^FG_TOTAL_RETURNC(0,-3AM)&lt;/Q&gt;&lt;R&gt;1&lt;/R&gt;&lt;C&gt;1&lt;/C&gt;&lt;D xsi:type="xsd:double"&gt;5.4313064&lt;/D&gt;&lt;/FQL&gt;&lt;FQL&gt;&lt;Q&gt;EWD^FG_TOTAL_RETURNC(0,-3AM)&lt;/Q&gt;&lt;R&gt;1&lt;/R&gt;&lt;C&gt;1&lt;/C&gt;&lt;D xsi:type="xsd:double"&gt;0.8074403&lt;/D&gt;&lt;/FQL&gt;&lt;FQL&gt;&lt;Q&gt;EWG^FG_TOTAL_RETURNC(0,-3AM)&lt;/Q&gt;&lt;R&gt;1&lt;/R&gt;&lt;C&gt;1&lt;/C&gt;&lt;D xsi:type="xsd:double"&gt;6.9916606&lt;/D&gt;&lt;/FQL&gt;&lt;FQL&gt;&lt;Q&gt;IWM^PERCENT_CHANGE(FMA_EPS(+1,0,,,,"PORTAGG","MEAN"),FMA_EPS(+1,-3AM,,,,"PORTAGG","MEAN"))&lt;/Q&gt;&lt;R&gt;1&lt;/R&gt;&lt;C&gt;1&lt;/C&gt;&lt;D xsi:type="xsd:double"&gt;-8.70365693967534&lt;/D&gt;&lt;/FQL&gt;&lt;FQL&gt;&lt;Q&gt;EWJ^PERCENT_CHANGE(FMA_EPS(+1,0,,,,"PORTAGG","MEAN"),FMA_EPS(+1,-1AM,,,,"PORTAGG","MEAN"))&lt;/Q&gt;&lt;R&gt;1&lt;/R&gt;&lt;C&gt;1&lt;/C&gt;&lt;D xsi:type="xsd:double"&gt;-4.05134009801606&lt;/D&gt;&lt;/FQL&gt;&lt;FQL&gt;&lt;Q&gt;EWL^PERCENT_CHANGE(FMA_EPS(+1,0,,,,"PORTAGG","MEAN"),FMA_EPS(+1,-3AM,,,,"PORTAGG","MEAN"))&lt;/Q&gt;&lt;R&gt;1&lt;/R&gt;&lt;C&gt;1&lt;/C&gt;&lt;D xsi:type="xsd:double"&gt;2.88776237856061&lt;/D&gt;&lt;/FQL&gt;&lt;FQL&gt;&lt;Q&gt;ENZL^PERCENT_CHANGE(FMA_EPS(+1,0,,,,"PORTAGG","MEAN"),FMA_EPS(+1,-1AM,,,,"PORTAGG","MEAN"))&lt;/Q&gt;&lt;R&gt;1&lt;/R&gt;&lt;C&gt;1&lt;/C&gt;&lt;D xsi:type="xsd:double"&gt;-3.50506135963737&lt;/D&gt;&lt;/FQL&gt;&lt;FQL&gt;&lt;Q&gt;INDA^FMA_COS_UP("EPS","1M",+1,0,,,"PORTAGG","MEANR")&lt;/Q&gt;&lt;R&gt;1&lt;/R&gt;&lt;C&gt;1&lt;/C&gt;&lt;D xsi:type="xsd:double"&gt;37&lt;/D&gt;&lt;/FQL&gt;&lt;FQL&gt;&lt;Q&gt;EWG^FG_COMPANY_NAME&lt;/Q&gt;&lt;R&gt;1&lt;/R&gt;&lt;C&gt;1&lt;/C&gt;&lt;D xsi:type="xsd:string"&gt;iShares MSCI Germany ETF&lt;/D&gt;&lt;/FQL&gt;&lt;FQL&gt;&lt;Q&gt;EWJ^P_PRICE(-1AM)/P_PRICE_HIGH_PR(-1AM,,,,,,"PRICE","INTRA","52W")&lt;/Q&gt;&lt;R&gt;1&lt;/R&gt;&lt;C&gt;1&lt;/C&gt;&lt;D xsi:type="xsd:double"&gt;0.9594193&lt;/D&gt;&lt;/FQL&gt;&lt;FQL&gt;&lt;Q&gt;EWD^FMA_PCT_ABOVE_MAVG(200,0,,,,"PORTAGG")&lt;/Q&gt;&lt;R&gt;1&lt;/R&gt;&lt;C&gt;1&lt;/C&gt;&lt;D xsi:type="xsd:double"&gt;66.6666666666667&lt;/D&gt;&lt;/FQL&gt;&lt;FQL&gt;&lt;Q&gt;EWI^SIZE(FG_CONSTITUENTS)&lt;/Q&gt;&lt;R&gt;1&lt;/R&gt;&lt;C&gt;1&lt;/C&gt;&lt;D xsi:type="xsd:long"&gt;27&lt;/D&gt;&lt;/FQL&gt;&lt;FQL&gt;&lt;Q&gt;EWC^FMA_COS_UP("EPS","1M",+1,0,,,"PORTAGG","MEANR")&lt;/Q&gt;&lt;R&gt;1&lt;/R&gt;&lt;C&gt;1&lt;/C&gt;&lt;D xsi:type="xsd:double"&gt;23&lt;/D&gt;&lt;/FQL&gt;&lt;FQL&gt;&lt;Q&gt;USO^P_PRICE(-1AM)/P_PRICE_HIGH_PR(-1AM,,,,,,"PRICE","INTRA","52W")&lt;/Q&gt;&lt;R&gt;1&lt;/R&gt;&lt;C&gt;1&lt;/C&gt;&lt;D xsi:type="xsd:double"&gt;0.8471406&lt;/D&gt;&lt;/FQL&gt;&lt;FQL&gt;&lt;Q&gt;FXI^FG_PRICE(0,-200D)&lt;/Q&gt;&lt;R&gt;201&lt;/R&gt;&lt;C&gt;1&lt;/C&gt;&lt;D xsi:type="xsd:double"&gt;32.17&lt;/D&gt;&lt;D xsi:type="xsd:double"&gt;30.85&lt;/D&gt;&lt;D xsi:type="xsd:double"&gt;31.65&lt;/D&gt;&lt;D xsi:type="xsd:double"&gt;31.1&lt;/D&gt;&lt;D xsi:type="xsd:double"&gt;32.74&lt;/D&gt;&lt;D xsi:type="xsd:double"&gt;33.37&lt;/D&gt;&lt;D xsi:type="xsd:double"&gt;33.22&lt;/D&gt;&lt;D xsi:type="xsd:double"&gt;32.79&lt;/D&gt;&lt;D xsi:type="xsd:double"&gt;33.33&lt;/D&gt;&lt;D xsi:type="xsd:double"&gt;36.69&lt;/D&gt;&lt;D xsi:type="xsd:double"&gt;35.71&lt;/D&gt;&lt;D xsi:type="xsd:double"&gt;34.5&lt;/D&gt;&lt;D xsi:type="xsd:double"&gt;35.48&lt;/D&gt;&lt;D xsi:type="xsd:double"&gt;33.1&lt;/D&gt;&lt;D xsi:type="xsd:double"&gt;31.78&lt;/D&gt;&lt;D xsi:type="xsd:double"&gt;32.17&lt;/D&gt;&lt;D xsi:type="xsd:double"&gt;31.92&lt;/D&gt;&lt;D xsi:type="xsd:double"&gt;29.56&lt;/D&gt;&lt;D xsi:type="xsd:double"&gt;30.4&lt;/D&gt;&lt;D xsi:type="xsd:double"&gt;27.68&lt;/D&gt;&lt;D xsi:type="xsd:double"&gt;27.15&lt;/D&gt;&lt;D xsi:type="xsd:double"&gt;27.13&lt;/D&gt;&lt;D xsi:type="xsd:double"&gt;26.19&lt;/D&gt;&lt;D xsi:type="xsd:double"&gt;26.34&lt;/D&gt;&lt;D xsi:type="xsd:double"&gt;26.01&lt;/D&gt;&lt;D xsi:type="xsd:double"&gt;25.86&lt;/D&gt;&lt;D xsi:type="xsd:double"&gt;25.71&lt;/D&gt;&lt;D xsi:type="xsd:double"&gt;25.72&lt;/D&gt;&lt;D xsi:type="xsd:double"&gt;25.46&lt;/D&gt;&lt;D xsi:type="xsd:double"&gt;25.52&lt;/D&gt;&lt;D xsi:type="xsd:double"&gt;25.5&lt;/D&gt;&lt;D xsi:type="xsd:double"&gt;25.85&lt;/D&gt;&lt;D xsi:type="xsd:double"&gt;25.98&lt;/D&gt;&lt;D xsi:type="xsd:double"&gt;26&lt;/D&gt;&lt;D xsi:type="xsd:double"&gt;26.46&lt;/D&gt;&lt;D xsi:type="xsd:double"&gt;26.33&lt;/D&gt;&lt;D xsi:type="xsd:double"&gt;26.14&lt;/D&gt;&lt;D xsi:type="xsd:double"&gt;26.56&lt;/D&gt;&lt;D xsi:type="xsd:double"&gt;26.27&lt;/D&gt;&lt;D xsi:type="xsd:double"&gt;26.48&lt;/D&gt;&lt;D xsi:type="xsd:double"&gt;26.07&lt;/D&gt;&lt;D xsi:type="xsd:double"&gt;26.27&lt;/D&gt;&lt;D xsi:type="xsd:double"&gt;26&lt;/D&gt;&lt;D xsi:type="xsd:double"&gt;26.6&lt;/D&gt;&lt;D xsi:type="xsd:double"&gt;26.36&lt;/D&gt;&lt;D xsi:type="xsd:double"&gt;25.84&lt;/D&gt;&lt;D xsi:type="xsd:double"&gt;25.32&lt;/D&gt;&lt;D xsi:type="xsd:double"&gt;25.8&lt;/D&gt;&lt;D xsi:type="xsd:double"&gt;25.65&lt;/D&gt;&lt;D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xsi:type="xsd:double"&gt;23.67&lt;/D&gt;&lt;/FQL&gt;&lt;FQL&gt;&lt;Q&gt;IWM^FG_PRICE(0,-200D)&lt;/Q&gt;&lt;R&gt;201&lt;/R&gt;&lt;C&gt;1&lt;/C&gt;&lt;D xsi:type="xsd:double"&gt;225.65&lt;/D&gt;&lt;D xsi:type="xsd:double"&gt;226.12&lt;/D&gt;&lt;D xsi:type="xsd:double"&gt;226.74&lt;/D&gt;&lt;D xsi:type="xsd:double"&gt;223.07&lt;/D&gt;&lt;D xsi:type="xsd:double"&gt;222.89&lt;/D&gt;&lt;D xsi:type="xsd:double"&gt;221.26&lt;/D&gt;&lt;D xsi:type="xsd:double"&gt;216.85&lt;/D&gt;&lt;D xsi:type="xsd:double"&gt;218.06&lt;/D&gt;&lt;D xsi:type="xsd:double"&gt;217.58&lt;/D&gt;&lt;D xsi:type="xsd:double"&gt;217.43&lt;/D&gt;&lt;D xsi:type="xsd:double"&gt;219.15&lt;/D&gt;&lt;D xsi:type="xsd:double"&gt;216.13&lt;/D&gt;&lt;D xsi:type="xsd:double"&gt;217.59&lt;/D&gt;&lt;D xsi:type="xsd:double"&gt;217.89&lt;/D&gt;&lt;D xsi:type="xsd:double"&gt;220.89&lt;/D&gt;&lt;D xsi:type="xsd:double"&gt;220.33&lt;/D&gt;&lt;D xsi:type="xsd:double"&gt;218.85&lt;/D&gt;&lt;D xsi:type="xsd:double"&gt;217.69&lt;/D&gt;&lt;D xsi:type="xsd:double"&gt;221.13&lt;/D&gt;&lt;D xsi:type="xsd:double"&gt;220.76&lt;/D&gt;&lt;D xsi:type="xsd:double"&gt;221.57&lt;/D&gt;&lt;D xsi:type="xsd:double"&gt;223.97&lt;/D&gt;&lt;D xsi:type="xsd:double"&gt;219.45&lt;/D&gt;&lt;D xsi:type="xsd:double"&gt;219.41&lt;/D&gt;&lt;D xsi:type="xsd:double"&gt;217.61&lt;/D&gt;&lt;D xsi:type="xsd:double"&gt;216.83&lt;/D&gt;&lt;D xsi:type="xsd:double"&gt;211.61&lt;/D&gt;&lt;D xsi:type="xsd:double"&gt;208.92&lt;/D&gt;&lt;D xsi:type="xsd:double"&gt;208.31&lt;/D&gt;&lt;D xsi:type="xsd:double"&gt;208.48&lt;/D&gt;&lt;D xsi:type="xsd:double"&gt;207.9&lt;/D&gt;&lt;D xsi:type="xsd:double"&gt;211.93&lt;/D&gt;&lt;D xsi:type="xsd:double"&gt;212.99&lt;/D&gt;&lt;D xsi:type="xsd:double"&gt;213.35&lt;/D&gt;&lt;D xsi:type="xsd:double"&gt;220.08&lt;/D&gt;&lt;D xsi:type="xsd:double"&gt;218.81&lt;/D&gt;&lt;D xsi:type="xsd:double"&gt;217.26&lt;/D&gt;&lt;D xsi:type="xsd:double"&gt;218.74&lt;/D&gt;&lt;D xsi:type="xsd:double"&gt;220.45&lt;/D&gt;&lt;D xsi:type="xsd:double"&gt;220.38&lt;/D&gt;&lt;D xsi:type="xsd:double"&gt;213.56&lt;/D&gt;&lt;D xsi:type="xsd:double"&gt;215.46&lt;/D&gt;&lt;D xsi:type="xsd:double"&gt;212.69&lt;/D&gt;&lt;D xsi:type="xsd:double"&gt;215.2&lt;/D&gt;&lt;D xsi:type="xsd:double"&gt;212.6&lt;/D&gt;&lt;D xsi:type="xsd:double"&gt;212.04&lt;/D&gt;&lt;D xsi:type="xsd:double"&gt;206.68&lt;/D&gt;&lt;D xsi:type="xsd:double"&gt;207.97&lt;/D&gt;&lt;D xsi:type="xsd:double"&gt;204.6&lt;/D&gt;&lt;D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xsi:type="xsd:double"&gt;194.2&lt;/D&gt;&lt;/FQL&gt;&lt;FQL&gt;&lt;Q&gt;INDA^P_PRICE(0)/P_PRICE_HIGH_PR(0,,,USD,,,"PRICE","INTRA","52W")&lt;/Q&gt;&lt;R&gt;1&lt;/R&gt;&lt;C&gt;1&lt;/C&gt;&lt;D xsi:type="xsd:double"&gt;0.950748&lt;/D&gt;&lt;/FQL&gt;&lt;FQL&gt;&lt;Q&gt;VWO^P_PRICE(0)/P_PRICE_HIGH_PR(0,,,USD,,,"PRICE","INTRA","52W")&lt;/Q&gt;&lt;R&gt;1&lt;/R&gt;&lt;C&gt;1&lt;/C&gt;&lt;D xsi:type="xsd:double"&gt;0.96489817&lt;/D&gt;&lt;/FQL&gt;&lt;FQL&gt;&lt;Q&gt;EWU^P_PRICE(0)/P_PRICE_HIGH_PR(0,,,USD,,,"PRICE","INTRA","52W")&lt;/Q&gt;&lt;R&gt;1&lt;/R&gt;&lt;C&gt;1&lt;/C&gt;&lt;D xsi:type="xsd:double"&gt;0.97703266&lt;/D&gt;&lt;/FQL&gt;&lt;FQL&gt;&lt;Q&gt;EWN^PERCENT_CHANGE(FMA_EPS(+1,0,,,,"PORTAGG","MEAN"),FMA_EPS(+1,-1AM,,,,"PORTAGG","MEAN"))&lt;/Q&gt;&lt;R&gt;1&lt;/R&gt;&lt;C&gt;1&lt;/C&gt;&lt;D xsi:type="xsd:double"&gt;-3.12698590726252&lt;/D&gt;&lt;/FQL&gt;&lt;FQL&gt;&lt;Q&gt;FXI^SIZE(FG_CONSTITUENTS)&lt;/Q&gt;&lt;R&gt;1&lt;/R&gt;&lt;C&gt;1&lt;/C&gt;&lt;D xsi:type="xsd:long"&gt;52&lt;/D&gt;&lt;/FQL&gt;&lt;FQL&gt;&lt;Q&gt;EWI^FMA_COS_UP("EPS","1M",+1,0,,,"PORTAGG","MEANR")&lt;/Q&gt;&lt;R&gt;1&lt;/R&gt;&lt;C&gt;1&lt;/C&gt;&lt;D xsi:type="xsd:double"&gt;7&lt;/D&gt;&lt;/FQL&gt;&lt;FQL&gt;&lt;Q&gt;EWU^SIZ</t>
        </r>
      </text>
    </comment>
    <comment ref="A5" authorId="0" shapeId="0" xr:uid="{C772EF5C-2437-44C9-9889-5E14E58074A4}">
      <text>
        <r>
          <rPr>
            <b/>
            <sz val="9"/>
            <color indexed="81"/>
            <rFont val="Tahoma"/>
            <charset val="1"/>
          </rPr>
          <t>E(FG_CONSTITUENTS)&lt;/Q&gt;&lt;R&gt;1&lt;/R&gt;&lt;C&gt;1&lt;/C&gt;&lt;D xsi:type="xsd:long"&gt;80&lt;/D&gt;&lt;/FQL&gt;&lt;FQL&gt;&lt;Q&gt;EWA^FMA_COS_DOWN("EPS","1M",+1,0,,,"PORTAGG","MEANR")&lt;/Q&gt;&lt;R&gt;1&lt;/R&gt;&lt;C&gt;1&lt;/C&gt;&lt;D xsi:type="xsd:double"&gt;18&lt;/D&gt;&lt;/FQL&gt;&lt;FQL&gt;&lt;Q&gt;EWA^FG_COMPANY_NAME&lt;/Q&gt;&lt;R&gt;1&lt;/R&gt;&lt;C&gt;1&lt;/C&gt;&lt;D xsi:type="xsd:string"&gt;iShares MSCI Australia ETF&lt;/D&gt;&lt;/FQL&gt;&lt;FQL&gt;&lt;Q&gt;USO^FG_TOTAL_RETURNC(-1AM,-4AM)&lt;/Q&gt;&lt;R&gt;1&lt;/R&gt;&lt;C&gt;1&lt;/C&gt;&lt;D xsi:type="xsd:double"&gt;-10.1817665&lt;/D&gt;&lt;/FQL&gt;&lt;FQL&gt;&lt;Q&gt;GLD^FG_TOTAL_RETURNC(-1AM,-4AM)&lt;/Q&gt;&lt;R&gt;1&lt;/R&gt;&lt;C&gt;1&lt;/C&gt;&lt;D xsi:type="xsd:double"&gt;9.300602&lt;/D&gt;&lt;/FQL&gt;&lt;FQL&gt;&lt;Q&gt;URTH^PERCENT_CHANGE(FMA_EPS(+1,0,,,,"PORTAGG","MEAN"),FMA_EPS(+1,-1AM,,,,"PORTAGG","MEAN"))&lt;/Q&gt;&lt;R&gt;1&lt;/R&gt;&lt;C&gt;1&lt;/C&gt;&lt;D xsi:type="xsd:double"&gt;-1.7312536652537&lt;/D&gt;&lt;/FQL&gt;&lt;FQL&gt;&lt;Q&gt;FXI^P_PRICE(0)/P_PRICE_HIGH_PR(0,,,USD,,,"PRICE","INTRA","52W")&lt;/Q&gt;&lt;R&gt;1&lt;/R&gt;&lt;C&gt;1&lt;/C&gt;&lt;D xsi:type="xsd:double"&gt;0.85786664&lt;/D&gt;&lt;/FQL&gt;&lt;FQL&gt;&lt;Q&gt;EWN^P_PRICE(0)/P_PRICE_HIGH_PR(0,,,USD,,,"PRICE","INTRA","52W")&lt;/Q&gt;&lt;R&gt;1&lt;/R&gt;&lt;C&gt;1&lt;/C&gt;&lt;D xsi:type="xsd:double"&gt;0.91551954&lt;/D&gt;&lt;/FQL&gt;&lt;FQL&gt;&lt;Q&gt;EWC^P_PRICE(0)/P_PRICE_HIGH_PR(0,,,USD,,,"PRICE","INTRA","52W")&lt;/Q&gt;&lt;R&gt;1&lt;/R&gt;&lt;C&gt;1&lt;/C&gt;&lt;D xsi:type="xsd:double"&gt;0.9981007&lt;/D&gt;&lt;/FQL&gt;&lt;FQL&gt;&lt;Q&gt;IWM^FMA_PCT_ABOVE_MAVG(200,0,,,,"PORTAGG")&lt;/Q&gt;&lt;R&gt;1&lt;/R&gt;&lt;C&gt;1&lt;/C&gt;&lt;D xsi:type="xsd:double"&gt;60.5480868665977&lt;/D&gt;&lt;/FQL&gt;&lt;FQL&gt;&lt;Q&gt;URTH^PERCENT_CHANGE(FMA_EPS(+1,0,,,,"PORTAGG","MEAN"),FMA_EPS(+1,-3AM,,,,"PORTAGG","MEAN"))&lt;/Q&gt;&lt;R&gt;1&lt;/R&gt;&lt;C&gt;1&lt;/C&gt;&lt;D xsi:type="xsd:double"&gt;-0.541317932584024&lt;/D&gt;&lt;/FQL&gt;&lt;FQL&gt;&lt;Q&gt;EWL^FMA_PCT_ABOVE_MAVG(200,0,,,,"PORTAGG")&lt;/Q&gt;&lt;R&gt;1&lt;/R&gt;&lt;C&gt;1&lt;/C&gt;&lt;D xsi:type="xsd:double"&gt;60.8695652173913&lt;/D&gt;&lt;/FQL&gt;&lt;FQL&gt;&lt;Q&gt;EWJ^FG_TOTAL_RETURNC(-1AM,-4AM)&lt;/Q&gt;&lt;R&gt;1&lt;/R&gt;&lt;C&gt;1&lt;/C&gt;&lt;D xsi:type="xsd:double"&gt;4.0953994&lt;/D&gt;&lt;/FQL&gt;&lt;FQL&gt;&lt;Q&gt;BTC00-USA^P_FUT_TOTAL_RETURN(0,-3AM,,'')&lt;/Q&gt;&lt;R&gt;1&lt;/R&gt;&lt;C&gt;1&lt;/C&gt;&lt;D xsi:type="xsd:double"&gt;5.47362851621427&lt;/D&gt;&lt;/FQL&gt;&lt;FQL&gt;&lt;Q&gt;VWO^FG_TOTAL_RETURNC(0,-3AM)&lt;/Q&gt;&lt;R&gt;1&lt;/R&gt;&lt;C&gt;1&lt;/C&gt;&lt;D xsi:type="xsd:double"&gt;8.14234&lt;/D&gt;&lt;/FQL&gt;&lt;FQL&gt;&lt;Q&gt;TRYCN10Y-FDS^FG_YIELD(0,,,,"YTM")&lt;/Q&gt;&lt;R&gt;1&lt;/R&gt;&lt;C&gt;1&lt;/C&gt;&lt;D xsi:type="xsd:double"&gt;2.1473&lt;/D&gt;&lt;/FQL&gt;&lt;FQL&gt;&lt;Q&gt;URTH^FMA_DIV_YLD(NTMA,NOW,NOW,M,"PORTAGG","MEANR")&lt;/Q&gt;&lt;R&gt;1&lt;/R&gt;&lt;C&gt;1&lt;/C&gt;&lt;D xsi:type="xsd:double"&gt;1.86859253468897&lt;/D&gt;&lt;/FQL&gt;&lt;FQL&gt;&lt;Q&gt;SPY^FMA_DIV_YLD(NTMA,NOW,NOW,M,"PORTAGG","MEANR")&lt;/Q&gt;&lt;R&gt;1&lt;/R&gt;&lt;C&gt;1&lt;/C&gt;&lt;D xsi:type="xsd:double"&gt;1.34601198921344&lt;/D&gt;&lt;/FQL&gt;&lt;FQL&gt;&lt;Q&gt;INDA^FG_TOTAL_RETURNC(0,-6AM)&lt;/Q&gt;&lt;R&gt;1&lt;/R&gt;&lt;C&gt;1&lt;/C&gt;&lt;D xsi:type="xsd:double"&gt;10.74996&lt;/D&gt;&lt;/FQL&gt;&lt;FQL&gt;&lt;Q&gt;EWU^FG_TOTAL_RETURNC(0,-6AM)&lt;/Q&gt;&lt;R&gt;1&lt;/R&gt;&lt;C&gt;1&lt;/C&gt;&lt;D xsi:type="xsd:double"&gt;13.215649&lt;/D&gt;&lt;/FQL&gt;&lt;FQL&gt;&lt;Q&gt;EWC^FG_TOTAL_RETURNC(0,-6AM)&lt;/Q&gt;&lt;R&gt;1&lt;/R&gt;&lt;C&gt;1&lt;/C&gt;&lt;D xsi:type="xsd:double"&gt;15.164328&lt;/D&gt;&lt;/FQL&gt;&lt;FQL&gt;&lt;Q&gt;EWN^FG_TOTAL_RETURNC(0,-6AM)&lt;/Q&gt;&lt;R&gt;1&lt;/R&gt;&lt;C&gt;1&lt;/C&gt;&lt;D xsi:type="xsd:double"&gt;3.998518&lt;/D&gt;&lt;/FQL&gt;&lt;FQL&gt;&lt;Q&gt;INDA^FG_PRICE(0,-200D)&lt;/Q&gt;&lt;R&gt;201&lt;/R&gt;&lt;C&gt;1&lt;/C&gt;&lt;D xsi:type="xsd:double"&gt;56.56&lt;/D&gt;&lt;D xsi:type="xsd:double"&gt;56.34&lt;/D&gt;&lt;D xsi:type="xsd:double"&gt;57.05&lt;/D&gt;&lt;D xsi:type="xsd:double"&gt;57&lt;/D&gt;&lt;D xsi:type="xsd:double"&gt;57.32&lt;/D&gt;&lt;D xsi:type="xsd:double"&gt;57.19&lt;/D&gt;&lt;D xsi:type="xsd:double"&gt;57.1&lt;/D&gt;&lt;D xsi:type="xsd:double"&gt;57.34&lt;/D&gt;&lt;D xsi:type="xsd:double"&gt;57.08&lt;/D&gt;&lt;D xsi:type="xsd:double"&gt;56.07&lt;/D&gt;&lt;D xsi:type="xsd:double"&gt;57.1&lt;/D&gt;&lt;D xsi:type="xsd:double"&gt;57.33&lt;/D&gt;&lt;D xsi:type="xsd:double"&gt;58.01&lt;/D&gt;&lt;D xsi:type="xsd:double"&gt;58.18&lt;/D&gt;&lt;D xsi:type="xsd:double"&gt;58.53&lt;/D&gt;&lt;D xsi:type="xsd:double"&gt;59.13&lt;/D&gt;&lt;D xsi:type="xsd:double"&gt;59.2&lt;/D&gt;&lt;D xsi:type="xsd:double"&gt;58.94&lt;/D&gt;&lt;D xsi:type="xsd:double"&gt;58.89&lt;/D&gt;&lt;D xsi:type="xsd:double"&gt;59.16&lt;/D&gt;&lt;D xsi:type="xsd:double"&gt;58.74&lt;/D&gt;&lt;D xsi:type="xsd:double"&gt;58.11&lt;/D&gt;&lt;D xsi:type="xsd:double"&gt;57.66&lt;/D&gt;&lt;D xsi:type="xsd:double"&gt;57.96&lt;/D&gt;&lt;D xsi:type="xsd:double"&gt;58.13&lt;/D&gt;&lt;D xsi:type="xsd:double"&gt;57.85&lt;/D&gt;&lt;D xsi:type="xsd:double"&gt;57.76&lt;/D&gt;&lt;D xsi:type="xsd:double"&gt;57.125&lt;/D&gt;&lt;D xsi:type="xsd:double"&gt;57.04&lt;/D&gt;&lt;D xsi:type="xsd:double"&gt;56.95&lt;/D&gt;&lt;D xsi:type="xsd:double"&gt;56.51&lt;/D&gt;&lt;D xsi:type="xsd:double"&gt;57.24&lt;/D&gt;&lt;D xsi:type="xsd:double"&gt;57.55&lt;/D&gt;&lt;D xsi:type="xsd:double"&gt;57.28&lt;/D&gt;&lt;D xsi:type="xsd:double"&gt;57.72&lt;/D&gt;&lt;D xsi:type="xsd:double"&gt;57.27&lt;/D&gt;&lt;D xsi:type="xsd:double"&gt;57.15&lt;/D&gt;&lt;D xsi:type="xsd:double"&gt;57.17&lt;/D&gt;&lt;D xsi:type="xsd:double"&gt;57.19&lt;/D&gt;&lt;D xsi:type="xsd:double"&gt;57.08&lt;/D&gt;&lt;D xsi:type="xsd:double"&gt;56.78&lt;/D&gt;&lt;D xsi:type="xsd:double"&gt;56.92&lt;/D&gt;&lt;D xsi:type="xsd:double"&gt;56.59&lt;/D&gt;&lt;D xsi:type="xsd:double"&gt;56.49&lt;/D&gt;&lt;D xsi:type="xsd:double"&gt;56.37&lt;/D&gt;&lt;D xsi:type="xsd:double"&gt;55.87&lt;/D&gt;&lt;D xsi:type="xsd:double"&gt;55.37&lt;/D&gt;&lt;D xsi:type="xsd:double"&gt;55.53&lt;/D&gt;&lt;D xsi:type="xsd:double"&gt;55.67&lt;/D&gt;&lt;D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xsi:type="xsd:double"&gt;48.59&lt;/D&gt;&lt;/FQL&gt;&lt;FQL&gt;&lt;Q&gt;FXI^FG_TOTAL_RETURNC(0,-6AM)&lt;/Q&gt;&lt;R&gt;1&lt;/R&gt;&lt;C&gt;1&lt;/C&gt;&lt;D xsi:type="xsd:double"&gt;34.024334&lt;/D&gt;&lt;/FQL&gt;&lt;FQL&gt;&lt;Q&gt;VWO^FG_TOTAL_RETURNC(0,-6AM)&lt;/Q&gt;&lt;R&gt;1&lt;/R&gt;&lt;C&gt;1&lt;/C&gt;&lt;D xsi:type="xsd:double"&gt;17.429733&lt;/D&gt;&lt;/FQL&gt;&lt;FQL&gt;&lt;Q&gt;EWN^FMA_PCT_ABOVE_MAVG(200,0,,,,"PORTAGG")&lt;/Q&gt;&lt;R&gt;1&lt;/R&gt;&lt;C&gt;1&lt;/C&gt;&lt;D xsi:type="xsd:double"&gt;50&lt;/D&gt;&lt;/FQL&gt;&lt;FQL&gt;&lt;Q&gt;FXI^FMA_COS_DOWN("EPS","1M",+1,0,,,"PORTAGG","MEANR")&lt;/Q&gt;&lt;R&gt;1&lt;/R&gt;&lt;C&gt;1&lt;/C&gt;&lt;D xsi:type="xsd:double"&gt;19&lt;/D&gt;&lt;/FQL&gt;&lt;FQL&gt;&lt;Q&gt;URTH^FG_PRICE(0,-200D)&lt;/Q&gt;&lt;R&gt;201&lt;/R&gt;&lt;C&gt;1&lt;/C&gt;&lt;D xsi:type="xsd:double"&gt;158.4&lt;/D&gt;&lt;D xsi:type="xsd:double"&gt;157.7&lt;/D&gt;&lt;D xsi:type="xsd:double"&gt;157.61&lt;/D&gt;&lt;D xsi:type="xsd:double"&gt;156.97&lt;/D&gt;&lt;D xsi:type="xsd:double"&gt;158.54&lt;/D&gt;&lt;D xsi:type="xsd:double"&gt;157.54&lt;/D&gt;&lt;D xsi:type="xsd:double"&gt;156.64&lt;/D&gt;&lt;D xsi:type="xsd:double"&gt;156.9&lt;/D&gt;&lt;D xsi:type="xsd:double"&gt;156.07&lt;/D&gt;&lt;D xsi:type="xsd:double"&gt;155&lt;/D&gt;&lt;D xsi:type="xsd:double"&gt;156.34&lt;/D&gt;&lt;D xsi:type="xsd:double"&gt;155.04&lt;/D&gt;&lt;D xsi:type="xsd:double"&gt;155.63&lt;/D&gt;&lt;D xsi:type="xsd:double"&gt;155.61&lt;/D&gt;&lt;D xsi:type="xsd:double"&gt;156.91&lt;/D&gt;&lt;D xsi:type="xsd:double"&gt;156.62&lt;/D&gt;&lt;D xsi:type="xsd:double"&gt;157.1&lt;/D&gt;&lt;D xsi:type="xsd:double"&gt;155.68&lt;/D&gt;&lt;D xsi:type="xsd:double"&gt;156.07&lt;/D&gt;&lt;D xsi:type="xsd:double"&gt;155.58&lt;/D&gt;&lt;D xsi:type="xsd:double"&gt;155.11&lt;/D&gt;&lt;D xsi:type="xsd:double"&gt;155.66&lt;/D&gt;&lt;D xsi:type="xsd:double"&gt;153.01&lt;/D&gt;&lt;D xsi:type="xsd:double"&gt;153.42&lt;/D&gt;&lt;D xsi:type="xsd:double"&gt;153.67&lt;/D&gt;&lt;D xsi:type="xsd:double"&gt;153.14&lt;/D&gt;&lt;D xsi:type="xsd:double"&gt;152.36&lt;/D&gt;&lt;D xsi:type="xsd:double"&gt;151.21&lt;/D&gt;&lt;D xsi:type="xsd:double"&gt;149.74&lt;/D&gt;&lt;D xsi:type="xsd:double"&gt;149.33&lt;/D&gt;&lt;D xsi:type="xsd:double"&gt;147.75&lt;/D&gt;&lt;D xsi:type="xsd:double"&gt;150.19&lt;/D&gt;&lt;D xsi:type="xsd:double"&gt;150.72&lt;/D&gt;&lt;D xsi:type="xsd:double"&gt;151.01&lt;/D&gt;&lt;D xsi:type="xsd:double"&gt;154.18&lt;/D&gt;&lt;D xsi:type="xsd:double"&gt;152.96&lt;/D&gt;&lt;D xsi:type="xsd:double"&gt;152.86&lt;/D&gt;&lt;D xsi:type="xsd:double"&gt;153.59&lt;/D&gt;&lt;D xsi:type="xsd:double"&gt;153.36&lt;/D&gt;&lt;D xsi:type="xsd:double"&gt;153.8&lt;/D&gt;&lt;D xsi:type="xsd:double"&gt;151.49&lt;/D&gt;&lt;D xsi:type="xsd:double"&gt;152.87&lt;/D&gt;&lt;D xsi:type="xsd:double"&gt;152&lt;/D&gt;&lt;D xsi:type="xsd:double"&gt;152.22&lt;/D&gt;&lt;D xsi:type="xsd:double"&gt;150.71&lt;/D&gt;&lt;D xsi:type="xsd:double"&gt;150.09&lt;/D&gt;&lt;D xsi:type="xsd:double"&gt;147.87&lt;/D&gt;&lt;D xsi:type="xsd:double"&gt;147.42&lt;/D&gt;&lt;D xsi:type="xsd:double"&gt;144.9&lt;/D&gt;&lt;D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xsi:type="xsd:double"&gt;130.85&lt;/D&gt;&lt;/FQL&gt;&lt;FQL&gt;&lt;Q&gt;FXI^FG_TOTAL_RETURNC(0,-3AM)&lt;/Q&gt;&lt;R&gt;1&lt;/R&gt;&lt;C&gt;1&lt;/C&gt;&lt;D xsi:type="xsd:double"&gt;23.68319&lt;/D&gt;&lt;/FQL&gt;&lt;FQL&gt;&lt;Q&gt;INDA^FG_TOTAL_RETURNC(0,-3AM)&lt;/Q&gt;&lt;R&gt;1&lt;/R&gt;&lt;C&gt;1&lt;/C&gt;&lt;D xsi:type="xsd:double"&gt;-1.0323703&lt;/D&gt;&lt;/FQL&gt;&lt;FQL&gt;&lt;Q&gt;EWN^FG_TOTAL_RETURNC(0,-3AM)&lt;/Q&gt;&lt;R&gt;1&lt;/R&gt;&lt;C&gt;1&lt;/C&gt;&lt;D xsi:type="xsd:double"&gt;-3.209728&lt;/D&gt;&lt;/FQL&gt;&lt;FQL&gt;&lt;Q&gt;EWU^FG_TOTAL_RETURNC(0,-3AM)&lt;/Q&gt;&lt;R&gt;1&lt;/R&gt;&lt;C&gt;1&lt;/C&gt;&lt;D xsi:type="xsd:double"&gt;3.9314747&lt;/D&gt;&lt;/FQL&gt;&lt;FQL&gt;&lt;Q&gt;EWC^FG_TOTAL_RETURNC(0,-3AM)&lt;/Q&gt;&lt;R&gt;1&lt;/R&gt;&lt;C&gt;1&lt;/C&gt;&lt;D xsi:type="xsd:double"&gt;9.336805&lt;/D&gt;&lt;/FQL&gt;&lt;FQL&gt;&lt;Q&gt;URTH^FMA_PCT_ABOVE_MAVG(200,0,,,,"PORTAGG")&lt;/Q&gt;&lt;R&gt;1&lt;/R&gt;&lt;C&gt;1&lt;/C&gt;&lt;D xsi:type="xsd:double"&gt;67.8749111584932&lt;/D&gt;&lt;/FQL&gt;&lt;FQL&gt;&lt;Q&gt;EWQ^PERCENT_CHANGE(FMA_EPS(+1,0,,,,"PORTAGG","MEAN"),FMA_EPS(+1,-3AM,,,,"PORTAGG","MEAN"))&lt;/Q&gt;&lt;R&gt;1&lt;/R&gt;&lt;C&gt;1&lt;/C&gt;&lt;D xsi:type="xsd:double"&gt;-3.42283360148562&lt;/D&gt;&lt;/FQL&gt;&lt;FQL&gt;&lt;Q&gt;FXI^FMA_COS_UP("EPS","1M",+1,0,,,"PORTAGG","MEANR")&lt;/Q&gt;&lt;R&gt;1&lt;/R&gt;&lt;C&gt;1&lt;/C&gt;&lt;D xsi:type="xsd:double"&gt;20&lt;/D&gt;&lt;/FQL&gt;&lt;FQL&gt;&lt;Q&gt;EWD^FMA_COS_DOWN("EPS","1M",+1,0,,,"PORTAGG","MEANR")&lt;/Q&gt;&lt;R&gt;1&lt;/R&gt;&lt;C&gt;1&lt;/C&gt;&lt;D xsi:type="xsd:double"&gt;24&lt;/D&gt;&lt;/FQL&gt;&lt;FQL&gt;&lt;Q&gt;EWU^FMA_COS_UP("EPS","1M",+1,0,,,"PORTAGG","MEANR")&lt;/Q&gt;&lt;R&gt;1&lt;/R&gt;&lt;C&gt;1&lt;/C&gt;&lt;D xsi:type="xsd:double"&gt;28&lt;/D&gt;&lt;/FQL&gt;&lt;FQL&gt;&lt;Q&gt;ENZL^SIZE(FG_CONSTITUENTS)&lt;/Q&gt;&lt;R&gt;1&lt;/R&gt;&lt;C&gt;1&lt;/C&gt;&lt;D xsi:type="xsd:long"&gt;26&lt;/D&gt;&lt;/FQL&gt;&lt;FQL&gt;&lt;Q&gt;BIGPX^P_PRICE(-1AM)/P_PRICE_HIGH_PR(-1AM,,,,,,"PRICE","INTRA","52W")&lt;/Q&gt;&lt;R&gt;1&lt;/R&gt;&lt;C&gt;1&lt;/C&gt;&lt;D xsi:type="xsd:double"&gt;0.99633926&lt;/D&gt;&lt;/FQL&gt;&lt;FQL&gt;&lt;Q&gt;EMXC^P_PRICE(-1AM)/P_PRICE_HIGH_PR(-1AM,,,,,,"PRICE","INTRA","52W")&lt;/Q&gt;&lt;R&gt;1&lt;/R&gt;&lt;C&gt;1&lt;/C&gt;&lt;D xsi:type="xsd:double"&gt;0.9665487&lt;/D&gt;&lt;/FQL&gt;&lt;FQL&gt;&lt;Q&gt;EWJ^FG_PRICE(0,-200D)&lt;/Q&gt;&lt;R&gt;201&lt;/R&gt;&lt;C&gt;1&lt;/C&gt;&lt;D xsi:type="xsd:double"&gt;70.13&lt;/D&gt;&lt;D xsi:type="xsd:double"&gt;69.76&lt;/D&gt;&lt;D xsi:type="xsd:double"&gt;70.13&lt;/D&gt;&lt;D xsi:type="xsd:double"&gt;69.71&lt;/D&gt;&lt;D xsi:type="xsd:double"&gt;71.17&lt;/D&gt;&lt;D xsi:type="xsd:double"&gt;71.05&lt;/D&gt;&lt;D xsi:type="xsd:double"&gt;70.9&lt;/D&gt;&lt;D xsi:type="xsd:double"&gt;70.89&lt;/D&gt;&lt;D xsi:type="xsd:double"&gt;71.26&lt;/D&gt;&lt;D xsi:type="xsd:double"&gt;71.04&lt;/D&gt;&lt;D xsi:type="xsd:double"&gt;71.88&lt;/D&gt;&lt;D xsi:type="xsd:double"&gt;70.95&lt;/D&gt;&lt;D xsi:type="xsd:double"&gt;71.23&lt;/D&gt;&lt;D xsi:type="xsd:double"&gt;71.64&lt;/D&gt;&lt;D xsi:type="xsd:double"&gt;71.54&lt;/D&gt;&lt;D xsi:type="xsd:double"&gt;71.08&lt;/D&gt;&lt;D xsi:type="xsd:double"&gt;72.99&lt;/D&gt;&lt;D xsi:type="xsd:double"&gt;70.95&lt;/D&gt;&lt;D xsi:type="xsd:double"&gt;71.08&lt;/D&gt;&lt;D xsi:type="xsd:double"&gt;71.7&lt;/D&gt;&lt;D xsi:type="xsd:double"&gt;71.27&lt;/D&gt;&lt;D xsi:type="xsd:double"&gt;71.23&lt;/D&gt;&lt;D xsi:type="xsd:double"&gt;69.39&lt;/D&gt;&lt;D xsi:type="xsd:double"&gt;69.71&lt;/D&gt;&lt;D xsi:type="xsd:double"&gt;70.54&lt;/D&gt;&lt;D xsi:type="xsd:double"&gt;69.87&lt;/D&gt;&lt;D xsi:type="xsd:double"&gt;70.25&lt;/D&gt;&lt;D xsi:type="xsd:double"&gt;69.56&lt;/D&gt;&lt;D xsi:type="xsd:double"&gt;69.14&lt;/D&gt;&lt;D xsi:type="xsd:double"&gt;69.33&lt;/D&gt;&lt;D xsi:type="xsd:double"&gt;68.09&lt;/D&gt;&lt;D xsi:type="xsd:double"&gt;70.58&lt;/D&gt;&lt;D xsi:type="xsd:double"&gt;70.16&lt;/D&gt;&lt;D xsi:type="xsd:double"&gt;70.89&lt;/D&gt;&lt;D xsi:type="xsd:double"&gt;71.97&lt;/D&gt;&lt;D xsi:type="xsd:double"&gt;71.54&lt;/D&gt;&lt;D xsi:type="xsd:double"&gt;71.42&lt;/D&gt;&lt;D xsi:type="xsd:double"&gt;71.73&lt;/D&gt;&lt;D xsi:type="xsd:double"&gt;71.03&lt;/D&gt;&lt;D xsi:type="xsd:double"&gt;71.93&lt;/D&gt;&lt;D xsi:type="xsd:double"&gt;70.31&lt;/D&gt;&lt;D xsi:type="xsd:double"&gt;70.83&lt;/D&gt;&lt;D xsi:type="xsd:double"&gt;70.02&lt;/D&gt;&lt;D xsi:type="xsd:double"&gt;70.36&lt;/D&gt;&lt;D xsi:type="xsd:double"&gt;69.37&lt;/D&gt;&lt;D xsi:type="xsd:double"&gt;69.01&lt;/D&gt;&lt;D xsi:type="xsd:double"&gt;67.71&lt;/D&gt;&lt;D xsi:type="xsd:double"&gt;67.61&lt;/D&gt;&lt;D xsi:type="xsd:double"&gt;65.73&lt;/D&gt;&lt;D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xsi:type="xsd:double"&gt;63.21&lt;/D&gt;&lt;/FQL&gt;&lt;FQL&gt;&lt;Q&gt;IWM^P_PRICE(0)/P_PRICE_LOW_PR(0,,,USD,,,"PRICE","INTRA","52W")-1&lt;/Q&gt;&lt;R&gt;1&lt;/R&gt;&lt;C&gt;1&lt;/C&gt;&lt;D xsi:type="xsd:double"&gt;0.39574444&lt;/D&gt;&lt;/FQL&gt;&lt;FQL&gt;&lt;Q&gt;VGK^P_PRICE(0)/P_PRICE_LOW_PR(0,,,USD,,,"PRICE","INTRA","52W")-1&lt;/Q&gt;&lt;R&gt;1&lt;/R&gt;&lt;C&gt;1&lt;/C&gt;&lt;D xsi:type="xsd:double"&gt;0.26334906&lt;/D&gt;&lt;/FQL&gt;&lt;FQL&gt;&lt;Q&gt;EWQ^P_PRICE(0)/P_PRICE_LOW_PR(0,,,USD,,,"PRICE","INTRA","52W")-1&lt;/Q&gt;&lt;R&gt;1&lt;/R&gt;&lt;C&gt;1&lt;/C&gt;&lt;D xsi:type="xsd:double"&gt;0.16607249&lt;/D&gt;&lt;/FQL&gt;&lt;FQL&gt;&lt;Q&gt;EWL^P_PRICE(0)/P_PRICE_LOW_PR(0,,,USD,,,"PRICE","INTRA","52W")-1&lt;/Q&gt;&lt;R&gt;1&lt;/R&gt;&lt;C&gt;1&lt;/C&gt;&lt;D xsi:type="xsd:double"&gt;0.23971117&lt;/D&gt;&lt;/FQL&gt;&lt;FQL&gt;&lt;Q&gt;EWA^P_PRICE(0)/P_PRICE_LOW_PR(0,,,USD,,,"PRICE","INTRA","52W")-1&lt;/Q&gt;&lt;R&gt;1&lt;/R&gt;&lt;C&gt;1&lt;/C&gt;&lt;D xsi:type="xsd:double"&gt;0.2981428&lt;/D&gt;&lt;/FQL&gt;&lt;FQL&gt;&lt;Q&gt;VWO^PERCENT_CHANGE(FMA_EPS(+1,0,,,,"PORTAGG","MEAN"),FMA_EPS(+1,-3AM,,,,"PORTAGG","MEAN"))&lt;/Q&gt;&lt;R&gt;1&lt;/R&gt;&lt;C&gt;1&lt;/C&gt;&lt;D xsi:type="xsd:double"&gt;0.961283532773294&lt;/D&gt;&lt;/FQL&gt;&lt;FQL&gt;&lt;Q&gt;EWQ^PERCENT_CHANGE(FMA_EPS(+1,0,,,,"PORTAGG","MEAN"),FMA_EPS(+1,-1AM,,,,"PORTAGG","MEAN"))&lt;/Q&gt;&lt;R&gt;1&lt;/R&gt;&lt;C&gt;1&lt;/C&gt;&lt;D xsi:type="xsd:double"&gt;-3.32270584768984&lt;/D&gt;&lt;/FQL&gt;&lt;FQL&gt;&lt;Q&gt;EWJ^FMA_PCT_ABOVE_MAVG(200,0,,,,"PORTAGG")&lt;/Q&gt;&lt;R&gt;1&lt;/R&gt;&lt;C&gt;1&lt;/C&gt;&lt;D xsi:type="xsd:double"&gt;46.7336683417085&lt;/D&gt;&lt;/FQL&gt;&lt;FQL&gt;&lt;Q&gt;IWM^SIZE(FG_CONSTITUENTS)&lt;/Q&gt;&lt;R&gt;1&lt;/R&gt;&lt;C&gt;1&lt;/C&gt;&lt;D xsi:type="xsd:long"&gt;1966&lt;/D&gt;&lt;/FQL&gt;&lt;FQL&gt;&lt;Q&gt;EWD^FMA_COS_UP("EPS","1M",+1,0,,,"PORTAGG","MEANR")&lt;/Q&gt;&lt;R&gt;1&lt;/R&gt;&lt;C&gt;1&lt;/C&gt;&lt;D xsi:type="xsd:double"&gt;10&lt;/D&gt;&lt;/FQL&gt;&lt;FQL&gt;&lt;Q&gt;EWL^SIZE(FG_CONSTITUENTS)&lt;/Q&gt;&lt;R&gt;1&lt;/R&gt;&lt;C&gt;1&lt;/C&gt;&lt;D xsi:type="xsd:long"&gt;47&lt;/D&gt;&lt;/FQL&gt;&lt;FQL&gt;&lt;Q&gt;ENZL^FMA_COS_DOWN("EPS","1M",+1,0,,,"PORTAGG","MEANR")&lt;/Q&gt;&lt;R&gt;1&lt;/R&gt;&lt;C&gt;1&lt;/C&gt;&lt;D xsi:type="xsd:double"&gt;7&lt;/D&gt;&lt;/FQL&gt;&lt;FQL&gt;&lt;Q&gt;BIGPX^FG_TOTAL_RETURNC(-1AM,-7AM)&lt;/Q&gt;&lt;R&gt;1&lt;/R&gt;&lt;C&gt;1&lt;/C&gt;&lt;D xsi:type="xsd:double"&gt;7.3635817&lt;/D&gt;&lt;/FQL&gt;&lt;FQL&gt;&lt;Q&gt;EMXC^FG_TOTAL_RETURNC(-1AM,-7AM)&lt;/Q&gt;&lt;R&gt;1&lt;/R&gt;&lt;C&gt;1&lt;/C&gt;&lt;D xsi:type="xsd:double"&gt;6.6991806&lt;/D&gt;&lt;/FQL&gt;&lt;FQL&gt;&lt;Q&gt;DBC^FG_TOTAL_RETURNC(-1AM,-7AM)&lt;/Q&gt;&lt;R&gt;1&lt;/R&gt;&lt;C&gt;1&lt;/C&gt;&lt;D xsi:type="xsd:double"&gt;-4.9629927&lt;/D&gt;&lt;/FQL&gt;&lt;FQL&gt;&lt;Q&gt;SPY^FG_TOTAL_RETURNC(-1AM,-7AM)&lt;/Q&gt;&lt;R&gt;1&lt;/R&gt;&lt;C&gt;1&lt;/C&gt;&lt;D xsi:type="xsd:double"&gt;9.818196&lt;/D&gt;&lt;/FQL&gt;&lt;FQL&gt;&lt;Q&gt;TLT^FG_TOTAL_RETURNC(0,-6AM)&lt;/Q&gt;&lt;R&gt;1&lt;/R&gt;&lt;C&gt;1&lt;/C&gt;&lt;D xsi:type="xsd:double"&gt;7.7821136&lt;/D&gt;&lt;/FQL&gt;&lt;FQL&gt;&lt;Q&gt;UUP^FG_TOTAL_RETURNC(0,-6AM)&lt;/Q&gt;&lt;R&gt;1&lt;/R&gt;&lt;C&gt;1&lt;/C&gt;&lt;D xsi:type="xsd:double"&gt;0.44983625&lt;/D&gt;&lt;/FQL&gt;&lt;FQL&gt;&lt;Q&gt;BTC00-USA^FG_COMPANY_NAME&lt;/Q&gt;&lt;R&gt;1&lt;/R&gt;&lt;C&gt;1&lt;/C&gt;&lt;D xsi:type="xsd:string"&gt;Bitcoin (CME) Continuous&lt;/D&gt;&lt;/FQL&gt;&lt;FQL&gt;&lt;Q&gt;VWO^FG_FCF_YIELD_NTM(0)&lt;/Q&gt;&lt;R&gt;1&lt;/R&gt;&lt;C&gt;1&lt;/C&gt;&lt;D xsi:type="xsd:double"&gt;5.37472562969362&lt;/D&gt;&lt;/FQL&gt;&lt;FQL&gt;&lt;Q&gt;FXI^FG_COMPANY_NAME&lt;/Q&gt;&lt;R&gt;1&lt;/R&gt;&lt;C&gt;1&lt;/C&gt;&lt;D xsi:type="xsd:string"&gt;iShares China Large-Cap ETF&lt;/D&gt;&lt;/FQL&gt;&lt;FQL&gt;&lt;Q&gt;DBC^FG_TOTAL_RETURNC(-1AM,-4AM)&lt;/Q&gt;&lt;R&gt;1&lt;/R&gt;&lt;C&gt;1&lt;/C&gt;&lt;D xsi:type="xsd:double"&gt;-6.4695835&lt;/D&gt;&lt;/FQL&gt;&lt;FQL&gt;&lt;Q&gt;SPY^FG_TOTAL_RETURNC(-1AM,-4AM)&lt;/Q&gt;&lt;R&gt;1&lt;/R&gt;&lt;C&gt;1&lt;/C&gt;&lt;D xsi:type="xsd:double"&gt;2.6843905&lt;/D&gt;&lt;/FQL&gt;&lt;FQL&gt;&lt;Q&gt;EMXC^FG_PRICE(0,-200D)&lt;/Q&gt;&lt;R&gt;201&lt;/R&gt;&lt;C&gt;1&lt;/C&gt;&lt;D xsi:type="xsd:double"&gt;61.03&lt;/D&gt;&lt;D xsi:type="xsd:double"&gt;61.08&lt;/D&gt;&lt;D xsi:type="xsd:double"&gt;60.73&lt;/D&gt;&lt;D xsi:type="xsd:double"&gt;60.35&lt;/D&gt;&lt;D xsi:type="xsd:double"&gt;60.99&lt;/D&gt;&lt;D xsi:type="xsd:double"&gt;60.84&lt;/D&gt;&lt;D xsi:type="xsd:double"&gt;60.45&lt;/D&gt;&lt;D xsi:type="xsd:double"&gt;60.45&lt;/D&gt;&lt;D xsi:type="xsd:double"&gt;60.34&lt;/D&gt;&lt;D xsi:type="xsd:double"&gt;59.86&lt;/D&gt;&lt;D xsi:type="xsd:double"&gt;60.17&lt;/D&gt;&lt;D xsi:type="xsd:double"&gt;60.23&lt;/D&gt;&lt;D xsi:type="xsd:double"&gt;60.71&lt;/D&gt;&lt;D xsi:type="xsd:double"&gt;60.71&lt;/D&gt;&lt;D xsi:type="xsd:double"&gt;61.11&lt;/D&gt;&lt;D xsi:type="xsd:double"&gt;62.46&lt;/D&gt;&lt;D xsi:type="xsd:double"&gt;62.99&lt;/D&gt;&lt;D xsi:type="xsd:double"&gt;61.81&lt;/D&gt;&lt;D xsi:type="xsd:double"&gt;62.3&lt;/D&gt;&lt;D xsi:type="xsd:double"&gt;61.26&lt;/D&gt;&lt;D xsi:type="xsd:double"&gt;60.94&lt;/D&gt;&lt;D xsi:type="xsd:double"&gt;61.125&lt;/D&gt;&lt;D xsi:type="xsd:double"&gt;60.1&lt;/D&gt;&lt;D xsi:type="xsd:double"&gt;60.28&lt;/D&gt;&lt;D xsi:type="xsd:double"&gt;60.32&lt;/D&gt;&lt;D xsi:type="xsd:double"&gt;60.17&lt;/D&gt;&lt;D xsi:type="xsd:double"&gt;59.9&lt;/D&gt;&lt;D xsi:type="xsd:double"&gt;59.25&lt;/D&gt;&lt;D xsi:type="xsd:double"&gt;58.9&lt;/D&gt;&lt;D xsi:type="xsd:double"&gt;59.1&lt;/D&gt;&lt;D xsi:type="xsd:double"&gt;58.41&lt;/D&gt;&lt;D xsi:type="xsd:double"&gt;59.61&lt;/D&gt;&lt;D xsi:type="xsd:double"&gt;59.3&lt;/D&gt;&lt;D xsi:type="xsd:double"&gt;59.3&lt;/D&gt;&lt;D xsi:type="xsd:double"&gt;60.66&lt;/D&gt;&lt;D xsi:type="xsd:double"&gt;60.69&lt;/D&gt;&lt;D xsi:type="xsd:double"&gt;60.79&lt;/D&gt;&lt;D xsi:type="xsd:double"&gt;61&lt;/D&gt;&lt;D xsi:type="xsd:double"&gt;60.93&lt;/D&gt;&lt;D xsi:type="xsd:double"&gt;61.29&lt;/D&gt;&lt;D xsi:type="xsd:double"&gt;60.16&lt;/D&gt;&lt;D xsi:type="xsd:double"&gt;61.06&lt;/D&gt;&lt;D xsi:type="xsd:double"&gt;60.94&lt;/D&gt;&lt;D xsi:type="xsd:double"&gt;61.15&lt;/D&gt;&lt;D xsi:type="xsd:double"&gt;60.5&lt;/D&gt;&lt;D xsi:type="xsd:double"&gt;59.88&lt;/D&gt;&lt;D xsi:type="xsd:double"&gt;59.35&lt;/D&gt;&lt;D xsi:type="xsd:double"&gt;59.38&lt;/D&gt;&lt;D xsi:type="xsd:double"&gt;58.71&lt;/D&gt;&lt;D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</t>
        </r>
      </text>
    </comment>
    <comment ref="A6" authorId="0" shapeId="0" xr:uid="{36163E4F-F0D4-46F0-9A79-CBBFD02A19E4}">
      <text>
        <r>
          <rPr>
            <b/>
            <sz val="9"/>
            <color indexed="81"/>
            <rFont val="Tahoma"/>
            <charset val="1"/>
          </rPr>
          <t>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xsi:type="xsd:double"&gt;54.3&lt;/D&gt;&lt;/FQL&gt;&lt;FQL&gt;&lt;Q&gt;EWN^SIZE(FG_CONSTITUENTS)&lt;/Q&gt;&lt;R&gt;1&lt;/R&gt;&lt;C&gt;1&lt;/C&gt;&lt;D xsi:type="xsd:long"&gt;55&lt;/D&gt;&lt;/FQL&gt;&lt;FQL&gt;&lt;Q&gt;EWL^FMA_COS_DOWN("EPS","1M",+1,0,,,"PORTAGG","MEANR")&lt;/Q&gt;&lt;R&gt;1&lt;/R&gt;&lt;C&gt;1&lt;/C&gt;&lt;D xsi:type="xsd:double"&gt;31&lt;/D&gt;&lt;/FQL&gt;&lt;FQL&gt;&lt;Q&gt;ENZL^FMA_COS_UP("EPS","1M",+1,0,,,"PORTAGG","MEANR")&lt;/Q&gt;&lt;R&gt;1&lt;/R&gt;&lt;C&gt;1&lt;/C&gt;&lt;D xsi:type="xsd:double"&gt;4&lt;/D&gt;&lt;/FQL&gt;&lt;FQL&gt;&lt;Q&gt;BIGPX^FG_TOTAL_RETURNC(-1AM,-4AM)&lt;/Q&gt;&lt;R&gt;1&lt;/R&gt;&lt;C&gt;1&lt;/C&gt;&lt;D xsi:type="xsd:double"&gt;2.5109887&lt;/D&gt;&lt;/FQL&gt;&lt;FQL&gt;&lt;Q&gt;EMXC^FG_TOTAL_RETURNC(-1AM,-4AM)&lt;/Q&gt;&lt;R&gt;1&lt;/R&gt;&lt;C&gt;1&lt;/C&gt;&lt;D xsi:type="xsd:double"&gt;1.9335151&lt;/D&gt;&lt;/FQL&gt;&lt;FQL&gt;&lt;Q&gt;IWM^P_PRICE(0)/P_PRICE_HIGH_PR(0,,,USD,,,"PRICE","INTRA","52W")&lt;/Q&gt;&lt;R&gt;1&lt;/R&gt;&lt;C&gt;1&lt;/C&gt;&lt;D xsi:type="xsd:double"&gt;0.9869658&lt;/D&gt;&lt;/FQL&gt;&lt;FQL&gt;&lt;Q&gt;VGK^P_PRICE(0)/P_PRICE_HIGH_PR(0,,,USD,,,"PRICE","INTRA","52W")&lt;/Q&gt;&lt;R&gt;1&lt;/R&gt;&lt;C&gt;1&lt;/C&gt;&lt;D xsi:type="xsd:double"&gt;0.9650388&lt;/D&gt;&lt;/FQL&gt;&lt;FQL&gt;&lt;Q&gt;EWQ^P_PRICE(0)/P_PRICE_HIGH_PR(0,,,USD,,,"PRICE","INTRA","52W")&lt;/Q&gt;&lt;R&gt;1&lt;/R&gt;&lt;C&gt;1&lt;/C&gt;&lt;D xsi:type="xsd:double"&gt;0.9213615&lt;/D&gt;&lt;/FQL&gt;&lt;FQL&gt;&lt;Q&gt;EWL^P_PRICE(0)/P_PRICE_HIGH_PR(0,,,USD,,,"PRICE","INTRA","52W")&lt;/Q&gt;&lt;R&gt;1&lt;/R&gt;&lt;C&gt;1&lt;/C&gt;&lt;D xsi:type="xsd:double"&gt;0.97133696&lt;/D&gt;&lt;/FQL&gt;&lt;FQL&gt;&lt;Q&gt;EWA^P_PRICE(0)/P_PRICE_HIGH_PR(0,,,USD,,,"PRICE","INTRA","52W")&lt;/Q&gt;&lt;R&gt;1&lt;/R&gt;&lt;C&gt;1&lt;/C&gt;&lt;D xsi:type="xsd:double"&gt;0.9753948&lt;/D&gt;&lt;/FQL&gt;&lt;FQL&gt;&lt;Q&gt;EMXC^PERCENT_CHANGE(FMA_EPS(+1,0,,,,"PORTAGG","MEAN"),FMA_EPS(+1,-3AM,,,,"PORTAGG","MEAN"))&lt;/Q&gt;&lt;R&gt;1&lt;/R&gt;&lt;C&gt;1&lt;/C&gt;&lt;D xsi:type="xsd:double"&gt;-1.99526991958968&lt;/D&gt;&lt;/FQL&gt;&lt;FQL&gt;&lt;Q&gt;VWO^PERCENT_CHANGE(FMA_EPS(+1,0,,,,"PORTAGG","MEAN"),FMA_EPS(+1,-1AM,,,,"PORTAGG","MEAN"))&lt;/Q&gt;&lt;R&gt;1&lt;/R&gt;&lt;C&gt;1&lt;/C&gt;&lt;D xsi:type="xsd:double"&gt;0&lt;/D&gt;&lt;/FQL&gt;&lt;FQL&gt;&lt;Q&gt;EWQ^FMA_PCT_ABOVE_MAVG(200,0,,,,"PORTAGG")&lt;/Q&gt;&lt;R&gt;1&lt;/R&gt;&lt;C&gt;1&lt;/C&gt;&lt;D xsi:type="xsd:double"&gt;50.8196721311475&lt;/D&gt;&lt;/FQL&gt;&lt;FQL&gt;&lt;Q&gt;EWG^PERCENT_CHANGE(FMA_EPS(+1,0,,,,"PORTAGG","MEAN"),FMA_EPS(+1,-3AM,,,,"PORTAGG","MEAN"))&lt;/Q&gt;&lt;R&gt;1&lt;/R&gt;&lt;C&gt;1&lt;/C&gt;&lt;D xsi:type="xsd:double"&gt;-5.4809720028323&lt;/D&gt;&lt;/FQL&gt;&lt;FQL&gt;&lt;Q&gt;IWM^FMA_COS_DOWN("EPS","1M",+1,0,,,"PORTAGG","MEANR")&lt;/Q&gt;&lt;R&gt;1&lt;/R&gt;&lt;C&gt;1&lt;/C&gt;&lt;D xsi:type="xsd:double"&gt;515&lt;/D&gt;&lt;/FQL&gt;&lt;FQL&gt;&lt;Q&gt;FXI^P_PRICE(0)/P_PRICE_LOW_PR(0,,,USD,,,"PRICE","INTRA","52W")-1&lt;/Q&gt;&lt;R&gt;1&lt;/R&gt;&lt;C&gt;1&lt;/C&gt;&lt;D xsi:type="xsd:double"&gt;0.5421859&lt;/D&gt;&lt;/FQL&gt;&lt;FQL&gt;&lt;Q&gt;TRYJP10Y-FDS^FG_YIELD(0,,,,"YTM")&lt;/Q&gt;&lt;R&gt;1&lt;/R&gt;&lt;C&gt;1&lt;/C&gt;&lt;D xsi:type="xsd:double"&gt;0.9687&lt;/D&gt;&lt;/FQL&gt;&lt;FQL&gt;&lt;Q&gt;INDA^P_PRICE(0)/P_PRICE_LOW_PR(0,,,USD,,,"PRICE","INTRA","52W")-1&lt;/Q&gt;&lt;R&gt;1&lt;/R&gt;&lt;C&gt;1&lt;/C&gt;&lt;D xsi:type="xsd:double"&gt;0.3255216&lt;/D&gt;&lt;/FQL&gt;&lt;FQL&gt;&lt;Q&gt;BTC00-USA^P_FUT_TOTAL_RETURN(0,-6AM,,'')&lt;/Q&gt;&lt;R&gt;1&lt;/R&gt;&lt;C&gt;1&lt;/C&gt;&lt;D xsi:type="xsd:double"&gt;6.05360467990819&lt;/D&gt;&lt;/FQL&gt;&lt;FQL&gt;&lt;Q&gt;INDA^FG_FCF_YIELD_NTM(0)&lt;/Q&gt;&lt;R&gt;1&lt;/R&gt;&lt;C&gt;1&lt;/C&gt;&lt;D xsi:type="xsd:double"&gt;2.64628636086481&lt;/D&gt;&lt;/FQL&gt;&lt;FQL&gt;&lt;Q&gt;BTC00-USA^P_FUT_TOTAL_RETURN(0,-1AM,,'')&lt;/Q&gt;&lt;R&gt;1&lt;/R&gt;&lt;C&gt;1&lt;/C&gt;&lt;D xsi:type="xsd:double"&gt;13.5329628143344&lt;/D&gt;&lt;/FQL&gt;&lt;FQL&gt;&lt;Q&gt;INDA^FG_PE(0)&lt;/Q&gt;&lt;R&gt;1&lt;/R&gt;&lt;C&gt;1&lt;/C&gt;&lt;D xsi:type="xsd:double"&gt;26.8620437704592&lt;/D&gt;&lt;/FQL&gt;&lt;FQL&gt;&lt;Q&gt;EWI^FMA_COS_DOWN("EPS","1M",+1,0,,,"PORTAGG","MEANR")&lt;/Q&gt;&lt;R&gt;1&lt;/R&gt;&lt;C&gt;1&lt;/C&gt;&lt;D xsi:type="xsd:double"&gt;11&lt;/D&gt;&lt;/FQL&gt;&lt;FQL&gt;&lt;Q&gt;VWO^P_PRICE(0)/P_PRICE_LOW_PR(0,,,USD,,,"PRICE","INTRA","52W")-1&lt;/Q&gt;&lt;R&gt;1&lt;/R&gt;&lt;C&gt;1&lt;/C&gt;&lt;D xsi:type="xsd:double"&gt;0.276999&lt;/D&gt;&lt;/FQL&gt;&lt;FQL&gt;&lt;Q&gt;EWD^SIZE(FG_CONSTITUENTS)&lt;/Q&gt;&lt;R&gt;1&lt;/R&gt;&lt;C&gt;1&lt;/C&gt;&lt;D xsi:type="xsd:long"&gt;47&lt;/D&gt;&lt;/FQL&gt;&lt;FQL&gt;&lt;Q&gt;URTH^FG_FCF_YIELD_NTM(0)&lt;/Q&gt;&lt;R&gt;1&lt;/R&gt;&lt;C&gt;1&lt;/C&gt;&lt;D xsi:type="xsd:double"&gt;4.17415513182556&lt;/D&gt;&lt;/FQL&gt;&lt;FQL&gt;&lt;Q&gt;URTH^FG_PE_NTM(0,,,90,0)&lt;/Q&gt;&lt;R&gt;1&lt;/R&gt;&lt;C&gt;1&lt;/C&gt;&lt;D xsi:type="xsd:double"&gt;19.0869420402877&lt;/D&gt;&lt;/FQL&gt;&lt;FQL&gt;&lt;Q&gt;URTH^FG_PE(0)&lt;/Q&gt;&lt;R&gt;1&lt;/R&gt;&lt;C&gt;1&lt;/C&gt;&lt;D xsi:type="xsd:double"&gt;22.370795563219&lt;/D&gt;&lt;/FQL&gt;&lt;FQL&gt;&lt;Q&gt;EWN^P_PRICE(0)/P_PRICE_LOW_PR(0,,,USD,,,"PRICE","INTRA","52W")-1&lt;/Q&gt;&lt;R&gt;1&lt;/R&gt;&lt;C&gt;1&lt;/C&gt;&lt;D xsi:type="xsd:double"&gt;0.337834&lt;/D&gt;&lt;/FQL&gt;&lt;FQL&gt;&lt;Q&gt;EWU^FMA_COS_DOWN("EPS","1M",+1,0,,,"PORTAGG","MEANR")&lt;/Q&gt;&lt;R&gt;1&lt;/R&gt;&lt;C&gt;1&lt;/C&gt;&lt;D xsi:type="xsd:double"&gt;35&lt;/D&gt;&lt;/FQL&gt;&lt;FQL&gt;&lt;Q&gt;VGK^FG_TOTAL_RETURNC(0,-1AM)&lt;/Q&gt;&lt;R&gt;1&lt;/R&gt;&lt;C&gt;1&lt;/C&gt;&lt;D xsi:type="xsd:double"&gt;-0.14294386&lt;/D&gt;&lt;/FQL&gt;&lt;FQL&gt;&lt;Q&gt;VWO^FMA_DIV_YLD(NTMA,NOW,NOW,M,"PORTAGG","MEANR")&lt;/Q&gt;&lt;R&gt;1&lt;/R&gt;&lt;C&gt;1&lt;/C&gt;&lt;D xsi:type="xsd:double"&gt;2.98103560166142&lt;/D&gt;&lt;/FQL&gt;&lt;FQL&gt;&lt;Q&gt;TLT^P_PRICE(0)/P_PRICE_HIGH_PR(0,,,USD,,,"PRICE","INTRA","52W")&lt;/Q&gt;&lt;R&gt;1&lt;/R&gt;&lt;C&gt;1&lt;/C&gt;&lt;D xsi:type="xsd:double"&gt;0.92355376&lt;/D&gt;&lt;/FQL&gt;&lt;FQL&gt;&lt;Q&gt;QQQ^FG_PE(0)&lt;/Q&gt;&lt;R&gt;1&lt;/R&gt;&lt;C&gt;1&lt;/C&gt;&lt;D xsi:type="xsd:double"&gt;33.9081231342273&lt;/D&gt;&lt;/FQL&gt;&lt;FQL&gt;&lt;Q&gt;EWU^P_PRICE(0)/P_PRICE_LOW_PR(0,,,USD,,,"PRICE","INTRA","52W")-1&lt;/Q&gt;&lt;R&gt;1&lt;/R&gt;&lt;C&gt;1&lt;/C&gt;&lt;D xsi:type="xsd:double"&gt;0.22793627&lt;/D&gt;&lt;/FQL&gt;&lt;FQL&gt;&lt;Q&gt;EWA^SIZE(FG_CONSTITUENTS)&lt;/Q&gt;&lt;R&gt;1&lt;/R&gt;&lt;C&gt;1&lt;/C&gt;&lt;D xsi:type="xsd:long"&gt;58&lt;/D&gt;&lt;/FQL&gt;&lt;FQL&gt;&lt;Q&gt;TLT^FG_TOTAL_RETURNC(0,-3AM)&lt;/Q&gt;&lt;R&gt;1&lt;/R&gt;&lt;C&gt;1&lt;/C&gt;&lt;D xsi:type="xsd:double"&gt;1.4061809&lt;/D&gt;&lt;/FQL&gt;&lt;FQL&gt;&lt;Q&gt;SPY^FG_FCF_YIELD_NTM(0)&lt;/Q&gt;&lt;R&gt;1&lt;/R&gt;&lt;C&gt;1&lt;/C&gt;&lt;D xsi:type="xsd:double"&gt;3.91337476036944&lt;/D&gt;&lt;/FQL&gt;&lt;FQL&gt;&lt;Q&gt;EWA^FMA_COS_UP("EPS","1M",+1,0,,,"PORTAGG","MEANR")&lt;/Q&gt;&lt;R&gt;1&lt;/R&gt;&lt;C&gt;1&lt;/C&gt;&lt;D xsi:type="xsd:double"&gt;21&lt;/D&gt;&lt;/FQL&gt;&lt;FQL&gt;&lt;Q&gt;SPY^FG_PE_NTM(0,,,90,0)&lt;/Q&gt;&lt;R&gt;1&lt;/R&gt;&lt;C&gt;1&lt;/C&gt;&lt;D xsi:type="xsd:double"&gt;21.8779590433116&lt;/D&gt;&lt;/FQL&gt;&lt;FQL&gt;&lt;Q&gt;EWC^P_PRICE(0)/P_PRICE_LOW_PR(0,,,USD,,,"PRICE","INTRA","52W")-1&lt;/Q&gt;&lt;R&gt;1&lt;/R&gt;&lt;C&gt;1&lt;/C&gt;&lt;D xsi:type="xsd:double"&gt;0.3384273&lt;/D&gt;&lt;/FQL&gt;&lt;FQL&gt;&lt;Q&gt;SPY^FG_PE(0)&lt;/Q&gt;&lt;R&gt;1&lt;/R&gt;&lt;C&gt;1&lt;/C&gt;&lt;D xsi:type="xsd:double"&gt;26.7556525507764&lt;/D&gt;&lt;/FQL&gt;&lt;FQL&gt;&lt;Q&gt;EWC^FG_COMPANY_NAME&lt;/Q&gt;&lt;R&gt;1&lt;/R&gt;&lt;C&gt;1&lt;/C&gt;&lt;D xsi:type="xsd:string"&gt;iShares MSCI Canada ETF&lt;/D&gt;&lt;/FQL&gt;&lt;FQL&gt;&lt;Q&gt;QQQ^FG_TOTAL_RETURNC(0,-1AM)&lt;/Q&gt;&lt;R&gt;1&lt;/R&gt;&lt;C&gt;1&lt;/C&gt;&lt;D xsi:type="xsd:double"&gt;5.032003&lt;/D&gt;&lt;/FQL&gt;&lt;FQL&gt;&lt;Q&gt;INDA^FG_COMPANY_NAME&lt;/Q&gt;&lt;R&gt;1&lt;/R&gt;&lt;C&gt;1&lt;/C&gt;&lt;D xsi:type="xsd:string"&gt;iShares MSCI India ETF&lt;/D&gt;&lt;/FQL&gt;&lt;FQL&gt;&lt;Q&gt;IWM^PERCENT_CHANGE(FMA_EPS(+1,0,,,,"PORTAGG","MEAN"),FMA_EPS(+1,-1AM,,,,"PORTAGG","MEAN"))&lt;/Q&gt;&lt;R&gt;1&lt;/R&gt;&lt;C&gt;1&lt;/C&gt;&lt;D xsi:type="xsd:double"&gt;-3.20927616497652&lt;/D&gt;&lt;/FQL&gt;&lt;FQL&gt;&lt;Q&gt;ENZL^FG_COMPANY_NAME&lt;/Q&gt;&lt;R&gt;1&lt;/R&gt;&lt;C&gt;1&lt;/C&gt;&lt;D xsi:type="xsd:string"&gt;iShares MSCI New Zealand ETF&lt;/D&gt;&lt;/FQL&gt;&lt;FQL&gt;&lt;Q&gt;UUP^P_PRICE(0)/P_PRICE_HIGH_PR(0,,,USD,,,"PRICE","INTRA","52W")&lt;/Q&gt;&lt;R&gt;1&lt;/R&gt;&lt;C&gt;1&lt;/C&gt;&lt;D xsi:type="xsd:double"&gt;0.9623736&lt;/D&gt;&lt;/FQL&gt;&lt;FQL&gt;&lt;Q&gt;UUP^FG_TOTAL_RETURNC(0,-3AM)&lt;/Q&gt;&lt;R&gt;1&lt;/R&gt;&lt;C&gt;1&lt;/C&gt;&lt;D xsi:type="xsd:double"&gt;1.009047&lt;/D&gt;&lt;/FQL&gt;&lt;FQL&gt;&lt;Q&gt;EWJ^FG_TOTAL_RETURNC(-1AM,-7AM)&lt;/Q&gt;&lt;R&gt;1&lt;/R&gt;&lt;C&gt;1&lt;/C&gt;&lt;D xsi:type="xsd:double"&gt;-1.0494173&lt;/D&gt;&lt;/FQL&gt;&lt;FQL&gt;&lt;Q&gt;EWJ^FG_TOTAL_RETURNC(-1AM,-2AM)&lt;/Q&gt;&lt;R&gt;1&lt;/R&gt;&lt;C&gt;1&lt;/C&gt;&lt;D xsi:type="xsd:double"&gt;0.028824806&lt;/D&gt;&lt;/FQL&gt;&lt;FQL&gt;&lt;Q&gt;EWN^PERCENT_CHANGE(FMA_EPS(+1,0,,,,"PORTAGG","MEAN"),FMA_EPS(+1,-3AM,,,,"PORTAGG","MEAN"))&lt;/Q&gt;&lt;R&gt;1&lt;/R&gt;&lt;C&gt;1&lt;/C&gt;&lt;D xsi:type="xsd:double"&gt;-0.698053500497743&lt;/D&gt;&lt;/FQL&gt;&lt;FQL&gt;&lt;Q&gt;VWO^FG_TOTAL_RETURNC(0,-1AM)&lt;/Q&gt;&lt;R&gt;1&lt;/R&gt;&lt;C&gt;1&lt;/C&gt;&lt;D xsi:type="xsd:double"&gt;7.753682&lt;/D&gt;&lt;/FQL&gt;&lt;FQL&gt;&lt;Q&gt;USO^FG_TOTAL_RETURNC(-1AM,-7AM)&lt;/Q&gt;&lt;R&gt;1&lt;/R&gt;&lt;C&gt;1&lt;/C&gt;&lt;D xsi:type="xsd:double"&gt;-9.387022&lt;/D&gt;&lt;/FQL&gt;&lt;FQL&gt;&lt;Q&gt;BIGPX^FG_COMPANY_NAME&lt;/Q&gt;&lt;R&gt;1&lt;/R&gt;&lt;C&gt;1&lt;/C&gt;&lt;D xsi:type="xsd:string"&gt;BlackRock 60/40 Target Allocation Fund, Institutional&lt;/D&gt;&lt;/FQL&gt;&lt;FQL&gt;&lt;Q&gt;USO^FG_TOTAL_RETURNC(-1AM,-2AM)&lt;/Q&gt;&lt;R&gt;1&lt;/R&gt;&lt;C&gt;1&lt;/C&gt;&lt;D xsi:type="xsd:double"&gt;-7.416135&lt;/D&gt;&lt;/FQL&gt;&lt;FQL&gt;&lt;Q&gt;EWL^PERCENT_CHANGE(FMA_EPS(+1,0,,,,"PORTAGG","MEAN"),FMA_EPS(+1,-1AM,,,,"PORTAGG","MEAN"))&lt;/Q&gt;&lt;R&gt;1&lt;/R&gt;&lt;C&gt;1&lt;/C&gt;&lt;D xsi:type="xsd:double"&gt;-1.75301328902508&lt;/D&gt;&lt;/FQL&gt;&lt;FQL&gt;&lt;Q&gt;ENZL^FMA_PCT_ABOVE_MAVG(200,0,,,,"PORTAGG")&lt;/Q&gt;&lt;R&gt;1&lt;/R&gt;&lt;C&gt;1&lt;/C&gt;&lt;D xsi:type="xsd:double"&gt;50&lt;/D&gt;&lt;/FQL&gt;&lt;FQL&gt;&lt;Q&gt;GLD^FG_TOTAL_RETURNC(-1AM,-7AM)&lt;/Q&gt;&lt;R&gt;1&lt;/R&gt;&lt;C&gt;1&lt;/C&gt;&lt;D xsi:type="xsd:double"&gt;17.73734&lt;/D&gt;&lt;/FQL&gt;&lt;FQL&gt;&lt;Q&gt;DBC^P_PRICE(-1AM)/P_PRICE_HIGH_PR(-1AM,,,,,,"PRICE","INTRA","52W")&lt;/Q&gt;&lt;R&gt;1&lt;/R&gt;&lt;C&gt;1&lt;/C&gt;&lt;D xsi:type="xsd:double"&gt;0.85206866&lt;/D&gt;&lt;/FQL&gt;&lt;FQL&gt;&lt;Q&gt;GLD^FG_TOTAL_RETURNC(-1AM,-2AM)&lt;/Q&gt;&lt;R&gt;1&lt;/R&gt;&lt;C&gt;1&lt;/C&gt;&lt;D xsi:type="xsd:double"&gt;1.5173078&lt;/D&gt;&lt;/FQL&gt;&lt;FQL&gt;&lt;Q&gt;SPY^P_PRICE(-1AM)/P_PRICE_HIGH_PR(-1AM,,,,,,"PRICE","INTRA","52W")&lt;/Q&gt;&lt;R&gt;1&lt;/R&gt;&lt;C&gt;1&lt;/C&gt;&lt;D xsi:type="xsd:double"&gt;0.9871811&lt;/D&gt;&lt;/FQL&gt;&lt;FQL&gt;&lt;Q&gt;TRYIN10Y-FDS^FG_YIELD(0,,,,"YTM")&lt;/Q&gt;&lt;R&gt;1&lt;/R&gt;&lt;C&gt;1&lt;/C&gt;&lt;D xsi:type="xsd:double"&gt;6.8005&lt;/D&gt;&lt;/FQL&gt;&lt;/Schema&gt;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<sst xmlns="http://schemas.openxmlformats.org/spreadsheetml/2006/main" count="308" uniqueCount="124">
  <si>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</si>
  <si>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</si>
  <si>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</si>
  <si>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</si>
  <si>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</si>
  <si>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</si>
  <si>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</si>
  <si>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</si>
  <si>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</si>
  <si>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</si>
  <si>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</si>
  <si>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</si>
  <si>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</si>
  <si>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</si>
  <si>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</si>
  <si>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</si>
  <si>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</si>
  <si>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</si>
  <si>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</si>
  <si>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</si>
  <si>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</si>
  <si>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</si>
  <si>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</si>
  <si>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</si>
  <si>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</si>
  <si>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</si>
  <si>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</si>
  <si>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</si>
  <si>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</si>
  <si>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</si>
  <si>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</si>
  <si>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</si>
  <si>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</si>
  <si>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</si>
  <si>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</si>
  <si>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</si>
  <si>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</si>
  <si>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</si>
  <si>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</si>
  <si>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</si>
  <si>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</si>
  <si>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</si>
  <si>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</si>
  <si>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</si>
  <si>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</si>
  <si>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</si>
  <si>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</si>
  <si>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</si>
  <si>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</si>
  <si>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</si>
  <si>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</si>
  <si>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</si>
  <si>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</si>
  <si>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</si>
  <si>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</si>
  <si>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</si>
  <si>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</si>
  <si>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</si>
  <si>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</si>
  <si>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</si>
  <si>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</si>
  <si>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</si>
  <si>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</si>
  <si>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</si>
  <si>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</si>
  <si>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</si>
  <si>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</si>
  <si>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</si>
  <si>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</si>
  <si>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</si>
  <si>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</si>
  <si>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</si>
  <si>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</si>
  <si>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</si>
  <si>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</si>
  <si>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</si>
  <si>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</si>
  <si>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</si>
  <si>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</si>
  <si>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</si>
  <si>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</si>
  <si>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</si>
  <si>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</si>
  <si>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</si>
  <si>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</si>
  <si>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</si>
  <si>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</si>
  <si>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</si>
  <si>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</si>
  <si>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</si>
  <si>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</si>
  <si>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</si>
  <si>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</si>
  <si>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</si>
  <si>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</si>
  <si>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</si>
  <si>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</si>
  <si>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</si>
  <si>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</si>
  <si>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</si>
  <si>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</si>
  <si>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</si>
  <si>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</si>
  <si>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</si>
  <si>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</si>
  <si>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</si>
  <si>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</si>
  <si>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</si>
  <si>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</si>
  <si>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</si>
  <si>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</si>
  <si>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</si>
  <si>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</si>
  <si>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</si>
  <si>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</si>
  <si>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</si>
  <si>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</si>
  <si>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</si>
  <si>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</si>
  <si>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</si>
  <si>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</si>
  <si>
    <t>NIFTY</t>
  </si>
  <si>
    <t>NIFTY MID CAP</t>
  </si>
  <si>
    <t>NIFTY SMALL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</si>
</sst>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3"/>
  <sheetViews>
    <sheetView tabSelected="1" zoomScale="93" zoomScaleNormal="93" workbookViewId="0">
      <selection activeCell="F61" sqref="F61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8" x14ac:dyDescent="0.35">
      <c r="E1" s="27" t="s">
        <v>95</v>
      </c>
    </row>
    <row r="2" spans="5:8" ht="15" thickBot="1" x14ac:dyDescent="0.4"/>
    <row r="3" spans="5:8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8" x14ac:dyDescent="0.35">
      <c r="E4" s="20" t="s">
        <v>49</v>
      </c>
      <c r="F4" t="str">
        <f>IF(HLOOKUP($E4,'Factset Price Data'!$C$208:$V$215,6,FALSE)&gt;=1,"INVESTED","CASH")</f>
        <v>INVESTED</v>
      </c>
      <c r="G4" t="str">
        <f>IF(HLOOKUP($E4,'Factset Price Data'!$C$208:$V$215,7,FALSE)&gt;=1,"INVESTED","CASH")</f>
        <v>INVESTED</v>
      </c>
      <c r="H4" s="36" t="str">
        <f>IF(HLOOKUP($E4,'Factset Price Data'!$C$208:$V$215,8,FALSE)&gt;=1,"INVESTED","CASH")</f>
        <v>INVESTED</v>
      </c>
    </row>
    <row r="5" spans="5:8" x14ac:dyDescent="0.35">
      <c r="E5" s="20" t="s">
        <v>61</v>
      </c>
      <c r="F5" t="str">
        <f>IF(HLOOKUP($E5,'Factset Price Data'!$C$208:$V$215,6,FALSE)&gt;=1,"INVESTED","CASH")</f>
        <v>CASH</v>
      </c>
      <c r="G5" t="str">
        <f>IF(HLOOKUP($E5,'Factset Price Data'!$C$208:$V$215,7,FALSE)&gt;=1,"INVESTED","CASH")</f>
        <v>INVESTED</v>
      </c>
      <c r="H5" s="36" t="str">
        <f>IF(HLOOKUP($E5,'Factset Price Data'!$C$208:$V$215,8,FALSE)&gt;=1,"INVESTED","CASH")</f>
        <v>INVESTED</v>
      </c>
    </row>
    <row r="6" spans="5:8" x14ac:dyDescent="0.35">
      <c r="E6" s="20" t="s">
        <v>59</v>
      </c>
      <c r="F6" t="str">
        <f>IF(HLOOKUP($E6,'Factset Price Data'!$C$208:$V$215,6,FALSE)&gt;=1,"INVESTED","CASH")</f>
        <v>INVESTED</v>
      </c>
      <c r="G6" t="str">
        <f>IF(HLOOKUP($E6,'Factset Price Data'!$C$208:$V$215,7,FALSE)&gt;=1,"INVESTED","CASH")</f>
        <v>INVESTED</v>
      </c>
      <c r="H6" s="36" t="str">
        <f>IF(HLOOKUP($E6,'Factset Price Data'!$C$208:$V$215,8,FALSE)&gt;=1,"INVESTED","CASH")</f>
        <v>INVESTED</v>
      </c>
    </row>
    <row r="7" spans="5:8" x14ac:dyDescent="0.35">
      <c r="E7" s="20" t="s">
        <v>120</v>
      </c>
      <c r="F7" t="str">
        <f>IF(HLOOKUP($E7,'Factset Price Data'!$C$208:$V$215,6,FALSE)&gt;=1,"INVESTED","CASH")</f>
        <v>CASH</v>
      </c>
      <c r="G7" t="str">
        <f>IF(HLOOKUP($E7,'Factset Price Data'!$C$208:$V$215,7,FALSE)&gt;=1,"INVESTED","CASH")</f>
        <v>INVESTED</v>
      </c>
      <c r="H7" s="36" t="str">
        <f>IF(HLOOKUP($E7,'Factset Price Data'!$C$208:$V$215,8,FALSE)&gt;=1,"INVESTED","CASH")</f>
        <v>CASH</v>
      </c>
    </row>
    <row r="8" spans="5:8" x14ac:dyDescent="0.35">
      <c r="E8" s="20" t="s">
        <v>60</v>
      </c>
      <c r="F8" t="str">
        <f>IF(HLOOKUP($E8,'Factset Price Data'!$C$208:$V$215,6,FALSE)&gt;=1,"INVESTED","CASH")</f>
        <v>INVESTED</v>
      </c>
      <c r="G8" t="str">
        <f>IF(HLOOKUP($E8,'Factset Price Data'!$C$208:$V$215,7,FALSE)&gt;=1,"INVESTED","CASH")</f>
        <v>INVESTED</v>
      </c>
      <c r="H8" s="36" t="str">
        <f>IF(HLOOKUP($E8,'Factset Price Data'!$C$208:$V$215,8,FALSE)&gt;=1,"INVESTED","CASH")</f>
        <v>INVESTED</v>
      </c>
    </row>
    <row r="9" spans="5:8" x14ac:dyDescent="0.35">
      <c r="E9" s="20" t="s">
        <v>116</v>
      </c>
      <c r="F9" t="str">
        <f>IF(HLOOKUP($E9,'Factset Price Data'!$C$208:$V$215,6,FALSE)&gt;=1,"INVESTED","CASH")</f>
        <v>INVESTED</v>
      </c>
      <c r="G9" t="str">
        <f>IF(HLOOKUP($E9,'Factset Price Data'!$C$208:$V$215,7,FALSE)&gt;=1,"INVESTED","CASH")</f>
        <v>INVESTED</v>
      </c>
      <c r="H9" s="36" t="str">
        <f>IF(HLOOKUP($E9,'Factset Price Data'!$C$208:$V$215,8,FALSE)&gt;=1,"INVESTED","CASH")</f>
        <v>INVESTED</v>
      </c>
    </row>
    <row r="10" spans="5:8" x14ac:dyDescent="0.35">
      <c r="E10" s="20" t="s">
        <v>121</v>
      </c>
      <c r="F10" t="str">
        <f>IF(HLOOKUP($E10,'Factset Price Data'!$C$208:$V$215,6,FALSE)&gt;=1,"INVESTED","CASH")</f>
        <v>CASH</v>
      </c>
      <c r="G10" t="str">
        <f>IF(HLOOKUP($E10,'Factset Price Data'!$C$208:$V$215,7,FALSE)&gt;=1,"INVESTED","CASH")</f>
        <v>INVESTED</v>
      </c>
      <c r="H10" s="36" t="str">
        <f>IF(HLOOKUP($E10,'Factset Price Data'!$C$208:$V$215,8,FALSE)&gt;=1,"INVESTED","CASH")</f>
        <v>INVESTED</v>
      </c>
    </row>
    <row r="11" spans="5:8" x14ac:dyDescent="0.35">
      <c r="E11" s="20" t="s">
        <v>122</v>
      </c>
      <c r="F11" t="str">
        <f>IF(HLOOKUP($E11,'Factset Price Data'!$C$208:$V$215,6,FALSE)&gt;=1,"INVESTED","CASH")</f>
        <v>CASH</v>
      </c>
      <c r="G11" t="str">
        <f>IF(HLOOKUP($E11,'Factset Price Data'!$C$208:$V$215,7,FALSE)&gt;=1,"INVESTED","CASH")</f>
        <v>INVESTED</v>
      </c>
      <c r="H11" s="36" t="str">
        <f>IF(HLOOKUP($E11,'Factset Price Data'!$C$208:$V$215,8,FALSE)&gt;=1,"INVESTED","CASH")</f>
        <v>INVESTED</v>
      </c>
    </row>
    <row r="12" spans="5:8" ht="15" thickBot="1" x14ac:dyDescent="0.4">
      <c r="E12" s="9" t="s">
        <v>123</v>
      </c>
      <c r="F12" s="10" t="str">
        <f>IF(HLOOKUP($E12,'Factset Price Data'!$C$208:$V$215,6,FALSE)&gt;=1,"INVESTED","CASH")</f>
        <v>CASH</v>
      </c>
      <c r="G12" s="10" t="str">
        <f>IF(HLOOKUP($E12,'Factset Price Data'!$C$208:$V$215,7,FALSE)&gt;=1,"INVESTED","CASH")</f>
        <v>INVESTED</v>
      </c>
      <c r="H12" s="37" t="str">
        <f>IF(HLOOKUP($E12,'Factset Price Data'!$C$208:$V$215,8,FALSE)&gt;=1,"INVESTED","CASH")</f>
        <v>INVESTED</v>
      </c>
    </row>
    <row r="13" spans="5:8" ht="15" thickBot="1" x14ac:dyDescent="0.4"/>
    <row r="14" spans="5:8" x14ac:dyDescent="0.35">
      <c r="E14" s="27" t="s">
        <v>97</v>
      </c>
    </row>
    <row r="15" spans="5:8" ht="15" thickBot="1" x14ac:dyDescent="0.4">
      <c r="E15" t="s">
        <v>67</v>
      </c>
      <c r="F15" t="s">
        <v>2</v>
      </c>
      <c r="G15" t="s">
        <v>21</v>
      </c>
      <c r="H15" t="s">
        <v>76</v>
      </c>
    </row>
    <row r="16" spans="5:8" ht="15" thickBot="1" x14ac:dyDescent="0.4">
      <c r="E16" s="68">
        <v>0.33</v>
      </c>
      <c r="F16" s="68">
        <v>0.33</v>
      </c>
      <c r="G16" s="68">
        <v>0.33</v>
      </c>
    </row>
    <row r="17" spans="5:11" x14ac:dyDescent="0.35">
      <c r="E17" s="23"/>
      <c r="F17" s="7" t="s">
        <v>118</v>
      </c>
      <c r="G17" s="7" t="s">
        <v>119</v>
      </c>
      <c r="H17" s="7"/>
      <c r="I17" s="63" t="s">
        <v>72</v>
      </c>
      <c r="J17" s="63" t="s">
        <v>75</v>
      </c>
      <c r="K17" s="64" t="s">
        <v>73</v>
      </c>
    </row>
    <row r="18" spans="5:11" x14ac:dyDescent="0.35">
      <c r="E18" s="20" t="s">
        <v>4</v>
      </c>
      <c r="F18">
        <f>'Asset class prev month'!S3</f>
        <v>6</v>
      </c>
      <c r="G18">
        <f>'Asset class'!S3</f>
        <v>3</v>
      </c>
      <c r="H18">
        <f t="shared" ref="H18:H26" si="0">G18</f>
        <v>3</v>
      </c>
      <c r="I18" t="str">
        <f>IF(HLOOKUP($E18,'Factset Price Data'!$C$208:$W$215,6,FALSE)&gt;=1,"INVESTED","CASH")</f>
        <v>INVESTED</v>
      </c>
      <c r="J18" t="str">
        <f>IF(HLOOKUP($E18,'Factset Price Data'!$C$208:$W$215,7,FALSE)&gt;=1,"INVESTED","CASH")</f>
        <v>INVESTED</v>
      </c>
      <c r="K18" s="36" t="str">
        <f>IF(HLOOKUP($E18,'Factset Price Data'!$C$208:$W$215,8,FALSE)&gt;=1,"INVESTED","CASH")</f>
        <v>INVESTED</v>
      </c>
    </row>
    <row r="19" spans="5:11" x14ac:dyDescent="0.35">
      <c r="E19" s="20" t="s">
        <v>1</v>
      </c>
      <c r="F19">
        <f>'Asset class prev month'!S4</f>
        <v>2</v>
      </c>
      <c r="G19">
        <f>'Asset class'!S4</f>
        <v>2</v>
      </c>
      <c r="H19">
        <f t="shared" si="0"/>
        <v>2</v>
      </c>
      <c r="I19" t="str">
        <f>IF(HLOOKUP($E19,'Factset Price Data'!$C$208:$W$215,6,FALSE)&gt;=1,"INVESTED","CASH")</f>
        <v>INVESTED</v>
      </c>
      <c r="J19" t="str">
        <f>IF(HLOOKUP($E19,'Factset Price Data'!$C$208:$W$215,7,FALSE)&gt;=1,"INVESTED","CASH")</f>
        <v>INVESTED</v>
      </c>
      <c r="K19" s="36" t="str">
        <f>IF(HLOOKUP($E19,'Factset Price Data'!$C$208:$W$215,8,FALSE)&gt;=1,"INVESTED","CASH")</f>
        <v>INVESTED</v>
      </c>
    </row>
    <row r="20" spans="5:11" x14ac:dyDescent="0.35">
      <c r="E20" s="20" t="s">
        <v>59</v>
      </c>
      <c r="F20">
        <f>'Asset class prev month'!S5</f>
        <v>1</v>
      </c>
      <c r="G20">
        <f>'Asset class'!S5</f>
        <v>1</v>
      </c>
      <c r="H20">
        <f t="shared" si="0"/>
        <v>1</v>
      </c>
      <c r="I20" t="str">
        <f>IF(HLOOKUP($E20,'Factset Price Data'!$C$208:$W$215,6,FALSE)&gt;=1,"INVESTED","CASH")</f>
        <v>INVESTED</v>
      </c>
      <c r="J20" t="str">
        <f>IF(HLOOKUP($E20,'Factset Price Data'!$C$208:$W$215,7,FALSE)&gt;=1,"INVESTED","CASH")</f>
        <v>INVESTED</v>
      </c>
      <c r="K20" s="36" t="str">
        <f>IF(HLOOKUP($E20,'Factset Price Data'!$C$208:$W$215,8,FALSE)&gt;=1,"INVESTED","CASH")</f>
        <v>INVESTED</v>
      </c>
    </row>
    <row r="21" spans="5:11" x14ac:dyDescent="0.35">
      <c r="E21" s="20" t="s">
        <v>60</v>
      </c>
      <c r="F21">
        <f>'Asset class prev month'!S6</f>
        <v>11</v>
      </c>
      <c r="G21">
        <f>'Asset class'!S6</f>
        <v>11</v>
      </c>
      <c r="H21">
        <f t="shared" si="0"/>
        <v>11</v>
      </c>
      <c r="I21" t="str">
        <f>IF(HLOOKUP($E21,'Factset Price Data'!$C$208:$W$215,6,FALSE)&gt;=1,"INVESTED","CASH")</f>
        <v>INVESTED</v>
      </c>
      <c r="J21" t="str">
        <f>IF(HLOOKUP($E21,'Factset Price Data'!$C$208:$W$215,7,FALSE)&gt;=1,"INVESTED","CASH")</f>
        <v>INVESTED</v>
      </c>
      <c r="K21" s="36" t="str">
        <f>IF(HLOOKUP($E21,'Factset Price Data'!$C$208:$W$215,8,FALSE)&gt;=1,"INVESTED","CASH")</f>
        <v>INVESTED</v>
      </c>
    </row>
    <row r="22" spans="5:11" x14ac:dyDescent="0.35">
      <c r="E22" s="20" t="s">
        <v>15</v>
      </c>
      <c r="F22">
        <f>'Asset class prev month'!S7</f>
        <v>10</v>
      </c>
      <c r="G22">
        <f>'Asset class'!S7</f>
        <v>6</v>
      </c>
      <c r="H22">
        <f t="shared" si="0"/>
        <v>6</v>
      </c>
      <c r="I22" t="str">
        <f>IF(HLOOKUP($E22,'Factset Price Data'!$C$208:$W$215,6,FALSE)&gt;=1,"INVESTED","CASH")</f>
        <v>INVESTED</v>
      </c>
      <c r="J22" t="str">
        <f>IF(HLOOKUP($E22,'Factset Price Data'!$C$208:$W$215,7,FALSE)&gt;=1,"INVESTED","CASH")</f>
        <v>INVESTED</v>
      </c>
      <c r="K22" s="36" t="str">
        <f>IF(HLOOKUP($E22,'Factset Price Data'!$C$208:$W$215,8,FALSE)&gt;=1,"INVESTED","CASH")</f>
        <v>INVESTED</v>
      </c>
    </row>
    <row r="23" spans="5:11" x14ac:dyDescent="0.35">
      <c r="E23" s="20" t="s">
        <v>120</v>
      </c>
      <c r="F23">
        <f>'Asset class prev month'!S8</f>
        <v>12</v>
      </c>
      <c r="G23">
        <f>'Asset class'!S8</f>
        <v>13</v>
      </c>
      <c r="H23">
        <f t="shared" si="0"/>
        <v>13</v>
      </c>
      <c r="I23" t="str">
        <f>IF(HLOOKUP($E23,'Factset Price Data'!$C$208:$W$215,6,FALSE)&gt;=1,"INVESTED","CASH")</f>
        <v>CASH</v>
      </c>
      <c r="J23" t="str">
        <f>IF(HLOOKUP($E23,'Factset Price Data'!$C$208:$W$215,7,FALSE)&gt;=1,"INVESTED","CASH")</f>
        <v>INVESTED</v>
      </c>
      <c r="K23" s="36" t="str">
        <f>IF(HLOOKUP($E23,'Factset Price Data'!$C$208:$W$215,8,FALSE)&gt;=1,"INVESTED","CASH")</f>
        <v>CASH</v>
      </c>
    </row>
    <row r="24" spans="5:11" x14ac:dyDescent="0.35">
      <c r="E24" s="20" t="s">
        <v>69</v>
      </c>
      <c r="F24">
        <f>'Asset class prev month'!S9</f>
        <v>13</v>
      </c>
      <c r="G24">
        <f>'Asset class'!S9</f>
        <v>14</v>
      </c>
      <c r="H24">
        <f t="shared" si="0"/>
        <v>14</v>
      </c>
      <c r="I24" t="str">
        <f>IF(HLOOKUP($E24,'Factset Price Data'!$C$208:$W$215,6,FALSE)&gt;=1,"INVESTED","CASH")</f>
        <v>CASH</v>
      </c>
      <c r="J24" t="str">
        <f>IF(HLOOKUP($E24,'Factset Price Data'!$C$208:$W$215,7,FALSE)&gt;=1,"INVESTED","CASH")</f>
        <v>CASH</v>
      </c>
      <c r="K24" s="36" t="str">
        <f>IF(HLOOKUP($E24,'Factset Price Data'!$C$208:$W$215,8,FALSE)&gt;=1,"INVESTED","CASH")</f>
        <v>CASH</v>
      </c>
    </row>
    <row r="25" spans="5:11" x14ac:dyDescent="0.35">
      <c r="E25" s="20" t="s">
        <v>61</v>
      </c>
      <c r="F25">
        <f>'Asset class prev month'!S10</f>
        <v>3</v>
      </c>
      <c r="G25">
        <f>'Asset class'!S10</f>
        <v>10</v>
      </c>
      <c r="H25">
        <f t="shared" si="0"/>
        <v>10</v>
      </c>
      <c r="I25" t="str">
        <f>IF(HLOOKUP($E25,'Factset Price Data'!$C$208:$W$215,6,FALSE)&gt;=1,"INVESTED","CASH")</f>
        <v>CASH</v>
      </c>
      <c r="J25" t="str">
        <f>IF(HLOOKUP($E25,'Factset Price Data'!$C$208:$W$215,7,FALSE)&gt;=1,"INVESTED","CASH")</f>
        <v>INVESTED</v>
      </c>
      <c r="K25" s="36" t="str">
        <f>IF(HLOOKUP($E25,'Factset Price Data'!$C$208:$W$215,8,FALSE)&gt;=1,"INVESTED","CASH")</f>
        <v>INVESTED</v>
      </c>
    </row>
    <row r="26" spans="5:11" x14ac:dyDescent="0.35">
      <c r="E26" s="20" t="s">
        <v>42</v>
      </c>
      <c r="F26">
        <f>'Asset class prev month'!S11</f>
        <v>5</v>
      </c>
      <c r="G26">
        <f>'Asset class'!S11</f>
        <v>7</v>
      </c>
      <c r="H26">
        <f t="shared" si="0"/>
        <v>7</v>
      </c>
      <c r="I26" t="str">
        <f>IF(HLOOKUP($E26,'Factset Price Data'!$C$208:$W$215,6,FALSE)&gt;=1,"INVESTED","CASH")</f>
        <v>CASH</v>
      </c>
      <c r="J26" t="str">
        <f>IF(HLOOKUP($E26,'Factset Price Data'!$C$208:$W$215,7,FALSE)&gt;=1,"INVESTED","CASH")</f>
        <v>INVESTED</v>
      </c>
      <c r="K26" s="36" t="str">
        <f>IF(HLOOKUP($E26,'Factset Price Data'!$C$208:$W$215,8,FALSE)&gt;=1,"INVESTED","CASH")</f>
        <v>INVESTED</v>
      </c>
    </row>
    <row r="27" spans="5:11" x14ac:dyDescent="0.35">
      <c r="E27" s="20" t="s">
        <v>70</v>
      </c>
      <c r="F27">
        <f>'Asset class prev month'!S12</f>
        <v>8</v>
      </c>
      <c r="G27">
        <f>'Asset class'!S12</f>
        <v>8</v>
      </c>
      <c r="H27">
        <f t="shared" ref="H27:H30" si="1">G27</f>
        <v>8</v>
      </c>
      <c r="I27" t="str">
        <f>IF(HLOOKUP($E27,'Factset Price Data'!$C$208:$W$215,6,FALSE)&gt;=1,"INVESTED","CASH")</f>
        <v>INVESTED</v>
      </c>
      <c r="J27" t="str">
        <f>IF(HLOOKUP($E27,'Factset Price Data'!$C$208:$W$215,7,FALSE)&gt;=1,"INVESTED","CASH")</f>
        <v>INVESTED</v>
      </c>
      <c r="K27" s="36" t="str">
        <f>IF(HLOOKUP($E27,'Factset Price Data'!$C$208:$W$215,8,FALSE)&gt;=1,"INVESTED","CASH")</f>
        <v>INVESTED</v>
      </c>
    </row>
    <row r="28" spans="5:11" x14ac:dyDescent="0.35">
      <c r="E28" s="20" t="s">
        <v>12</v>
      </c>
      <c r="F28">
        <f>'Asset class prev month'!S13</f>
        <v>7</v>
      </c>
      <c r="G28">
        <f>'Asset class'!S13</f>
        <v>12</v>
      </c>
      <c r="H28">
        <f t="shared" si="1"/>
        <v>12</v>
      </c>
      <c r="I28" t="str">
        <f>IF(HLOOKUP($E28,'Factset Price Data'!$C$208:$W$215,6,FALSE)&gt;=1,"INVESTED","CASH")</f>
        <v>CASH</v>
      </c>
      <c r="J28" t="str">
        <f>IF(HLOOKUP($E28,'Factset Price Data'!$C$208:$W$215,7,FALSE)&gt;=1,"INVESTED","CASH")</f>
        <v>INVESTED</v>
      </c>
      <c r="K28" s="36" t="str">
        <f>IF(HLOOKUP($E28,'Factset Price Data'!$C$208:$W$215,8,FALSE)&gt;=1,"INVESTED","CASH")</f>
        <v>INVESTED</v>
      </c>
    </row>
    <row r="29" spans="5:11" ht="15" thickBot="1" x14ac:dyDescent="0.4">
      <c r="E29" s="9" t="s">
        <v>64</v>
      </c>
      <c r="F29" s="10">
        <f>'Asset class prev month'!S14</f>
        <v>9</v>
      </c>
      <c r="G29" s="10">
        <f>'Asset class'!S14</f>
        <v>6</v>
      </c>
      <c r="H29" s="10">
        <f t="shared" si="1"/>
        <v>6</v>
      </c>
      <c r="I29" s="10" t="str">
        <f>IF(HLOOKUP($E29,'Factset Price Data'!$C$208:$W$215,6,FALSE)&gt;=1,"INVESTED","CASH")</f>
        <v>INVESTED</v>
      </c>
      <c r="J29" s="10" t="str">
        <f>IF(HLOOKUP($E29,'Factset Price Data'!$C$208:$W$215,7,FALSE)&gt;=1,"INVESTED","CASH")</f>
        <v>INVESTED</v>
      </c>
      <c r="K29" s="37" t="str">
        <f>IF(HLOOKUP($E29,'Factset Price Data'!$C$208:$W$215,8,FALSE)&gt;=1,"INVESTED","CASH")</f>
        <v>INVESTED</v>
      </c>
    </row>
    <row r="30" spans="5:11" ht="15" thickBot="1" x14ac:dyDescent="0.4">
      <c r="E30" s="35" t="s">
        <v>116</v>
      </c>
      <c r="F30" s="39">
        <f>'Asset class prev month'!S15</f>
        <v>14</v>
      </c>
      <c r="G30" s="39">
        <f>'Asset class'!S15</f>
        <v>9</v>
      </c>
      <c r="H30" s="39">
        <f t="shared" si="1"/>
        <v>9</v>
      </c>
      <c r="I30" s="39" t="str">
        <f>IF(HLOOKUP($E30,'Factset Price Data'!$C$208:$W$215,6,FALSE)&gt;=1,"INVESTED","CASH")</f>
        <v>INVESTED</v>
      </c>
      <c r="J30" s="39" t="str">
        <f>IF(HLOOKUP($E30,'Factset Price Data'!$C$208:$W$215,7,FALSE)&gt;=1,"INVESTED","CASH")</f>
        <v>INVESTED</v>
      </c>
      <c r="K30" s="67" t="str">
        <f>IF(HLOOKUP($E30,'Factset Price Data'!$C$208:$W$215,8,FALSE)&gt;=1,"INVESTED","CASH")</f>
        <v>INVESTED</v>
      </c>
    </row>
    <row r="31" spans="5:11" ht="15" thickBot="1" x14ac:dyDescent="0.4">
      <c r="E31" s="35" t="s">
        <v>117</v>
      </c>
      <c r="F31" s="39">
        <f>'Asset class prev month'!S16</f>
        <v>4</v>
      </c>
      <c r="G31" s="39">
        <f>'Asset class'!S16</f>
        <v>4</v>
      </c>
      <c r="H31" s="39">
        <f t="shared" ref="H31" si="2">G31</f>
        <v>4</v>
      </c>
      <c r="I31" s="39" t="str">
        <f>IF(HLOOKUP($E31,'Factset Price Data'!$C$208:$W$215,6,FALSE)&gt;=1,"INVESTED","CASH")</f>
        <v>INVESTED</v>
      </c>
      <c r="J31" s="39" t="str">
        <f>IF(HLOOKUP($E31,'Factset Price Data'!$C$208:$W$215,7,FALSE)&gt;=1,"INVESTED","CASH")</f>
        <v>INVESTED</v>
      </c>
      <c r="K31" s="67" t="str">
        <f>IF(HLOOKUP($E31,'Factset Price Data'!$C$208:$W$215,8,FALSE)&gt;=1,"INVESTED","CASH")</f>
        <v>INVESTED</v>
      </c>
    </row>
    <row r="32" spans="5:11" ht="15" thickBot="1" x14ac:dyDescent="0.4"/>
    <row r="33" spans="5:16" ht="15" thickBot="1" x14ac:dyDescent="0.4">
      <c r="E33" s="27" t="s">
        <v>96</v>
      </c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5:16" ht="29" x14ac:dyDescent="0.35">
      <c r="E34" s="42"/>
      <c r="F34" s="43" t="s">
        <v>25</v>
      </c>
      <c r="G34" s="43" t="s">
        <v>20</v>
      </c>
      <c r="H34" s="44" t="s">
        <v>67</v>
      </c>
      <c r="I34" s="43" t="s">
        <v>2</v>
      </c>
      <c r="J34" s="43" t="s">
        <v>3</v>
      </c>
      <c r="K34" s="43" t="s">
        <v>25</v>
      </c>
      <c r="L34" s="43" t="s">
        <v>20</v>
      </c>
      <c r="M34" s="44" t="s">
        <v>65</v>
      </c>
      <c r="N34" s="43" t="s">
        <v>2</v>
      </c>
      <c r="O34" s="46" t="s">
        <v>36</v>
      </c>
      <c r="P34" s="45" t="s">
        <v>94</v>
      </c>
    </row>
    <row r="35" spans="5:16" x14ac:dyDescent="0.35"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47"/>
      <c r="P35" s="30"/>
    </row>
    <row r="36" spans="5:16" x14ac:dyDescent="0.35">
      <c r="E36" s="30" t="str">
        <f>'Momnetum ranking'!B18</f>
        <v>Europe</v>
      </c>
      <c r="F36" s="48">
        <f>'Momnetum ranking'!J18</f>
        <v>-5.1927616050354064E-2</v>
      </c>
      <c r="G36" s="49">
        <f>'Momnetum ranking'!K18</f>
        <v>0.600317208564631</v>
      </c>
      <c r="H36" s="48">
        <f>'Momnetum ranking'!Q18</f>
        <v>0.96503879999999997</v>
      </c>
      <c r="I36" s="50">
        <f>'Momnetum ranking'!O18</f>
        <v>2.4238944</v>
      </c>
      <c r="J36" s="30"/>
      <c r="K36" s="30">
        <f>_xlfn.RANK.EQ(F36,$F$36:$F$45)</f>
        <v>3</v>
      </c>
      <c r="L36" s="30">
        <f>_xlfn.RANK.EQ(G36,$G$36:$G$45)</f>
        <v>7</v>
      </c>
      <c r="M36" s="30">
        <f>_xlfn.RANK.EQ(H36,$H$36:$H$45)</f>
        <v>5</v>
      </c>
      <c r="N36" s="30">
        <f>_xlfn.RANK.EQ(I36,$I$36:$I$45)</f>
        <v>7</v>
      </c>
      <c r="O36" s="47">
        <f>MEDIAN(K36:N36)</f>
        <v>6</v>
      </c>
      <c r="P36" s="51">
        <f>O36-$O$38</f>
        <v>2</v>
      </c>
    </row>
    <row r="37" spans="5:16" x14ac:dyDescent="0.35">
      <c r="E37" s="30" t="str">
        <f>'Momnetum ranking'!B19</f>
        <v>EM</v>
      </c>
      <c r="F37" s="48">
        <f>'Momnetum ranking'!J19</f>
        <v>-0.13832054560954815</v>
      </c>
      <c r="G37" s="49">
        <f>'Momnetum ranking'!K19</f>
        <v>0.36867724867724905</v>
      </c>
      <c r="H37" s="48">
        <f>'Momnetum ranking'!Q19</f>
        <v>0.96489817</v>
      </c>
      <c r="I37" s="50">
        <f>'Momnetum ranking'!O19</f>
        <v>8.1423400000000008</v>
      </c>
      <c r="J37" s="30"/>
      <c r="K37" s="30">
        <f t="shared" ref="K37:K45" si="3">_xlfn.RANK.EQ(F37,$F$36:$F$45)</f>
        <v>9</v>
      </c>
      <c r="L37" s="30">
        <f t="shared" ref="L37:L45" si="4">_xlfn.RANK.EQ(G37,$G$36:$G$45)</f>
        <v>10</v>
      </c>
      <c r="M37" s="30">
        <f t="shared" ref="M37:M45" si="5">_xlfn.RANK.EQ(H37,$H$36:$H$45)</f>
        <v>7</v>
      </c>
      <c r="N37" s="30">
        <f t="shared" ref="N37:N45" si="6">_xlfn.RANK.EQ(I37,$I$36:$I$45)</f>
        <v>2</v>
      </c>
      <c r="O37" s="47">
        <f t="shared" ref="O37:O45" si="7">MEDIAN(K37:N37)</f>
        <v>8</v>
      </c>
      <c r="P37" s="51">
        <f t="shared" ref="P37:P45" si="8">O37-$O$38</f>
        <v>4</v>
      </c>
    </row>
    <row r="38" spans="5:16" x14ac:dyDescent="0.35">
      <c r="E38" s="30" t="str">
        <f>'Momnetum ranking'!B20</f>
        <v>World</v>
      </c>
      <c r="F38" s="48">
        <f>'Momnetum ranking'!J20</f>
        <v>-0.12039660056657225</v>
      </c>
      <c r="G38" s="49">
        <f>'Momnetum ranking'!K20</f>
        <v>0.67874911158493201</v>
      </c>
      <c r="H38" s="48">
        <f>'Momnetum ranking'!Q20</f>
        <v>0.99782669999999996</v>
      </c>
      <c r="I38" s="50">
        <f>'Momnetum ranking'!O20</f>
        <v>5.4313064000000004</v>
      </c>
      <c r="J38" s="30"/>
      <c r="K38" s="30">
        <f t="shared" si="3"/>
        <v>8</v>
      </c>
      <c r="L38" s="30">
        <f t="shared" si="4"/>
        <v>4</v>
      </c>
      <c r="M38" s="30">
        <f t="shared" si="5"/>
        <v>1</v>
      </c>
      <c r="N38" s="30">
        <f t="shared" si="6"/>
        <v>4</v>
      </c>
      <c r="O38" s="47">
        <f t="shared" si="7"/>
        <v>4</v>
      </c>
      <c r="P38" s="51">
        <f t="shared" si="8"/>
        <v>0</v>
      </c>
    </row>
    <row r="39" spans="5:16" x14ac:dyDescent="0.35">
      <c r="E39" s="30" t="str">
        <f>'Momnetum ranking'!B21</f>
        <v>Japan</v>
      </c>
      <c r="F39" s="48">
        <f>'Momnetum ranking'!J21</f>
        <v>5.0251256281407031E-2</v>
      </c>
      <c r="G39" s="49">
        <f>'Momnetum ranking'!K21</f>
        <v>0.46733668341708501</v>
      </c>
      <c r="H39" s="48">
        <f>'Momnetum ranking'!Q21</f>
        <v>0.95753690000000002</v>
      </c>
      <c r="I39" s="50">
        <f>'Momnetum ranking'!O21</f>
        <v>-0.38352609999999998</v>
      </c>
      <c r="J39" s="30"/>
      <c r="K39" s="30">
        <f t="shared" si="3"/>
        <v>1</v>
      </c>
      <c r="L39" s="30">
        <f t="shared" si="4"/>
        <v>9</v>
      </c>
      <c r="M39" s="30">
        <f t="shared" si="5"/>
        <v>8</v>
      </c>
      <c r="N39" s="30">
        <f t="shared" si="6"/>
        <v>9</v>
      </c>
      <c r="O39" s="47">
        <f t="shared" si="7"/>
        <v>8.5</v>
      </c>
      <c r="P39" s="51">
        <f t="shared" si="8"/>
        <v>4.5</v>
      </c>
    </row>
    <row r="40" spans="5:16" x14ac:dyDescent="0.35">
      <c r="E40" s="30" t="str">
        <f>'Momnetum ranking'!B22</f>
        <v>US</v>
      </c>
      <c r="F40" s="48">
        <f>'Momnetum ranking'!J22</f>
        <v>-0.10536779324055667</v>
      </c>
      <c r="G40" s="49">
        <f>'Momnetum ranking'!K22</f>
        <v>0.78400000000000003</v>
      </c>
      <c r="H40" s="48">
        <f>'Momnetum ranking'!Q22</f>
        <v>0.99738970000000005</v>
      </c>
      <c r="I40" s="50">
        <f>'Momnetum ranking'!O22</f>
        <v>6.1024427000000001</v>
      </c>
      <c r="J40" s="30"/>
      <c r="K40" s="30">
        <f t="shared" si="3"/>
        <v>7</v>
      </c>
      <c r="L40" s="30">
        <f t="shared" si="4"/>
        <v>2</v>
      </c>
      <c r="M40" s="30">
        <f t="shared" si="5"/>
        <v>2</v>
      </c>
      <c r="N40" s="30">
        <f t="shared" si="6"/>
        <v>3</v>
      </c>
      <c r="O40" s="47">
        <f t="shared" si="7"/>
        <v>2.5</v>
      </c>
      <c r="P40" s="51">
        <f t="shared" si="8"/>
        <v>-1.5</v>
      </c>
    </row>
    <row r="41" spans="5:16" x14ac:dyDescent="0.35">
      <c r="E41" s="30" t="s">
        <v>9</v>
      </c>
      <c r="F41" s="48">
        <f>'Momnetum ranking'!J23</f>
        <v>-0.24999999999999997</v>
      </c>
      <c r="G41" s="49">
        <f>'Momnetum ranking'!K23</f>
        <v>0.76973684210526305</v>
      </c>
      <c r="H41" s="48">
        <f>'Momnetum ranking'!Q23</f>
        <v>0.95074800000000004</v>
      </c>
      <c r="I41" s="50">
        <f>'Momnetum ranking'!O23</f>
        <v>-1.0323703</v>
      </c>
      <c r="J41" s="30"/>
      <c r="K41" s="30">
        <f t="shared" si="3"/>
        <v>10</v>
      </c>
      <c r="L41" s="30">
        <f t="shared" si="4"/>
        <v>3</v>
      </c>
      <c r="M41" s="30">
        <f t="shared" si="5"/>
        <v>9</v>
      </c>
      <c r="N41" s="30">
        <f t="shared" si="6"/>
        <v>10</v>
      </c>
      <c r="O41" s="47">
        <f t="shared" si="7"/>
        <v>9.5</v>
      </c>
      <c r="P41" s="51">
        <f t="shared" si="8"/>
        <v>5.5</v>
      </c>
    </row>
    <row r="42" spans="5:16" x14ac:dyDescent="0.35">
      <c r="E42" s="30" t="s">
        <v>70</v>
      </c>
      <c r="F42" s="48">
        <f>'Momnetum ranking'!J24</f>
        <v>-8.8277858176555701E-2</v>
      </c>
      <c r="G42" s="49">
        <f>'Momnetum ranking'!K24</f>
        <v>0.57794117647058796</v>
      </c>
      <c r="H42" s="48">
        <f>'Momnetum ranking'!Q24</f>
        <v>0.96490114999999999</v>
      </c>
      <c r="I42" s="50">
        <f>'Momnetum ranking'!O24</f>
        <v>1.3955831999999999</v>
      </c>
      <c r="J42" s="30"/>
      <c r="K42" s="30">
        <f t="shared" si="3"/>
        <v>6</v>
      </c>
      <c r="L42" s="30">
        <f t="shared" si="4"/>
        <v>8</v>
      </c>
      <c r="M42" s="30">
        <f t="shared" si="5"/>
        <v>6</v>
      </c>
      <c r="N42" s="30">
        <f t="shared" si="6"/>
        <v>8</v>
      </c>
      <c r="O42" s="47">
        <f t="shared" si="7"/>
        <v>7</v>
      </c>
      <c r="P42" s="51">
        <f t="shared" si="8"/>
        <v>3</v>
      </c>
    </row>
    <row r="43" spans="5:16" x14ac:dyDescent="0.35">
      <c r="E43" s="30" t="s">
        <v>15</v>
      </c>
      <c r="F43" s="48">
        <f>'Momnetum ranking'!J25</f>
        <v>-6.8627450980392135E-2</v>
      </c>
      <c r="G43" s="49">
        <f>'Momnetum ranking'!K25</f>
        <v>0.64705882352941202</v>
      </c>
      <c r="H43" s="48">
        <f>'Momnetum ranking'!Q25</f>
        <v>0.98202659999999997</v>
      </c>
      <c r="I43" s="50">
        <f>'Momnetum ranking'!O25</f>
        <v>3.2686472000000002</v>
      </c>
      <c r="J43" s="30"/>
      <c r="K43" s="30">
        <f t="shared" si="3"/>
        <v>4</v>
      </c>
      <c r="L43" s="30">
        <f t="shared" si="4"/>
        <v>5</v>
      </c>
      <c r="M43" s="30">
        <f t="shared" si="5"/>
        <v>4</v>
      </c>
      <c r="N43" s="30">
        <f t="shared" si="6"/>
        <v>6</v>
      </c>
      <c r="O43" s="47">
        <f t="shared" si="7"/>
        <v>4.5</v>
      </c>
      <c r="P43" s="51">
        <f t="shared" si="8"/>
        <v>0.5</v>
      </c>
    </row>
    <row r="44" spans="5:16" x14ac:dyDescent="0.35">
      <c r="E44" s="30" t="s">
        <v>78</v>
      </c>
      <c r="F44" s="48">
        <f>'Momnetum ranking'!J26</f>
        <v>-8.5452695829094621E-2</v>
      </c>
      <c r="G44" s="49">
        <f>'Momnetum ranking'!K26</f>
        <v>0.60548086866597695</v>
      </c>
      <c r="H44" s="48">
        <f>'Momnetum ranking'!Q26</f>
        <v>0.9869658</v>
      </c>
      <c r="I44" s="50">
        <f>'Momnetum ranking'!O26</f>
        <v>3.8906573999999998</v>
      </c>
      <c r="J44" s="30"/>
      <c r="K44" s="30">
        <f t="shared" si="3"/>
        <v>5</v>
      </c>
      <c r="L44" s="30">
        <f t="shared" si="4"/>
        <v>6</v>
      </c>
      <c r="M44" s="30">
        <f t="shared" si="5"/>
        <v>3</v>
      </c>
      <c r="N44" s="30">
        <f t="shared" si="6"/>
        <v>5</v>
      </c>
      <c r="O44" s="47">
        <f t="shared" si="7"/>
        <v>5</v>
      </c>
      <c r="P44" s="51">
        <f t="shared" si="8"/>
        <v>1</v>
      </c>
    </row>
    <row r="45" spans="5:16" x14ac:dyDescent="0.35">
      <c r="E45" s="30" t="s">
        <v>64</v>
      </c>
      <c r="F45" s="48">
        <f>'Momnetum ranking'!J27</f>
        <v>1.9230769230769273E-2</v>
      </c>
      <c r="G45" s="49">
        <f>'Momnetum ranking'!K27</f>
        <v>0.82</v>
      </c>
      <c r="H45" s="48">
        <f>'Momnetum ranking'!Q27</f>
        <v>0.85786664000000001</v>
      </c>
      <c r="I45" s="50">
        <f>'Momnetum ranking'!O27</f>
        <v>23.68319</v>
      </c>
      <c r="J45" s="30"/>
      <c r="K45" s="30">
        <f t="shared" si="3"/>
        <v>2</v>
      </c>
      <c r="L45" s="30">
        <f t="shared" si="4"/>
        <v>1</v>
      </c>
      <c r="M45" s="30">
        <f t="shared" si="5"/>
        <v>10</v>
      </c>
      <c r="N45" s="30">
        <f t="shared" si="6"/>
        <v>1</v>
      </c>
      <c r="O45" s="47">
        <f t="shared" si="7"/>
        <v>1.5</v>
      </c>
      <c r="P45" s="51">
        <f t="shared" si="8"/>
        <v>-2.5</v>
      </c>
    </row>
    <row r="46" spans="5:16" x14ac:dyDescent="0.35">
      <c r="F46" s="6"/>
      <c r="G46" s="5"/>
      <c r="H46" s="6"/>
      <c r="I46" s="3"/>
      <c r="O46" s="65"/>
      <c r="P46" s="66"/>
    </row>
    <row r="47" spans="5:16" ht="15" thickBot="1" x14ac:dyDescent="0.4">
      <c r="E47" s="34" t="s">
        <v>98</v>
      </c>
      <c r="K47" s="34" t="s">
        <v>99</v>
      </c>
    </row>
    <row r="48" spans="5:16" ht="15" thickBot="1" x14ac:dyDescent="0.4">
      <c r="E48" s="31" t="s">
        <v>86</v>
      </c>
      <c r="F48" s="39"/>
      <c r="G48" s="32" t="s">
        <v>74</v>
      </c>
      <c r="H48" s="32" t="s">
        <v>75</v>
      </c>
      <c r="I48" s="33" t="s">
        <v>73</v>
      </c>
      <c r="K48" s="35"/>
      <c r="L48" s="32" t="s">
        <v>62</v>
      </c>
      <c r="M48" s="33" t="s">
        <v>63</v>
      </c>
    </row>
    <row r="49" spans="5:13" x14ac:dyDescent="0.35">
      <c r="E49" s="20" t="s">
        <v>42</v>
      </c>
      <c r="F49" s="1" t="s">
        <v>31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42</v>
      </c>
      <c r="L49" s="6">
        <f>'Momnetum ranking'!H18</f>
        <v>0.34697088906372936</v>
      </c>
      <c r="M49" s="21">
        <f>'Momnetum ranking'!I18</f>
        <v>0.39889850511408342</v>
      </c>
    </row>
    <row r="50" spans="5:13" x14ac:dyDescent="0.35">
      <c r="E50" s="20" t="s">
        <v>4</v>
      </c>
      <c r="F50" s="1" t="s">
        <v>47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4</v>
      </c>
      <c r="L50" s="6">
        <f>'Momnetum ranking'!H19</f>
        <v>0.2180306905370844</v>
      </c>
      <c r="M50" s="21">
        <f>'Momnetum ranking'!I19</f>
        <v>0.35635123614663256</v>
      </c>
    </row>
    <row r="51" spans="5:13" x14ac:dyDescent="0.35">
      <c r="E51" s="20" t="s">
        <v>49</v>
      </c>
      <c r="F51" s="1" t="s">
        <v>50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49</v>
      </c>
      <c r="L51" s="6">
        <f>'Momnetum ranking'!H20</f>
        <v>0.31161473087818697</v>
      </c>
      <c r="M51" s="21">
        <f>'Momnetum ranking'!I20</f>
        <v>0.43201133144475923</v>
      </c>
    </row>
    <row r="52" spans="5:13" x14ac:dyDescent="0.35">
      <c r="E52" s="20" t="s">
        <v>12</v>
      </c>
      <c r="F52" s="1" t="s">
        <v>51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12</v>
      </c>
      <c r="L52" s="6">
        <f>'Momnetum ranking'!H21</f>
        <v>0.41708542713567837</v>
      </c>
      <c r="M52" s="21">
        <f>'Momnetum ranking'!I21</f>
        <v>0.36683417085427134</v>
      </c>
    </row>
    <row r="53" spans="5:13" x14ac:dyDescent="0.35">
      <c r="E53" s="20" t="s">
        <v>1</v>
      </c>
      <c r="F53" s="1" t="s">
        <v>28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</v>
      </c>
      <c r="L53" s="6">
        <f>'Momnetum ranking'!H22</f>
        <v>0.31610337972166996</v>
      </c>
      <c r="M53" s="21">
        <f>'Momnetum ranking'!I22</f>
        <v>0.42147117296222664</v>
      </c>
    </row>
    <row r="54" spans="5:13" x14ac:dyDescent="0.35">
      <c r="E54" s="20" t="s">
        <v>9</v>
      </c>
      <c r="F54" s="1" t="s">
        <v>9</v>
      </c>
      <c r="G54" t="str">
        <f>IF(HLOOKUP($E54,'Factset Price Data'!$C$208:$Q$215,6,FALSE)&gt;=1,"INVESTED","CASH")</f>
        <v>CASH</v>
      </c>
      <c r="H54" t="str">
        <f>IF(HLOOKUP($E54,'Factset Price Data'!$C$208:$Q$215,7,FALSE)&gt;=1,"INVESTED","CASH")</f>
        <v>INVESTED</v>
      </c>
      <c r="I54" s="36" t="str">
        <f>IF(HLOOKUP($E54,'Factset Price Data'!$C$208:$Q$215,8,FALSE)&gt;=1,"INVESTED","CASH")</f>
        <v>INVESTED</v>
      </c>
      <c r="K54" s="20" t="s">
        <v>9</v>
      </c>
      <c r="L54" s="6">
        <f>'Momnetum ranking'!H23</f>
        <v>0.24342105263157895</v>
      </c>
      <c r="M54" s="21">
        <f>'Momnetum ranking'!I23</f>
        <v>0.49342105263157893</v>
      </c>
    </row>
    <row r="55" spans="5:13" x14ac:dyDescent="0.35">
      <c r="E55" s="20" t="s">
        <v>70</v>
      </c>
      <c r="F55" s="1" t="s">
        <v>70</v>
      </c>
      <c r="G55" t="str">
        <f>IF(HLOOKUP($E55,'Factset Price Data'!$C$208:$Q$215,6,FALSE)&gt;=1,"INVESTED","CASH")</f>
        <v>INVESTED</v>
      </c>
      <c r="H55" t="str">
        <f>IF(HLOOKUP($E55,'Factset Price Data'!$C$208:$Q$215,7,FALSE)&gt;=1,"INVESTED","CASH")</f>
        <v>INVESTED</v>
      </c>
      <c r="I55" s="36" t="str">
        <f>IF(HLOOKUP($E55,'Factset Price Data'!$C$208:$Q$215,8,FALSE)&gt;=1,"INVESTED","CASH")</f>
        <v>INVESTED</v>
      </c>
      <c r="K55" s="20" t="s">
        <v>70</v>
      </c>
      <c r="L55" s="6">
        <f>'Momnetum ranking'!H24</f>
        <v>0.30969609261939218</v>
      </c>
      <c r="M55" s="21">
        <f>'Momnetum ranking'!I24</f>
        <v>0.39797395079594788</v>
      </c>
    </row>
    <row r="56" spans="5:13" x14ac:dyDescent="0.35">
      <c r="E56" s="20" t="s">
        <v>15</v>
      </c>
      <c r="F56" s="1" t="s">
        <v>15</v>
      </c>
      <c r="G56" t="str">
        <f>IF(HLOOKUP($E56,'Factset Price Data'!$C$208:$Q$215,6,FALSE)&gt;=1,"INVESTED","CASH")</f>
        <v>INVESTED</v>
      </c>
      <c r="H56" t="str">
        <f>IF(HLOOKUP($E56,'Factset Price Data'!$C$208:$Q$215,7,FALSE)&gt;=1,"INVESTED","CASH")</f>
        <v>INVESTED</v>
      </c>
      <c r="I56" s="36" t="str">
        <f>IF(HLOOKUP($E56,'Factset Price Data'!$C$208:$Q$215,8,FALSE)&gt;=1,"INVESTED","CASH")</f>
        <v>INVESTED</v>
      </c>
      <c r="K56" s="20" t="s">
        <v>15</v>
      </c>
      <c r="L56" s="6">
        <f>'Momnetum ranking'!H25</f>
        <v>0.27450980392156865</v>
      </c>
      <c r="M56" s="21">
        <f>'Momnetum ranking'!I25</f>
        <v>0.34313725490196079</v>
      </c>
    </row>
    <row r="57" spans="5:13" ht="15" thickBot="1" x14ac:dyDescent="0.4">
      <c r="E57" s="9" t="s">
        <v>78</v>
      </c>
      <c r="F57" s="38" t="s">
        <v>77</v>
      </c>
      <c r="G57" s="10" t="str">
        <f>IF(HLOOKUP($E57,'Factset Price Data'!$C$208:$Q$215,6,FALSE)&gt;=1,"INVESTED","CASH")</f>
        <v>INVESTED</v>
      </c>
      <c r="H57" s="10" t="str">
        <f>IF(HLOOKUP($E57,'Factset Price Data'!$C$208:$Q$215,7,FALSE)&gt;=1,"INVESTED","CASH")</f>
        <v>INVESTED</v>
      </c>
      <c r="I57" s="37" t="str">
        <f>IF(HLOOKUP($E57,'Factset Price Data'!$C$208:$Q$215,8,FALSE)&gt;=1,"INVESTED","CASH")</f>
        <v>INVESTED</v>
      </c>
      <c r="K57" s="20" t="s">
        <v>78</v>
      </c>
      <c r="L57" s="6">
        <f>'Momnetum ranking'!H26</f>
        <v>0.17650050864699898</v>
      </c>
      <c r="M57" s="21">
        <f>'Momnetum ranking'!I26</f>
        <v>0.2619532044760936</v>
      </c>
    </row>
    <row r="58" spans="5:13" ht="15" thickBot="1" x14ac:dyDescent="0.4">
      <c r="K58" s="9" t="s">
        <v>64</v>
      </c>
      <c r="L58" s="26">
        <f>'Momnetum ranking'!H27</f>
        <v>0.38461538461538464</v>
      </c>
      <c r="M58" s="22">
        <f>'Momnetum ranking'!I27</f>
        <v>0.36538461538461536</v>
      </c>
    </row>
    <row r="60" spans="5:13" ht="15" thickBot="1" x14ac:dyDescent="0.4">
      <c r="E60" s="34" t="s">
        <v>100</v>
      </c>
    </row>
    <row r="61" spans="5:13" x14ac:dyDescent="0.35">
      <c r="E61" s="23" t="s">
        <v>1</v>
      </c>
      <c r="F61" s="40">
        <f>'Global Value'!M3</f>
        <v>5.8229991749441316E-2</v>
      </c>
      <c r="G61" s="1"/>
      <c r="J61" s="6"/>
    </row>
    <row r="62" spans="5:13" x14ac:dyDescent="0.35">
      <c r="E62" s="20" t="s">
        <v>15</v>
      </c>
      <c r="F62" s="21">
        <f>'Global Value'!M4</f>
        <v>0.12445244763545973</v>
      </c>
      <c r="J62" s="6"/>
    </row>
    <row r="63" spans="5:13" x14ac:dyDescent="0.35">
      <c r="E63" s="20" t="s">
        <v>12</v>
      </c>
      <c r="F63" s="21">
        <f>'Global Value'!M5</f>
        <v>6.5643434743686918E-2</v>
      </c>
      <c r="J63" s="6"/>
    </row>
    <row r="64" spans="5:13" x14ac:dyDescent="0.35">
      <c r="E64" s="20" t="s">
        <v>93</v>
      </c>
      <c r="F64" s="21">
        <f>'Global Value'!M6</f>
        <v>2.9561346878965993E-2</v>
      </c>
      <c r="J64" s="6"/>
    </row>
    <row r="65" spans="5:15" x14ac:dyDescent="0.35">
      <c r="E65" s="20" t="s">
        <v>49</v>
      </c>
      <c r="F65" s="21">
        <f>'Global Value'!M7</f>
        <v>4.4982888543625914E-2</v>
      </c>
      <c r="J65" s="6"/>
      <c r="O65" s="19"/>
    </row>
    <row r="66" spans="5:15" x14ac:dyDescent="0.35">
      <c r="E66" s="20" t="s">
        <v>9</v>
      </c>
      <c r="F66" s="21">
        <f>'Global Value'!M8</f>
        <v>1.8587872204186839E-2</v>
      </c>
      <c r="J66" s="6"/>
    </row>
    <row r="67" spans="5:15" ht="15" thickBot="1" x14ac:dyDescent="0.4">
      <c r="E67" s="9" t="s">
        <v>64</v>
      </c>
      <c r="F67" s="22">
        <f>'Global Value'!M9</f>
        <v>8.1698634894183442E-2</v>
      </c>
      <c r="J67" s="6"/>
    </row>
    <row r="68" spans="5:15" x14ac:dyDescent="0.35">
      <c r="F68" s="6"/>
      <c r="J68" s="6"/>
    </row>
    <row r="69" spans="5:15" x14ac:dyDescent="0.35">
      <c r="F69" s="6"/>
      <c r="J69" s="6"/>
    </row>
    <row r="70" spans="5:15" x14ac:dyDescent="0.35">
      <c r="F70" s="6"/>
      <c r="J70" s="6"/>
    </row>
    <row r="71" spans="5:15" x14ac:dyDescent="0.35">
      <c r="F71" s="6"/>
      <c r="J71" s="6"/>
    </row>
    <row r="72" spans="5:15" x14ac:dyDescent="0.35">
      <c r="F72" s="6"/>
      <c r="J72" s="6"/>
    </row>
    <row r="73" spans="5:15" x14ac:dyDescent="0.35">
      <c r="F73" s="6"/>
      <c r="J73" s="6"/>
    </row>
  </sheetData>
  <conditionalFormatting sqref="F4:H12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22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12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22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9:I57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22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8:K31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22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6:P46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G32 H18:H31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K3" sqref="K3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26.7556525507764</v>
      </c>
      <c r="G3" s="4" cm="1">
        <f t="array" ref="G3">_xll.FDS(A3,"FG_PE_NTM(0,,,90,0)")</f>
        <v>21.877959043311598</v>
      </c>
      <c r="H3" cm="1">
        <f t="array" ref="H3">_xll.FDS(A3,"FMA_DIV_YLD(NTMA,NOW,NOW,M,""PORTAGG"",""MEANR"")")</f>
        <v>1.3460119892134399</v>
      </c>
      <c r="I3" s="60" cm="1">
        <f t="array" ref="I3">_xll.FDS(A3,"FG_FCF_YIELD_NTM(0)")</f>
        <v>3.91337476036944</v>
      </c>
      <c r="J3" s="59">
        <f>HLOOKUP(A3,'Index earnings'!$B$1:$H$26,26,FALSE)</f>
        <v>5.9885244145746919E-2</v>
      </c>
      <c r="K3" cm="1">
        <f t="array" ref="K3">_xll.FDS(E3,"FG_YIELD(0,,,,""YTM"")")</f>
        <v>4.0789</v>
      </c>
      <c r="L3" s="61">
        <f>I3/100+J3</f>
        <v>9.9018991749441315E-2</v>
      </c>
      <c r="M3" s="21">
        <f>L3-K3/100</f>
        <v>5.8229991749441316E-2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33.908123134227303</v>
      </c>
      <c r="G4" s="4" cm="1">
        <f t="array" ref="G4">_xll.FDS(A4,"FG_PE_NTM(0,,,90,0)")</f>
        <v>26.432953290029499</v>
      </c>
      <c r="H4" cm="1">
        <f t="array" ref="H4">_xll.FDS(A4,"FMA_DIV_YLD(NTMA,NOW,NOW,M,""PORTAGG"",""MEANR"")")</f>
        <v>0.81734330114744103</v>
      </c>
      <c r="I4" s="60" cm="1">
        <f t="array" ref="I4">_xll.FDS(A4,"FG_FCF_YIELD_NTM(0)")</f>
        <v>3.53468804937626</v>
      </c>
      <c r="J4" s="59">
        <f>HLOOKUP(A4,'Index earnings'!$B$1:$H$26,26,FALSE)</f>
        <v>0.12989456714169711</v>
      </c>
      <c r="K4" cm="1">
        <f t="array" ref="K4">_xll.FDS(E4,"FG_YIELD(0,,,,""YTM"")")</f>
        <v>4.0789</v>
      </c>
      <c r="L4" s="61">
        <f t="shared" ref="L4:L8" si="0">I4/100+J4</f>
        <v>0.16524144763545973</v>
      </c>
      <c r="M4" s="21">
        <f t="shared" ref="M4:M9" si="1">L4-K4/100</f>
        <v>0.12445244763545973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15.015245692434201</v>
      </c>
      <c r="G5" s="4" cm="1">
        <f t="array" ref="G5">_xll.FDS(A5,"FG_PE_NTM(0,,,90,0)")</f>
        <v>14.3724839955223</v>
      </c>
      <c r="H5" cm="1">
        <f t="array" ref="H5">_xll.FDS(A5,"FMA_DIV_YLD(NTMA,NOW,NOW,M,""PORTAGG"",""MEANR"")")</f>
        <v>2.46287008489174</v>
      </c>
      <c r="I5" s="60" cm="1">
        <f t="array" ref="I5">_xll.FDS(A5,"FG_FCF_YIELD_NTM(0)")</f>
        <v>4.27530227986865</v>
      </c>
      <c r="J5" s="59">
        <f>HLOOKUP(A5,'Index earnings'!$B$1:$H$26,26,FALSE)</f>
        <v>3.2577411945000412E-2</v>
      </c>
      <c r="K5" cm="1">
        <f t="array" ref="K5">_xll.FDS(E5,"FG_YIELD(0,,,,""YTM"")")</f>
        <v>0.96870000000000001</v>
      </c>
      <c r="L5" s="61">
        <f t="shared" si="0"/>
        <v>7.5330434743686919E-2</v>
      </c>
      <c r="M5" s="21">
        <f t="shared" si="1"/>
        <v>6.5643434743686918E-2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15.264493899113001</v>
      </c>
      <c r="G6" s="4" cm="1">
        <f t="array" ref="G6">_xll.FDS(A6,"FG_PE_NTM(0,,,90,0)")</f>
        <v>12.8414875718824</v>
      </c>
      <c r="H6" cm="1">
        <f t="array" ref="H6">_xll.FDS(A6,"FMA_DIV_YLD(NTMA,NOW,NOW,M,""PORTAGG"",""MEANR"")")</f>
        <v>2.9810356016614201</v>
      </c>
      <c r="I6" s="60" cm="1">
        <f t="array" ref="I6">_xll.FDS(A6,"FG_FCF_YIELD_NTM(0)")</f>
        <v>5.3747256296936197</v>
      </c>
      <c r="J6" s="59">
        <f>HLOOKUP(A6,'Index earnings'!$B$1:$H$26,26,FALSE)</f>
        <v>1.66030905820298E-2</v>
      </c>
      <c r="K6" cm="1">
        <f t="array" ref="K6">_xll.FDS(E6,"FG_YIELD(0,,,,""YTM"")")</f>
        <v>4.0789</v>
      </c>
      <c r="L6" s="61">
        <f t="shared" si="0"/>
        <v>7.0350346878965991E-2</v>
      </c>
      <c r="M6" s="21">
        <f t="shared" si="1"/>
        <v>2.9561346878965993E-2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22.370795563219001</v>
      </c>
      <c r="G7" s="4" cm="1">
        <f t="array" ref="G7">_xll.FDS(A7,"FG_PE_NTM(0,,,90,0)")</f>
        <v>19.086942040287699</v>
      </c>
      <c r="H7" cm="1">
        <f t="array" ref="H7">_xll.FDS(A7,"FMA_DIV_YLD(NTMA,NOW,NOW,M,""PORTAGG"",""MEANR"")")</f>
        <v>1.86859253468897</v>
      </c>
      <c r="I7" s="60" cm="1">
        <f t="array" ref="I7">_xll.FDS(A7,"FG_FCF_YIELD_NTM(0)")</f>
        <v>4.1741551318255601</v>
      </c>
      <c r="J7" s="59">
        <f>HLOOKUP(A7,'Index earnings'!$B$1:$H$26,26,FALSE)</f>
        <v>4.4030337225370308E-2</v>
      </c>
      <c r="K7" cm="1">
        <f t="array" ref="K7">_xll.FDS(E7,"FG_YIELD(0,,,,""YTM"")")</f>
        <v>4.0789</v>
      </c>
      <c r="L7" s="61">
        <f t="shared" si="0"/>
        <v>8.5771888543625913E-2</v>
      </c>
      <c r="M7" s="21">
        <f t="shared" si="1"/>
        <v>4.4982888543625914E-2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26.862043770459199</v>
      </c>
      <c r="G8" s="4" cm="1">
        <f t="array" ref="G8">_xll.FDS(A8,"FG_PE_NTM(0,,,90,0)")</f>
        <v>24.360293493653099</v>
      </c>
      <c r="H8" cm="1">
        <f t="array" ref="H8">_xll.FDS(A8,"FMA_DIV_YLD(NTMA,NOW,NOW,M,""PORTAGG"",""MEANR"")")</f>
        <v>1.21341275131075</v>
      </c>
      <c r="I8" s="60" cm="1">
        <f t="array" ref="I8">_xll.FDS(A8,"FG_FCF_YIELD_NTM(0)")</f>
        <v>2.64628636086481</v>
      </c>
      <c r="J8" s="59">
        <f>HLOOKUP(A8,'Index earnings'!$B$1:$H$26,26,FALSE)</f>
        <v>6.0130008595538742E-2</v>
      </c>
      <c r="K8" cm="1">
        <f t="array" ref="K8">_xll.FDS(E8,"FG_YIELD(0,,,,""YTM"")")</f>
        <v>6.8005000000000004</v>
      </c>
      <c r="L8" s="61">
        <f t="shared" si="0"/>
        <v>8.6592872204186849E-2</v>
      </c>
      <c r="M8" s="21">
        <f t="shared" si="1"/>
        <v>1.8587872204186839E-2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11.6234467398458</v>
      </c>
      <c r="G9" s="53" cm="1">
        <f t="array" ref="G9">_xll.FDS(A9,"FG_PE_NTM(0,,,90,0)")</f>
        <v>8.5815674310491499</v>
      </c>
      <c r="H9" s="10" cm="1">
        <f t="array" ref="H9">_xll.FDS(A9,"FMA_DIV_YLD(NTMA,NOW,NOW,M,""PORTAGG"",""MEANR"")")</f>
        <v>3.1013391052251502</v>
      </c>
      <c r="I9" s="41" cm="1">
        <f t="array" ref="I9">_xll.FDS(A9,"FG_FCF_YIELD_NTM(0)")</f>
        <v>6.61694123411083</v>
      </c>
      <c r="J9" s="62">
        <f>HLOOKUP(A9,'Index earnings'!$B$1:$H$26,26,FALSE)</f>
        <v>7.2158243841931924E-2</v>
      </c>
      <c r="K9" s="10" cm="1">
        <f t="array" ref="K9">_xll.FDS(E9,"FG_YIELD(0,,,,""YTM"")")</f>
        <v>2.1473</v>
      </c>
      <c r="L9" s="54">
        <f>H9/100+J9</f>
        <v>0.10317163489418343</v>
      </c>
      <c r="M9" s="22">
        <f t="shared" si="1"/>
        <v>8.1698634894183442E-2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Rankings'!E16</f>
        <v>0.33</v>
      </c>
      <c r="L2" s="28">
        <f>'Aset class Rankings'!F16</f>
        <v>0.33</v>
      </c>
      <c r="M2" s="28">
        <f>'Aset class Rankings'!G16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7.7536820000000004</v>
      </c>
      <c r="F3" s="3" cm="1">
        <f t="array" ref="F3">_xll.FDS(C3,"FG_TOTAL_RETURNC(0,-3AM)")</f>
        <v>8.1423400000000008</v>
      </c>
      <c r="G3" s="3" cm="1">
        <f t="array" ref="G3">_xll.FDS(C3,"FG_TOTAL_RETURNC(0,-6AM)")</f>
        <v>17.429732999999999</v>
      </c>
      <c r="H3" s="6" cm="1">
        <f t="array" ref="H3">_xll.FDS(C3,"P_PRICE(0)/P_PRICE_HIGH_PR(0,,,USD,,,""PRICE"",""INTRA"",""52W"")")</f>
        <v>0.96489817</v>
      </c>
      <c r="K3" s="4">
        <f>_xlfn.RANK.EQ(H3,H$3:H$16)</f>
        <v>7</v>
      </c>
      <c r="L3" s="4">
        <f>_xlfn.RANK.EQ(F3,F$3:F$16)</f>
        <v>3</v>
      </c>
      <c r="M3" s="4">
        <f>_xlfn.RANK.EQ(G3,G$3:G$16)</f>
        <v>3</v>
      </c>
      <c r="N3" s="4"/>
      <c r="P3" s="3">
        <f t="shared" ref="P3:P15" si="0">SUMPRODUCT($K$2:$M$2,K3:M3)</f>
        <v>4.29</v>
      </c>
      <c r="Q3">
        <f t="shared" ref="Q3:Q15" si="1">COUNTIF(K3:N3,"&gt;70")</f>
        <v>0</v>
      </c>
      <c r="S3" s="3">
        <f>15-_xlfn.RANK.EQ(P3,$P$3:$P$16)</f>
        <v>3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4.4505954000000001</v>
      </c>
      <c r="F4" s="3" cm="1">
        <f t="array" ref="F4">_xll.FDS(C4,"FG_TOTAL_RETURNC(0,-3AM)")</f>
        <v>6.1024427000000001</v>
      </c>
      <c r="G4" s="3" cm="1">
        <f t="array" ref="G4">_xll.FDS(C4,"FG_TOTAL_RETURNC(0,-6AM)")</f>
        <v>17.769062000000002</v>
      </c>
      <c r="H4" s="6" cm="1">
        <f t="array" ref="H4">_xll.FDS(C4,"P_PRICE(0)/P_PRICE_HIGH_PR(0,,,USD,,,""PRICE"",""INTRA"",""52W"")")</f>
        <v>0.99738970000000005</v>
      </c>
      <c r="I4" s="29"/>
      <c r="K4" s="4">
        <f t="shared" ref="K4:K16" si="3">_xlfn.RANK.EQ(H4,H$3:H$16)</f>
        <v>3</v>
      </c>
      <c r="L4" s="4">
        <f t="shared" ref="L4:L16" si="4">_xlfn.RANK.EQ(F4,F$3:F$16)</f>
        <v>4</v>
      </c>
      <c r="M4" s="4">
        <f t="shared" ref="M4:M16" si="5">_xlfn.RANK.EQ(G4,G$3:G$16)</f>
        <v>2</v>
      </c>
      <c r="N4" s="4"/>
      <c r="P4" s="3">
        <f t="shared" si="0"/>
        <v>2.97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6.6918610000000003</v>
      </c>
      <c r="F5" s="3" cm="1">
        <f t="array" ref="F5">_xll.FDS(C5,"FG_TOTAL_RETURNC(0,-3AM)")</f>
        <v>11.289751000000001</v>
      </c>
      <c r="G5" s="3" cm="1">
        <f t="array" ref="G5">_xll.FDS(C5,"FG_TOTAL_RETURNC(0,-6AM)")</f>
        <v>14.037407</v>
      </c>
      <c r="H5" s="6" cm="1">
        <f t="array" ref="H5">_xll.FDS(C5,"P_PRICE(0)/P_PRICE_HIGH_PR(0,,,USD,,,""PRICE"",""INTRA"",""52W"")")</f>
        <v>0.9996022</v>
      </c>
      <c r="I5" s="29"/>
      <c r="K5" s="4">
        <f t="shared" si="3"/>
        <v>1</v>
      </c>
      <c r="L5" s="4">
        <f t="shared" si="4"/>
        <v>2</v>
      </c>
      <c r="M5" s="4">
        <f t="shared" si="5"/>
        <v>5</v>
      </c>
      <c r="N5" s="4"/>
      <c r="P5" s="3">
        <f t="shared" si="0"/>
        <v>2.64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2.9067755000000002</v>
      </c>
      <c r="F6" s="3" cm="1">
        <f t="array" ref="F6">_xll.FDS(C6,"FG_TOTAL_RETURNC(0,-3AM)")</f>
        <v>1.009047</v>
      </c>
      <c r="G6" s="3" cm="1">
        <f t="array" ref="G6">_xll.FDS(C6,"FG_TOTAL_RETURNC(0,-6AM)")</f>
        <v>0.44983624999999999</v>
      </c>
      <c r="H6" s="6" cm="1">
        <f t="array" ref="H6">_xll.FDS(C6,"P_PRICE(0)/P_PRICE_HIGH_PR(0,,,USD,,,""PRICE"",""INTRA"",""52W"")")</f>
        <v>0.96237360000000005</v>
      </c>
      <c r="I6" s="29"/>
      <c r="K6" s="4">
        <f t="shared" si="3"/>
        <v>8</v>
      </c>
      <c r="L6" s="4">
        <f t="shared" si="4"/>
        <v>11</v>
      </c>
      <c r="M6" s="4">
        <f t="shared" si="5"/>
        <v>12</v>
      </c>
      <c r="N6" s="4"/>
      <c r="P6" s="3">
        <f t="shared" si="0"/>
        <v>10.23</v>
      </c>
      <c r="Q6">
        <f t="shared" si="1"/>
        <v>0</v>
      </c>
      <c r="S6" s="3">
        <f t="shared" si="6"/>
        <v>11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5.0320029999999996</v>
      </c>
      <c r="F7" s="3" cm="1">
        <f t="array" ref="F7">_xll.FDS(C7,"FG_TOTAL_RETURNC(0,-3AM)")</f>
        <v>3.2686472000000002</v>
      </c>
      <c r="G7" s="3" cm="1">
        <f t="array" ref="G7">_xll.FDS(C7,"FG_TOTAL_RETURNC(0,-6AM)")</f>
        <v>17.134308000000001</v>
      </c>
      <c r="H7" s="6" cm="1">
        <f t="array" ref="H7">_xll.FDS(C7,"P_PRICE(0)/P_PRICE_HIGH_PR(0,,,USD,,,""PRICE"",""INTRA"",""52W"")")</f>
        <v>0.98202659999999997</v>
      </c>
      <c r="I7" s="1"/>
      <c r="K7" s="4">
        <f t="shared" si="3"/>
        <v>4</v>
      </c>
      <c r="L7" s="4">
        <f t="shared" si="4"/>
        <v>7</v>
      </c>
      <c r="M7" s="4">
        <f t="shared" si="5"/>
        <v>4</v>
      </c>
      <c r="N7" s="4"/>
      <c r="P7" s="3">
        <f t="shared" si="0"/>
        <v>4.95</v>
      </c>
      <c r="Q7">
        <f t="shared" si="1"/>
        <v>0</v>
      </c>
      <c r="S7" s="3">
        <f t="shared" si="6"/>
        <v>6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2.2904277</v>
      </c>
      <c r="F8" s="3" cm="1">
        <f t="array" ref="F8">_xll.FDS(C8,"FG_TOTAL_RETURNC(0,-3AM)")</f>
        <v>-2.4464785999999998</v>
      </c>
      <c r="G8" s="3" cm="1">
        <f t="array" ref="G8">_xll.FDS(C8,"FG_TOTAL_RETURNC(0,-6AM)")</f>
        <v>-4.2863249999999997</v>
      </c>
      <c r="H8" s="6" cm="1">
        <f t="array" ref="H8">_xll.FDS(C8,"P_PRICE(0)/P_PRICE_HIGH_PR(0,,,USD,,,""PRICE"",""INTRA"",""52W"")")</f>
        <v>0.87913390000000002</v>
      </c>
      <c r="I8" s="1"/>
      <c r="K8" s="4">
        <f t="shared" si="3"/>
        <v>12</v>
      </c>
      <c r="L8" s="4">
        <f t="shared" si="4"/>
        <v>13</v>
      </c>
      <c r="M8" s="4">
        <f t="shared" si="5"/>
        <v>13</v>
      </c>
      <c r="N8" s="4"/>
      <c r="P8" s="3">
        <f t="shared" si="0"/>
        <v>12.54</v>
      </c>
      <c r="Q8">
        <f t="shared" si="1"/>
        <v>0</v>
      </c>
      <c r="S8" s="3">
        <f t="shared" si="6"/>
        <v>13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1.0189533</v>
      </c>
      <c r="F9" s="3" cm="1">
        <f t="array" ref="F9">_xll.FDS(C9,"FG_TOTAL_RETURNC(0,-3AM)")</f>
        <v>-10.663337</v>
      </c>
      <c r="G9" s="3" cm="1">
        <f t="array" ref="G9">_xll.FDS(C9,"FG_TOTAL_RETURNC(0,-6AM)")</f>
        <v>-9.3932509999999994</v>
      </c>
      <c r="H9" s="6" cm="1">
        <f t="array" ref="H9">_xll.FDS(C9,"P_PRICE(0)/P_PRICE_HIGH_PR(0,,,USD,,,""PRICE"",""INTRA"",""52W"")")</f>
        <v>0.85577259999999999</v>
      </c>
      <c r="I9" s="1"/>
      <c r="K9" s="4">
        <f t="shared" si="3"/>
        <v>14</v>
      </c>
      <c r="L9" s="4">
        <f t="shared" si="4"/>
        <v>14</v>
      </c>
      <c r="M9" s="4">
        <f t="shared" si="5"/>
        <v>14</v>
      </c>
      <c r="N9" s="4"/>
      <c r="P9" s="3">
        <f t="shared" si="0"/>
        <v>13.86</v>
      </c>
      <c r="Q9">
        <f t="shared" si="1"/>
        <v>0</v>
      </c>
      <c r="S9" s="3">
        <f t="shared" si="6"/>
        <v>14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-5.4413613999999999</v>
      </c>
      <c r="F10" s="3" cm="1">
        <f t="array" ref="F10">_xll.FDS(C10,"FG_TOTAL_RETURNC(0,-3AM)")</f>
        <v>1.4061809000000001</v>
      </c>
      <c r="G10" s="3" cm="1">
        <f t="array" ref="G10">_xll.FDS(C10,"FG_TOTAL_RETURNC(0,-6AM)")</f>
        <v>7.7821135999999997</v>
      </c>
      <c r="H10" s="6" cm="1">
        <f t="array" ref="H10">_xll.FDS(C10,"P_PRICE(0)/P_PRICE_HIGH_PR(0,,,USD,,,""PRICE"",""INTRA"",""52W"")")</f>
        <v>0.92355376</v>
      </c>
      <c r="K10" s="4">
        <f t="shared" si="3"/>
        <v>11</v>
      </c>
      <c r="L10" s="4">
        <f t="shared" si="4"/>
        <v>9</v>
      </c>
      <c r="M10" s="4">
        <f t="shared" si="5"/>
        <v>9</v>
      </c>
      <c r="N10" s="4"/>
      <c r="P10" s="3">
        <f t="shared" si="0"/>
        <v>9.57</v>
      </c>
      <c r="Q10">
        <f t="shared" si="1"/>
        <v>0</v>
      </c>
      <c r="S10" s="3">
        <f t="shared" si="6"/>
        <v>10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-0.14294386000000001</v>
      </c>
      <c r="F11" s="3" cm="1">
        <f t="array" ref="F11">_xll.FDS(C11,"FG_TOTAL_RETURNC(0,-3AM)")</f>
        <v>2.4238944</v>
      </c>
      <c r="G11" s="3" cm="1">
        <f t="array" ref="G11">_xll.FDS(C11,"FG_TOTAL_RETURNC(0,-6AM)")</f>
        <v>9.738016</v>
      </c>
      <c r="H11" s="6" cm="1">
        <f t="array" ref="H11">_xll.FDS(C11,"P_PRICE(0)/P_PRICE_HIGH_PR(0,,,USD,,,""PRICE"",""INTRA"",""52W"")")</f>
        <v>0.96503879999999997</v>
      </c>
      <c r="K11" s="4">
        <f t="shared" si="3"/>
        <v>5</v>
      </c>
      <c r="L11" s="4">
        <f t="shared" si="4"/>
        <v>8</v>
      </c>
      <c r="M11" s="4">
        <f t="shared" si="5"/>
        <v>8</v>
      </c>
      <c r="P11" s="3">
        <f t="shared" si="0"/>
        <v>6.93</v>
      </c>
      <c r="Q11">
        <f t="shared" si="1"/>
        <v>0</v>
      </c>
      <c r="S11" s="3">
        <f t="shared" si="6"/>
        <v>7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1.54742</v>
      </c>
      <c r="F12" s="3" cm="1">
        <f t="array" ref="F12">_xll.FDS(C12,"FG_TOTAL_RETURNC(0,-3AM)")</f>
        <v>1.3955831999999999</v>
      </c>
      <c r="G12" s="3" cm="1">
        <f t="array" ref="G12">_xll.FDS(C12,"FG_TOTAL_RETURNC(0,-6AM)")</f>
        <v>10.887741999999999</v>
      </c>
      <c r="H12" s="6" cm="1">
        <f t="array" ref="H12">_xll.FDS(C12,"P_PRICE(0)/P_PRICE_HIGH_PR(0,,,USD,,,""PRICE"",""INTRA"",""52W"")")</f>
        <v>0.96490114999999999</v>
      </c>
      <c r="K12" s="4">
        <f t="shared" si="3"/>
        <v>6</v>
      </c>
      <c r="L12" s="4">
        <f t="shared" si="4"/>
        <v>10</v>
      </c>
      <c r="M12" s="4">
        <f t="shared" si="5"/>
        <v>7</v>
      </c>
      <c r="P12" s="3">
        <f t="shared" si="0"/>
        <v>7.59</v>
      </c>
      <c r="Q12">
        <f t="shared" si="1"/>
        <v>0</v>
      </c>
      <c r="S12" s="3">
        <f t="shared" si="6"/>
        <v>8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1.0664343999999999</v>
      </c>
      <c r="F13" s="3" cm="1">
        <f t="array" ref="F13">_xll.FDS(C13,"FG_TOTAL_RETURNC(0,-3AM)")</f>
        <v>-0.38352609999999998</v>
      </c>
      <c r="G13" s="3" cm="1">
        <f t="array" ref="G13">_xll.FDS(C13,"FG_TOTAL_RETURNC(0,-6AM)")</f>
        <v>5.6273220000000004</v>
      </c>
      <c r="H13" s="6" cm="1">
        <f t="array" ref="H13">_xll.FDS(C13,"P_PRICE(0)/P_PRICE_HIGH_PR(0,,,USD,,,""PRICE"",""INTRA"",""52W"")")</f>
        <v>0.95753690000000002</v>
      </c>
      <c r="K13" s="4">
        <f t="shared" si="3"/>
        <v>9</v>
      </c>
      <c r="L13" s="4">
        <f t="shared" si="4"/>
        <v>12</v>
      </c>
      <c r="M13" s="4">
        <f t="shared" si="5"/>
        <v>11</v>
      </c>
      <c r="P13" s="3">
        <f t="shared" si="0"/>
        <v>10.56</v>
      </c>
      <c r="Q13">
        <f t="shared" si="1"/>
        <v>0</v>
      </c>
      <c r="S13" s="3">
        <f t="shared" si="6"/>
        <v>12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22.833134000000001</v>
      </c>
      <c r="F14" s="3" cm="1">
        <f t="array" ref="F14">_xll.FDS(C14,"FG_TOTAL_RETURNC(0,-3AM)")</f>
        <v>23.68319</v>
      </c>
      <c r="G14" s="3" cm="1">
        <f t="array" ref="G14">_xll.FDS(C14,"FG_TOTAL_RETURNC(0,-6AM)")</f>
        <v>34.024334000000003</v>
      </c>
      <c r="H14" s="6" cm="1">
        <f t="array" ref="H14">_xll.FDS(C14,"P_PRICE(0)/P_PRICE_HIGH_PR(0,,,USD,,,""PRICE"",""INTRA"",""52W"")")</f>
        <v>0.85786664000000001</v>
      </c>
      <c r="K14" s="4">
        <f t="shared" si="3"/>
        <v>13</v>
      </c>
      <c r="L14" s="4">
        <f t="shared" si="4"/>
        <v>1</v>
      </c>
      <c r="M14" s="4">
        <f t="shared" si="5"/>
        <v>1</v>
      </c>
      <c r="P14" s="3">
        <f t="shared" si="0"/>
        <v>4.95</v>
      </c>
      <c r="Q14">
        <f t="shared" si="1"/>
        <v>0</v>
      </c>
      <c r="S14" s="3">
        <f t="shared" si="6"/>
        <v>6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13.5329628143344</v>
      </c>
      <c r="F15" s="3" cm="1">
        <f t="array" ref="F15">_xll.FDS($A15,"P_FUT_TOTAL_RETURN(0,-3AM,,'')")</f>
        <v>5.4736285162142702</v>
      </c>
      <c r="G15" s="3" cm="1">
        <f t="array" ref="G15">_xll.FDS($A15,"P_FUT_TOTAL_RETURN(0,-6AM,,'')")</f>
        <v>6.0536046799081902</v>
      </c>
      <c r="H15" s="6" cm="1">
        <f t="array" ref="H15">_xll.FDS(A15,"FG_PRICE(0)/MAX(FG_PRICE(0,-12AM,D))")</f>
        <v>0.93059595481296098</v>
      </c>
      <c r="K15" s="4">
        <f t="shared" si="3"/>
        <v>10</v>
      </c>
      <c r="L15" s="4">
        <f t="shared" si="4"/>
        <v>5</v>
      </c>
      <c r="M15" s="4">
        <f t="shared" si="5"/>
        <v>10</v>
      </c>
      <c r="P15" s="3">
        <f t="shared" si="0"/>
        <v>8.25</v>
      </c>
      <c r="Q15">
        <f t="shared" si="1"/>
        <v>0</v>
      </c>
      <c r="S15" s="3">
        <f t="shared" si="6"/>
        <v>9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1.7146349000000001</v>
      </c>
      <c r="F16" s="3" cm="1">
        <f t="array" ref="F16">_xll.FDS(C16,"FG_TOTAL_RETURNC(0,-3AM)")</f>
        <v>4.0075183000000001</v>
      </c>
      <c r="G16" s="3" cm="1">
        <f t="array" ref="G16">_xll.FDS(C16,"FG_TOTAL_RETURNC(0,-6AM)")</f>
        <v>11.776590000000001</v>
      </c>
      <c r="H16" s="6" cm="1">
        <f t="array" ref="H16">_xll.FDS(C16,"P_PRICE(0)/P_PRICE_HIGH_PR(0,,,USD,,,""PRICE"",""INTRA"",""52W"")")</f>
        <v>0.99939829999999996</v>
      </c>
      <c r="K16" s="4">
        <f t="shared" si="3"/>
        <v>2</v>
      </c>
      <c r="L16" s="4">
        <f t="shared" si="4"/>
        <v>6</v>
      </c>
      <c r="M16" s="4">
        <f t="shared" si="5"/>
        <v>6</v>
      </c>
      <c r="P16" s="3">
        <f t="shared" ref="P16" si="8">SUMPRODUCT($K$2:$M$2,K16:M16)</f>
        <v>4.62</v>
      </c>
      <c r="Q16">
        <f t="shared" ref="Q16" si="9">COUNTIF(K16:N16,"&gt;70")</f>
        <v>0</v>
      </c>
      <c r="S16" s="3">
        <f t="shared" si="6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Rankings'!E16</f>
        <v>0.33</v>
      </c>
      <c r="L2" s="28">
        <f>'Aset class Rankings'!F16</f>
        <v>0.33</v>
      </c>
      <c r="M2" s="28">
        <f>'Aset class Rankings'!G16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-0.46948194999999998</v>
      </c>
      <c r="F3" s="3" cm="1">
        <f t="array" ref="F3">_xll.FDS(C3,"FG_TOTAL_RETURNC(-1AM,-4AM)")</f>
        <v>0.77251196</v>
      </c>
      <c r="G3" s="3" cm="1">
        <f t="array" ref="G3">_xll.FDS(C3,"FG_TOTAL_RETURNC(-1AM,-7AM)")</f>
        <v>7.2022320000000004</v>
      </c>
      <c r="H3" s="6" cm="1">
        <f t="array" ref="H3">_xll.FDS(C3,"P_PRICE(-1AM)/P_PRICE_HIGH_PR(-1AM,,,,,,""PRICE"",""INTRA"",""52W"")")</f>
        <v>0.97364680000000003</v>
      </c>
      <c r="K3" s="4">
        <f>_xlfn.RANK.EQ(H3,H$3:H$16)</f>
        <v>6</v>
      </c>
      <c r="L3" s="4">
        <f>_xlfn.RANK.EQ(F3,F$3:F$16)</f>
        <v>8</v>
      </c>
      <c r="M3" s="4">
        <f>_xlfn.RANK.EQ(G3,G$3:G$16)</f>
        <v>7</v>
      </c>
      <c r="N3" s="4"/>
      <c r="P3" s="3">
        <f t="shared" ref="P3:P16" si="0">SUMPRODUCT($K$2:$M$2,K3:M3)</f>
        <v>6.93</v>
      </c>
      <c r="Q3">
        <f t="shared" ref="Q3:Q16" si="1">COUNTIF(K3:N3,"&gt;70")</f>
        <v>0</v>
      </c>
      <c r="S3" s="3">
        <f>15-_xlfn.RANK.EQ(P3,$P$3:$P$16)</f>
        <v>6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1.2790680000000001</v>
      </c>
      <c r="F4" s="3" cm="1">
        <f t="array" ref="F4">_xll.FDS(C4,"FG_TOTAL_RETURNC(-1AM,-4AM)")</f>
        <v>2.6843905000000001</v>
      </c>
      <c r="G4" s="3" cm="1">
        <f t="array" ref="G4">_xll.FDS(C4,"FG_TOTAL_RETURNC(-1AM,-7AM)")</f>
        <v>9.8181960000000004</v>
      </c>
      <c r="H4" s="6" cm="1">
        <f t="array" ref="H4">_xll.FDS(C4,"P_PRICE(-1AM)/P_PRICE_HIGH_PR(-1AM,,,,,,""PRICE"",""INTRA"",""52W"")")</f>
        <v>0.98718110000000003</v>
      </c>
      <c r="I4" s="29"/>
      <c r="K4" s="4">
        <f t="shared" ref="K4:K16" si="3">_xlfn.RANK.EQ(H4,H$3:H$16)</f>
        <v>2</v>
      </c>
      <c r="L4" s="4">
        <f t="shared" ref="L4:M16" si="4">_xlfn.RANK.EQ(F4,F$3:F$16)</f>
        <v>5</v>
      </c>
      <c r="M4" s="4">
        <f t="shared" si="4"/>
        <v>2</v>
      </c>
      <c r="N4" s="4"/>
      <c r="P4" s="3">
        <f t="shared" si="0"/>
        <v>2.97</v>
      </c>
      <c r="Q4">
        <f t="shared" si="1"/>
        <v>0</v>
      </c>
      <c r="S4" s="3">
        <f t="shared" ref="S4:S16" si="5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1.5173078</v>
      </c>
      <c r="F5" s="3" cm="1">
        <f t="array" ref="F5">_xll.FDS(C5,"FG_TOTAL_RETURNC(-1AM,-4AM)")</f>
        <v>9.3006019999999996</v>
      </c>
      <c r="G5" s="3" cm="1">
        <f t="array" ref="G5">_xll.FDS(C5,"FG_TOTAL_RETURNC(-1AM,-7AM)")</f>
        <v>17.73734</v>
      </c>
      <c r="H5" s="6" cm="1">
        <f t="array" ref="H5">_xll.FDS(C5,"P_PRICE(-1AM)/P_PRICE_HIGH_PR(-1AM,,,,,,""PRICE"",""INTRA"",""52W"")")</f>
        <v>0.98010900000000001</v>
      </c>
      <c r="I5" s="29"/>
      <c r="K5" s="4">
        <f t="shared" si="3"/>
        <v>4</v>
      </c>
      <c r="L5" s="4">
        <f t="shared" si="4"/>
        <v>1</v>
      </c>
      <c r="M5" s="4">
        <f t="shared" si="4"/>
        <v>1</v>
      </c>
      <c r="N5" s="4"/>
      <c r="P5" s="3">
        <f t="shared" si="0"/>
        <v>1.9800000000000002</v>
      </c>
      <c r="Q5">
        <f t="shared" si="1"/>
        <v>0</v>
      </c>
      <c r="S5" s="3">
        <f t="shared" si="5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-0.70397854000000004</v>
      </c>
      <c r="F6" s="3" cm="1">
        <f t="array" ref="F6">_xll.FDS(C6,"FG_TOTAL_RETURNC(-1AM,-4AM)")</f>
        <v>-2.4213076</v>
      </c>
      <c r="G6" s="3" cm="1">
        <f t="array" ref="G6">_xll.FDS(C6,"FG_TOTAL_RETURNC(-1AM,-7AM)")</f>
        <v>0.6062746</v>
      </c>
      <c r="H6" s="6" cm="1">
        <f t="array" ref="H6">_xll.FDS(C6,"P_PRICE(-1AM)/P_PRICE_HIGH_PR(-1AM,,,,,,""PRICE"",""INTRA"",""52W"")")</f>
        <v>0.93518970000000001</v>
      </c>
      <c r="I6" s="29"/>
      <c r="K6" s="4">
        <f t="shared" si="3"/>
        <v>10</v>
      </c>
      <c r="L6" s="4">
        <f t="shared" si="4"/>
        <v>10</v>
      </c>
      <c r="M6" s="4">
        <f t="shared" si="4"/>
        <v>10</v>
      </c>
      <c r="N6" s="4"/>
      <c r="P6" s="3">
        <f t="shared" si="0"/>
        <v>9.9</v>
      </c>
      <c r="Q6">
        <f t="shared" si="1"/>
        <v>0</v>
      </c>
      <c r="S6" s="3">
        <f t="shared" si="5"/>
        <v>11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-0.75573920000000006</v>
      </c>
      <c r="F7" s="3" cm="1">
        <f t="array" ref="F7">_xll.FDS(C7,"FG_TOTAL_RETURNC(-1AM,-4AM)")</f>
        <v>-2.6818335000000002</v>
      </c>
      <c r="G7" s="3" cm="1">
        <f t="array" ref="G7">_xll.FDS(C7,"FG_TOTAL_RETURNC(-1AM,-7AM)")</f>
        <v>7.9357861999999999</v>
      </c>
      <c r="H7" s="6" cm="1">
        <f t="array" ref="H7">_xll.FDS(C7,"P_PRICE(-1AM)/P_PRICE_HIGH_PR(-1AM,,,,,,""PRICE"",""INTRA"",""52W"")")</f>
        <v>0.93628853999999995</v>
      </c>
      <c r="I7" s="1"/>
      <c r="K7" s="4">
        <f t="shared" si="3"/>
        <v>9</v>
      </c>
      <c r="L7" s="4">
        <f t="shared" si="4"/>
        <v>11</v>
      </c>
      <c r="M7" s="4">
        <f t="shared" si="4"/>
        <v>5</v>
      </c>
      <c r="N7" s="4"/>
      <c r="P7" s="3">
        <f t="shared" si="0"/>
        <v>8.25</v>
      </c>
      <c r="Q7">
        <f t="shared" si="1"/>
        <v>0</v>
      </c>
      <c r="S7" s="3">
        <f t="shared" si="5"/>
        <v>10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-1.7109394</v>
      </c>
      <c r="F8" s="3" cm="1">
        <f t="array" ref="F8">_xll.FDS(C8,"FG_TOTAL_RETURNC(-1AM,-4AM)")</f>
        <v>-6.4695834999999997</v>
      </c>
      <c r="G8" s="3" cm="1">
        <f t="array" ref="G8">_xll.FDS(C8,"FG_TOTAL_RETURNC(-1AM,-7AM)")</f>
        <v>-4.9629927</v>
      </c>
      <c r="H8" s="6" cm="1">
        <f t="array" ref="H8">_xll.FDS(C8,"P_PRICE(-1AM)/P_PRICE_HIGH_PR(-1AM,,,,,,""PRICE"",""INTRA"",""52W"")")</f>
        <v>0.85206866000000003</v>
      </c>
      <c r="I8" s="1"/>
      <c r="K8" s="4">
        <f t="shared" si="3"/>
        <v>12</v>
      </c>
      <c r="L8" s="4">
        <f t="shared" si="4"/>
        <v>12</v>
      </c>
      <c r="M8" s="4">
        <f t="shared" si="4"/>
        <v>12</v>
      </c>
      <c r="N8" s="4"/>
      <c r="P8" s="3">
        <f t="shared" si="0"/>
        <v>11.879999999999999</v>
      </c>
      <c r="Q8">
        <f t="shared" si="1"/>
        <v>0</v>
      </c>
      <c r="S8" s="3">
        <f t="shared" si="5"/>
        <v>12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-7.4161349999999997</v>
      </c>
      <c r="F9" s="3" cm="1">
        <f t="array" ref="F9">_xll.FDS(C9,"FG_TOTAL_RETURNC(-1AM,-4AM)")</f>
        <v>-10.1817665</v>
      </c>
      <c r="G9" s="3" cm="1">
        <f t="array" ref="G9">_xll.FDS(C9,"FG_TOTAL_RETURNC(-1AM,-7AM)")</f>
        <v>-9.387022</v>
      </c>
      <c r="H9" s="6" cm="1">
        <f t="array" ref="H9">_xll.FDS(C9,"P_PRICE(-1AM)/P_PRICE_HIGH_PR(-1AM,,,,,,""PRICE"",""INTRA"",""52W"")")</f>
        <v>0.84714060000000002</v>
      </c>
      <c r="I9" s="1"/>
      <c r="K9" s="4">
        <f t="shared" si="3"/>
        <v>13</v>
      </c>
      <c r="L9" s="4">
        <f t="shared" si="4"/>
        <v>14</v>
      </c>
      <c r="M9" s="4">
        <f t="shared" si="4"/>
        <v>13</v>
      </c>
      <c r="N9" s="4"/>
      <c r="P9" s="3">
        <f t="shared" si="0"/>
        <v>13.2</v>
      </c>
      <c r="Q9">
        <f t="shared" si="1"/>
        <v>0</v>
      </c>
      <c r="S9" s="3">
        <f t="shared" si="5"/>
        <v>13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2.5335312000000001</v>
      </c>
      <c r="F10" s="3" cm="1">
        <f t="array" ref="F10">_xll.FDS(C10,"FG_TOTAL_RETURNC(-1AM,-4AM)")</f>
        <v>6.3148974999999998</v>
      </c>
      <c r="G10" s="3" cm="1">
        <f t="array" ref="G10">_xll.FDS(C10,"FG_TOTAL_RETURNC(-1AM,-7AM)")</f>
        <v>9.6418739999999996</v>
      </c>
      <c r="H10" s="6" cm="1">
        <f t="array" ref="H10">_xll.FDS(C10,"P_PRICE(-1AM)/P_PRICE_HIGH_PR(-1AM,,,,,,""PRICE"",""INTRA"",""52W"")")</f>
        <v>0.97983074000000003</v>
      </c>
      <c r="K10" s="4">
        <f t="shared" si="3"/>
        <v>5</v>
      </c>
      <c r="L10" s="4">
        <f t="shared" si="4"/>
        <v>2</v>
      </c>
      <c r="M10" s="4">
        <f t="shared" si="4"/>
        <v>3</v>
      </c>
      <c r="N10" s="4"/>
      <c r="P10" s="3">
        <f t="shared" si="0"/>
        <v>3.3</v>
      </c>
      <c r="Q10">
        <f t="shared" si="1"/>
        <v>0</v>
      </c>
      <c r="S10" s="3">
        <f t="shared" si="5"/>
        <v>3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1.4675975000000001</v>
      </c>
      <c r="F11" s="3" cm="1">
        <f t="array" ref="F11">_xll.FDS(C11,"FG_TOTAL_RETURNC(-1AM,-4AM)")</f>
        <v>3.5553097999999999</v>
      </c>
      <c r="G11" s="3" cm="1">
        <f t="array" ref="G11">_xll.FDS(C11,"FG_TOTAL_RETURNC(-1AM,-7AM)")</f>
        <v>6.9446683</v>
      </c>
      <c r="H11" s="6" cm="1">
        <f t="array" ref="H11">_xll.FDS(C11,"P_PRICE(-1AM)/P_PRICE_HIGH_PR(-1AM,,,,,,""PRICE"",""INTRA"",""52W"")")</f>
        <v>0.98199974999999995</v>
      </c>
      <c r="K11" s="4">
        <f t="shared" si="3"/>
        <v>3</v>
      </c>
      <c r="L11" s="4">
        <f t="shared" si="4"/>
        <v>4</v>
      </c>
      <c r="M11" s="4">
        <f t="shared" si="4"/>
        <v>8</v>
      </c>
      <c r="P11" s="3">
        <f t="shared" si="0"/>
        <v>4.95</v>
      </c>
      <c r="Q11">
        <f t="shared" si="1"/>
        <v>0</v>
      </c>
      <c r="S11" s="3">
        <f t="shared" si="5"/>
        <v>5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-0.66115855999999995</v>
      </c>
      <c r="F12" s="3" cm="1">
        <f t="array" ref="F12">_xll.FDS(C12,"FG_TOTAL_RETURNC(-1AM,-4AM)")</f>
        <v>1.9335150999999999</v>
      </c>
      <c r="G12" s="3" cm="1">
        <f t="array" ref="G12">_xll.FDS(C12,"FG_TOTAL_RETURNC(-1AM,-7AM)")</f>
        <v>6.6991806</v>
      </c>
      <c r="H12" s="6" cm="1">
        <f t="array" ref="H12">_xll.FDS(C12,"P_PRICE(-1AM)/P_PRICE_HIGH_PR(-1AM,,,,,,""PRICE"",""INTRA"",""52W"")")</f>
        <v>0.96654870000000004</v>
      </c>
      <c r="K12" s="4">
        <f t="shared" si="3"/>
        <v>7</v>
      </c>
      <c r="L12" s="4">
        <f t="shared" si="4"/>
        <v>7</v>
      </c>
      <c r="M12" s="4">
        <f t="shared" si="4"/>
        <v>9</v>
      </c>
      <c r="P12" s="3">
        <f t="shared" si="0"/>
        <v>7.59</v>
      </c>
      <c r="Q12">
        <f t="shared" si="1"/>
        <v>0</v>
      </c>
      <c r="S12" s="3">
        <f t="shared" si="5"/>
        <v>8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2.8824806000000001E-2</v>
      </c>
      <c r="F13" s="3" cm="1">
        <f t="array" ref="F13">_xll.FDS(C13,"FG_TOTAL_RETURNC(-1AM,-4AM)")</f>
        <v>4.0953993999999998</v>
      </c>
      <c r="G13" s="3" cm="1">
        <f t="array" ref="G13">_xll.FDS(C13,"FG_TOTAL_RETURNC(-1AM,-7AM)")</f>
        <v>-1.0494173</v>
      </c>
      <c r="H13" s="6" cm="1">
        <f t="array" ref="H13">_xll.FDS(C13,"P_PRICE(-1AM)/P_PRICE_HIGH_PR(-1AM,,,,,,""PRICE"",""INTRA"",""52W"")")</f>
        <v>0.95941929999999997</v>
      </c>
      <c r="K13" s="4">
        <f t="shared" si="3"/>
        <v>8</v>
      </c>
      <c r="L13" s="4">
        <f t="shared" si="4"/>
        <v>3</v>
      </c>
      <c r="M13" s="4">
        <f t="shared" si="4"/>
        <v>11</v>
      </c>
      <c r="P13" s="3">
        <f t="shared" si="0"/>
        <v>7.26</v>
      </c>
      <c r="Q13">
        <f t="shared" si="1"/>
        <v>0</v>
      </c>
      <c r="S13" s="3">
        <f t="shared" si="5"/>
        <v>7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-0.6449163</v>
      </c>
      <c r="F14" s="3" cm="1">
        <f t="array" ref="F14">_xll.FDS(C14,"FG_TOTAL_RETURNC(-1AM,-4AM)")</f>
        <v>-1.3930678000000001</v>
      </c>
      <c r="G14" s="3" cm="1">
        <f t="array" ref="G14">_xll.FDS(C14,"FG_TOTAL_RETURNC(-1AM,-7AM)")</f>
        <v>9.3379259999999995</v>
      </c>
      <c r="H14" s="6" cm="1">
        <f t="array" ref="H14">_xll.FDS(C14,"P_PRICE(-1AM)/P_PRICE_HIGH_PR(-1AM,,,,,,""PRICE"",""INTRA"",""52W"")")</f>
        <v>0.88689470000000004</v>
      </c>
      <c r="K14" s="4">
        <f t="shared" si="3"/>
        <v>11</v>
      </c>
      <c r="L14" s="4">
        <f t="shared" si="4"/>
        <v>9</v>
      </c>
      <c r="M14" s="4">
        <f t="shared" si="4"/>
        <v>4</v>
      </c>
      <c r="P14" s="3">
        <f t="shared" si="0"/>
        <v>7.9200000000000008</v>
      </c>
      <c r="Q14">
        <f t="shared" si="1"/>
        <v>0</v>
      </c>
      <c r="S14" s="3">
        <f t="shared" si="5"/>
        <v>9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-0.371846421269795</v>
      </c>
      <c r="F15" s="3" cm="1">
        <f t="array" ref="F15">_xll.FDS($A15,"P_FUT_TOTAL_RETURN(-1AM,-4AM,,'')")</f>
        <v>-7.2243618769362703</v>
      </c>
      <c r="G15" s="3" cm="1">
        <f t="array" ref="G15">_xll.FDS($A15,"P_FUT_TOTAL_RETURN(-1AM,-7AM,,'')")</f>
        <v>-12.3443656901152</v>
      </c>
      <c r="H15" s="6" cm="1">
        <f t="array" ref="H15">_xll.FDS(A15,"FG_PRICE(-1AM)/MAX(FG_PRICE(-1AM,-13AM,D))")</f>
        <v>0.81363728607183905</v>
      </c>
      <c r="K15" s="4">
        <f t="shared" si="3"/>
        <v>14</v>
      </c>
      <c r="L15" s="4">
        <f t="shared" si="4"/>
        <v>13</v>
      </c>
      <c r="M15" s="4">
        <f t="shared" si="4"/>
        <v>14</v>
      </c>
      <c r="P15" s="3">
        <f t="shared" si="0"/>
        <v>13.530000000000001</v>
      </c>
      <c r="Q15">
        <f t="shared" si="1"/>
        <v>0</v>
      </c>
      <c r="S15" s="3">
        <f t="shared" si="5"/>
        <v>14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1.2399316</v>
      </c>
      <c r="F16" s="3" cm="1">
        <f t="array" ref="F16">_xll.FDS(C16,"FG_TOTAL_RETURNC(-1AM,-4AM)")</f>
        <v>2.5109887</v>
      </c>
      <c r="G16" s="3" cm="1">
        <f t="array" ref="G16">_xll.FDS(C16,"FG_TOTAL_RETURNC(-1AM,-7AM)")</f>
        <v>7.3635817000000001</v>
      </c>
      <c r="H16" s="6" cm="1">
        <f t="array" ref="H16">_xll.FDS(C16,"P_PRICE(-1AM)/P_PRICE_HIGH_PR(-1AM,,,,,,""PRICE"",""INTRA"",""52W"")")</f>
        <v>0.99633925999999995</v>
      </c>
      <c r="K16" s="4">
        <f t="shared" si="3"/>
        <v>1</v>
      </c>
      <c r="L16" s="4">
        <f t="shared" si="4"/>
        <v>6</v>
      </c>
      <c r="M16" s="4">
        <f t="shared" si="4"/>
        <v>6</v>
      </c>
      <c r="P16" s="3">
        <f t="shared" si="0"/>
        <v>4.29</v>
      </c>
      <c r="Q16">
        <f t="shared" si="1"/>
        <v>0</v>
      </c>
      <c r="S16" s="3">
        <f t="shared" si="5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26</v>
      </c>
      <c r="H3" s="6">
        <f t="shared" ref="H3:H11" si="0">E3/$G3</f>
        <v>0.15384615384615385</v>
      </c>
      <c r="I3" s="6">
        <f t="shared" ref="I3:I11" si="1">F3/$G3</f>
        <v>0.26923076923076922</v>
      </c>
      <c r="J3" s="6">
        <f t="shared" ref="J3:J11" si="2">H3-I3</f>
        <v>-0.11538461538461536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-3.5050613596373701</v>
      </c>
      <c r="M3" s="14" cm="1">
        <f t="array" ref="M3">_xll.FDSB(A3,"PERCENT_CHANGE(FMA_EPS(+1,0,,,,""PORTAGG"",""MEAN""),FMA_EPS(+1,-3AM,,,,""PORTAGG"",""MEAN""))")</f>
        <v>10.9622952386155</v>
      </c>
      <c r="O3" s="3" cm="1">
        <f t="array" ref="O3">_xll.FDS(C3,"FG_TOTAL_RETURNC(0,-3AM)")</f>
        <v>5.987501</v>
      </c>
      <c r="P3" s="3" cm="1">
        <f t="array" ref="P3">_xll.FDS(C3,"FG_TOTAL_RETURNC(0,-6AM)")</f>
        <v>12.697899</v>
      </c>
      <c r="Q3" s="6" cm="1">
        <f t="array" ref="Q3">_xll.FDS(C3,"P_PRICE(0)/P_PRICE_HIGH_PR(0,,,USD,,,""PRICE"",""INTRA"",""52W"")")</f>
        <v>0.97619515999999995</v>
      </c>
      <c r="R3" s="6" cm="1">
        <f t="array" ref="R3">_xll.FDS(C3,"P_PRICE(0)/P_PRICE_low_PR(0,,,USD,,,""PRICE"",""INTRA"",""52W"")-1")</f>
        <v>0.19936334999999999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50</v>
      </c>
      <c r="W3" s="4" cm="1">
        <f t="array" ref="W3">_xlfn.PERCENTRANK.EXC(_xlfn._xlws.FILTER($O$3:$O$15, ISNUMBER($O$3:$O$15)),O3)*100</f>
        <v>71.399999999999991</v>
      </c>
      <c r="X3" s="4" cm="1">
        <f t="array" ref="X3">_xlfn.PERCENTRANK.EXC(_xlfn._xlws.FILTER($P$3:$P$15, ISNUMBER($P$3:$P$15)),P3)*100</f>
        <v>42.8</v>
      </c>
      <c r="Z3" s="4" cm="1">
        <f t="array" ref="Z3">_xlfn.PERCENTRANK.EXC(_xlfn._xlws.FILTER($K$3:$K$15, ISNUMBER($K$3:$K$15)),K3)*100</f>
        <v>14.2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57.099999999999994</v>
      </c>
      <c r="AC3" s="4">
        <f>_xlfn.PERCENTRANK.EXC($L$3:$L$15,L3)*100</f>
        <v>28.499999999999996</v>
      </c>
      <c r="AD3" s="4">
        <f>_xlfn.PERCENTRANK.EXC($M$3:$M$15,M3)*100</f>
        <v>92.800000000000011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18</v>
      </c>
      <c r="G4" cm="1">
        <f t="array" ref="G4">_xll.FDS(A4,"SIZE(FG_CONSTITUENTS)")</f>
        <v>58</v>
      </c>
      <c r="H4" s="6">
        <f t="shared" si="0"/>
        <v>0.36206896551724138</v>
      </c>
      <c r="I4" s="6">
        <f t="shared" si="1"/>
        <v>0.31034482758620691</v>
      </c>
      <c r="J4" s="6">
        <f t="shared" si="2"/>
        <v>5.1724137931034475E-2</v>
      </c>
      <c r="K4" s="5" cm="1">
        <f t="array" ref="K4">_xll.FDS(A4,"FMA_PCT_ABOVE_MAVG(200,0,,,,""PORTAGG"")")/100</f>
        <v>0.67241379310344795</v>
      </c>
      <c r="L4" s="14" cm="1">
        <f t="array" ref="L4">_xll.FDSB(A4,"PERCENT_CHANGE(FMA_EPS(+1,0,,,,""PORTAGG"",""MEAN""),FMA_EPS(+1,-1AM,,,,""PORTAGG"",""MEAN""))")</f>
        <v>-8.8222380608297304E-2</v>
      </c>
      <c r="M4" s="14" cm="1">
        <f t="array" ref="M4">_xll.FDSB(A4,"PERCENT_CHANGE(FMA_EPS(+1,0,,,,""PORTAGG"",""MEAN""),FMA_EPS(+1,-3AM,,,,""PORTAGG"",""MEAN""))")</f>
        <v>0.94532369885572598</v>
      </c>
      <c r="O4" s="3" cm="1">
        <f t="array" ref="O4">_xll.FDS(C4,"FG_TOTAL_RETURNC(0,-3AM)")</f>
        <v>5.7745813999999998</v>
      </c>
      <c r="P4" s="3" cm="1">
        <f t="array" ref="P4">_xll.FDS(C4,"FG_TOTAL_RETURNC(0,-6AM)")</f>
        <v>16.212665999999999</v>
      </c>
      <c r="Q4" s="6" cm="1">
        <f t="array" ref="Q4">_xll.FDS(C4,"P_PRICE(0)/P_PRICE_HIGH_PR(0,,,USD,,,""PRICE"",""INTRA"",""52W"")")</f>
        <v>0.97539480000000001</v>
      </c>
      <c r="R4" s="6" cm="1">
        <f t="array" ref="R4">_xll.FDS(C4,"P_PRICE(0)/P_PRICE_low_PR(0,,,USD,,,""PRICE"",""INTRA"",""52W"")-1")</f>
        <v>0.29814279999999999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42.8</v>
      </c>
      <c r="W4" s="4" cm="1">
        <f t="array" ref="W4">_xlfn.PERCENTRANK.EXC(_xlfn._xlws.FILTER($O$3:$O$15, ISNUMBER($O$3:$O$15)),O4)*100</f>
        <v>64.2</v>
      </c>
      <c r="X4" s="4" cm="1">
        <f t="array" ref="X4">_xlfn.PERCENTRANK.EXC(_xlfn._xlws.FILTER($P$3:$P$15, ISNUMBER($P$3:$P$15)),P4)*100</f>
        <v>71.399999999999991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85.7</v>
      </c>
      <c r="AB4" s="4" cm="1">
        <f t="array" ref="AB4">_xlfn.PERCENTRANK.EXC(_xlfn._xlws.FILTER($J$3:$J$15, ISNUMBER($J$3:$J$15)),J4)*100</f>
        <v>92.800000000000011</v>
      </c>
      <c r="AC4" s="4">
        <f t="shared" ref="AC4:AC15" si="6">_xlfn.PERCENTRANK.EXC($L$3:$L$15,L4)*100</f>
        <v>92.800000000000011</v>
      </c>
      <c r="AD4" s="4">
        <f t="shared" ref="AD4:AD15" si="7">_xlfn.PERCENTRANK.EXC($M$3:$M$15,M4)*100</f>
        <v>71.399999999999991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4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23</v>
      </c>
      <c r="F5" cm="1">
        <f t="array" ref="F5">_xll.FDS(C5,"FMA_COS_DOWN(""EPS"",""1M"",+1,0,,,""PORTAGG"",""MEANR"")")</f>
        <v>37</v>
      </c>
      <c r="G5" cm="1">
        <f t="array" ref="G5">_xll.FDS(A5,"SIZE(FG_CONSTITUENTS)")</f>
        <v>86</v>
      </c>
      <c r="H5" s="6">
        <f t="shared" si="0"/>
        <v>0.26744186046511625</v>
      </c>
      <c r="I5" s="6">
        <f t="shared" si="1"/>
        <v>0.43023255813953487</v>
      </c>
      <c r="J5" s="6">
        <f t="shared" si="2"/>
        <v>-0.16279069767441862</v>
      </c>
      <c r="K5" s="5" cm="1">
        <f t="array" ref="K5">_xll.FDS(A5,"FMA_PCT_ABOVE_MAVG(200,0,,,,""PORTAGG"")")/100</f>
        <v>0.77906976744186096</v>
      </c>
      <c r="L5" s="14" cm="1">
        <f t="array" ref="L5">_xll.FDSB(A5,"PERCENT_CHANGE(FMA_EPS(+1,0,,,,""PORTAGG"",""MEAN""),FMA_EPS(+1,-1AM,,,,""PORTAGG"",""MEAN""))")</f>
        <v>-1.7726853884248099</v>
      </c>
      <c r="M5" s="14" cm="1">
        <f t="array" ref="M5">_xll.FDSB(A5,"PERCENT_CHANGE(FMA_EPS(+1,0,,,,""PORTAGG"",""MEAN""),FMA_EPS(+1,-3AM,,,,""PORTAGG"",""MEAN""))")</f>
        <v>-0.72917760436131496</v>
      </c>
      <c r="O5" s="3" cm="1">
        <f t="array" ref="O5">_xll.FDS(C5,"FG_TOTAL_RETURNC(0,-3AM)")</f>
        <v>9.336805</v>
      </c>
      <c r="P5" s="3" cm="1">
        <f t="array" ref="P5">_xll.FDS(C5,"FG_TOTAL_RETURNC(0,-6AM)")</f>
        <v>15.164327999999999</v>
      </c>
      <c r="Q5" s="6" cm="1">
        <f t="array" ref="Q5">_xll.FDS(C5,"P_PRICE(0)/P_PRICE_HIGH_PR(0,,,USD,,,""PRICE"",""INTRA"",""52W"")")</f>
        <v>0.99810069999999995</v>
      </c>
      <c r="R5" s="6" cm="1">
        <f t="array" ref="R5">_xll.FDS(C5,"P_PRICE(0)/P_PRICE_low_PR(0,,,USD,,,""PRICE"",""INTRA"",""52W"")-1")</f>
        <v>0.33842729999999999</v>
      </c>
      <c r="T5" s="4" cm="1">
        <f t="array" ref="T5">_xlfn.PERCENTRANK.EXC(_xlfn._xlws.FILTER($R$3:$R$15, ISNUMBER($R$3:$R$15)),R5)*100</f>
        <v>57.099999999999994</v>
      </c>
      <c r="U5" s="4">
        <f t="shared" si="3"/>
        <v>42.900000000000006</v>
      </c>
      <c r="V5" s="4" cm="1">
        <f t="array" ref="V5">_xlfn.PERCENTRANK.EXC(_xlfn._xlws.FILTER($Q$3:$Q$15, ISNUMBER($Q$3:$Q$15)),Q5)*100</f>
        <v>92.800000000000011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64.2</v>
      </c>
      <c r="Z5" s="4" cm="1">
        <f t="array" ref="Z5">_xlfn.PERCENTRANK.EXC(_xlfn._xlws.FILTER($K$3:$K$15, ISNUMBER($K$3:$K$15)),K5)*100</f>
        <v>85.7</v>
      </c>
      <c r="AA5" s="4" cm="1">
        <f t="array" ref="AA5">_xlfn.PERCENTRANK.EXC(_xlfn._xlws.FILTER($H$3:$H$15, ISNUMBER($H$3:$H$15)),H5)*100</f>
        <v>42.8</v>
      </c>
      <c r="AB5" s="4" cm="1">
        <f t="array" ref="AB5">_xlfn.PERCENTRANK.EXC(_xlfn._xlws.FILTER($J$3:$J$15, ISNUMBER($J$3:$J$15)),J5)*100</f>
        <v>35.699999999999996</v>
      </c>
      <c r="AC5" s="4">
        <f t="shared" si="6"/>
        <v>64.2</v>
      </c>
      <c r="AD5" s="4">
        <f t="shared" si="7"/>
        <v>50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3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20</v>
      </c>
      <c r="F6" cm="1">
        <f t="array" ref="F6">_xll.FDS(C6,"FMA_COS_DOWN(""EPS"",""1M"",+1,0,,,""PORTAGG"",""MEANR"")")</f>
        <v>31</v>
      </c>
      <c r="G6" cm="1">
        <f t="array" ref="G6">_xll.FDS(A6,"SIZE(FG_CONSTITUENTS)")</f>
        <v>57</v>
      </c>
      <c r="H6" s="6">
        <f t="shared" si="0"/>
        <v>0.35087719298245612</v>
      </c>
      <c r="I6" s="6">
        <f t="shared" si="1"/>
        <v>0.54385964912280704</v>
      </c>
      <c r="J6" s="6">
        <f t="shared" si="2"/>
        <v>-0.19298245614035092</v>
      </c>
      <c r="K6" s="5" cm="1">
        <f t="array" ref="K6">_xll.FDS(A6,"FMA_PCT_ABOVE_MAVG(200,0,,,,""PORTAGG"")")/100</f>
        <v>0.59649122807017496</v>
      </c>
      <c r="L6" s="14" cm="1">
        <f t="array" ref="L6">_xll.FDSB(A6,"PERCENT_CHANGE(FMA_EPS(+1,0,,,,""PORTAGG"",""MEAN""),FMA_EPS(+1,-1AM,,,,""PORTAGG"",""MEAN""))")</f>
        <v>-4.6915958508051201</v>
      </c>
      <c r="M6" s="14" cm="1">
        <f t="array" ref="M6">_xll.FDSB(A6,"PERCENT_CHANGE(FMA_EPS(+1,0,,,,""PORTAGG"",""MEAN""),FMA_EPS(+1,-3AM,,,,""PORTAGG"",""MEAN""))")</f>
        <v>-5.4809720028323001</v>
      </c>
      <c r="O6" s="3" cm="1">
        <f t="array" ref="O6">_xll.FDS(C6,"FG_TOTAL_RETURNC(0,-3AM)")</f>
        <v>6.9916606000000003</v>
      </c>
      <c r="P6" s="3" cm="1">
        <f t="array" ref="P6">_xll.FDS(C6,"FG_TOTAL_RETURNC(0,-6AM)")</f>
        <v>13.791131999999999</v>
      </c>
      <c r="Q6" s="6" cm="1">
        <f t="array" ref="Q6">_xll.FDS(C6,"P_PRICE(0)/P_PRICE_HIGH_PR(0,,,USD,,,""PRICE"",""INTRA"",""52W"")")</f>
        <v>0.97772574000000001</v>
      </c>
      <c r="R6" s="6" cm="1">
        <f t="array" ref="R6">_xll.FDS(C6,"P_PRICE(0)/P_PRICE_low_PR(0,,,USD,,,""PRICE"",""INTRA"",""52W"")-1")</f>
        <v>0.35033393000000002</v>
      </c>
      <c r="T6" s="4" cm="1">
        <f t="array" ref="T6">_xlfn.PERCENTRANK.EXC(_xlfn._xlws.FILTER($R$3:$R$15, ISNUMBER($R$3:$R$15)),R6)*100</f>
        <v>71.399999999999991</v>
      </c>
      <c r="U6" s="4">
        <f t="shared" si="3"/>
        <v>28.600000000000009</v>
      </c>
      <c r="V6" s="4" cm="1">
        <f t="array" ref="V6">_xlfn.PERCENTRANK.EXC(_xlfn._xlws.FILTER($Q$3:$Q$15, ISNUMBER($Q$3:$Q$15)),Q6)*100</f>
        <v>64.2</v>
      </c>
      <c r="W6" s="4" cm="1">
        <f t="array" ref="W6">_xlfn.PERCENTRANK.EXC(_xlfn._xlws.FILTER($O$3:$O$15, ISNUMBER($O$3:$O$15)),O6)*100</f>
        <v>85.7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28.499999999999996</v>
      </c>
      <c r="AC6" s="4">
        <f t="shared" si="6"/>
        <v>14.2</v>
      </c>
      <c r="AD6" s="4">
        <f t="shared" si="7"/>
        <v>14.2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2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83</v>
      </c>
      <c r="F7" cm="1">
        <f t="array" ref="F7">_xll.FDS(C7,"FMA_COS_DOWN(""EPS"",""1M"",+1,0,,,""PORTAGG"",""MEANR"")")</f>
        <v>73</v>
      </c>
      <c r="G7" cm="1">
        <f t="array" ref="G7">_xll.FDS(A7,"SIZE(FG_CONSTITUENTS)")</f>
        <v>199</v>
      </c>
      <c r="H7" s="6">
        <f t="shared" si="0"/>
        <v>0.41708542713567837</v>
      </c>
      <c r="I7" s="6">
        <f t="shared" si="1"/>
        <v>0.36683417085427134</v>
      </c>
      <c r="J7" s="6">
        <f t="shared" si="2"/>
        <v>5.0251256281407031E-2</v>
      </c>
      <c r="K7" s="5" cm="1">
        <f t="array" ref="K7">_xll.FDS(A7,"FMA_PCT_ABOVE_MAVG(200,0,,,,""PORTAGG"")")/100</f>
        <v>0.46733668341708501</v>
      </c>
      <c r="L7" s="14" cm="1">
        <f t="array" ref="L7">_xll.FDSB(A7,"PERCENT_CHANGE(FMA_EPS(+1,0,,,,""PORTAGG"",""MEAN""),FMA_EPS(+1,-1AM,,,,""PORTAGG"",""MEAN""))")</f>
        <v>-4.0513400980160599</v>
      </c>
      <c r="M7" s="14" cm="1">
        <f t="array" ref="M7">_xll.FDSB(A7,"PERCENT_CHANGE(FMA_EPS(+1,0,,,,""PORTAGG"",""MEAN""),FMA_EPS(+1,-3AM,,,,""PORTAGG"",""MEAN""))")</f>
        <v>7.4685678529611002</v>
      </c>
      <c r="O7" s="3" cm="1">
        <f t="array" ref="O7">_xll.FDS(C7,"FG_TOTAL_RETURNC(0,-3AM)")</f>
        <v>-0.38352609999999998</v>
      </c>
      <c r="P7" s="3" cm="1">
        <f t="array" ref="P7">_xll.FDS(C7,"FG_TOTAL_RETURNC(0,-6AM)")</f>
        <v>5.6273220000000004</v>
      </c>
      <c r="Q7" s="6" cm="1">
        <f t="array" ref="Q7">_xll.FDS(C7,"P_PRICE(0)/P_PRICE_HIGH_PR(0,,,USD,,,""PRICE"",""INTRA"",""52W"")")</f>
        <v>0.95753690000000002</v>
      </c>
      <c r="R7" s="6" cm="1">
        <f t="array" ref="R7">_xll.FDS(C7,"P_PRICE(0)/P_PRICE_low_PR(0,,,USD,,,""PRICE"",""INTRA"",""52W"")-1")</f>
        <v>0.22604883000000001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28.499999999999996</v>
      </c>
      <c r="W7" s="4" cm="1">
        <f t="array" ref="W7">_xlfn.PERCENTRANK.EXC(_xlfn._xlws.FILTER($O$3:$O$15, ISNUMBER($O$3:$O$15)),O7)*100</f>
        <v>14.2</v>
      </c>
      <c r="X7" s="4" cm="1">
        <f t="array" ref="X7">_xlfn.PERCENTRANK.EXC(_xlfn._xlws.FILTER($P$3:$P$15, ISNUMBER($P$3:$P$15)),P7)*100</f>
        <v>21.4</v>
      </c>
      <c r="Z7" s="4" cm="1">
        <f t="array" ref="Z7">_xlfn.PERCENTRANK.EXC(_xlfn._xlws.FILTER($K$3:$K$15, ISNUMBER($K$3:$K$15)),K7)*100</f>
        <v>7.1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6"/>
        <v>21.4</v>
      </c>
      <c r="AD7" s="4">
        <f t="shared" si="7"/>
        <v>85.7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11</v>
      </c>
      <c r="F8" cm="1">
        <f t="array" ref="F8">_xll.FDS(C8,"FMA_COS_DOWN(""EPS"",""1M"",+1,0,,,""PORTAGG"",""MEANR"")")</f>
        <v>31</v>
      </c>
      <c r="G8" cm="1">
        <f t="array" ref="G8">_xll.FDS(A8,"SIZE(FG_CONSTITUENTS)")</f>
        <v>47</v>
      </c>
      <c r="H8" s="6">
        <f t="shared" si="0"/>
        <v>0.23404255319148937</v>
      </c>
      <c r="I8" s="6">
        <f t="shared" si="1"/>
        <v>0.65957446808510634</v>
      </c>
      <c r="J8" s="6">
        <f t="shared" si="2"/>
        <v>-0.42553191489361697</v>
      </c>
      <c r="K8" s="5" cm="1">
        <f t="array" ref="K8">_xll.FDS(A8,"FMA_PCT_ABOVE_MAVG(200,0,,,,""PORTAGG"")")/100</f>
        <v>0.60869565217391297</v>
      </c>
      <c r="L8" s="14" cm="1">
        <f t="array" ref="L8">_xll.FDSB(A8,"PERCENT_CHANGE(FMA_EPS(+1,0,,,,""PORTAGG"",""MEAN""),FMA_EPS(+1,-1AM,,,,""PORTAGG"",""MEAN""))")</f>
        <v>-1.75301328902508</v>
      </c>
      <c r="M8" s="14" cm="1">
        <f t="array" ref="M8">_xll.FDSB(A8,"PERCENT_CHANGE(FMA_EPS(+1,0,,,,""PORTAGG"",""MEAN""),FMA_EPS(+1,-3AM,,,,""PORTAGG"",""MEAN""))")</f>
        <v>2.8877623785606099</v>
      </c>
      <c r="O8" s="3" cm="1">
        <f t="array" ref="O8">_xll.FDS(C8,"FG_TOTAL_RETURNC(0,-3AM)")</f>
        <v>3.8089514000000002</v>
      </c>
      <c r="P8" s="3" cm="1">
        <f t="array" ref="P8">_xll.FDS(C8,"FG_TOTAL_RETURNC(0,-6AM)")</f>
        <v>16.402256000000001</v>
      </c>
      <c r="Q8" s="6" cm="1">
        <f t="array" ref="Q8">_xll.FDS(C8,"P_PRICE(0)/P_PRICE_HIGH_PR(0,,,USD,,,""PRICE"",""INTRA"",""52W"")")</f>
        <v>0.97133696000000003</v>
      </c>
      <c r="R8" s="6" cm="1">
        <f t="array" ref="R8">_xll.FDS(C8,"P_PRICE(0)/P_PRICE_low_PR(0,,,USD,,,""PRICE"",""INTRA"",""52W"")-1")</f>
        <v>0.23971117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42.8</v>
      </c>
      <c r="X8" s="4" cm="1">
        <f t="array" ref="X8">_xlfn.PERCENTRANK.EXC(_xlfn._xlws.FILTER($P$3:$P$15, ISNUMBER($P$3:$P$15)),P8)*100</f>
        <v>78.5</v>
      </c>
      <c r="Z8" s="4" cm="1">
        <f t="array" ref="Z8">_xlfn.PERCENTRANK.EXC(_xlfn._xlws.FILTER($K$3:$K$15, ISNUMBER($K$3:$K$15)),K8)*100</f>
        <v>50</v>
      </c>
      <c r="AA8" s="4" cm="1">
        <f t="array" ref="AA8">_xlfn.PERCENTRANK.EXC(_xlfn._xlws.FILTER($H$3:$H$15, ISNUMBER($H$3:$H$15)),H8)*100</f>
        <v>21.4</v>
      </c>
      <c r="AB8" s="4" cm="1">
        <f t="array" ref="AB8">_xlfn.PERCENTRANK.EXC(_xlfn._xlws.FILTER($J$3:$J$15, ISNUMBER($J$3:$J$15)),J8)*100</f>
        <v>7.1</v>
      </c>
      <c r="AC8" s="4">
        <f t="shared" si="6"/>
        <v>71.399999999999991</v>
      </c>
      <c r="AD8" s="4">
        <f t="shared" si="7"/>
        <v>78.5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1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28</v>
      </c>
      <c r="F9" cm="1">
        <f t="array" ref="F9">_xll.FDS(C9,"FMA_COS_DOWN(""EPS"",""1M"",+1,0,,,""PORTAGG"",""MEANR"")")</f>
        <v>35</v>
      </c>
      <c r="G9" cm="1">
        <f t="array" ref="G9">_xll.FDS(A9,"SIZE(FG_CONSTITUENTS)")</f>
        <v>80</v>
      </c>
      <c r="H9" s="6">
        <f t="shared" si="0"/>
        <v>0.35</v>
      </c>
      <c r="I9" s="6">
        <f t="shared" si="1"/>
        <v>0.4375</v>
      </c>
      <c r="J9" s="6">
        <f t="shared" si="2"/>
        <v>-8.7500000000000022E-2</v>
      </c>
      <c r="K9" s="5" cm="1">
        <f t="array" ref="K9">_xll.FDS(A9,"FMA_PCT_ABOVE_MAVG(200,0,,,,""PORTAGG"")")/100</f>
        <v>0.60256410256410298</v>
      </c>
      <c r="L9" s="14" cm="1">
        <f t="array" ref="L9">_xll.FDSB(A9,"PERCENT_CHANGE(FMA_EPS(+1,0,,,,""PORTAGG"",""MEAN""),FMA_EPS(+1,-1AM,,,,""PORTAGG"",""MEAN""))")</f>
        <v>-1.8599066707179801</v>
      </c>
      <c r="M9" s="14" cm="1">
        <f t="array" ref="M9">_xll.FDSB(A9,"PERCENT_CHANGE(FMA_EPS(+1,0,,,,""PORTAGG"",""MEAN""),FMA_EPS(+1,-3AM,,,,""PORTAGG"",""MEAN""))")</f>
        <v>0.311238964375326</v>
      </c>
      <c r="O9" s="3" cm="1">
        <f t="array" ref="O9">_xll.FDS(C9,"FG_TOTAL_RETURNC(0,-3AM)")</f>
        <v>3.9314746999999999</v>
      </c>
      <c r="P9" s="3" cm="1">
        <f t="array" ref="P9">_xll.FDS(C9,"FG_TOTAL_RETURNC(0,-6AM)")</f>
        <v>13.215649000000001</v>
      </c>
      <c r="Q9" s="6" cm="1">
        <f t="array" ref="Q9">_xll.FDS(C9,"P_PRICE(0)/P_PRICE_HIGH_PR(0,,,USD,,,""PRICE"",""INTRA"",""52W"")")</f>
        <v>0.97703266</v>
      </c>
      <c r="R9" s="6" cm="1">
        <f t="array" ref="R9">_xll.FDS(C9,"P_PRICE(0)/P_PRICE_low_PR(0,,,USD,,,""PRICE"",""INTRA"",""52W"")-1")</f>
        <v>0.22793627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50</v>
      </c>
      <c r="X9" s="4" cm="1">
        <f t="array" ref="X9">_xlfn.PERCENTRANK.EXC(_xlfn._xlws.FILTER($P$3:$P$15, ISNUMBER($P$3:$P$15)),P9)*100</f>
        <v>50</v>
      </c>
      <c r="Z9" s="4" cm="1">
        <f t="array" ref="Z9">_xlfn.PERCENTRANK.EXC(_xlfn._xlws.FILTER($K$3:$K$15, ISNUMBER($K$3:$K$15)),K9)*100</f>
        <v>42.8</v>
      </c>
      <c r="AA9" s="4" cm="1">
        <f t="array" ref="AA9">_xlfn.PERCENTRANK.EXC(_xlfn._xlws.FILTER($H$3:$H$15, ISNUMBER($H$3:$H$15)),H9)*100</f>
        <v>71.399999999999991</v>
      </c>
      <c r="AB9" s="4" cm="1">
        <f t="array" ref="AB9">_xlfn.PERCENTRANK.EXC(_xlfn._xlws.FILTER($J$3:$J$15, ISNUMBER($J$3:$J$15)),J9)*100</f>
        <v>71.399999999999991</v>
      </c>
      <c r="AC9" s="4">
        <f t="shared" si="6"/>
        <v>57.099999999999994</v>
      </c>
      <c r="AD9" s="4">
        <f t="shared" si="7"/>
        <v>64.2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28</v>
      </c>
      <c r="F10" cm="1">
        <f t="array" ref="F10">_xll.FDS(C10,"FMA_COS_DOWN(""EPS"",""1M"",+1,0,,,""PORTAGG"",""MEANR"")")</f>
        <v>35</v>
      </c>
      <c r="G10" cm="1">
        <f t="array" ref="G10">_xll.FDS(A10,"SIZE(FG_CONSTITUENTS)")</f>
        <v>102</v>
      </c>
      <c r="H10" s="6">
        <f t="shared" si="0"/>
        <v>0.27450980392156865</v>
      </c>
      <c r="I10" s="6">
        <f t="shared" si="1"/>
        <v>0.34313725490196079</v>
      </c>
      <c r="J10" s="6">
        <f t="shared" si="2"/>
        <v>-6.8627450980392135E-2</v>
      </c>
      <c r="K10" s="5" cm="1">
        <f t="array" ref="K10">_xll.FDS(A10,"FMA_PCT_ABOVE_MAVG(200,0,,,,""PORTAGG"")")/100</f>
        <v>0.64705882352941202</v>
      </c>
      <c r="L10" s="14" cm="1">
        <f t="array" ref="L10">_xll.FDSB(A10,"PERCENT_CHANGE(FMA_EPS(+1,0,,,,""PORTAGG"",""MEAN""),FMA_EPS(+1,-1AM,,,,""PORTAGG"",""MEAN""))")</f>
        <v>-0.147508078683461</v>
      </c>
      <c r="M10" s="14" cm="1">
        <f t="array" ref="M10">_xll.FDSB(A10,"PERCENT_CHANGE(FMA_EPS(+1,0,,,,""PORTAGG"",""MEAN""),FMA_EPS(+1,-3AM,,,,""PORTAGG"",""MEAN""))")</f>
        <v>-2.74316407328421</v>
      </c>
      <c r="O10" s="3" cm="1">
        <f t="array" ref="O10">_xll.FDS(C10,"FG_TOTAL_RETURNC(0,-3AM)")</f>
        <v>3.2686472000000002</v>
      </c>
      <c r="P10" s="3" cm="1">
        <f t="array" ref="P10">_xll.FDS(C10,"FG_TOTAL_RETURNC(0,-6AM)")</f>
        <v>17.134308000000001</v>
      </c>
      <c r="Q10" s="6" cm="1">
        <f t="array" ref="Q10">_xll.FDS(C10,"P_PRICE(0)/P_PRICE_HIGH_PR(0,,,USD,,,""PRICE"",""INTRA"",""52W"")")</f>
        <v>0.98202659999999997</v>
      </c>
      <c r="R10" s="6" cm="1">
        <f t="array" ref="R10">_xll.FDS(C10,"P_PRICE(0)/P_PRICE_low_PR(0,,,USD,,,""PRICE"",""INTRA"",""52W"")-1")</f>
        <v>0.44434059999999997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71.399999999999991</v>
      </c>
      <c r="W10" s="4" cm="1">
        <f t="array" ref="W10">_xlfn.PERCENTRANK.EXC(_xlfn._xlws.FILTER($O$3:$O$15, ISNUMBER($O$3:$O$15)),O10)*100</f>
        <v>35.699999999999996</v>
      </c>
      <c r="X10" s="4" cm="1">
        <f t="array" ref="X10">_xlfn.PERCENTRANK.EXC(_xlfn._xlws.FILTER($P$3:$P$15, ISNUMBER($P$3:$P$15)),P10)*100</f>
        <v>85.7</v>
      </c>
      <c r="Z10" s="4" cm="1">
        <f t="array" ref="Z10">_xlfn.PERCENTRANK.EXC(_xlfn._xlws.FILTER($K$3:$K$15, ISNUMBER($K$3:$K$15)),K10)*100</f>
        <v>57.099999999999994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78.5</v>
      </c>
      <c r="AC10" s="4">
        <f t="shared" si="6"/>
        <v>85.7</v>
      </c>
      <c r="AD10" s="4">
        <f t="shared" si="7"/>
        <v>35.699999999999996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3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159</v>
      </c>
      <c r="F11" cm="1">
        <f t="array" ref="F11">_xll.FDS(C11,"FMA_COS_DOWN(""EPS"",""1M"",+1,0,,,""PORTAGG"",""MEANR"")")</f>
        <v>212</v>
      </c>
      <c r="G11" cm="1">
        <f t="array" ref="G11">_xll.FDS(A11,"SIZE(FG_CONSTITUENTS)")</f>
        <v>503</v>
      </c>
      <c r="H11" s="6">
        <f t="shared" si="0"/>
        <v>0.31610337972166996</v>
      </c>
      <c r="I11" s="6">
        <f t="shared" si="1"/>
        <v>0.42147117296222664</v>
      </c>
      <c r="J11" s="6">
        <f t="shared" si="2"/>
        <v>-0.10536779324055667</v>
      </c>
      <c r="K11" s="5" cm="1">
        <f t="array" ref="K11">_xll.FDS(A11,"FMA_PCT_ABOVE_MAVG(200,0,,,,""PORTAGG"")")/100</f>
        <v>0.78400000000000003</v>
      </c>
      <c r="L11" s="14" cm="1">
        <f t="array" ref="L11">_xll.FDSB(A11,"PERCENT_CHANGE(FMA_EPS(+1,0,,,,""PORTAGG"",""MEAN""),FMA_EPS(+1,-1AM,,,,""PORTAGG"",""MEAN""))")</f>
        <v>-1.3987228942763299</v>
      </c>
      <c r="M11" s="14" cm="1">
        <f t="array" ref="M11">_xll.FDSB(A11,"PERCENT_CHANGE(FMA_EPS(+1,0,,,,""PORTAGG"",""MEAN""),FMA_EPS(+1,-3AM,,,,""PORTAGG"",""MEAN""))")</f>
        <v>-1.6257699670242001</v>
      </c>
      <c r="O11" s="3" cm="1">
        <f t="array" ref="O11">_xll.FDS(C11,"FG_TOTAL_RETURNC(0,-3AM)")</f>
        <v>6.1024427000000001</v>
      </c>
      <c r="P11" s="3" cm="1">
        <f t="array" ref="P11">_xll.FDS(C11,"FG_TOTAL_RETURNC(0,-6AM)")</f>
        <v>17.769062000000002</v>
      </c>
      <c r="Q11" s="6" cm="1">
        <f t="array" ref="Q11">_xll.FDS(C11,"P_PRICE(0)/P_PRICE_HIGH_PR(0,,,USD,,,""PRICE"",""INTRA"",""52W"")")</f>
        <v>0.99738970000000005</v>
      </c>
      <c r="R11" s="6" cm="1">
        <f t="array" ref="R11">_xll.FDS(C11,"P_PRICE(0)/P_PRICE_low_PR(0,,,USD,,,""PRICE"",""INTRA"",""52W"")-1")</f>
        <v>0.42858194999999999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92.800000000000011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64.2</v>
      </c>
      <c r="AB11" s="4" cm="1">
        <f t="array" ref="AB11">_xlfn.PERCENTRANK.EXC(_xlfn._xlws.FILTER($J$3:$J$15, ISNUMBER($J$3:$J$15)),J11)*100</f>
        <v>64.2</v>
      </c>
      <c r="AC11" s="4">
        <f t="shared" si="6"/>
        <v>78.5</v>
      </c>
      <c r="AD11" s="4">
        <f t="shared" si="7"/>
        <v>42.8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17</v>
      </c>
      <c r="F12" cm="1">
        <f t="array" ref="F12">_xll.FDS(C12,"FMA_COS_DOWN(""EPS"",""1M"",+1,0,,,""PORTAGG"",""MEANR"")")</f>
        <v>32</v>
      </c>
      <c r="G12" cm="1">
        <f t="array" ref="G12">_xll.FDS(A12,"SIZE(FG_CONSTITUENTS)")</f>
        <v>61</v>
      </c>
      <c r="H12" s="6">
        <f t="shared" ref="H12:H15" si="9">E12/$G12</f>
        <v>0.27868852459016391</v>
      </c>
      <c r="I12" s="6">
        <f t="shared" ref="I12:I15" si="10">F12/$G12</f>
        <v>0.52459016393442626</v>
      </c>
      <c r="J12" s="6">
        <f t="shared" ref="J12:J15" si="11">H12-I12</f>
        <v>-0.24590163934426235</v>
      </c>
      <c r="K12" s="5" cm="1">
        <f t="array" ref="K12">_xll.FDS(A12,"FMA_PCT_ABOVE_MAVG(200,0,,,,""PORTAGG"")")/100</f>
        <v>0.50819672131147497</v>
      </c>
      <c r="L12" s="14" cm="1">
        <f t="array" ref="L12">_xll.FDSB(A12,"PERCENT_CHANGE(FMA_EPS(+1,0,,,,""PORTAGG"",""MEAN""),FMA_EPS(+1,-1AM,,,,""PORTAGG"",""MEAN""))")</f>
        <v>-3.3227058476898401</v>
      </c>
      <c r="M12" s="14" cm="1">
        <f t="array" ref="M12">_xll.FDSB(A12,"PERCENT_CHANGE(FMA_EPS(+1,0,,,,""PORTAGG"",""MEAN""),FMA_EPS(+1,-3AM,,,,""PORTAGG"",""MEAN""))")</f>
        <v>-3.4228336014856202</v>
      </c>
      <c r="O12" s="3" cm="1">
        <f t="array" ref="O12">_xll.FDS(C12,"FG_TOTAL_RETURNC(0,-3AM)")</f>
        <v>0.95164775999999995</v>
      </c>
      <c r="P12" s="3" cm="1">
        <f t="array" ref="P12">_xll.FDS(C12,"FG_TOTAL_RETURNC(0,-6AM)")</f>
        <v>0.88372229999999996</v>
      </c>
      <c r="Q12" s="6" cm="1">
        <f t="array" ref="Q12">_xll.FDS(C12,"P_PRICE(0)/P_PRICE_HIGH_PR(0,,,USD,,,""PRICE"",""INTRA"",""52W"")")</f>
        <v>0.92136150000000006</v>
      </c>
      <c r="R12" s="6" cm="1">
        <f t="array" ref="R12">_xll.FDS(C12,"P_PRICE(0)/P_PRICE_low_PR(0,,,USD,,,""PRICE"",""INTRA"",""52W"")-1")</f>
        <v>0.16607248999999999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28.499999999999996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28.499999999999996</v>
      </c>
      <c r="AA12" s="4" cm="1">
        <f t="array" ref="AA12">_xlfn.PERCENTRANK.EXC(_xlfn._xlws.FILTER($H$3:$H$15, ISNUMBER($H$3:$H$15)),H12)*100</f>
        <v>57.099999999999994</v>
      </c>
      <c r="AB12" s="4" cm="1">
        <f t="array" ref="AB12">_xlfn.PERCENTRANK.EXC(_xlfn._xlws.FILTER($J$3:$J$15, ISNUMBER($J$3:$J$15)),J12)*100</f>
        <v>21.4</v>
      </c>
      <c r="AC12" s="4">
        <f t="shared" si="6"/>
        <v>35.699999999999996</v>
      </c>
      <c r="AD12" s="4">
        <f t="shared" si="7"/>
        <v>21.4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14</v>
      </c>
      <c r="F13" cm="1">
        <f t="array" ref="F13">_xll.FDS(C13,"FMA_COS_DOWN(""EPS"",""1M"",+1,0,,,""PORTAGG"",""MEANR"")")</f>
        <v>22</v>
      </c>
      <c r="G13" cm="1">
        <f t="array" ref="G13">_xll.FDS(A13,"SIZE(FG_CONSTITUENTS)")</f>
        <v>55</v>
      </c>
      <c r="H13" s="6">
        <f t="shared" si="9"/>
        <v>0.25454545454545452</v>
      </c>
      <c r="I13" s="6">
        <f t="shared" si="10"/>
        <v>0.4</v>
      </c>
      <c r="J13" s="6">
        <f t="shared" si="11"/>
        <v>-0.1454545454545455</v>
      </c>
      <c r="K13" s="5" cm="1">
        <f t="array" ref="K13">_xll.FDS(A13,"FMA_PCT_ABOVE_MAVG(200,0,,,,""PORTAGG"")")/100</f>
        <v>0.5</v>
      </c>
      <c r="L13" s="14" cm="1">
        <f t="array" ref="L13">_xll.FDSB(A13,"PERCENT_CHANGE(FMA_EPS(+1,0,,,,""PORTAGG"",""MEAN""),FMA_EPS(+1,-1AM,,,,""PORTAGG"",""MEAN""))")</f>
        <v>-3.1269859072625201</v>
      </c>
      <c r="M13" s="14" cm="1">
        <f t="array" ref="M13">_xll.FDSB(A13,"PERCENT_CHANGE(FMA_EPS(+1,0,,,,""PORTAGG"",""MEAN""),FMA_EPS(+1,-3AM,,,,""PORTAGG"",""MEAN""))")</f>
        <v>-0.69805350049774295</v>
      </c>
      <c r="O13" s="3" cm="1">
        <f t="array" ref="O13">_xll.FDS(C13,"FG_TOTAL_RETURNC(0,-3AM)")</f>
        <v>-3.2097280000000001</v>
      </c>
      <c r="P13" s="3" cm="1">
        <f t="array" ref="P13">_xll.FDS(C13,"FG_TOTAL_RETURNC(0,-6AM)")</f>
        <v>3.9985179999999998</v>
      </c>
      <c r="Q13" s="6" cm="1">
        <f t="array" ref="Q13">_xll.FDS(C13,"P_PRICE(0)/P_PRICE_HIGH_PR(0,,,USD,,,""PRICE"",""INTRA"",""52W"")")</f>
        <v>0.91551954000000002</v>
      </c>
      <c r="R13" s="6" cm="1">
        <f t="array" ref="R13">_xll.FDS(C13,"P_PRICE(0)/P_PRICE_low_PR(0,,,USD,,,""PRICE"",""INTRA"",""52W"")-1")</f>
        <v>0.33783400000000002</v>
      </c>
      <c r="T13" s="4" cm="1">
        <f t="array" ref="T13">_xlfn.PERCENTRANK.EXC(_xlfn._xlws.FILTER($R$3:$R$15, ISNUMBER($R$3:$R$15)),R13)*100</f>
        <v>50</v>
      </c>
      <c r="U13" s="4">
        <f t="shared" si="12"/>
        <v>50</v>
      </c>
      <c r="V13" s="4" cm="1">
        <f t="array" ref="V13">_xlfn.PERCENTRANK.EXC(_xlfn._xlws.FILTER($Q$3:$Q$15, ISNUMBER($Q$3:$Q$15)),Q13)*100</f>
        <v>7.1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14.2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28.499999999999996</v>
      </c>
      <c r="AB13" s="4" cm="1">
        <f t="array" ref="AB13">_xlfn.PERCENTRANK.EXC(_xlfn._xlws.FILTER($J$3:$J$15, ISNUMBER($J$3:$J$15)),J13)*100</f>
        <v>50</v>
      </c>
      <c r="AC13" s="4">
        <f t="shared" si="6"/>
        <v>42.8</v>
      </c>
      <c r="AD13" s="4">
        <f t="shared" si="7"/>
        <v>57.099999999999994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0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24</v>
      </c>
      <c r="G14" cm="1">
        <f t="array" ref="G14">_xll.FDS(A14,"SIZE(FG_CONSTITUENTS)")</f>
        <v>47</v>
      </c>
      <c r="H14" s="6">
        <f t="shared" si="9"/>
        <v>0.21276595744680851</v>
      </c>
      <c r="I14" s="6">
        <f t="shared" si="10"/>
        <v>0.51063829787234039</v>
      </c>
      <c r="J14" s="6">
        <f t="shared" si="11"/>
        <v>-0.2978723404255319</v>
      </c>
      <c r="K14" s="5" cm="1">
        <f t="array" ref="K14">_xll.FDS(A14,"FMA_PCT_ABOVE_MAVG(200,0,,,,""PORTAGG"")")/100</f>
        <v>0.66666666666666696</v>
      </c>
      <c r="L14" s="14" cm="1">
        <f t="array" ref="L14">_xll.FDSB(A14,"PERCENT_CHANGE(FMA_EPS(+1,0,,,,""PORTAGG"",""MEAN""),FMA_EPS(+1,-1AM,,,,""PORTAGG"",""MEAN""))")</f>
        <v>-2.5526793236069398</v>
      </c>
      <c r="M14" s="14" cm="1">
        <f t="array" ref="M14">_xll.FDSB(A14,"PERCENT_CHANGE(FMA_EPS(+1,0,,,,""PORTAGG"",""MEAN""),FMA_EPS(+1,-3AM,,,,""PORTAGG"",""MEAN""))")</f>
        <v>-2.8322109079062798</v>
      </c>
      <c r="O14" s="3" cm="1">
        <f t="array" ref="O14">_xll.FDS(C14,"FG_TOTAL_RETURNC(0,-3AM)")</f>
        <v>0.8074403</v>
      </c>
      <c r="P14" s="3" cm="1">
        <f t="array" ref="P14">_xll.FDS(C14,"FG_TOTAL_RETURNC(0,-6AM)")</f>
        <v>9.0489025000000005</v>
      </c>
      <c r="Q14" s="6" cm="1">
        <f t="array" ref="Q14">_xll.FDS(C14,"P_PRICE(0)/P_PRICE_HIGH_PR(0,,,USD,,,""PRICE"",""INTRA"",""52W"")")</f>
        <v>0.93721569999999998</v>
      </c>
      <c r="R14" s="6" cm="1">
        <f t="array" ref="R14">_xll.FDS(C14,"P_PRICE(0)/P_PRICE_low_PR(0,,,USD,,,""PRICE"",""INTRA"",""52W"")-1")</f>
        <v>0.34267556999999998</v>
      </c>
      <c r="T14" s="4" cm="1">
        <f t="array" ref="T14">_xlfn.PERCENTRANK.EXC(_xlfn._xlws.FILTER($R$3:$R$15, ISNUMBER($R$3:$R$15)),R14)*100</f>
        <v>64.2</v>
      </c>
      <c r="U14" s="4">
        <f t="shared" si="12"/>
        <v>35.799999999999997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21.4</v>
      </c>
      <c r="X14" s="4" cm="1">
        <f t="array" ref="X14">_xlfn.PERCENTRANK.EXC(_xlfn._xlws.FILTER($P$3:$P$15, ISNUMBER($P$3:$P$15)),P14)*100</f>
        <v>28.499999999999996</v>
      </c>
      <c r="Z14" s="4" cm="1">
        <f t="array" ref="Z14">_xlfn.PERCENTRANK.EXC(_xlfn._xlws.FILTER($K$3:$K$15, ISNUMBER($K$3:$K$15)),K14)*100</f>
        <v>64.2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14.2</v>
      </c>
      <c r="AC14" s="4">
        <f t="shared" si="6"/>
        <v>50</v>
      </c>
      <c r="AD14" s="4">
        <f t="shared" si="7"/>
        <v>28.499999999999996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0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7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27</v>
      </c>
      <c r="H15" s="6">
        <f t="shared" si="9"/>
        <v>0.25925925925925924</v>
      </c>
      <c r="I15" s="6">
        <f t="shared" si="10"/>
        <v>0.40740740740740738</v>
      </c>
      <c r="J15" s="6">
        <f t="shared" si="11"/>
        <v>-0.14814814814814814</v>
      </c>
      <c r="K15" s="5" cm="1">
        <f t="array" ref="K15">_xll.FDS(A15,"FMA_PCT_ABOVE_MAVG(200,0,,,,""PORTAGG"")")/100</f>
        <v>0.68</v>
      </c>
      <c r="L15" s="14" cm="1">
        <f t="array" ref="L15">_xll.FDSB(A15,"PERCENT_CHANGE(FMA_EPS(+1,0,,,,""PORTAGG"",""MEAN""),FMA_EPS(+1,-1AM,,,,""PORTAGG"",""MEAN""))")</f>
        <v>-6.9646360068427597</v>
      </c>
      <c r="M15" s="14" cm="1">
        <f t="array" ref="M15">_xll.FDSB(A15,"PERCENT_CHANGE(FMA_EPS(+1,0,,,,""PORTAGG"",""MEAN""),FMA_EPS(+1,-3AM,,,,""PORTAGG"",""MEAN""))")</f>
        <v>-7.5174293161386201</v>
      </c>
      <c r="O15" s="3" cm="1">
        <f t="array" ref="O15">_xll.FDS(C15,"FG_TOTAL_RETURNC(0,-3AM)")</f>
        <v>4.0074230000000002</v>
      </c>
      <c r="P15" s="3" cm="1">
        <f t="array" ref="P15">_xll.FDS(C15,"FG_TOTAL_RETURNC(0,-6AM)")</f>
        <v>11.248063999999999</v>
      </c>
      <c r="Q15" s="6" cm="1">
        <f t="array" ref="Q15">_xll.FDS(C15,"P_PRICE(0)/P_PRICE_HIGH_PR(0,,,USD,,,""PRICE"",""INTRA"",""52W"")")</f>
        <v>0.98889726</v>
      </c>
      <c r="R15" s="6" cm="1">
        <f t="array" ref="R15">_xll.FDS(C15,"P_PRICE(0)/P_PRICE_low_PR(0,,,USD,,,""PRICE"",""INTRA"",""52W"")-1")</f>
        <v>0.35068070000000001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78.5</v>
      </c>
      <c r="W15" s="4" cm="1">
        <f t="array" ref="W15">_xlfn.PERCENTRANK.EXC(_xlfn._xlws.FILTER($O$3:$O$15, ISNUMBER($O$3:$O$15)),O15)*100</f>
        <v>57.099999999999994</v>
      </c>
      <c r="X15" s="4" cm="1">
        <f t="array" ref="X15">_xlfn.PERCENTRANK.EXC(_xlfn._xlws.FILTER($P$3:$P$15, ISNUMBER($P$3:$P$15)),P15)*100</f>
        <v>35.699999999999996</v>
      </c>
      <c r="Z15" s="4" cm="1">
        <f t="array" ref="Z15">_xlfn.PERCENTRANK.EXC(_xlfn._xlws.FILTER($K$3:$K$15, ISNUMBER($K$3:$K$15)),K15)*100</f>
        <v>78.5</v>
      </c>
      <c r="AA15" s="4" cm="1">
        <f t="array" ref="AA15">_xlfn.PERCENTRANK.EXC(_xlfn._xlws.FILTER($H$3:$H$15, ISNUMBER($H$3:$H$15)),H15)*100</f>
        <v>35.699999999999996</v>
      </c>
      <c r="AB15" s="4" cm="1">
        <f t="array" ref="AB15">_xlfn.PERCENTRANK.EXC(_xlfn._xlws.FILTER($J$3:$J$15, ISNUMBER($J$3:$J$15)),J15)*100</f>
        <v>42.8</v>
      </c>
      <c r="AC15" s="4">
        <f t="shared" si="6"/>
        <v>7.1</v>
      </c>
      <c r="AD15" s="4">
        <f t="shared" si="7"/>
        <v>7.1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2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441</v>
      </c>
      <c r="F18" cm="1">
        <f t="array" ref="F18">_xll.FDS(C18,"FMA_COS_DOWN(""EPS"",""1M"",+1,0,,,""PORTAGG"",""MEANR"")")</f>
        <v>507</v>
      </c>
      <c r="G18" cm="1">
        <f t="array" ref="G18">_xll.FDS(A18,"SIZE(FG_CONSTITUENTS)")</f>
        <v>1271</v>
      </c>
      <c r="H18" s="6">
        <f>E18/$G18</f>
        <v>0.34697088906372936</v>
      </c>
      <c r="I18" s="6">
        <f>F18/$G18</f>
        <v>0.39889850511408342</v>
      </c>
      <c r="J18" s="6">
        <f t="shared" ref="J18" si="15">H18-I18</f>
        <v>-5.1927616050354064E-2</v>
      </c>
      <c r="K18" s="5" cm="1">
        <f t="array" ref="K18">_xll.FDS(A18,"FMA_PCT_ABOVE_MAVG(200,0,,,,""PORTAGG"")")/100</f>
        <v>0.600317208564631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2.00900919227055</v>
      </c>
      <c r="O18" s="3" cm="1">
        <f t="array" ref="O18">_xll.FDS(C18,"FG_TOTAL_RETURNC(0,-3AM)")</f>
        <v>2.4238944</v>
      </c>
      <c r="P18" s="3" cm="1">
        <f t="array" ref="P18">_xll.FDS(C18,"FG_TOTAL_RETURNC(0,-6AM)")</f>
        <v>9.738016</v>
      </c>
      <c r="Q18" s="6" cm="1">
        <f t="array" ref="Q18">_xll.FDS(C18,"P_PRICE(0)/P_PRICE_HIGH_PR(0,,,USD,,,""PRICE"",""INTRA"",""52W"")")</f>
        <v>0.96503879999999997</v>
      </c>
      <c r="R18" s="6" cm="1">
        <f t="array" ref="R18">_xll.FDS(C18,"P_PRICE(0)/P_PRICE_low_PR(0,,,USD,,,""PRICE"",""INTRA"",""52W"")-1")</f>
        <v>0.26334906000000002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1023</v>
      </c>
      <c r="F19" cm="1">
        <f t="array" ref="F19">_xll.FDS(C19,"FMA_COS_DOWN(""EPS"",""1M"",+1,0,,,""PORTAGG"",""MEANR"")")</f>
        <v>1672</v>
      </c>
      <c r="G19" cm="1">
        <f t="array" ref="G19">_xll.FDS(A19,"SIZE(FG_CONSTITUENTS(20240229))")</f>
        <v>4692</v>
      </c>
      <c r="H19" s="6">
        <f>E19/$G19</f>
        <v>0.2180306905370844</v>
      </c>
      <c r="I19" s="6">
        <f>F19/$G19</f>
        <v>0.35635123614663256</v>
      </c>
      <c r="J19" s="6">
        <f t="shared" ref="J19" si="16">H19-I19</f>
        <v>-0.13832054560954815</v>
      </c>
      <c r="K19" s="5" cm="1">
        <f t="array" ref="K19">_xll.FDS(A19,"FMA_PCT_ABOVE_MAVG(200,0,,,,""PORTAGG"")")/100</f>
        <v>0.36867724867724905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0.96128353277329404</v>
      </c>
      <c r="O19" s="3" cm="1">
        <f t="array" ref="O19">_xll.FDS(C19,"FG_TOTAL_RETURNC(0,-3AM)")</f>
        <v>8.1423400000000008</v>
      </c>
      <c r="P19" s="3" cm="1">
        <f t="array" ref="P19">_xll.FDS(C19,"FG_TOTAL_RETURNC(0,-6AM)")</f>
        <v>17.429732999999999</v>
      </c>
      <c r="Q19" s="6" cm="1">
        <f t="array" ref="Q19">_xll.FDS(C19,"P_PRICE(0)/P_PRICE_HIGH_PR(0,,,USD,,,""PRICE"",""INTRA"",""52W"")")</f>
        <v>0.96489817</v>
      </c>
      <c r="R19" s="6" cm="1">
        <f t="array" ref="R19">_xll.FDS(C19,"P_PRICE(0)/P_PRICE_low_PR(0,,,USD,,,""PRICE"",""INTRA"",""52W"")-1")</f>
        <v>0.276999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440</v>
      </c>
      <c r="F20" cm="1">
        <f t="array" ref="F20">_xll.FDS(C20,"FMA_COS_DOWN(""EPS"",""1M"",+1,0,,,""PORTAGG"",""MEANR"")")</f>
        <v>610</v>
      </c>
      <c r="G20" cm="1">
        <f t="array" ref="G20">_xll.FDS(A20,"SIZE(FG_CONSTITUENTS)")</f>
        <v>1412</v>
      </c>
      <c r="H20" s="6">
        <f t="shared" ref="H20" si="18">E20/$G20</f>
        <v>0.31161473087818697</v>
      </c>
      <c r="I20" s="6">
        <f t="shared" ref="I20" si="19">F20/$G20</f>
        <v>0.43201133144475923</v>
      </c>
      <c r="J20" s="6">
        <f t="shared" ref="J20" si="20">H20-I20</f>
        <v>-0.12039660056657225</v>
      </c>
      <c r="K20" s="5" cm="1">
        <f t="array" ref="K20">_xll.FDS(A20,"FMA_PCT_ABOVE_MAVG(200,0,,,,""PORTAGG"")")/100</f>
        <v>0.67874911158493201</v>
      </c>
      <c r="L20" s="14" cm="1">
        <f t="array" ref="L20">_xll.FDSB(A20,"PERCENT_CHANGE(FMA_EPS(+1,0,,,,""PORTAGG"",""MEAN""),FMA_EPS(+1,-1AM,,,,""PORTAGG"",""MEAN""))")</f>
        <v>-1.7312536652537001</v>
      </c>
      <c r="M20" s="14" cm="1">
        <f t="array" ref="M20">_xll.FDSB(A20,"PERCENT_CHANGE(FMA_EPS(+1,0,,,,""PORTAGG"",""MEAN""),FMA_EPS(+1,-3AM,,,,""PORTAGG"",""MEAN""))")</f>
        <v>-0.54131793258402405</v>
      </c>
      <c r="O20" s="3" cm="1">
        <f t="array" ref="O20">_xll.FDS(C20,"FG_TOTAL_RETURNC(0,-3AM)")</f>
        <v>5.4313064000000004</v>
      </c>
      <c r="P20" s="3" cm="1">
        <f t="array" ref="P20">_xll.FDS(C20,"FG_TOTAL_RETURNC(0,-6AM)")</f>
        <v>15.625643999999999</v>
      </c>
      <c r="Q20" s="6" cm="1">
        <f t="array" ref="Q20">_xll.FDS(C20,"P_PRICE(0)/P_PRICE_HIGH_PR(0,,,USD,,,""PRICE"",""INTRA"",""52W"")")</f>
        <v>0.99782669999999996</v>
      </c>
      <c r="R20" s="6" cm="1">
        <f t="array" ref="R20">_xll.FDS(C20,"P_PRICE(0)/P_PRICE_low_PR(0,,,USD,,,""PRICE"",""INTRA"",""52W"")-1")</f>
        <v>0.38099383999999997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83</v>
      </c>
      <c r="F21" cm="1">
        <f t="array" ref="F21">_xll.FDS(C21,"FMA_COS_DOWN(""EPS"",""1M"",+1,0,,,""PORTAGG"",""MEANR"")")</f>
        <v>73</v>
      </c>
      <c r="G21" cm="1">
        <f t="array" ref="G21">_xll.FDS(A21,"SIZE(FG_CONSTITUENTS)")</f>
        <v>199</v>
      </c>
      <c r="H21" s="6">
        <f t="shared" ref="H21:H22" si="22">E21/$G21</f>
        <v>0.41708542713567837</v>
      </c>
      <c r="I21" s="6">
        <f t="shared" ref="I21:I22" si="23">F21/$G21</f>
        <v>0.36683417085427134</v>
      </c>
      <c r="J21" s="6">
        <f t="shared" ref="J21:J22" si="24">H21-I21</f>
        <v>5.0251256281407031E-2</v>
      </c>
      <c r="K21" s="5" cm="1">
        <f t="array" ref="K21">_xll.FDS(A21,"FMA_PCT_ABOVE_MAVG(200,0,,,,""PORTAGG"")")/100</f>
        <v>0.46733668341708501</v>
      </c>
      <c r="L21" s="14" cm="1">
        <f t="array" ref="L21">_xll.FDSB(A21,"PERCENT_CHANGE(FMA_EPS(+1,0,,,,""PORTAGG"",""MEAN""),FMA_EPS(+1,-1AM,,,,""PORTAGG"",""MEAN""))")</f>
        <v>-4.0513400980160599</v>
      </c>
      <c r="M21" s="14" cm="1">
        <f t="array" ref="M21">_xll.FDSB(A21,"PERCENT_CHANGE(FMA_EPS(+1,0,,,,""PORTAGG"",""MEAN""),FMA_EPS(+1,-3AM,,,,""PORTAGG"",""MEAN""))")</f>
        <v>7.4685678529611002</v>
      </c>
      <c r="O21" s="3" cm="1">
        <f t="array" ref="O21">_xll.FDS(C21,"FG_TOTAL_RETURNC(0,-3AM)")</f>
        <v>-0.38352609999999998</v>
      </c>
      <c r="P21" s="3" cm="1">
        <f t="array" ref="P21">_xll.FDS(C21,"FG_TOTAL_RETURNC(0,-6AM)")</f>
        <v>5.6273220000000004</v>
      </c>
      <c r="Q21" s="6" cm="1">
        <f t="array" ref="Q21">_xll.FDS(C21,"P_PRICE(0)/P_PRICE_HIGH_PR(0,,,USD,,,""PRICE"",""INTRA"",""52W"")")</f>
        <v>0.95753690000000002</v>
      </c>
      <c r="R21" s="6" cm="1">
        <f t="array" ref="R21">_xll.FDS(C21,"P_PRICE(0)/P_PRICE_low_PR(0,,,USD,,,""PRICE"",""INTRA"",""52W"")-1")</f>
        <v>0.22604883000000001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159</v>
      </c>
      <c r="F22" cm="1">
        <f t="array" ref="F22">_xll.FDS(C22,"FMA_COS_DOWN(""EPS"",""1M"",+1,0,,,""PORTAGG"",""MEANR"")")</f>
        <v>212</v>
      </c>
      <c r="G22" cm="1">
        <f t="array" ref="G22">_xll.FDS(A22,"SIZE(FG_CONSTITUENTS)")</f>
        <v>503</v>
      </c>
      <c r="H22" s="6">
        <f t="shared" si="22"/>
        <v>0.31610337972166996</v>
      </c>
      <c r="I22" s="6">
        <f t="shared" si="23"/>
        <v>0.42147117296222664</v>
      </c>
      <c r="J22" s="6">
        <f t="shared" si="24"/>
        <v>-0.10536779324055667</v>
      </c>
      <c r="K22" s="5" cm="1">
        <f t="array" ref="K22">_xll.FDS(A22,"FMA_PCT_ABOVE_MAVG(200,0,,,,""PORTAGG"")")/100</f>
        <v>0.78400000000000003</v>
      </c>
      <c r="L22" s="14" cm="1">
        <f t="array" ref="L22">_xll.FDSB(A22,"PERCENT_CHANGE(FMA_EPS(+1,0,,,,""PORTAGG"",""MEAN""),FMA_EPS(+1,-1AM,,,,""PORTAGG"",""MEAN""))")</f>
        <v>-1.3987228942763299</v>
      </c>
      <c r="M22" s="14" cm="1">
        <f t="array" ref="M22">_xll.FDSB(A22,"PERCENT_CHANGE(FMA_EPS(+1,0,,,,""PORTAGG"",""MEAN""),FMA_EPS(+1,-3AM,,,,""PORTAGG"",""MEAN""))")</f>
        <v>-1.6257699670242001</v>
      </c>
      <c r="O22" s="3" cm="1">
        <f t="array" ref="O22">_xll.FDS(C22,"FG_TOTAL_RETURNC(0,-3AM)")</f>
        <v>6.1024427000000001</v>
      </c>
      <c r="P22" s="3" cm="1">
        <f t="array" ref="P22">_xll.FDS(C22,"FG_TOTAL_RETURNC(0,-6AM)")</f>
        <v>17.769062000000002</v>
      </c>
      <c r="Q22" s="6" cm="1">
        <f t="array" ref="Q22">_xll.FDS(C22,"P_PRICE(0)/P_PRICE_HIGH_PR(0,,,USD,,,""PRICE"",""INTRA"",""52W"")")</f>
        <v>0.99738970000000005</v>
      </c>
      <c r="R22" s="6" cm="1">
        <f t="array" ref="R22">_xll.FDS(C22,"P_PRICE(0)/P_PRICE_low_PR(0,,,USD,,,""PRICE"",""INTRA"",""52W"")-1")</f>
        <v>0.42858194999999999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37</v>
      </c>
      <c r="F23" cm="1">
        <f t="array" ref="F23">_xll.FDS(C23,"FMA_COS_DOWN(""EPS"",""1M"",+1,0,,,""PORTAGG"",""MEANR"")")</f>
        <v>75</v>
      </c>
      <c r="G23" cm="1">
        <f t="array" ref="G23">_xll.FDS(A23,"SIZE(FG_CONSTITUENTS)")</f>
        <v>152</v>
      </c>
      <c r="H23" s="6">
        <f t="shared" ref="H23" si="26">E23/$G23</f>
        <v>0.24342105263157895</v>
      </c>
      <c r="I23" s="6">
        <f t="shared" ref="I23" si="27">F23/$G23</f>
        <v>0.49342105263157893</v>
      </c>
      <c r="J23" s="6">
        <f t="shared" ref="J23" si="28">H23-I23</f>
        <v>-0.24999999999999997</v>
      </c>
      <c r="K23" s="5" cm="1">
        <f t="array" ref="K23">_xll.FDS(A23,"FMA_PCT_ABOVE_MAVG(200,0,,,,""PORTAGG"")")/100</f>
        <v>0.76973684210526305</v>
      </c>
      <c r="L23" s="14" cm="1">
        <f t="array" ref="L23">_xll.FDSB(A23,"PERCENT_CHANGE(FMA_EPS(+1,0,,,,""PORTAGG"",""MEAN""),FMA_EPS(+1,-1AM,,,,""PORTAGG"",""MEAN""))")</f>
        <v>-0.55267194364427497</v>
      </c>
      <c r="M23" s="14" cm="1">
        <f t="array" ref="M23">_xll.FDSB(A23,"PERCENT_CHANGE(FMA_EPS(+1,0,,,,""PORTAGG"",""MEAN""),FMA_EPS(+1,-3AM,,,,""PORTAGG"",""MEAN""))")</f>
        <v>-4.92045765548239</v>
      </c>
      <c r="O23" s="3" cm="1">
        <f t="array" ref="O23">_xll.FDS(C23,"FG_TOTAL_RETURNC(0,-3AM)")</f>
        <v>-1.0323703</v>
      </c>
      <c r="P23" s="3" cm="1">
        <f t="array" ref="P23">_xll.FDS(C23,"FG_TOTAL_RETURNC(0,-6AM)")</f>
        <v>10.74996</v>
      </c>
      <c r="Q23" s="6" cm="1">
        <f t="array" ref="Q23">_xll.FDS(C23,"P_PRICE(0)/P_PRICE_HIGH_PR(0,,,USD,,,""PRICE"",""INTRA"",""52W"")")</f>
        <v>0.95074800000000004</v>
      </c>
      <c r="R23" s="6" cm="1">
        <f t="array" ref="R23">_xll.FDS(C23,"P_PRICE(0)/P_PRICE_low_PR(0,,,USD,,,""PRICE"",""INTRA"",""52W"")-1")</f>
        <v>0.32552160000000002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214</v>
      </c>
      <c r="F24" cm="1">
        <f t="array" ref="F24">_xll.FDS(C24,"FMA_COS_DOWN(""EPS"",""1M"",+1,0,,,""PORTAGG"",""MEANR"")")</f>
        <v>275</v>
      </c>
      <c r="G24" cm="1">
        <f t="array" ref="G24">_xll.FDS(A24,"SIZE(FG_CONSTITUENTS)")</f>
        <v>691</v>
      </c>
      <c r="H24" s="6">
        <f t="shared" ref="H24" si="29">E24/$G24</f>
        <v>0.30969609261939218</v>
      </c>
      <c r="I24" s="6">
        <f t="shared" ref="I24" si="30">F24/$G24</f>
        <v>0.39797395079594788</v>
      </c>
      <c r="J24" s="6">
        <f t="shared" ref="J24" si="31">H24-I24</f>
        <v>-8.8277858176555701E-2</v>
      </c>
      <c r="K24" s="5" cm="1">
        <f t="array" ref="K24">_xll.FDS(A24,"FMA_PCT_ABOVE_MAVG(200,0,,,,""PORTAGG"")")/100</f>
        <v>0.57794117647058796</v>
      </c>
      <c r="L24" s="14" cm="1">
        <f t="array" ref="L24">_xll.FDSB(A24,"PERCENT_CHANGE(FMA_EPS(+1,0,,,,""PORTAGG"",""MEAN""),FMA_EPS(+1,-1AM,,,,""PORTAGG"",""MEAN""))")</f>
        <v>-3.2314930947599501</v>
      </c>
      <c r="M24" s="14" cm="1">
        <f t="array" ref="M24">_xll.FDSB(A24,"PERCENT_CHANGE(FMA_EPS(+1,0,,,,""PORTAGG"",""MEAN""),FMA_EPS(+1,-3AM,,,,""PORTAGG"",""MEAN""))")</f>
        <v>-1.9952699195896799</v>
      </c>
      <c r="O24" s="3" cm="1">
        <f t="array" ref="O24">_xll.FDS(C24,"FG_TOTAL_RETURNC(0,-3AM)")</f>
        <v>1.3955831999999999</v>
      </c>
      <c r="P24" s="3" cm="1">
        <f t="array" ref="P24">_xll.FDS(C24,"FG_TOTAL_RETURNC(0,-6AM)")</f>
        <v>10.887741999999999</v>
      </c>
      <c r="Q24" s="6" cm="1">
        <f t="array" ref="Q24">_xll.FDS(C24,"P_PRICE(0)/P_PRICE_HIGH_PR(0,,,USD,,,""PRICE"",""INTRA"",""52W"")")</f>
        <v>0.96490114999999999</v>
      </c>
      <c r="R24" s="6" cm="1">
        <f t="array" ref="R24">_xll.FDS(C24,"P_PRICE(0)/P_PRICE_low_PR(0,,,USD,,,""PRICE"",""INTRA"",""52W"")-1")</f>
        <v>0.27771378000000002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28</v>
      </c>
      <c r="F25" cm="1">
        <f t="array" ref="F25">_xll.FDS(C25,"FMA_COS_DOWN(""EPS"",""1M"",+1,0,,,""PORTAGG"",""MEANR"")")</f>
        <v>35</v>
      </c>
      <c r="G25" cm="1">
        <f t="array" ref="G25">_xll.FDS(A25,"SIZE(FG_CONSTITUENTS)")</f>
        <v>102</v>
      </c>
      <c r="H25" s="6">
        <f t="shared" ref="H25:H27" si="32">E25/$G25</f>
        <v>0.27450980392156865</v>
      </c>
      <c r="I25" s="6">
        <f t="shared" ref="I25:I27" si="33">F25/$G25</f>
        <v>0.34313725490196079</v>
      </c>
      <c r="J25" s="6">
        <f t="shared" ref="J25:J27" si="34">H25-I25</f>
        <v>-6.8627450980392135E-2</v>
      </c>
      <c r="K25" s="5" cm="1">
        <f t="array" ref="K25">_xll.FDS(A25,"FMA_PCT_ABOVE_MAVG(200,0,,,,""PORTAGG"")")/100</f>
        <v>0.64705882352941202</v>
      </c>
      <c r="L25" s="14" cm="1">
        <f t="array" ref="L25">_xll.FDSB(A25,"PERCENT_CHANGE(FMA_EPS(+1,0,,,,""PORTAGG"",""MEAN""),FMA_EPS(+1,-1AM,,,,""PORTAGG"",""MEAN""))")</f>
        <v>-0.147508078683461</v>
      </c>
      <c r="M25" s="14" cm="1">
        <f t="array" ref="M25">_xll.FDSB(A25,"PERCENT_CHANGE(FMA_EPS(+1,0,,,,""PORTAGG"",""MEAN""),FMA_EPS(+1,-3AM,,,,""PORTAGG"",""MEAN""))")</f>
        <v>-2.74316407328421</v>
      </c>
      <c r="O25" s="3" cm="1">
        <f t="array" ref="O25">_xll.FDS(C25,"FG_TOTAL_RETURNC(0,-3AM)")</f>
        <v>3.2686472000000002</v>
      </c>
      <c r="P25" s="3" cm="1">
        <f t="array" ref="P25">_xll.FDS(C25,"FG_TOTAL_RETURNC(0,-6AM)")</f>
        <v>17.134308000000001</v>
      </c>
      <c r="Q25" s="6" cm="1">
        <f t="array" ref="Q25">_xll.FDS(C25,"P_PRICE(0)/P_PRICE_HIGH_PR(0,,,USD,,,""PRICE"",""INTRA"",""52W"")")</f>
        <v>0.98202659999999997</v>
      </c>
      <c r="R25" s="6" cm="1">
        <f t="array" ref="R25">_xll.FDS(C25,"P_PRICE(0)/P_PRICE_low_PR(0,,,USD,,,""PRICE"",""INTRA"",""52W"")-1")</f>
        <v>0.44434059999999997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347</v>
      </c>
      <c r="F26" cm="1">
        <f t="array" ref="F26">_xll.FDS(C26,"FMA_COS_DOWN(""EPS"",""1M"",+1,0,,,""PORTAGG"",""MEANR"")")</f>
        <v>515</v>
      </c>
      <c r="G26" cm="1">
        <f t="array" ref="G26">_xll.FDS(A26,"SIZE(FG_CONSTITUENTS)")</f>
        <v>1966</v>
      </c>
      <c r="H26" s="6">
        <f t="shared" si="32"/>
        <v>0.17650050864699898</v>
      </c>
      <c r="I26" s="6">
        <f t="shared" si="33"/>
        <v>0.2619532044760936</v>
      </c>
      <c r="J26" s="6">
        <f t="shared" si="34"/>
        <v>-8.5452695829094621E-2</v>
      </c>
      <c r="K26" s="5" cm="1">
        <f t="array" ref="K26">_xll.FDS(A26,"FMA_PCT_ABOVE_MAVG(200,0,,,,""PORTAGG"")")/100</f>
        <v>0.60548086866597695</v>
      </c>
      <c r="L26" s="14" cm="1">
        <f t="array" ref="L26">_xll.FDSB(A26,"PERCENT_CHANGE(FMA_EPS(+1,0,,,,""PORTAGG"",""MEAN""),FMA_EPS(+1,-1AM,,,,""PORTAGG"",""MEAN""))")</f>
        <v>-3.20927616497652</v>
      </c>
      <c r="M26" s="14" cm="1">
        <f t="array" ref="M26">_xll.FDSB(A26,"PERCENT_CHANGE(FMA_EPS(+1,0,,,,""PORTAGG"",""MEAN""),FMA_EPS(+1,-3AM,,,,""PORTAGG"",""MEAN""))")</f>
        <v>-8.7036569396753407</v>
      </c>
      <c r="O26" s="3" cm="1">
        <f t="array" ref="O26">_xll.FDS(C26,"FG_TOTAL_RETURNC(0,-3AM)")</f>
        <v>3.8906573999999998</v>
      </c>
      <c r="P26" s="3" cm="1">
        <f t="array" ref="P26">_xll.FDS(C26,"FG_TOTAL_RETURNC(0,-6AM)")</f>
        <v>17.747437999999999</v>
      </c>
      <c r="Q26" s="6" cm="1">
        <f t="array" ref="Q26">_xll.FDS(C26,"P_PRICE(0)/P_PRICE_HIGH_PR(0,,,USD,,,""PRICE"",""INTRA"",""52W"")")</f>
        <v>0.9869658</v>
      </c>
      <c r="R26" s="6" cm="1">
        <f t="array" ref="R26">_xll.FDS(C26,"P_PRICE(0)/P_PRICE_low_PR(0,,,USD,,,""PRICE"",""INTRA"",""52W"")-1")</f>
        <v>0.39574443999999998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20</v>
      </c>
      <c r="F27" cm="1">
        <f t="array" ref="F27">_xll.FDS(C27,"FMA_COS_DOWN(""EPS"",""1M"",+1,0,,,""PORTAGG"",""MEANR"")")</f>
        <v>19</v>
      </c>
      <c r="G27" cm="1">
        <f t="array" ref="G27">_xll.FDS(A27,"SIZE(FG_CONSTITUENTS)")</f>
        <v>52</v>
      </c>
      <c r="H27" s="6">
        <f t="shared" si="32"/>
        <v>0.38461538461538464</v>
      </c>
      <c r="I27" s="6">
        <f t="shared" si="33"/>
        <v>0.36538461538461536</v>
      </c>
      <c r="J27" s="6">
        <f t="shared" si="34"/>
        <v>1.9230769230769273E-2</v>
      </c>
      <c r="K27" s="5" cm="1">
        <f t="array" ref="K27">_xll.FDS(A27,"FMA_PCT_ABOVE_MAVG(200,0,,,,""PORTAGG"")")/100</f>
        <v>0.82</v>
      </c>
      <c r="L27" s="14" cm="1">
        <f t="array" ref="L27">_xll.FDSB(A27,"PERCENT_CHANGE(FMA_EPS(+1,0,,,,""PORTAGG"",""MEAN""),FMA_EPS(+1,-1AM,,,,""PORTAGG"",""MEAN""))")</f>
        <v>-0.50745734075378202</v>
      </c>
      <c r="M27" s="14" cm="1">
        <f t="array" ref="M27">_xll.FDSB(A27,"PERCENT_CHANGE(FMA_EPS(+1,0,,,,""PORTAGG"",""MEAN""),FMA_EPS(+1,-3AM,,,,""PORTAGG"",""MEAN""))")</f>
        <v>4.7717887762708404</v>
      </c>
      <c r="O27" s="3" cm="1">
        <f t="array" ref="O27">_xll.FDS(C27,"FG_TOTAL_RETURNC(0,-3AM)")</f>
        <v>23.68319</v>
      </c>
      <c r="P27" s="3" cm="1">
        <f t="array" ref="P27">_xll.FDS(C27,"FG_TOTAL_RETURNC(0,-6AM)")</f>
        <v>34.024334000000003</v>
      </c>
      <c r="Q27" s="6" cm="1">
        <f t="array" ref="Q27">_xll.FDS(C27,"P_PRICE(0)/P_PRICE_HIGH_PR(0,,,USD,,,""PRICE"",""INTRA"",""52W"")")</f>
        <v>0.85786664000000001</v>
      </c>
      <c r="R27" s="6" cm="1">
        <f t="array" ref="R27">_xll.FDS(C27,"P_PRICE(0)/P_PRICE_low_PR(0,,,USD,,,""PRICE"",""INTRA"",""52W"")-1")</f>
        <v>0.5421859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V215"/>
  <sheetViews>
    <sheetView topLeftCell="F178" workbookViewId="0">
      <selection activeCell="V209" sqref="V209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  <col min="21" max="21" width="13.36328125" bestFit="1" customWidth="1"/>
    <col min="22" max="22" width="15.26953125" bestFit="1" customWidth="1"/>
  </cols>
  <sheetData>
    <row r="5" spans="2:22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  <c r="T5" t="s">
        <v>121</v>
      </c>
      <c r="U5" t="s">
        <v>122</v>
      </c>
      <c r="V5" t="s">
        <v>123</v>
      </c>
    </row>
    <row r="6" spans="2:22" x14ac:dyDescent="0.35">
      <c r="B6" s="2" cm="1">
        <f t="array" ref="B6:B206">_xll.FDS(C5,"JULIAN(P_PRICE(0,-200D).dates)")</f>
        <v>45583</v>
      </c>
      <c r="C6" cm="1">
        <f t="array" ref="C6:C206">_xll.FDS(C5,"FG_PRICE(0,-200D)")</f>
        <v>47.83</v>
      </c>
      <c r="D6" cm="1">
        <f t="array" ref="D6:D206">_xll.FDS(D5,"FG_PRICE(0,-200D)")</f>
        <v>584.59</v>
      </c>
      <c r="E6" cm="1">
        <f t="array" ref="E6:E206">_xll.FDS(E5,"FG_PRICE(0,-200D)")</f>
        <v>251.27</v>
      </c>
      <c r="F6" cm="1">
        <f t="array" ref="F6:F206">_xll.FDS(F5,"FG_PRICE(0,-200D)")</f>
        <v>29.03</v>
      </c>
      <c r="G6" cm="1">
        <f t="array" ref="G6:G206">_xll.FDS(G5,"FG_PRICE(0,-200D)")</f>
        <v>494.47</v>
      </c>
      <c r="H6" cm="1">
        <f t="array" ref="H6:H206">_xll.FDS(H5,"FG_PRICE(0,-200D)")</f>
        <v>22.33</v>
      </c>
      <c r="I6" cm="1">
        <f t="array" ref="I6:I206">_xll.FDS(I5,"FG_PRICE(0,-200D)")</f>
        <v>71.38</v>
      </c>
      <c r="J6" cm="1">
        <f t="array" ref="J6:J206">_xll.FDS(J5,"FG_PRICE(0,-200D)")</f>
        <v>93.87</v>
      </c>
      <c r="K6" cm="1">
        <f t="array" ref="K6:K206">_xll.FDS(K5,"FG_PRICE(0,-200D)")</f>
        <v>69.56</v>
      </c>
      <c r="L6" cm="1">
        <f t="array" ref="L6:L206">_xll.FDS(L5,"FG_PRICE(0,-200D)")</f>
        <v>61.03</v>
      </c>
      <c r="M6" cm="1">
        <f t="array" ref="M6:M206">_xll.FDS(M5,"FG_PRICE(0,-200D)")</f>
        <v>70.13</v>
      </c>
      <c r="N6" cm="1">
        <f t="array" ref="N6:N206">_xll.FDS(N5,"FG_PRICE(0,-200D)")</f>
        <v>158.4</v>
      </c>
      <c r="O6" cm="1">
        <f t="array" ref="O6:O206">_xll.FDS(O5,"FG_PRICE(0,-200D)")</f>
        <v>56.56</v>
      </c>
      <c r="P6" cm="1">
        <f t="array" ref="P6:P206">_xll.FDS(P5,"FG_PRICE(0,-200D)")</f>
        <v>225.65</v>
      </c>
      <c r="Q6" cm="1">
        <f t="array" ref="Q6:Q206">_xll.FDS(Q5,"FG_PRICE(0,-200D)")</f>
        <v>32.17</v>
      </c>
      <c r="R6" cm="1">
        <f t="array" ref="R6:R206">_xll.FDS(R5,"FG_PRICE(0,-200D)")</f>
        <v>68785</v>
      </c>
      <c r="S6" cm="1">
        <f t="array" ref="S6:S206">_xll.FDS(S5,"FG_PRICE(0,-200D)")</f>
        <v>16.61</v>
      </c>
      <c r="T6" cm="1">
        <f t="array" ref="T6">_xll.EQNXTDZ("217829","NDP_ADJCLOSE",$B6)</f>
        <v>24854.05</v>
      </c>
      <c r="U6" cm="1">
        <f t="array" ref="U6">_xll.EQNXTDZ("218498","NDP_ADJCLOSE",$B6)</f>
        <v>58649.15</v>
      </c>
      <c r="V6" cm="1">
        <f t="array" ref="V6">_xll.EQNXTDZ("224455","NDP_ADJCLOSE",$B6)</f>
        <v>19077.8</v>
      </c>
    </row>
    <row r="7" spans="2:22" x14ac:dyDescent="0.35">
      <c r="B7" s="2">
        <v>45582</v>
      </c>
      <c r="C7">
        <v>47.25</v>
      </c>
      <c r="D7">
        <v>582.35</v>
      </c>
      <c r="E7">
        <v>248.63</v>
      </c>
      <c r="F7">
        <v>29.11</v>
      </c>
      <c r="G7">
        <v>491.25</v>
      </c>
      <c r="H7">
        <v>22.45</v>
      </c>
      <c r="I7">
        <v>72.62</v>
      </c>
      <c r="J7">
        <v>93.8</v>
      </c>
      <c r="K7">
        <v>69.040000000000006</v>
      </c>
      <c r="L7">
        <v>61.08</v>
      </c>
      <c r="M7">
        <v>69.760000000000005</v>
      </c>
      <c r="N7">
        <v>157.69999999999999</v>
      </c>
      <c r="O7">
        <v>56.34</v>
      </c>
      <c r="P7">
        <v>226.12</v>
      </c>
      <c r="Q7">
        <v>30.85</v>
      </c>
      <c r="R7">
        <v>66905</v>
      </c>
      <c r="S7">
        <v>16.559999999999999</v>
      </c>
      <c r="T7" cm="1">
        <f t="array" ref="T7">IF(_xll.EQNXTDZ("217829","NDP_ADJCLOSE",$B7) =0,T6,_xll.EQNXTDZ("217829","NDP_ADJCLOSE",$B7))</f>
        <v>24749.85</v>
      </c>
      <c r="U7" cm="1">
        <f t="array" ref="U7">IF(_xll.EQNXTDZ("218498","NDP_ADJCLOSE",$B7) =0,U6,_xll.EQNXTDZ("218498","NDP_ADJCLOSE",$B7))</f>
        <v>58465.95</v>
      </c>
      <c r="V7" cm="1">
        <f t="array" ref="V7">IF(_xll.EQNXTDZ("224455","NDP_ADJCLOSE",$B7) =0,V6,_xll.EQNXTDZ("224455","NDP_ADJCLOSE",$B7))</f>
        <v>19065.95</v>
      </c>
    </row>
    <row r="8" spans="2:22" x14ac:dyDescent="0.35">
      <c r="B8" s="2">
        <v>45581</v>
      </c>
      <c r="C8">
        <v>47.4</v>
      </c>
      <c r="D8">
        <v>582.29999999999995</v>
      </c>
      <c r="E8">
        <v>247.15</v>
      </c>
      <c r="F8">
        <v>29.02</v>
      </c>
      <c r="G8">
        <v>490.91</v>
      </c>
      <c r="H8">
        <v>22.42</v>
      </c>
      <c r="I8">
        <v>72.400000000000006</v>
      </c>
      <c r="J8">
        <v>95.31</v>
      </c>
      <c r="K8">
        <v>68.959999999999994</v>
      </c>
      <c r="L8">
        <v>60.73</v>
      </c>
      <c r="M8">
        <v>70.13</v>
      </c>
      <c r="N8">
        <v>157.61000000000001</v>
      </c>
      <c r="O8">
        <v>57.05</v>
      </c>
      <c r="P8">
        <v>226.74</v>
      </c>
      <c r="Q8">
        <v>31.65</v>
      </c>
      <c r="R8">
        <v>67925</v>
      </c>
      <c r="S8">
        <v>16.579999999999998</v>
      </c>
      <c r="T8" cm="1">
        <f t="array" ref="T8">IF(_xll.EQNXTDZ("217829","NDP_ADJCLOSE",$B8) =0,T7,_xll.EQNXTDZ("217829","NDP_ADJCLOSE",$B8))</f>
        <v>24971.3</v>
      </c>
      <c r="U8" cm="1">
        <f t="array" ref="U8">IF(_xll.EQNXTDZ("218498","NDP_ADJCLOSE",$B8) =0,U7,_xll.EQNXTDZ("218498","NDP_ADJCLOSE",$B8))</f>
        <v>59451.85</v>
      </c>
      <c r="V8" cm="1">
        <f t="array" ref="V8">IF(_xll.EQNXTDZ("224455","NDP_ADJCLOSE",$B8) =0,V7,_xll.EQNXTDZ("224455","NDP_ADJCLOSE",$B8))</f>
        <v>19304.900000000001</v>
      </c>
    </row>
    <row r="9" spans="2:22" x14ac:dyDescent="0.35">
      <c r="B9" s="2">
        <v>45580</v>
      </c>
      <c r="C9">
        <v>46.96</v>
      </c>
      <c r="D9">
        <v>579.78</v>
      </c>
      <c r="E9">
        <v>245.92</v>
      </c>
      <c r="F9">
        <v>28.94</v>
      </c>
      <c r="G9">
        <v>490.85</v>
      </c>
      <c r="H9">
        <v>22.48</v>
      </c>
      <c r="I9">
        <v>72.760000000000005</v>
      </c>
      <c r="J9">
        <v>94.91</v>
      </c>
      <c r="K9">
        <v>68.87</v>
      </c>
      <c r="L9">
        <v>60.35</v>
      </c>
      <c r="M9">
        <v>69.709999999999994</v>
      </c>
      <c r="N9">
        <v>156.97</v>
      </c>
      <c r="O9">
        <v>57</v>
      </c>
      <c r="P9">
        <v>223.07</v>
      </c>
      <c r="Q9">
        <v>31.1</v>
      </c>
      <c r="R9">
        <v>67220</v>
      </c>
      <c r="S9">
        <v>16.53</v>
      </c>
      <c r="T9" cm="1">
        <f t="array" ref="T9">IF(_xll.EQNXTDZ("217829","NDP_ADJCLOSE",$B9) =0,T8,_xll.EQNXTDZ("217829","NDP_ADJCLOSE",$B9))</f>
        <v>25057.35</v>
      </c>
      <c r="U9" cm="1">
        <f t="array" ref="U9">IF(_xll.EQNXTDZ("218498","NDP_ADJCLOSE",$B9) =0,U8,_xll.EQNXTDZ("218498","NDP_ADJCLOSE",$B9))</f>
        <v>59593.25</v>
      </c>
      <c r="V9" cm="1">
        <f t="array" ref="V9">IF(_xll.EQNXTDZ("224455","NDP_ADJCLOSE",$B9) =0,V8,_xll.EQNXTDZ("224455","NDP_ADJCLOSE",$B9))</f>
        <v>19302.05</v>
      </c>
    </row>
    <row r="10" spans="2:22" x14ac:dyDescent="0.35">
      <c r="B10" s="2">
        <v>45579</v>
      </c>
      <c r="C10">
        <v>47.92</v>
      </c>
      <c r="D10">
        <v>584.32000000000005</v>
      </c>
      <c r="E10">
        <v>245.07</v>
      </c>
      <c r="F10">
        <v>28.92</v>
      </c>
      <c r="G10">
        <v>497.5</v>
      </c>
      <c r="H10">
        <v>22.92</v>
      </c>
      <c r="I10">
        <v>75.930000000000007</v>
      </c>
      <c r="J10">
        <v>93.765000000000001</v>
      </c>
      <c r="K10">
        <v>69.900000000000006</v>
      </c>
      <c r="L10">
        <v>60.99</v>
      </c>
      <c r="M10">
        <v>71.17</v>
      </c>
      <c r="N10">
        <v>158.54</v>
      </c>
      <c r="O10">
        <v>57.32</v>
      </c>
      <c r="P10">
        <v>222.89</v>
      </c>
      <c r="Q10">
        <v>32.74</v>
      </c>
      <c r="R10">
        <v>66145</v>
      </c>
      <c r="S10">
        <v>16.62</v>
      </c>
      <c r="T10" cm="1">
        <f t="array" ref="T10">IF(_xll.EQNXTDZ("217829","NDP_ADJCLOSE",$B10) =0,T9,_xll.EQNXTDZ("217829","NDP_ADJCLOSE",$B10))</f>
        <v>25127.95</v>
      </c>
      <c r="U10" cm="1">
        <f t="array" ref="U10">IF(_xll.EQNXTDZ("218498","NDP_ADJCLOSE",$B10) =0,U9,_xll.EQNXTDZ("218498","NDP_ADJCLOSE",$B10))</f>
        <v>59465.45</v>
      </c>
      <c r="V10" cm="1">
        <f t="array" ref="V10">IF(_xll.EQNXTDZ("224455","NDP_ADJCLOSE",$B10) =0,V9,_xll.EQNXTDZ("224455","NDP_ADJCLOSE",$B10))</f>
        <v>19090.55</v>
      </c>
    </row>
    <row r="11" spans="2:22" x14ac:dyDescent="0.35">
      <c r="B11" s="2">
        <v>45576</v>
      </c>
      <c r="C11">
        <v>48.15</v>
      </c>
      <c r="D11">
        <v>579.58000000000004</v>
      </c>
      <c r="E11">
        <v>245.47</v>
      </c>
      <c r="F11">
        <v>28.83</v>
      </c>
      <c r="G11">
        <v>493.36</v>
      </c>
      <c r="H11">
        <v>23.28</v>
      </c>
      <c r="I11">
        <v>77.489999999999995</v>
      </c>
      <c r="J11">
        <v>93.7</v>
      </c>
      <c r="K11">
        <v>69.67</v>
      </c>
      <c r="L11">
        <v>60.84</v>
      </c>
      <c r="M11">
        <v>71.05</v>
      </c>
      <c r="N11">
        <v>157.54</v>
      </c>
      <c r="O11">
        <v>57.19</v>
      </c>
      <c r="P11">
        <v>221.26</v>
      </c>
      <c r="Q11">
        <v>33.369999999999997</v>
      </c>
      <c r="R11">
        <v>63305</v>
      </c>
      <c r="S11">
        <v>16.55</v>
      </c>
      <c r="T11" cm="1">
        <f t="array" ref="T11">IF(_xll.EQNXTDZ("217829","NDP_ADJCLOSE",$B11) =0,T10,_xll.EQNXTDZ("217829","NDP_ADJCLOSE",$B11))</f>
        <v>24964.25</v>
      </c>
      <c r="U11" cm="1">
        <f t="array" ref="U11">IF(_xll.EQNXTDZ("218498","NDP_ADJCLOSE",$B11) =0,U10,_xll.EQNXTDZ("218498","NDP_ADJCLOSE",$B11))</f>
        <v>59212.7</v>
      </c>
      <c r="V11" cm="1">
        <f t="array" ref="V11">IF(_xll.EQNXTDZ("224455","NDP_ADJCLOSE",$B11) =0,V10,_xll.EQNXTDZ("224455","NDP_ADJCLOSE",$B11))</f>
        <v>19008.8</v>
      </c>
    </row>
    <row r="12" spans="2:22" x14ac:dyDescent="0.35">
      <c r="B12" s="2">
        <v>45575</v>
      </c>
      <c r="C12">
        <v>47.81</v>
      </c>
      <c r="D12">
        <v>576.13</v>
      </c>
      <c r="E12">
        <v>242.82</v>
      </c>
      <c r="F12">
        <v>28.81</v>
      </c>
      <c r="G12">
        <v>492.59</v>
      </c>
      <c r="H12">
        <v>23.26</v>
      </c>
      <c r="I12">
        <v>77.77</v>
      </c>
      <c r="J12">
        <v>94.08</v>
      </c>
      <c r="K12">
        <v>69.239999999999995</v>
      </c>
      <c r="L12">
        <v>60.45</v>
      </c>
      <c r="M12">
        <v>70.900000000000006</v>
      </c>
      <c r="N12">
        <v>156.63999999999999</v>
      </c>
      <c r="O12">
        <v>57.1</v>
      </c>
      <c r="P12">
        <v>216.85</v>
      </c>
      <c r="Q12">
        <v>33.22</v>
      </c>
      <c r="R12">
        <v>59795</v>
      </c>
      <c r="S12">
        <v>16.5</v>
      </c>
      <c r="T12" cm="1">
        <f t="array" ref="T12">IF(_xll.EQNXTDZ("217829","NDP_ADJCLOSE",$B12) =0,T11,_xll.EQNXTDZ("217829","NDP_ADJCLOSE",$B12))</f>
        <v>24998.45</v>
      </c>
      <c r="U12" cm="1">
        <f t="array" ref="U12">IF(_xll.EQNXTDZ("218498","NDP_ADJCLOSE",$B12) =0,U11,_xll.EQNXTDZ("218498","NDP_ADJCLOSE",$B12))</f>
        <v>58935.85</v>
      </c>
      <c r="V12" cm="1">
        <f t="array" ref="V12">IF(_xll.EQNXTDZ("224455","NDP_ADJCLOSE",$B12) =0,V11,_xll.EQNXTDZ("224455","NDP_ADJCLOSE",$B12))</f>
        <v>18900</v>
      </c>
    </row>
    <row r="13" spans="2:22" x14ac:dyDescent="0.35">
      <c r="B13" s="2">
        <v>45574</v>
      </c>
      <c r="C13">
        <v>47.71</v>
      </c>
      <c r="D13">
        <v>577.14</v>
      </c>
      <c r="E13">
        <v>241.05</v>
      </c>
      <c r="F13">
        <v>28.82</v>
      </c>
      <c r="G13">
        <v>493.15</v>
      </c>
      <c r="H13">
        <v>22.81</v>
      </c>
      <c r="I13">
        <v>75.25</v>
      </c>
      <c r="J13">
        <v>94.45</v>
      </c>
      <c r="K13">
        <v>69.44</v>
      </c>
      <c r="L13">
        <v>60.45</v>
      </c>
      <c r="M13">
        <v>70.89</v>
      </c>
      <c r="N13">
        <v>156.9</v>
      </c>
      <c r="O13">
        <v>57.34</v>
      </c>
      <c r="P13">
        <v>218.06</v>
      </c>
      <c r="Q13">
        <v>32.79</v>
      </c>
      <c r="R13">
        <v>61115</v>
      </c>
      <c r="S13">
        <v>16.510000000000002</v>
      </c>
      <c r="T13" cm="1">
        <f t="array" ref="T13">IF(_xll.EQNXTDZ("217829","NDP_ADJCLOSE",$B13) =0,T12,_xll.EQNXTDZ("217829","NDP_ADJCLOSE",$B13))</f>
        <v>24981.95</v>
      </c>
      <c r="U13" cm="1">
        <f t="array" ref="U13">IF(_xll.EQNXTDZ("218498","NDP_ADJCLOSE",$B13) =0,U12,_xll.EQNXTDZ("218498","NDP_ADJCLOSE",$B13))</f>
        <v>59102.65</v>
      </c>
      <c r="V13" cm="1">
        <f t="array" ref="V13">IF(_xll.EQNXTDZ("224455","NDP_ADJCLOSE",$B13) =0,V12,_xll.EQNXTDZ("224455","NDP_ADJCLOSE",$B13))</f>
        <v>18864.599999999999</v>
      </c>
    </row>
    <row r="14" spans="2:22" x14ac:dyDescent="0.35">
      <c r="B14" s="2">
        <v>45573</v>
      </c>
      <c r="C14">
        <v>48.04</v>
      </c>
      <c r="D14">
        <v>573.16999999999996</v>
      </c>
      <c r="E14">
        <v>242.37</v>
      </c>
      <c r="F14">
        <v>28.69</v>
      </c>
      <c r="G14">
        <v>489.3</v>
      </c>
      <c r="H14">
        <v>23.01</v>
      </c>
      <c r="I14">
        <v>75.790000000000006</v>
      </c>
      <c r="J14">
        <v>94.99</v>
      </c>
      <c r="K14">
        <v>69.19</v>
      </c>
      <c r="L14">
        <v>60.34</v>
      </c>
      <c r="M14">
        <v>71.260000000000005</v>
      </c>
      <c r="N14">
        <v>156.07</v>
      </c>
      <c r="O14">
        <v>57.08</v>
      </c>
      <c r="P14">
        <v>217.58</v>
      </c>
      <c r="Q14">
        <v>33.33</v>
      </c>
      <c r="R14">
        <v>62400</v>
      </c>
      <c r="S14">
        <v>16.47</v>
      </c>
      <c r="T14" cm="1">
        <f t="array" ref="T14">IF(_xll.EQNXTDZ("217829","NDP_ADJCLOSE",$B14) =0,T13,_xll.EQNXTDZ("217829","NDP_ADJCLOSE",$B14))</f>
        <v>25013.15</v>
      </c>
      <c r="U14" cm="1">
        <f t="array" ref="U14">IF(_xll.EQNXTDZ("218498","NDP_ADJCLOSE",$B14) =0,U13,_xll.EQNXTDZ("218498","NDP_ADJCLOSE",$B14))</f>
        <v>58535.9</v>
      </c>
      <c r="V14" cm="1">
        <f t="array" ref="V14">IF(_xll.EQNXTDZ("224455","NDP_ADJCLOSE",$B14) =0,V13,_xll.EQNXTDZ("224455","NDP_ADJCLOSE",$B14))</f>
        <v>18617.650000000001</v>
      </c>
    </row>
    <row r="15" spans="2:22" x14ac:dyDescent="0.35">
      <c r="B15" s="2">
        <v>45572</v>
      </c>
      <c r="C15">
        <v>49.49</v>
      </c>
      <c r="D15">
        <v>567.79999999999995</v>
      </c>
      <c r="E15">
        <v>244.17</v>
      </c>
      <c r="F15">
        <v>28.69</v>
      </c>
      <c r="G15">
        <v>482.1</v>
      </c>
      <c r="H15">
        <v>23.56</v>
      </c>
      <c r="I15">
        <v>79.2</v>
      </c>
      <c r="J15">
        <v>94.83</v>
      </c>
      <c r="K15">
        <v>69.260000000000005</v>
      </c>
      <c r="L15">
        <v>59.86</v>
      </c>
      <c r="M15">
        <v>71.040000000000006</v>
      </c>
      <c r="N15">
        <v>155</v>
      </c>
      <c r="O15">
        <v>56.07</v>
      </c>
      <c r="P15">
        <v>217.43</v>
      </c>
      <c r="Q15">
        <v>36.69</v>
      </c>
      <c r="R15">
        <v>63560</v>
      </c>
      <c r="S15">
        <v>16.39</v>
      </c>
      <c r="T15" cm="1">
        <f t="array" ref="T15">IF(_xll.EQNXTDZ("217829","NDP_ADJCLOSE",$B15) =0,T14,_xll.EQNXTDZ("217829","NDP_ADJCLOSE",$B15))</f>
        <v>24795.75</v>
      </c>
      <c r="U15" cm="1">
        <f t="array" ref="U15">IF(_xll.EQNXTDZ("218498","NDP_ADJCLOSE",$B15) =0,U14,_xll.EQNXTDZ("218498","NDP_ADJCLOSE",$B15))</f>
        <v>57300.2</v>
      </c>
      <c r="V15" cm="1">
        <f t="array" ref="V15">IF(_xll.EQNXTDZ("224455","NDP_ADJCLOSE",$B15) =0,V14,_xll.EQNXTDZ("224455","NDP_ADJCLOSE",$B15))</f>
        <v>18242.849999999999</v>
      </c>
    </row>
    <row r="16" spans="2:22" x14ac:dyDescent="0.35">
      <c r="B16" s="2">
        <v>45569</v>
      </c>
      <c r="C16">
        <v>49.06</v>
      </c>
      <c r="D16">
        <v>572.98</v>
      </c>
      <c r="E16">
        <v>245</v>
      </c>
      <c r="F16">
        <v>28.67</v>
      </c>
      <c r="G16">
        <v>487.32</v>
      </c>
      <c r="H16">
        <v>23.24</v>
      </c>
      <c r="I16">
        <v>76.349999999999994</v>
      </c>
      <c r="J16">
        <v>95.55</v>
      </c>
      <c r="K16">
        <v>69.67</v>
      </c>
      <c r="L16">
        <v>60.17</v>
      </c>
      <c r="M16">
        <v>71.88</v>
      </c>
      <c r="N16">
        <v>156.34</v>
      </c>
      <c r="O16">
        <v>57.1</v>
      </c>
      <c r="P16">
        <v>219.15</v>
      </c>
      <c r="Q16">
        <v>35.71</v>
      </c>
      <c r="R16">
        <v>62715</v>
      </c>
      <c r="S16">
        <v>16.489999999999998</v>
      </c>
      <c r="T16" cm="1">
        <f t="array" ref="T16">IF(_xll.EQNXTDZ("217829","NDP_ADJCLOSE",$B16) =0,T15,_xll.EQNXTDZ("217829","NDP_ADJCLOSE",$B16))</f>
        <v>25014.6</v>
      </c>
      <c r="U16" cm="1">
        <f t="array" ref="U16">IF(_xll.EQNXTDZ("218498","NDP_ADJCLOSE",$B16) =0,U15,_xll.EQNXTDZ("218498","NDP_ADJCLOSE",$B16))</f>
        <v>58474.45</v>
      </c>
      <c r="V16" cm="1">
        <f t="array" ref="V16">IF(_xll.EQNXTDZ("224455","NDP_ADJCLOSE",$B16) =0,V15,_xll.EQNXTDZ("224455","NDP_ADJCLOSE",$B16))</f>
        <v>18758.650000000001</v>
      </c>
    </row>
    <row r="17" spans="2:22" x14ac:dyDescent="0.35">
      <c r="B17" s="2">
        <v>45568</v>
      </c>
      <c r="C17">
        <v>48.47</v>
      </c>
      <c r="D17">
        <v>567.82000000000005</v>
      </c>
      <c r="E17">
        <v>245.49</v>
      </c>
      <c r="F17">
        <v>28.51</v>
      </c>
      <c r="G17">
        <v>481.59</v>
      </c>
      <c r="H17">
        <v>23.18</v>
      </c>
      <c r="I17">
        <v>75.73</v>
      </c>
      <c r="J17">
        <v>96.74</v>
      </c>
      <c r="K17">
        <v>69.290000000000006</v>
      </c>
      <c r="L17">
        <v>60.23</v>
      </c>
      <c r="M17">
        <v>70.95</v>
      </c>
      <c r="N17">
        <v>155.04</v>
      </c>
      <c r="O17">
        <v>57.33</v>
      </c>
      <c r="P17">
        <v>216.13</v>
      </c>
      <c r="Q17">
        <v>34.5</v>
      </c>
      <c r="R17">
        <v>61295</v>
      </c>
      <c r="S17">
        <v>16.45</v>
      </c>
      <c r="T17" cm="1">
        <f t="array" ref="T17">IF(_xll.EQNXTDZ("217829","NDP_ADJCLOSE",$B17) =0,T16,_xll.EQNXTDZ("217829","NDP_ADJCLOSE",$B17))</f>
        <v>25250.1</v>
      </c>
      <c r="U17" cm="1">
        <f t="array" ref="U17">IF(_xll.EQNXTDZ("218498","NDP_ADJCLOSE",$B17) =0,U16,_xll.EQNXTDZ("218498","NDP_ADJCLOSE",$B17))</f>
        <v>59024.7</v>
      </c>
      <c r="V17" cm="1">
        <f t="array" ref="V17">IF(_xll.EQNXTDZ("224455","NDP_ADJCLOSE",$B17) =0,V16,_xll.EQNXTDZ("224455","NDP_ADJCLOSE",$B17))</f>
        <v>18952.599999999999</v>
      </c>
    </row>
    <row r="18" spans="2:22" x14ac:dyDescent="0.35">
      <c r="B18" s="2">
        <v>45567</v>
      </c>
      <c r="C18">
        <v>49.21</v>
      </c>
      <c r="D18">
        <v>568.86</v>
      </c>
      <c r="E18">
        <v>245.66</v>
      </c>
      <c r="F18">
        <v>28.42</v>
      </c>
      <c r="G18">
        <v>481.95</v>
      </c>
      <c r="H18">
        <v>22.85</v>
      </c>
      <c r="I18">
        <v>72.760000000000005</v>
      </c>
      <c r="J18">
        <v>97.66</v>
      </c>
      <c r="K18">
        <v>70.09</v>
      </c>
      <c r="L18">
        <v>60.71</v>
      </c>
      <c r="M18">
        <v>71.23</v>
      </c>
      <c r="N18">
        <v>155.63</v>
      </c>
      <c r="O18">
        <v>58.01</v>
      </c>
      <c r="P18">
        <v>217.59</v>
      </c>
      <c r="Q18">
        <v>35.479999999999997</v>
      </c>
      <c r="R18">
        <v>60430</v>
      </c>
      <c r="S18">
        <v>16.5</v>
      </c>
      <c r="T18" cm="1">
        <f t="array" ref="T18">IF(_xll.EQNXTDZ("217829","NDP_ADJCLOSE",$B18) =0,T17,_xll.EQNXTDZ("217829","NDP_ADJCLOSE",$B18))</f>
        <v>25250.1</v>
      </c>
      <c r="U18" cm="1">
        <f t="array" ref="U18">IF(_xll.EQNXTDZ("218498","NDP_ADJCLOSE",$B18) =0,U17,_xll.EQNXTDZ("218498","NDP_ADJCLOSE",$B18))</f>
        <v>59024.7</v>
      </c>
      <c r="V18" cm="1">
        <f t="array" ref="V18">IF(_xll.EQNXTDZ("224455","NDP_ADJCLOSE",$B18) =0,V17,_xll.EQNXTDZ("224455","NDP_ADJCLOSE",$B18))</f>
        <v>18952.599999999999</v>
      </c>
    </row>
    <row r="19" spans="2:22" x14ac:dyDescent="0.35">
      <c r="B19" s="2">
        <v>45566</v>
      </c>
      <c r="C19">
        <v>48.21</v>
      </c>
      <c r="D19">
        <v>568.62</v>
      </c>
      <c r="E19">
        <v>245.61</v>
      </c>
      <c r="F19">
        <v>28.3</v>
      </c>
      <c r="G19">
        <v>481.27</v>
      </c>
      <c r="H19">
        <v>22.66</v>
      </c>
      <c r="I19">
        <v>72.11</v>
      </c>
      <c r="J19">
        <v>98.49</v>
      </c>
      <c r="K19">
        <v>70.31</v>
      </c>
      <c r="L19">
        <v>60.71</v>
      </c>
      <c r="M19">
        <v>71.64</v>
      </c>
      <c r="N19">
        <v>155.61000000000001</v>
      </c>
      <c r="O19">
        <v>58.18</v>
      </c>
      <c r="P19">
        <v>217.89</v>
      </c>
      <c r="Q19">
        <v>33.1</v>
      </c>
      <c r="R19">
        <v>61965</v>
      </c>
      <c r="S19">
        <v>16.5</v>
      </c>
      <c r="T19" cm="1">
        <f t="array" ref="T19">IF(_xll.EQNXTDZ("217829","NDP_ADJCLOSE",$B19) =0,T18,_xll.EQNXTDZ("217829","NDP_ADJCLOSE",$B19))</f>
        <v>25796.9</v>
      </c>
      <c r="U19" cm="1">
        <f t="array" ref="U19">IF(_xll.EQNXTDZ("218498","NDP_ADJCLOSE",$B19) =0,U18,_xll.EQNXTDZ("218498","NDP_ADJCLOSE",$B19))</f>
        <v>60358.3</v>
      </c>
      <c r="V19" cm="1">
        <f t="array" ref="V19">IF(_xll.EQNXTDZ("224455","NDP_ADJCLOSE",$B19) =0,V18,_xll.EQNXTDZ("224455","NDP_ADJCLOSE",$B19))</f>
        <v>19331.3</v>
      </c>
    </row>
    <row r="20" spans="2:22" x14ac:dyDescent="0.35">
      <c r="B20" s="2">
        <v>45565</v>
      </c>
      <c r="C20">
        <v>47.85</v>
      </c>
      <c r="D20">
        <v>573.76</v>
      </c>
      <c r="E20">
        <v>243.06</v>
      </c>
      <c r="F20">
        <v>28.18</v>
      </c>
      <c r="G20">
        <v>488.07</v>
      </c>
      <c r="H20">
        <v>22.27</v>
      </c>
      <c r="I20">
        <v>69.92</v>
      </c>
      <c r="J20">
        <v>98.1</v>
      </c>
      <c r="K20">
        <v>71.099999999999994</v>
      </c>
      <c r="L20">
        <v>61.11</v>
      </c>
      <c r="M20">
        <v>71.540000000000006</v>
      </c>
      <c r="N20">
        <v>156.91</v>
      </c>
      <c r="O20">
        <v>58.53</v>
      </c>
      <c r="P20">
        <v>220.89</v>
      </c>
      <c r="Q20">
        <v>31.78</v>
      </c>
      <c r="R20">
        <v>63745</v>
      </c>
      <c r="S20">
        <v>16.57</v>
      </c>
      <c r="T20" cm="1">
        <f t="array" ref="T20">IF(_xll.EQNXTDZ("217829","NDP_ADJCLOSE",$B20) =0,T19,_xll.EQNXTDZ("217829","NDP_ADJCLOSE",$B20))</f>
        <v>25810.85</v>
      </c>
      <c r="U20" cm="1">
        <f t="array" ref="U20">IF(_xll.EQNXTDZ("218498","NDP_ADJCLOSE",$B20) =0,U19,_xll.EQNXTDZ("218498","NDP_ADJCLOSE",$B20))</f>
        <v>60153.8</v>
      </c>
      <c r="V20" cm="1">
        <f t="array" ref="V20">IF(_xll.EQNXTDZ("224455","NDP_ADJCLOSE",$B20) =0,V19,_xll.EQNXTDZ("224455","NDP_ADJCLOSE",$B20))</f>
        <v>19179.650000000001</v>
      </c>
    </row>
    <row r="21" spans="2:22" x14ac:dyDescent="0.35">
      <c r="B21" s="2">
        <v>45562</v>
      </c>
      <c r="C21">
        <v>48.25</v>
      </c>
      <c r="D21">
        <v>571.47</v>
      </c>
      <c r="E21">
        <v>245.02</v>
      </c>
      <c r="F21">
        <v>28.07</v>
      </c>
      <c r="G21">
        <v>486.75</v>
      </c>
      <c r="H21">
        <v>22.32</v>
      </c>
      <c r="I21">
        <v>70.27</v>
      </c>
      <c r="J21">
        <v>98.57</v>
      </c>
      <c r="K21">
        <v>71.680000000000007</v>
      </c>
      <c r="L21">
        <v>62.46</v>
      </c>
      <c r="M21">
        <v>71.08</v>
      </c>
      <c r="N21">
        <v>156.62</v>
      </c>
      <c r="O21">
        <v>59.13</v>
      </c>
      <c r="P21">
        <v>220.33</v>
      </c>
      <c r="Q21">
        <v>32.17</v>
      </c>
      <c r="R21">
        <v>66140</v>
      </c>
      <c r="S21">
        <v>16.579999999999998</v>
      </c>
      <c r="T21" cm="1">
        <f t="array" ref="T21">IF(_xll.EQNXTDZ("217829","NDP_ADJCLOSE",$B21) =0,T20,_xll.EQNXTDZ("217829","NDP_ADJCLOSE",$B21))</f>
        <v>26178.95</v>
      </c>
      <c r="U21" cm="1">
        <f t="array" ref="U21">IF(_xll.EQNXTDZ("218498","NDP_ADJCLOSE",$B21) =0,U20,_xll.EQNXTDZ("218498","NDP_ADJCLOSE",$B21))</f>
        <v>60381.15</v>
      </c>
      <c r="V21" cm="1">
        <f t="array" ref="V21">IF(_xll.EQNXTDZ("224455","NDP_ADJCLOSE",$B21) =0,V20,_xll.EQNXTDZ("224455","NDP_ADJCLOSE",$B21))</f>
        <v>19242</v>
      </c>
    </row>
    <row r="22" spans="2:22" x14ac:dyDescent="0.35">
      <c r="B22" s="2">
        <v>45561</v>
      </c>
      <c r="C22">
        <v>48.26</v>
      </c>
      <c r="D22">
        <v>572.29999999999995</v>
      </c>
      <c r="E22">
        <v>246.98</v>
      </c>
      <c r="F22">
        <v>28.08</v>
      </c>
      <c r="G22">
        <v>489.47</v>
      </c>
      <c r="H22">
        <v>22.21</v>
      </c>
      <c r="I22">
        <v>69.010000000000005</v>
      </c>
      <c r="J22">
        <v>98.06</v>
      </c>
      <c r="K22">
        <v>71.72</v>
      </c>
      <c r="L22">
        <v>62.99</v>
      </c>
      <c r="M22">
        <v>72.989999999999995</v>
      </c>
      <c r="N22">
        <v>157.1</v>
      </c>
      <c r="O22">
        <v>59.2</v>
      </c>
      <c r="P22">
        <v>218.85</v>
      </c>
      <c r="Q22">
        <v>31.92</v>
      </c>
      <c r="R22">
        <v>64735</v>
      </c>
      <c r="S22">
        <v>16.59</v>
      </c>
      <c r="T22" cm="1">
        <f t="array" ref="T22">IF(_xll.EQNXTDZ("217829","NDP_ADJCLOSE",$B22) =0,T21,_xll.EQNXTDZ("217829","NDP_ADJCLOSE",$B22))</f>
        <v>26216.05</v>
      </c>
      <c r="U22" cm="1">
        <f t="array" ref="U22">IF(_xll.EQNXTDZ("218498","NDP_ADJCLOSE",$B22) =0,U21,_xll.EQNXTDZ("218498","NDP_ADJCLOSE",$B22))</f>
        <v>60469.15</v>
      </c>
      <c r="V22" cm="1">
        <f t="array" ref="V22">IF(_xll.EQNXTDZ("224455","NDP_ADJCLOSE",$B22) =0,V21,_xll.EQNXTDZ("224455","NDP_ADJCLOSE",$B22))</f>
        <v>19261.3</v>
      </c>
    </row>
    <row r="23" spans="2:22" x14ac:dyDescent="0.35">
      <c r="B23" s="2">
        <v>45560</v>
      </c>
      <c r="C23">
        <v>46.77</v>
      </c>
      <c r="D23">
        <v>570.04</v>
      </c>
      <c r="E23">
        <v>245.73</v>
      </c>
      <c r="F23">
        <v>28.21</v>
      </c>
      <c r="G23">
        <v>485.82</v>
      </c>
      <c r="H23">
        <v>22.41</v>
      </c>
      <c r="I23">
        <v>71.48</v>
      </c>
      <c r="J23">
        <v>97.83</v>
      </c>
      <c r="K23">
        <v>70.290000000000006</v>
      </c>
      <c r="L23">
        <v>61.81</v>
      </c>
      <c r="M23">
        <v>70.95</v>
      </c>
      <c r="N23">
        <v>155.68</v>
      </c>
      <c r="O23">
        <v>58.94</v>
      </c>
      <c r="P23">
        <v>217.69</v>
      </c>
      <c r="Q23">
        <v>29.56</v>
      </c>
      <c r="R23">
        <v>63200</v>
      </c>
      <c r="S23">
        <v>16.510000000000002</v>
      </c>
      <c r="T23" cm="1">
        <f t="array" ref="T23">IF(_xll.EQNXTDZ("217829","NDP_ADJCLOSE",$B23) =0,T22,_xll.EQNXTDZ("217829","NDP_ADJCLOSE",$B23))</f>
        <v>26004.15</v>
      </c>
      <c r="U23" cm="1">
        <f t="array" ref="U23">IF(_xll.EQNXTDZ("218498","NDP_ADJCLOSE",$B23) =0,U22,_xll.EQNXTDZ("218498","NDP_ADJCLOSE",$B23))</f>
        <v>60465.15</v>
      </c>
      <c r="V23" cm="1">
        <f t="array" ref="V23">IF(_xll.EQNXTDZ("224455","NDP_ADJCLOSE",$B23) =0,V22,_xll.EQNXTDZ("224455","NDP_ADJCLOSE",$B23))</f>
        <v>19357.75</v>
      </c>
    </row>
    <row r="24" spans="2:22" x14ac:dyDescent="0.35">
      <c r="B24" s="2">
        <v>45559</v>
      </c>
      <c r="C24">
        <v>47.25</v>
      </c>
      <c r="D24">
        <v>571.29999999999995</v>
      </c>
      <c r="E24">
        <v>246.07</v>
      </c>
      <c r="F24">
        <v>28.02</v>
      </c>
      <c r="G24">
        <v>485.37</v>
      </c>
      <c r="H24">
        <v>22.6</v>
      </c>
      <c r="I24">
        <v>73.290000000000006</v>
      </c>
      <c r="J24">
        <v>98.65</v>
      </c>
      <c r="K24">
        <v>70.7</v>
      </c>
      <c r="L24">
        <v>62.3</v>
      </c>
      <c r="M24">
        <v>71.08</v>
      </c>
      <c r="N24">
        <v>156.07</v>
      </c>
      <c r="O24">
        <v>58.89</v>
      </c>
      <c r="P24">
        <v>221.13</v>
      </c>
      <c r="Q24">
        <v>30.4</v>
      </c>
      <c r="R24">
        <v>64460</v>
      </c>
      <c r="S24">
        <v>16.55</v>
      </c>
      <c r="T24" cm="1">
        <f t="array" ref="T24">IF(_xll.EQNXTDZ("217829","NDP_ADJCLOSE",$B24) =0,T23,_xll.EQNXTDZ("217829","NDP_ADJCLOSE",$B24))</f>
        <v>25940.400000000001</v>
      </c>
      <c r="U24" cm="1">
        <f t="array" ref="U24">IF(_xll.EQNXTDZ("218498","NDP_ADJCLOSE",$B24) =0,U23,_xll.EQNXTDZ("218498","NDP_ADJCLOSE",$B24))</f>
        <v>60850.8</v>
      </c>
      <c r="V24" cm="1">
        <f t="array" ref="V24">IF(_xll.EQNXTDZ("224455","NDP_ADJCLOSE",$B24) =0,V23,_xll.EQNXTDZ("224455","NDP_ADJCLOSE",$B24))</f>
        <v>19440.05</v>
      </c>
    </row>
    <row r="25" spans="2:22" x14ac:dyDescent="0.35">
      <c r="B25" s="2">
        <v>45558</v>
      </c>
      <c r="C25">
        <v>45.66</v>
      </c>
      <c r="D25">
        <v>569.66999999999996</v>
      </c>
      <c r="E25">
        <v>242.68</v>
      </c>
      <c r="F25">
        <v>28.18</v>
      </c>
      <c r="G25">
        <v>483.04</v>
      </c>
      <c r="H25">
        <v>22.23</v>
      </c>
      <c r="I25">
        <v>72.25</v>
      </c>
      <c r="J25">
        <v>98.67</v>
      </c>
      <c r="K25">
        <v>70.03</v>
      </c>
      <c r="L25">
        <v>61.26</v>
      </c>
      <c r="M25">
        <v>71.7</v>
      </c>
      <c r="N25">
        <v>155.58000000000001</v>
      </c>
      <c r="O25">
        <v>59.16</v>
      </c>
      <c r="P25">
        <v>220.76</v>
      </c>
      <c r="Q25">
        <v>27.68</v>
      </c>
      <c r="R25">
        <v>63360</v>
      </c>
      <c r="S25">
        <v>16.5</v>
      </c>
      <c r="T25" cm="1">
        <f t="array" ref="T25">IF(_xll.EQNXTDZ("217829","NDP_ADJCLOSE",$B25) =0,T24,_xll.EQNXTDZ("217829","NDP_ADJCLOSE",$B25))</f>
        <v>25939.05</v>
      </c>
      <c r="U25" cm="1">
        <f t="array" ref="U25">IF(_xll.EQNXTDZ("218498","NDP_ADJCLOSE",$B25) =0,U24,_xll.EQNXTDZ("218498","NDP_ADJCLOSE",$B25))</f>
        <v>60712.4</v>
      </c>
      <c r="V25" cm="1">
        <f t="array" ref="V25">IF(_xll.EQNXTDZ("224455","NDP_ADJCLOSE",$B25) =0,V24,_xll.EQNXTDZ("224455","NDP_ADJCLOSE",$B25))</f>
        <v>19548.900000000001</v>
      </c>
    </row>
    <row r="26" spans="2:22" x14ac:dyDescent="0.35">
      <c r="B26" s="2">
        <v>45555</v>
      </c>
      <c r="C26">
        <v>45.29</v>
      </c>
      <c r="D26">
        <v>568.25</v>
      </c>
      <c r="E26">
        <v>242.21</v>
      </c>
      <c r="F26">
        <v>28.14</v>
      </c>
      <c r="G26">
        <v>482.44</v>
      </c>
      <c r="H26">
        <v>22.22</v>
      </c>
      <c r="I26">
        <v>72.92</v>
      </c>
      <c r="J26">
        <v>98.88</v>
      </c>
      <c r="K26">
        <v>69.81</v>
      </c>
      <c r="L26">
        <v>60.94</v>
      </c>
      <c r="M26">
        <v>71.27</v>
      </c>
      <c r="N26">
        <v>155.11000000000001</v>
      </c>
      <c r="O26">
        <v>58.74</v>
      </c>
      <c r="P26">
        <v>221.57</v>
      </c>
      <c r="Q26">
        <v>27.15</v>
      </c>
      <c r="R26">
        <v>62935</v>
      </c>
      <c r="S26">
        <v>16.47</v>
      </c>
      <c r="T26" cm="1">
        <f t="array" ref="T26">IF(_xll.EQNXTDZ("217829","NDP_ADJCLOSE",$B26) =0,T25,_xll.EQNXTDZ("217829","NDP_ADJCLOSE",$B26))</f>
        <v>25790.95</v>
      </c>
      <c r="U26" cm="1">
        <f t="array" ref="U26">IF(_xll.EQNXTDZ("218498","NDP_ADJCLOSE",$B26) =0,U25,_xll.EQNXTDZ("218498","NDP_ADJCLOSE",$B26))</f>
        <v>60208.800000000003</v>
      </c>
      <c r="V26" cm="1">
        <f t="array" ref="V26">IF(_xll.EQNXTDZ("224455","NDP_ADJCLOSE",$B26) =0,V25,_xll.EQNXTDZ("224455","NDP_ADJCLOSE",$B26))</f>
        <v>19332.150000000001</v>
      </c>
    </row>
    <row r="27" spans="2:22" x14ac:dyDescent="0.35">
      <c r="B27" s="2">
        <v>45554</v>
      </c>
      <c r="C27">
        <v>45.45</v>
      </c>
      <c r="D27">
        <v>570.98</v>
      </c>
      <c r="E27">
        <v>239.17</v>
      </c>
      <c r="F27">
        <v>28.09</v>
      </c>
      <c r="G27">
        <v>483.36</v>
      </c>
      <c r="H27">
        <v>22.22</v>
      </c>
      <c r="I27">
        <v>72.75</v>
      </c>
      <c r="J27">
        <v>99.26</v>
      </c>
      <c r="K27">
        <v>71.040000000000006</v>
      </c>
      <c r="L27">
        <v>61.125</v>
      </c>
      <c r="M27">
        <v>71.23</v>
      </c>
      <c r="N27">
        <v>155.66</v>
      </c>
      <c r="O27">
        <v>58.11</v>
      </c>
      <c r="P27">
        <v>223.97</v>
      </c>
      <c r="Q27">
        <v>27.13</v>
      </c>
      <c r="R27">
        <v>63415</v>
      </c>
      <c r="S27">
        <v>16.52</v>
      </c>
      <c r="T27" cm="1">
        <f t="array" ref="T27">IF(_xll.EQNXTDZ("217829","NDP_ADJCLOSE",$B27) =0,T26,_xll.EQNXTDZ("217829","NDP_ADJCLOSE",$B27))</f>
        <v>25415.8</v>
      </c>
      <c r="U27" cm="1">
        <f t="array" ref="U27">IF(_xll.EQNXTDZ("218498","NDP_ADJCLOSE",$B27) =0,U26,_xll.EQNXTDZ("218498","NDP_ADJCLOSE",$B27))</f>
        <v>59351.9</v>
      </c>
      <c r="V27" cm="1">
        <f t="array" ref="V27">IF(_xll.EQNXTDZ("224455","NDP_ADJCLOSE",$B27) =0,V26,_xll.EQNXTDZ("224455","NDP_ADJCLOSE",$B27))</f>
        <v>19144.849999999999</v>
      </c>
    </row>
    <row r="28" spans="2:22" x14ac:dyDescent="0.35">
      <c r="B28" s="2">
        <v>45553</v>
      </c>
      <c r="C28">
        <v>44.52</v>
      </c>
      <c r="D28">
        <v>561.4</v>
      </c>
      <c r="E28">
        <v>235.51</v>
      </c>
      <c r="F28">
        <v>28.21</v>
      </c>
      <c r="G28">
        <v>471.44</v>
      </c>
      <c r="H28">
        <v>21.83</v>
      </c>
      <c r="I28">
        <v>70.66</v>
      </c>
      <c r="J28">
        <v>99.59</v>
      </c>
      <c r="K28">
        <v>69.83</v>
      </c>
      <c r="L28">
        <v>60.1</v>
      </c>
      <c r="M28">
        <v>69.39</v>
      </c>
      <c r="N28">
        <v>153.01</v>
      </c>
      <c r="O28">
        <v>57.66</v>
      </c>
      <c r="P28">
        <v>219.45</v>
      </c>
      <c r="Q28">
        <v>26.19</v>
      </c>
      <c r="R28">
        <v>60140</v>
      </c>
      <c r="S28">
        <v>16.329999999999998</v>
      </c>
      <c r="T28" cm="1">
        <f t="array" ref="T28">IF(_xll.EQNXTDZ("217829","NDP_ADJCLOSE",$B28) =0,T27,_xll.EQNXTDZ("217829","NDP_ADJCLOSE",$B28))</f>
        <v>25377.55</v>
      </c>
      <c r="U28" cm="1">
        <f t="array" ref="U28">IF(_xll.EQNXTDZ("218498","NDP_ADJCLOSE",$B28) =0,U27,_xll.EQNXTDZ("218498","NDP_ADJCLOSE",$B28))</f>
        <v>59752.85</v>
      </c>
      <c r="V28" cm="1">
        <f t="array" ref="V28">IF(_xll.EQNXTDZ("224455","NDP_ADJCLOSE",$B28) =0,V27,_xll.EQNXTDZ("224455","NDP_ADJCLOSE",$B28))</f>
        <v>19389.75</v>
      </c>
    </row>
    <row r="29" spans="2:22" x14ac:dyDescent="0.35">
      <c r="B29" s="2">
        <v>45552</v>
      </c>
      <c r="C29">
        <v>44.68</v>
      </c>
      <c r="D29">
        <v>563.07000000000005</v>
      </c>
      <c r="E29">
        <v>237.34</v>
      </c>
      <c r="F29">
        <v>28.18</v>
      </c>
      <c r="G29">
        <v>473.49</v>
      </c>
      <c r="H29">
        <v>21.97</v>
      </c>
      <c r="I29">
        <v>71.72</v>
      </c>
      <c r="J29">
        <v>100.84</v>
      </c>
      <c r="K29">
        <v>70</v>
      </c>
      <c r="L29">
        <v>60.28</v>
      </c>
      <c r="M29">
        <v>69.709999999999994</v>
      </c>
      <c r="N29">
        <v>153.41999999999999</v>
      </c>
      <c r="O29">
        <v>57.96</v>
      </c>
      <c r="P29">
        <v>219.41</v>
      </c>
      <c r="Q29">
        <v>26.34</v>
      </c>
      <c r="R29">
        <v>60105</v>
      </c>
      <c r="S29">
        <v>16.39</v>
      </c>
      <c r="T29" cm="1">
        <f t="array" ref="T29">IF(_xll.EQNXTDZ("217829","NDP_ADJCLOSE",$B29) =0,T28,_xll.EQNXTDZ("217829","NDP_ADJCLOSE",$B29))</f>
        <v>25418.55</v>
      </c>
      <c r="U29" cm="1">
        <f t="array" ref="U29">IF(_xll.EQNXTDZ("218498","NDP_ADJCLOSE",$B29) =0,U28,_xll.EQNXTDZ("218498","NDP_ADJCLOSE",$B29))</f>
        <v>60180.75</v>
      </c>
      <c r="V29" cm="1">
        <f t="array" ref="V29">IF(_xll.EQNXTDZ("224455","NDP_ADJCLOSE",$B29) =0,V28,_xll.EQNXTDZ("224455","NDP_ADJCLOSE",$B29))</f>
        <v>19465.55</v>
      </c>
    </row>
    <row r="30" spans="2:22" x14ac:dyDescent="0.35">
      <c r="B30" s="2">
        <v>45551</v>
      </c>
      <c r="C30">
        <v>44.63</v>
      </c>
      <c r="D30">
        <v>562.84</v>
      </c>
      <c r="E30">
        <v>238.66</v>
      </c>
      <c r="F30">
        <v>28.09</v>
      </c>
      <c r="G30">
        <v>473.24</v>
      </c>
      <c r="H30">
        <v>21.82</v>
      </c>
      <c r="I30">
        <v>70.88</v>
      </c>
      <c r="J30">
        <v>101.33</v>
      </c>
      <c r="K30">
        <v>70.260000000000005</v>
      </c>
      <c r="L30">
        <v>60.32</v>
      </c>
      <c r="M30">
        <v>70.540000000000006</v>
      </c>
      <c r="N30">
        <v>153.66999999999999</v>
      </c>
      <c r="O30">
        <v>58.13</v>
      </c>
      <c r="P30">
        <v>217.61</v>
      </c>
      <c r="Q30">
        <v>26.01</v>
      </c>
      <c r="R30">
        <v>57985</v>
      </c>
      <c r="S30">
        <v>16.36</v>
      </c>
      <c r="T30" cm="1">
        <f t="array" ref="T30">IF(_xll.EQNXTDZ("217829","NDP_ADJCLOSE",$B30) =0,T29,_xll.EQNXTDZ("217829","NDP_ADJCLOSE",$B30))</f>
        <v>25383.75</v>
      </c>
      <c r="U30" cm="1">
        <f t="array" ref="U30">IF(_xll.EQNXTDZ("218498","NDP_ADJCLOSE",$B30) =0,U29,_xll.EQNXTDZ("218498","NDP_ADJCLOSE",$B30))</f>
        <v>60259.75</v>
      </c>
      <c r="V30" cm="1">
        <f t="array" ref="V30">IF(_xll.EQNXTDZ("224455","NDP_ADJCLOSE",$B30) =0,V29,_xll.EQNXTDZ("224455","NDP_ADJCLOSE",$B30))</f>
        <v>19537.75</v>
      </c>
    </row>
    <row r="31" spans="2:22" x14ac:dyDescent="0.35">
      <c r="B31" s="2">
        <v>45548</v>
      </c>
      <c r="C31">
        <v>44.46</v>
      </c>
      <c r="D31">
        <v>562.01</v>
      </c>
      <c r="E31">
        <v>238.68</v>
      </c>
      <c r="F31">
        <v>28.18</v>
      </c>
      <c r="G31">
        <v>475.34</v>
      </c>
      <c r="H31">
        <v>21.66</v>
      </c>
      <c r="I31">
        <v>69.84</v>
      </c>
      <c r="J31">
        <v>100.41</v>
      </c>
      <c r="K31">
        <v>69.75</v>
      </c>
      <c r="L31">
        <v>60.17</v>
      </c>
      <c r="M31">
        <v>69.87</v>
      </c>
      <c r="N31">
        <v>153.13999999999999</v>
      </c>
      <c r="O31">
        <v>57.85</v>
      </c>
      <c r="P31">
        <v>216.83</v>
      </c>
      <c r="Q31">
        <v>25.86</v>
      </c>
      <c r="R31">
        <v>59935</v>
      </c>
      <c r="S31">
        <v>16.36</v>
      </c>
      <c r="T31" cm="1">
        <f t="array" ref="T31">IF(_xll.EQNXTDZ("217829","NDP_ADJCLOSE",$B31) =0,T30,_xll.EQNXTDZ("217829","NDP_ADJCLOSE",$B31))</f>
        <v>25356.5</v>
      </c>
      <c r="U31" cm="1">
        <f t="array" ref="U31">IF(_xll.EQNXTDZ("218498","NDP_ADJCLOSE",$B31) =0,U30,_xll.EQNXTDZ("218498","NDP_ADJCLOSE",$B31))</f>
        <v>60034.05</v>
      </c>
      <c r="V31" cm="1">
        <f t="array" ref="V31">IF(_xll.EQNXTDZ("224455","NDP_ADJCLOSE",$B31) =0,V30,_xll.EQNXTDZ("224455","NDP_ADJCLOSE",$B31))</f>
        <v>19505.95</v>
      </c>
    </row>
    <row r="32" spans="2:22" x14ac:dyDescent="0.35">
      <c r="B32" s="2">
        <v>45547</v>
      </c>
      <c r="C32">
        <v>44.26</v>
      </c>
      <c r="D32">
        <v>559.09</v>
      </c>
      <c r="E32">
        <v>236.33</v>
      </c>
      <c r="F32">
        <v>28.22</v>
      </c>
      <c r="G32">
        <v>473.22</v>
      </c>
      <c r="H32">
        <v>21.62</v>
      </c>
      <c r="I32">
        <v>69.89</v>
      </c>
      <c r="J32">
        <v>100.14</v>
      </c>
      <c r="K32">
        <v>69.319999999999993</v>
      </c>
      <c r="L32">
        <v>59.9</v>
      </c>
      <c r="M32">
        <v>70.25</v>
      </c>
      <c r="N32">
        <v>152.36000000000001</v>
      </c>
      <c r="O32">
        <v>57.76</v>
      </c>
      <c r="P32">
        <v>211.61</v>
      </c>
      <c r="Q32">
        <v>25.71</v>
      </c>
      <c r="R32">
        <v>58580</v>
      </c>
      <c r="S32">
        <v>16.3</v>
      </c>
      <c r="T32" cm="1">
        <f t="array" ref="T32">IF(_xll.EQNXTDZ("217829","NDP_ADJCLOSE",$B32) =0,T31,_xll.EQNXTDZ("217829","NDP_ADJCLOSE",$B32))</f>
        <v>25388.9</v>
      </c>
      <c r="U32" cm="1">
        <f t="array" ref="U32">IF(_xll.EQNXTDZ("218498","NDP_ADJCLOSE",$B32) =0,U31,_xll.EQNXTDZ("218498","NDP_ADJCLOSE",$B32))</f>
        <v>59640.3</v>
      </c>
      <c r="V32" cm="1">
        <f t="array" ref="V32">IF(_xll.EQNXTDZ("224455","NDP_ADJCLOSE",$B32) =0,V31,_xll.EQNXTDZ("224455","NDP_ADJCLOSE",$B32))</f>
        <v>19354.75</v>
      </c>
    </row>
    <row r="33" spans="2:22" x14ac:dyDescent="0.35">
      <c r="B33" s="2">
        <v>45546</v>
      </c>
      <c r="C33">
        <v>43.97</v>
      </c>
      <c r="D33">
        <v>554.41999999999996</v>
      </c>
      <c r="E33">
        <v>232.25</v>
      </c>
      <c r="F33">
        <v>28.34</v>
      </c>
      <c r="G33">
        <v>468.62</v>
      </c>
      <c r="H33">
        <v>21.21</v>
      </c>
      <c r="I33">
        <v>67.849999999999994</v>
      </c>
      <c r="J33">
        <v>100.61</v>
      </c>
      <c r="K33">
        <v>68.84</v>
      </c>
      <c r="L33">
        <v>59.25</v>
      </c>
      <c r="M33">
        <v>69.56</v>
      </c>
      <c r="N33">
        <v>151.21</v>
      </c>
      <c r="O33">
        <v>57.125</v>
      </c>
      <c r="P33">
        <v>208.92</v>
      </c>
      <c r="Q33">
        <v>25.72</v>
      </c>
      <c r="R33">
        <v>57860</v>
      </c>
      <c r="S33">
        <v>16.22</v>
      </c>
      <c r="T33" cm="1">
        <f t="array" ref="T33">IF(_xll.EQNXTDZ("217829","NDP_ADJCLOSE",$B33) =0,T32,_xll.EQNXTDZ("217829","NDP_ADJCLOSE",$B33))</f>
        <v>24918.45</v>
      </c>
      <c r="U33" cm="1">
        <f t="array" ref="U33">IF(_xll.EQNXTDZ("218498","NDP_ADJCLOSE",$B33) =0,U32,_xll.EQNXTDZ("218498","NDP_ADJCLOSE",$B33))</f>
        <v>58938.05</v>
      </c>
      <c r="V33" cm="1">
        <f t="array" ref="V33">IF(_xll.EQNXTDZ("224455","NDP_ADJCLOSE",$B33) =0,V32,_xll.EQNXTDZ("224455","NDP_ADJCLOSE",$B33))</f>
        <v>19161.849999999999</v>
      </c>
    </row>
    <row r="34" spans="2:22" x14ac:dyDescent="0.35">
      <c r="B34" s="2">
        <v>45545</v>
      </c>
      <c r="C34">
        <v>43.7</v>
      </c>
      <c r="D34">
        <v>548.79</v>
      </c>
      <c r="E34">
        <v>232.62</v>
      </c>
      <c r="F34">
        <v>28.31</v>
      </c>
      <c r="G34">
        <v>458.66</v>
      </c>
      <c r="H34">
        <v>21.02</v>
      </c>
      <c r="I34">
        <v>66.959999999999994</v>
      </c>
      <c r="J34">
        <v>100.69</v>
      </c>
      <c r="K34">
        <v>68.47</v>
      </c>
      <c r="L34">
        <v>58.9</v>
      </c>
      <c r="M34">
        <v>69.14</v>
      </c>
      <c r="N34">
        <v>149.74</v>
      </c>
      <c r="O34">
        <v>57.04</v>
      </c>
      <c r="P34">
        <v>208.31</v>
      </c>
      <c r="Q34">
        <v>25.46</v>
      </c>
      <c r="R34">
        <v>58195</v>
      </c>
      <c r="S34">
        <v>16.11</v>
      </c>
      <c r="T34" cm="1">
        <f t="array" ref="T34">IF(_xll.EQNXTDZ("217829","NDP_ADJCLOSE",$B34) =0,T33,_xll.EQNXTDZ("217829","NDP_ADJCLOSE",$B34))</f>
        <v>25041.1</v>
      </c>
      <c r="U34" cm="1">
        <f t="array" ref="U34">IF(_xll.EQNXTDZ("218498","NDP_ADJCLOSE",$B34) =0,U33,_xll.EQNXTDZ("218498","NDP_ADJCLOSE",$B34))</f>
        <v>59039.05</v>
      </c>
      <c r="V34" cm="1">
        <f t="array" ref="V34">IF(_xll.EQNXTDZ("224455","NDP_ADJCLOSE",$B34) =0,V33,_xll.EQNXTDZ("224455","NDP_ADJCLOSE",$B34))</f>
        <v>19317.400000000001</v>
      </c>
    </row>
    <row r="35" spans="2:22" x14ac:dyDescent="0.35">
      <c r="B35" s="2">
        <v>45544</v>
      </c>
      <c r="C35">
        <v>43.8</v>
      </c>
      <c r="D35">
        <v>546.41</v>
      </c>
      <c r="E35">
        <v>231.6</v>
      </c>
      <c r="F35">
        <v>28.3</v>
      </c>
      <c r="G35">
        <v>454.46</v>
      </c>
      <c r="H35">
        <v>21.33</v>
      </c>
      <c r="I35">
        <v>69.27</v>
      </c>
      <c r="J35">
        <v>99.99</v>
      </c>
      <c r="K35">
        <v>68.8</v>
      </c>
      <c r="L35">
        <v>59.1</v>
      </c>
      <c r="M35">
        <v>69.33</v>
      </c>
      <c r="N35">
        <v>149.33000000000001</v>
      </c>
      <c r="O35">
        <v>56.95</v>
      </c>
      <c r="P35">
        <v>208.48</v>
      </c>
      <c r="Q35">
        <v>25.52</v>
      </c>
      <c r="R35">
        <v>57410</v>
      </c>
      <c r="S35">
        <v>16.07</v>
      </c>
      <c r="T35" cm="1">
        <f t="array" ref="T35">IF(_xll.EQNXTDZ("217829","NDP_ADJCLOSE",$B35) =0,T34,_xll.EQNXTDZ("217829","NDP_ADJCLOSE",$B35))</f>
        <v>24936.400000000001</v>
      </c>
      <c r="U35" cm="1">
        <f t="array" ref="U35">IF(_xll.EQNXTDZ("218498","NDP_ADJCLOSE",$B35) =0,U34,_xll.EQNXTDZ("218498","NDP_ADJCLOSE",$B35))</f>
        <v>58347.4</v>
      </c>
      <c r="V35" cm="1">
        <f t="array" ref="V35">IF(_xll.EQNXTDZ("224455","NDP_ADJCLOSE",$B35) =0,V34,_xll.EQNXTDZ("224455","NDP_ADJCLOSE",$B35))</f>
        <v>19097.400000000001</v>
      </c>
    </row>
    <row r="36" spans="2:22" x14ac:dyDescent="0.35">
      <c r="B36" s="2">
        <v>45541</v>
      </c>
      <c r="C36">
        <v>43.5</v>
      </c>
      <c r="D36">
        <v>540.36</v>
      </c>
      <c r="E36">
        <v>230.63</v>
      </c>
      <c r="F36">
        <v>28.18</v>
      </c>
      <c r="G36">
        <v>448.69</v>
      </c>
      <c r="H36">
        <v>21.27</v>
      </c>
      <c r="I36">
        <v>68.930000000000007</v>
      </c>
      <c r="J36">
        <v>99.56</v>
      </c>
      <c r="K36">
        <v>68.349999999999994</v>
      </c>
      <c r="L36">
        <v>58.41</v>
      </c>
      <c r="M36">
        <v>68.09</v>
      </c>
      <c r="N36">
        <v>147.75</v>
      </c>
      <c r="O36">
        <v>56.51</v>
      </c>
      <c r="P36">
        <v>207.9</v>
      </c>
      <c r="Q36">
        <v>25.5</v>
      </c>
      <c r="R36">
        <v>53695</v>
      </c>
      <c r="S36">
        <v>15.95</v>
      </c>
      <c r="T36" cm="1">
        <f t="array" ref="T36">IF(_xll.EQNXTDZ("217829","NDP_ADJCLOSE",$B36) =0,T35,_xll.EQNXTDZ("217829","NDP_ADJCLOSE",$B36))</f>
        <v>24852.15</v>
      </c>
      <c r="U36" cm="1">
        <f t="array" ref="U36">IF(_xll.EQNXTDZ("218498","NDP_ADJCLOSE",$B36) =0,U35,_xll.EQNXTDZ("218498","NDP_ADJCLOSE",$B36))</f>
        <v>58501.95</v>
      </c>
      <c r="V36" cm="1">
        <f t="array" ref="V36">IF(_xll.EQNXTDZ("224455","NDP_ADJCLOSE",$B36) =0,V35,_xll.EQNXTDZ("224455","NDP_ADJCLOSE",$B36))</f>
        <v>19276.05</v>
      </c>
    </row>
    <row r="37" spans="2:22" x14ac:dyDescent="0.35">
      <c r="B37" s="2">
        <v>45540</v>
      </c>
      <c r="C37">
        <v>44.14</v>
      </c>
      <c r="D37">
        <v>549.61</v>
      </c>
      <c r="E37">
        <v>232.35</v>
      </c>
      <c r="F37">
        <v>28.14</v>
      </c>
      <c r="G37">
        <v>461.04</v>
      </c>
      <c r="H37">
        <v>21.56</v>
      </c>
      <c r="I37">
        <v>69.89</v>
      </c>
      <c r="J37">
        <v>99.57</v>
      </c>
      <c r="K37">
        <v>69.260000000000005</v>
      </c>
      <c r="L37">
        <v>59.61</v>
      </c>
      <c r="M37">
        <v>70.58</v>
      </c>
      <c r="N37">
        <v>150.19</v>
      </c>
      <c r="O37">
        <v>57.24</v>
      </c>
      <c r="P37">
        <v>211.93</v>
      </c>
      <c r="Q37">
        <v>25.85</v>
      </c>
      <c r="R37">
        <v>56215</v>
      </c>
      <c r="S37">
        <v>16.12</v>
      </c>
      <c r="T37" cm="1">
        <f t="array" ref="T37">IF(_xll.EQNXTDZ("217829","NDP_ADJCLOSE",$B37) =0,T36,_xll.EQNXTDZ("217829","NDP_ADJCLOSE",$B37))</f>
        <v>25145.1</v>
      </c>
      <c r="U37" cm="1">
        <f t="array" ref="U37">IF(_xll.EQNXTDZ("218498","NDP_ADJCLOSE",$B37) =0,U36,_xll.EQNXTDZ("218498","NDP_ADJCLOSE",$B37))</f>
        <v>59448.5</v>
      </c>
      <c r="V37" cm="1">
        <f t="array" ref="V37">IF(_xll.EQNXTDZ("224455","NDP_ADJCLOSE",$B37) =0,V36,_xll.EQNXTDZ("224455","NDP_ADJCLOSE",$B37))</f>
        <v>19520.95</v>
      </c>
    </row>
    <row r="38" spans="2:22" x14ac:dyDescent="0.35">
      <c r="B38" s="2">
        <v>45539</v>
      </c>
      <c r="C38">
        <v>44.02</v>
      </c>
      <c r="D38">
        <v>550.95000000000005</v>
      </c>
      <c r="E38">
        <v>230.43</v>
      </c>
      <c r="F38">
        <v>28.18</v>
      </c>
      <c r="G38">
        <v>460.61</v>
      </c>
      <c r="H38">
        <v>21.51</v>
      </c>
      <c r="I38">
        <v>69.61</v>
      </c>
      <c r="J38">
        <v>99.01</v>
      </c>
      <c r="K38">
        <v>69.42</v>
      </c>
      <c r="L38">
        <v>59.3</v>
      </c>
      <c r="M38">
        <v>70.16</v>
      </c>
      <c r="N38">
        <v>150.72</v>
      </c>
      <c r="O38">
        <v>57.55</v>
      </c>
      <c r="P38">
        <v>212.99</v>
      </c>
      <c r="Q38">
        <v>25.98</v>
      </c>
      <c r="R38">
        <v>58355</v>
      </c>
      <c r="S38">
        <v>16.13</v>
      </c>
      <c r="T38" cm="1">
        <f t="array" ref="T38">IF(_xll.EQNXTDZ("217829","NDP_ADJCLOSE",$B38) =0,T37,_xll.EQNXTDZ("217829","NDP_ADJCLOSE",$B38))</f>
        <v>25198.7</v>
      </c>
      <c r="U38" cm="1">
        <f t="array" ref="U38">IF(_xll.EQNXTDZ("218498","NDP_ADJCLOSE",$B38) =0,U37,_xll.EQNXTDZ("218498","NDP_ADJCLOSE",$B38))</f>
        <v>59223.7</v>
      </c>
      <c r="V38" cm="1">
        <f t="array" ref="V38">IF(_xll.EQNXTDZ("224455","NDP_ADJCLOSE",$B38) =0,V37,_xll.EQNXTDZ("224455","NDP_ADJCLOSE",$B38))</f>
        <v>19322.25</v>
      </c>
    </row>
    <row r="39" spans="2:22" x14ac:dyDescent="0.35">
      <c r="B39" s="2">
        <v>45538</v>
      </c>
      <c r="C39">
        <v>44.04</v>
      </c>
      <c r="D39">
        <v>552.08000000000004</v>
      </c>
      <c r="E39">
        <v>230.29</v>
      </c>
      <c r="F39">
        <v>28.32</v>
      </c>
      <c r="G39">
        <v>461.81</v>
      </c>
      <c r="H39">
        <v>21.67</v>
      </c>
      <c r="I39">
        <v>71.09</v>
      </c>
      <c r="J39">
        <v>97.75</v>
      </c>
      <c r="K39">
        <v>69.599999999999994</v>
      </c>
      <c r="L39">
        <v>59.3</v>
      </c>
      <c r="M39">
        <v>70.89</v>
      </c>
      <c r="N39">
        <v>151.01</v>
      </c>
      <c r="O39">
        <v>57.28</v>
      </c>
      <c r="P39">
        <v>213.35</v>
      </c>
      <c r="Q39">
        <v>26</v>
      </c>
      <c r="R39">
        <v>58240</v>
      </c>
      <c r="S39">
        <v>16.13</v>
      </c>
      <c r="T39" cm="1">
        <f t="array" ref="T39">IF(_xll.EQNXTDZ("217829","NDP_ADJCLOSE",$B39) =0,T38,_xll.EQNXTDZ("217829","NDP_ADJCLOSE",$B39))</f>
        <v>25279.85</v>
      </c>
      <c r="U39" cm="1">
        <f t="array" ref="U39">IF(_xll.EQNXTDZ("218498","NDP_ADJCLOSE",$B39) =0,U38,_xll.EQNXTDZ("218498","NDP_ADJCLOSE",$B39))</f>
        <v>59297.85</v>
      </c>
      <c r="V39" cm="1">
        <f t="array" ref="V39">IF(_xll.EQNXTDZ("224455","NDP_ADJCLOSE",$B39) =0,V38,_xll.EQNXTDZ("224455","NDP_ADJCLOSE",$B39))</f>
        <v>19326.7</v>
      </c>
    </row>
    <row r="40" spans="2:22" x14ac:dyDescent="0.35">
      <c r="B40" s="2">
        <v>45534</v>
      </c>
      <c r="C40">
        <v>44.72</v>
      </c>
      <c r="D40">
        <v>563.67999999999995</v>
      </c>
      <c r="E40">
        <v>231.29</v>
      </c>
      <c r="F40">
        <v>28.27</v>
      </c>
      <c r="G40">
        <v>476.27</v>
      </c>
      <c r="H40">
        <v>22.11</v>
      </c>
      <c r="I40">
        <v>74.34</v>
      </c>
      <c r="J40">
        <v>96.49</v>
      </c>
      <c r="K40">
        <v>70.930000000000007</v>
      </c>
      <c r="L40">
        <v>60.66</v>
      </c>
      <c r="M40">
        <v>71.97</v>
      </c>
      <c r="N40">
        <v>154.18</v>
      </c>
      <c r="O40">
        <v>57.72</v>
      </c>
      <c r="P40">
        <v>220.08</v>
      </c>
      <c r="Q40">
        <v>26.46</v>
      </c>
      <c r="R40">
        <v>58980</v>
      </c>
      <c r="S40">
        <v>16.34</v>
      </c>
      <c r="T40" cm="1">
        <f t="array" ref="T40">IF(_xll.EQNXTDZ("217829","NDP_ADJCLOSE",$B40) =0,T39,_xll.EQNXTDZ("217829","NDP_ADJCLOSE",$B40))</f>
        <v>25235.9</v>
      </c>
      <c r="U40" cm="1">
        <f t="array" ref="U40">IF(_xll.EQNXTDZ("218498","NDP_ADJCLOSE",$B40) =0,U39,_xll.EQNXTDZ("218498","NDP_ADJCLOSE",$B40))</f>
        <v>59286.65</v>
      </c>
      <c r="V40" cm="1">
        <f t="array" ref="V40">IF(_xll.EQNXTDZ("224455","NDP_ADJCLOSE",$B40) =0,V39,_xll.EQNXTDZ("224455","NDP_ADJCLOSE",$B40))</f>
        <v>19307.099999999999</v>
      </c>
    </row>
    <row r="41" spans="2:22" x14ac:dyDescent="0.35">
      <c r="B41" s="2">
        <v>45533</v>
      </c>
      <c r="C41">
        <v>44.6</v>
      </c>
      <c r="D41">
        <v>558.35</v>
      </c>
      <c r="E41">
        <v>232.95</v>
      </c>
      <c r="F41">
        <v>28.19</v>
      </c>
      <c r="G41">
        <v>470.66</v>
      </c>
      <c r="H41">
        <v>22.36</v>
      </c>
      <c r="I41">
        <v>76.77</v>
      </c>
      <c r="J41">
        <v>97.53</v>
      </c>
      <c r="K41">
        <v>70.77</v>
      </c>
      <c r="L41">
        <v>60.69</v>
      </c>
      <c r="M41">
        <v>71.540000000000006</v>
      </c>
      <c r="N41">
        <v>152.96</v>
      </c>
      <c r="O41">
        <v>57.27</v>
      </c>
      <c r="P41">
        <v>218.81</v>
      </c>
      <c r="Q41">
        <v>26.33</v>
      </c>
      <c r="R41">
        <v>59275</v>
      </c>
      <c r="S41">
        <v>16.28</v>
      </c>
      <c r="T41" cm="1">
        <f t="array" ref="T41">IF(_xll.EQNXTDZ("217829","NDP_ADJCLOSE",$B41) =0,T40,_xll.EQNXTDZ("217829","NDP_ADJCLOSE",$B41))</f>
        <v>25151.95</v>
      </c>
      <c r="U41" cm="1">
        <f t="array" ref="U41">IF(_xll.EQNXTDZ("218498","NDP_ADJCLOSE",$B41) =0,U40,_xll.EQNXTDZ("218498","NDP_ADJCLOSE",$B41))</f>
        <v>58883.95</v>
      </c>
      <c r="V41" cm="1">
        <f t="array" ref="V41">IF(_xll.EQNXTDZ("224455","NDP_ADJCLOSE",$B41) =0,V40,_xll.EQNXTDZ("224455","NDP_ADJCLOSE",$B41))</f>
        <v>19214.55</v>
      </c>
    </row>
    <row r="42" spans="2:22" x14ac:dyDescent="0.35">
      <c r="B42" s="2">
        <v>45532</v>
      </c>
      <c r="C42">
        <v>44.54</v>
      </c>
      <c r="D42">
        <v>558.29999999999995</v>
      </c>
      <c r="E42">
        <v>231.75</v>
      </c>
      <c r="F42">
        <v>28.09</v>
      </c>
      <c r="G42">
        <v>471.35</v>
      </c>
      <c r="H42">
        <v>22.11</v>
      </c>
      <c r="I42">
        <v>75.48</v>
      </c>
      <c r="J42">
        <v>97.85</v>
      </c>
      <c r="K42">
        <v>70.55</v>
      </c>
      <c r="L42">
        <v>60.79</v>
      </c>
      <c r="M42">
        <v>71.42</v>
      </c>
      <c r="N42">
        <v>152.86000000000001</v>
      </c>
      <c r="O42">
        <v>57.15</v>
      </c>
      <c r="P42">
        <v>217.26</v>
      </c>
      <c r="Q42">
        <v>26.14</v>
      </c>
      <c r="R42">
        <v>58950</v>
      </c>
      <c r="S42">
        <v>16.28</v>
      </c>
      <c r="T42" cm="1">
        <f t="array" ref="T42">IF(_xll.EQNXTDZ("217829","NDP_ADJCLOSE",$B42) =0,T41,_xll.EQNXTDZ("217829","NDP_ADJCLOSE",$B42))</f>
        <v>25052.35</v>
      </c>
      <c r="U42" cm="1">
        <f t="array" ref="U42">IF(_xll.EQNXTDZ("218498","NDP_ADJCLOSE",$B42) =0,U41,_xll.EQNXTDZ("218498","NDP_ADJCLOSE",$B42))</f>
        <v>59146.400000000001</v>
      </c>
      <c r="V42" cm="1">
        <f t="array" ref="V42">IF(_xll.EQNXTDZ("224455","NDP_ADJCLOSE",$B42) =0,V41,_xll.EQNXTDZ("224455","NDP_ADJCLOSE",$B42))</f>
        <v>19319.75</v>
      </c>
    </row>
    <row r="43" spans="2:22" x14ac:dyDescent="0.35">
      <c r="B43" s="2">
        <v>45531</v>
      </c>
      <c r="C43">
        <v>44.83</v>
      </c>
      <c r="D43">
        <v>561.55999999999995</v>
      </c>
      <c r="E43">
        <v>233.39</v>
      </c>
      <c r="F43">
        <v>27.93</v>
      </c>
      <c r="G43">
        <v>476.76</v>
      </c>
      <c r="H43">
        <v>22.38</v>
      </c>
      <c r="I43">
        <v>76.489999999999995</v>
      </c>
      <c r="J43">
        <v>97.97</v>
      </c>
      <c r="K43">
        <v>70.849999999999994</v>
      </c>
      <c r="L43">
        <v>61</v>
      </c>
      <c r="M43">
        <v>71.73</v>
      </c>
      <c r="N43">
        <v>153.59</v>
      </c>
      <c r="O43">
        <v>57.17</v>
      </c>
      <c r="P43">
        <v>218.74</v>
      </c>
      <c r="Q43">
        <v>26.56</v>
      </c>
      <c r="R43">
        <v>62055</v>
      </c>
      <c r="S43">
        <v>16.350000000000001</v>
      </c>
      <c r="T43" cm="1">
        <f t="array" ref="T43">IF(_xll.EQNXTDZ("217829","NDP_ADJCLOSE",$B43) =0,T42,_xll.EQNXTDZ("217829","NDP_ADJCLOSE",$B43))</f>
        <v>25017.75</v>
      </c>
      <c r="U43" cm="1">
        <f t="array" ref="U43">IF(_xll.EQNXTDZ("218498","NDP_ADJCLOSE",$B43) =0,U42,_xll.EQNXTDZ("218498","NDP_ADJCLOSE",$B43))</f>
        <v>59220.25</v>
      </c>
      <c r="V43" cm="1">
        <f t="array" ref="V43">IF(_xll.EQNXTDZ("224455","NDP_ADJCLOSE",$B43) =0,V42,_xll.EQNXTDZ("224455","NDP_ADJCLOSE",$B43))</f>
        <v>19333.3</v>
      </c>
    </row>
    <row r="44" spans="2:22" x14ac:dyDescent="0.35">
      <c r="B44" s="2">
        <v>45530</v>
      </c>
      <c r="C44">
        <v>44.78</v>
      </c>
      <c r="D44">
        <v>560.79</v>
      </c>
      <c r="E44">
        <v>232.76</v>
      </c>
      <c r="F44">
        <v>28.02</v>
      </c>
      <c r="G44">
        <v>475.34</v>
      </c>
      <c r="H44">
        <v>22.49</v>
      </c>
      <c r="I44">
        <v>77.83</v>
      </c>
      <c r="J44">
        <v>98.14</v>
      </c>
      <c r="K44">
        <v>70.55</v>
      </c>
      <c r="L44">
        <v>60.93</v>
      </c>
      <c r="M44">
        <v>71.03</v>
      </c>
      <c r="N44">
        <v>153.36000000000001</v>
      </c>
      <c r="O44">
        <v>57.19</v>
      </c>
      <c r="P44">
        <v>220.45</v>
      </c>
      <c r="Q44">
        <v>26.27</v>
      </c>
      <c r="R44">
        <v>63330</v>
      </c>
      <c r="S44">
        <v>16.329999999999998</v>
      </c>
      <c r="T44" cm="1">
        <f t="array" ref="T44">IF(_xll.EQNXTDZ("217829","NDP_ADJCLOSE",$B44) =0,T43,_xll.EQNXTDZ("217829","NDP_ADJCLOSE",$B44))</f>
        <v>25010.6</v>
      </c>
      <c r="U44" cm="1">
        <f t="array" ref="U44">IF(_xll.EQNXTDZ("218498","NDP_ADJCLOSE",$B44) =0,U43,_xll.EQNXTDZ("218498","NDP_ADJCLOSE",$B44))</f>
        <v>58931.15</v>
      </c>
      <c r="V44" cm="1">
        <f t="array" ref="V44">IF(_xll.EQNXTDZ("224455","NDP_ADJCLOSE",$B44) =0,V43,_xll.EQNXTDZ("224455","NDP_ADJCLOSE",$B44))</f>
        <v>19132.25</v>
      </c>
    </row>
    <row r="45" spans="2:22" x14ac:dyDescent="0.35">
      <c r="B45" s="2">
        <v>45527</v>
      </c>
      <c r="C45">
        <v>45.07</v>
      </c>
      <c r="D45">
        <v>562.13</v>
      </c>
      <c r="E45">
        <v>232.02</v>
      </c>
      <c r="F45">
        <v>27.96</v>
      </c>
      <c r="G45">
        <v>480</v>
      </c>
      <c r="H45">
        <v>22.26</v>
      </c>
      <c r="I45">
        <v>75.55</v>
      </c>
      <c r="J45">
        <v>98.39</v>
      </c>
      <c r="K45">
        <v>70.77</v>
      </c>
      <c r="L45">
        <v>61.29</v>
      </c>
      <c r="M45">
        <v>71.930000000000007</v>
      </c>
      <c r="N45">
        <v>153.80000000000001</v>
      </c>
      <c r="O45">
        <v>57.08</v>
      </c>
      <c r="P45">
        <v>220.38</v>
      </c>
      <c r="Q45">
        <v>26.48</v>
      </c>
      <c r="R45">
        <v>63815</v>
      </c>
      <c r="S45">
        <v>16.38</v>
      </c>
      <c r="T45" cm="1">
        <f t="array" ref="T45">IF(_xll.EQNXTDZ("217829","NDP_ADJCLOSE",$B45) =0,T44,_xll.EQNXTDZ("217829","NDP_ADJCLOSE",$B45))</f>
        <v>24823.15</v>
      </c>
      <c r="U45" cm="1">
        <f t="array" ref="U45">IF(_xll.EQNXTDZ("218498","NDP_ADJCLOSE",$B45) =0,U44,_xll.EQNXTDZ("218498","NDP_ADJCLOSE",$B45))</f>
        <v>58555.3</v>
      </c>
      <c r="V45" cm="1">
        <f t="array" ref="V45">IF(_xll.EQNXTDZ("224455","NDP_ADJCLOSE",$B45) =0,V44,_xll.EQNXTDZ("224455","NDP_ADJCLOSE",$B45))</f>
        <v>19079.25</v>
      </c>
    </row>
    <row r="46" spans="2:22" x14ac:dyDescent="0.35">
      <c r="B46" s="2">
        <v>45526</v>
      </c>
      <c r="C46">
        <v>44.43</v>
      </c>
      <c r="D46">
        <v>556.22</v>
      </c>
      <c r="E46">
        <v>229.37</v>
      </c>
      <c r="F46">
        <v>28.2</v>
      </c>
      <c r="G46">
        <v>474.85</v>
      </c>
      <c r="H46">
        <v>21.87</v>
      </c>
      <c r="I46">
        <v>73.58</v>
      </c>
      <c r="J46">
        <v>97.75</v>
      </c>
      <c r="K46">
        <v>69.58</v>
      </c>
      <c r="L46">
        <v>60.16</v>
      </c>
      <c r="M46">
        <v>70.31</v>
      </c>
      <c r="N46">
        <v>151.49</v>
      </c>
      <c r="O46">
        <v>56.78</v>
      </c>
      <c r="P46">
        <v>213.56</v>
      </c>
      <c r="Q46">
        <v>26.07</v>
      </c>
      <c r="R46">
        <v>60350</v>
      </c>
      <c r="S46">
        <v>16.23</v>
      </c>
      <c r="T46" cm="1">
        <f t="array" ref="T46">IF(_xll.EQNXTDZ("217829","NDP_ADJCLOSE",$B46) =0,T45,_xll.EQNXTDZ("217829","NDP_ADJCLOSE",$B46))</f>
        <v>24811.5</v>
      </c>
      <c r="U46" cm="1">
        <f t="array" ref="U46">IF(_xll.EQNXTDZ("218498","NDP_ADJCLOSE",$B46) =0,U45,_xll.EQNXTDZ("218498","NDP_ADJCLOSE",$B46))</f>
        <v>58844.85</v>
      </c>
      <c r="V46" cm="1">
        <f t="array" ref="V46">IF(_xll.EQNXTDZ("224455","NDP_ADJCLOSE",$B46) =0,V45,_xll.EQNXTDZ("224455","NDP_ADJCLOSE",$B46))</f>
        <v>19099.599999999999</v>
      </c>
    </row>
    <row r="47" spans="2:22" x14ac:dyDescent="0.35">
      <c r="B47" s="2">
        <v>45525</v>
      </c>
      <c r="C47">
        <v>44.96</v>
      </c>
      <c r="D47">
        <v>560.62</v>
      </c>
      <c r="E47">
        <v>232.15</v>
      </c>
      <c r="F47">
        <v>28.07</v>
      </c>
      <c r="G47">
        <v>482.5</v>
      </c>
      <c r="H47">
        <v>21.89</v>
      </c>
      <c r="I47">
        <v>72.599999999999994</v>
      </c>
      <c r="J47">
        <v>98.73</v>
      </c>
      <c r="K47">
        <v>69.989999999999995</v>
      </c>
      <c r="L47">
        <v>61.06</v>
      </c>
      <c r="M47">
        <v>70.83</v>
      </c>
      <c r="N47">
        <v>152.87</v>
      </c>
      <c r="O47">
        <v>56.92</v>
      </c>
      <c r="P47">
        <v>215.46</v>
      </c>
      <c r="Q47">
        <v>26.27</v>
      </c>
      <c r="R47">
        <v>61730</v>
      </c>
      <c r="S47">
        <v>16.350000000000001</v>
      </c>
      <c r="T47" cm="1">
        <f t="array" ref="T47">IF(_xll.EQNXTDZ("217829","NDP_ADJCLOSE",$B47) =0,T46,_xll.EQNXTDZ("217829","NDP_ADJCLOSE",$B47))</f>
        <v>24770.2</v>
      </c>
      <c r="U47" cm="1">
        <f t="array" ref="U47">IF(_xll.EQNXTDZ("218498","NDP_ADJCLOSE",$B47) =0,U46,_xll.EQNXTDZ("218498","NDP_ADJCLOSE",$B47))</f>
        <v>58444.05</v>
      </c>
      <c r="V47" cm="1">
        <f t="array" ref="V47">IF(_xll.EQNXTDZ("224455","NDP_ADJCLOSE",$B47) =0,V46,_xll.EQNXTDZ("224455","NDP_ADJCLOSE",$B47))</f>
        <v>19067.349999999999</v>
      </c>
    </row>
    <row r="48" spans="2:22" x14ac:dyDescent="0.35">
      <c r="B48" s="2">
        <v>45524</v>
      </c>
      <c r="C48">
        <v>44.75</v>
      </c>
      <c r="D48">
        <v>558.70000000000005</v>
      </c>
      <c r="E48">
        <v>232.46</v>
      </c>
      <c r="F48">
        <v>28.16</v>
      </c>
      <c r="G48">
        <v>480.26</v>
      </c>
      <c r="H48">
        <v>22</v>
      </c>
      <c r="I48">
        <v>73.83</v>
      </c>
      <c r="J48">
        <v>98.67</v>
      </c>
      <c r="K48">
        <v>69.400000000000006</v>
      </c>
      <c r="L48">
        <v>60.94</v>
      </c>
      <c r="M48">
        <v>70.02</v>
      </c>
      <c r="N48">
        <v>152</v>
      </c>
      <c r="O48">
        <v>56.59</v>
      </c>
      <c r="P48">
        <v>212.69</v>
      </c>
      <c r="Q48">
        <v>26</v>
      </c>
      <c r="R48">
        <v>59670</v>
      </c>
      <c r="S48">
        <v>16.29</v>
      </c>
      <c r="T48" cm="1">
        <f t="array" ref="T48">IF(_xll.EQNXTDZ("217829","NDP_ADJCLOSE",$B48) =0,T47,_xll.EQNXTDZ("217829","NDP_ADJCLOSE",$B48))</f>
        <v>24698.85</v>
      </c>
      <c r="U48" cm="1">
        <f t="array" ref="U48">IF(_xll.EQNXTDZ("218498","NDP_ADJCLOSE",$B48) =0,U47,_xll.EQNXTDZ("218498","NDP_ADJCLOSE",$B48))</f>
        <v>58247.85</v>
      </c>
      <c r="V48" cm="1">
        <f t="array" ref="V48">IF(_xll.EQNXTDZ("224455","NDP_ADJCLOSE",$B48) =0,V47,_xll.EQNXTDZ("224455","NDP_ADJCLOSE",$B48))</f>
        <v>18839.95</v>
      </c>
    </row>
    <row r="49" spans="2:22" x14ac:dyDescent="0.35">
      <c r="B49" s="2">
        <v>45523</v>
      </c>
      <c r="C49">
        <v>45.19</v>
      </c>
      <c r="D49">
        <v>559.61</v>
      </c>
      <c r="E49">
        <v>231.61</v>
      </c>
      <c r="F49">
        <v>28.26</v>
      </c>
      <c r="G49">
        <v>481.27</v>
      </c>
      <c r="H49">
        <v>22.09</v>
      </c>
      <c r="I49">
        <v>74.38</v>
      </c>
      <c r="J49">
        <v>97.89</v>
      </c>
      <c r="K49">
        <v>69.59</v>
      </c>
      <c r="L49">
        <v>61.15</v>
      </c>
      <c r="M49">
        <v>70.36</v>
      </c>
      <c r="N49">
        <v>152.22</v>
      </c>
      <c r="O49">
        <v>56.49</v>
      </c>
      <c r="P49">
        <v>215.2</v>
      </c>
      <c r="Q49">
        <v>26.6</v>
      </c>
      <c r="R49">
        <v>59200</v>
      </c>
      <c r="S49">
        <v>16.29</v>
      </c>
      <c r="T49" cm="1">
        <f t="array" ref="T49">IF(_xll.EQNXTDZ("217829","NDP_ADJCLOSE",$B49) =0,T48,_xll.EQNXTDZ("217829","NDP_ADJCLOSE",$B49))</f>
        <v>24572.65</v>
      </c>
      <c r="U49" cm="1">
        <f t="array" ref="U49">IF(_xll.EQNXTDZ("218498","NDP_ADJCLOSE",$B49) =0,U48,_xll.EQNXTDZ("218498","NDP_ADJCLOSE",$B49))</f>
        <v>57760.9</v>
      </c>
      <c r="V49" cm="1">
        <f t="array" ref="V49">IF(_xll.EQNXTDZ("224455","NDP_ADJCLOSE",$B49) =0,V48,_xll.EQNXTDZ("224455","NDP_ADJCLOSE",$B49))</f>
        <v>18752.7</v>
      </c>
    </row>
    <row r="50" spans="2:22" x14ac:dyDescent="0.35">
      <c r="B50" s="2">
        <v>45520</v>
      </c>
      <c r="C50">
        <v>44.73</v>
      </c>
      <c r="D50">
        <v>554.30999999999995</v>
      </c>
      <c r="E50">
        <v>231.99</v>
      </c>
      <c r="F50">
        <v>28.41</v>
      </c>
      <c r="G50">
        <v>475.03</v>
      </c>
      <c r="H50">
        <v>22.21</v>
      </c>
      <c r="I50">
        <v>76.319999999999993</v>
      </c>
      <c r="J50">
        <v>97.44</v>
      </c>
      <c r="K50">
        <v>68.819999999999993</v>
      </c>
      <c r="L50">
        <v>60.5</v>
      </c>
      <c r="M50">
        <v>69.37</v>
      </c>
      <c r="N50">
        <v>150.71</v>
      </c>
      <c r="O50">
        <v>56.37</v>
      </c>
      <c r="P50">
        <v>212.6</v>
      </c>
      <c r="Q50">
        <v>26.36</v>
      </c>
      <c r="R50">
        <v>59990</v>
      </c>
      <c r="S50">
        <v>16.13</v>
      </c>
      <c r="T50" cm="1">
        <f t="array" ref="T50">IF(_xll.EQNXTDZ("217829","NDP_ADJCLOSE",$B50) =0,T49,_xll.EQNXTDZ("217829","NDP_ADJCLOSE",$B50))</f>
        <v>24541.15</v>
      </c>
      <c r="U50" cm="1">
        <f t="array" ref="U50">IF(_xll.EQNXTDZ("218498","NDP_ADJCLOSE",$B50) =0,U49,_xll.EQNXTDZ("218498","NDP_ADJCLOSE",$B50))</f>
        <v>57656</v>
      </c>
      <c r="V50" cm="1">
        <f t="array" ref="V50">IF(_xll.EQNXTDZ("224455","NDP_ADJCLOSE",$B50) =0,V49,_xll.EQNXTDZ("224455","NDP_ADJCLOSE",$B50))</f>
        <v>18436.849999999999</v>
      </c>
    </row>
    <row r="51" spans="2:22" x14ac:dyDescent="0.35">
      <c r="B51" s="2">
        <v>45519</v>
      </c>
      <c r="C51">
        <v>44.27</v>
      </c>
      <c r="D51">
        <v>553.07000000000005</v>
      </c>
      <c r="E51">
        <v>226.91</v>
      </c>
      <c r="F51">
        <v>28.55</v>
      </c>
      <c r="G51">
        <v>474.42</v>
      </c>
      <c r="H51">
        <v>22.35</v>
      </c>
      <c r="I51">
        <v>77.41</v>
      </c>
      <c r="J51">
        <v>97.1</v>
      </c>
      <c r="K51">
        <v>68.45</v>
      </c>
      <c r="L51">
        <v>59.88</v>
      </c>
      <c r="M51">
        <v>69.010000000000005</v>
      </c>
      <c r="N51">
        <v>150.09</v>
      </c>
      <c r="O51">
        <v>55.87</v>
      </c>
      <c r="P51">
        <v>212.04</v>
      </c>
      <c r="Q51">
        <v>25.84</v>
      </c>
      <c r="R51">
        <v>57220</v>
      </c>
      <c r="S51">
        <v>16.13</v>
      </c>
      <c r="T51" cm="1">
        <f t="array" ref="T51">IF(_xll.EQNXTDZ("217829","NDP_ADJCLOSE",$B51) =0,T50,_xll.EQNXTDZ("217829","NDP_ADJCLOSE",$B51))</f>
        <v>24541.15</v>
      </c>
      <c r="U51" cm="1">
        <f t="array" ref="U51">IF(_xll.EQNXTDZ("218498","NDP_ADJCLOSE",$B51) =0,U50,_xll.EQNXTDZ("218498","NDP_ADJCLOSE",$B51))</f>
        <v>57656</v>
      </c>
      <c r="V51" cm="1">
        <f t="array" ref="V51">IF(_xll.EQNXTDZ("224455","NDP_ADJCLOSE",$B51) =0,V50,_xll.EQNXTDZ("224455","NDP_ADJCLOSE",$B51))</f>
        <v>18436.849999999999</v>
      </c>
    </row>
    <row r="52" spans="2:22" x14ac:dyDescent="0.35">
      <c r="B52" s="2">
        <v>45518</v>
      </c>
      <c r="C52">
        <v>43.79</v>
      </c>
      <c r="D52">
        <v>543.75</v>
      </c>
      <c r="E52">
        <v>226.2</v>
      </c>
      <c r="F52">
        <v>28.45</v>
      </c>
      <c r="G52">
        <v>462.73</v>
      </c>
      <c r="H52">
        <v>22.17</v>
      </c>
      <c r="I52">
        <v>76.59</v>
      </c>
      <c r="J52">
        <v>97.89</v>
      </c>
      <c r="K52">
        <v>67.760000000000005</v>
      </c>
      <c r="L52">
        <v>59.35</v>
      </c>
      <c r="M52">
        <v>67.709999999999994</v>
      </c>
      <c r="N52">
        <v>147.87</v>
      </c>
      <c r="O52">
        <v>55.37</v>
      </c>
      <c r="P52">
        <v>206.68</v>
      </c>
      <c r="Q52">
        <v>25.32</v>
      </c>
      <c r="R52">
        <v>59080</v>
      </c>
      <c r="S52">
        <v>15.98</v>
      </c>
      <c r="T52" cm="1">
        <f t="array" ref="T52">IF(_xll.EQNXTDZ("217829","NDP_ADJCLOSE",$B52) =0,T51,_xll.EQNXTDZ("217829","NDP_ADJCLOSE",$B52))</f>
        <v>24143.75</v>
      </c>
      <c r="U52" cm="1">
        <f t="array" ref="U52">IF(_xll.EQNXTDZ("218498","NDP_ADJCLOSE",$B52) =0,U51,_xll.EQNXTDZ("218498","NDP_ADJCLOSE",$B52))</f>
        <v>56547.05</v>
      </c>
      <c r="V52" cm="1">
        <f t="array" ref="V52">IF(_xll.EQNXTDZ("224455","NDP_ADJCLOSE",$B52) =0,V51,_xll.EQNXTDZ("224455","NDP_ADJCLOSE",$B52))</f>
        <v>18087.5</v>
      </c>
    </row>
    <row r="53" spans="2:22" x14ac:dyDescent="0.35">
      <c r="B53" s="2">
        <v>45517</v>
      </c>
      <c r="C53">
        <v>44.07</v>
      </c>
      <c r="D53">
        <v>542.04</v>
      </c>
      <c r="E53">
        <v>228.06</v>
      </c>
      <c r="F53">
        <v>28.42</v>
      </c>
      <c r="G53">
        <v>462.58</v>
      </c>
      <c r="H53">
        <v>22.31</v>
      </c>
      <c r="I53">
        <v>77.64</v>
      </c>
      <c r="J53">
        <v>97.28</v>
      </c>
      <c r="K53">
        <v>67.39</v>
      </c>
      <c r="L53">
        <v>59.38</v>
      </c>
      <c r="M53">
        <v>67.61</v>
      </c>
      <c r="N53">
        <v>147.41999999999999</v>
      </c>
      <c r="O53">
        <v>55.53</v>
      </c>
      <c r="P53">
        <v>207.97</v>
      </c>
      <c r="Q53">
        <v>25.8</v>
      </c>
      <c r="R53">
        <v>61105</v>
      </c>
      <c r="S53">
        <v>15.94</v>
      </c>
      <c r="T53" cm="1">
        <f t="array" ref="T53">IF(_xll.EQNXTDZ("217829","NDP_ADJCLOSE",$B53) =0,T52,_xll.EQNXTDZ("217829","NDP_ADJCLOSE",$B53))</f>
        <v>24139</v>
      </c>
      <c r="U53" cm="1">
        <f t="array" ref="U53">IF(_xll.EQNXTDZ("218498","NDP_ADJCLOSE",$B53) =0,U52,_xll.EQNXTDZ("218498","NDP_ADJCLOSE",$B53))</f>
        <v>56881.5</v>
      </c>
      <c r="V53" cm="1">
        <f t="array" ref="V53">IF(_xll.EQNXTDZ("224455","NDP_ADJCLOSE",$B53) =0,V52,_xll.EQNXTDZ("224455","NDP_ADJCLOSE",$B53))</f>
        <v>18203.650000000001</v>
      </c>
    </row>
    <row r="54" spans="2:22" x14ac:dyDescent="0.35">
      <c r="B54" s="2">
        <v>45516</v>
      </c>
      <c r="C54">
        <v>43.74</v>
      </c>
      <c r="D54">
        <v>533.27</v>
      </c>
      <c r="E54">
        <v>228.41</v>
      </c>
      <c r="F54">
        <v>28.57</v>
      </c>
      <c r="G54">
        <v>451.38</v>
      </c>
      <c r="H54">
        <v>22.52</v>
      </c>
      <c r="I54">
        <v>78.63</v>
      </c>
      <c r="J54">
        <v>96.61</v>
      </c>
      <c r="K54">
        <v>66.5</v>
      </c>
      <c r="L54">
        <v>58.71</v>
      </c>
      <c r="M54">
        <v>65.73</v>
      </c>
      <c r="N54">
        <v>144.9</v>
      </c>
      <c r="O54">
        <v>55.67</v>
      </c>
      <c r="P54">
        <v>204.6</v>
      </c>
      <c r="Q54">
        <v>25.65</v>
      </c>
      <c r="R54">
        <v>59200</v>
      </c>
      <c r="S54">
        <v>15.74</v>
      </c>
      <c r="T54" cm="1">
        <f t="array" ref="T54">IF(_xll.EQNXTDZ("217829","NDP_ADJCLOSE",$B54) =0,T53,_xll.EQNXTDZ("217829","NDP_ADJCLOSE",$B54))</f>
        <v>24347</v>
      </c>
      <c r="U54" cm="1">
        <f t="array" ref="U54">IF(_xll.EQNXTDZ("218498","NDP_ADJCLOSE",$B54) =0,U53,_xll.EQNXTDZ("218498","NDP_ADJCLOSE",$B54))</f>
        <v>57330.6</v>
      </c>
      <c r="V54" cm="1">
        <f t="array" ref="V54">IF(_xll.EQNXTDZ("224455","NDP_ADJCLOSE",$B54) =0,V53,_xll.EQNXTDZ("224455","NDP_ADJCLOSE",$B54))</f>
        <v>18444.3</v>
      </c>
    </row>
    <row r="55" spans="2:22" x14ac:dyDescent="0.35">
      <c r="B55" s="2">
        <v>45513</v>
      </c>
      <c r="C55">
        <v>43.55</v>
      </c>
      <c r="D55">
        <v>532.99</v>
      </c>
      <c r="E55">
        <v>224.56</v>
      </c>
      <c r="F55">
        <v>28.57</v>
      </c>
      <c r="G55">
        <v>450.41</v>
      </c>
      <c r="H55">
        <v>22.21</v>
      </c>
      <c r="I55">
        <v>76.22</v>
      </c>
      <c r="J55">
        <v>96.26</v>
      </c>
      <c r="K55">
        <v>66.66</v>
      </c>
      <c r="L55">
        <v>58.57</v>
      </c>
      <c r="M55">
        <v>65.37</v>
      </c>
      <c r="N55">
        <v>145.03</v>
      </c>
      <c r="O55">
        <v>55.79</v>
      </c>
      <c r="P55">
        <v>206.46</v>
      </c>
      <c r="Q55">
        <v>25.45</v>
      </c>
      <c r="R55">
        <v>60990</v>
      </c>
      <c r="S55">
        <v>15.72</v>
      </c>
      <c r="T55" cm="1">
        <f t="array" ref="T55">IF(_xll.EQNXTDZ("217829","NDP_ADJCLOSE",$B55) =0,T54,_xll.EQNXTDZ("217829","NDP_ADJCLOSE",$B55))</f>
        <v>24367.5</v>
      </c>
      <c r="U55" cm="1">
        <f t="array" ref="U55">IF(_xll.EQNXTDZ("218498","NDP_ADJCLOSE",$B55) =0,U54,_xll.EQNXTDZ("218498","NDP_ADJCLOSE",$B55))</f>
        <v>57174.400000000001</v>
      </c>
      <c r="V55" cm="1">
        <f t="array" ref="V55">IF(_xll.EQNXTDZ("224455","NDP_ADJCLOSE",$B55) =0,V54,_xll.EQNXTDZ("224455","NDP_ADJCLOSE",$B55))</f>
        <v>18410.2</v>
      </c>
    </row>
    <row r="56" spans="2:22" x14ac:dyDescent="0.35">
      <c r="B56" s="2">
        <v>45512</v>
      </c>
      <c r="C56">
        <v>43.44</v>
      </c>
      <c r="D56">
        <v>530.65</v>
      </c>
      <c r="E56">
        <v>224.01</v>
      </c>
      <c r="F56">
        <v>28.6</v>
      </c>
      <c r="G56">
        <v>448.07</v>
      </c>
      <c r="H56">
        <v>22.08</v>
      </c>
      <c r="I56">
        <v>75.36</v>
      </c>
      <c r="J56">
        <v>95.32</v>
      </c>
      <c r="K56">
        <v>66.239999999999995</v>
      </c>
      <c r="L56">
        <v>58.12</v>
      </c>
      <c r="M56">
        <v>65.53</v>
      </c>
      <c r="N56">
        <v>144.18</v>
      </c>
      <c r="O56">
        <v>55.77</v>
      </c>
      <c r="P56">
        <v>206.89</v>
      </c>
      <c r="Q56">
        <v>25.49</v>
      </c>
      <c r="R56">
        <v>59695</v>
      </c>
      <c r="S56">
        <v>15.65</v>
      </c>
      <c r="T56" cm="1">
        <f t="array" ref="T56">IF(_xll.EQNXTDZ("217829","NDP_ADJCLOSE",$B56) =0,T55,_xll.EQNXTDZ("217829","NDP_ADJCLOSE",$B56))</f>
        <v>24117</v>
      </c>
      <c r="U56" cm="1">
        <f t="array" ref="U56">IF(_xll.EQNXTDZ("218498","NDP_ADJCLOSE",$B56) =0,U55,_xll.EQNXTDZ("218498","NDP_ADJCLOSE",$B56))</f>
        <v>56681.2</v>
      </c>
      <c r="V56" cm="1">
        <f t="array" ref="V56">IF(_xll.EQNXTDZ("224455","NDP_ADJCLOSE",$B56) =0,V55,_xll.EQNXTDZ("224455","NDP_ADJCLOSE",$B56))</f>
        <v>18307.3</v>
      </c>
    </row>
    <row r="57" spans="2:22" x14ac:dyDescent="0.35">
      <c r="B57" s="2">
        <v>45511</v>
      </c>
      <c r="C57">
        <v>42.52</v>
      </c>
      <c r="D57">
        <v>518.66</v>
      </c>
      <c r="E57">
        <v>220.55</v>
      </c>
      <c r="F57">
        <v>28.56</v>
      </c>
      <c r="G57">
        <v>434.77</v>
      </c>
      <c r="H57">
        <v>21.88</v>
      </c>
      <c r="I57">
        <v>74.69</v>
      </c>
      <c r="J57">
        <v>95.91</v>
      </c>
      <c r="K57">
        <v>65.33</v>
      </c>
      <c r="L57">
        <v>56.79</v>
      </c>
      <c r="M57">
        <v>64.17</v>
      </c>
      <c r="N57">
        <v>141.18</v>
      </c>
      <c r="O57">
        <v>55.26</v>
      </c>
      <c r="P57">
        <v>201.98</v>
      </c>
      <c r="Q57">
        <v>24.89</v>
      </c>
      <c r="R57">
        <v>55000</v>
      </c>
      <c r="S57">
        <v>15.41</v>
      </c>
      <c r="T57" cm="1">
        <f t="array" ref="T57">IF(_xll.EQNXTDZ("217829","NDP_ADJCLOSE",$B57) =0,T56,_xll.EQNXTDZ("217829","NDP_ADJCLOSE",$B57))</f>
        <v>24297.5</v>
      </c>
      <c r="U57" cm="1">
        <f t="array" ref="U57">IF(_xll.EQNXTDZ("218498","NDP_ADJCLOSE",$B57) =0,U56,_xll.EQNXTDZ("218498","NDP_ADJCLOSE",$B57))</f>
        <v>56873.8</v>
      </c>
      <c r="V57" cm="1">
        <f t="array" ref="V57">IF(_xll.EQNXTDZ("224455","NDP_ADJCLOSE",$B57) =0,V56,_xll.EQNXTDZ("224455","NDP_ADJCLOSE",$B57))</f>
        <v>18383.3</v>
      </c>
    </row>
    <row r="58" spans="2:22" x14ac:dyDescent="0.35">
      <c r="B58" s="2">
        <v>45510</v>
      </c>
      <c r="C58">
        <v>42.19</v>
      </c>
      <c r="D58">
        <v>522.15</v>
      </c>
      <c r="E58">
        <v>220.7</v>
      </c>
      <c r="F58">
        <v>28.5</v>
      </c>
      <c r="G58">
        <v>439.53</v>
      </c>
      <c r="H58">
        <v>21.68</v>
      </c>
      <c r="I58">
        <v>72.45</v>
      </c>
      <c r="J58">
        <v>96.59</v>
      </c>
      <c r="K58">
        <v>65.23</v>
      </c>
      <c r="L58">
        <v>56.34</v>
      </c>
      <c r="M58">
        <v>63.12</v>
      </c>
      <c r="N58">
        <v>141.76</v>
      </c>
      <c r="O58">
        <v>55.07</v>
      </c>
      <c r="P58">
        <v>204.4</v>
      </c>
      <c r="Q58">
        <v>24.78</v>
      </c>
      <c r="R58">
        <v>57145</v>
      </c>
      <c r="S58">
        <v>15.48</v>
      </c>
      <c r="T58" cm="1">
        <f t="array" ref="T58">IF(_xll.EQNXTDZ("217829","NDP_ADJCLOSE",$B58) =0,T57,_xll.EQNXTDZ("217829","NDP_ADJCLOSE",$B58))</f>
        <v>23992.55</v>
      </c>
      <c r="U58" cm="1">
        <f t="array" ref="U58">IF(_xll.EQNXTDZ("218498","NDP_ADJCLOSE",$B58) =0,U57,_xll.EQNXTDZ("218498","NDP_ADJCLOSE",$B58))</f>
        <v>55515.55</v>
      </c>
      <c r="V58" cm="1">
        <f t="array" ref="V58">IF(_xll.EQNXTDZ("224455","NDP_ADJCLOSE",$B58) =0,V57,_xll.EQNXTDZ("224455","NDP_ADJCLOSE",$B58))</f>
        <v>17871.349999999999</v>
      </c>
    </row>
    <row r="59" spans="2:22" x14ac:dyDescent="0.35">
      <c r="B59" s="2">
        <v>45509</v>
      </c>
      <c r="C59">
        <v>41.9</v>
      </c>
      <c r="D59">
        <v>517.38</v>
      </c>
      <c r="E59">
        <v>222.48</v>
      </c>
      <c r="F59">
        <v>28.41</v>
      </c>
      <c r="G59">
        <v>435.37</v>
      </c>
      <c r="H59">
        <v>21.86</v>
      </c>
      <c r="I59">
        <v>73.22</v>
      </c>
      <c r="J59">
        <v>98.8</v>
      </c>
      <c r="K59">
        <v>65.06</v>
      </c>
      <c r="L59">
        <v>56.04</v>
      </c>
      <c r="M59">
        <v>63.43</v>
      </c>
      <c r="N59">
        <v>140.68</v>
      </c>
      <c r="O59">
        <v>54.86</v>
      </c>
      <c r="P59">
        <v>202.2</v>
      </c>
      <c r="Q59">
        <v>25.03</v>
      </c>
      <c r="R59">
        <v>53770</v>
      </c>
      <c r="S59">
        <v>15.7</v>
      </c>
      <c r="T59" cm="1">
        <f t="array" ref="T59">IF(_xll.EQNXTDZ("217829","NDP_ADJCLOSE",$B59) =0,T58,_xll.EQNXTDZ("217829","NDP_ADJCLOSE",$B59))</f>
        <v>24055.599999999999</v>
      </c>
      <c r="U59" cm="1">
        <f t="array" ref="U59">IF(_xll.EQNXTDZ("218498","NDP_ADJCLOSE",$B59) =0,U58,_xll.EQNXTDZ("218498","NDP_ADJCLOSE",$B59))</f>
        <v>55857.25</v>
      </c>
      <c r="V59" cm="1">
        <f t="array" ref="V59">IF(_xll.EQNXTDZ("224455","NDP_ADJCLOSE",$B59) =0,V58,_xll.EQNXTDZ("224455","NDP_ADJCLOSE",$B59))</f>
        <v>17942</v>
      </c>
    </row>
    <row r="60" spans="2:22" x14ac:dyDescent="0.35">
      <c r="B60" s="2">
        <v>45506</v>
      </c>
      <c r="C60">
        <v>43.09</v>
      </c>
      <c r="D60">
        <v>532.9</v>
      </c>
      <c r="E60">
        <v>225.34</v>
      </c>
      <c r="F60">
        <v>28.57</v>
      </c>
      <c r="G60">
        <v>448.75</v>
      </c>
      <c r="H60">
        <v>21.9</v>
      </c>
      <c r="I60">
        <v>73.39</v>
      </c>
      <c r="J60">
        <v>98.28</v>
      </c>
      <c r="K60">
        <v>66.53</v>
      </c>
      <c r="L60">
        <v>58.02</v>
      </c>
      <c r="M60">
        <v>64.650000000000006</v>
      </c>
      <c r="N60">
        <v>144.62</v>
      </c>
      <c r="O60">
        <v>56.26</v>
      </c>
      <c r="P60">
        <v>208.92</v>
      </c>
      <c r="Q60">
        <v>25.2</v>
      </c>
      <c r="R60">
        <v>62945</v>
      </c>
      <c r="S60">
        <v>15.7</v>
      </c>
      <c r="T60" cm="1">
        <f t="array" ref="T60">IF(_xll.EQNXTDZ("217829","NDP_ADJCLOSE",$B60) =0,T59,_xll.EQNXTDZ("217829","NDP_ADJCLOSE",$B60))</f>
        <v>24717.7</v>
      </c>
      <c r="U60" cm="1">
        <f t="array" ref="U60">IF(_xll.EQNXTDZ("218498","NDP_ADJCLOSE",$B60) =0,U59,_xll.EQNXTDZ("218498","NDP_ADJCLOSE",$B60))</f>
        <v>57913.65</v>
      </c>
      <c r="V60" cm="1">
        <f t="array" ref="V60">IF(_xll.EQNXTDZ("224455","NDP_ADJCLOSE",$B60) =0,V59,_xll.EQNXTDZ("224455","NDP_ADJCLOSE",$B60))</f>
        <v>18800.599999999999</v>
      </c>
    </row>
    <row r="61" spans="2:22" x14ac:dyDescent="0.35">
      <c r="B61" s="2">
        <v>45505</v>
      </c>
      <c r="C61">
        <v>43.56</v>
      </c>
      <c r="D61">
        <v>543.01</v>
      </c>
      <c r="E61">
        <v>225.77</v>
      </c>
      <c r="F61">
        <v>28.86</v>
      </c>
      <c r="G61">
        <v>459.66</v>
      </c>
      <c r="H61">
        <v>22.31</v>
      </c>
      <c r="I61">
        <v>76.290000000000006</v>
      </c>
      <c r="J61">
        <v>95.31</v>
      </c>
      <c r="K61">
        <v>67.040000000000006</v>
      </c>
      <c r="L61">
        <v>59.11</v>
      </c>
      <c r="M61">
        <v>67.55</v>
      </c>
      <c r="N61">
        <v>147.31</v>
      </c>
      <c r="O61">
        <v>56.79</v>
      </c>
      <c r="P61">
        <v>216.58</v>
      </c>
      <c r="Q61">
        <v>25.32</v>
      </c>
      <c r="R61">
        <v>63790</v>
      </c>
      <c r="S61">
        <v>15.83</v>
      </c>
      <c r="T61" cm="1">
        <f t="array" ref="T61">IF(_xll.EQNXTDZ("217829","NDP_ADJCLOSE",$B61) =0,T60,_xll.EQNXTDZ("217829","NDP_ADJCLOSE",$B61))</f>
        <v>25010.9</v>
      </c>
      <c r="U61" cm="1">
        <f t="array" ref="U61">IF(_xll.EQNXTDZ("218498","NDP_ADJCLOSE",$B61) =0,U60,_xll.EQNXTDZ("218498","NDP_ADJCLOSE",$B61))</f>
        <v>58490.400000000001</v>
      </c>
      <c r="V61" cm="1">
        <f t="array" ref="V61">IF(_xll.EQNXTDZ("224455","NDP_ADJCLOSE",$B61) =0,V60,_xll.EQNXTDZ("224455","NDP_ADJCLOSE",$B61))</f>
        <v>18949.95</v>
      </c>
    </row>
    <row r="62" spans="2:22" x14ac:dyDescent="0.35">
      <c r="B62" s="2">
        <v>45504</v>
      </c>
      <c r="C62">
        <v>44.29</v>
      </c>
      <c r="D62">
        <v>550.80999999999995</v>
      </c>
      <c r="E62">
        <v>226.55</v>
      </c>
      <c r="F62">
        <v>28.76</v>
      </c>
      <c r="G62">
        <v>471.07</v>
      </c>
      <c r="H62">
        <v>22.58</v>
      </c>
      <c r="I62">
        <v>77.739999999999995</v>
      </c>
      <c r="J62">
        <v>94.81</v>
      </c>
      <c r="K62">
        <v>68.459999999999994</v>
      </c>
      <c r="L62">
        <v>60.22</v>
      </c>
      <c r="M62">
        <v>70.97</v>
      </c>
      <c r="N62">
        <v>149.97</v>
      </c>
      <c r="O62">
        <v>57.42</v>
      </c>
      <c r="P62">
        <v>223.86</v>
      </c>
      <c r="Q62">
        <v>25.68</v>
      </c>
      <c r="R62">
        <v>65685</v>
      </c>
      <c r="S62">
        <v>15.98</v>
      </c>
      <c r="T62" cm="1">
        <f t="array" ref="T62">IF(_xll.EQNXTDZ("217829","NDP_ADJCLOSE",$B62) =0,T61,_xll.EQNXTDZ("217829","NDP_ADJCLOSE",$B62))</f>
        <v>24951.15</v>
      </c>
      <c r="U62" cm="1">
        <f t="array" ref="U62">IF(_xll.EQNXTDZ("218498","NDP_ADJCLOSE",$B62) =0,U61,_xll.EQNXTDZ("218498","NDP_ADJCLOSE",$B62))</f>
        <v>58990.9</v>
      </c>
      <c r="V62" cm="1">
        <f t="array" ref="V62">IF(_xll.EQNXTDZ("224455","NDP_ADJCLOSE",$B62) =0,V61,_xll.EQNXTDZ("224455","NDP_ADJCLOSE",$B62))</f>
        <v>19137.650000000001</v>
      </c>
    </row>
    <row r="63" spans="2:22" x14ac:dyDescent="0.35">
      <c r="B63" s="2">
        <v>45503</v>
      </c>
      <c r="C63">
        <v>43.45</v>
      </c>
      <c r="D63">
        <v>542</v>
      </c>
      <c r="E63">
        <v>222.52</v>
      </c>
      <c r="F63">
        <v>28.92</v>
      </c>
      <c r="G63">
        <v>457.53</v>
      </c>
      <c r="H63">
        <v>22.07</v>
      </c>
      <c r="I63">
        <v>74.459999999999994</v>
      </c>
      <c r="J63">
        <v>93.85</v>
      </c>
      <c r="K63">
        <v>67.86</v>
      </c>
      <c r="L63">
        <v>58.88</v>
      </c>
      <c r="M63">
        <v>68.94</v>
      </c>
      <c r="N63">
        <v>147.66</v>
      </c>
      <c r="O63">
        <v>56.86</v>
      </c>
      <c r="P63">
        <v>222.57</v>
      </c>
      <c r="Q63">
        <v>25.33</v>
      </c>
      <c r="R63">
        <v>66385</v>
      </c>
      <c r="S63">
        <v>15.76</v>
      </c>
      <c r="T63" cm="1">
        <f t="array" ref="T63">IF(_xll.EQNXTDZ("217829","NDP_ADJCLOSE",$B63) =0,T62,_xll.EQNXTDZ("217829","NDP_ADJCLOSE",$B63))</f>
        <v>24857.3</v>
      </c>
      <c r="U63" cm="1">
        <f t="array" ref="U63">IF(_xll.EQNXTDZ("218498","NDP_ADJCLOSE",$B63) =0,U62,_xll.EQNXTDZ("218498","NDP_ADJCLOSE",$B63))</f>
        <v>58623.4</v>
      </c>
      <c r="V63" cm="1">
        <f t="array" ref="V63">IF(_xll.EQNXTDZ("224455","NDP_ADJCLOSE",$B63) =0,V62,_xll.EQNXTDZ("224455","NDP_ADJCLOSE",$B63))</f>
        <v>19207.55</v>
      </c>
    </row>
    <row r="64" spans="2:22" x14ac:dyDescent="0.35">
      <c r="B64" s="2">
        <v>45502</v>
      </c>
      <c r="C64">
        <v>43.57</v>
      </c>
      <c r="D64">
        <v>544.76</v>
      </c>
      <c r="E64">
        <v>220.32</v>
      </c>
      <c r="F64">
        <v>28.9</v>
      </c>
      <c r="G64">
        <v>463.9</v>
      </c>
      <c r="H64">
        <v>22.14</v>
      </c>
      <c r="I64">
        <v>75.19</v>
      </c>
      <c r="J64">
        <v>93.49</v>
      </c>
      <c r="K64">
        <v>67.61</v>
      </c>
      <c r="L64">
        <v>59.03</v>
      </c>
      <c r="M64">
        <v>68.849999999999994</v>
      </c>
      <c r="N64">
        <v>148.08000000000001</v>
      </c>
      <c r="O64">
        <v>56.84</v>
      </c>
      <c r="P64">
        <v>221.73</v>
      </c>
      <c r="Q64">
        <v>25.56</v>
      </c>
      <c r="R64">
        <v>67860</v>
      </c>
      <c r="S64">
        <v>15.8</v>
      </c>
      <c r="T64" cm="1">
        <f t="array" ref="T64">IF(_xll.EQNXTDZ("217829","NDP_ADJCLOSE",$B64) =0,T63,_xll.EQNXTDZ("217829","NDP_ADJCLOSE",$B64))</f>
        <v>24836.1</v>
      </c>
      <c r="U64" cm="1">
        <f t="array" ref="U64">IF(_xll.EQNXTDZ("218498","NDP_ADJCLOSE",$B64) =0,U63,_xll.EQNXTDZ("218498","NDP_ADJCLOSE",$B64))</f>
        <v>58362.05</v>
      </c>
      <c r="V64" cm="1">
        <f t="array" ref="V64">IF(_xll.EQNXTDZ("224455","NDP_ADJCLOSE",$B64) =0,V63,_xll.EQNXTDZ("224455","NDP_ADJCLOSE",$B64))</f>
        <v>19043.400000000001</v>
      </c>
    </row>
    <row r="65" spans="2:22" x14ac:dyDescent="0.35">
      <c r="B65" s="2">
        <v>45499</v>
      </c>
      <c r="C65">
        <v>43.72</v>
      </c>
      <c r="D65">
        <v>544.44000000000005</v>
      </c>
      <c r="E65">
        <v>220.63</v>
      </c>
      <c r="F65">
        <v>28.82</v>
      </c>
      <c r="G65">
        <v>462.97</v>
      </c>
      <c r="H65">
        <v>22.24</v>
      </c>
      <c r="I65">
        <v>76.11</v>
      </c>
      <c r="J65">
        <v>92.99</v>
      </c>
      <c r="K65">
        <v>68.12</v>
      </c>
      <c r="L65">
        <v>59.26</v>
      </c>
      <c r="M65">
        <v>68.69</v>
      </c>
      <c r="N65">
        <v>148.13</v>
      </c>
      <c r="O65">
        <v>56.82</v>
      </c>
      <c r="P65">
        <v>224.22</v>
      </c>
      <c r="Q65">
        <v>25.52</v>
      </c>
      <c r="R65">
        <v>68775</v>
      </c>
      <c r="S65">
        <v>15.8</v>
      </c>
      <c r="T65" cm="1">
        <f t="array" ref="T65">IF(_xll.EQNXTDZ("217829","NDP_ADJCLOSE",$B65) =0,T64,_xll.EQNXTDZ("217829","NDP_ADJCLOSE",$B65))</f>
        <v>24834.85</v>
      </c>
      <c r="U65" cm="1">
        <f t="array" ref="U65">IF(_xll.EQNXTDZ("218498","NDP_ADJCLOSE",$B65) =0,U64,_xll.EQNXTDZ("218498","NDP_ADJCLOSE",$B65))</f>
        <v>57768.1</v>
      </c>
      <c r="V65" cm="1">
        <f t="array" ref="V65">IF(_xll.EQNXTDZ("224455","NDP_ADJCLOSE",$B65) =0,V64,_xll.EQNXTDZ("224455","NDP_ADJCLOSE",$B65))</f>
        <v>18854</v>
      </c>
    </row>
    <row r="66" spans="2:22" x14ac:dyDescent="0.35">
      <c r="B66" s="2">
        <v>45498</v>
      </c>
      <c r="C66">
        <v>43.24</v>
      </c>
      <c r="D66">
        <v>538.41</v>
      </c>
      <c r="E66">
        <v>218.33</v>
      </c>
      <c r="F66">
        <v>28.84</v>
      </c>
      <c r="G66">
        <v>458.27</v>
      </c>
      <c r="H66">
        <v>22.47</v>
      </c>
      <c r="I66">
        <v>77.459999999999994</v>
      </c>
      <c r="J66">
        <v>92.27</v>
      </c>
      <c r="K66">
        <v>67.17</v>
      </c>
      <c r="L66">
        <v>58.58</v>
      </c>
      <c r="M66">
        <v>67.78</v>
      </c>
      <c r="N66">
        <v>146.5</v>
      </c>
      <c r="O66">
        <v>55.77</v>
      </c>
      <c r="P66">
        <v>220.57</v>
      </c>
      <c r="Q66">
        <v>25.39</v>
      </c>
      <c r="R66">
        <v>64695</v>
      </c>
      <c r="S66">
        <v>15.66</v>
      </c>
      <c r="T66" cm="1">
        <f t="array" ref="T66">IF(_xll.EQNXTDZ("217829","NDP_ADJCLOSE",$B66) =0,T65,_xll.EQNXTDZ("217829","NDP_ADJCLOSE",$B66))</f>
        <v>24406.1</v>
      </c>
      <c r="U66" cm="1">
        <f t="array" ref="U66">IF(_xll.EQNXTDZ("218498","NDP_ADJCLOSE",$B66) =0,U65,_xll.EQNXTDZ("218498","NDP_ADJCLOSE",$B66))</f>
        <v>56741.75</v>
      </c>
      <c r="V66" cm="1">
        <f t="array" ref="V66">IF(_xll.EQNXTDZ("224455","NDP_ADJCLOSE",$B66) =0,V65,_xll.EQNXTDZ("224455","NDP_ADJCLOSE",$B66))</f>
        <v>18673.05</v>
      </c>
    </row>
    <row r="67" spans="2:22" x14ac:dyDescent="0.35">
      <c r="B67" s="2">
        <v>45497</v>
      </c>
      <c r="C67">
        <v>43.35</v>
      </c>
      <c r="D67">
        <v>541.23</v>
      </c>
      <c r="E67">
        <v>221.8</v>
      </c>
      <c r="F67">
        <v>28.84</v>
      </c>
      <c r="G67">
        <v>463.38</v>
      </c>
      <c r="H67">
        <v>22.42</v>
      </c>
      <c r="I67">
        <v>76.81</v>
      </c>
      <c r="J67">
        <v>91.52</v>
      </c>
      <c r="K67">
        <v>67.400000000000006</v>
      </c>
      <c r="L67">
        <v>58.62</v>
      </c>
      <c r="M67">
        <v>68.86</v>
      </c>
      <c r="N67">
        <v>147.22999999999999</v>
      </c>
      <c r="O67">
        <v>55.46</v>
      </c>
      <c r="P67">
        <v>217.85</v>
      </c>
      <c r="Q67">
        <v>25.7</v>
      </c>
      <c r="R67">
        <v>65700</v>
      </c>
      <c r="S67">
        <v>15.72</v>
      </c>
      <c r="T67" cm="1">
        <f t="array" ref="T67">IF(_xll.EQNXTDZ("217829","NDP_ADJCLOSE",$B67) =0,T66,_xll.EQNXTDZ("217829","NDP_ADJCLOSE",$B67))</f>
        <v>24413.5</v>
      </c>
      <c r="U67" cm="1">
        <f t="array" ref="U67">IF(_xll.EQNXTDZ("218498","NDP_ADJCLOSE",$B67) =0,U66,_xll.EQNXTDZ("218498","NDP_ADJCLOSE",$B67))</f>
        <v>56872.75</v>
      </c>
      <c r="V67" cm="1">
        <f t="array" ref="V67">IF(_xll.EQNXTDZ("224455","NDP_ADJCLOSE",$B67) =0,V66,_xll.EQNXTDZ("224455","NDP_ADJCLOSE",$B67))</f>
        <v>18723.5</v>
      </c>
    </row>
    <row r="68" spans="2:22" x14ac:dyDescent="0.35">
      <c r="B68" s="2">
        <v>45496</v>
      </c>
      <c r="C68">
        <v>43.81</v>
      </c>
      <c r="D68">
        <v>553.78</v>
      </c>
      <c r="E68">
        <v>222.58</v>
      </c>
      <c r="F68">
        <v>28.85</v>
      </c>
      <c r="G68">
        <v>480.62</v>
      </c>
      <c r="H68">
        <v>22.43</v>
      </c>
      <c r="I68">
        <v>76.62</v>
      </c>
      <c r="J68">
        <v>92.52</v>
      </c>
      <c r="K68">
        <v>68.03</v>
      </c>
      <c r="L68">
        <v>59.49</v>
      </c>
      <c r="M68">
        <v>70.239999999999995</v>
      </c>
      <c r="N68">
        <v>150.29</v>
      </c>
      <c r="O68">
        <v>55.75</v>
      </c>
      <c r="P68">
        <v>222.63</v>
      </c>
      <c r="Q68">
        <v>25.99</v>
      </c>
      <c r="R68">
        <v>65565</v>
      </c>
      <c r="S68">
        <v>15.98</v>
      </c>
      <c r="T68" cm="1">
        <f t="array" ref="T68">IF(_xll.EQNXTDZ("217829","NDP_ADJCLOSE",$B68) =0,T67,_xll.EQNXTDZ("217829","NDP_ADJCLOSE",$B68))</f>
        <v>24479.05</v>
      </c>
      <c r="U68" cm="1">
        <f t="array" ref="U68">IF(_xll.EQNXTDZ("218498","NDP_ADJCLOSE",$B68) =0,U67,_xll.EQNXTDZ("218498","NDP_ADJCLOSE",$B68))</f>
        <v>56285.25</v>
      </c>
      <c r="V68" cm="1">
        <f t="array" ref="V68">IF(_xll.EQNXTDZ("224455","NDP_ADJCLOSE",$B68) =0,V67,_xll.EQNXTDZ("224455","NDP_ADJCLOSE",$B68))</f>
        <v>18400.5</v>
      </c>
    </row>
    <row r="69" spans="2:22" x14ac:dyDescent="0.35">
      <c r="B69" s="2">
        <v>45495</v>
      </c>
      <c r="C69">
        <v>44.27</v>
      </c>
      <c r="D69">
        <v>554.65</v>
      </c>
      <c r="E69">
        <v>221.8</v>
      </c>
      <c r="F69">
        <v>28.8</v>
      </c>
      <c r="G69">
        <v>482.32</v>
      </c>
      <c r="H69">
        <v>22.64</v>
      </c>
      <c r="I69">
        <v>77.62</v>
      </c>
      <c r="J69">
        <v>92.65</v>
      </c>
      <c r="K69">
        <v>68.62</v>
      </c>
      <c r="L69">
        <v>59.84</v>
      </c>
      <c r="M69">
        <v>70.3</v>
      </c>
      <c r="N69">
        <v>150.77000000000001</v>
      </c>
      <c r="O69">
        <v>56.63</v>
      </c>
      <c r="P69">
        <v>220.29</v>
      </c>
      <c r="Q69">
        <v>26.36</v>
      </c>
      <c r="R69">
        <v>68340</v>
      </c>
      <c r="S69">
        <v>16.010000000000002</v>
      </c>
      <c r="T69" cm="1">
        <f t="array" ref="T69">IF(_xll.EQNXTDZ("217829","NDP_ADJCLOSE",$B69) =0,T68,_xll.EQNXTDZ("217829","NDP_ADJCLOSE",$B69))</f>
        <v>24509.25</v>
      </c>
      <c r="U69" cm="1">
        <f t="array" ref="U69">IF(_xll.EQNXTDZ("218498","NDP_ADJCLOSE",$B69) =0,U68,_xll.EQNXTDZ("218498","NDP_ADJCLOSE",$B69))</f>
        <v>56624.65</v>
      </c>
      <c r="V69" cm="1">
        <f t="array" ref="V69">IF(_xll.EQNXTDZ("224455","NDP_ADJCLOSE",$B69) =0,V68,_xll.EQNXTDZ("224455","NDP_ADJCLOSE",$B69))</f>
        <v>18563.05</v>
      </c>
    </row>
    <row r="70" spans="2:22" x14ac:dyDescent="0.35">
      <c r="B70" s="2">
        <v>45492</v>
      </c>
      <c r="C70">
        <v>43.93</v>
      </c>
      <c r="D70">
        <v>548.99</v>
      </c>
      <c r="E70">
        <v>221.73</v>
      </c>
      <c r="F70">
        <v>28.82</v>
      </c>
      <c r="G70">
        <v>475.24</v>
      </c>
      <c r="H70">
        <v>22.58</v>
      </c>
      <c r="I70">
        <v>78</v>
      </c>
      <c r="J70">
        <v>92.92</v>
      </c>
      <c r="K70">
        <v>67.67</v>
      </c>
      <c r="L70">
        <v>59.54</v>
      </c>
      <c r="M70">
        <v>69.959999999999994</v>
      </c>
      <c r="N70">
        <v>149.18</v>
      </c>
      <c r="O70">
        <v>56.18</v>
      </c>
      <c r="P70">
        <v>216.84</v>
      </c>
      <c r="Q70">
        <v>25.82</v>
      </c>
      <c r="R70">
        <v>67480</v>
      </c>
      <c r="S70">
        <v>15.89</v>
      </c>
      <c r="T70" cm="1">
        <f t="array" ref="T70">IF(_xll.EQNXTDZ("217829","NDP_ADJCLOSE",$B70) =0,T69,_xll.EQNXTDZ("217829","NDP_ADJCLOSE",$B70))</f>
        <v>24530.9</v>
      </c>
      <c r="U70" cm="1">
        <f t="array" ref="U70">IF(_xll.EQNXTDZ("218498","NDP_ADJCLOSE",$B70) =0,U69,_xll.EQNXTDZ("218498","NDP_ADJCLOSE",$B70))</f>
        <v>55908.3</v>
      </c>
      <c r="V70" cm="1">
        <f t="array" ref="V70">IF(_xll.EQNXTDZ("224455","NDP_ADJCLOSE",$B70) =0,V69,_xll.EQNXTDZ("224455","NDP_ADJCLOSE",$B70))</f>
        <v>18397.75</v>
      </c>
    </row>
    <row r="71" spans="2:22" x14ac:dyDescent="0.35">
      <c r="B71" s="2">
        <v>45491</v>
      </c>
      <c r="C71">
        <v>44.36</v>
      </c>
      <c r="D71">
        <v>552.66</v>
      </c>
      <c r="E71">
        <v>225.78</v>
      </c>
      <c r="F71">
        <v>28.74</v>
      </c>
      <c r="G71">
        <v>479.49</v>
      </c>
      <c r="H71">
        <v>22.89</v>
      </c>
      <c r="I71">
        <v>79.900000000000006</v>
      </c>
      <c r="J71">
        <v>93.47</v>
      </c>
      <c r="K71">
        <v>68.08</v>
      </c>
      <c r="L71">
        <v>60.19</v>
      </c>
      <c r="M71">
        <v>70.400000000000006</v>
      </c>
      <c r="N71">
        <v>150.24</v>
      </c>
      <c r="O71">
        <v>57.15</v>
      </c>
      <c r="P71">
        <v>217.95</v>
      </c>
      <c r="Q71">
        <v>26.01</v>
      </c>
      <c r="R71">
        <v>63650</v>
      </c>
      <c r="S71">
        <v>15.97</v>
      </c>
      <c r="T71" cm="1">
        <f t="array" ref="T71">IF(_xll.EQNXTDZ("217829","NDP_ADJCLOSE",$B71) =0,T70,_xll.EQNXTDZ("217829","NDP_ADJCLOSE",$B71))</f>
        <v>24800.85</v>
      </c>
      <c r="U71" cm="1">
        <f t="array" ref="U71">IF(_xll.EQNXTDZ("218498","NDP_ADJCLOSE",$B71) =0,U70,_xll.EQNXTDZ("218498","NDP_ADJCLOSE",$B71))</f>
        <v>57111.1</v>
      </c>
      <c r="V71" cm="1">
        <f t="array" ref="V71">IF(_xll.EQNXTDZ("224455","NDP_ADJCLOSE",$B71) =0,V70,_xll.EQNXTDZ("224455","NDP_ADJCLOSE",$B71))</f>
        <v>18829.2</v>
      </c>
    </row>
    <row r="72" spans="2:22" x14ac:dyDescent="0.35">
      <c r="B72" s="2">
        <v>45490</v>
      </c>
      <c r="C72">
        <v>44.75</v>
      </c>
      <c r="D72">
        <v>556.94000000000005</v>
      </c>
      <c r="E72">
        <v>227.23</v>
      </c>
      <c r="F72">
        <v>28.61</v>
      </c>
      <c r="G72">
        <v>481.77</v>
      </c>
      <c r="H72">
        <v>23.06</v>
      </c>
      <c r="I72">
        <v>80.62</v>
      </c>
      <c r="J72">
        <v>94.19</v>
      </c>
      <c r="K72">
        <v>68.64</v>
      </c>
      <c r="L72">
        <v>60.74</v>
      </c>
      <c r="M72">
        <v>71.48</v>
      </c>
      <c r="N72">
        <v>151.6</v>
      </c>
      <c r="O72">
        <v>57.09</v>
      </c>
      <c r="P72">
        <v>222.25</v>
      </c>
      <c r="Q72">
        <v>26.25</v>
      </c>
      <c r="R72">
        <v>64730</v>
      </c>
      <c r="S72">
        <v>16.07</v>
      </c>
      <c r="T72" cm="1">
        <f t="array" ref="T72">IF(_xll.EQNXTDZ("217829","NDP_ADJCLOSE",$B72) =0,T71,_xll.EQNXTDZ("217829","NDP_ADJCLOSE",$B72))</f>
        <v>24800.85</v>
      </c>
      <c r="U72" cm="1">
        <f t="array" ref="U72">IF(_xll.EQNXTDZ("218498","NDP_ADJCLOSE",$B72) =0,U71,_xll.EQNXTDZ("218498","NDP_ADJCLOSE",$B72))</f>
        <v>57111.1</v>
      </c>
      <c r="V72" cm="1">
        <f t="array" ref="V72">IF(_xll.EQNXTDZ("224455","NDP_ADJCLOSE",$B72) =0,V71,_xll.EQNXTDZ("224455","NDP_ADJCLOSE",$B72))</f>
        <v>18829.2</v>
      </c>
    </row>
    <row r="73" spans="2:22" x14ac:dyDescent="0.35">
      <c r="B73" s="2">
        <v>45489</v>
      </c>
      <c r="C73">
        <v>45.41</v>
      </c>
      <c r="D73">
        <v>564.86</v>
      </c>
      <c r="E73">
        <v>228.29</v>
      </c>
      <c r="F73">
        <v>28.74</v>
      </c>
      <c r="G73">
        <v>496.34</v>
      </c>
      <c r="H73">
        <v>23.06</v>
      </c>
      <c r="I73">
        <v>79.06</v>
      </c>
      <c r="J73">
        <v>94.17</v>
      </c>
      <c r="K73">
        <v>69.010000000000005</v>
      </c>
      <c r="L73">
        <v>61.86</v>
      </c>
      <c r="M73">
        <v>71.900000000000006</v>
      </c>
      <c r="N73">
        <v>153.30000000000001</v>
      </c>
      <c r="O73">
        <v>57.36</v>
      </c>
      <c r="P73">
        <v>224.6</v>
      </c>
      <c r="Q73">
        <v>26.61</v>
      </c>
      <c r="R73">
        <v>65450</v>
      </c>
      <c r="S73">
        <v>16.27</v>
      </c>
      <c r="T73" cm="1">
        <f t="array" ref="T73">IF(_xll.EQNXTDZ("217829","NDP_ADJCLOSE",$B73) =0,T72,_xll.EQNXTDZ("217829","NDP_ADJCLOSE",$B73))</f>
        <v>24613</v>
      </c>
      <c r="U73" cm="1">
        <f t="array" ref="U73">IF(_xll.EQNXTDZ("218498","NDP_ADJCLOSE",$B73) =0,U72,_xll.EQNXTDZ("218498","NDP_ADJCLOSE",$B73))</f>
        <v>57664</v>
      </c>
      <c r="V73" cm="1">
        <f t="array" ref="V73">IF(_xll.EQNXTDZ("224455","NDP_ADJCLOSE",$B73) =0,V72,_xll.EQNXTDZ("224455","NDP_ADJCLOSE",$B73))</f>
        <v>19062.400000000001</v>
      </c>
    </row>
    <row r="74" spans="2:22" x14ac:dyDescent="0.35">
      <c r="B74" s="2">
        <v>45488</v>
      </c>
      <c r="C74">
        <v>45.12</v>
      </c>
      <c r="D74">
        <v>561.53</v>
      </c>
      <c r="E74">
        <v>223.83</v>
      </c>
      <c r="F74">
        <v>28.74</v>
      </c>
      <c r="G74">
        <v>496.15</v>
      </c>
      <c r="H74">
        <v>23.12</v>
      </c>
      <c r="I74">
        <v>80.12</v>
      </c>
      <c r="J74">
        <v>92.86</v>
      </c>
      <c r="K74">
        <v>68.75</v>
      </c>
      <c r="L74">
        <v>61.4</v>
      </c>
      <c r="M74">
        <v>71.06</v>
      </c>
      <c r="N74">
        <v>152.41</v>
      </c>
      <c r="O74">
        <v>57.16</v>
      </c>
      <c r="P74">
        <v>217.19</v>
      </c>
      <c r="Q74">
        <v>26.61</v>
      </c>
      <c r="R74">
        <v>63700</v>
      </c>
      <c r="S74">
        <v>16.190000000000001</v>
      </c>
      <c r="T74" cm="1">
        <f t="array" ref="T74">IF(_xll.EQNXTDZ("217829","NDP_ADJCLOSE",$B74) =0,T73,_xll.EQNXTDZ("217829","NDP_ADJCLOSE",$B74))</f>
        <v>24586.7</v>
      </c>
      <c r="U74" cm="1">
        <f t="array" ref="U74">IF(_xll.EQNXTDZ("218498","NDP_ADJCLOSE",$B74) =0,U73,_xll.EQNXTDZ("218498","NDP_ADJCLOSE",$B74))</f>
        <v>57664.45</v>
      </c>
      <c r="V74" cm="1">
        <f t="array" ref="V74">IF(_xll.EQNXTDZ("224455","NDP_ADJCLOSE",$B74) =0,V73,_xll.EQNXTDZ("224455","NDP_ADJCLOSE",$B74))</f>
        <v>19047.7</v>
      </c>
    </row>
    <row r="75" spans="2:22" x14ac:dyDescent="0.35">
      <c r="B75" s="2">
        <v>45485</v>
      </c>
      <c r="C75">
        <v>45.59</v>
      </c>
      <c r="D75">
        <v>559.99</v>
      </c>
      <c r="E75">
        <v>223.11</v>
      </c>
      <c r="F75">
        <v>28.69</v>
      </c>
      <c r="G75">
        <v>494.82</v>
      </c>
      <c r="H75">
        <v>23.29</v>
      </c>
      <c r="I75">
        <v>80.25</v>
      </c>
      <c r="J75">
        <v>93.94</v>
      </c>
      <c r="K75">
        <v>69.5</v>
      </c>
      <c r="L75">
        <v>61.84</v>
      </c>
      <c r="M75">
        <v>71.400000000000006</v>
      </c>
      <c r="N75">
        <v>152.4</v>
      </c>
      <c r="O75">
        <v>57.07</v>
      </c>
      <c r="P75">
        <v>213.14</v>
      </c>
      <c r="Q75">
        <v>27.22</v>
      </c>
      <c r="R75">
        <v>57845</v>
      </c>
      <c r="S75">
        <v>16.21</v>
      </c>
      <c r="T75" cm="1">
        <f t="array" ref="T75">IF(_xll.EQNXTDZ("217829","NDP_ADJCLOSE",$B75) =0,T74,_xll.EQNXTDZ("217829","NDP_ADJCLOSE",$B75))</f>
        <v>24502.15</v>
      </c>
      <c r="U75" cm="1">
        <f t="array" ref="U75">IF(_xll.EQNXTDZ("218498","NDP_ADJCLOSE",$B75) =0,U74,_xll.EQNXTDZ("218498","NDP_ADJCLOSE",$B75))</f>
        <v>57173.8</v>
      </c>
      <c r="V75" cm="1">
        <f t="array" ref="V75">IF(_xll.EQNXTDZ("224455","NDP_ADJCLOSE",$B75) =0,V74,_xll.EQNXTDZ("224455","NDP_ADJCLOSE",$B75))</f>
        <v>18949.05</v>
      </c>
    </row>
    <row r="76" spans="2:22" x14ac:dyDescent="0.35">
      <c r="B76" s="2">
        <v>45484</v>
      </c>
      <c r="C76">
        <v>45.38</v>
      </c>
      <c r="D76">
        <v>556.48</v>
      </c>
      <c r="E76">
        <v>223.25</v>
      </c>
      <c r="F76">
        <v>28.79</v>
      </c>
      <c r="G76">
        <v>491.93</v>
      </c>
      <c r="H76">
        <v>23.38</v>
      </c>
      <c r="I76">
        <v>80.94</v>
      </c>
      <c r="J76">
        <v>93.54</v>
      </c>
      <c r="K76">
        <v>68.680000000000007</v>
      </c>
      <c r="L76">
        <v>61.72</v>
      </c>
      <c r="M76">
        <v>71.010000000000005</v>
      </c>
      <c r="N76">
        <v>151.27000000000001</v>
      </c>
      <c r="O76">
        <v>56.89</v>
      </c>
      <c r="P76">
        <v>210.68</v>
      </c>
      <c r="Q76">
        <v>26.94</v>
      </c>
      <c r="R76">
        <v>57580</v>
      </c>
      <c r="S76">
        <v>16.12</v>
      </c>
      <c r="T76" cm="1">
        <f t="array" ref="T76">IF(_xll.EQNXTDZ("217829","NDP_ADJCLOSE",$B76) =0,T75,_xll.EQNXTDZ("217829","NDP_ADJCLOSE",$B76))</f>
        <v>24315.95</v>
      </c>
      <c r="U76" cm="1">
        <f t="array" ref="U76">IF(_xll.EQNXTDZ("218498","NDP_ADJCLOSE",$B76) =0,U75,_xll.EQNXTDZ("218498","NDP_ADJCLOSE",$B76))</f>
        <v>57148.25</v>
      </c>
      <c r="V76" cm="1">
        <f t="array" ref="V76">IF(_xll.EQNXTDZ("224455","NDP_ADJCLOSE",$B76) =0,V75,_xll.EQNXTDZ("224455","NDP_ADJCLOSE",$B76))</f>
        <v>18919.650000000001</v>
      </c>
    </row>
    <row r="77" spans="2:22" x14ac:dyDescent="0.35">
      <c r="B77" s="2">
        <v>45483</v>
      </c>
      <c r="C77">
        <v>45.03</v>
      </c>
      <c r="D77">
        <v>561.32000000000005</v>
      </c>
      <c r="E77">
        <v>219.36</v>
      </c>
      <c r="F77">
        <v>28.94</v>
      </c>
      <c r="G77">
        <v>502.96</v>
      </c>
      <c r="H77">
        <v>23.3</v>
      </c>
      <c r="I77">
        <v>80.48</v>
      </c>
      <c r="J77">
        <v>92.64</v>
      </c>
      <c r="K77">
        <v>68.349999999999994</v>
      </c>
      <c r="L77">
        <v>61.64</v>
      </c>
      <c r="M77">
        <v>71.28</v>
      </c>
      <c r="N77">
        <v>152.02000000000001</v>
      </c>
      <c r="O77">
        <v>56.74</v>
      </c>
      <c r="P77">
        <v>203.37</v>
      </c>
      <c r="Q77">
        <v>26.38</v>
      </c>
      <c r="R77">
        <v>57625</v>
      </c>
      <c r="S77">
        <v>16.18</v>
      </c>
      <c r="T77" cm="1">
        <f t="array" ref="T77">IF(_xll.EQNXTDZ("217829","NDP_ADJCLOSE",$B77) =0,T76,_xll.EQNXTDZ("217829","NDP_ADJCLOSE",$B77))</f>
        <v>24324.45</v>
      </c>
      <c r="U77" cm="1">
        <f t="array" ref="U77">IF(_xll.EQNXTDZ("218498","NDP_ADJCLOSE",$B77) =0,U76,_xll.EQNXTDZ("218498","NDP_ADJCLOSE",$B77))</f>
        <v>56921.15</v>
      </c>
      <c r="V77" cm="1">
        <f t="array" ref="V77">IF(_xll.EQNXTDZ("224455","NDP_ADJCLOSE",$B77) =0,V76,_xll.EQNXTDZ("224455","NDP_ADJCLOSE",$B77))</f>
        <v>18789.75</v>
      </c>
    </row>
    <row r="78" spans="2:22" x14ac:dyDescent="0.35">
      <c r="B78" s="2">
        <v>45482</v>
      </c>
      <c r="C78">
        <v>44.85</v>
      </c>
      <c r="D78">
        <v>555.82000000000005</v>
      </c>
      <c r="E78">
        <v>218.56</v>
      </c>
      <c r="F78">
        <v>28.97</v>
      </c>
      <c r="G78">
        <v>497.77</v>
      </c>
      <c r="H78">
        <v>23.3</v>
      </c>
      <c r="I78">
        <v>79.77</v>
      </c>
      <c r="J78">
        <v>92.35</v>
      </c>
      <c r="K78">
        <v>67.510000000000005</v>
      </c>
      <c r="L78">
        <v>61.11</v>
      </c>
      <c r="M78">
        <v>70</v>
      </c>
      <c r="N78">
        <v>150.43</v>
      </c>
      <c r="O78">
        <v>56.85</v>
      </c>
      <c r="P78">
        <v>201.4</v>
      </c>
      <c r="Q78">
        <v>26.5</v>
      </c>
      <c r="R78">
        <v>58160</v>
      </c>
      <c r="S78">
        <v>16.059999999999999</v>
      </c>
      <c r="T78" cm="1">
        <f t="array" ref="T78">IF(_xll.EQNXTDZ("217829","NDP_ADJCLOSE",$B78) =0,T77,_xll.EQNXTDZ("217829","NDP_ADJCLOSE",$B78))</f>
        <v>24433.200000000001</v>
      </c>
      <c r="U78" cm="1">
        <f t="array" ref="U78">IF(_xll.EQNXTDZ("218498","NDP_ADJCLOSE",$B78) =0,U77,_xll.EQNXTDZ("218498","NDP_ADJCLOSE",$B78))</f>
        <v>57077.55</v>
      </c>
      <c r="V78" cm="1">
        <f t="array" ref="V78">IF(_xll.EQNXTDZ("224455","NDP_ADJCLOSE",$B78) =0,V77,_xll.EQNXTDZ("224455","NDP_ADJCLOSE",$B78))</f>
        <v>18956.75</v>
      </c>
    </row>
    <row r="79" spans="2:22" x14ac:dyDescent="0.35">
      <c r="B79" s="2">
        <v>45481</v>
      </c>
      <c r="C79">
        <v>44.66</v>
      </c>
      <c r="D79">
        <v>555.28</v>
      </c>
      <c r="E79">
        <v>218.19</v>
      </c>
      <c r="F79">
        <v>28.93</v>
      </c>
      <c r="G79">
        <v>497.34</v>
      </c>
      <c r="H79">
        <v>23.46</v>
      </c>
      <c r="I79">
        <v>80.42</v>
      </c>
      <c r="J79">
        <v>92.76</v>
      </c>
      <c r="K79">
        <v>68.05</v>
      </c>
      <c r="L79">
        <v>61.05</v>
      </c>
      <c r="M79">
        <v>69.62</v>
      </c>
      <c r="N79">
        <v>150.34</v>
      </c>
      <c r="O79">
        <v>56.63</v>
      </c>
      <c r="P79">
        <v>202.28</v>
      </c>
      <c r="Q79">
        <v>26.23</v>
      </c>
      <c r="R79">
        <v>56755</v>
      </c>
      <c r="S79">
        <v>16.07</v>
      </c>
      <c r="T79" cm="1">
        <f t="array" ref="T79">IF(_xll.EQNXTDZ("217829","NDP_ADJCLOSE",$B79) =0,T78,_xll.EQNXTDZ("217829","NDP_ADJCLOSE",$B79))</f>
        <v>24320.55</v>
      </c>
      <c r="U79" cm="1">
        <f t="array" ref="U79">IF(_xll.EQNXTDZ("218498","NDP_ADJCLOSE",$B79) =0,U78,_xll.EQNXTDZ("218498","NDP_ADJCLOSE",$B79))</f>
        <v>56888.2</v>
      </c>
      <c r="V79" cm="1">
        <f t="array" ref="V79">IF(_xll.EQNXTDZ("224455","NDP_ADJCLOSE",$B79) =0,V78,_xll.EQNXTDZ("224455","NDP_ADJCLOSE",$B79))</f>
        <v>18908.400000000001</v>
      </c>
    </row>
    <row r="80" spans="2:22" x14ac:dyDescent="0.35">
      <c r="B80" s="2">
        <v>45478</v>
      </c>
      <c r="C80">
        <v>44.66</v>
      </c>
      <c r="D80">
        <v>554.64</v>
      </c>
      <c r="E80">
        <v>220.93</v>
      </c>
      <c r="F80">
        <v>28.88</v>
      </c>
      <c r="G80">
        <v>496.16</v>
      </c>
      <c r="H80">
        <v>23.78</v>
      </c>
      <c r="I80">
        <v>81.31</v>
      </c>
      <c r="J80">
        <v>92.56</v>
      </c>
      <c r="K80">
        <v>68.39</v>
      </c>
      <c r="L80">
        <v>60.78</v>
      </c>
      <c r="M80">
        <v>69.959999999999994</v>
      </c>
      <c r="N80">
        <v>150.5</v>
      </c>
      <c r="O80">
        <v>56.66</v>
      </c>
      <c r="P80">
        <v>200.87</v>
      </c>
      <c r="Q80">
        <v>26.44</v>
      </c>
      <c r="R80">
        <v>56685</v>
      </c>
      <c r="S80">
        <v>15.78</v>
      </c>
      <c r="T80" cm="1">
        <f t="array" ref="T80">IF(_xll.EQNXTDZ("217829","NDP_ADJCLOSE",$B80) =0,T79,_xll.EQNXTDZ("217829","NDP_ADJCLOSE",$B80))</f>
        <v>24323.85</v>
      </c>
      <c r="U80" cm="1">
        <f t="array" ref="U80">IF(_xll.EQNXTDZ("218498","NDP_ADJCLOSE",$B80) =0,U79,_xll.EQNXTDZ("218498","NDP_ADJCLOSE",$B80))</f>
        <v>57089.45</v>
      </c>
      <c r="V80" cm="1">
        <f t="array" ref="V80">IF(_xll.EQNXTDZ("224455","NDP_ADJCLOSE",$B80) =0,V79,_xll.EQNXTDZ("224455","NDP_ADJCLOSE",$B80))</f>
        <v>18941.2</v>
      </c>
    </row>
    <row r="81" spans="2:22" x14ac:dyDescent="0.35">
      <c r="B81" s="2">
        <v>45476</v>
      </c>
      <c r="C81">
        <v>44.67</v>
      </c>
      <c r="D81">
        <v>551.46</v>
      </c>
      <c r="E81">
        <v>217.99</v>
      </c>
      <c r="F81">
        <v>28.98</v>
      </c>
      <c r="G81">
        <v>491.04</v>
      </c>
      <c r="H81">
        <v>23.69</v>
      </c>
      <c r="I81">
        <v>81.27</v>
      </c>
      <c r="J81">
        <v>91.8</v>
      </c>
      <c r="K81">
        <v>67.83</v>
      </c>
      <c r="L81">
        <v>60.11</v>
      </c>
      <c r="M81">
        <v>69.489999999999995</v>
      </c>
      <c r="N81">
        <v>149.59</v>
      </c>
      <c r="O81">
        <v>56.41</v>
      </c>
      <c r="P81">
        <v>201.83</v>
      </c>
      <c r="Q81">
        <v>26.9</v>
      </c>
      <c r="R81">
        <v>59825</v>
      </c>
      <c r="S81">
        <v>15.86</v>
      </c>
      <c r="T81" cm="1">
        <f t="array" ref="T81">IF(_xll.EQNXTDZ("217829","NDP_ADJCLOSE",$B81) =0,T80,_xll.EQNXTDZ("217829","NDP_ADJCLOSE",$B81))</f>
        <v>24286.5</v>
      </c>
      <c r="U81" cm="1">
        <f t="array" ref="U81">IF(_xll.EQNXTDZ("218498","NDP_ADJCLOSE",$B81) =0,U80,_xll.EQNXTDZ("218498","NDP_ADJCLOSE",$B81))</f>
        <v>56293.3</v>
      </c>
      <c r="V81" cm="1">
        <f t="array" ref="V81">IF(_xll.EQNXTDZ("224455","NDP_ADJCLOSE",$B81) =0,V80,_xll.EQNXTDZ("224455","NDP_ADJCLOSE",$B81))</f>
        <v>18700.55</v>
      </c>
    </row>
    <row r="82" spans="2:22" x14ac:dyDescent="0.35">
      <c r="B82" s="2">
        <v>45475</v>
      </c>
      <c r="C82">
        <v>44.02</v>
      </c>
      <c r="D82">
        <v>549.01</v>
      </c>
      <c r="E82">
        <v>215.56</v>
      </c>
      <c r="F82">
        <v>29.1</v>
      </c>
      <c r="G82">
        <v>486.98</v>
      </c>
      <c r="H82">
        <v>23.56</v>
      </c>
      <c r="I82">
        <v>81.11</v>
      </c>
      <c r="J82">
        <v>90.61</v>
      </c>
      <c r="K82">
        <v>66.989999999999995</v>
      </c>
      <c r="L82">
        <v>59.35</v>
      </c>
      <c r="M82">
        <v>68.86</v>
      </c>
      <c r="N82">
        <v>148.58000000000001</v>
      </c>
      <c r="O82">
        <v>56.17</v>
      </c>
      <c r="P82">
        <v>201.88</v>
      </c>
      <c r="Q82">
        <v>26.43</v>
      </c>
      <c r="R82">
        <v>62185</v>
      </c>
      <c r="S82">
        <v>15.78</v>
      </c>
      <c r="T82" cm="1">
        <f t="array" ref="T82">IF(_xll.EQNXTDZ("217829","NDP_ADJCLOSE",$B82) =0,T81,_xll.EQNXTDZ("217829","NDP_ADJCLOSE",$B82))</f>
        <v>24123.85</v>
      </c>
      <c r="U82" cm="1">
        <f t="array" ref="U82">IF(_xll.EQNXTDZ("218498","NDP_ADJCLOSE",$B82) =0,U81,_xll.EQNXTDZ("218498","NDP_ADJCLOSE",$B82))</f>
        <v>55854.7</v>
      </c>
      <c r="V82" cm="1">
        <f t="array" ref="V82">IF(_xll.EQNXTDZ("224455","NDP_ADJCLOSE",$B82) =0,V81,_xll.EQNXTDZ("224455","NDP_ADJCLOSE",$B82))</f>
        <v>18509.05</v>
      </c>
    </row>
    <row r="83" spans="2:22" x14ac:dyDescent="0.35">
      <c r="B83" s="2">
        <v>45474</v>
      </c>
      <c r="C83">
        <v>43.86</v>
      </c>
      <c r="D83">
        <v>545.34</v>
      </c>
      <c r="E83">
        <v>215.57</v>
      </c>
      <c r="F83">
        <v>29.14</v>
      </c>
      <c r="G83">
        <v>481.92</v>
      </c>
      <c r="H83">
        <v>23.53</v>
      </c>
      <c r="I83">
        <v>81.540000000000006</v>
      </c>
      <c r="J83">
        <v>89.91</v>
      </c>
      <c r="K83">
        <v>67.17</v>
      </c>
      <c r="L83">
        <v>59.21</v>
      </c>
      <c r="M83">
        <v>67.790000000000006</v>
      </c>
      <c r="N83">
        <v>147.81</v>
      </c>
      <c r="O83">
        <v>56.18</v>
      </c>
      <c r="P83">
        <v>201.19</v>
      </c>
      <c r="Q83">
        <v>26.08</v>
      </c>
      <c r="R83">
        <v>63695</v>
      </c>
      <c r="S83">
        <v>15.78</v>
      </c>
      <c r="T83" cm="1">
        <f t="array" ref="T83">IF(_xll.EQNXTDZ("217829","NDP_ADJCLOSE",$B83) =0,T82,_xll.EQNXTDZ("217829","NDP_ADJCLOSE",$B83))</f>
        <v>24141.95</v>
      </c>
      <c r="U83" cm="1">
        <f t="array" ref="U83">IF(_xll.EQNXTDZ("218498","NDP_ADJCLOSE",$B83) =0,U82,_xll.EQNXTDZ("218498","NDP_ADJCLOSE",$B83))</f>
        <v>56292.5</v>
      </c>
      <c r="V83" cm="1">
        <f t="array" ref="V83">IF(_xll.EQNXTDZ("224455","NDP_ADJCLOSE",$B83) =0,V82,_xll.EQNXTDZ("224455","NDP_ADJCLOSE",$B83))</f>
        <v>18593.650000000001</v>
      </c>
    </row>
    <row r="84" spans="2:22" x14ac:dyDescent="0.35">
      <c r="B84" s="2">
        <v>45471</v>
      </c>
      <c r="C84">
        <v>43.76</v>
      </c>
      <c r="D84">
        <v>544.22</v>
      </c>
      <c r="E84">
        <v>215.01</v>
      </c>
      <c r="F84">
        <v>29.13</v>
      </c>
      <c r="G84">
        <v>479.11</v>
      </c>
      <c r="H84">
        <v>23.23</v>
      </c>
      <c r="I84">
        <v>79.59</v>
      </c>
      <c r="J84">
        <v>91.78</v>
      </c>
      <c r="K84">
        <v>66.77</v>
      </c>
      <c r="L84">
        <v>59.2</v>
      </c>
      <c r="M84">
        <v>68.239999999999995</v>
      </c>
      <c r="N84">
        <v>147.49</v>
      </c>
      <c r="O84">
        <v>55.78</v>
      </c>
      <c r="P84">
        <v>202.89</v>
      </c>
      <c r="Q84">
        <v>25.99</v>
      </c>
      <c r="R84">
        <v>61024.23</v>
      </c>
      <c r="S84">
        <v>15.8</v>
      </c>
      <c r="T84" cm="1">
        <f t="array" ref="T84">IF(_xll.EQNXTDZ("217829","NDP_ADJCLOSE",$B84) =0,T83,_xll.EQNXTDZ("217829","NDP_ADJCLOSE",$B84))</f>
        <v>24010.6</v>
      </c>
      <c r="U84" cm="1">
        <f t="array" ref="U84">IF(_xll.EQNXTDZ("218498","NDP_ADJCLOSE",$B84) =0,U83,_xll.EQNXTDZ("218498","NDP_ADJCLOSE",$B84))</f>
        <v>55736.9</v>
      </c>
      <c r="V84" cm="1">
        <f t="array" ref="V84">IF(_xll.EQNXTDZ("224455","NDP_ADJCLOSE",$B84) =0,V83,_xll.EQNXTDZ("224455","NDP_ADJCLOSE",$B84))</f>
        <v>18317.7</v>
      </c>
    </row>
    <row r="85" spans="2:22" x14ac:dyDescent="0.35">
      <c r="B85" s="2">
        <v>45470</v>
      </c>
      <c r="C85">
        <v>43.65</v>
      </c>
      <c r="D85">
        <v>546.37</v>
      </c>
      <c r="E85">
        <v>214.99</v>
      </c>
      <c r="F85">
        <v>29.13</v>
      </c>
      <c r="G85">
        <v>481.61</v>
      </c>
      <c r="H85">
        <v>23.33</v>
      </c>
      <c r="I85">
        <v>79.92</v>
      </c>
      <c r="J85">
        <v>93.52</v>
      </c>
      <c r="K85">
        <v>66.86</v>
      </c>
      <c r="L85">
        <v>59.02</v>
      </c>
      <c r="M85">
        <v>67.650000000000006</v>
      </c>
      <c r="N85">
        <v>147.74</v>
      </c>
      <c r="O85">
        <v>55.8</v>
      </c>
      <c r="P85">
        <v>202.06</v>
      </c>
      <c r="Q85">
        <v>25.89</v>
      </c>
      <c r="R85">
        <v>61365</v>
      </c>
      <c r="S85">
        <v>15.87</v>
      </c>
      <c r="T85" cm="1">
        <f t="array" ref="T85">IF(_xll.EQNXTDZ("217829","NDP_ADJCLOSE",$B85) =0,T84,_xll.EQNXTDZ("217829","NDP_ADJCLOSE",$B85))</f>
        <v>24044.5</v>
      </c>
      <c r="U85" cm="1">
        <f t="array" ref="U85">IF(_xll.EQNXTDZ("218498","NDP_ADJCLOSE",$B85) =0,U84,_xll.EQNXTDZ("218498","NDP_ADJCLOSE",$B85))</f>
        <v>55424.25</v>
      </c>
      <c r="V85" cm="1">
        <f t="array" ref="V85">IF(_xll.EQNXTDZ("224455","NDP_ADJCLOSE",$B85) =0,V84,_xll.EQNXTDZ("224455","NDP_ADJCLOSE",$B85))</f>
        <v>18165</v>
      </c>
    </row>
    <row r="86" spans="2:22" x14ac:dyDescent="0.35">
      <c r="B86" s="2">
        <v>45469</v>
      </c>
      <c r="C86">
        <v>43.67</v>
      </c>
      <c r="D86">
        <v>545.51</v>
      </c>
      <c r="E86">
        <v>212.58</v>
      </c>
      <c r="F86">
        <v>29.17</v>
      </c>
      <c r="G86">
        <v>480.37</v>
      </c>
      <c r="H86">
        <v>23.21</v>
      </c>
      <c r="I86">
        <v>78.75</v>
      </c>
      <c r="J86">
        <v>93.15</v>
      </c>
      <c r="K86">
        <v>66.930000000000007</v>
      </c>
      <c r="L86">
        <v>58.56</v>
      </c>
      <c r="M86">
        <v>67.31</v>
      </c>
      <c r="N86">
        <v>147.69999999999999</v>
      </c>
      <c r="O86">
        <v>55.22</v>
      </c>
      <c r="P86">
        <v>200.03</v>
      </c>
      <c r="Q86">
        <v>26.52</v>
      </c>
      <c r="R86">
        <v>60940</v>
      </c>
      <c r="S86">
        <v>15.84</v>
      </c>
      <c r="T86" cm="1">
        <f t="array" ref="T86">IF(_xll.EQNXTDZ("217829","NDP_ADJCLOSE",$B86) =0,T85,_xll.EQNXTDZ("217829","NDP_ADJCLOSE",$B86))</f>
        <v>23868.799999999999</v>
      </c>
      <c r="U86" cm="1">
        <f t="array" ref="U86">IF(_xll.EQNXTDZ("218498","NDP_ADJCLOSE",$B86) =0,U85,_xll.EQNXTDZ("218498","NDP_ADJCLOSE",$B86))</f>
        <v>55245.8</v>
      </c>
      <c r="V86" cm="1">
        <f t="array" ref="V86">IF(_xll.EQNXTDZ("224455","NDP_ADJCLOSE",$B86) =0,V85,_xll.EQNXTDZ("224455","NDP_ADJCLOSE",$B86))</f>
        <v>18288</v>
      </c>
    </row>
    <row r="87" spans="2:22" x14ac:dyDescent="0.35">
      <c r="B87" s="2">
        <v>45468</v>
      </c>
      <c r="C87">
        <v>43.79</v>
      </c>
      <c r="D87">
        <v>544.83000000000004</v>
      </c>
      <c r="E87">
        <v>214.56</v>
      </c>
      <c r="F87">
        <v>29.03</v>
      </c>
      <c r="G87">
        <v>479.38</v>
      </c>
      <c r="H87">
        <v>23.17</v>
      </c>
      <c r="I87">
        <v>78.900000000000006</v>
      </c>
      <c r="J87">
        <v>94.5</v>
      </c>
      <c r="K87">
        <v>67.53</v>
      </c>
      <c r="L87">
        <v>58.73</v>
      </c>
      <c r="M87">
        <v>67.56</v>
      </c>
      <c r="N87">
        <v>147.78</v>
      </c>
      <c r="O87">
        <v>55.18</v>
      </c>
      <c r="P87">
        <v>200.56</v>
      </c>
      <c r="Q87">
        <v>26.51</v>
      </c>
      <c r="R87">
        <v>62055</v>
      </c>
      <c r="S87">
        <v>15.88</v>
      </c>
      <c r="T87" cm="1">
        <f t="array" ref="T87">IF(_xll.EQNXTDZ("217829","NDP_ADJCLOSE",$B87) =0,T86,_xll.EQNXTDZ("217829","NDP_ADJCLOSE",$B87))</f>
        <v>23721.3</v>
      </c>
      <c r="U87" cm="1">
        <f t="array" ref="U87">IF(_xll.EQNXTDZ("218498","NDP_ADJCLOSE",$B87) =0,U86,_xll.EQNXTDZ("218498","NDP_ADJCLOSE",$B87))</f>
        <v>55368.55</v>
      </c>
      <c r="V87" cm="1">
        <f t="array" ref="V87">IF(_xll.EQNXTDZ("224455","NDP_ADJCLOSE",$B87) =0,V86,_xll.EQNXTDZ("224455","NDP_ADJCLOSE",$B87))</f>
        <v>18242.05</v>
      </c>
    </row>
    <row r="88" spans="2:22" x14ac:dyDescent="0.35">
      <c r="B88" s="2">
        <v>45467</v>
      </c>
      <c r="C88">
        <v>43.92</v>
      </c>
      <c r="D88">
        <v>542.74</v>
      </c>
      <c r="E88">
        <v>215.63</v>
      </c>
      <c r="F88">
        <v>29</v>
      </c>
      <c r="G88">
        <v>473.96</v>
      </c>
      <c r="H88">
        <v>23.39</v>
      </c>
      <c r="I88">
        <v>79.7</v>
      </c>
      <c r="J88">
        <v>94.34</v>
      </c>
      <c r="K88">
        <v>67.66</v>
      </c>
      <c r="L88">
        <v>58.64</v>
      </c>
      <c r="M88">
        <v>66.510000000000005</v>
      </c>
      <c r="N88">
        <v>147.27000000000001</v>
      </c>
      <c r="O88">
        <v>55.13</v>
      </c>
      <c r="P88">
        <v>201.22</v>
      </c>
      <c r="Q88">
        <v>26.72</v>
      </c>
      <c r="R88">
        <v>59145</v>
      </c>
      <c r="S88">
        <v>15.82</v>
      </c>
      <c r="T88" cm="1">
        <f t="array" ref="T88">IF(_xll.EQNXTDZ("217829","NDP_ADJCLOSE",$B88) =0,T87,_xll.EQNXTDZ("217829","NDP_ADJCLOSE",$B88))</f>
        <v>23537.85</v>
      </c>
      <c r="U88" cm="1">
        <f t="array" ref="U88">IF(_xll.EQNXTDZ("218498","NDP_ADJCLOSE",$B88) =0,U87,_xll.EQNXTDZ("218498","NDP_ADJCLOSE",$B88))</f>
        <v>55577.05</v>
      </c>
      <c r="V88" cm="1">
        <f t="array" ref="V88">IF(_xll.EQNXTDZ("224455","NDP_ADJCLOSE",$B88) =0,V87,_xll.EQNXTDZ("224455","NDP_ADJCLOSE",$B88))</f>
        <v>18217.05</v>
      </c>
    </row>
    <row r="89" spans="2:22" x14ac:dyDescent="0.35">
      <c r="B89" s="2">
        <v>45464</v>
      </c>
      <c r="C89">
        <v>43.95</v>
      </c>
      <c r="D89">
        <v>544.51</v>
      </c>
      <c r="E89">
        <v>214.78</v>
      </c>
      <c r="F89">
        <v>29.1</v>
      </c>
      <c r="G89">
        <v>480.18</v>
      </c>
      <c r="H89">
        <v>23.2</v>
      </c>
      <c r="I89">
        <v>78.650000000000006</v>
      </c>
      <c r="J89">
        <v>93.96</v>
      </c>
      <c r="K89">
        <v>67.06</v>
      </c>
      <c r="L89">
        <v>58.78</v>
      </c>
      <c r="M89">
        <v>66.010000000000005</v>
      </c>
      <c r="N89">
        <v>147.22999999999999</v>
      </c>
      <c r="O89">
        <v>54.69</v>
      </c>
      <c r="P89">
        <v>200.35</v>
      </c>
      <c r="Q89">
        <v>26.42</v>
      </c>
      <c r="R89">
        <v>64260</v>
      </c>
      <c r="S89">
        <v>15.85</v>
      </c>
      <c r="T89" cm="1">
        <f t="array" ref="T89">IF(_xll.EQNXTDZ("217829","NDP_ADJCLOSE",$B89) =0,T88,_xll.EQNXTDZ("217829","NDP_ADJCLOSE",$B89))</f>
        <v>23501.1</v>
      </c>
      <c r="U89" cm="1">
        <f t="array" ref="U89">IF(_xll.EQNXTDZ("218498","NDP_ADJCLOSE",$B89) =0,U88,_xll.EQNXTDZ("218498","NDP_ADJCLOSE",$B89))</f>
        <v>55429.15</v>
      </c>
      <c r="V89" cm="1">
        <f t="array" ref="V89">IF(_xll.EQNXTDZ("224455","NDP_ADJCLOSE",$B89) =0,V88,_xll.EQNXTDZ("224455","NDP_ADJCLOSE",$B89))</f>
        <v>18235.05</v>
      </c>
    </row>
    <row r="90" spans="2:22" x14ac:dyDescent="0.35">
      <c r="B90" s="2">
        <v>45463</v>
      </c>
      <c r="C90">
        <v>44.27</v>
      </c>
      <c r="D90">
        <v>547</v>
      </c>
      <c r="E90">
        <v>218.16</v>
      </c>
      <c r="F90">
        <v>29.03</v>
      </c>
      <c r="G90">
        <v>481.47</v>
      </c>
      <c r="H90">
        <v>23.39</v>
      </c>
      <c r="I90">
        <v>79.41</v>
      </c>
      <c r="J90">
        <v>93.96</v>
      </c>
      <c r="K90">
        <v>68.64</v>
      </c>
      <c r="L90">
        <v>58.93</v>
      </c>
      <c r="M90">
        <v>66.48</v>
      </c>
      <c r="N90">
        <v>147.72</v>
      </c>
      <c r="O90">
        <v>54.95</v>
      </c>
      <c r="P90">
        <v>199.9</v>
      </c>
      <c r="Q90">
        <v>26.88</v>
      </c>
      <c r="R90">
        <v>65100</v>
      </c>
      <c r="S90">
        <v>15.88</v>
      </c>
      <c r="T90" cm="1">
        <f t="array" ref="T90">IF(_xll.EQNXTDZ("217829","NDP_ADJCLOSE",$B90) =0,T89,_xll.EQNXTDZ("217829","NDP_ADJCLOSE",$B90))</f>
        <v>23567</v>
      </c>
      <c r="U90" cm="1">
        <f t="array" ref="U90">IF(_xll.EQNXTDZ("218498","NDP_ADJCLOSE",$B90) =0,U89,_xll.EQNXTDZ("218498","NDP_ADJCLOSE",$B90))</f>
        <v>55473.8</v>
      </c>
      <c r="V90" cm="1">
        <f t="array" ref="V90">IF(_xll.EQNXTDZ("224455","NDP_ADJCLOSE",$B90) =0,V89,_xll.EQNXTDZ("224455","NDP_ADJCLOSE",$B90))</f>
        <v>18266.45</v>
      </c>
    </row>
    <row r="91" spans="2:22" x14ac:dyDescent="0.35">
      <c r="B91" s="2">
        <v>45461</v>
      </c>
      <c r="C91">
        <v>44.35</v>
      </c>
      <c r="D91">
        <v>548.49</v>
      </c>
      <c r="E91">
        <v>215.47</v>
      </c>
      <c r="F91">
        <v>28.91</v>
      </c>
      <c r="G91">
        <v>485.21</v>
      </c>
      <c r="H91">
        <v>23.34</v>
      </c>
      <c r="I91">
        <v>78.67</v>
      </c>
      <c r="J91">
        <v>94.59</v>
      </c>
      <c r="K91">
        <v>68.47</v>
      </c>
      <c r="L91">
        <v>58.96</v>
      </c>
      <c r="M91">
        <v>66.66</v>
      </c>
      <c r="N91">
        <v>147.96</v>
      </c>
      <c r="O91">
        <v>55.51</v>
      </c>
      <c r="P91">
        <v>200.75</v>
      </c>
      <c r="Q91">
        <v>26.56</v>
      </c>
      <c r="R91">
        <v>64475</v>
      </c>
      <c r="S91">
        <v>15.93</v>
      </c>
      <c r="T91" cm="1">
        <f t="array" ref="T91">IF(_xll.EQNXTDZ("217829","NDP_ADJCLOSE",$B91) =0,T90,_xll.EQNXTDZ("217829","NDP_ADJCLOSE",$B91))</f>
        <v>23557.9</v>
      </c>
      <c r="U91" cm="1">
        <f t="array" ref="U91">IF(_xll.EQNXTDZ("218498","NDP_ADJCLOSE",$B91) =0,U90,_xll.EQNXTDZ("218498","NDP_ADJCLOSE",$B91))</f>
        <v>55490.05</v>
      </c>
      <c r="V91" cm="1">
        <f t="array" ref="V91">IF(_xll.EQNXTDZ("224455","NDP_ADJCLOSE",$B91) =0,V90,_xll.EQNXTDZ("224455","NDP_ADJCLOSE",$B91))</f>
        <v>18238.55</v>
      </c>
    </row>
    <row r="92" spans="2:22" x14ac:dyDescent="0.35">
      <c r="B92" s="2">
        <v>45460</v>
      </c>
      <c r="C92">
        <v>44</v>
      </c>
      <c r="D92">
        <v>547.1</v>
      </c>
      <c r="E92">
        <v>214.61</v>
      </c>
      <c r="F92">
        <v>28.92</v>
      </c>
      <c r="G92">
        <v>485.06</v>
      </c>
      <c r="H92">
        <v>23.15</v>
      </c>
      <c r="I92">
        <v>77.790000000000006</v>
      </c>
      <c r="J92">
        <v>93.73</v>
      </c>
      <c r="K92">
        <v>68.13</v>
      </c>
      <c r="L92">
        <v>58.3</v>
      </c>
      <c r="M92">
        <v>66.61</v>
      </c>
      <c r="N92">
        <v>147.47</v>
      </c>
      <c r="O92">
        <v>55.25</v>
      </c>
      <c r="P92">
        <v>200.4</v>
      </c>
      <c r="Q92">
        <v>26.5</v>
      </c>
      <c r="R92">
        <v>66865</v>
      </c>
      <c r="S92">
        <v>15.87</v>
      </c>
      <c r="T92" cm="1">
        <f t="array" ref="T92">IF(_xll.EQNXTDZ("217829","NDP_ADJCLOSE",$B92) =0,T91,_xll.EQNXTDZ("217829","NDP_ADJCLOSE",$B92))</f>
        <v>23557.9</v>
      </c>
      <c r="U92" cm="1">
        <f t="array" ref="U92">IF(_xll.EQNXTDZ("218498","NDP_ADJCLOSE",$B92) =0,U91,_xll.EQNXTDZ("218498","NDP_ADJCLOSE",$B92))</f>
        <v>55490.05</v>
      </c>
      <c r="V92" cm="1">
        <f t="array" ref="V92">IF(_xll.EQNXTDZ("224455","NDP_ADJCLOSE",$B92) =0,V91,_xll.EQNXTDZ("224455","NDP_ADJCLOSE",$B92))</f>
        <v>18238.55</v>
      </c>
    </row>
    <row r="93" spans="2:22" x14ac:dyDescent="0.35">
      <c r="B93" s="2">
        <v>45457</v>
      </c>
      <c r="C93">
        <v>43.76</v>
      </c>
      <c r="D93">
        <v>542.78</v>
      </c>
      <c r="E93">
        <v>215.73</v>
      </c>
      <c r="F93">
        <v>28.99</v>
      </c>
      <c r="G93">
        <v>479.19</v>
      </c>
      <c r="H93">
        <v>23.07</v>
      </c>
      <c r="I93">
        <v>76.08</v>
      </c>
      <c r="J93">
        <v>94.67</v>
      </c>
      <c r="K93">
        <v>67.59</v>
      </c>
      <c r="L93">
        <v>57.99</v>
      </c>
      <c r="M93">
        <v>67.13</v>
      </c>
      <c r="N93">
        <v>146.58000000000001</v>
      </c>
      <c r="O93">
        <v>55.17</v>
      </c>
      <c r="P93">
        <v>198.73</v>
      </c>
      <c r="Q93">
        <v>26.17</v>
      </c>
      <c r="R93">
        <v>65640</v>
      </c>
      <c r="S93">
        <v>15.81</v>
      </c>
      <c r="T93" cm="1">
        <f t="array" ref="T93">IF(_xll.EQNXTDZ("217829","NDP_ADJCLOSE",$B93) =0,T92,_xll.EQNXTDZ("217829","NDP_ADJCLOSE",$B93))</f>
        <v>23465.599999999999</v>
      </c>
      <c r="U93" cm="1">
        <f t="array" ref="U93">IF(_xll.EQNXTDZ("218498","NDP_ADJCLOSE",$B93) =0,U92,_xll.EQNXTDZ("218498","NDP_ADJCLOSE",$B93))</f>
        <v>55225.95</v>
      </c>
      <c r="V93" cm="1">
        <f t="array" ref="V93">IF(_xll.EQNXTDZ("224455","NDP_ADJCLOSE",$B93) =0,V92,_xll.EQNXTDZ("224455","NDP_ADJCLOSE",$B93))</f>
        <v>18043.599999999999</v>
      </c>
    </row>
    <row r="94" spans="2:22" x14ac:dyDescent="0.35">
      <c r="B94" s="2">
        <v>45456</v>
      </c>
      <c r="C94">
        <v>43.64</v>
      </c>
      <c r="D94">
        <v>542.45000000000005</v>
      </c>
      <c r="E94">
        <v>212.97</v>
      </c>
      <c r="F94">
        <v>28.86</v>
      </c>
      <c r="G94">
        <v>476.72</v>
      </c>
      <c r="H94">
        <v>23.16</v>
      </c>
      <c r="I94">
        <v>75.739999999999995</v>
      </c>
      <c r="J94">
        <v>93.88</v>
      </c>
      <c r="K94">
        <v>68.709999999999994</v>
      </c>
      <c r="L94">
        <v>57.8</v>
      </c>
      <c r="M94">
        <v>67.150000000000006</v>
      </c>
      <c r="N94">
        <v>147.01</v>
      </c>
      <c r="O94">
        <v>54.6</v>
      </c>
      <c r="P94">
        <v>201.94</v>
      </c>
      <c r="Q94">
        <v>26.39</v>
      </c>
      <c r="R94">
        <v>66860</v>
      </c>
      <c r="S94">
        <v>15.81</v>
      </c>
      <c r="T94" cm="1">
        <f t="array" ref="T94">IF(_xll.EQNXTDZ("217829","NDP_ADJCLOSE",$B94) =0,T93,_xll.EQNXTDZ("217829","NDP_ADJCLOSE",$B94))</f>
        <v>23398.9</v>
      </c>
      <c r="U94" cm="1">
        <f t="array" ref="U94">IF(_xll.EQNXTDZ("218498","NDP_ADJCLOSE",$B94) =0,U93,_xll.EQNXTDZ("218498","NDP_ADJCLOSE",$B94))</f>
        <v>54652.25</v>
      </c>
      <c r="V94" cm="1">
        <f t="array" ref="V94">IF(_xll.EQNXTDZ("224455","NDP_ADJCLOSE",$B94) =0,V93,_xll.EQNXTDZ("224455","NDP_ADJCLOSE",$B94))</f>
        <v>17908.099999999999</v>
      </c>
    </row>
    <row r="95" spans="2:22" x14ac:dyDescent="0.35">
      <c r="B95" s="2">
        <v>45455</v>
      </c>
      <c r="C95">
        <v>43.69</v>
      </c>
      <c r="D95">
        <v>541.36</v>
      </c>
      <c r="E95">
        <v>214.72</v>
      </c>
      <c r="F95">
        <v>28.75</v>
      </c>
      <c r="G95">
        <v>474.15</v>
      </c>
      <c r="H95">
        <v>23.14</v>
      </c>
      <c r="I95">
        <v>75.98</v>
      </c>
      <c r="J95">
        <v>92.52</v>
      </c>
      <c r="K95">
        <v>69.78</v>
      </c>
      <c r="L95">
        <v>57.94</v>
      </c>
      <c r="M95">
        <v>68.39</v>
      </c>
      <c r="N95">
        <v>147.33000000000001</v>
      </c>
      <c r="O95">
        <v>54.67</v>
      </c>
      <c r="P95">
        <v>203.72</v>
      </c>
      <c r="Q95">
        <v>26.41</v>
      </c>
      <c r="R95">
        <v>67875</v>
      </c>
      <c r="S95">
        <v>15.78</v>
      </c>
      <c r="T95" cm="1">
        <f t="array" ref="T95">IF(_xll.EQNXTDZ("217829","NDP_ADJCLOSE",$B95) =0,T94,_xll.EQNXTDZ("217829","NDP_ADJCLOSE",$B95))</f>
        <v>23322.95</v>
      </c>
      <c r="U95" cm="1">
        <f t="array" ref="U95">IF(_xll.EQNXTDZ("218498","NDP_ADJCLOSE",$B95) =0,U94,_xll.EQNXTDZ("218498","NDP_ADJCLOSE",$B95))</f>
        <v>54226.1</v>
      </c>
      <c r="V95" cm="1">
        <f t="array" ref="V95">IF(_xll.EQNXTDZ("224455","NDP_ADJCLOSE",$B95) =0,V94,_xll.EQNXTDZ("224455","NDP_ADJCLOSE",$B95))</f>
        <v>17788.3</v>
      </c>
    </row>
    <row r="96" spans="2:22" x14ac:dyDescent="0.35">
      <c r="B96" s="2">
        <v>45454</v>
      </c>
      <c r="C96">
        <v>43.35</v>
      </c>
      <c r="D96">
        <v>536.95000000000005</v>
      </c>
      <c r="E96">
        <v>214.15</v>
      </c>
      <c r="F96">
        <v>28.88</v>
      </c>
      <c r="G96">
        <v>468.02</v>
      </c>
      <c r="H96">
        <v>23.06</v>
      </c>
      <c r="I96">
        <v>75.510000000000005</v>
      </c>
      <c r="J96">
        <v>91.83</v>
      </c>
      <c r="K96">
        <v>68.7</v>
      </c>
      <c r="L96">
        <v>57.21</v>
      </c>
      <c r="M96">
        <v>68.06</v>
      </c>
      <c r="N96">
        <v>145.97</v>
      </c>
      <c r="O96">
        <v>54.26</v>
      </c>
      <c r="P96">
        <v>200.64</v>
      </c>
      <c r="Q96">
        <v>26.47</v>
      </c>
      <c r="R96">
        <v>67735</v>
      </c>
      <c r="S96">
        <v>15.65</v>
      </c>
      <c r="T96" cm="1">
        <f t="array" ref="T96">IF(_xll.EQNXTDZ("217829","NDP_ADJCLOSE",$B96) =0,T95,_xll.EQNXTDZ("217829","NDP_ADJCLOSE",$B96))</f>
        <v>23264.85</v>
      </c>
      <c r="U96" cm="1">
        <f t="array" ref="U96">IF(_xll.EQNXTDZ("218498","NDP_ADJCLOSE",$B96) =0,U95,_xll.EQNXTDZ("218498","NDP_ADJCLOSE",$B96))</f>
        <v>53666.5</v>
      </c>
      <c r="V96" cm="1">
        <f t="array" ref="V96">IF(_xll.EQNXTDZ("224455","NDP_ADJCLOSE",$B96) =0,V95,_xll.EQNXTDZ("224455","NDP_ADJCLOSE",$B96))</f>
        <v>17571.599999999999</v>
      </c>
    </row>
    <row r="97" spans="2:22" x14ac:dyDescent="0.35">
      <c r="B97" s="2">
        <v>45453</v>
      </c>
      <c r="C97">
        <v>43.45</v>
      </c>
      <c r="D97">
        <v>535.66</v>
      </c>
      <c r="E97">
        <v>213.54</v>
      </c>
      <c r="F97">
        <v>28.84</v>
      </c>
      <c r="G97">
        <v>464.83</v>
      </c>
      <c r="H97">
        <v>23.09</v>
      </c>
      <c r="I97">
        <v>75.459999999999994</v>
      </c>
      <c r="J97">
        <v>90.89</v>
      </c>
      <c r="K97">
        <v>69.540000000000006</v>
      </c>
      <c r="L97">
        <v>57.88</v>
      </c>
      <c r="M97">
        <v>69.34</v>
      </c>
      <c r="N97">
        <v>147.36000000000001</v>
      </c>
      <c r="O97">
        <v>54.15</v>
      </c>
      <c r="P97">
        <v>201.89</v>
      </c>
      <c r="Q97">
        <v>26.75</v>
      </c>
      <c r="R97">
        <v>69875</v>
      </c>
      <c r="S97">
        <v>15.59</v>
      </c>
      <c r="T97" cm="1">
        <f t="array" ref="T97">IF(_xll.EQNXTDZ("217829","NDP_ADJCLOSE",$B97) =0,T96,_xll.EQNXTDZ("217829","NDP_ADJCLOSE",$B97))</f>
        <v>23259.200000000001</v>
      </c>
      <c r="U97" cm="1">
        <f t="array" ref="U97">IF(_xll.EQNXTDZ("218498","NDP_ADJCLOSE",$B97) =0,U96,_xll.EQNXTDZ("218498","NDP_ADJCLOSE",$B97))</f>
        <v>53235.75</v>
      </c>
      <c r="V97" cm="1">
        <f t="array" ref="V97">IF(_xll.EQNXTDZ("224455","NDP_ADJCLOSE",$B97) =0,V96,_xll.EQNXTDZ("224455","NDP_ADJCLOSE",$B97))</f>
        <v>17475.150000000001</v>
      </c>
    </row>
    <row r="98" spans="2:22" x14ac:dyDescent="0.35">
      <c r="B98" s="2">
        <v>45450</v>
      </c>
      <c r="C98">
        <v>43.22</v>
      </c>
      <c r="D98">
        <v>534.01</v>
      </c>
      <c r="E98">
        <v>211.6</v>
      </c>
      <c r="F98">
        <v>28.77</v>
      </c>
      <c r="G98">
        <v>462.96</v>
      </c>
      <c r="H98">
        <v>22.76</v>
      </c>
      <c r="I98">
        <v>73.02</v>
      </c>
      <c r="J98">
        <v>91.5</v>
      </c>
      <c r="K98">
        <v>69.75</v>
      </c>
      <c r="L98">
        <v>57.5</v>
      </c>
      <c r="M98">
        <v>68.73</v>
      </c>
      <c r="N98">
        <v>147.03</v>
      </c>
      <c r="O98">
        <v>53.99</v>
      </c>
      <c r="P98">
        <v>201.2</v>
      </c>
      <c r="Q98">
        <v>26.5</v>
      </c>
      <c r="R98">
        <v>69755</v>
      </c>
      <c r="S98">
        <v>15.59</v>
      </c>
      <c r="T98" cm="1">
        <f t="array" ref="T98">IF(_xll.EQNXTDZ("217829","NDP_ADJCLOSE",$B98) =0,T97,_xll.EQNXTDZ("217829","NDP_ADJCLOSE",$B98))</f>
        <v>23290.15</v>
      </c>
      <c r="U98" cm="1">
        <f t="array" ref="U98">IF(_xll.EQNXTDZ("218498","NDP_ADJCLOSE",$B98) =0,U97,_xll.EQNXTDZ("218498","NDP_ADJCLOSE",$B98))</f>
        <v>53194.7</v>
      </c>
      <c r="V98" cm="1">
        <f t="array" ref="V98">IF(_xll.EQNXTDZ("224455","NDP_ADJCLOSE",$B98) =0,V97,_xll.EQNXTDZ("224455","NDP_ADJCLOSE",$B98))</f>
        <v>17215.55</v>
      </c>
    </row>
    <row r="99" spans="2:22" x14ac:dyDescent="0.35">
      <c r="B99" s="2">
        <v>45449</v>
      </c>
      <c r="C99">
        <v>43.58</v>
      </c>
      <c r="D99">
        <v>534.66</v>
      </c>
      <c r="E99">
        <v>219.43</v>
      </c>
      <c r="F99">
        <v>28.53</v>
      </c>
      <c r="G99">
        <v>463.37</v>
      </c>
      <c r="H99">
        <v>23.09</v>
      </c>
      <c r="I99">
        <v>73.260000000000005</v>
      </c>
      <c r="J99">
        <v>93.21</v>
      </c>
      <c r="K99">
        <v>70.67</v>
      </c>
      <c r="L99">
        <v>57.95</v>
      </c>
      <c r="M99">
        <v>69.239999999999995</v>
      </c>
      <c r="N99">
        <v>147.65</v>
      </c>
      <c r="O99">
        <v>53.36</v>
      </c>
      <c r="P99">
        <v>203.59</v>
      </c>
      <c r="Q99">
        <v>27.19</v>
      </c>
      <c r="R99">
        <v>70960</v>
      </c>
      <c r="S99">
        <v>15.67</v>
      </c>
      <c r="T99" cm="1">
        <f t="array" ref="T99">IF(_xll.EQNXTDZ("217829","NDP_ADJCLOSE",$B99) =0,T98,_xll.EQNXTDZ("217829","NDP_ADJCLOSE",$B99))</f>
        <v>22821.4</v>
      </c>
      <c r="U99" cm="1">
        <f t="array" ref="U99">IF(_xll.EQNXTDZ("218498","NDP_ADJCLOSE",$B99) =0,U98,_xll.EQNXTDZ("218498","NDP_ADJCLOSE",$B99))</f>
        <v>52413.7</v>
      </c>
      <c r="V99" cm="1">
        <f t="array" ref="V99">IF(_xll.EQNXTDZ("224455","NDP_ADJCLOSE",$B99) =0,V98,_xll.EQNXTDZ("224455","NDP_ADJCLOSE",$B99))</f>
        <v>16826.099999999999</v>
      </c>
    </row>
    <row r="100" spans="2:22" x14ac:dyDescent="0.35">
      <c r="B100" s="2">
        <v>45448</v>
      </c>
      <c r="C100">
        <v>43.38</v>
      </c>
      <c r="D100">
        <v>534.66999999999996</v>
      </c>
      <c r="E100">
        <v>217.82</v>
      </c>
      <c r="F100">
        <v>28.57</v>
      </c>
      <c r="G100">
        <v>463.53</v>
      </c>
      <c r="H100">
        <v>22.79</v>
      </c>
      <c r="I100">
        <v>71.89</v>
      </c>
      <c r="J100">
        <v>93.35</v>
      </c>
      <c r="K100">
        <v>70.39</v>
      </c>
      <c r="L100">
        <v>57.56</v>
      </c>
      <c r="M100">
        <v>69.28</v>
      </c>
      <c r="N100">
        <v>147.56</v>
      </c>
      <c r="O100">
        <v>53.12</v>
      </c>
      <c r="P100">
        <v>205.06</v>
      </c>
      <c r="Q100">
        <v>27.2</v>
      </c>
      <c r="R100">
        <v>71890</v>
      </c>
      <c r="S100">
        <v>15.67</v>
      </c>
      <c r="T100" cm="1">
        <f t="array" ref="T100">IF(_xll.EQNXTDZ("217829","NDP_ADJCLOSE",$B100) =0,T99,_xll.EQNXTDZ("217829","NDP_ADJCLOSE",$B100))</f>
        <v>22620.35</v>
      </c>
      <c r="U100" cm="1">
        <f t="array" ref="U100">IF(_xll.EQNXTDZ("218498","NDP_ADJCLOSE",$B100) =0,U99,_xll.EQNXTDZ("218498","NDP_ADJCLOSE",$B100))</f>
        <v>51266.7</v>
      </c>
      <c r="V100" cm="1">
        <f t="array" ref="V100">IF(_xll.EQNXTDZ("224455","NDP_ADJCLOSE",$B100) =0,V99,_xll.EQNXTDZ("224455","NDP_ADJCLOSE",$B100))</f>
        <v>16289.4</v>
      </c>
    </row>
    <row r="101" spans="2:22" x14ac:dyDescent="0.35">
      <c r="B101" s="2">
        <v>45447</v>
      </c>
      <c r="C101">
        <v>42.83</v>
      </c>
      <c r="D101">
        <v>528.39</v>
      </c>
      <c r="E101">
        <v>215.27</v>
      </c>
      <c r="F101">
        <v>28.53</v>
      </c>
      <c r="G101">
        <v>454.37</v>
      </c>
      <c r="H101">
        <v>22.71</v>
      </c>
      <c r="I101">
        <v>71.09</v>
      </c>
      <c r="J101">
        <v>92.67</v>
      </c>
      <c r="K101">
        <v>69.72</v>
      </c>
      <c r="L101">
        <v>56.37</v>
      </c>
      <c r="M101">
        <v>69.48</v>
      </c>
      <c r="N101">
        <v>146.03</v>
      </c>
      <c r="O101">
        <v>51.46</v>
      </c>
      <c r="P101">
        <v>201.97</v>
      </c>
      <c r="Q101">
        <v>26.97</v>
      </c>
      <c r="R101">
        <v>71085</v>
      </c>
      <c r="S101">
        <v>15.53</v>
      </c>
      <c r="T101" cm="1">
        <f t="array" ref="T101">IF(_xll.EQNXTDZ("217829","NDP_ADJCLOSE",$B101) =0,T100,_xll.EQNXTDZ("217829","NDP_ADJCLOSE",$B101))</f>
        <v>21884.5</v>
      </c>
      <c r="U101" cm="1">
        <f t="array" ref="U101">IF(_xll.EQNXTDZ("218498","NDP_ADJCLOSE",$B101) =0,U100,_xll.EQNXTDZ("218498","NDP_ADJCLOSE",$B101))</f>
        <v>49150.8</v>
      </c>
      <c r="V101" cm="1">
        <f t="array" ref="V101">IF(_xll.EQNXTDZ("224455","NDP_ADJCLOSE",$B101) =0,V100,_xll.EQNXTDZ("224455","NDP_ADJCLOSE",$B101))</f>
        <v>15692.15</v>
      </c>
    </row>
    <row r="102" spans="2:22" x14ac:dyDescent="0.35">
      <c r="B102" s="2">
        <v>45446</v>
      </c>
      <c r="C102">
        <v>43.51</v>
      </c>
      <c r="D102">
        <v>527.79999999999995</v>
      </c>
      <c r="E102">
        <v>217.22</v>
      </c>
      <c r="F102">
        <v>28.52</v>
      </c>
      <c r="G102">
        <v>453.13</v>
      </c>
      <c r="H102">
        <v>22.94</v>
      </c>
      <c r="I102">
        <v>71.83</v>
      </c>
      <c r="J102">
        <v>91.6</v>
      </c>
      <c r="K102">
        <v>69.94</v>
      </c>
      <c r="L102">
        <v>57.69</v>
      </c>
      <c r="M102">
        <v>69.400000000000006</v>
      </c>
      <c r="N102">
        <v>146.06</v>
      </c>
      <c r="O102">
        <v>54.8</v>
      </c>
      <c r="P102">
        <v>204.61</v>
      </c>
      <c r="Q102">
        <v>26.76</v>
      </c>
      <c r="R102">
        <v>69660</v>
      </c>
      <c r="S102">
        <v>15.51</v>
      </c>
      <c r="T102" cm="1">
        <f t="array" ref="T102">IF(_xll.EQNXTDZ("217829","NDP_ADJCLOSE",$B102) =0,T101,_xll.EQNXTDZ("217829","NDP_ADJCLOSE",$B102))</f>
        <v>23263.9</v>
      </c>
      <c r="U102" cm="1">
        <f t="array" ref="U102">IF(_xll.EQNXTDZ("218498","NDP_ADJCLOSE",$B102) =0,U101,_xll.EQNXTDZ("218498","NDP_ADJCLOSE",$B102))</f>
        <v>53353.35</v>
      </c>
      <c r="V102" cm="1">
        <f t="array" ref="V102">IF(_xll.EQNXTDZ("224455","NDP_ADJCLOSE",$B102) =0,V101,_xll.EQNXTDZ("224455","NDP_ADJCLOSE",$B102))</f>
        <v>17098.7</v>
      </c>
    </row>
    <row r="103" spans="2:22" x14ac:dyDescent="0.35">
      <c r="B103" s="2">
        <v>45443</v>
      </c>
      <c r="C103">
        <v>43.08</v>
      </c>
      <c r="D103">
        <v>527.37</v>
      </c>
      <c r="E103">
        <v>215.3</v>
      </c>
      <c r="F103">
        <v>28.67</v>
      </c>
      <c r="G103">
        <v>450.71</v>
      </c>
      <c r="H103">
        <v>23.27</v>
      </c>
      <c r="I103">
        <v>74.819999999999993</v>
      </c>
      <c r="J103">
        <v>90.45</v>
      </c>
      <c r="K103">
        <v>69.849999999999994</v>
      </c>
      <c r="L103">
        <v>56.9</v>
      </c>
      <c r="M103">
        <v>68.97</v>
      </c>
      <c r="N103">
        <v>145.71</v>
      </c>
      <c r="O103">
        <v>53.01</v>
      </c>
      <c r="P103">
        <v>205.77</v>
      </c>
      <c r="Q103">
        <v>26.63</v>
      </c>
      <c r="R103">
        <v>67633.73</v>
      </c>
      <c r="S103">
        <v>15.47</v>
      </c>
      <c r="T103" cm="1">
        <f t="array" ref="T103">IF(_xll.EQNXTDZ("217829","NDP_ADJCLOSE",$B103) =0,T102,_xll.EQNXTDZ("217829","NDP_ADJCLOSE",$B103))</f>
        <v>22530.7</v>
      </c>
      <c r="U103" cm="1">
        <f t="array" ref="U103">IF(_xll.EQNXTDZ("218498","NDP_ADJCLOSE",$B103) =0,U102,_xll.EQNXTDZ("218498","NDP_ADJCLOSE",$B103))</f>
        <v>51705.7</v>
      </c>
      <c r="V103" cm="1">
        <f t="array" ref="V103">IF(_xll.EQNXTDZ("224455","NDP_ADJCLOSE",$B103) =0,V102,_xll.EQNXTDZ("224455","NDP_ADJCLOSE",$B103))</f>
        <v>16696.7</v>
      </c>
    </row>
    <row r="104" spans="2:22" x14ac:dyDescent="0.35">
      <c r="B104" s="2">
        <v>45442</v>
      </c>
      <c r="C104">
        <v>43.45</v>
      </c>
      <c r="D104">
        <v>522.61</v>
      </c>
      <c r="E104">
        <v>216.57</v>
      </c>
      <c r="F104">
        <v>28.69</v>
      </c>
      <c r="G104">
        <v>451.55</v>
      </c>
      <c r="H104">
        <v>23.38</v>
      </c>
      <c r="I104">
        <v>75.53</v>
      </c>
      <c r="J104">
        <v>89.84</v>
      </c>
      <c r="K104">
        <v>69.209999999999994</v>
      </c>
      <c r="L104">
        <v>57.23</v>
      </c>
      <c r="M104">
        <v>68.06</v>
      </c>
      <c r="N104">
        <v>144.63</v>
      </c>
      <c r="O104">
        <v>53.03</v>
      </c>
      <c r="P104">
        <v>204.05</v>
      </c>
      <c r="Q104">
        <v>27.15</v>
      </c>
      <c r="R104">
        <v>68675</v>
      </c>
      <c r="S104">
        <v>15.37</v>
      </c>
      <c r="T104" cm="1">
        <f t="array" ref="T104">IF(_xll.EQNXTDZ("217829","NDP_ADJCLOSE",$B104) =0,T103,_xll.EQNXTDZ("217829","NDP_ADJCLOSE",$B104))</f>
        <v>22488.65</v>
      </c>
      <c r="U104" cm="1">
        <f t="array" ref="U104">IF(_xll.EQNXTDZ("218498","NDP_ADJCLOSE",$B104) =0,U103,_xll.EQNXTDZ("218498","NDP_ADJCLOSE",$B104))</f>
        <v>51426.85</v>
      </c>
      <c r="V104" cm="1">
        <f t="array" ref="V104">IF(_xll.EQNXTDZ("224455","NDP_ADJCLOSE",$B104) =0,V103,_xll.EQNXTDZ("224455","NDP_ADJCLOSE",$B104))</f>
        <v>16612.849999999999</v>
      </c>
    </row>
    <row r="105" spans="2:22" x14ac:dyDescent="0.35">
      <c r="B105" s="2">
        <v>45441</v>
      </c>
      <c r="C105">
        <v>43.53</v>
      </c>
      <c r="D105">
        <v>526.1</v>
      </c>
      <c r="E105">
        <v>216.16</v>
      </c>
      <c r="F105">
        <v>28.78</v>
      </c>
      <c r="G105">
        <v>456.44</v>
      </c>
      <c r="H105">
        <v>23.69</v>
      </c>
      <c r="I105">
        <v>76.569999999999993</v>
      </c>
      <c r="J105">
        <v>88.98</v>
      </c>
      <c r="K105">
        <v>68.56</v>
      </c>
      <c r="L105">
        <v>57.48</v>
      </c>
      <c r="M105">
        <v>67.47</v>
      </c>
      <c r="N105">
        <v>144.82</v>
      </c>
      <c r="O105">
        <v>53.28</v>
      </c>
      <c r="P105">
        <v>202.13</v>
      </c>
      <c r="Q105">
        <v>27.12</v>
      </c>
      <c r="R105">
        <v>67185</v>
      </c>
      <c r="S105">
        <v>15.4</v>
      </c>
      <c r="T105" cm="1">
        <f t="array" ref="T105">IF(_xll.EQNXTDZ("217829","NDP_ADJCLOSE",$B105) =0,T104,_xll.EQNXTDZ("217829","NDP_ADJCLOSE",$B105))</f>
        <v>22704.7</v>
      </c>
      <c r="U105" cm="1">
        <f t="array" ref="U105">IF(_xll.EQNXTDZ("218498","NDP_ADJCLOSE",$B105) =0,U104,_xll.EQNXTDZ("218498","NDP_ADJCLOSE",$B105))</f>
        <v>52125.75</v>
      </c>
      <c r="V105" cm="1">
        <f t="array" ref="V105">IF(_xll.EQNXTDZ("224455","NDP_ADJCLOSE",$B105) =0,V104,_xll.EQNXTDZ("224455","NDP_ADJCLOSE",$B105))</f>
        <v>16886</v>
      </c>
    </row>
    <row r="106" spans="2:22" x14ac:dyDescent="0.35">
      <c r="B106" s="2">
        <v>45440</v>
      </c>
      <c r="C106">
        <v>44.08</v>
      </c>
      <c r="D106">
        <v>529.80999999999995</v>
      </c>
      <c r="E106">
        <v>218.19</v>
      </c>
      <c r="F106">
        <v>28.62</v>
      </c>
      <c r="G106">
        <v>459.68</v>
      </c>
      <c r="H106">
        <v>23.94</v>
      </c>
      <c r="I106">
        <v>77.66</v>
      </c>
      <c r="J106">
        <v>90.07</v>
      </c>
      <c r="K106">
        <v>69.59</v>
      </c>
      <c r="L106">
        <v>58.48</v>
      </c>
      <c r="M106">
        <v>68.849999999999994</v>
      </c>
      <c r="N106">
        <v>146.34</v>
      </c>
      <c r="O106">
        <v>53.56</v>
      </c>
      <c r="P106">
        <v>205.16</v>
      </c>
      <c r="Q106">
        <v>27.56</v>
      </c>
      <c r="R106">
        <v>68455</v>
      </c>
      <c r="S106">
        <v>15.52</v>
      </c>
      <c r="T106" cm="1">
        <f t="array" ref="T106">IF(_xll.EQNXTDZ("217829","NDP_ADJCLOSE",$B106) =0,T105,_xll.EQNXTDZ("217829","NDP_ADJCLOSE",$B106))</f>
        <v>22888.15</v>
      </c>
      <c r="U106" cm="1">
        <f t="array" ref="U106">IF(_xll.EQNXTDZ("218498","NDP_ADJCLOSE",$B106) =0,U105,_xll.EQNXTDZ("218498","NDP_ADJCLOSE",$B106))</f>
        <v>52294.8</v>
      </c>
      <c r="V106" cm="1">
        <f t="array" ref="V106">IF(_xll.EQNXTDZ("224455","NDP_ADJCLOSE",$B106) =0,V105,_xll.EQNXTDZ("224455","NDP_ADJCLOSE",$B106))</f>
        <v>16875.599999999999</v>
      </c>
    </row>
    <row r="107" spans="2:22" x14ac:dyDescent="0.35">
      <c r="B107" s="2">
        <v>45436</v>
      </c>
      <c r="C107">
        <v>44.2</v>
      </c>
      <c r="D107">
        <v>529.44000000000005</v>
      </c>
      <c r="E107">
        <v>215.92</v>
      </c>
      <c r="F107">
        <v>28.66</v>
      </c>
      <c r="G107">
        <v>457.95</v>
      </c>
      <c r="H107">
        <v>23.52</v>
      </c>
      <c r="I107">
        <v>75.349999999999994</v>
      </c>
      <c r="J107">
        <v>91.38</v>
      </c>
      <c r="K107">
        <v>69.72</v>
      </c>
      <c r="L107">
        <v>58.57</v>
      </c>
      <c r="M107">
        <v>68.459999999999994</v>
      </c>
      <c r="N107">
        <v>146.31</v>
      </c>
      <c r="O107">
        <v>54.07</v>
      </c>
      <c r="P107">
        <v>205.44</v>
      </c>
      <c r="Q107">
        <v>27.58</v>
      </c>
      <c r="R107">
        <v>69475</v>
      </c>
      <c r="S107">
        <v>15.53</v>
      </c>
      <c r="T107" cm="1">
        <f t="array" ref="T107">IF(_xll.EQNXTDZ("217829","NDP_ADJCLOSE",$B107) =0,T106,_xll.EQNXTDZ("217829","NDP_ADJCLOSE",$B107))</f>
        <v>22957.1</v>
      </c>
      <c r="U107" cm="1">
        <f t="array" ref="U107">IF(_xll.EQNXTDZ("218498","NDP_ADJCLOSE",$B107) =0,U106,_xll.EQNXTDZ("218498","NDP_ADJCLOSE",$B107))</f>
        <v>52424.45</v>
      </c>
      <c r="V107" cm="1">
        <f t="array" ref="V107">IF(_xll.EQNXTDZ("224455","NDP_ADJCLOSE",$B107) =0,V106,_xll.EQNXTDZ("224455","NDP_ADJCLOSE",$B107))</f>
        <v>16883</v>
      </c>
    </row>
    <row r="108" spans="2:22" x14ac:dyDescent="0.35">
      <c r="B108" s="2">
        <v>45435</v>
      </c>
      <c r="C108">
        <v>44.06</v>
      </c>
      <c r="D108">
        <v>525.96</v>
      </c>
      <c r="E108">
        <v>215.72</v>
      </c>
      <c r="F108">
        <v>28.75</v>
      </c>
      <c r="G108">
        <v>453.66</v>
      </c>
      <c r="H108">
        <v>23.36</v>
      </c>
      <c r="I108">
        <v>74.45</v>
      </c>
      <c r="J108">
        <v>91.11</v>
      </c>
      <c r="K108">
        <v>69.180000000000007</v>
      </c>
      <c r="L108">
        <v>58.28</v>
      </c>
      <c r="M108">
        <v>67.72</v>
      </c>
      <c r="N108">
        <v>145.30000000000001</v>
      </c>
      <c r="O108">
        <v>53.81</v>
      </c>
      <c r="P108">
        <v>203.19</v>
      </c>
      <c r="Q108">
        <v>27.63</v>
      </c>
      <c r="R108">
        <v>67205</v>
      </c>
      <c r="S108">
        <v>15.45</v>
      </c>
      <c r="T108" cm="1">
        <f t="array" ref="T108">IF(_xll.EQNXTDZ("217829","NDP_ADJCLOSE",$B108) =0,T107,_xll.EQNXTDZ("217829","NDP_ADJCLOSE",$B108))</f>
        <v>22967.65</v>
      </c>
      <c r="U108" cm="1">
        <f t="array" ref="U108">IF(_xll.EQNXTDZ("218498","NDP_ADJCLOSE",$B108) =0,U107,_xll.EQNXTDZ("218498","NDP_ADJCLOSE",$B108))</f>
        <v>52418.55</v>
      </c>
      <c r="V108" cm="1">
        <f t="array" ref="V108">IF(_xll.EQNXTDZ("224455","NDP_ADJCLOSE",$B108) =0,V107,_xll.EQNXTDZ("224455","NDP_ADJCLOSE",$B108))</f>
        <v>16911.900000000001</v>
      </c>
    </row>
    <row r="109" spans="2:22" x14ac:dyDescent="0.35">
      <c r="B109" s="2">
        <v>45434</v>
      </c>
      <c r="C109">
        <v>44.4</v>
      </c>
      <c r="D109">
        <v>529.83000000000004</v>
      </c>
      <c r="E109">
        <v>220.11</v>
      </c>
      <c r="F109">
        <v>28.69</v>
      </c>
      <c r="G109">
        <v>455.71</v>
      </c>
      <c r="H109">
        <v>23.48</v>
      </c>
      <c r="I109">
        <v>74.87</v>
      </c>
      <c r="J109">
        <v>91.7</v>
      </c>
      <c r="K109">
        <v>69.5</v>
      </c>
      <c r="L109">
        <v>58.46</v>
      </c>
      <c r="M109">
        <v>68.02</v>
      </c>
      <c r="N109">
        <v>146.31</v>
      </c>
      <c r="O109">
        <v>53.29</v>
      </c>
      <c r="P109">
        <v>206.58</v>
      </c>
      <c r="Q109">
        <v>28.2</v>
      </c>
      <c r="R109">
        <v>69815</v>
      </c>
      <c r="S109">
        <v>15.52</v>
      </c>
      <c r="T109" cm="1">
        <f t="array" ref="T109">IF(_xll.EQNXTDZ("217829","NDP_ADJCLOSE",$B109) =0,T108,_xll.EQNXTDZ("217829","NDP_ADJCLOSE",$B109))</f>
        <v>22597.8</v>
      </c>
      <c r="U109" cm="1">
        <f t="array" ref="U109">IF(_xll.EQNXTDZ("218498","NDP_ADJCLOSE",$B109) =0,U108,_xll.EQNXTDZ("218498","NDP_ADJCLOSE",$B109))</f>
        <v>52167.5</v>
      </c>
      <c r="V109" cm="1">
        <f t="array" ref="V109">IF(_xll.EQNXTDZ("224455","NDP_ADJCLOSE",$B109) =0,V108,_xll.EQNXTDZ("224455","NDP_ADJCLOSE",$B109))</f>
        <v>16880.5</v>
      </c>
    </row>
    <row r="110" spans="2:22" x14ac:dyDescent="0.35">
      <c r="B110" s="2">
        <v>45433</v>
      </c>
      <c r="C110">
        <v>44.53</v>
      </c>
      <c r="D110">
        <v>531.36</v>
      </c>
      <c r="E110">
        <v>224.23</v>
      </c>
      <c r="F110">
        <v>28.6</v>
      </c>
      <c r="G110">
        <v>455.8</v>
      </c>
      <c r="H110">
        <v>23.82</v>
      </c>
      <c r="I110">
        <v>76.16</v>
      </c>
      <c r="J110">
        <v>91.59</v>
      </c>
      <c r="K110">
        <v>70.05</v>
      </c>
      <c r="L110">
        <v>58.53</v>
      </c>
      <c r="M110">
        <v>68.819999999999993</v>
      </c>
      <c r="N110">
        <v>147.02000000000001</v>
      </c>
      <c r="O110">
        <v>53.21</v>
      </c>
      <c r="P110">
        <v>208.34</v>
      </c>
      <c r="Q110">
        <v>28.56</v>
      </c>
      <c r="R110">
        <v>69500</v>
      </c>
      <c r="S110">
        <v>15.57</v>
      </c>
      <c r="T110" cm="1">
        <f t="array" ref="T110">IF(_xll.EQNXTDZ("217829","NDP_ADJCLOSE",$B110) =0,T109,_xll.EQNXTDZ("217829","NDP_ADJCLOSE",$B110))</f>
        <v>22529.05</v>
      </c>
      <c r="U110" cm="1">
        <f t="array" ref="U110">IF(_xll.EQNXTDZ("218498","NDP_ADJCLOSE",$B110) =0,U109,_xll.EQNXTDZ("218498","NDP_ADJCLOSE",$B110))</f>
        <v>52068.3</v>
      </c>
      <c r="V110" cm="1">
        <f t="array" ref="V110">IF(_xll.EQNXTDZ("224455","NDP_ADJCLOSE",$B110) =0,V109,_xll.EQNXTDZ("224455","NDP_ADJCLOSE",$B110))</f>
        <v>16939.849999999999</v>
      </c>
    </row>
    <row r="111" spans="2:22" x14ac:dyDescent="0.35">
      <c r="B111" s="2">
        <v>45432</v>
      </c>
      <c r="C111">
        <v>44.79</v>
      </c>
      <c r="D111">
        <v>530.05999999999995</v>
      </c>
      <c r="E111">
        <v>224.56</v>
      </c>
      <c r="F111">
        <v>28.6</v>
      </c>
      <c r="G111">
        <v>454.91</v>
      </c>
      <c r="H111">
        <v>23.92</v>
      </c>
      <c r="I111">
        <v>76.73</v>
      </c>
      <c r="J111">
        <v>91.12</v>
      </c>
      <c r="K111">
        <v>70.06</v>
      </c>
      <c r="L111">
        <v>58.7</v>
      </c>
      <c r="M111">
        <v>69.22</v>
      </c>
      <c r="N111">
        <v>146.78</v>
      </c>
      <c r="O111">
        <v>53.12</v>
      </c>
      <c r="P111">
        <v>208.54</v>
      </c>
      <c r="Q111">
        <v>29.01</v>
      </c>
      <c r="R111">
        <v>70435</v>
      </c>
      <c r="S111">
        <v>15.55</v>
      </c>
      <c r="T111" cm="1">
        <f t="array" ref="T111">IF(_xll.EQNXTDZ("217829","NDP_ADJCLOSE",$B111) =0,T110,_xll.EQNXTDZ("217829","NDP_ADJCLOSE",$B111))</f>
        <v>22529.05</v>
      </c>
      <c r="U111" cm="1">
        <f t="array" ref="U111">IF(_xll.EQNXTDZ("218498","NDP_ADJCLOSE",$B111) =0,U110,_xll.EQNXTDZ("218498","NDP_ADJCLOSE",$B111))</f>
        <v>52068.3</v>
      </c>
      <c r="V111" cm="1">
        <f t="array" ref="V111">IF(_xll.EQNXTDZ("224455","NDP_ADJCLOSE",$B111) =0,V110,_xll.EQNXTDZ("224455","NDP_ADJCLOSE",$B111))</f>
        <v>16939.849999999999</v>
      </c>
    </row>
    <row r="112" spans="2:22" x14ac:dyDescent="0.35">
      <c r="B112" s="2">
        <v>45429</v>
      </c>
      <c r="C112">
        <v>44.89</v>
      </c>
      <c r="D112">
        <v>529.45000000000005</v>
      </c>
      <c r="E112">
        <v>223.66</v>
      </c>
      <c r="F112">
        <v>28.56</v>
      </c>
      <c r="G112">
        <v>451.76</v>
      </c>
      <c r="H112">
        <v>23.71</v>
      </c>
      <c r="I112">
        <v>76.97</v>
      </c>
      <c r="J112">
        <v>91.39</v>
      </c>
      <c r="K112">
        <v>70.09</v>
      </c>
      <c r="L112">
        <v>58.8</v>
      </c>
      <c r="M112">
        <v>68.73</v>
      </c>
      <c r="N112">
        <v>146.72999999999999</v>
      </c>
      <c r="O112">
        <v>52.97</v>
      </c>
      <c r="P112">
        <v>208.08</v>
      </c>
      <c r="Q112">
        <v>29.33</v>
      </c>
      <c r="R112">
        <v>67365</v>
      </c>
      <c r="S112">
        <v>15.53</v>
      </c>
      <c r="T112" cm="1">
        <f t="array" ref="T112">IF(_xll.EQNXTDZ("217829","NDP_ADJCLOSE",$B112) =0,T111,_xll.EQNXTDZ("217829","NDP_ADJCLOSE",$B112))</f>
        <v>22466.1</v>
      </c>
      <c r="U112" cm="1">
        <f t="array" ref="U112">IF(_xll.EQNXTDZ("218498","NDP_ADJCLOSE",$B112) =0,U111,_xll.EQNXTDZ("218498","NDP_ADJCLOSE",$B112))</f>
        <v>51604.9</v>
      </c>
      <c r="V112" cm="1">
        <f t="array" ref="V112">IF(_xll.EQNXTDZ("224455","NDP_ADJCLOSE",$B112) =0,V111,_xll.EQNXTDZ("224455","NDP_ADJCLOSE",$B112))</f>
        <v>16870.8</v>
      </c>
    </row>
    <row r="113" spans="2:22" x14ac:dyDescent="0.35">
      <c r="B113" s="2">
        <v>45428</v>
      </c>
      <c r="C113">
        <v>44.57</v>
      </c>
      <c r="D113">
        <v>528.69000000000005</v>
      </c>
      <c r="E113">
        <v>220.03</v>
      </c>
      <c r="F113">
        <v>28.56</v>
      </c>
      <c r="G113">
        <v>451.98</v>
      </c>
      <c r="H113">
        <v>23.47</v>
      </c>
      <c r="I113">
        <v>76.25</v>
      </c>
      <c r="J113">
        <v>92.01</v>
      </c>
      <c r="K113">
        <v>69.900000000000006</v>
      </c>
      <c r="L113">
        <v>58.61</v>
      </c>
      <c r="M113">
        <v>68.27</v>
      </c>
      <c r="N113">
        <v>146.44</v>
      </c>
      <c r="O113">
        <v>52.53</v>
      </c>
      <c r="P113">
        <v>207.93</v>
      </c>
      <c r="Q113">
        <v>29.16</v>
      </c>
      <c r="R113">
        <v>65445</v>
      </c>
      <c r="S113">
        <v>15.53</v>
      </c>
      <c r="T113" cm="1">
        <f t="array" ref="T113">IF(_xll.EQNXTDZ("217829","NDP_ADJCLOSE",$B113) =0,T112,_xll.EQNXTDZ("217829","NDP_ADJCLOSE",$B113))</f>
        <v>22403.85</v>
      </c>
      <c r="U113" cm="1">
        <f t="array" ref="U113">IF(_xll.EQNXTDZ("218498","NDP_ADJCLOSE",$B113) =0,U112,_xll.EQNXTDZ("218498","NDP_ADJCLOSE",$B113))</f>
        <v>51153.3</v>
      </c>
      <c r="V113" cm="1">
        <f t="array" ref="V113">IF(_xll.EQNXTDZ("224455","NDP_ADJCLOSE",$B113) =0,V112,_xll.EQNXTDZ("224455","NDP_ADJCLOSE",$B113))</f>
        <v>16596.400000000001</v>
      </c>
    </row>
    <row r="114" spans="2:22" x14ac:dyDescent="0.35">
      <c r="B114" s="2">
        <v>45427</v>
      </c>
      <c r="C114">
        <v>44.4</v>
      </c>
      <c r="D114">
        <v>529.78</v>
      </c>
      <c r="E114">
        <v>220.89</v>
      </c>
      <c r="F114">
        <v>28.49</v>
      </c>
      <c r="G114">
        <v>452.9</v>
      </c>
      <c r="H114">
        <v>23.41</v>
      </c>
      <c r="I114">
        <v>75.88</v>
      </c>
      <c r="J114">
        <v>92.1</v>
      </c>
      <c r="K114">
        <v>70.31</v>
      </c>
      <c r="L114">
        <v>58.78</v>
      </c>
      <c r="M114">
        <v>68.97</v>
      </c>
      <c r="N114">
        <v>146.80000000000001</v>
      </c>
      <c r="O114">
        <v>52.33</v>
      </c>
      <c r="P114">
        <v>209.44</v>
      </c>
      <c r="Q114">
        <v>28.33</v>
      </c>
      <c r="R114">
        <v>66495</v>
      </c>
      <c r="S114">
        <v>15.57</v>
      </c>
      <c r="T114" cm="1">
        <f t="array" ref="T114">IF(_xll.EQNXTDZ("217829","NDP_ADJCLOSE",$B114) =0,T113,_xll.EQNXTDZ("217829","NDP_ADJCLOSE",$B114))</f>
        <v>22200.55</v>
      </c>
      <c r="U114" cm="1">
        <f t="array" ref="U114">IF(_xll.EQNXTDZ("218498","NDP_ADJCLOSE",$B114) =0,U113,_xll.EQNXTDZ("218498","NDP_ADJCLOSE",$B114))</f>
        <v>50707.75</v>
      </c>
      <c r="V114" cm="1">
        <f t="array" ref="V114">IF(_xll.EQNXTDZ("224455","NDP_ADJCLOSE",$B114) =0,V113,_xll.EQNXTDZ("224455","NDP_ADJCLOSE",$B114))</f>
        <v>16457.45</v>
      </c>
    </row>
    <row r="115" spans="2:22" x14ac:dyDescent="0.35">
      <c r="B115" s="2">
        <v>45426</v>
      </c>
      <c r="C115">
        <v>44.02</v>
      </c>
      <c r="D115">
        <v>523.29999999999995</v>
      </c>
      <c r="E115">
        <v>218.09</v>
      </c>
      <c r="F115">
        <v>28.67</v>
      </c>
      <c r="G115">
        <v>445.93</v>
      </c>
      <c r="H115">
        <v>23.33</v>
      </c>
      <c r="I115">
        <v>75.209999999999994</v>
      </c>
      <c r="J115">
        <v>90.86</v>
      </c>
      <c r="K115">
        <v>69.55</v>
      </c>
      <c r="L115">
        <v>58.19</v>
      </c>
      <c r="M115">
        <v>68.209999999999994</v>
      </c>
      <c r="N115">
        <v>145.13999999999999</v>
      </c>
      <c r="O115">
        <v>52.15</v>
      </c>
      <c r="P115">
        <v>206.86</v>
      </c>
      <c r="Q115">
        <v>28.01</v>
      </c>
      <c r="R115">
        <v>61835</v>
      </c>
      <c r="S115">
        <v>15.4</v>
      </c>
      <c r="T115" cm="1">
        <f t="array" ref="T115">IF(_xll.EQNXTDZ("217829","NDP_ADJCLOSE",$B115) =0,T114,_xll.EQNXTDZ("217829","NDP_ADJCLOSE",$B115))</f>
        <v>22217.85</v>
      </c>
      <c r="U115" cm="1">
        <f t="array" ref="U115">IF(_xll.EQNXTDZ("218498","NDP_ADJCLOSE",$B115) =0,U114,_xll.EQNXTDZ("218498","NDP_ADJCLOSE",$B115))</f>
        <v>50225.2</v>
      </c>
      <c r="V115" cm="1">
        <f t="array" ref="V115">IF(_xll.EQNXTDZ("224455","NDP_ADJCLOSE",$B115) =0,V114,_xll.EQNXTDZ("224455","NDP_ADJCLOSE",$B115))</f>
        <v>16363.15</v>
      </c>
    </row>
    <row r="116" spans="2:22" x14ac:dyDescent="0.35">
      <c r="B116" s="2">
        <v>45425</v>
      </c>
      <c r="C116">
        <v>43.8</v>
      </c>
      <c r="D116">
        <v>520.91</v>
      </c>
      <c r="E116">
        <v>216.26</v>
      </c>
      <c r="F116">
        <v>28.73</v>
      </c>
      <c r="G116">
        <v>443.08</v>
      </c>
      <c r="H116">
        <v>23.43</v>
      </c>
      <c r="I116">
        <v>76.13</v>
      </c>
      <c r="J116">
        <v>90.35</v>
      </c>
      <c r="K116">
        <v>68.97</v>
      </c>
      <c r="L116">
        <v>57.64</v>
      </c>
      <c r="M116">
        <v>67.680000000000007</v>
      </c>
      <c r="N116">
        <v>144.29</v>
      </c>
      <c r="O116">
        <v>51.72</v>
      </c>
      <c r="P116">
        <v>204.74</v>
      </c>
      <c r="Q116">
        <v>28.36</v>
      </c>
      <c r="R116">
        <v>63480</v>
      </c>
      <c r="S116">
        <v>15.34</v>
      </c>
      <c r="T116" cm="1">
        <f t="array" ref="T116">IF(_xll.EQNXTDZ("217829","NDP_ADJCLOSE",$B116) =0,T115,_xll.EQNXTDZ("217829","NDP_ADJCLOSE",$B116))</f>
        <v>22104.05</v>
      </c>
      <c r="U116" cm="1">
        <f t="array" ref="U116">IF(_xll.EQNXTDZ("218498","NDP_ADJCLOSE",$B116) =0,U115,_xll.EQNXTDZ("218498","NDP_ADJCLOSE",$B116))</f>
        <v>49735.4</v>
      </c>
      <c r="V116" cm="1">
        <f t="array" ref="V116">IF(_xll.EQNXTDZ("224455","NDP_ADJCLOSE",$B116) =0,V115,_xll.EQNXTDZ("224455","NDP_ADJCLOSE",$B116))</f>
        <v>16037.8</v>
      </c>
    </row>
    <row r="117" spans="2:22" x14ac:dyDescent="0.35">
      <c r="B117" s="2">
        <v>45422</v>
      </c>
      <c r="C117">
        <v>43.46</v>
      </c>
      <c r="D117">
        <v>520.84</v>
      </c>
      <c r="E117">
        <v>218.71</v>
      </c>
      <c r="F117">
        <v>28.74</v>
      </c>
      <c r="G117">
        <v>442.06</v>
      </c>
      <c r="H117">
        <v>23.28</v>
      </c>
      <c r="I117">
        <v>75.3</v>
      </c>
      <c r="J117">
        <v>90.12</v>
      </c>
      <c r="K117">
        <v>68.930000000000007</v>
      </c>
      <c r="L117">
        <v>57.51</v>
      </c>
      <c r="M117">
        <v>67.95</v>
      </c>
      <c r="N117">
        <v>144.38</v>
      </c>
      <c r="O117">
        <v>51.37</v>
      </c>
      <c r="P117">
        <v>204.31</v>
      </c>
      <c r="Q117">
        <v>27.77</v>
      </c>
      <c r="R117">
        <v>60950</v>
      </c>
      <c r="S117">
        <v>15.33</v>
      </c>
      <c r="T117" cm="1">
        <f t="array" ref="T117">IF(_xll.EQNXTDZ("217829","NDP_ADJCLOSE",$B117) =0,T116,_xll.EQNXTDZ("217829","NDP_ADJCLOSE",$B117))</f>
        <v>22055.200000000001</v>
      </c>
      <c r="U117" cm="1">
        <f t="array" ref="U117">IF(_xll.EQNXTDZ("218498","NDP_ADJCLOSE",$B117) =0,U116,_xll.EQNXTDZ("218498","NDP_ADJCLOSE",$B117))</f>
        <v>49532.3</v>
      </c>
      <c r="V117" cm="1">
        <f t="array" ref="V117">IF(_xll.EQNXTDZ("224455","NDP_ADJCLOSE",$B117) =0,V116,_xll.EQNXTDZ("224455","NDP_ADJCLOSE",$B117))</f>
        <v>16106.75</v>
      </c>
    </row>
    <row r="118" spans="2:22" x14ac:dyDescent="0.35">
      <c r="B118" s="2">
        <v>45421</v>
      </c>
      <c r="C118">
        <v>43.37</v>
      </c>
      <c r="D118">
        <v>520.16999999999996</v>
      </c>
      <c r="E118">
        <v>216.95</v>
      </c>
      <c r="F118">
        <v>28.7</v>
      </c>
      <c r="G118">
        <v>441.02</v>
      </c>
      <c r="H118">
        <v>23.32</v>
      </c>
      <c r="I118">
        <v>76.52</v>
      </c>
      <c r="J118">
        <v>90.63</v>
      </c>
      <c r="K118">
        <v>68.62</v>
      </c>
      <c r="L118">
        <v>57.47</v>
      </c>
      <c r="M118">
        <v>68.34</v>
      </c>
      <c r="N118">
        <v>144.13999999999999</v>
      </c>
      <c r="O118">
        <v>51.57</v>
      </c>
      <c r="P118">
        <v>205.86</v>
      </c>
      <c r="Q118">
        <v>27.4</v>
      </c>
      <c r="R118">
        <v>62840</v>
      </c>
      <c r="S118">
        <v>15.33</v>
      </c>
      <c r="T118" cm="1">
        <f t="array" ref="T118">IF(_xll.EQNXTDZ("217829","NDP_ADJCLOSE",$B118) =0,T117,_xll.EQNXTDZ("217829","NDP_ADJCLOSE",$B118))</f>
        <v>21957.5</v>
      </c>
      <c r="U118" cm="1">
        <f t="array" ref="U118">IF(_xll.EQNXTDZ("218498","NDP_ADJCLOSE",$B118) =0,U117,_xll.EQNXTDZ("218498","NDP_ADJCLOSE",$B118))</f>
        <v>49109.15</v>
      </c>
      <c r="V118" cm="1">
        <f t="array" ref="V118">IF(_xll.EQNXTDZ("224455","NDP_ADJCLOSE",$B118) =0,V117,_xll.EQNXTDZ("224455","NDP_ADJCLOSE",$B118))</f>
        <v>15995.7</v>
      </c>
    </row>
    <row r="119" spans="2:22" x14ac:dyDescent="0.35">
      <c r="B119" s="2">
        <v>45420</v>
      </c>
      <c r="C119">
        <v>43.2</v>
      </c>
      <c r="D119">
        <v>517.19000000000005</v>
      </c>
      <c r="E119">
        <v>213.58</v>
      </c>
      <c r="F119">
        <v>28.8</v>
      </c>
      <c r="G119">
        <v>440.06</v>
      </c>
      <c r="H119">
        <v>23.23</v>
      </c>
      <c r="I119">
        <v>76.11</v>
      </c>
      <c r="J119">
        <v>90.19</v>
      </c>
      <c r="K119">
        <v>68.02</v>
      </c>
      <c r="L119">
        <v>57.61</v>
      </c>
      <c r="M119">
        <v>68.040000000000006</v>
      </c>
      <c r="N119">
        <v>143.31</v>
      </c>
      <c r="O119">
        <v>52.02</v>
      </c>
      <c r="P119">
        <v>203.78</v>
      </c>
      <c r="Q119">
        <v>26.82</v>
      </c>
      <c r="R119">
        <v>62460</v>
      </c>
      <c r="S119">
        <v>15.27</v>
      </c>
      <c r="T119" cm="1">
        <f t="array" ref="T119">IF(_xll.EQNXTDZ("217829","NDP_ADJCLOSE",$B119) =0,T118,_xll.EQNXTDZ("217829","NDP_ADJCLOSE",$B119))</f>
        <v>22302.5</v>
      </c>
      <c r="U119" cm="1">
        <f t="array" ref="U119">IF(_xll.EQNXTDZ("218498","NDP_ADJCLOSE",$B119) =0,U118,_xll.EQNXTDZ("218498","NDP_ADJCLOSE",$B119))</f>
        <v>50036.3</v>
      </c>
      <c r="V119" cm="1">
        <f t="array" ref="V119">IF(_xll.EQNXTDZ("224455","NDP_ADJCLOSE",$B119) =0,V118,_xll.EQNXTDZ("224455","NDP_ADJCLOSE",$B119))</f>
        <v>16461.05</v>
      </c>
    </row>
    <row r="120" spans="2:22" x14ac:dyDescent="0.35">
      <c r="B120" s="2">
        <v>45419</v>
      </c>
      <c r="C120">
        <v>43.24</v>
      </c>
      <c r="D120">
        <v>517.14</v>
      </c>
      <c r="E120">
        <v>214.21</v>
      </c>
      <c r="F120">
        <v>28.76</v>
      </c>
      <c r="G120">
        <v>440.32</v>
      </c>
      <c r="H120">
        <v>23.35</v>
      </c>
      <c r="I120">
        <v>75.5</v>
      </c>
      <c r="J120">
        <v>90.74</v>
      </c>
      <c r="K120">
        <v>67.77</v>
      </c>
      <c r="L120">
        <v>57.49</v>
      </c>
      <c r="M120">
        <v>68.91</v>
      </c>
      <c r="N120">
        <v>143.32</v>
      </c>
      <c r="O120">
        <v>51.91</v>
      </c>
      <c r="P120">
        <v>204.97</v>
      </c>
      <c r="Q120">
        <v>26.92</v>
      </c>
      <c r="R120">
        <v>63365</v>
      </c>
      <c r="S120">
        <v>15.28</v>
      </c>
      <c r="T120" cm="1">
        <f t="array" ref="T120">IF(_xll.EQNXTDZ("217829","NDP_ADJCLOSE",$B120) =0,T119,_xll.EQNXTDZ("217829","NDP_ADJCLOSE",$B120))</f>
        <v>22302.5</v>
      </c>
      <c r="U120" cm="1">
        <f t="array" ref="U120">IF(_xll.EQNXTDZ("218498","NDP_ADJCLOSE",$B120) =0,U119,_xll.EQNXTDZ("218498","NDP_ADJCLOSE",$B120))</f>
        <v>49674.45</v>
      </c>
      <c r="V120" cm="1">
        <f t="array" ref="V120">IF(_xll.EQNXTDZ("224455","NDP_ADJCLOSE",$B120) =0,V119,_xll.EQNXTDZ("224455","NDP_ADJCLOSE",$B120))</f>
        <v>16367.05</v>
      </c>
    </row>
    <row r="121" spans="2:22" x14ac:dyDescent="0.35">
      <c r="B121" s="2">
        <v>45418</v>
      </c>
      <c r="C121">
        <v>43.55</v>
      </c>
      <c r="D121">
        <v>516.57000000000005</v>
      </c>
      <c r="E121">
        <v>215.2</v>
      </c>
      <c r="F121">
        <v>28.68</v>
      </c>
      <c r="G121">
        <v>440.25</v>
      </c>
      <c r="H121">
        <v>23.37</v>
      </c>
      <c r="I121">
        <v>75.66</v>
      </c>
      <c r="J121">
        <v>90.19</v>
      </c>
      <c r="K121">
        <v>67.33</v>
      </c>
      <c r="L121">
        <v>57.78</v>
      </c>
      <c r="M121">
        <v>69.67</v>
      </c>
      <c r="N121">
        <v>143.16999999999999</v>
      </c>
      <c r="O121">
        <v>52.37</v>
      </c>
      <c r="P121">
        <v>204.51</v>
      </c>
      <c r="Q121">
        <v>27.31</v>
      </c>
      <c r="R121">
        <v>63585</v>
      </c>
      <c r="S121">
        <v>15.26</v>
      </c>
      <c r="T121" cm="1">
        <f t="array" ref="T121">IF(_xll.EQNXTDZ("217829","NDP_ADJCLOSE",$B121) =0,T120,_xll.EQNXTDZ("217829","NDP_ADJCLOSE",$B121))</f>
        <v>22442.7</v>
      </c>
      <c r="U121" cm="1">
        <f t="array" ref="U121">IF(_xll.EQNXTDZ("218498","NDP_ADJCLOSE",$B121) =0,U120,_xll.EQNXTDZ("218498","NDP_ADJCLOSE",$B121))</f>
        <v>50662.2</v>
      </c>
      <c r="V121" cm="1">
        <f t="array" ref="V121">IF(_xll.EQNXTDZ("224455","NDP_ADJCLOSE",$B121) =0,V120,_xll.EQNXTDZ("224455","NDP_ADJCLOSE",$B121))</f>
        <v>16683.150000000001</v>
      </c>
    </row>
    <row r="122" spans="2:22" x14ac:dyDescent="0.35">
      <c r="B122" s="2">
        <v>45415</v>
      </c>
      <c r="C122">
        <v>43.63</v>
      </c>
      <c r="D122">
        <v>511.29</v>
      </c>
      <c r="E122">
        <v>212.96</v>
      </c>
      <c r="F122">
        <v>28.65</v>
      </c>
      <c r="G122">
        <v>435.48</v>
      </c>
      <c r="H122">
        <v>23.11</v>
      </c>
      <c r="I122">
        <v>75.13</v>
      </c>
      <c r="J122">
        <v>89.84</v>
      </c>
      <c r="K122">
        <v>66.790000000000006</v>
      </c>
      <c r="L122">
        <v>57.7</v>
      </c>
      <c r="M122">
        <v>69.260000000000005</v>
      </c>
      <c r="N122">
        <v>141.78</v>
      </c>
      <c r="O122">
        <v>52.73</v>
      </c>
      <c r="P122">
        <v>201.9</v>
      </c>
      <c r="Q122">
        <v>27.33</v>
      </c>
      <c r="R122">
        <v>62590</v>
      </c>
      <c r="S122">
        <v>15.15</v>
      </c>
      <c r="T122" cm="1">
        <f t="array" ref="T122">IF(_xll.EQNXTDZ("217829","NDP_ADJCLOSE",$B122) =0,T121,_xll.EQNXTDZ("217829","NDP_ADJCLOSE",$B122))</f>
        <v>22475.85</v>
      </c>
      <c r="U122" cm="1">
        <f t="array" ref="U122">IF(_xll.EQNXTDZ("218498","NDP_ADJCLOSE",$B122) =0,U121,_xll.EQNXTDZ("218498","NDP_ADJCLOSE",$B122))</f>
        <v>50935.15</v>
      </c>
      <c r="V122" cm="1">
        <f t="array" ref="V122">IF(_xll.EQNXTDZ("224455","NDP_ADJCLOSE",$B122) =0,V121,_xll.EQNXTDZ("224455","NDP_ADJCLOSE",$B122))</f>
        <v>16936.5</v>
      </c>
    </row>
    <row r="123" spans="2:22" x14ac:dyDescent="0.35">
      <c r="B123" s="2">
        <v>45414</v>
      </c>
      <c r="C123">
        <v>43.25</v>
      </c>
      <c r="D123">
        <v>505.03</v>
      </c>
      <c r="E123">
        <v>213.13</v>
      </c>
      <c r="F123">
        <v>28.73</v>
      </c>
      <c r="G123">
        <v>426.9</v>
      </c>
      <c r="H123">
        <v>23.08</v>
      </c>
      <c r="I123">
        <v>75.930000000000007</v>
      </c>
      <c r="J123">
        <v>88.94</v>
      </c>
      <c r="K123">
        <v>66.19</v>
      </c>
      <c r="L123">
        <v>57.22</v>
      </c>
      <c r="M123">
        <v>68.47</v>
      </c>
      <c r="N123">
        <v>140.08000000000001</v>
      </c>
      <c r="O123">
        <v>52.98</v>
      </c>
      <c r="P123">
        <v>199.92</v>
      </c>
      <c r="Q123">
        <v>27.15</v>
      </c>
      <c r="R123">
        <v>59765</v>
      </c>
      <c r="S123">
        <v>15.01</v>
      </c>
      <c r="T123" cm="1">
        <f t="array" ref="T123">IF(_xll.EQNXTDZ("217829","NDP_ADJCLOSE",$B123) =0,T122,_xll.EQNXTDZ("217829","NDP_ADJCLOSE",$B123))</f>
        <v>22648.2</v>
      </c>
      <c r="U123" cm="1">
        <f t="array" ref="U123">IF(_xll.EQNXTDZ("218498","NDP_ADJCLOSE",$B123) =0,U122,_xll.EQNXTDZ("218498","NDP_ADJCLOSE",$B123))</f>
        <v>51115.1</v>
      </c>
      <c r="V123" cm="1">
        <f t="array" ref="V123">IF(_xll.EQNXTDZ("224455","NDP_ADJCLOSE",$B123) =0,V122,_xll.EQNXTDZ("224455","NDP_ADJCLOSE",$B123))</f>
        <v>17019.400000000001</v>
      </c>
    </row>
    <row r="124" spans="2:22" x14ac:dyDescent="0.35">
      <c r="B124" s="2">
        <v>45413</v>
      </c>
      <c r="C124">
        <v>42.22</v>
      </c>
      <c r="D124">
        <v>500.35</v>
      </c>
      <c r="E124">
        <v>213.79</v>
      </c>
      <c r="F124">
        <v>28.95</v>
      </c>
      <c r="G124">
        <v>421.52</v>
      </c>
      <c r="H124">
        <v>23</v>
      </c>
      <c r="I124">
        <v>75.930000000000007</v>
      </c>
      <c r="J124">
        <v>88.56</v>
      </c>
      <c r="K124">
        <v>65.540000000000006</v>
      </c>
      <c r="L124">
        <v>56.39</v>
      </c>
      <c r="M124">
        <v>67.11</v>
      </c>
      <c r="N124">
        <v>138.6</v>
      </c>
      <c r="O124">
        <v>52.41</v>
      </c>
      <c r="P124">
        <v>196.31</v>
      </c>
      <c r="Q124">
        <v>25.68</v>
      </c>
      <c r="R124">
        <v>57355</v>
      </c>
      <c r="S124">
        <v>14.89</v>
      </c>
      <c r="T124" cm="1">
        <f t="array" ref="T124">IF(_xll.EQNXTDZ("217829","NDP_ADJCLOSE",$B124) =0,T123,_xll.EQNXTDZ("217829","NDP_ADJCLOSE",$B124))</f>
        <v>22648.2</v>
      </c>
      <c r="U124" cm="1">
        <f t="array" ref="U124">IF(_xll.EQNXTDZ("218498","NDP_ADJCLOSE",$B124) =0,U123,_xll.EQNXTDZ("218498","NDP_ADJCLOSE",$B124))</f>
        <v>51115.1</v>
      </c>
      <c r="V124" cm="1">
        <f t="array" ref="V124">IF(_xll.EQNXTDZ("224455","NDP_ADJCLOSE",$B124) =0,V123,_xll.EQNXTDZ("224455","NDP_ADJCLOSE",$B124))</f>
        <v>17019.400000000001</v>
      </c>
    </row>
    <row r="125" spans="2:22" x14ac:dyDescent="0.35">
      <c r="B125" s="2">
        <v>45412</v>
      </c>
      <c r="C125">
        <v>42.17</v>
      </c>
      <c r="D125">
        <v>501.98</v>
      </c>
      <c r="E125">
        <v>211.87</v>
      </c>
      <c r="F125">
        <v>28.98</v>
      </c>
      <c r="G125">
        <v>424.59</v>
      </c>
      <c r="H125">
        <v>23.34</v>
      </c>
      <c r="I125">
        <v>78.38</v>
      </c>
      <c r="J125">
        <v>88.22</v>
      </c>
      <c r="K125">
        <v>65.62</v>
      </c>
      <c r="L125">
        <v>56.42</v>
      </c>
      <c r="M125">
        <v>67.27</v>
      </c>
      <c r="N125">
        <v>139.16999999999999</v>
      </c>
      <c r="O125">
        <v>52.35</v>
      </c>
      <c r="P125">
        <v>195.9</v>
      </c>
      <c r="Q125">
        <v>25.49</v>
      </c>
      <c r="R125">
        <v>59400</v>
      </c>
      <c r="S125">
        <v>14.91</v>
      </c>
      <c r="T125" cm="1">
        <f t="array" ref="T125">IF(_xll.EQNXTDZ("217829","NDP_ADJCLOSE",$B125) =0,T124,_xll.EQNXTDZ("217829","NDP_ADJCLOSE",$B125))</f>
        <v>22604.85</v>
      </c>
      <c r="U125" cm="1">
        <f t="array" ref="U125">IF(_xll.EQNXTDZ("218498","NDP_ADJCLOSE",$B125) =0,U124,_xll.EQNXTDZ("218498","NDP_ADJCLOSE",$B125))</f>
        <v>50868.2</v>
      </c>
      <c r="V125" cm="1">
        <f t="array" ref="V125">IF(_xll.EQNXTDZ("224455","NDP_ADJCLOSE",$B125) =0,V124,_xll.EQNXTDZ("224455","NDP_ADJCLOSE",$B125))</f>
        <v>17011.8</v>
      </c>
    </row>
    <row r="126" spans="2:22" x14ac:dyDescent="0.35">
      <c r="B126" s="2">
        <v>45411</v>
      </c>
      <c r="C126">
        <v>42.74</v>
      </c>
      <c r="D126">
        <v>510.06</v>
      </c>
      <c r="E126">
        <v>216.18</v>
      </c>
      <c r="F126">
        <v>28.8</v>
      </c>
      <c r="G126">
        <v>432.75</v>
      </c>
      <c r="H126">
        <v>23.64</v>
      </c>
      <c r="I126">
        <v>79.5</v>
      </c>
      <c r="J126">
        <v>88.98</v>
      </c>
      <c r="K126">
        <v>66.599999999999994</v>
      </c>
      <c r="L126">
        <v>57.1</v>
      </c>
      <c r="M126">
        <v>67.739999999999995</v>
      </c>
      <c r="N126">
        <v>141.22999999999999</v>
      </c>
      <c r="O126">
        <v>52.53</v>
      </c>
      <c r="P126">
        <v>199.96</v>
      </c>
      <c r="Q126">
        <v>26.11</v>
      </c>
      <c r="R126">
        <v>63450</v>
      </c>
      <c r="S126">
        <v>15.08</v>
      </c>
      <c r="T126" cm="1">
        <f t="array" ref="T126">IF(_xll.EQNXTDZ("217829","NDP_ADJCLOSE",$B126) =0,T125,_xll.EQNXTDZ("217829","NDP_ADJCLOSE",$B126))</f>
        <v>22643.4</v>
      </c>
      <c r="U126" cm="1">
        <f t="array" ref="U126">IF(_xll.EQNXTDZ("218498","NDP_ADJCLOSE",$B126) =0,U125,_xll.EQNXTDZ("218498","NDP_ADJCLOSE",$B126))</f>
        <v>50834.45</v>
      </c>
      <c r="V126" cm="1">
        <f t="array" ref="V126">IF(_xll.EQNXTDZ("224455","NDP_ADJCLOSE",$B126) =0,V125,_xll.EQNXTDZ("224455","NDP_ADJCLOSE",$B126))</f>
        <v>17017.849999999999</v>
      </c>
    </row>
    <row r="127" spans="2:22" x14ac:dyDescent="0.35">
      <c r="B127" s="2">
        <v>45408</v>
      </c>
      <c r="C127">
        <v>42.32</v>
      </c>
      <c r="D127">
        <v>508.26</v>
      </c>
      <c r="E127">
        <v>216.62</v>
      </c>
      <c r="F127">
        <v>28.89</v>
      </c>
      <c r="G127">
        <v>431</v>
      </c>
      <c r="H127">
        <v>23.66</v>
      </c>
      <c r="I127">
        <v>80.39</v>
      </c>
      <c r="J127">
        <v>88.24</v>
      </c>
      <c r="K127">
        <v>66.39</v>
      </c>
      <c r="L127">
        <v>56.51</v>
      </c>
      <c r="M127">
        <v>67.13</v>
      </c>
      <c r="N127">
        <v>140.80000000000001</v>
      </c>
      <c r="O127">
        <v>52.32</v>
      </c>
      <c r="P127">
        <v>198.36</v>
      </c>
      <c r="Q127">
        <v>25.87</v>
      </c>
      <c r="R127">
        <v>64302.05</v>
      </c>
      <c r="S127">
        <v>15.03</v>
      </c>
      <c r="T127" cm="1">
        <f t="array" ref="T127">IF(_xll.EQNXTDZ("217829","NDP_ADJCLOSE",$B127) =0,T126,_xll.EQNXTDZ("217829","NDP_ADJCLOSE",$B127))</f>
        <v>22419.95</v>
      </c>
      <c r="U127" cm="1">
        <f t="array" ref="U127">IF(_xll.EQNXTDZ("218498","NDP_ADJCLOSE",$B127) =0,U126,_xll.EQNXTDZ("218498","NDP_ADJCLOSE",$B127))</f>
        <v>50624.1</v>
      </c>
      <c r="V127" cm="1">
        <f t="array" ref="V127">IF(_xll.EQNXTDZ("224455","NDP_ADJCLOSE",$B127) =0,V126,_xll.EQNXTDZ("224455","NDP_ADJCLOSE",$B127))</f>
        <v>16981.3</v>
      </c>
    </row>
    <row r="128" spans="2:22" x14ac:dyDescent="0.35">
      <c r="B128" s="2">
        <v>45407</v>
      </c>
      <c r="C128">
        <v>41.84</v>
      </c>
      <c r="D128">
        <v>503.49</v>
      </c>
      <c r="E128">
        <v>215.92</v>
      </c>
      <c r="F128">
        <v>28.76</v>
      </c>
      <c r="G128">
        <v>424.45</v>
      </c>
      <c r="H128">
        <v>23.64</v>
      </c>
      <c r="I128">
        <v>80.44</v>
      </c>
      <c r="J128">
        <v>87.78</v>
      </c>
      <c r="K128">
        <v>65.89</v>
      </c>
      <c r="L128">
        <v>56.1</v>
      </c>
      <c r="M128">
        <v>66.56</v>
      </c>
      <c r="N128">
        <v>139.44999999999999</v>
      </c>
      <c r="O128">
        <v>52.29</v>
      </c>
      <c r="P128">
        <v>196.48</v>
      </c>
      <c r="Q128">
        <v>25.44</v>
      </c>
      <c r="R128">
        <v>64700</v>
      </c>
      <c r="S128">
        <v>14.92</v>
      </c>
      <c r="T128" cm="1">
        <f t="array" ref="T128">IF(_xll.EQNXTDZ("217829","NDP_ADJCLOSE",$B128) =0,T127,_xll.EQNXTDZ("217829","NDP_ADJCLOSE",$B128))</f>
        <v>22570.35</v>
      </c>
      <c r="U128" cm="1">
        <f t="array" ref="U128">IF(_xll.EQNXTDZ("218498","NDP_ADJCLOSE",$B128) =0,U127,_xll.EQNXTDZ("218498","NDP_ADJCLOSE",$B128))</f>
        <v>50228.5</v>
      </c>
      <c r="V128" cm="1">
        <f t="array" ref="V128">IF(_xll.EQNXTDZ("224455","NDP_ADJCLOSE",$B128) =0,V127,_xll.EQNXTDZ("224455","NDP_ADJCLOSE",$B128))</f>
        <v>16886.8</v>
      </c>
    </row>
    <row r="129" spans="2:22" x14ac:dyDescent="0.35">
      <c r="B129" s="2">
        <v>45406</v>
      </c>
      <c r="C129">
        <v>41.71</v>
      </c>
      <c r="D129">
        <v>505.41</v>
      </c>
      <c r="E129">
        <v>214.64</v>
      </c>
      <c r="F129">
        <v>28.82</v>
      </c>
      <c r="G129">
        <v>426.51</v>
      </c>
      <c r="H129">
        <v>23.51</v>
      </c>
      <c r="I129">
        <v>79.64</v>
      </c>
      <c r="J129">
        <v>88.4</v>
      </c>
      <c r="K129">
        <v>66.010000000000005</v>
      </c>
      <c r="L129">
        <v>56.01</v>
      </c>
      <c r="M129">
        <v>67.61</v>
      </c>
      <c r="N129">
        <v>139.94999999999999</v>
      </c>
      <c r="O129">
        <v>52.01</v>
      </c>
      <c r="P129">
        <v>197.68</v>
      </c>
      <c r="Q129">
        <v>25.27</v>
      </c>
      <c r="R129">
        <v>63880</v>
      </c>
      <c r="S129">
        <v>14.98</v>
      </c>
      <c r="T129" cm="1">
        <f t="array" ref="T129">IF(_xll.EQNXTDZ("217829","NDP_ADJCLOSE",$B129) =0,T128,_xll.EQNXTDZ("217829","NDP_ADJCLOSE",$B129))</f>
        <v>22402.400000000001</v>
      </c>
      <c r="U129" cm="1">
        <f t="array" ref="U129">IF(_xll.EQNXTDZ("218498","NDP_ADJCLOSE",$B129) =0,U128,_xll.EQNXTDZ("218498","NDP_ADJCLOSE",$B129))</f>
        <v>49991.9</v>
      </c>
      <c r="V129" cm="1">
        <f t="array" ref="V129">IF(_xll.EQNXTDZ("224455","NDP_ADJCLOSE",$B129) =0,V128,_xll.EQNXTDZ("224455","NDP_ADJCLOSE",$B129))</f>
        <v>16746.95</v>
      </c>
    </row>
    <row r="130" spans="2:22" x14ac:dyDescent="0.35">
      <c r="B130" s="2">
        <v>45405</v>
      </c>
      <c r="C130">
        <v>41.58</v>
      </c>
      <c r="D130">
        <v>505.65</v>
      </c>
      <c r="E130">
        <v>215.04</v>
      </c>
      <c r="F130">
        <v>28.79</v>
      </c>
      <c r="G130">
        <v>425.07</v>
      </c>
      <c r="H130">
        <v>23.54</v>
      </c>
      <c r="I130">
        <v>79.98</v>
      </c>
      <c r="J130">
        <v>89.03</v>
      </c>
      <c r="K130">
        <v>66.319999999999993</v>
      </c>
      <c r="L130">
        <v>56.02</v>
      </c>
      <c r="M130">
        <v>67.319999999999993</v>
      </c>
      <c r="N130">
        <v>140.06</v>
      </c>
      <c r="O130">
        <v>52.01</v>
      </c>
      <c r="P130">
        <v>198.57</v>
      </c>
      <c r="Q130">
        <v>24.8</v>
      </c>
      <c r="R130">
        <v>66435</v>
      </c>
      <c r="S130">
        <v>15</v>
      </c>
      <c r="T130" cm="1">
        <f t="array" ref="T130">IF(_xll.EQNXTDZ("217829","NDP_ADJCLOSE",$B130) =0,T129,_xll.EQNXTDZ("217829","NDP_ADJCLOSE",$B130))</f>
        <v>22368</v>
      </c>
      <c r="U130" cm="1">
        <f t="array" ref="U130">IF(_xll.EQNXTDZ("218498","NDP_ADJCLOSE",$B130) =0,U129,_xll.EQNXTDZ("218498","NDP_ADJCLOSE",$B130))</f>
        <v>49614.85</v>
      </c>
      <c r="V130" cm="1">
        <f t="array" ref="V130">IF(_xll.EQNXTDZ("224455","NDP_ADJCLOSE",$B130) =0,V129,_xll.EQNXTDZ("224455","NDP_ADJCLOSE",$B130))</f>
        <v>16687.150000000001</v>
      </c>
    </row>
    <row r="131" spans="2:22" x14ac:dyDescent="0.35">
      <c r="B131" s="2">
        <v>45404</v>
      </c>
      <c r="C131">
        <v>41.24</v>
      </c>
      <c r="D131">
        <v>499.72</v>
      </c>
      <c r="E131">
        <v>215.57</v>
      </c>
      <c r="F131">
        <v>28.91</v>
      </c>
      <c r="G131">
        <v>418.82</v>
      </c>
      <c r="H131">
        <v>23.44</v>
      </c>
      <c r="I131">
        <v>78.78</v>
      </c>
      <c r="J131">
        <v>89</v>
      </c>
      <c r="K131">
        <v>65.400000000000006</v>
      </c>
      <c r="L131">
        <v>55.67</v>
      </c>
      <c r="M131">
        <v>67.17</v>
      </c>
      <c r="N131">
        <v>138.51</v>
      </c>
      <c r="O131">
        <v>51.89</v>
      </c>
      <c r="P131">
        <v>195.3</v>
      </c>
      <c r="Q131">
        <v>24.42</v>
      </c>
      <c r="R131">
        <v>66610</v>
      </c>
      <c r="S131">
        <v>14.88</v>
      </c>
      <c r="T131" cm="1">
        <f t="array" ref="T131">IF(_xll.EQNXTDZ("217829","NDP_ADJCLOSE",$B131) =0,T130,_xll.EQNXTDZ("217829","NDP_ADJCLOSE",$B131))</f>
        <v>22336.400000000001</v>
      </c>
      <c r="U131" cm="1">
        <f t="array" ref="U131">IF(_xll.EQNXTDZ("218498","NDP_ADJCLOSE",$B131) =0,U130,_xll.EQNXTDZ("218498","NDP_ADJCLOSE",$B131))</f>
        <v>49096.4</v>
      </c>
      <c r="V131" cm="1">
        <f t="array" ref="V131">IF(_xll.EQNXTDZ("224455","NDP_ADJCLOSE",$B131) =0,V130,_xll.EQNXTDZ("224455","NDP_ADJCLOSE",$B131))</f>
        <v>16484.2</v>
      </c>
    </row>
    <row r="132" spans="2:22" x14ac:dyDescent="0.35">
      <c r="B132" s="2">
        <v>45401</v>
      </c>
      <c r="C132">
        <v>40.89</v>
      </c>
      <c r="D132">
        <v>495.16</v>
      </c>
      <c r="E132">
        <v>221.03</v>
      </c>
      <c r="F132">
        <v>28.9</v>
      </c>
      <c r="G132">
        <v>414.65</v>
      </c>
      <c r="H132">
        <v>23.44</v>
      </c>
      <c r="I132">
        <v>78.849999999999994</v>
      </c>
      <c r="J132">
        <v>89.15</v>
      </c>
      <c r="K132">
        <v>64.680000000000007</v>
      </c>
      <c r="L132">
        <v>55.18</v>
      </c>
      <c r="M132">
        <v>66.489999999999995</v>
      </c>
      <c r="N132">
        <v>137.31</v>
      </c>
      <c r="O132">
        <v>51.33</v>
      </c>
      <c r="P132">
        <v>193.14</v>
      </c>
      <c r="Q132">
        <v>24.01</v>
      </c>
      <c r="R132">
        <v>64355</v>
      </c>
      <c r="S132">
        <v>14.79</v>
      </c>
      <c r="T132" cm="1">
        <f t="array" ref="T132">IF(_xll.EQNXTDZ("217829","NDP_ADJCLOSE",$B132) =0,T131,_xll.EQNXTDZ("217829","NDP_ADJCLOSE",$B132))</f>
        <v>22147</v>
      </c>
      <c r="U132" cm="1">
        <f t="array" ref="U132">IF(_xll.EQNXTDZ("218498","NDP_ADJCLOSE",$B132) =0,U131,_xll.EQNXTDZ("218498","NDP_ADJCLOSE",$B132))</f>
        <v>48696.95</v>
      </c>
      <c r="V132" cm="1">
        <f t="array" ref="V132">IF(_xll.EQNXTDZ("224455","NDP_ADJCLOSE",$B132) =0,V131,_xll.EQNXTDZ("224455","NDP_ADJCLOSE",$B132))</f>
        <v>16270.4</v>
      </c>
    </row>
    <row r="133" spans="2:22" x14ac:dyDescent="0.35">
      <c r="B133" s="2">
        <v>45400</v>
      </c>
      <c r="C133">
        <v>41.01</v>
      </c>
      <c r="D133">
        <v>499.52</v>
      </c>
      <c r="E133">
        <v>220.34</v>
      </c>
      <c r="F133">
        <v>28.9</v>
      </c>
      <c r="G133">
        <v>423.41</v>
      </c>
      <c r="H133">
        <v>23.33</v>
      </c>
      <c r="I133">
        <v>78.78</v>
      </c>
      <c r="J133">
        <v>88.83</v>
      </c>
      <c r="K133">
        <v>64.52</v>
      </c>
      <c r="L133">
        <v>55.51</v>
      </c>
      <c r="M133">
        <v>66.89</v>
      </c>
      <c r="N133">
        <v>138.11000000000001</v>
      </c>
      <c r="O133">
        <v>51.07</v>
      </c>
      <c r="P133">
        <v>192.84</v>
      </c>
      <c r="Q133">
        <v>24.08</v>
      </c>
      <c r="R133">
        <v>63660</v>
      </c>
      <c r="S133">
        <v>14.86</v>
      </c>
      <c r="T133" cm="1">
        <f t="array" ref="T133">IF(_xll.EQNXTDZ("217829","NDP_ADJCLOSE",$B133) =0,T132,_xll.EQNXTDZ("217829","NDP_ADJCLOSE",$B133))</f>
        <v>21995.85</v>
      </c>
      <c r="U133" cm="1">
        <f t="array" ref="U133">IF(_xll.EQNXTDZ("218498","NDP_ADJCLOSE",$B133) =0,U132,_xll.EQNXTDZ("218498","NDP_ADJCLOSE",$B133))</f>
        <v>48995.7</v>
      </c>
      <c r="V133" cm="1">
        <f t="array" ref="V133">IF(_xll.EQNXTDZ("224455","NDP_ADJCLOSE",$B133) =0,V132,_xll.EQNXTDZ("224455","NDP_ADJCLOSE",$B133))</f>
        <v>16286.35</v>
      </c>
    </row>
    <row r="134" spans="2:22" x14ac:dyDescent="0.35">
      <c r="B134" s="2">
        <v>45399</v>
      </c>
      <c r="C134">
        <v>40.9</v>
      </c>
      <c r="D134">
        <v>500.55</v>
      </c>
      <c r="E134">
        <v>219.59</v>
      </c>
      <c r="F134">
        <v>28.84</v>
      </c>
      <c r="G134">
        <v>425.84</v>
      </c>
      <c r="H134">
        <v>23.34</v>
      </c>
      <c r="I134">
        <v>78.91</v>
      </c>
      <c r="J134">
        <v>89.28</v>
      </c>
      <c r="K134">
        <v>64.67</v>
      </c>
      <c r="L134">
        <v>55.38</v>
      </c>
      <c r="M134">
        <v>67.09</v>
      </c>
      <c r="N134">
        <v>138.52000000000001</v>
      </c>
      <c r="O134">
        <v>50.97</v>
      </c>
      <c r="P134">
        <v>193</v>
      </c>
      <c r="Q134">
        <v>23.65</v>
      </c>
      <c r="R134">
        <v>61130</v>
      </c>
      <c r="S134">
        <v>14.9</v>
      </c>
      <c r="T134" cm="1">
        <f t="array" ref="T134">IF(_xll.EQNXTDZ("217829","NDP_ADJCLOSE",$B134) =0,T133,_xll.EQNXTDZ("217829","NDP_ADJCLOSE",$B134))</f>
        <v>21995.85</v>
      </c>
      <c r="U134" cm="1">
        <f t="array" ref="U134">IF(_xll.EQNXTDZ("218498","NDP_ADJCLOSE",$B134) =0,U133,_xll.EQNXTDZ("218498","NDP_ADJCLOSE",$B134))</f>
        <v>48995.7</v>
      </c>
      <c r="V134" cm="1">
        <f t="array" ref="V134">IF(_xll.EQNXTDZ("224455","NDP_ADJCLOSE",$B134) =0,V133,_xll.EQNXTDZ("224455","NDP_ADJCLOSE",$B134))</f>
        <v>16286.35</v>
      </c>
    </row>
    <row r="135" spans="2:22" x14ac:dyDescent="0.35">
      <c r="B135" s="2">
        <v>45398</v>
      </c>
      <c r="C135">
        <v>40.83</v>
      </c>
      <c r="D135">
        <v>503.53</v>
      </c>
      <c r="E135">
        <v>221.22</v>
      </c>
      <c r="F135">
        <v>28.93</v>
      </c>
      <c r="G135">
        <v>431.1</v>
      </c>
      <c r="H135">
        <v>23.71</v>
      </c>
      <c r="I135">
        <v>81.33</v>
      </c>
      <c r="J135">
        <v>88.3</v>
      </c>
      <c r="K135">
        <v>64.45</v>
      </c>
      <c r="L135">
        <v>55.48</v>
      </c>
      <c r="M135">
        <v>67.81</v>
      </c>
      <c r="N135">
        <v>138.97999999999999</v>
      </c>
      <c r="O135">
        <v>51.15</v>
      </c>
      <c r="P135">
        <v>195.06</v>
      </c>
      <c r="Q135">
        <v>23.67</v>
      </c>
      <c r="R135">
        <v>62920</v>
      </c>
      <c r="S135">
        <v>14.93</v>
      </c>
      <c r="T135" cm="1">
        <f t="array" ref="T135">IF(_xll.EQNXTDZ("217829","NDP_ADJCLOSE",$B135) =0,T134,_xll.EQNXTDZ("217829","NDP_ADJCLOSE",$B135))</f>
        <v>22147.900390625</v>
      </c>
      <c r="U135" cm="1">
        <f t="array" ref="U135">IF(_xll.EQNXTDZ("218498","NDP_ADJCLOSE",$B135) =0,U134,_xll.EQNXTDZ("218498","NDP_ADJCLOSE",$B135))</f>
        <v>49236.6484375</v>
      </c>
      <c r="V135" cm="1">
        <f t="array" ref="V135">IF(_xll.EQNXTDZ("224455","NDP_ADJCLOSE",$B135) =0,V134,_xll.EQNXTDZ("224455","NDP_ADJCLOSE",$B135))</f>
        <v>16332.7998046875</v>
      </c>
    </row>
    <row r="136" spans="2:22" x14ac:dyDescent="0.35">
      <c r="B136" s="2">
        <v>45397</v>
      </c>
      <c r="C136">
        <v>41.34</v>
      </c>
      <c r="D136">
        <v>504.45</v>
      </c>
      <c r="E136">
        <v>220.95</v>
      </c>
      <c r="F136">
        <v>28.89</v>
      </c>
      <c r="G136">
        <v>431.06</v>
      </c>
      <c r="H136">
        <v>23.75</v>
      </c>
      <c r="I136">
        <v>81.650000000000006</v>
      </c>
      <c r="J136">
        <v>88.89</v>
      </c>
      <c r="K136">
        <v>64.97</v>
      </c>
      <c r="L136">
        <v>56.25</v>
      </c>
      <c r="M136">
        <v>68.77</v>
      </c>
      <c r="N136">
        <v>139.55000000000001</v>
      </c>
      <c r="O136">
        <v>51.26</v>
      </c>
      <c r="P136">
        <v>195.78</v>
      </c>
      <c r="Q136">
        <v>23.92</v>
      </c>
      <c r="R136">
        <v>63560</v>
      </c>
      <c r="S136">
        <v>14.98</v>
      </c>
      <c r="T136" cm="1">
        <f t="array" ref="T136">IF(_xll.EQNXTDZ("217829","NDP_ADJCLOSE",$B136) =0,T135,_xll.EQNXTDZ("217829","NDP_ADJCLOSE",$B136))</f>
        <v>22272.5</v>
      </c>
      <c r="U136" cm="1">
        <f t="array" ref="U136">IF(_xll.EQNXTDZ("218498","NDP_ADJCLOSE",$B136) =0,U135,_xll.EQNXTDZ("218498","NDP_ADJCLOSE",$B136))</f>
        <v>49281</v>
      </c>
      <c r="V136" cm="1">
        <f t="array" ref="V136">IF(_xll.EQNXTDZ("224455","NDP_ADJCLOSE",$B136) =0,V135,_xll.EQNXTDZ("224455","NDP_ADJCLOSE",$B136))</f>
        <v>16211</v>
      </c>
    </row>
    <row r="137" spans="2:22" x14ac:dyDescent="0.35">
      <c r="B137" s="2">
        <v>45394</v>
      </c>
      <c r="C137">
        <v>41.6</v>
      </c>
      <c r="D137">
        <v>510.85</v>
      </c>
      <c r="E137">
        <v>216.89</v>
      </c>
      <c r="F137">
        <v>28.84</v>
      </c>
      <c r="G137">
        <v>438.27</v>
      </c>
      <c r="H137">
        <v>23.72</v>
      </c>
      <c r="I137">
        <v>81.53</v>
      </c>
      <c r="J137">
        <v>90.29</v>
      </c>
      <c r="K137">
        <v>65.069999999999993</v>
      </c>
      <c r="L137">
        <v>56.82</v>
      </c>
      <c r="M137">
        <v>69.06</v>
      </c>
      <c r="N137">
        <v>140.99</v>
      </c>
      <c r="O137">
        <v>51.67</v>
      </c>
      <c r="P137">
        <v>198.69</v>
      </c>
      <c r="Q137">
        <v>23.84</v>
      </c>
      <c r="R137">
        <v>67170</v>
      </c>
      <c r="S137">
        <v>15.12</v>
      </c>
      <c r="T137" cm="1">
        <f t="array" ref="T137">IF(_xll.EQNXTDZ("217829","NDP_ADJCLOSE",$B137) =0,T136,_xll.EQNXTDZ("217829","NDP_ADJCLOSE",$B137))</f>
        <v>22519.400390625</v>
      </c>
      <c r="U137" cm="1">
        <f t="array" ref="U137">IF(_xll.EQNXTDZ("218498","NDP_ADJCLOSE",$B137) =0,U136,_xll.EQNXTDZ("218498","NDP_ADJCLOSE",$B137))</f>
        <v>50067.55078125</v>
      </c>
      <c r="V137" cm="1">
        <f t="array" ref="V137">IF(_xll.EQNXTDZ("224455","NDP_ADJCLOSE",$B137) =0,V136,_xll.EQNXTDZ("224455","NDP_ADJCLOSE",$B137))</f>
        <v>16496.400390625</v>
      </c>
    </row>
    <row r="138" spans="2:22" x14ac:dyDescent="0.35">
      <c r="B138" s="2">
        <v>45393</v>
      </c>
      <c r="C138">
        <v>42.42</v>
      </c>
      <c r="D138">
        <v>518</v>
      </c>
      <c r="E138">
        <v>219.8</v>
      </c>
      <c r="F138">
        <v>28.61</v>
      </c>
      <c r="G138">
        <v>445.37</v>
      </c>
      <c r="H138">
        <v>23.69</v>
      </c>
      <c r="I138">
        <v>81.55</v>
      </c>
      <c r="J138">
        <v>89.81</v>
      </c>
      <c r="K138">
        <v>66.209999999999994</v>
      </c>
      <c r="L138">
        <v>58</v>
      </c>
      <c r="M138">
        <v>69.989999999999995</v>
      </c>
      <c r="N138">
        <v>143.22</v>
      </c>
      <c r="O138">
        <v>52.35</v>
      </c>
      <c r="P138">
        <v>202.29</v>
      </c>
      <c r="Q138">
        <v>24.7</v>
      </c>
      <c r="R138">
        <v>70800</v>
      </c>
      <c r="S138">
        <v>15.25</v>
      </c>
      <c r="T138" cm="1">
        <f t="array" ref="T138">IF(_xll.EQNXTDZ("217829","NDP_ADJCLOSE",$B138) =0,T137,_xll.EQNXTDZ("217829","NDP_ADJCLOSE",$B138))</f>
        <v>22519.400390625</v>
      </c>
      <c r="U138" cm="1">
        <f t="array" ref="U138">IF(_xll.EQNXTDZ("218498","NDP_ADJCLOSE",$B138) =0,U137,_xll.EQNXTDZ("218498","NDP_ADJCLOSE",$B138))</f>
        <v>50067.55078125</v>
      </c>
      <c r="V138" cm="1">
        <f t="array" ref="V138">IF(_xll.EQNXTDZ("224455","NDP_ADJCLOSE",$B138) =0,V137,_xll.EQNXTDZ("224455","NDP_ADJCLOSE",$B138))</f>
        <v>16496.400390625</v>
      </c>
    </row>
    <row r="139" spans="2:22" x14ac:dyDescent="0.35">
      <c r="B139" s="2">
        <v>45392</v>
      </c>
      <c r="C139">
        <v>42.28</v>
      </c>
      <c r="D139">
        <v>514.12</v>
      </c>
      <c r="E139">
        <v>215.61</v>
      </c>
      <c r="F139">
        <v>28.59</v>
      </c>
      <c r="G139">
        <v>438.37</v>
      </c>
      <c r="H139">
        <v>23.73</v>
      </c>
      <c r="I139">
        <v>82.09</v>
      </c>
      <c r="J139">
        <v>90.22</v>
      </c>
      <c r="K139">
        <v>66.17</v>
      </c>
      <c r="L139">
        <v>57.59</v>
      </c>
      <c r="M139">
        <v>69.38</v>
      </c>
      <c r="N139">
        <v>142.24</v>
      </c>
      <c r="O139">
        <v>52.22</v>
      </c>
      <c r="P139">
        <v>200.93</v>
      </c>
      <c r="Q139">
        <v>24.47</v>
      </c>
      <c r="R139">
        <v>70410</v>
      </c>
      <c r="S139">
        <v>15.19</v>
      </c>
      <c r="T139" cm="1">
        <f t="array" ref="T139">IF(_xll.EQNXTDZ("217829","NDP_ADJCLOSE",$B139) =0,T138,_xll.EQNXTDZ("217829","NDP_ADJCLOSE",$B139))</f>
        <v>22753.80078125</v>
      </c>
      <c r="U139" cm="1">
        <f t="array" ref="U139">IF(_xll.EQNXTDZ("218498","NDP_ADJCLOSE",$B139) =0,U138,_xll.EQNXTDZ("218498","NDP_ADJCLOSE",$B139))</f>
        <v>50380.3984375</v>
      </c>
      <c r="V139" cm="1">
        <f t="array" ref="V139">IF(_xll.EQNXTDZ("224455","NDP_ADJCLOSE",$B139) =0,V138,_xll.EQNXTDZ("224455","NDP_ADJCLOSE",$B139))</f>
        <v>16571.400390625</v>
      </c>
    </row>
    <row r="140" spans="2:22" x14ac:dyDescent="0.35">
      <c r="B140" s="2">
        <v>45391</v>
      </c>
      <c r="C140">
        <v>42.75</v>
      </c>
      <c r="D140">
        <v>519.32000000000005</v>
      </c>
      <c r="E140">
        <v>217.67</v>
      </c>
      <c r="F140">
        <v>28.29</v>
      </c>
      <c r="G140">
        <v>442.23</v>
      </c>
      <c r="H140">
        <v>23.61</v>
      </c>
      <c r="I140">
        <v>81.150000000000006</v>
      </c>
      <c r="J140">
        <v>92.23</v>
      </c>
      <c r="K140">
        <v>66.959999999999994</v>
      </c>
      <c r="L140">
        <v>58.58</v>
      </c>
      <c r="M140">
        <v>70.48</v>
      </c>
      <c r="N140">
        <v>143.83000000000001</v>
      </c>
      <c r="O140">
        <v>52.42</v>
      </c>
      <c r="P140">
        <v>206.38</v>
      </c>
      <c r="Q140">
        <v>24.59</v>
      </c>
      <c r="R140">
        <v>69355</v>
      </c>
      <c r="S140">
        <v>15.35</v>
      </c>
      <c r="T140" cm="1">
        <f t="array" ref="T140">IF(_xll.EQNXTDZ("217829","NDP_ADJCLOSE",$B140) =0,T139,_xll.EQNXTDZ("217829","NDP_ADJCLOSE",$B140))</f>
        <v>22642.75</v>
      </c>
      <c r="U140" cm="1">
        <f t="array" ref="U140">IF(_xll.EQNXTDZ("218498","NDP_ADJCLOSE",$B140) =0,U139,_xll.EQNXTDZ("218498","NDP_ADJCLOSE",$B140))</f>
        <v>49894.69921875</v>
      </c>
      <c r="V140" cm="1">
        <f t="array" ref="V140">IF(_xll.EQNXTDZ("224455","NDP_ADJCLOSE",$B140) =0,V139,_xll.EQNXTDZ("224455","NDP_ADJCLOSE",$B140))</f>
        <v>16451.900390625</v>
      </c>
    </row>
    <row r="141" spans="2:22" x14ac:dyDescent="0.35">
      <c r="B141" s="2">
        <v>45390</v>
      </c>
      <c r="C141">
        <v>42.38</v>
      </c>
      <c r="D141">
        <v>518.72</v>
      </c>
      <c r="E141">
        <v>216.48</v>
      </c>
      <c r="F141">
        <v>28.3</v>
      </c>
      <c r="G141">
        <v>440.6</v>
      </c>
      <c r="H141">
        <v>23.74</v>
      </c>
      <c r="I141">
        <v>82.2</v>
      </c>
      <c r="J141">
        <v>91.38</v>
      </c>
      <c r="K141">
        <v>67.099999999999994</v>
      </c>
      <c r="L141">
        <v>58.24</v>
      </c>
      <c r="M141">
        <v>70.22</v>
      </c>
      <c r="N141">
        <v>143.72</v>
      </c>
      <c r="O141">
        <v>52.38</v>
      </c>
      <c r="P141">
        <v>205.57</v>
      </c>
      <c r="Q141">
        <v>24.36</v>
      </c>
      <c r="R141">
        <v>72110</v>
      </c>
      <c r="S141">
        <v>15.32</v>
      </c>
      <c r="T141" cm="1">
        <f t="array" ref="T141">IF(_xll.EQNXTDZ("217829","NDP_ADJCLOSE",$B141) =0,T140,_xll.EQNXTDZ("217829","NDP_ADJCLOSE",$B141))</f>
        <v>22666.30078125</v>
      </c>
      <c r="U141" cm="1">
        <f t="array" ref="U141">IF(_xll.EQNXTDZ("218498","NDP_ADJCLOSE",$B141) =0,U140,_xll.EQNXTDZ("218498","NDP_ADJCLOSE",$B141))</f>
        <v>50041.3984375</v>
      </c>
      <c r="V141" cm="1">
        <f t="array" ref="V141">IF(_xll.EQNXTDZ("224455","NDP_ADJCLOSE",$B141) =0,V140,_xll.EQNXTDZ("224455","NDP_ADJCLOSE",$B141))</f>
        <v>16407.05078125</v>
      </c>
    </row>
    <row r="142" spans="2:22" x14ac:dyDescent="0.35">
      <c r="B142" s="2">
        <v>45387</v>
      </c>
      <c r="C142">
        <v>42.12</v>
      </c>
      <c r="D142">
        <v>518.42999999999995</v>
      </c>
      <c r="E142">
        <v>215.14</v>
      </c>
      <c r="F142">
        <v>28.34</v>
      </c>
      <c r="G142">
        <v>440.47</v>
      </c>
      <c r="H142">
        <v>23.75</v>
      </c>
      <c r="I142">
        <v>82.4</v>
      </c>
      <c r="J142">
        <v>91.39</v>
      </c>
      <c r="K142">
        <v>66.760000000000005</v>
      </c>
      <c r="L142">
        <v>57.84</v>
      </c>
      <c r="M142">
        <v>69.87</v>
      </c>
      <c r="N142">
        <v>143.56</v>
      </c>
      <c r="O142">
        <v>52.02</v>
      </c>
      <c r="P142">
        <v>204.45</v>
      </c>
      <c r="Q142">
        <v>24.19</v>
      </c>
      <c r="R142">
        <v>67755</v>
      </c>
      <c r="S142">
        <v>15.32</v>
      </c>
      <c r="T142" cm="1">
        <f t="array" ref="T142">IF(_xll.EQNXTDZ("217829","NDP_ADJCLOSE",$B142) =0,T141,_xll.EQNXTDZ("217829","NDP_ADJCLOSE",$B142))</f>
        <v>22513.69921875</v>
      </c>
      <c r="U142" cm="1">
        <f t="array" ref="U142">IF(_xll.EQNXTDZ("218498","NDP_ADJCLOSE",$B142) =0,U141,_xll.EQNXTDZ("218498","NDP_ADJCLOSE",$B142))</f>
        <v>50022.8515625</v>
      </c>
      <c r="V142" cm="1">
        <f t="array" ref="V142">IF(_xll.EQNXTDZ("224455","NDP_ADJCLOSE",$B142) =0,V141,_xll.EQNXTDZ("224455","NDP_ADJCLOSE",$B142))</f>
        <v>16355.349609375</v>
      </c>
    </row>
    <row r="143" spans="2:22" x14ac:dyDescent="0.35">
      <c r="B143" s="2">
        <v>45386</v>
      </c>
      <c r="C143">
        <v>41.99</v>
      </c>
      <c r="D143">
        <v>513.07000000000005</v>
      </c>
      <c r="E143">
        <v>211.52</v>
      </c>
      <c r="F143">
        <v>28.31</v>
      </c>
      <c r="G143">
        <v>435.34</v>
      </c>
      <c r="H143">
        <v>23.63</v>
      </c>
      <c r="I143">
        <v>82.27</v>
      </c>
      <c r="J143">
        <v>92.68</v>
      </c>
      <c r="K143">
        <v>66.59</v>
      </c>
      <c r="L143">
        <v>57.58</v>
      </c>
      <c r="M143">
        <v>69.67</v>
      </c>
      <c r="N143">
        <v>142.30000000000001</v>
      </c>
      <c r="O143">
        <v>51.57</v>
      </c>
      <c r="P143">
        <v>203.77</v>
      </c>
      <c r="Q143">
        <v>24.32</v>
      </c>
      <c r="R143">
        <v>68840</v>
      </c>
      <c r="S143">
        <v>15.25</v>
      </c>
      <c r="T143" cm="1">
        <f t="array" ref="T143">IF(_xll.EQNXTDZ("217829","NDP_ADJCLOSE",$B143) =0,T142,_xll.EQNXTDZ("217829","NDP_ADJCLOSE",$B143))</f>
        <v>22514.650390625</v>
      </c>
      <c r="U143" cm="1">
        <f t="array" ref="U143">IF(_xll.EQNXTDZ("218498","NDP_ADJCLOSE",$B143) =0,U142,_xll.EQNXTDZ("218498","NDP_ADJCLOSE",$B143))</f>
        <v>49743.80078125</v>
      </c>
      <c r="V143" cm="1">
        <f t="array" ref="V143">IF(_xll.EQNXTDZ("224455","NDP_ADJCLOSE",$B143) =0,V142,_xll.EQNXTDZ("224455","NDP_ADJCLOSE",$B143))</f>
        <v>16219.349609375</v>
      </c>
    </row>
    <row r="144" spans="2:22" x14ac:dyDescent="0.35">
      <c r="B144" s="2">
        <v>45385</v>
      </c>
      <c r="C144">
        <v>42.14</v>
      </c>
      <c r="D144">
        <v>519.41</v>
      </c>
      <c r="E144">
        <v>212.74</v>
      </c>
      <c r="F144">
        <v>28.31</v>
      </c>
      <c r="G144">
        <v>442.1</v>
      </c>
      <c r="H144">
        <v>23.57</v>
      </c>
      <c r="I144">
        <v>81.25</v>
      </c>
      <c r="J144">
        <v>92.02</v>
      </c>
      <c r="K144">
        <v>67.11</v>
      </c>
      <c r="L144">
        <v>57.76</v>
      </c>
      <c r="M144">
        <v>70.400000000000006</v>
      </c>
      <c r="N144">
        <v>143.93</v>
      </c>
      <c r="O144">
        <v>51.68</v>
      </c>
      <c r="P144">
        <v>205.83</v>
      </c>
      <c r="Q144">
        <v>24.45</v>
      </c>
      <c r="R144">
        <v>66305</v>
      </c>
      <c r="S144">
        <v>15.35</v>
      </c>
      <c r="T144" cm="1">
        <f t="array" ref="T144">IF(_xll.EQNXTDZ("217829","NDP_ADJCLOSE",$B144) =0,T143,_xll.EQNXTDZ("217829","NDP_ADJCLOSE",$B144))</f>
        <v>22434.650390625</v>
      </c>
      <c r="U144" cm="1">
        <f t="array" ref="U144">IF(_xll.EQNXTDZ("218498","NDP_ADJCLOSE",$B144) =0,U143,_xll.EQNXTDZ("218498","NDP_ADJCLOSE",$B144))</f>
        <v>49736.69921875</v>
      </c>
      <c r="V144" cm="1">
        <f t="array" ref="V144">IF(_xll.EQNXTDZ("224455","NDP_ADJCLOSE",$B144) =0,V143,_xll.EQNXTDZ("224455","NDP_ADJCLOSE",$B144))</f>
        <v>16146.400390625</v>
      </c>
    </row>
    <row r="145" spans="2:22" x14ac:dyDescent="0.35">
      <c r="B145" s="2">
        <v>45384</v>
      </c>
      <c r="C145">
        <v>42.08</v>
      </c>
      <c r="D145">
        <v>518.84</v>
      </c>
      <c r="E145">
        <v>210.89</v>
      </c>
      <c r="F145">
        <v>28.44</v>
      </c>
      <c r="G145">
        <v>441.11</v>
      </c>
      <c r="H145">
        <v>23.29</v>
      </c>
      <c r="I145">
        <v>80.790000000000006</v>
      </c>
      <c r="J145">
        <v>92.04</v>
      </c>
      <c r="K145">
        <v>66.64</v>
      </c>
      <c r="L145">
        <v>57.64</v>
      </c>
      <c r="M145">
        <v>69.92</v>
      </c>
      <c r="N145">
        <v>143.5</v>
      </c>
      <c r="O145">
        <v>51.57</v>
      </c>
      <c r="P145">
        <v>204.49</v>
      </c>
      <c r="Q145">
        <v>24.6</v>
      </c>
      <c r="R145">
        <v>66550</v>
      </c>
      <c r="S145">
        <v>15.32</v>
      </c>
      <c r="T145" cm="1">
        <f t="array" ref="T145">IF(_xll.EQNXTDZ("217829","NDP_ADJCLOSE",$B145) =0,T144,_xll.EQNXTDZ("217829","NDP_ADJCLOSE",$B145))</f>
        <v>22453.30078125</v>
      </c>
      <c r="U145" cm="1">
        <f t="array" ref="U145">IF(_xll.EQNXTDZ("218498","NDP_ADJCLOSE",$B145) =0,U144,_xll.EQNXTDZ("218498","NDP_ADJCLOSE",$B145))</f>
        <v>49479.30078125</v>
      </c>
      <c r="V145" cm="1">
        <f t="array" ref="V145">IF(_xll.EQNXTDZ("224455","NDP_ADJCLOSE",$B145) =0,V144,_xll.EQNXTDZ("224455","NDP_ADJCLOSE",$B145))</f>
        <v>15960.9501953125</v>
      </c>
    </row>
    <row r="146" spans="2:22" x14ac:dyDescent="0.35">
      <c r="B146" s="2">
        <v>45383</v>
      </c>
      <c r="C146">
        <v>41.94</v>
      </c>
      <c r="D146">
        <v>522.16</v>
      </c>
      <c r="E146">
        <v>207.82</v>
      </c>
      <c r="F146">
        <v>28.48</v>
      </c>
      <c r="G146">
        <v>444.95</v>
      </c>
      <c r="H146">
        <v>23.08</v>
      </c>
      <c r="I146">
        <v>79.67</v>
      </c>
      <c r="J146">
        <v>92.55</v>
      </c>
      <c r="K146">
        <v>67.22</v>
      </c>
      <c r="L146">
        <v>57.42</v>
      </c>
      <c r="M146">
        <v>70.28</v>
      </c>
      <c r="N146">
        <v>144.5</v>
      </c>
      <c r="O146">
        <v>51.49</v>
      </c>
      <c r="P146">
        <v>208.32</v>
      </c>
      <c r="Q146">
        <v>24.4</v>
      </c>
      <c r="R146">
        <v>70380</v>
      </c>
      <c r="S146">
        <v>15.38</v>
      </c>
      <c r="T146" cm="1">
        <f t="array" ref="T146">IF(_xll.EQNXTDZ("217829","NDP_ADJCLOSE",$B146) =0,T145,_xll.EQNXTDZ("217829","NDP_ADJCLOSE",$B146))</f>
        <v>22462</v>
      </c>
      <c r="U146" cm="1">
        <f t="array" ref="U146">IF(_xll.EQNXTDZ("218498","NDP_ADJCLOSE",$B146) =0,U145,_xll.EQNXTDZ("218498","NDP_ADJCLOSE",$B146))</f>
        <v>48912.05078125</v>
      </c>
      <c r="V146" cm="1">
        <f t="array" ref="V146">IF(_xll.EQNXTDZ("224455","NDP_ADJCLOSE",$B146) =0,V145,_xll.EQNXTDZ("224455","NDP_ADJCLOSE",$B146))</f>
        <v>15768.400390625</v>
      </c>
    </row>
    <row r="147" spans="2:22" x14ac:dyDescent="0.35">
      <c r="B147" s="2">
        <v>45379</v>
      </c>
      <c r="C147">
        <v>41.77</v>
      </c>
      <c r="D147">
        <v>523.07000000000005</v>
      </c>
      <c r="E147">
        <v>205.72</v>
      </c>
      <c r="F147">
        <v>28.37</v>
      </c>
      <c r="G147">
        <v>444.01</v>
      </c>
      <c r="H147">
        <v>22.97</v>
      </c>
      <c r="I147">
        <v>78.73</v>
      </c>
      <c r="J147">
        <v>94.62</v>
      </c>
      <c r="K147">
        <v>67.34</v>
      </c>
      <c r="L147">
        <v>57.57</v>
      </c>
      <c r="M147">
        <v>71.349999999999994</v>
      </c>
      <c r="N147">
        <v>144.91</v>
      </c>
      <c r="O147">
        <v>51.59</v>
      </c>
      <c r="P147">
        <v>210.3</v>
      </c>
      <c r="Q147">
        <v>24.07</v>
      </c>
      <c r="R147">
        <v>71530</v>
      </c>
      <c r="S147">
        <v>15.44</v>
      </c>
      <c r="T147" cm="1">
        <f t="array" ref="T147">IF(_xll.EQNXTDZ("217829","NDP_ADJCLOSE",$B147) =0,T146,_xll.EQNXTDZ("217829","NDP_ADJCLOSE",$B147))</f>
        <v>22326.900390625</v>
      </c>
      <c r="U147" cm="1">
        <f t="array" ref="U147">IF(_xll.EQNXTDZ("218498","NDP_ADJCLOSE",$B147) =0,U146,_xll.EQNXTDZ("218498","NDP_ADJCLOSE",$B147))</f>
        <v>48075.75</v>
      </c>
      <c r="V147" cm="1">
        <f t="array" ref="V147">IF(_xll.EQNXTDZ("224455","NDP_ADJCLOSE",$B147) =0,V146,_xll.EQNXTDZ("224455","NDP_ADJCLOSE",$B147))</f>
        <v>15270.4501953125</v>
      </c>
    </row>
    <row r="148" spans="2:22" x14ac:dyDescent="0.35">
      <c r="B148" s="2">
        <v>45378</v>
      </c>
      <c r="C148">
        <v>41.63</v>
      </c>
      <c r="D148">
        <v>523.16999999999996</v>
      </c>
      <c r="E148">
        <v>203.1</v>
      </c>
      <c r="F148">
        <v>28.29</v>
      </c>
      <c r="G148">
        <v>444.83</v>
      </c>
      <c r="H148">
        <v>22.7</v>
      </c>
      <c r="I148">
        <v>77.510000000000005</v>
      </c>
      <c r="J148">
        <v>94.7</v>
      </c>
      <c r="K148">
        <v>67.459999999999994</v>
      </c>
      <c r="L148">
        <v>57.45</v>
      </c>
      <c r="M148">
        <v>71.61</v>
      </c>
      <c r="N148">
        <v>144.91</v>
      </c>
      <c r="O148">
        <v>51.09</v>
      </c>
      <c r="P148">
        <v>209.64</v>
      </c>
      <c r="Q148">
        <v>23.81</v>
      </c>
      <c r="R148">
        <v>68635</v>
      </c>
      <c r="S148">
        <v>15.44</v>
      </c>
      <c r="T148" cm="1">
        <f t="array" ref="T148">IF(_xll.EQNXTDZ("217829","NDP_ADJCLOSE",$B148) =0,T147,_xll.EQNXTDZ("217829","NDP_ADJCLOSE",$B148))</f>
        <v>22123.650390625</v>
      </c>
      <c r="U148" cm="1">
        <f t="array" ref="U148">IF(_xll.EQNXTDZ("218498","NDP_ADJCLOSE",$B148) =0,U147,_xll.EQNXTDZ("218498","NDP_ADJCLOSE",$B148))</f>
        <v>47837.3515625</v>
      </c>
      <c r="V148" cm="1">
        <f t="array" ref="V148">IF(_xll.EQNXTDZ("224455","NDP_ADJCLOSE",$B148) =0,V147,_xll.EQNXTDZ("224455","NDP_ADJCLOSE",$B148))</f>
        <v>15263.900390625</v>
      </c>
    </row>
    <row r="149" spans="2:22" x14ac:dyDescent="0.35">
      <c r="B149" s="2">
        <v>45377</v>
      </c>
      <c r="C149">
        <v>41.52</v>
      </c>
      <c r="D149">
        <v>518.80999999999995</v>
      </c>
      <c r="E149">
        <v>201.64</v>
      </c>
      <c r="F149">
        <v>28.27</v>
      </c>
      <c r="G149">
        <v>443.32</v>
      </c>
      <c r="H149">
        <v>22.72</v>
      </c>
      <c r="I149">
        <v>77.290000000000006</v>
      </c>
      <c r="J149">
        <v>93.77</v>
      </c>
      <c r="K149">
        <v>67.05</v>
      </c>
      <c r="L149">
        <v>57.23</v>
      </c>
      <c r="M149">
        <v>71.3</v>
      </c>
      <c r="N149">
        <v>143.81</v>
      </c>
      <c r="O149">
        <v>50.76</v>
      </c>
      <c r="P149">
        <v>205.17</v>
      </c>
      <c r="Q149">
        <v>23.84</v>
      </c>
      <c r="R149">
        <v>69440</v>
      </c>
      <c r="S149">
        <v>15.36</v>
      </c>
      <c r="T149" cm="1">
        <f t="array" ref="T149">IF(_xll.EQNXTDZ("217829","NDP_ADJCLOSE",$B149) =0,T148,_xll.EQNXTDZ("217829","NDP_ADJCLOSE",$B149))</f>
        <v>22004.69921875</v>
      </c>
      <c r="U149" cm="1">
        <f t="array" ref="U149">IF(_xll.EQNXTDZ("218498","NDP_ADJCLOSE",$B149) =0,U148,_xll.EQNXTDZ("218498","NDP_ADJCLOSE",$B149))</f>
        <v>47807.6484375</v>
      </c>
      <c r="V149" cm="1">
        <f t="array" ref="V149">IF(_xll.EQNXTDZ("224455","NDP_ADJCLOSE",$B149) =0,V148,_xll.EQNXTDZ("224455","NDP_ADJCLOSE",$B149))</f>
        <v>15118.349609375</v>
      </c>
    </row>
    <row r="150" spans="2:22" x14ac:dyDescent="0.35">
      <c r="B150" s="2">
        <v>45376</v>
      </c>
      <c r="C150">
        <v>41.61</v>
      </c>
      <c r="D150">
        <v>519.77</v>
      </c>
      <c r="E150">
        <v>200.99</v>
      </c>
      <c r="F150">
        <v>28.25</v>
      </c>
      <c r="G150">
        <v>444.76</v>
      </c>
      <c r="H150">
        <v>22.9</v>
      </c>
      <c r="I150">
        <v>77.760000000000005</v>
      </c>
      <c r="J150">
        <v>93.51</v>
      </c>
      <c r="K150">
        <v>66.95</v>
      </c>
      <c r="L150">
        <v>57.37</v>
      </c>
      <c r="M150">
        <v>70.989999999999995</v>
      </c>
      <c r="N150">
        <v>144</v>
      </c>
      <c r="O150">
        <v>50.54</v>
      </c>
      <c r="P150">
        <v>205.54</v>
      </c>
      <c r="Q150">
        <v>23.71</v>
      </c>
      <c r="R150">
        <v>71130</v>
      </c>
      <c r="S150">
        <v>15.4</v>
      </c>
      <c r="T150" cm="1">
        <f t="array" ref="T150">IF(_xll.EQNXTDZ("217829","NDP_ADJCLOSE",$B150) =0,T149,_xll.EQNXTDZ("217829","NDP_ADJCLOSE",$B150))</f>
        <v>22004.69921875</v>
      </c>
      <c r="U150" cm="1">
        <f t="array" ref="U150">IF(_xll.EQNXTDZ("218498","NDP_ADJCLOSE",$B150) =0,U149,_xll.EQNXTDZ("218498","NDP_ADJCLOSE",$B150))</f>
        <v>47807.6484375</v>
      </c>
      <c r="V150" cm="1">
        <f t="array" ref="V150">IF(_xll.EQNXTDZ("224455","NDP_ADJCLOSE",$B150) =0,V149,_xll.EQNXTDZ("224455","NDP_ADJCLOSE",$B150))</f>
        <v>15118.349609375</v>
      </c>
    </row>
    <row r="151" spans="2:22" x14ac:dyDescent="0.35">
      <c r="B151" s="2">
        <v>45373</v>
      </c>
      <c r="C151">
        <v>41.61</v>
      </c>
      <c r="D151">
        <v>521.21</v>
      </c>
      <c r="E151">
        <v>200.35</v>
      </c>
      <c r="F151">
        <v>28.32</v>
      </c>
      <c r="G151">
        <v>446.38</v>
      </c>
      <c r="H151">
        <v>22.71</v>
      </c>
      <c r="I151">
        <v>76.680000000000007</v>
      </c>
      <c r="J151">
        <v>93.98</v>
      </c>
      <c r="K151">
        <v>66.88</v>
      </c>
      <c r="L151">
        <v>57.23</v>
      </c>
      <c r="M151">
        <v>71.819999999999993</v>
      </c>
      <c r="N151">
        <v>144.4</v>
      </c>
      <c r="O151">
        <v>50.49</v>
      </c>
      <c r="P151">
        <v>205.07</v>
      </c>
      <c r="Q151">
        <v>23.68</v>
      </c>
      <c r="R151">
        <v>63975</v>
      </c>
      <c r="S151">
        <v>15.4</v>
      </c>
      <c r="T151" cm="1">
        <f t="array" ref="T151">IF(_xll.EQNXTDZ("217829","NDP_ADJCLOSE",$B151) =0,T150,_xll.EQNXTDZ("217829","NDP_ADJCLOSE",$B151))</f>
        <v>22096.75</v>
      </c>
      <c r="U151" cm="1">
        <f t="array" ref="U151">IF(_xll.EQNXTDZ("218498","NDP_ADJCLOSE",$B151) =0,U150,_xll.EQNXTDZ("218498","NDP_ADJCLOSE",$B151))</f>
        <v>47312.8515625</v>
      </c>
      <c r="V151" cm="1">
        <f t="array" ref="V151">IF(_xll.EQNXTDZ("224455","NDP_ADJCLOSE",$B151) =0,V150,_xll.EQNXTDZ("224455","NDP_ADJCLOSE",$B151))</f>
        <v>15056.75</v>
      </c>
    </row>
    <row r="152" spans="2:22" x14ac:dyDescent="0.35">
      <c r="B152" s="2">
        <v>45372</v>
      </c>
      <c r="C152">
        <v>41.88</v>
      </c>
      <c r="D152">
        <v>522.20000000000005</v>
      </c>
      <c r="E152">
        <v>201.97</v>
      </c>
      <c r="F152">
        <v>28.17</v>
      </c>
      <c r="G152">
        <v>445.87</v>
      </c>
      <c r="H152">
        <v>22.87</v>
      </c>
      <c r="I152">
        <v>76.819999999999993</v>
      </c>
      <c r="J152">
        <v>93.09</v>
      </c>
      <c r="K152">
        <v>67.040000000000006</v>
      </c>
      <c r="L152">
        <v>57.47</v>
      </c>
      <c r="M152">
        <v>71.83</v>
      </c>
      <c r="N152">
        <v>144.66999999999999</v>
      </c>
      <c r="O152">
        <v>50.53</v>
      </c>
      <c r="P152">
        <v>207.94</v>
      </c>
      <c r="Q152">
        <v>24.02</v>
      </c>
      <c r="R152">
        <v>65415</v>
      </c>
      <c r="S152">
        <v>15.4</v>
      </c>
      <c r="T152" cm="1">
        <f t="array" ref="T152">IF(_xll.EQNXTDZ("217829","NDP_ADJCLOSE",$B152) =0,T151,_xll.EQNXTDZ("217829","NDP_ADJCLOSE",$B152))</f>
        <v>22011.94921875</v>
      </c>
      <c r="U152" cm="1">
        <f t="array" ref="U152">IF(_xll.EQNXTDZ("218498","NDP_ADJCLOSE",$B152) =0,U151,_xll.EQNXTDZ("218498","NDP_ADJCLOSE",$B152))</f>
        <v>47033.55078125</v>
      </c>
      <c r="V152" cm="1">
        <f t="array" ref="V152">IF(_xll.EQNXTDZ("224455","NDP_ADJCLOSE",$B152) =0,V151,_xll.EQNXTDZ("224455","NDP_ADJCLOSE",$B152))</f>
        <v>14960.2998046875</v>
      </c>
    </row>
    <row r="153" spans="2:22" x14ac:dyDescent="0.35">
      <c r="B153" s="2">
        <v>45371</v>
      </c>
      <c r="C153">
        <v>41.85</v>
      </c>
      <c r="D153">
        <v>520.48</v>
      </c>
      <c r="E153">
        <v>202.18</v>
      </c>
      <c r="F153">
        <v>27.98</v>
      </c>
      <c r="G153">
        <v>443.77</v>
      </c>
      <c r="H153">
        <v>22.9</v>
      </c>
      <c r="I153">
        <v>77.25</v>
      </c>
      <c r="J153">
        <v>92.89</v>
      </c>
      <c r="K153">
        <v>67.209999999999994</v>
      </c>
      <c r="L153">
        <v>57.24</v>
      </c>
      <c r="M153">
        <v>71.47</v>
      </c>
      <c r="N153">
        <v>144.21</v>
      </c>
      <c r="O153">
        <v>50.42</v>
      </c>
      <c r="P153">
        <v>206.1</v>
      </c>
      <c r="Q153">
        <v>24.13</v>
      </c>
      <c r="R153">
        <v>65990</v>
      </c>
      <c r="S153">
        <v>15.37</v>
      </c>
      <c r="T153" cm="1">
        <f t="array" ref="T153">IF(_xll.EQNXTDZ("217829","NDP_ADJCLOSE",$B153) =0,T152,_xll.EQNXTDZ("217829","NDP_ADJCLOSE",$B153))</f>
        <v>21839.099609375</v>
      </c>
      <c r="U153" cm="1">
        <f t="array" ref="U153">IF(_xll.EQNXTDZ("218498","NDP_ADJCLOSE",$B153) =0,U152,_xll.EQNXTDZ("218498","NDP_ADJCLOSE",$B153))</f>
        <v>45919.8984375</v>
      </c>
      <c r="V153" cm="1">
        <f t="array" ref="V153">IF(_xll.EQNXTDZ("224455","NDP_ADJCLOSE",$B153) =0,V152,_xll.EQNXTDZ("224455","NDP_ADJCLOSE",$B153))</f>
        <v>14593.5498046875</v>
      </c>
    </row>
    <row r="154" spans="2:22" x14ac:dyDescent="0.35">
      <c r="B154" s="2">
        <v>45370</v>
      </c>
      <c r="C154">
        <v>41.52</v>
      </c>
      <c r="D154">
        <v>515.71</v>
      </c>
      <c r="E154">
        <v>199.8</v>
      </c>
      <c r="F154">
        <v>28.11</v>
      </c>
      <c r="G154">
        <v>438.57</v>
      </c>
      <c r="H154">
        <v>22.96</v>
      </c>
      <c r="I154">
        <v>78.430000000000007</v>
      </c>
      <c r="J154">
        <v>92.92</v>
      </c>
      <c r="K154">
        <v>66.41</v>
      </c>
      <c r="L154">
        <v>56.6</v>
      </c>
      <c r="M154">
        <v>70.92</v>
      </c>
      <c r="N154">
        <v>142.87</v>
      </c>
      <c r="O154">
        <v>50.14</v>
      </c>
      <c r="P154">
        <v>202.1</v>
      </c>
      <c r="Q154">
        <v>23.91</v>
      </c>
      <c r="R154">
        <v>64595</v>
      </c>
      <c r="S154">
        <v>15.27</v>
      </c>
      <c r="T154" cm="1">
        <f t="array" ref="T154">IF(_xll.EQNXTDZ("217829","NDP_ADJCLOSE",$B154) =0,T153,_xll.EQNXTDZ("217829","NDP_ADJCLOSE",$B154))</f>
        <v>21817.44921875</v>
      </c>
      <c r="U154" cm="1">
        <f t="array" ref="U154">IF(_xll.EQNXTDZ("218498","NDP_ADJCLOSE",$B154) =0,U153,_xll.EQNXTDZ("218498","NDP_ADJCLOSE",$B154))</f>
        <v>45926.30078125</v>
      </c>
      <c r="V154" cm="1">
        <f t="array" ref="V154">IF(_xll.EQNXTDZ("224455","NDP_ADJCLOSE",$B154) =0,V153,_xll.EQNXTDZ("224455","NDP_ADJCLOSE",$B154))</f>
        <v>14586.849609375</v>
      </c>
    </row>
    <row r="155" spans="2:22" x14ac:dyDescent="0.35">
      <c r="B155" s="2">
        <v>45369</v>
      </c>
      <c r="C155">
        <v>41.69</v>
      </c>
      <c r="D155">
        <v>512.86</v>
      </c>
      <c r="E155">
        <v>200.03</v>
      </c>
      <c r="F155">
        <v>28.04</v>
      </c>
      <c r="G155">
        <v>437.48</v>
      </c>
      <c r="H155">
        <v>22.97</v>
      </c>
      <c r="I155">
        <v>77.98</v>
      </c>
      <c r="J155">
        <v>92.66</v>
      </c>
      <c r="K155">
        <v>66.3</v>
      </c>
      <c r="L155">
        <v>56.81</v>
      </c>
      <c r="M155">
        <v>70.650000000000006</v>
      </c>
      <c r="N155">
        <v>142.16999999999999</v>
      </c>
      <c r="O155">
        <v>50.7</v>
      </c>
      <c r="P155">
        <v>201.25</v>
      </c>
      <c r="Q155">
        <v>24.03</v>
      </c>
      <c r="R155">
        <v>67180</v>
      </c>
      <c r="S155">
        <v>15.21</v>
      </c>
      <c r="T155" cm="1">
        <f t="array" ref="T155">IF(_xll.EQNXTDZ("217829","NDP_ADJCLOSE",$B155) =0,T154,_xll.EQNXTDZ("217829","NDP_ADJCLOSE",$B155))</f>
        <v>22055.69921875</v>
      </c>
      <c r="U155" cm="1">
        <f t="array" ref="U155">IF(_xll.EQNXTDZ("218498","NDP_ADJCLOSE",$B155) =0,U154,_xll.EQNXTDZ("218498","NDP_ADJCLOSE",$B155))</f>
        <v>46501.6484375</v>
      </c>
      <c r="V155" cm="1">
        <f t="array" ref="V155">IF(_xll.EQNXTDZ("224455","NDP_ADJCLOSE",$B155) =0,V154,_xll.EQNXTDZ("224455","NDP_ADJCLOSE",$B155))</f>
        <v>14762.150390625</v>
      </c>
    </row>
    <row r="156" spans="2:22" x14ac:dyDescent="0.35">
      <c r="B156" s="2">
        <v>45366</v>
      </c>
      <c r="C156">
        <v>41.6</v>
      </c>
      <c r="D156">
        <v>509.83</v>
      </c>
      <c r="E156">
        <v>199.71</v>
      </c>
      <c r="F156">
        <v>27.98</v>
      </c>
      <c r="G156">
        <v>433.92</v>
      </c>
      <c r="H156">
        <v>22.76</v>
      </c>
      <c r="I156">
        <v>76.33</v>
      </c>
      <c r="J156">
        <v>92.94</v>
      </c>
      <c r="K156">
        <v>66.69</v>
      </c>
      <c r="L156">
        <v>56.76</v>
      </c>
      <c r="M156">
        <v>69.569999999999993</v>
      </c>
      <c r="N156">
        <v>141.74</v>
      </c>
      <c r="O156">
        <v>50.52</v>
      </c>
      <c r="P156">
        <v>202.41</v>
      </c>
      <c r="Q156">
        <v>23.99</v>
      </c>
      <c r="R156">
        <v>69165</v>
      </c>
      <c r="S156">
        <v>15.16</v>
      </c>
      <c r="T156" cm="1">
        <f t="array" ref="T156">IF(_xll.EQNXTDZ("217829","NDP_ADJCLOSE",$B156) =0,T155,_xll.EQNXTDZ("217829","NDP_ADJCLOSE",$B156))</f>
        <v>22023.349609375</v>
      </c>
      <c r="U156" cm="1">
        <f t="array" ref="U156">IF(_xll.EQNXTDZ("218498","NDP_ADJCLOSE",$B156) =0,U155,_xll.EQNXTDZ("218498","NDP_ADJCLOSE",$B156))</f>
        <v>46685.6015625</v>
      </c>
      <c r="V156" cm="1">
        <f t="array" ref="V156">IF(_xll.EQNXTDZ("224455","NDP_ADJCLOSE",$B156) =0,V155,_xll.EQNXTDZ("224455","NDP_ADJCLOSE",$B156))</f>
        <v>14846.7001953125</v>
      </c>
    </row>
    <row r="157" spans="2:22" x14ac:dyDescent="0.35">
      <c r="B157" s="2">
        <v>45365</v>
      </c>
      <c r="C157">
        <v>41.76</v>
      </c>
      <c r="D157">
        <v>514.95000000000005</v>
      </c>
      <c r="E157">
        <v>200.35</v>
      </c>
      <c r="F157">
        <v>27.95</v>
      </c>
      <c r="G157">
        <v>439.14</v>
      </c>
      <c r="H157">
        <v>22.68</v>
      </c>
      <c r="I157">
        <v>76.3</v>
      </c>
      <c r="J157">
        <v>92.97</v>
      </c>
      <c r="K157">
        <v>67.12</v>
      </c>
      <c r="L157">
        <v>57.23</v>
      </c>
      <c r="M157">
        <v>69.06</v>
      </c>
      <c r="N157">
        <v>142.4</v>
      </c>
      <c r="O157">
        <v>50.71</v>
      </c>
      <c r="P157">
        <v>202.03</v>
      </c>
      <c r="Q157">
        <v>24.14</v>
      </c>
      <c r="R157">
        <v>69600</v>
      </c>
      <c r="S157">
        <v>15.24</v>
      </c>
      <c r="T157" cm="1">
        <f t="array" ref="T157">IF(_xll.EQNXTDZ("217829","NDP_ADJCLOSE",$B157) =0,T156,_xll.EQNXTDZ("217829","NDP_ADJCLOSE",$B157))</f>
        <v>22146.650390625</v>
      </c>
      <c r="U157" cm="1">
        <f t="array" ref="U157">IF(_xll.EQNXTDZ("218498","NDP_ADJCLOSE",$B157) =0,U156,_xll.EQNXTDZ("218498","NDP_ADJCLOSE",$B157))</f>
        <v>46901.19921875</v>
      </c>
      <c r="V157" cm="1">
        <f t="array" ref="V157">IF(_xll.EQNXTDZ("224455","NDP_ADJCLOSE",$B157) =0,V156,_xll.EQNXTDZ("224455","NDP_ADJCLOSE",$B157))</f>
        <v>14788.5498046875</v>
      </c>
    </row>
    <row r="158" spans="2:22" x14ac:dyDescent="0.35">
      <c r="B158" s="2">
        <v>45364</v>
      </c>
      <c r="C158">
        <v>41.99</v>
      </c>
      <c r="D158">
        <v>515.97</v>
      </c>
      <c r="E158">
        <v>201.19</v>
      </c>
      <c r="F158">
        <v>27.8</v>
      </c>
      <c r="G158">
        <v>440.25</v>
      </c>
      <c r="H158">
        <v>22.61</v>
      </c>
      <c r="I158">
        <v>75.09</v>
      </c>
      <c r="J158">
        <v>94.42</v>
      </c>
      <c r="K158">
        <v>67.62</v>
      </c>
      <c r="L158">
        <v>57.29</v>
      </c>
      <c r="M158">
        <v>69.37</v>
      </c>
      <c r="N158">
        <v>143.03</v>
      </c>
      <c r="O158">
        <v>50.43</v>
      </c>
      <c r="P158">
        <v>205.71</v>
      </c>
      <c r="Q158">
        <v>24.64</v>
      </c>
      <c r="R158">
        <v>73915</v>
      </c>
      <c r="S158">
        <v>15.31</v>
      </c>
      <c r="T158" cm="1">
        <f t="array" ref="T158">IF(_xll.EQNXTDZ("217829","NDP_ADJCLOSE",$B158) =0,T157,_xll.EQNXTDZ("217829","NDP_ADJCLOSE",$B158))</f>
        <v>21997.69921875</v>
      </c>
      <c r="U158" cm="1">
        <f t="array" ref="U158">IF(_xll.EQNXTDZ("218498","NDP_ADJCLOSE",$B158) =0,U157,_xll.EQNXTDZ("218498","NDP_ADJCLOSE",$B158))</f>
        <v>45971.3984375</v>
      </c>
      <c r="V158" cm="1">
        <f t="array" ref="V158">IF(_xll.EQNXTDZ("224455","NDP_ADJCLOSE",$B158) =0,V157,_xll.EQNXTDZ("224455","NDP_ADJCLOSE",$B158))</f>
        <v>14295.0498046875</v>
      </c>
    </row>
    <row r="159" spans="2:22" x14ac:dyDescent="0.35">
      <c r="B159" s="2">
        <v>45363</v>
      </c>
      <c r="C159">
        <v>42.23</v>
      </c>
      <c r="D159">
        <v>516.78</v>
      </c>
      <c r="E159">
        <v>199.79</v>
      </c>
      <c r="F159">
        <v>27.83</v>
      </c>
      <c r="G159">
        <v>443.66</v>
      </c>
      <c r="H159">
        <v>22.3</v>
      </c>
      <c r="I159">
        <v>73.349999999999994</v>
      </c>
      <c r="J159">
        <v>94.88</v>
      </c>
      <c r="K159">
        <v>67.5</v>
      </c>
      <c r="L159">
        <v>57.65</v>
      </c>
      <c r="M159">
        <v>69.98</v>
      </c>
      <c r="N159">
        <v>143.16</v>
      </c>
      <c r="O159">
        <v>51.69</v>
      </c>
      <c r="P159">
        <v>204.91</v>
      </c>
      <c r="Q159">
        <v>24.56</v>
      </c>
      <c r="R159">
        <v>71800</v>
      </c>
      <c r="S159">
        <v>15.33</v>
      </c>
      <c r="T159" cm="1">
        <f t="array" ref="T159">IF(_xll.EQNXTDZ("217829","NDP_ADJCLOSE",$B159) =0,T158,_xll.EQNXTDZ("217829","NDP_ADJCLOSE",$B159))</f>
        <v>22335.69921875</v>
      </c>
      <c r="U159" cm="1">
        <f t="array" ref="U159">IF(_xll.EQNXTDZ("218498","NDP_ADJCLOSE",$B159) =0,U158,_xll.EQNXTDZ("218498","NDP_ADJCLOSE",$B159))</f>
        <v>48086.8515625</v>
      </c>
      <c r="V159" cm="1">
        <f t="array" ref="V159">IF(_xll.EQNXTDZ("224455","NDP_ADJCLOSE",$B159) =0,V158,_xll.EQNXTDZ("224455","NDP_ADJCLOSE",$B159))</f>
        <v>15092.099609375</v>
      </c>
    </row>
    <row r="160" spans="2:22" x14ac:dyDescent="0.35">
      <c r="B160" s="2">
        <v>45362</v>
      </c>
      <c r="C160">
        <v>41.87</v>
      </c>
      <c r="D160">
        <v>511.28</v>
      </c>
      <c r="E160">
        <v>202</v>
      </c>
      <c r="F160">
        <v>27.81</v>
      </c>
      <c r="G160">
        <v>437.39</v>
      </c>
      <c r="H160">
        <v>22.36</v>
      </c>
      <c r="I160">
        <v>73.62</v>
      </c>
      <c r="J160">
        <v>95.68</v>
      </c>
      <c r="K160">
        <v>66.849999999999994</v>
      </c>
      <c r="L160">
        <v>57.2</v>
      </c>
      <c r="M160">
        <v>69.599999999999994</v>
      </c>
      <c r="N160">
        <v>141.66999999999999</v>
      </c>
      <c r="O160">
        <v>51.9</v>
      </c>
      <c r="P160">
        <v>205.19</v>
      </c>
      <c r="Q160">
        <v>24.04</v>
      </c>
      <c r="R160">
        <v>72660</v>
      </c>
      <c r="S160">
        <v>15.27</v>
      </c>
      <c r="T160" cm="1">
        <f t="array" ref="T160">IF(_xll.EQNXTDZ("217829","NDP_ADJCLOSE",$B160) =0,T159,_xll.EQNXTDZ("217829","NDP_ADJCLOSE",$B160))</f>
        <v>22332.650390625</v>
      </c>
      <c r="U160" cm="1">
        <f t="array" ref="U160">IF(_xll.EQNXTDZ("218498","NDP_ADJCLOSE",$B160) =0,U159,_xll.EQNXTDZ("218498","NDP_ADJCLOSE",$B160))</f>
        <v>48774.6484375</v>
      </c>
      <c r="V160" cm="1">
        <f t="array" ref="V160">IF(_xll.EQNXTDZ("224455","NDP_ADJCLOSE",$B160) =0,V159,_xll.EQNXTDZ("224455","NDP_ADJCLOSE",$B160))</f>
        <v>15396.900390625</v>
      </c>
    </row>
    <row r="161" spans="2:22" x14ac:dyDescent="0.35">
      <c r="B161" s="2">
        <v>45359</v>
      </c>
      <c r="C161">
        <v>41.76</v>
      </c>
      <c r="D161">
        <v>511.72</v>
      </c>
      <c r="E161">
        <v>201.63</v>
      </c>
      <c r="F161">
        <v>27.78</v>
      </c>
      <c r="G161">
        <v>439.02</v>
      </c>
      <c r="H161">
        <v>22.17</v>
      </c>
      <c r="I161">
        <v>73.36</v>
      </c>
      <c r="J161">
        <v>95.73</v>
      </c>
      <c r="K161">
        <v>66.84</v>
      </c>
      <c r="L161">
        <v>57.39</v>
      </c>
      <c r="M161">
        <v>71.180000000000007</v>
      </c>
      <c r="N161">
        <v>142.08000000000001</v>
      </c>
      <c r="O161">
        <v>52.28</v>
      </c>
      <c r="P161">
        <v>206.83</v>
      </c>
      <c r="Q161">
        <v>23.47</v>
      </c>
      <c r="R161">
        <v>69805</v>
      </c>
      <c r="S161">
        <v>15.27</v>
      </c>
      <c r="T161" cm="1">
        <f t="array" ref="T161">IF(_xll.EQNXTDZ("217829","NDP_ADJCLOSE",$B161) =0,T160,_xll.EQNXTDZ("217829","NDP_ADJCLOSE",$B161))</f>
        <v>22332.650390625</v>
      </c>
      <c r="U161" cm="1">
        <f t="array" ref="U161">IF(_xll.EQNXTDZ("218498","NDP_ADJCLOSE",$B161) =0,U160,_xll.EQNXTDZ("218498","NDP_ADJCLOSE",$B161))</f>
        <v>48774.6484375</v>
      </c>
      <c r="V161" cm="1">
        <f t="array" ref="V161">IF(_xll.EQNXTDZ("224455","NDP_ADJCLOSE",$B161) =0,V160,_xll.EQNXTDZ("224455","NDP_ADJCLOSE",$B161))</f>
        <v>15396.900390625</v>
      </c>
    </row>
    <row r="162" spans="2:22" x14ac:dyDescent="0.35">
      <c r="B162" s="2">
        <v>45358</v>
      </c>
      <c r="C162">
        <v>41.83</v>
      </c>
      <c r="D162">
        <v>514.80999999999995</v>
      </c>
      <c r="E162">
        <v>199.94</v>
      </c>
      <c r="F162">
        <v>27.77</v>
      </c>
      <c r="G162">
        <v>445.45</v>
      </c>
      <c r="H162">
        <v>22.24</v>
      </c>
      <c r="I162">
        <v>74.23</v>
      </c>
      <c r="J162">
        <v>95.9</v>
      </c>
      <c r="K162">
        <v>67.14</v>
      </c>
      <c r="L162">
        <v>57.57</v>
      </c>
      <c r="M162">
        <v>71.34</v>
      </c>
      <c r="N162">
        <v>142.84</v>
      </c>
      <c r="O162">
        <v>52.29</v>
      </c>
      <c r="P162">
        <v>206.96</v>
      </c>
      <c r="Q162">
        <v>23.33</v>
      </c>
      <c r="R162">
        <v>68365</v>
      </c>
      <c r="S162">
        <v>15.31</v>
      </c>
      <c r="T162" cm="1">
        <f t="array" ref="T162">IF(_xll.EQNXTDZ("217829","NDP_ADJCLOSE",$B162) =0,T161,_xll.EQNXTDZ("217829","NDP_ADJCLOSE",$B162))</f>
        <v>22493.55078125</v>
      </c>
      <c r="U162" cm="1">
        <f t="array" ref="U162">IF(_xll.EQNXTDZ("218498","NDP_ADJCLOSE",$B162) =0,U161,_xll.EQNXTDZ("218498","NDP_ADJCLOSE",$B162))</f>
        <v>48966.1484375</v>
      </c>
      <c r="V162" cm="1">
        <f t="array" ref="V162">IF(_xll.EQNXTDZ("224455","NDP_ADJCLOSE",$B162) =0,V161,_xll.EQNXTDZ("224455","NDP_ADJCLOSE",$B162))</f>
        <v>15709</v>
      </c>
    </row>
    <row r="163" spans="2:22" x14ac:dyDescent="0.35">
      <c r="B163" s="2">
        <v>45357</v>
      </c>
      <c r="C163">
        <v>41.63</v>
      </c>
      <c r="D163">
        <v>509.75</v>
      </c>
      <c r="E163">
        <v>198.81</v>
      </c>
      <c r="F163">
        <v>27.91</v>
      </c>
      <c r="G163">
        <v>438.79</v>
      </c>
      <c r="H163">
        <v>22.18</v>
      </c>
      <c r="I163">
        <v>74.34</v>
      </c>
      <c r="J163">
        <v>95.99</v>
      </c>
      <c r="K163">
        <v>66.11</v>
      </c>
      <c r="L163">
        <v>56.98</v>
      </c>
      <c r="M163">
        <v>71.37</v>
      </c>
      <c r="N163">
        <v>141.32</v>
      </c>
      <c r="O163">
        <v>52.11</v>
      </c>
      <c r="P163">
        <v>205.25</v>
      </c>
      <c r="Q163">
        <v>23.53</v>
      </c>
      <c r="R163">
        <v>67760</v>
      </c>
      <c r="S163">
        <v>15.21</v>
      </c>
      <c r="T163" cm="1">
        <f t="array" ref="T163">IF(_xll.EQNXTDZ("217829","NDP_ADJCLOSE",$B163) =0,T162,_xll.EQNXTDZ("217829","NDP_ADJCLOSE",$B163))</f>
        <v>22474.05078125</v>
      </c>
      <c r="U163" cm="1">
        <f t="array" ref="U163">IF(_xll.EQNXTDZ("218498","NDP_ADJCLOSE",$B163) =0,U162,_xll.EQNXTDZ("218498","NDP_ADJCLOSE",$B163))</f>
        <v>48857.30078125</v>
      </c>
      <c r="V163" cm="1">
        <f t="array" ref="V163">IF(_xll.EQNXTDZ("224455","NDP_ADJCLOSE",$B163) =0,V162,_xll.EQNXTDZ("224455","NDP_ADJCLOSE",$B163))</f>
        <v>15576.5498046875</v>
      </c>
    </row>
    <row r="164" spans="2:22" x14ac:dyDescent="0.35">
      <c r="B164" s="2">
        <v>45356</v>
      </c>
      <c r="C164">
        <v>41.12</v>
      </c>
      <c r="D164">
        <v>507.18</v>
      </c>
      <c r="E164">
        <v>197.19</v>
      </c>
      <c r="F164">
        <v>28.01</v>
      </c>
      <c r="G164">
        <v>436.05</v>
      </c>
      <c r="H164">
        <v>22</v>
      </c>
      <c r="I164">
        <v>73.45</v>
      </c>
      <c r="J164">
        <v>95.43</v>
      </c>
      <c r="K164">
        <v>65.41</v>
      </c>
      <c r="L164">
        <v>56.17</v>
      </c>
      <c r="M164">
        <v>70.3</v>
      </c>
      <c r="N164">
        <v>140.27000000000001</v>
      </c>
      <c r="O164">
        <v>51.72</v>
      </c>
      <c r="P164">
        <v>203.73</v>
      </c>
      <c r="Q164">
        <v>23.03</v>
      </c>
      <c r="R164">
        <v>62425</v>
      </c>
      <c r="S164">
        <v>15.12</v>
      </c>
      <c r="T164" cm="1">
        <f t="array" ref="T164">IF(_xll.EQNXTDZ("217829","NDP_ADJCLOSE",$B164) =0,T163,_xll.EQNXTDZ("217829","NDP_ADJCLOSE",$B164))</f>
        <v>22356.30078125</v>
      </c>
      <c r="U164" cm="1">
        <f t="array" ref="U164">IF(_xll.EQNXTDZ("218498","NDP_ADJCLOSE",$B164) =0,U163,_xll.EQNXTDZ("218498","NDP_ADJCLOSE",$B164))</f>
        <v>49114.8984375</v>
      </c>
      <c r="V164" cm="1">
        <f t="array" ref="V164">IF(_xll.EQNXTDZ("224455","NDP_ADJCLOSE",$B164) =0,V163,_xll.EQNXTDZ("224455","NDP_ADJCLOSE",$B164))</f>
        <v>15888.099609375</v>
      </c>
    </row>
    <row r="165" spans="2:22" x14ac:dyDescent="0.35">
      <c r="B165" s="2">
        <v>45355</v>
      </c>
      <c r="C165">
        <v>41.4</v>
      </c>
      <c r="D165">
        <v>512.29999999999995</v>
      </c>
      <c r="E165">
        <v>196.01</v>
      </c>
      <c r="F165">
        <v>28.04</v>
      </c>
      <c r="G165">
        <v>444.02</v>
      </c>
      <c r="H165">
        <v>22.17</v>
      </c>
      <c r="I165">
        <v>74.010000000000005</v>
      </c>
      <c r="J165">
        <v>94.09</v>
      </c>
      <c r="K165">
        <v>65.680000000000007</v>
      </c>
      <c r="L165">
        <v>56.64</v>
      </c>
      <c r="M165">
        <v>69.92</v>
      </c>
      <c r="N165">
        <v>141.37</v>
      </c>
      <c r="O165">
        <v>51.91</v>
      </c>
      <c r="P165">
        <v>205.7</v>
      </c>
      <c r="Q165">
        <v>23.39</v>
      </c>
      <c r="R165">
        <v>68480</v>
      </c>
      <c r="S165">
        <v>15.18</v>
      </c>
      <c r="T165" cm="1">
        <f t="array" ref="T165">IF(_xll.EQNXTDZ("217829","NDP_ADJCLOSE",$B165) =0,T164,_xll.EQNXTDZ("217829","NDP_ADJCLOSE",$B165))</f>
        <v>22405.599609375</v>
      </c>
      <c r="U165" cm="1">
        <f t="array" ref="U165">IF(_xll.EQNXTDZ("218498","NDP_ADJCLOSE",$B165) =0,U164,_xll.EQNXTDZ("218498","NDP_ADJCLOSE",$B165))</f>
        <v>49248.8984375</v>
      </c>
      <c r="V165" cm="1">
        <f t="array" ref="V165">IF(_xll.EQNXTDZ("224455","NDP_ADJCLOSE",$B165) =0,V164,_xll.EQNXTDZ("224455","NDP_ADJCLOSE",$B165))</f>
        <v>16087.25</v>
      </c>
    </row>
    <row r="166" spans="2:22" x14ac:dyDescent="0.35">
      <c r="B166" s="2">
        <v>45352</v>
      </c>
      <c r="C166">
        <v>41.57</v>
      </c>
      <c r="D166">
        <v>512.85</v>
      </c>
      <c r="E166">
        <v>192.89</v>
      </c>
      <c r="F166">
        <v>28.04</v>
      </c>
      <c r="G166">
        <v>445.61</v>
      </c>
      <c r="H166">
        <v>22.1</v>
      </c>
      <c r="I166">
        <v>74.959999999999994</v>
      </c>
      <c r="J166">
        <v>94.47</v>
      </c>
      <c r="K166">
        <v>65.77</v>
      </c>
      <c r="L166">
        <v>56.48</v>
      </c>
      <c r="M166">
        <v>70.33</v>
      </c>
      <c r="N166">
        <v>141.54</v>
      </c>
      <c r="O166">
        <v>51.92</v>
      </c>
      <c r="P166">
        <v>205.89</v>
      </c>
      <c r="Q166">
        <v>23.92</v>
      </c>
      <c r="R166">
        <v>63825</v>
      </c>
      <c r="S166">
        <v>15.2</v>
      </c>
      <c r="T166" cm="1">
        <f t="array" ref="T166">IF(_xll.EQNXTDZ("217829","NDP_ADJCLOSE",$B166) =0,T165,_xll.EQNXTDZ("217829","NDP_ADJCLOSE",$B166))</f>
        <v>22338.75</v>
      </c>
      <c r="U166" cm="1">
        <f t="array" ref="U166">IF(_xll.EQNXTDZ("218498","NDP_ADJCLOSE",$B166) =0,U165,_xll.EQNXTDZ("218498","NDP_ADJCLOSE",$B166))</f>
        <v>48790.6015625</v>
      </c>
      <c r="V166" cm="1">
        <f t="array" ref="V166">IF(_xll.EQNXTDZ("224455","NDP_ADJCLOSE",$B166) =0,V165,_xll.EQNXTDZ("224455","NDP_ADJCLOSE",$B166))</f>
        <v>16058.9501953125</v>
      </c>
    </row>
    <row r="167" spans="2:22" x14ac:dyDescent="0.35">
      <c r="B167" s="2">
        <v>45351</v>
      </c>
      <c r="C167">
        <v>41.02</v>
      </c>
      <c r="D167">
        <v>508.08</v>
      </c>
      <c r="E167">
        <v>189.31</v>
      </c>
      <c r="F167">
        <v>28.09</v>
      </c>
      <c r="G167">
        <v>439</v>
      </c>
      <c r="H167">
        <v>21.99</v>
      </c>
      <c r="I167">
        <v>73.36</v>
      </c>
      <c r="J167">
        <v>94.18</v>
      </c>
      <c r="K167">
        <v>65.22</v>
      </c>
      <c r="L167">
        <v>55.84</v>
      </c>
      <c r="M167">
        <v>69.12</v>
      </c>
      <c r="N167">
        <v>140.28</v>
      </c>
      <c r="O167">
        <v>51.16</v>
      </c>
      <c r="P167">
        <v>203.73</v>
      </c>
      <c r="Q167">
        <v>23.42</v>
      </c>
      <c r="R167">
        <v>62760</v>
      </c>
      <c r="S167">
        <v>15.09</v>
      </c>
      <c r="T167" cm="1">
        <f t="array" ref="T167">IF(_xll.EQNXTDZ("217829","NDP_ADJCLOSE",$B167) =0,T166,_xll.EQNXTDZ("217829","NDP_ADJCLOSE",$B167))</f>
        <v>21982.80078125</v>
      </c>
      <c r="U167" cm="1">
        <f t="array" ref="U167">IF(_xll.EQNXTDZ("218498","NDP_ADJCLOSE",$B167) =0,U166,_xll.EQNXTDZ("218498","NDP_ADJCLOSE",$B167))</f>
        <v>48335.69921875</v>
      </c>
      <c r="V167" cm="1">
        <f t="array" ref="V167">IF(_xll.EQNXTDZ("224455","NDP_ADJCLOSE",$B167) =0,V166,_xll.EQNXTDZ("224455","NDP_ADJCLOSE",$B167))</f>
        <v>15976.2001953125</v>
      </c>
    </row>
    <row r="168" spans="2:22" x14ac:dyDescent="0.35">
      <c r="B168" s="2">
        <v>45350</v>
      </c>
      <c r="C168">
        <v>40.93</v>
      </c>
      <c r="D168">
        <v>506.26</v>
      </c>
      <c r="E168">
        <v>188.34</v>
      </c>
      <c r="F168">
        <v>28.03</v>
      </c>
      <c r="G168">
        <v>435.27</v>
      </c>
      <c r="H168">
        <v>22.02</v>
      </c>
      <c r="I168">
        <v>73.62</v>
      </c>
      <c r="J168">
        <v>93.52</v>
      </c>
      <c r="K168">
        <v>65.19</v>
      </c>
      <c r="L168">
        <v>55.76</v>
      </c>
      <c r="M168">
        <v>68.67</v>
      </c>
      <c r="N168">
        <v>139.71</v>
      </c>
      <c r="O168">
        <v>51.06</v>
      </c>
      <c r="P168">
        <v>202.32</v>
      </c>
      <c r="Q168">
        <v>23.46</v>
      </c>
      <c r="R168">
        <v>60870</v>
      </c>
      <c r="S168">
        <v>15.04</v>
      </c>
      <c r="T168" cm="1">
        <f t="array" ref="T168">IF(_xll.EQNXTDZ("217829","NDP_ADJCLOSE",$B168) =0,T167,_xll.EQNXTDZ("217829","NDP_ADJCLOSE",$B168))</f>
        <v>21951.150390625</v>
      </c>
      <c r="U168" cm="1">
        <f t="array" ref="U168">IF(_xll.EQNXTDZ("218498","NDP_ADJCLOSE",$B168) =0,U167,_xll.EQNXTDZ("218498","NDP_ADJCLOSE",$B168))</f>
        <v>48089.1015625</v>
      </c>
      <c r="V168" cm="1">
        <f t="array" ref="V168">IF(_xll.EQNXTDZ("224455","NDP_ADJCLOSE",$B168) =0,V167,_xll.EQNXTDZ("224455","NDP_ADJCLOSE",$B168))</f>
        <v>15875.150390625</v>
      </c>
    </row>
    <row r="169" spans="2:22" x14ac:dyDescent="0.35">
      <c r="B169" s="2">
        <v>45349</v>
      </c>
      <c r="C169">
        <v>41.57</v>
      </c>
      <c r="D169">
        <v>506.93</v>
      </c>
      <c r="E169">
        <v>188</v>
      </c>
      <c r="F169">
        <v>28.01</v>
      </c>
      <c r="G169">
        <v>437.6</v>
      </c>
      <c r="H169">
        <v>22.11</v>
      </c>
      <c r="I169">
        <v>73.849999999999994</v>
      </c>
      <c r="J169">
        <v>92.93</v>
      </c>
      <c r="K169">
        <v>65.52</v>
      </c>
      <c r="L169">
        <v>56.17</v>
      </c>
      <c r="M169">
        <v>69.180000000000007</v>
      </c>
      <c r="N169">
        <v>140.15</v>
      </c>
      <c r="O169">
        <v>51.625</v>
      </c>
      <c r="P169">
        <v>204</v>
      </c>
      <c r="Q169">
        <v>24.32</v>
      </c>
      <c r="R169">
        <v>57620</v>
      </c>
      <c r="S169">
        <v>15.05</v>
      </c>
      <c r="T169" cm="1">
        <f t="array" ref="T169">IF(_xll.EQNXTDZ("217829","NDP_ADJCLOSE",$B169) =0,T168,_xll.EQNXTDZ("217829","NDP_ADJCLOSE",$B169))</f>
        <v>22198.349609375</v>
      </c>
      <c r="U169" cm="1">
        <f t="array" ref="U169">IF(_xll.EQNXTDZ("218498","NDP_ADJCLOSE",$B169) =0,U168,_xll.EQNXTDZ("218498","NDP_ADJCLOSE",$B169))</f>
        <v>49041.19921875</v>
      </c>
      <c r="V169" cm="1">
        <f t="array" ref="V169">IF(_xll.EQNXTDZ("224455","NDP_ADJCLOSE",$B169) =0,V168,_xll.EQNXTDZ("224455","NDP_ADJCLOSE",$B169))</f>
        <v>16177.7001953125</v>
      </c>
    </row>
    <row r="170" spans="2:22" x14ac:dyDescent="0.35">
      <c r="B170" s="2">
        <v>45348</v>
      </c>
      <c r="C170">
        <v>41.44</v>
      </c>
      <c r="D170">
        <v>505.99</v>
      </c>
      <c r="E170">
        <v>188.2</v>
      </c>
      <c r="F170">
        <v>27.99</v>
      </c>
      <c r="G170">
        <v>436.55</v>
      </c>
      <c r="H170">
        <v>21.94</v>
      </c>
      <c r="I170">
        <v>72.790000000000006</v>
      </c>
      <c r="J170">
        <v>93.59</v>
      </c>
      <c r="K170">
        <v>65.41</v>
      </c>
      <c r="L170">
        <v>56.23</v>
      </c>
      <c r="M170">
        <v>69</v>
      </c>
      <c r="N170">
        <v>139.79</v>
      </c>
      <c r="O170">
        <v>51.56</v>
      </c>
      <c r="P170">
        <v>201.15</v>
      </c>
      <c r="Q170">
        <v>23.91</v>
      </c>
      <c r="R170">
        <v>55290</v>
      </c>
      <c r="S170">
        <v>15.04</v>
      </c>
      <c r="T170" cm="1">
        <f t="array" ref="T170">IF(_xll.EQNXTDZ("217829","NDP_ADJCLOSE",$B170) =0,T169,_xll.EQNXTDZ("217829","NDP_ADJCLOSE",$B170))</f>
        <v>22122.05078125</v>
      </c>
      <c r="U170" cm="1">
        <f t="array" ref="U170">IF(_xll.EQNXTDZ("218498","NDP_ADJCLOSE",$B170) =0,U169,_xll.EQNXTDZ("218498","NDP_ADJCLOSE",$B170))</f>
        <v>49102.30078125</v>
      </c>
      <c r="V170" cm="1">
        <f t="array" ref="V170">IF(_xll.EQNXTDZ("224455","NDP_ADJCLOSE",$B170) =0,V169,_xll.EQNXTDZ("224455","NDP_ADJCLOSE",$B170))</f>
        <v>16133.150390625</v>
      </c>
    </row>
    <row r="171" spans="2:22" x14ac:dyDescent="0.35">
      <c r="B171" s="2">
        <v>45345</v>
      </c>
      <c r="C171">
        <v>41.58</v>
      </c>
      <c r="D171">
        <v>507.85</v>
      </c>
      <c r="E171">
        <v>188.62</v>
      </c>
      <c r="F171">
        <v>28.04</v>
      </c>
      <c r="G171">
        <v>436.78</v>
      </c>
      <c r="H171">
        <v>21.74</v>
      </c>
      <c r="I171">
        <v>71.92</v>
      </c>
      <c r="J171">
        <v>93.87</v>
      </c>
      <c r="K171">
        <v>65.48</v>
      </c>
      <c r="L171">
        <v>56.43</v>
      </c>
      <c r="M171">
        <v>69.010000000000005</v>
      </c>
      <c r="N171">
        <v>140.33000000000001</v>
      </c>
      <c r="O171">
        <v>51.8</v>
      </c>
      <c r="P171">
        <v>199.89</v>
      </c>
      <c r="Q171">
        <v>24.12</v>
      </c>
      <c r="R171">
        <v>51750</v>
      </c>
      <c r="S171">
        <v>15.09</v>
      </c>
      <c r="T171" cm="1">
        <f t="array" ref="T171">IF(_xll.EQNXTDZ("217829","NDP_ADJCLOSE",$B171) =0,T170,_xll.EQNXTDZ("217829","NDP_ADJCLOSE",$B171))</f>
        <v>22212.69921875</v>
      </c>
      <c r="U171" cm="1">
        <f t="array" ref="U171">IF(_xll.EQNXTDZ("218498","NDP_ADJCLOSE",$B171) =0,U170,_xll.EQNXTDZ("218498","NDP_ADJCLOSE",$B171))</f>
        <v>49279.55078125</v>
      </c>
      <c r="V171" cm="1">
        <f t="array" ref="V171">IF(_xll.EQNXTDZ("224455","NDP_ADJCLOSE",$B171) =0,V170,_xll.EQNXTDZ("224455","NDP_ADJCLOSE",$B171))</f>
        <v>16175.2001953125</v>
      </c>
    </row>
    <row r="172" spans="2:22" x14ac:dyDescent="0.35">
      <c r="B172" s="2">
        <v>45344</v>
      </c>
      <c r="C172">
        <v>41.57</v>
      </c>
      <c r="D172">
        <v>507.5</v>
      </c>
      <c r="E172">
        <v>187.56</v>
      </c>
      <c r="F172">
        <v>28.02</v>
      </c>
      <c r="G172">
        <v>438.07</v>
      </c>
      <c r="H172">
        <v>22.06</v>
      </c>
      <c r="I172">
        <v>73.599999999999994</v>
      </c>
      <c r="J172">
        <v>92.63</v>
      </c>
      <c r="K172">
        <v>65.400000000000006</v>
      </c>
      <c r="L172">
        <v>56.56</v>
      </c>
      <c r="M172">
        <v>68.900000000000006</v>
      </c>
      <c r="N172">
        <v>140.18</v>
      </c>
      <c r="O172">
        <v>51.73</v>
      </c>
      <c r="P172">
        <v>199.44</v>
      </c>
      <c r="Q172">
        <v>23.95</v>
      </c>
      <c r="R172">
        <v>52040</v>
      </c>
      <c r="S172">
        <v>15.05</v>
      </c>
      <c r="T172" cm="1">
        <f t="array" ref="T172">IF(_xll.EQNXTDZ("217829","NDP_ADJCLOSE",$B172) =0,T171,_xll.EQNXTDZ("217829","NDP_ADJCLOSE",$B172))</f>
        <v>22217.44921875</v>
      </c>
      <c r="U172" cm="1">
        <f t="array" ref="U172">IF(_xll.EQNXTDZ("218498","NDP_ADJCLOSE",$B172) =0,U171,_xll.EQNXTDZ("218498","NDP_ADJCLOSE",$B172))</f>
        <v>49128.3515625</v>
      </c>
      <c r="V172" cm="1">
        <f t="array" ref="V172">IF(_xll.EQNXTDZ("224455","NDP_ADJCLOSE",$B172) =0,V171,_xll.EQNXTDZ("224455","NDP_ADJCLOSE",$B172))</f>
        <v>16114.4501953125</v>
      </c>
    </row>
    <row r="173" spans="2:22" x14ac:dyDescent="0.35">
      <c r="B173" s="2">
        <v>45343</v>
      </c>
      <c r="C173">
        <v>41.21</v>
      </c>
      <c r="D173">
        <v>497.21</v>
      </c>
      <c r="E173">
        <v>187.48</v>
      </c>
      <c r="F173">
        <v>28.02</v>
      </c>
      <c r="G173">
        <v>425.61</v>
      </c>
      <c r="H173">
        <v>22</v>
      </c>
      <c r="I173">
        <v>73.2</v>
      </c>
      <c r="J173">
        <v>92.18</v>
      </c>
      <c r="K173">
        <v>64.75</v>
      </c>
      <c r="L173">
        <v>56.09</v>
      </c>
      <c r="M173">
        <v>67.790000000000006</v>
      </c>
      <c r="N173">
        <v>137.69999999999999</v>
      </c>
      <c r="O173">
        <v>51.18</v>
      </c>
      <c r="P173">
        <v>197.94</v>
      </c>
      <c r="Q173">
        <v>23.59</v>
      </c>
      <c r="R173">
        <v>50955</v>
      </c>
      <c r="S173">
        <v>14.88</v>
      </c>
      <c r="T173" cm="1">
        <f t="array" ref="T173">IF(_xll.EQNXTDZ("217829","NDP_ADJCLOSE",$B173) =0,T172,_xll.EQNXTDZ("217829","NDP_ADJCLOSE",$B173))</f>
        <v>22055.05078125</v>
      </c>
      <c r="U173" cm="1">
        <f t="array" ref="U173">IF(_xll.EQNXTDZ("218498","NDP_ADJCLOSE",$B173) =0,U172,_xll.EQNXTDZ("218498","NDP_ADJCLOSE",$B173))</f>
        <v>48630.5</v>
      </c>
      <c r="V173" cm="1">
        <f t="array" ref="V173">IF(_xll.EQNXTDZ("224455","NDP_ADJCLOSE",$B173) =0,V172,_xll.EQNXTDZ("224455","NDP_ADJCLOSE",$B173))</f>
        <v>16004.849609375</v>
      </c>
    </row>
    <row r="174" spans="2:22" x14ac:dyDescent="0.35">
      <c r="B174" s="2">
        <v>45342</v>
      </c>
      <c r="C174">
        <v>41.17</v>
      </c>
      <c r="D174">
        <v>496.76</v>
      </c>
      <c r="E174">
        <v>187.47</v>
      </c>
      <c r="F174">
        <v>28.05</v>
      </c>
      <c r="G174">
        <v>427.32</v>
      </c>
      <c r="H174">
        <v>21.91</v>
      </c>
      <c r="I174">
        <v>72.42</v>
      </c>
      <c r="J174">
        <v>92.84</v>
      </c>
      <c r="K174">
        <v>64.67</v>
      </c>
      <c r="L174">
        <v>56.31</v>
      </c>
      <c r="M174">
        <v>67.930000000000007</v>
      </c>
      <c r="N174">
        <v>137.61000000000001</v>
      </c>
      <c r="O174">
        <v>51.56</v>
      </c>
      <c r="P174">
        <v>198.88</v>
      </c>
      <c r="Q174">
        <v>22.92</v>
      </c>
      <c r="R174">
        <v>52090</v>
      </c>
      <c r="S174">
        <v>14.88</v>
      </c>
      <c r="T174" cm="1">
        <f t="array" ref="T174">IF(_xll.EQNXTDZ("217829","NDP_ADJCLOSE",$B174) =0,T173,_xll.EQNXTDZ("217829","NDP_ADJCLOSE",$B174))</f>
        <v>22196.94921875</v>
      </c>
      <c r="U174" cm="1">
        <f t="array" ref="U174">IF(_xll.EQNXTDZ("218498","NDP_ADJCLOSE",$B174) =0,U173,_xll.EQNXTDZ("218498","NDP_ADJCLOSE",$B174))</f>
        <v>49248.44921875</v>
      </c>
      <c r="V174" cm="1">
        <f t="array" ref="V174">IF(_xll.EQNXTDZ("224455","NDP_ADJCLOSE",$B174) =0,V173,_xll.EQNXTDZ("224455","NDP_ADJCLOSE",$B174))</f>
        <v>16172.349609375</v>
      </c>
    </row>
    <row r="175" spans="2:22" x14ac:dyDescent="0.35">
      <c r="B175" s="2">
        <v>45338</v>
      </c>
      <c r="C175">
        <v>41.09</v>
      </c>
      <c r="D175">
        <v>499.51</v>
      </c>
      <c r="E175">
        <v>186.34</v>
      </c>
      <c r="F175">
        <v>28.09</v>
      </c>
      <c r="G175">
        <v>430.57</v>
      </c>
      <c r="H175">
        <v>22.03</v>
      </c>
      <c r="I175">
        <v>73.41</v>
      </c>
      <c r="J175">
        <v>92.76</v>
      </c>
      <c r="K175">
        <v>64.34</v>
      </c>
      <c r="L175">
        <v>56.01</v>
      </c>
      <c r="M175">
        <v>67.63</v>
      </c>
      <c r="N175">
        <v>138.04</v>
      </c>
      <c r="O175">
        <v>51.2</v>
      </c>
      <c r="P175">
        <v>201.66</v>
      </c>
      <c r="Q175">
        <v>23.07</v>
      </c>
      <c r="R175">
        <v>52025</v>
      </c>
      <c r="S175">
        <v>14.91</v>
      </c>
      <c r="T175" cm="1">
        <f t="array" ref="T175">IF(_xll.EQNXTDZ("217829","NDP_ADJCLOSE",$B175) =0,T174,_xll.EQNXTDZ("217829","NDP_ADJCLOSE",$B175))</f>
        <v>22040.69921875</v>
      </c>
      <c r="U175" cm="1">
        <f t="array" ref="U175">IF(_xll.EQNXTDZ("218498","NDP_ADJCLOSE",$B175) =0,U174,_xll.EQNXTDZ("218498","NDP_ADJCLOSE",$B175))</f>
        <v>49131.94921875</v>
      </c>
      <c r="V175" cm="1">
        <f t="array" ref="V175">IF(_xll.EQNXTDZ("224455","NDP_ADJCLOSE",$B175) =0,V174,_xll.EQNXTDZ("224455","NDP_ADJCLOSE",$B175))</f>
        <v>16194</v>
      </c>
    </row>
    <row r="176" spans="2:22" x14ac:dyDescent="0.35">
      <c r="B176" s="2">
        <v>45337</v>
      </c>
      <c r="C176">
        <v>40.89</v>
      </c>
      <c r="D176">
        <v>502.01</v>
      </c>
      <c r="E176">
        <v>185.66</v>
      </c>
      <c r="F176">
        <v>28.08</v>
      </c>
      <c r="G176">
        <v>434.51</v>
      </c>
      <c r="H176">
        <v>21.98</v>
      </c>
      <c r="I176">
        <v>72.84</v>
      </c>
      <c r="J176">
        <v>93.3</v>
      </c>
      <c r="K176">
        <v>64.239999999999995</v>
      </c>
      <c r="L176">
        <v>56.01</v>
      </c>
      <c r="M176">
        <v>67.64</v>
      </c>
      <c r="N176">
        <v>138.55000000000001</v>
      </c>
      <c r="O176">
        <v>51.08</v>
      </c>
      <c r="P176">
        <v>204.44</v>
      </c>
      <c r="Q176">
        <v>22.76</v>
      </c>
      <c r="R176">
        <v>51955</v>
      </c>
      <c r="S176">
        <v>14.97</v>
      </c>
      <c r="T176" cm="1">
        <f t="array" ref="T176">IF(_xll.EQNXTDZ("217829","NDP_ADJCLOSE",$B176) =0,T175,_xll.EQNXTDZ("217829","NDP_ADJCLOSE",$B176))</f>
        <v>21910.75</v>
      </c>
      <c r="U176" cm="1">
        <f t="array" ref="U176">IF(_xll.EQNXTDZ("218498","NDP_ADJCLOSE",$B176) =0,U175,_xll.EQNXTDZ("218498","NDP_ADJCLOSE",$B176))</f>
        <v>48821.8984375</v>
      </c>
      <c r="V176" cm="1">
        <f t="array" ref="V176">IF(_xll.EQNXTDZ("224455","NDP_ADJCLOSE",$B176) =0,V175,_xll.EQNXTDZ("224455","NDP_ADJCLOSE",$B176))</f>
        <v>16105.2001953125</v>
      </c>
    </row>
    <row r="177" spans="2:22" x14ac:dyDescent="0.35">
      <c r="B177" s="2">
        <v>45336</v>
      </c>
      <c r="C177">
        <v>40.64</v>
      </c>
      <c r="D177">
        <v>498.57</v>
      </c>
      <c r="E177">
        <v>184.42</v>
      </c>
      <c r="F177">
        <v>28.19</v>
      </c>
      <c r="G177">
        <v>433.22</v>
      </c>
      <c r="H177">
        <v>21.93</v>
      </c>
      <c r="I177">
        <v>71.55</v>
      </c>
      <c r="J177">
        <v>92.82</v>
      </c>
      <c r="K177">
        <v>63.54</v>
      </c>
      <c r="L177">
        <v>55.79</v>
      </c>
      <c r="M177">
        <v>67</v>
      </c>
      <c r="N177">
        <v>137.38</v>
      </c>
      <c r="O177">
        <v>50.81</v>
      </c>
      <c r="P177">
        <v>199.13</v>
      </c>
      <c r="Q177">
        <v>22.67</v>
      </c>
      <c r="R177">
        <v>51990</v>
      </c>
      <c r="S177">
        <v>14.88</v>
      </c>
      <c r="T177" cm="1">
        <f t="array" ref="T177">IF(_xll.EQNXTDZ("217829","NDP_ADJCLOSE",$B177) =0,T176,_xll.EQNXTDZ("217829","NDP_ADJCLOSE",$B177))</f>
        <v>21840.05078125</v>
      </c>
      <c r="U177" cm="1">
        <f t="array" ref="U177">IF(_xll.EQNXTDZ("218498","NDP_ADJCLOSE",$B177) =0,U176,_xll.EQNXTDZ("218498","NDP_ADJCLOSE",$B177))</f>
        <v>48331.8984375</v>
      </c>
      <c r="V177" cm="1">
        <f t="array" ref="V177">IF(_xll.EQNXTDZ("224455","NDP_ADJCLOSE",$B177) =0,V176,_xll.EQNXTDZ("224455","NDP_ADJCLOSE",$B177))</f>
        <v>15896.0498046875</v>
      </c>
    </row>
    <row r="178" spans="2:22" x14ac:dyDescent="0.35">
      <c r="B178" s="2">
        <v>45335</v>
      </c>
      <c r="C178">
        <v>40.06</v>
      </c>
      <c r="D178">
        <v>494.08</v>
      </c>
      <c r="E178">
        <v>184.53</v>
      </c>
      <c r="F178">
        <v>28.24</v>
      </c>
      <c r="G178">
        <v>428.55</v>
      </c>
      <c r="H178">
        <v>22.14</v>
      </c>
      <c r="I178">
        <v>72.650000000000006</v>
      </c>
      <c r="J178">
        <v>92.35</v>
      </c>
      <c r="K178">
        <v>62.66</v>
      </c>
      <c r="L178">
        <v>54.93</v>
      </c>
      <c r="M178">
        <v>66.739999999999995</v>
      </c>
      <c r="N178">
        <v>135.93</v>
      </c>
      <c r="O178">
        <v>49.97</v>
      </c>
      <c r="P178">
        <v>194.61</v>
      </c>
      <c r="Q178">
        <v>22.2</v>
      </c>
      <c r="R178">
        <v>49640</v>
      </c>
      <c r="S178">
        <v>14.78</v>
      </c>
      <c r="T178" cm="1">
        <f t="array" ref="T178">IF(_xll.EQNXTDZ("217829","NDP_ADJCLOSE",$B178) =0,T177,_xll.EQNXTDZ("217829","NDP_ADJCLOSE",$B178))</f>
        <v>21743.25</v>
      </c>
      <c r="U178" cm="1">
        <f t="array" ref="U178">IF(_xll.EQNXTDZ("218498","NDP_ADJCLOSE",$B178) =0,U177,_xll.EQNXTDZ("218498","NDP_ADJCLOSE",$B178))</f>
        <v>47835.6484375</v>
      </c>
      <c r="V178" cm="1">
        <f t="array" ref="V178">IF(_xll.EQNXTDZ("224455","NDP_ADJCLOSE",$B178) =0,V177,_xll.EQNXTDZ("224455","NDP_ADJCLOSE",$B178))</f>
        <v>15643.75</v>
      </c>
    </row>
    <row r="179" spans="2:22" x14ac:dyDescent="0.35">
      <c r="B179" s="2">
        <v>45334</v>
      </c>
      <c r="C179">
        <v>40.81</v>
      </c>
      <c r="D179">
        <v>500.98</v>
      </c>
      <c r="E179">
        <v>187.11</v>
      </c>
      <c r="F179">
        <v>28.02</v>
      </c>
      <c r="G179">
        <v>435.34</v>
      </c>
      <c r="H179">
        <v>22.27</v>
      </c>
      <c r="I179">
        <v>72.11</v>
      </c>
      <c r="J179">
        <v>93.96</v>
      </c>
      <c r="K179">
        <v>63.9</v>
      </c>
      <c r="L179">
        <v>55.98</v>
      </c>
      <c r="M179">
        <v>66.97</v>
      </c>
      <c r="N179">
        <v>138</v>
      </c>
      <c r="O179">
        <v>50.28</v>
      </c>
      <c r="P179">
        <v>202.96</v>
      </c>
      <c r="Q179">
        <v>22.72</v>
      </c>
      <c r="R179">
        <v>50465</v>
      </c>
      <c r="S179">
        <v>14.96</v>
      </c>
      <c r="T179" cm="1">
        <f t="array" ref="T179">IF(_xll.EQNXTDZ("217829","NDP_ADJCLOSE",$B179) =0,T178,_xll.EQNXTDZ("217829","NDP_ADJCLOSE",$B179))</f>
        <v>21616.05078125</v>
      </c>
      <c r="U179" cm="1">
        <f t="array" ref="U179">IF(_xll.EQNXTDZ("218498","NDP_ADJCLOSE",$B179) =0,U178,_xll.EQNXTDZ("218498","NDP_ADJCLOSE",$B179))</f>
        <v>47675.80078125</v>
      </c>
      <c r="V179" cm="1">
        <f t="array" ref="V179">IF(_xll.EQNXTDZ("224455","NDP_ADJCLOSE",$B179) =0,V178,_xll.EQNXTDZ("224455","NDP_ADJCLOSE",$B179))</f>
        <v>15617.0498046875</v>
      </c>
    </row>
    <row r="180" spans="2:22" x14ac:dyDescent="0.35">
      <c r="B180" s="2">
        <v>45331</v>
      </c>
      <c r="C180">
        <v>40.630000000000003</v>
      </c>
      <c r="D180">
        <v>501.2</v>
      </c>
      <c r="E180">
        <v>187.6</v>
      </c>
      <c r="F180">
        <v>27.99</v>
      </c>
      <c r="G180">
        <v>437.05</v>
      </c>
      <c r="H180">
        <v>22.26</v>
      </c>
      <c r="I180">
        <v>71.67</v>
      </c>
      <c r="J180">
        <v>93.85</v>
      </c>
      <c r="K180">
        <v>63.85</v>
      </c>
      <c r="L180">
        <v>55.79</v>
      </c>
      <c r="M180">
        <v>66.63</v>
      </c>
      <c r="N180">
        <v>137.9</v>
      </c>
      <c r="O180">
        <v>50.72</v>
      </c>
      <c r="P180">
        <v>199.34</v>
      </c>
      <c r="Q180">
        <v>22.36</v>
      </c>
      <c r="R180">
        <v>47770</v>
      </c>
      <c r="S180">
        <v>14.96</v>
      </c>
      <c r="T180" cm="1">
        <f t="array" ref="T180">IF(_xll.EQNXTDZ("217829","NDP_ADJCLOSE",$B180) =0,T179,_xll.EQNXTDZ("217829","NDP_ADJCLOSE",$B180))</f>
        <v>21782.5</v>
      </c>
      <c r="U180" cm="1">
        <f t="array" ref="U180">IF(_xll.EQNXTDZ("218498","NDP_ADJCLOSE",$B180) =0,U179,_xll.EQNXTDZ("218498","NDP_ADJCLOSE",$B180))</f>
        <v>48889.05078125</v>
      </c>
      <c r="V180" cm="1">
        <f t="array" ref="V180">IF(_xll.EQNXTDZ("224455","NDP_ADJCLOSE",$B180) =0,V179,_xll.EQNXTDZ("224455","NDP_ADJCLOSE",$B180))</f>
        <v>16269.2998046875</v>
      </c>
    </row>
    <row r="181" spans="2:22" x14ac:dyDescent="0.35">
      <c r="B181" s="2">
        <v>45330</v>
      </c>
      <c r="C181">
        <v>40.47</v>
      </c>
      <c r="D181">
        <v>498.32</v>
      </c>
      <c r="E181">
        <v>188.33</v>
      </c>
      <c r="F181">
        <v>28.01</v>
      </c>
      <c r="G181">
        <v>432.79</v>
      </c>
      <c r="H181">
        <v>22.2</v>
      </c>
      <c r="I181">
        <v>71.52</v>
      </c>
      <c r="J181">
        <v>94.04</v>
      </c>
      <c r="K181">
        <v>63.63</v>
      </c>
      <c r="L181">
        <v>55.52</v>
      </c>
      <c r="M181">
        <v>66.39</v>
      </c>
      <c r="N181">
        <v>137.22999999999999</v>
      </c>
      <c r="O181">
        <v>50.5</v>
      </c>
      <c r="P181">
        <v>196.15</v>
      </c>
      <c r="Q181">
        <v>22.1</v>
      </c>
      <c r="R181">
        <v>45750</v>
      </c>
      <c r="S181">
        <v>14.91</v>
      </c>
      <c r="T181" cm="1">
        <f t="array" ref="T181">IF(_xll.EQNXTDZ("217829","NDP_ADJCLOSE",$B181) =0,T180,_xll.EQNXTDZ("217829","NDP_ADJCLOSE",$B181))</f>
        <v>21717.94921875</v>
      </c>
      <c r="U181" cm="1">
        <f t="array" ref="U181">IF(_xll.EQNXTDZ("218498","NDP_ADJCLOSE",$B181) =0,U180,_xll.EQNXTDZ("218498","NDP_ADJCLOSE",$B181))</f>
        <v>49327.80078125</v>
      </c>
      <c r="V181" cm="1">
        <f t="array" ref="V181">IF(_xll.EQNXTDZ("224455","NDP_ADJCLOSE",$B181) =0,V180,_xll.EQNXTDZ("224455","NDP_ADJCLOSE",$B181))</f>
        <v>16500.94921875</v>
      </c>
    </row>
    <row r="182" spans="2:22" x14ac:dyDescent="0.35">
      <c r="B182" s="2">
        <v>45329</v>
      </c>
      <c r="C182">
        <v>40.68</v>
      </c>
      <c r="D182">
        <v>498.1</v>
      </c>
      <c r="E182">
        <v>188.5</v>
      </c>
      <c r="F182">
        <v>27.98</v>
      </c>
      <c r="G182">
        <v>431.99</v>
      </c>
      <c r="H182">
        <v>22.08</v>
      </c>
      <c r="I182">
        <v>69.42</v>
      </c>
      <c r="J182">
        <v>94.59</v>
      </c>
      <c r="K182">
        <v>63.63</v>
      </c>
      <c r="L182">
        <v>55.68</v>
      </c>
      <c r="M182">
        <v>66.56</v>
      </c>
      <c r="N182">
        <v>137.15</v>
      </c>
      <c r="O182">
        <v>50.89</v>
      </c>
      <c r="P182">
        <v>193.22</v>
      </c>
      <c r="Q182">
        <v>22.62</v>
      </c>
      <c r="R182">
        <v>44410</v>
      </c>
      <c r="S182">
        <v>14.92</v>
      </c>
      <c r="T182" cm="1">
        <f t="array" ref="T182">IF(_xll.EQNXTDZ("217829","NDP_ADJCLOSE",$B182) =0,T181,_xll.EQNXTDZ("217829","NDP_ADJCLOSE",$B182))</f>
        <v>21930.5</v>
      </c>
      <c r="U182" cm="1">
        <f t="array" ref="U182">IF(_xll.EQNXTDZ("218498","NDP_ADJCLOSE",$B182) =0,U181,_xll.EQNXTDZ("218498","NDP_ADJCLOSE",$B182))</f>
        <v>49352.05078125</v>
      </c>
      <c r="V182" cm="1">
        <f t="array" ref="V182">IF(_xll.EQNXTDZ("224455","NDP_ADJCLOSE",$B182) =0,V181,_xll.EQNXTDZ("224455","NDP_ADJCLOSE",$B182))</f>
        <v>16566.19921875</v>
      </c>
    </row>
    <row r="183" spans="2:22" x14ac:dyDescent="0.35">
      <c r="B183" s="2">
        <v>45328</v>
      </c>
      <c r="C183">
        <v>40.71</v>
      </c>
      <c r="D183">
        <v>493.98</v>
      </c>
      <c r="E183">
        <v>188.55</v>
      </c>
      <c r="F183">
        <v>28.01</v>
      </c>
      <c r="G183">
        <v>427.59</v>
      </c>
      <c r="H183">
        <v>21.98</v>
      </c>
      <c r="I183">
        <v>68.81</v>
      </c>
      <c r="J183">
        <v>95.05</v>
      </c>
      <c r="K183">
        <v>63.84</v>
      </c>
      <c r="L183">
        <v>55.36</v>
      </c>
      <c r="M183">
        <v>66.180000000000007</v>
      </c>
      <c r="N183">
        <v>136.37</v>
      </c>
      <c r="O183">
        <v>50.78</v>
      </c>
      <c r="P183">
        <v>193.67</v>
      </c>
      <c r="Q183">
        <v>23.13</v>
      </c>
      <c r="R183">
        <v>43305</v>
      </c>
      <c r="S183">
        <v>14.88</v>
      </c>
      <c r="T183" cm="1">
        <f t="array" ref="T183">IF(_xll.EQNXTDZ("217829","NDP_ADJCLOSE",$B183) =0,T182,_xll.EQNXTDZ("217829","NDP_ADJCLOSE",$B183))</f>
        <v>21929.400390625</v>
      </c>
      <c r="U183" cm="1">
        <f t="array" ref="U183">IF(_xll.EQNXTDZ("218498","NDP_ADJCLOSE",$B183) =0,U182,_xll.EQNXTDZ("218498","NDP_ADJCLOSE",$B183))</f>
        <v>48984.6484375</v>
      </c>
      <c r="V183" cm="1">
        <f t="array" ref="V183">IF(_xll.EQNXTDZ("224455","NDP_ADJCLOSE",$B183) =0,V182,_xll.EQNXTDZ("224455","NDP_ADJCLOSE",$B183))</f>
        <v>16449.349609375</v>
      </c>
    </row>
    <row r="184" spans="2:22" x14ac:dyDescent="0.35">
      <c r="B184" s="2">
        <v>45327</v>
      </c>
      <c r="C184">
        <v>39.729999999999997</v>
      </c>
      <c r="D184">
        <v>492.55</v>
      </c>
      <c r="E184">
        <v>187.57</v>
      </c>
      <c r="F184">
        <v>28.09</v>
      </c>
      <c r="G184">
        <v>428.45</v>
      </c>
      <c r="H184">
        <v>21.9</v>
      </c>
      <c r="I184">
        <v>68.180000000000007</v>
      </c>
      <c r="J184">
        <v>94.13</v>
      </c>
      <c r="K184">
        <v>63.33</v>
      </c>
      <c r="L184">
        <v>54.69</v>
      </c>
      <c r="M184">
        <v>66.19</v>
      </c>
      <c r="N184">
        <v>135.84</v>
      </c>
      <c r="O184">
        <v>50.11</v>
      </c>
      <c r="P184">
        <v>191.94</v>
      </c>
      <c r="Q184">
        <v>21.88</v>
      </c>
      <c r="R184">
        <v>42555</v>
      </c>
      <c r="S184">
        <v>14.81</v>
      </c>
      <c r="T184" cm="1">
        <f t="array" ref="T184">IF(_xll.EQNXTDZ("217829","NDP_ADJCLOSE",$B184) =0,T183,_xll.EQNXTDZ("217829","NDP_ADJCLOSE",$B184))</f>
        <v>21771.69921875</v>
      </c>
      <c r="U184" cm="1">
        <f t="array" ref="U184">IF(_xll.EQNXTDZ("218498","NDP_ADJCLOSE",$B184) =0,U183,_xll.EQNXTDZ("218498","NDP_ADJCLOSE",$B184))</f>
        <v>48410.19921875</v>
      </c>
      <c r="V184" cm="1">
        <f t="array" ref="V184">IF(_xll.EQNXTDZ("224455","NDP_ADJCLOSE",$B184) =0,V183,_xll.EQNXTDZ("224455","NDP_ADJCLOSE",$B184))</f>
        <v>16319.75</v>
      </c>
    </row>
    <row r="185" spans="2:22" x14ac:dyDescent="0.35">
      <c r="B185" s="2">
        <v>45324</v>
      </c>
      <c r="C185">
        <v>39.630000000000003</v>
      </c>
      <c r="D185">
        <v>494.35</v>
      </c>
      <c r="E185">
        <v>188.61</v>
      </c>
      <c r="F185">
        <v>27.94</v>
      </c>
      <c r="G185">
        <v>429.01</v>
      </c>
      <c r="H185">
        <v>21.81</v>
      </c>
      <c r="I185">
        <v>67.510000000000005</v>
      </c>
      <c r="J185">
        <v>96.07</v>
      </c>
      <c r="K185">
        <v>63.7</v>
      </c>
      <c r="L185">
        <v>54.8</v>
      </c>
      <c r="M185">
        <v>66.510000000000005</v>
      </c>
      <c r="N185">
        <v>136.44999999999999</v>
      </c>
      <c r="O185">
        <v>50.375</v>
      </c>
      <c r="P185">
        <v>194.41</v>
      </c>
      <c r="Q185">
        <v>21.41</v>
      </c>
      <c r="R185">
        <v>43185</v>
      </c>
      <c r="S185">
        <v>14.89</v>
      </c>
      <c r="T185" cm="1">
        <f t="array" ref="T185">IF(_xll.EQNXTDZ("217829","NDP_ADJCLOSE",$B185) =0,T184,_xll.EQNXTDZ("217829","NDP_ADJCLOSE",$B185))</f>
        <v>21853.80078125</v>
      </c>
      <c r="U185" cm="1">
        <f t="array" ref="U185">IF(_xll.EQNXTDZ("218498","NDP_ADJCLOSE",$B185) =0,U184,_xll.EQNXTDZ("218498","NDP_ADJCLOSE",$B185))</f>
        <v>48477</v>
      </c>
      <c r="V185" cm="1">
        <f t="array" ref="V185">IF(_xll.EQNXTDZ("224455","NDP_ADJCLOSE",$B185) =0,V184,_xll.EQNXTDZ("224455","NDP_ADJCLOSE",$B185))</f>
        <v>16277.849609375</v>
      </c>
    </row>
    <row r="186" spans="2:22" x14ac:dyDescent="0.35">
      <c r="B186" s="2">
        <v>45323</v>
      </c>
      <c r="C186">
        <v>39.909999999999997</v>
      </c>
      <c r="D186">
        <v>489.2</v>
      </c>
      <c r="E186">
        <v>190.41</v>
      </c>
      <c r="F186">
        <v>27.69</v>
      </c>
      <c r="G186">
        <v>421.88</v>
      </c>
      <c r="H186">
        <v>22.06</v>
      </c>
      <c r="I186">
        <v>69.069999999999993</v>
      </c>
      <c r="J186">
        <v>98.24</v>
      </c>
      <c r="K186">
        <v>64.319999999999993</v>
      </c>
      <c r="L186">
        <v>54.68</v>
      </c>
      <c r="M186">
        <v>66.92</v>
      </c>
      <c r="N186">
        <v>135.75</v>
      </c>
      <c r="O186">
        <v>50.23</v>
      </c>
      <c r="P186">
        <v>195.44</v>
      </c>
      <c r="Q186">
        <v>21.86</v>
      </c>
      <c r="R186">
        <v>43275</v>
      </c>
      <c r="S186">
        <v>14.75</v>
      </c>
      <c r="T186" cm="1">
        <f t="array" ref="T186">IF(_xll.EQNXTDZ("217829","NDP_ADJCLOSE",$B186) =0,T185,_xll.EQNXTDZ("217829","NDP_ADJCLOSE",$B186))</f>
        <v>21697.44921875</v>
      </c>
      <c r="U186" cm="1">
        <f t="array" ref="U186">IF(_xll.EQNXTDZ("218498","NDP_ADJCLOSE",$B186) =0,U185,_xll.EQNXTDZ("218498","NDP_ADJCLOSE",$B186))</f>
        <v>48298</v>
      </c>
      <c r="V186" cm="1">
        <f t="array" ref="V186">IF(_xll.EQNXTDZ("224455","NDP_ADJCLOSE",$B186) =0,V185,_xll.EQNXTDZ("224455","NDP_ADJCLOSE",$B186))</f>
        <v>16127.2001953125</v>
      </c>
    </row>
    <row r="187" spans="2:22" x14ac:dyDescent="0.35">
      <c r="B187" s="2">
        <v>45322</v>
      </c>
      <c r="C187">
        <v>39.64</v>
      </c>
      <c r="D187">
        <v>482.88</v>
      </c>
      <c r="E187">
        <v>188.45</v>
      </c>
      <c r="F187">
        <v>27.83</v>
      </c>
      <c r="G187">
        <v>416.97</v>
      </c>
      <c r="H187">
        <v>22.33</v>
      </c>
      <c r="I187">
        <v>70.92</v>
      </c>
      <c r="J187">
        <v>96.66</v>
      </c>
      <c r="K187">
        <v>63.69</v>
      </c>
      <c r="L187">
        <v>54.06</v>
      </c>
      <c r="M187">
        <v>66.209999999999994</v>
      </c>
      <c r="N187">
        <v>134.19999999999999</v>
      </c>
      <c r="O187">
        <v>49.89</v>
      </c>
      <c r="P187">
        <v>192.88</v>
      </c>
      <c r="Q187">
        <v>21.76</v>
      </c>
      <c r="R187">
        <v>42815</v>
      </c>
      <c r="S187">
        <v>14.75</v>
      </c>
      <c r="T187" cm="1">
        <f t="array" ref="T187">IF(_xll.EQNXTDZ("217829","NDP_ADJCLOSE",$B187) =0,T186,_xll.EQNXTDZ("217829","NDP_ADJCLOSE",$B187))</f>
        <v>21725.69921875</v>
      </c>
      <c r="U187" cm="1">
        <f t="array" ref="U187">IF(_xll.EQNXTDZ("218498","NDP_ADJCLOSE",$B187) =0,U186,_xll.EQNXTDZ("218498","NDP_ADJCLOSE",$B187))</f>
        <v>48568.6015625</v>
      </c>
      <c r="V187" cm="1">
        <f t="array" ref="V187">IF(_xll.EQNXTDZ("224455","NDP_ADJCLOSE",$B187) =0,V186,_xll.EQNXTDZ("224455","NDP_ADJCLOSE",$B187))</f>
        <v>16026.2998046875</v>
      </c>
    </row>
    <row r="188" spans="2:22" x14ac:dyDescent="0.35">
      <c r="B188" s="2">
        <v>45321</v>
      </c>
      <c r="C188">
        <v>39.79</v>
      </c>
      <c r="D188">
        <v>490.89</v>
      </c>
      <c r="E188">
        <v>188.59</v>
      </c>
      <c r="F188">
        <v>27.76</v>
      </c>
      <c r="G188">
        <v>425.3</v>
      </c>
      <c r="H188">
        <v>22.57</v>
      </c>
      <c r="I188">
        <v>72.81</v>
      </c>
      <c r="J188">
        <v>95.72</v>
      </c>
      <c r="K188">
        <v>64.17</v>
      </c>
      <c r="L188">
        <v>54.38</v>
      </c>
      <c r="M188">
        <v>65.930000000000007</v>
      </c>
      <c r="N188">
        <v>135.99</v>
      </c>
      <c r="O188">
        <v>49.52</v>
      </c>
      <c r="P188">
        <v>197.71</v>
      </c>
      <c r="Q188">
        <v>21.93</v>
      </c>
      <c r="R188">
        <v>43890</v>
      </c>
      <c r="S188">
        <v>14.84</v>
      </c>
      <c r="T188" cm="1">
        <f t="array" ref="T188">IF(_xll.EQNXTDZ("217829","NDP_ADJCLOSE",$B188) =0,T187,_xll.EQNXTDZ("217829","NDP_ADJCLOSE",$B188))</f>
        <v>21522.099609375</v>
      </c>
      <c r="U188" cm="1">
        <f t="array" ref="U188">IF(_xll.EQNXTDZ("218498","NDP_ADJCLOSE",$B188) =0,U187,_xll.EQNXTDZ("218498","NDP_ADJCLOSE",$B188))</f>
        <v>47791.94921875</v>
      </c>
      <c r="V188" cm="1">
        <f t="array" ref="V188">IF(_xll.EQNXTDZ("224455","NDP_ADJCLOSE",$B188) =0,V187,_xll.EQNXTDZ("224455","NDP_ADJCLOSE",$B188))</f>
        <v>15673.7998046875</v>
      </c>
    </row>
    <row r="189" spans="2:22" x14ac:dyDescent="0.35">
      <c r="B189" s="2">
        <v>45320</v>
      </c>
      <c r="C189">
        <v>40.17</v>
      </c>
      <c r="D189">
        <v>491.27</v>
      </c>
      <c r="E189">
        <v>188.33</v>
      </c>
      <c r="F189">
        <v>27.78</v>
      </c>
      <c r="G189">
        <v>428.15</v>
      </c>
      <c r="H189">
        <v>22.42</v>
      </c>
      <c r="I189">
        <v>72.05</v>
      </c>
      <c r="J189">
        <v>94.86</v>
      </c>
      <c r="K189">
        <v>64.14</v>
      </c>
      <c r="L189">
        <v>54.68</v>
      </c>
      <c r="M189">
        <v>66.17</v>
      </c>
      <c r="N189">
        <v>136.11000000000001</v>
      </c>
      <c r="O189">
        <v>49.98</v>
      </c>
      <c r="P189">
        <v>199.41</v>
      </c>
      <c r="Q189">
        <v>22.29</v>
      </c>
      <c r="R189">
        <v>43530</v>
      </c>
      <c r="S189">
        <v>14.84</v>
      </c>
      <c r="T189" cm="1">
        <f t="array" ref="T189">IF(_xll.EQNXTDZ("217829","NDP_ADJCLOSE",$B189) =0,T188,_xll.EQNXTDZ("217829","NDP_ADJCLOSE",$B189))</f>
        <v>21737.599609375</v>
      </c>
      <c r="U189" cm="1">
        <f t="array" ref="U189">IF(_xll.EQNXTDZ("218498","NDP_ADJCLOSE",$B189) =0,U188,_xll.EQNXTDZ("218498","NDP_ADJCLOSE",$B189))</f>
        <v>47979.05078125</v>
      </c>
      <c r="V189" cm="1">
        <f t="array" ref="V189">IF(_xll.EQNXTDZ("224455","NDP_ADJCLOSE",$B189) =0,V188,_xll.EQNXTDZ("224455","NDP_ADJCLOSE",$B189))</f>
        <v>15638.5498046875</v>
      </c>
    </row>
    <row r="190" spans="2:22" x14ac:dyDescent="0.35">
      <c r="B190" s="2">
        <v>45317</v>
      </c>
      <c r="C190">
        <v>40.159999999999997</v>
      </c>
      <c r="D190">
        <v>487.41</v>
      </c>
      <c r="E190">
        <v>187.01</v>
      </c>
      <c r="F190">
        <v>27.78</v>
      </c>
      <c r="G190">
        <v>423.81</v>
      </c>
      <c r="H190">
        <v>22.61</v>
      </c>
      <c r="I190">
        <v>73.099999999999994</v>
      </c>
      <c r="J190">
        <v>93.78</v>
      </c>
      <c r="K190">
        <v>63.93</v>
      </c>
      <c r="L190">
        <v>54.27</v>
      </c>
      <c r="M190">
        <v>65.39</v>
      </c>
      <c r="N190">
        <v>135.07</v>
      </c>
      <c r="O190">
        <v>49.19</v>
      </c>
      <c r="P190">
        <v>195.98</v>
      </c>
      <c r="Q190">
        <v>22.6</v>
      </c>
      <c r="R190">
        <v>42390</v>
      </c>
      <c r="S190">
        <v>14.76</v>
      </c>
      <c r="T190" cm="1">
        <f t="array" ref="T190">IF(_xll.EQNXTDZ("217829","NDP_ADJCLOSE",$B190) =0,T189,_xll.EQNXTDZ("217829","NDP_ADJCLOSE",$B190))</f>
        <v>21737.599609375</v>
      </c>
      <c r="U190" cm="1">
        <f t="array" ref="U190">IF(_xll.EQNXTDZ("218498","NDP_ADJCLOSE",$B190) =0,U189,_xll.EQNXTDZ("218498","NDP_ADJCLOSE",$B190))</f>
        <v>47979.05078125</v>
      </c>
      <c r="V190" cm="1">
        <f t="array" ref="V190">IF(_xll.EQNXTDZ("224455","NDP_ADJCLOSE",$B190) =0,V189,_xll.EQNXTDZ("224455","NDP_ADJCLOSE",$B190))</f>
        <v>15638.5498046875</v>
      </c>
    </row>
    <row r="191" spans="2:22" x14ac:dyDescent="0.35">
      <c r="B191" s="2">
        <v>45316</v>
      </c>
      <c r="C191">
        <v>40.15</v>
      </c>
      <c r="D191">
        <v>488.03</v>
      </c>
      <c r="E191">
        <v>187.14</v>
      </c>
      <c r="F191">
        <v>27.78</v>
      </c>
      <c r="G191">
        <v>426.35</v>
      </c>
      <c r="H191">
        <v>22.51</v>
      </c>
      <c r="I191">
        <v>72.23</v>
      </c>
      <c r="J191">
        <v>93.96</v>
      </c>
      <c r="K191">
        <v>63.36</v>
      </c>
      <c r="L191">
        <v>54.06</v>
      </c>
      <c r="M191">
        <v>65.92</v>
      </c>
      <c r="N191">
        <v>134.94999999999999</v>
      </c>
      <c r="O191">
        <v>49.11</v>
      </c>
      <c r="P191">
        <v>195.97</v>
      </c>
      <c r="Q191">
        <v>22.75</v>
      </c>
      <c r="R191">
        <v>39750</v>
      </c>
      <c r="S191">
        <v>14.76</v>
      </c>
      <c r="T191" cm="1">
        <f t="array" ref="T191">IF(_xll.EQNXTDZ("217829","NDP_ADJCLOSE",$B191) =0,T190,_xll.EQNXTDZ("217829","NDP_ADJCLOSE",$B191))</f>
        <v>21352.599609375</v>
      </c>
      <c r="U191" cm="1">
        <f t="array" ref="U191">IF(_xll.EQNXTDZ("218498","NDP_ADJCLOSE",$B191) =0,U190,_xll.EQNXTDZ("218498","NDP_ADJCLOSE",$B191))</f>
        <v>47208.6484375</v>
      </c>
      <c r="V191" cm="1">
        <f t="array" ref="V191">IF(_xll.EQNXTDZ("224455","NDP_ADJCLOSE",$B191) =0,V190,_xll.EQNXTDZ("224455","NDP_ADJCLOSE",$B191))</f>
        <v>15409.400390625</v>
      </c>
    </row>
    <row r="192" spans="2:22" x14ac:dyDescent="0.35">
      <c r="B192" s="2">
        <v>45315</v>
      </c>
      <c r="C192">
        <v>40.049999999999997</v>
      </c>
      <c r="D192">
        <v>485.39</v>
      </c>
      <c r="E192">
        <v>186.4</v>
      </c>
      <c r="F192">
        <v>27.7</v>
      </c>
      <c r="G192">
        <v>425.83</v>
      </c>
      <c r="H192">
        <v>22.34</v>
      </c>
      <c r="I192">
        <v>70.540000000000006</v>
      </c>
      <c r="J192">
        <v>93.35</v>
      </c>
      <c r="K192">
        <v>63.07</v>
      </c>
      <c r="L192">
        <v>54.04</v>
      </c>
      <c r="M192">
        <v>66.17</v>
      </c>
      <c r="N192">
        <v>134.41999999999999</v>
      </c>
      <c r="O192">
        <v>49.2</v>
      </c>
      <c r="P192">
        <v>194.36</v>
      </c>
      <c r="Q192">
        <v>22.77</v>
      </c>
      <c r="R192">
        <v>39700</v>
      </c>
      <c r="S192">
        <v>14.69</v>
      </c>
      <c r="T192" cm="1">
        <f t="array" ref="T192">IF(_xll.EQNXTDZ("217829","NDP_ADJCLOSE",$B192) =0,T191,_xll.EQNXTDZ("217829","NDP_ADJCLOSE",$B192))</f>
        <v>21453.94921875</v>
      </c>
      <c r="U192" cm="1">
        <f t="array" ref="U192">IF(_xll.EQNXTDZ("218498","NDP_ADJCLOSE",$B192) =0,U191,_xll.EQNXTDZ("218498","NDP_ADJCLOSE",$B192))</f>
        <v>47423.3984375</v>
      </c>
      <c r="V192" cm="1">
        <f t="array" ref="V192">IF(_xll.EQNXTDZ("224455","NDP_ADJCLOSE",$B192) =0,V191,_xll.EQNXTDZ("224455","NDP_ADJCLOSE",$B192))</f>
        <v>15332.0498046875</v>
      </c>
    </row>
    <row r="193" spans="2:22" x14ac:dyDescent="0.35">
      <c r="B193" s="2">
        <v>45314</v>
      </c>
      <c r="C193">
        <v>39.54</v>
      </c>
      <c r="D193">
        <v>484.86</v>
      </c>
      <c r="E193">
        <v>187.95</v>
      </c>
      <c r="F193">
        <v>27.78</v>
      </c>
      <c r="G193">
        <v>423.48</v>
      </c>
      <c r="H193">
        <v>22.15</v>
      </c>
      <c r="I193">
        <v>69.66</v>
      </c>
      <c r="J193">
        <v>93.9</v>
      </c>
      <c r="K193">
        <v>62.45</v>
      </c>
      <c r="L193">
        <v>53.74</v>
      </c>
      <c r="M193">
        <v>66.09</v>
      </c>
      <c r="N193">
        <v>134.11000000000001</v>
      </c>
      <c r="O193">
        <v>48.68</v>
      </c>
      <c r="P193">
        <v>195.97</v>
      </c>
      <c r="Q193">
        <v>22.11</v>
      </c>
      <c r="R193">
        <v>39235</v>
      </c>
      <c r="S193">
        <v>14.67</v>
      </c>
      <c r="T193" cm="1">
        <f t="array" ref="T193">IF(_xll.EQNXTDZ("217829","NDP_ADJCLOSE",$B193) =0,T192,_xll.EQNXTDZ("217829","NDP_ADJCLOSE",$B193))</f>
        <v>21238.80078125</v>
      </c>
      <c r="U193" cm="1">
        <f t="array" ref="U193">IF(_xll.EQNXTDZ("218498","NDP_ADJCLOSE",$B193) =0,U192,_xll.EQNXTDZ("218498","NDP_ADJCLOSE",$B193))</f>
        <v>46569.6015625</v>
      </c>
      <c r="V193" cm="1">
        <f t="array" ref="V193">IF(_xll.EQNXTDZ("224455","NDP_ADJCLOSE",$B193) =0,V192,_xll.EQNXTDZ("224455","NDP_ADJCLOSE",$B193))</f>
        <v>15073.0498046875</v>
      </c>
    </row>
    <row r="194" spans="2:22" x14ac:dyDescent="0.35">
      <c r="B194" s="2">
        <v>45313</v>
      </c>
      <c r="C194">
        <v>39.32</v>
      </c>
      <c r="D194">
        <v>483.45</v>
      </c>
      <c r="E194">
        <v>187.22</v>
      </c>
      <c r="F194">
        <v>27.71</v>
      </c>
      <c r="G194">
        <v>421.73</v>
      </c>
      <c r="H194">
        <v>22.03</v>
      </c>
      <c r="I194">
        <v>69.69</v>
      </c>
      <c r="J194">
        <v>94.65</v>
      </c>
      <c r="K194">
        <v>62.6</v>
      </c>
      <c r="L194">
        <v>53.74</v>
      </c>
      <c r="M194">
        <v>66.680000000000007</v>
      </c>
      <c r="N194">
        <v>133.94</v>
      </c>
      <c r="O194">
        <v>49.77</v>
      </c>
      <c r="P194">
        <v>196.54</v>
      </c>
      <c r="Q194">
        <v>21.14</v>
      </c>
      <c r="R194">
        <v>40180</v>
      </c>
      <c r="S194">
        <v>14.67</v>
      </c>
      <c r="T194" cm="1">
        <f t="array" ref="T194">IF(_xll.EQNXTDZ("217829","NDP_ADJCLOSE",$B194) =0,T193,_xll.EQNXTDZ("217829","NDP_ADJCLOSE",$B194))</f>
        <v>21238.80078125</v>
      </c>
      <c r="U194" cm="1">
        <f t="array" ref="U194">IF(_xll.EQNXTDZ("218498","NDP_ADJCLOSE",$B194) =0,U193,_xll.EQNXTDZ("218498","NDP_ADJCLOSE",$B194))</f>
        <v>46569.6015625</v>
      </c>
      <c r="V194" cm="1">
        <f t="array" ref="V194">IF(_xll.EQNXTDZ("224455","NDP_ADJCLOSE",$B194) =0,V193,_xll.EQNXTDZ("224455","NDP_ADJCLOSE",$B194))</f>
        <v>15073.0498046875</v>
      </c>
    </row>
    <row r="195" spans="2:22" x14ac:dyDescent="0.35">
      <c r="B195" s="2">
        <v>45310</v>
      </c>
      <c r="C195">
        <v>39.630000000000003</v>
      </c>
      <c r="D195">
        <v>482.43</v>
      </c>
      <c r="E195">
        <v>187.93</v>
      </c>
      <c r="F195">
        <v>27.7</v>
      </c>
      <c r="G195">
        <v>421.18</v>
      </c>
      <c r="H195">
        <v>21.94</v>
      </c>
      <c r="I195">
        <v>68.819999999999993</v>
      </c>
      <c r="J195">
        <v>94.09</v>
      </c>
      <c r="K195">
        <v>62.49</v>
      </c>
      <c r="L195">
        <v>53.95</v>
      </c>
      <c r="M195">
        <v>65.900000000000006</v>
      </c>
      <c r="N195">
        <v>133.63</v>
      </c>
      <c r="O195">
        <v>49.59</v>
      </c>
      <c r="P195">
        <v>192.43</v>
      </c>
      <c r="Q195">
        <v>21.68</v>
      </c>
      <c r="R195">
        <v>41585</v>
      </c>
      <c r="S195">
        <v>14.65</v>
      </c>
      <c r="T195" cm="1">
        <f t="array" ref="T195">IF(_xll.EQNXTDZ("217829","NDP_ADJCLOSE",$B195) =0,T194,_xll.EQNXTDZ("217829","NDP_ADJCLOSE",$B195))</f>
        <v>21622.400390625</v>
      </c>
      <c r="U195" cm="1">
        <f t="array" ref="U195">IF(_xll.EQNXTDZ("218498","NDP_ADJCLOSE",$B195) =0,U194,_xll.EQNXTDZ("218498","NDP_ADJCLOSE",$B195))</f>
        <v>47815.94921875</v>
      </c>
      <c r="V195" cm="1">
        <f t="array" ref="V195">IF(_xll.EQNXTDZ("224455","NDP_ADJCLOSE",$B195) =0,V194,_xll.EQNXTDZ("224455","NDP_ADJCLOSE",$B195))</f>
        <v>15487.4501953125</v>
      </c>
    </row>
    <row r="196" spans="2:22" x14ac:dyDescent="0.35">
      <c r="B196" s="2">
        <v>45309</v>
      </c>
      <c r="C196">
        <v>39.270000000000003</v>
      </c>
      <c r="D196">
        <v>476.49</v>
      </c>
      <c r="E196">
        <v>187.37</v>
      </c>
      <c r="F196">
        <v>27.74</v>
      </c>
      <c r="G196">
        <v>412.99</v>
      </c>
      <c r="H196">
        <v>21.98</v>
      </c>
      <c r="I196">
        <v>69.06</v>
      </c>
      <c r="J196">
        <v>93.79</v>
      </c>
      <c r="K196">
        <v>62.47</v>
      </c>
      <c r="L196">
        <v>53.29</v>
      </c>
      <c r="M196">
        <v>65.73</v>
      </c>
      <c r="N196">
        <v>132.25</v>
      </c>
      <c r="O196">
        <v>49.08</v>
      </c>
      <c r="P196">
        <v>190.6</v>
      </c>
      <c r="Q196">
        <v>21.53</v>
      </c>
      <c r="R196">
        <v>40880</v>
      </c>
      <c r="S196">
        <v>14.54</v>
      </c>
      <c r="T196" cm="1">
        <f t="array" ref="T196">IF(_xll.EQNXTDZ("217829","NDP_ADJCLOSE",$B196) =0,T195,_xll.EQNXTDZ("217829","NDP_ADJCLOSE",$B196))</f>
        <v>21462.25</v>
      </c>
      <c r="U196" cm="1">
        <f t="array" ref="U196">IF(_xll.EQNXTDZ("218498","NDP_ADJCLOSE",$B196) =0,U195,_xll.EQNXTDZ("218498","NDP_ADJCLOSE",$B196))</f>
        <v>47099.8515625</v>
      </c>
      <c r="V196" cm="1">
        <f t="array" ref="V196">IF(_xll.EQNXTDZ("224455","NDP_ADJCLOSE",$B196) =0,V195,_xll.EQNXTDZ("224455","NDP_ADJCLOSE",$B196))</f>
        <v>15320.599609375</v>
      </c>
    </row>
    <row r="197" spans="2:22" x14ac:dyDescent="0.35">
      <c r="B197" s="2">
        <v>45308</v>
      </c>
      <c r="C197">
        <v>39.04</v>
      </c>
      <c r="D197">
        <v>472.29</v>
      </c>
      <c r="E197">
        <v>185.84</v>
      </c>
      <c r="F197">
        <v>27.71</v>
      </c>
      <c r="G197">
        <v>407.21</v>
      </c>
      <c r="H197">
        <v>21.84</v>
      </c>
      <c r="I197">
        <v>67.94</v>
      </c>
      <c r="J197">
        <v>94.67</v>
      </c>
      <c r="K197">
        <v>61.92</v>
      </c>
      <c r="L197">
        <v>52.7</v>
      </c>
      <c r="M197">
        <v>65.12</v>
      </c>
      <c r="N197">
        <v>131.15</v>
      </c>
      <c r="O197">
        <v>48.83</v>
      </c>
      <c r="P197">
        <v>189.48</v>
      </c>
      <c r="Q197">
        <v>21.45</v>
      </c>
      <c r="R197">
        <v>42810</v>
      </c>
      <c r="S197">
        <v>14.46</v>
      </c>
      <c r="T197" cm="1">
        <f t="array" ref="T197">IF(_xll.EQNXTDZ("217829","NDP_ADJCLOSE",$B197) =0,T196,_xll.EQNXTDZ("217829","NDP_ADJCLOSE",$B197))</f>
        <v>21571.94921875</v>
      </c>
      <c r="U197" cm="1">
        <f t="array" ref="U197">IF(_xll.EQNXTDZ("218498","NDP_ADJCLOSE",$B197) =0,U196,_xll.EQNXTDZ("218498","NDP_ADJCLOSE",$B197))</f>
        <v>47151.55078125</v>
      </c>
      <c r="V197" cm="1">
        <f t="array" ref="V197">IF(_xll.EQNXTDZ("224455","NDP_ADJCLOSE",$B197) =0,V196,_xll.EQNXTDZ("224455","NDP_ADJCLOSE",$B197))</f>
        <v>15348.349609375</v>
      </c>
    </row>
    <row r="198" spans="2:22" x14ac:dyDescent="0.35">
      <c r="B198" s="2">
        <v>45307</v>
      </c>
      <c r="C198">
        <v>39.57</v>
      </c>
      <c r="D198">
        <v>474.93</v>
      </c>
      <c r="E198">
        <v>187.91</v>
      </c>
      <c r="F198">
        <v>27.69</v>
      </c>
      <c r="G198">
        <v>409.52</v>
      </c>
      <c r="H198">
        <v>21.87</v>
      </c>
      <c r="I198">
        <v>67.25</v>
      </c>
      <c r="J198">
        <v>94.82</v>
      </c>
      <c r="K198">
        <v>62.41</v>
      </c>
      <c r="L198">
        <v>53.34</v>
      </c>
      <c r="M198">
        <v>65.94</v>
      </c>
      <c r="N198">
        <v>132.01</v>
      </c>
      <c r="O198">
        <v>49.4</v>
      </c>
      <c r="P198">
        <v>190.84</v>
      </c>
      <c r="Q198">
        <v>22.02</v>
      </c>
      <c r="R198">
        <v>43295</v>
      </c>
      <c r="S198">
        <v>14.54</v>
      </c>
      <c r="T198" cm="1">
        <f t="array" ref="T198">IF(_xll.EQNXTDZ("217829","NDP_ADJCLOSE",$B198) =0,T197,_xll.EQNXTDZ("217829","NDP_ADJCLOSE",$B198))</f>
        <v>22032.30078125</v>
      </c>
      <c r="U198" cm="1">
        <f t="array" ref="U198">IF(_xll.EQNXTDZ("218498","NDP_ADJCLOSE",$B198) =0,U197,_xll.EQNXTDZ("218498","NDP_ADJCLOSE",$B198))</f>
        <v>47667.3984375</v>
      </c>
      <c r="V198" cm="1">
        <f t="array" ref="V198">IF(_xll.EQNXTDZ("224455","NDP_ADJCLOSE",$B198) =0,V197,_xll.EQNXTDZ("224455","NDP_ADJCLOSE",$B198))</f>
        <v>15535.2998046875</v>
      </c>
    </row>
    <row r="199" spans="2:22" x14ac:dyDescent="0.35">
      <c r="B199" s="2">
        <v>45303</v>
      </c>
      <c r="C199">
        <v>40.409999999999997</v>
      </c>
      <c r="D199">
        <v>476.68</v>
      </c>
      <c r="E199">
        <v>189.71</v>
      </c>
      <c r="F199">
        <v>27.45</v>
      </c>
      <c r="G199">
        <v>409.56</v>
      </c>
      <c r="H199">
        <v>22.06</v>
      </c>
      <c r="I199">
        <v>68.02</v>
      </c>
      <c r="J199">
        <v>96.52</v>
      </c>
      <c r="K199">
        <v>63.62</v>
      </c>
      <c r="L199">
        <v>54.55</v>
      </c>
      <c r="M199">
        <v>66.430000000000007</v>
      </c>
      <c r="N199">
        <v>132.93</v>
      </c>
      <c r="O199">
        <v>49.96</v>
      </c>
      <c r="P199">
        <v>193.23</v>
      </c>
      <c r="Q199">
        <v>22.73</v>
      </c>
      <c r="R199">
        <v>43690</v>
      </c>
      <c r="S199">
        <v>14.64</v>
      </c>
      <c r="T199" cm="1">
        <f t="array" ref="T199">IF(_xll.EQNXTDZ("217829","NDP_ADJCLOSE",$B199) =0,T198,_xll.EQNXTDZ("217829","NDP_ADJCLOSE",$B199))</f>
        <v>21894.55078125</v>
      </c>
      <c r="U199" cm="1">
        <f t="array" ref="U199">IF(_xll.EQNXTDZ("218498","NDP_ADJCLOSE",$B199) =0,U198,_xll.EQNXTDZ("218498","NDP_ADJCLOSE",$B199))</f>
        <v>47512.6015625</v>
      </c>
      <c r="V199" cm="1">
        <f t="array" ref="V199">IF(_xll.EQNXTDZ("224455","NDP_ADJCLOSE",$B199) =0,V198,_xll.EQNXTDZ("224455","NDP_ADJCLOSE",$B199))</f>
        <v>15544.650390625</v>
      </c>
    </row>
    <row r="200" spans="2:22" x14ac:dyDescent="0.35">
      <c r="B200" s="2">
        <v>45302</v>
      </c>
      <c r="C200">
        <v>40.22</v>
      </c>
      <c r="D200">
        <v>476.35</v>
      </c>
      <c r="E200">
        <v>187.87</v>
      </c>
      <c r="F200">
        <v>27.42</v>
      </c>
      <c r="G200">
        <v>409.35</v>
      </c>
      <c r="H200">
        <v>21.98</v>
      </c>
      <c r="I200">
        <v>67.650000000000006</v>
      </c>
      <c r="J200">
        <v>96.71</v>
      </c>
      <c r="K200">
        <v>63.44</v>
      </c>
      <c r="L200">
        <v>54.24</v>
      </c>
      <c r="M200">
        <v>65.8</v>
      </c>
      <c r="N200">
        <v>132.82</v>
      </c>
      <c r="O200">
        <v>49.19</v>
      </c>
      <c r="P200">
        <v>193.55</v>
      </c>
      <c r="Q200">
        <v>22.83</v>
      </c>
      <c r="R200">
        <v>46350</v>
      </c>
      <c r="S200">
        <v>14.61</v>
      </c>
      <c r="T200" cm="1">
        <f t="array" ref="T200">IF(_xll.EQNXTDZ("217829","NDP_ADJCLOSE",$B200) =0,T199,_xll.EQNXTDZ("217829","NDP_ADJCLOSE",$B200))</f>
        <v>21647.19921875</v>
      </c>
      <c r="U200" cm="1">
        <f t="array" ref="U200">IF(_xll.EQNXTDZ("218498","NDP_ADJCLOSE",$B200) =0,U199,_xll.EQNXTDZ("218498","NDP_ADJCLOSE",$B200))</f>
        <v>47337.30078125</v>
      </c>
      <c r="V200" cm="1">
        <f t="array" ref="V200">IF(_xll.EQNXTDZ("224455","NDP_ADJCLOSE",$B200) =0,V199,_xll.EQNXTDZ("224455","NDP_ADJCLOSE",$B200))</f>
        <v>15476.4501953125</v>
      </c>
    </row>
    <row r="201" spans="2:22" x14ac:dyDescent="0.35">
      <c r="B201" s="2">
        <v>45301</v>
      </c>
      <c r="C201">
        <v>40.049999999999997</v>
      </c>
      <c r="D201">
        <v>476.56</v>
      </c>
      <c r="E201">
        <v>187.5</v>
      </c>
      <c r="F201">
        <v>27.4</v>
      </c>
      <c r="G201">
        <v>408.5</v>
      </c>
      <c r="H201">
        <v>21.82</v>
      </c>
      <c r="I201">
        <v>66.56</v>
      </c>
      <c r="J201">
        <v>96.17</v>
      </c>
      <c r="K201">
        <v>63.72</v>
      </c>
      <c r="L201">
        <v>54.12</v>
      </c>
      <c r="M201">
        <v>65.22</v>
      </c>
      <c r="N201">
        <v>132.83000000000001</v>
      </c>
      <c r="O201">
        <v>49.15</v>
      </c>
      <c r="P201">
        <v>195.08</v>
      </c>
      <c r="Q201">
        <v>22.49</v>
      </c>
      <c r="R201">
        <v>46325</v>
      </c>
      <c r="S201">
        <v>14.59</v>
      </c>
      <c r="T201" cm="1">
        <f t="array" ref="T201">IF(_xll.EQNXTDZ("217829","NDP_ADJCLOSE",$B201) =0,T200,_xll.EQNXTDZ("217829","NDP_ADJCLOSE",$B201))</f>
        <v>21618.69921875</v>
      </c>
      <c r="U201" cm="1">
        <f t="array" ref="U201">IF(_xll.EQNXTDZ("218498","NDP_ADJCLOSE",$B201) =0,U200,_xll.EQNXTDZ("218498","NDP_ADJCLOSE",$B201))</f>
        <v>47107.1484375</v>
      </c>
      <c r="V201" cm="1">
        <f t="array" ref="V201">IF(_xll.EQNXTDZ("224455","NDP_ADJCLOSE",$B201) =0,V200,_xll.EQNXTDZ("224455","NDP_ADJCLOSE",$B201))</f>
        <v>15386.7001953125</v>
      </c>
    </row>
    <row r="202" spans="2:22" x14ac:dyDescent="0.35">
      <c r="B202" s="2">
        <v>45300</v>
      </c>
      <c r="C202">
        <v>40.090000000000003</v>
      </c>
      <c r="D202">
        <v>473.88</v>
      </c>
      <c r="E202">
        <v>187.93</v>
      </c>
      <c r="F202">
        <v>27.45</v>
      </c>
      <c r="G202">
        <v>405.75</v>
      </c>
      <c r="H202">
        <v>21.97</v>
      </c>
      <c r="I202">
        <v>67.39</v>
      </c>
      <c r="J202">
        <v>96.62</v>
      </c>
      <c r="K202">
        <v>63.45</v>
      </c>
      <c r="L202">
        <v>54.23</v>
      </c>
      <c r="M202">
        <v>64.069999999999993</v>
      </c>
      <c r="N202">
        <v>132.06</v>
      </c>
      <c r="O202">
        <v>48.85</v>
      </c>
      <c r="P202">
        <v>194.97</v>
      </c>
      <c r="Q202">
        <v>22.48</v>
      </c>
      <c r="R202">
        <v>47045</v>
      </c>
      <c r="S202">
        <v>14.54</v>
      </c>
      <c r="T202" cm="1">
        <f t="array" ref="T202">IF(_xll.EQNXTDZ("217829","NDP_ADJCLOSE",$B202) =0,T201,_xll.EQNXTDZ("217829","NDP_ADJCLOSE",$B202))</f>
        <v>21544.849609375</v>
      </c>
      <c r="U202" cm="1">
        <f t="array" ref="U202">IF(_xll.EQNXTDZ("218498","NDP_ADJCLOSE",$B202) =0,U201,_xll.EQNXTDZ("218498","NDP_ADJCLOSE",$B202))</f>
        <v>46969.94921875</v>
      </c>
      <c r="V202" cm="1">
        <f t="array" ref="V202">IF(_xll.EQNXTDZ("224455","NDP_ADJCLOSE",$B202) =0,V201,_xll.EQNXTDZ("224455","NDP_ADJCLOSE",$B202))</f>
        <v>15409.7001953125</v>
      </c>
    </row>
    <row r="203" spans="2:22" x14ac:dyDescent="0.35">
      <c r="B203" s="2">
        <v>45299</v>
      </c>
      <c r="C203">
        <v>40.56</v>
      </c>
      <c r="D203">
        <v>474.6</v>
      </c>
      <c r="E203">
        <v>187.87</v>
      </c>
      <c r="F203">
        <v>27.36</v>
      </c>
      <c r="G203">
        <v>404.95</v>
      </c>
      <c r="H203">
        <v>21.81</v>
      </c>
      <c r="I203">
        <v>66.400000000000006</v>
      </c>
      <c r="J203">
        <v>97.24</v>
      </c>
      <c r="K203">
        <v>64.09</v>
      </c>
      <c r="L203">
        <v>54.99</v>
      </c>
      <c r="M203">
        <v>64.459999999999994</v>
      </c>
      <c r="N203">
        <v>132.59</v>
      </c>
      <c r="O203">
        <v>49.09</v>
      </c>
      <c r="P203">
        <v>196.73</v>
      </c>
      <c r="Q203">
        <v>22.94</v>
      </c>
      <c r="R203">
        <v>47305</v>
      </c>
      <c r="S203">
        <v>14.58</v>
      </c>
      <c r="T203" cm="1">
        <f t="array" ref="T203">IF(_xll.EQNXTDZ("217829","NDP_ADJCLOSE",$B203) =0,T202,_xll.EQNXTDZ("217829","NDP_ADJCLOSE",$B203))</f>
        <v>21513</v>
      </c>
      <c r="U203" cm="1">
        <f t="array" ref="U203">IF(_xll.EQNXTDZ("218498","NDP_ADJCLOSE",$B203) =0,U202,_xll.EQNXTDZ("218498","NDP_ADJCLOSE",$B203))</f>
        <v>46894.3515625</v>
      </c>
      <c r="V203" cm="1">
        <f t="array" ref="V203">IF(_xll.EQNXTDZ("224455","NDP_ADJCLOSE",$B203) =0,V202,_xll.EQNXTDZ("224455","NDP_ADJCLOSE",$B203))</f>
        <v>15342.5498046875</v>
      </c>
    </row>
    <row r="204" spans="2:22" x14ac:dyDescent="0.35">
      <c r="B204" s="2">
        <v>45296</v>
      </c>
      <c r="C204">
        <v>40.49</v>
      </c>
      <c r="D204">
        <v>467.92</v>
      </c>
      <c r="E204">
        <v>189.35</v>
      </c>
      <c r="F204">
        <v>27.41</v>
      </c>
      <c r="G204">
        <v>396.75</v>
      </c>
      <c r="H204">
        <v>22.13</v>
      </c>
      <c r="I204">
        <v>69.03</v>
      </c>
      <c r="J204">
        <v>96.29</v>
      </c>
      <c r="K204">
        <v>63.37</v>
      </c>
      <c r="L204">
        <v>54.54</v>
      </c>
      <c r="M204">
        <v>63.53</v>
      </c>
      <c r="N204">
        <v>130.86000000000001</v>
      </c>
      <c r="O204">
        <v>49.09</v>
      </c>
      <c r="P204">
        <v>193.25</v>
      </c>
      <c r="Q204">
        <v>23.23</v>
      </c>
      <c r="R204">
        <v>44385</v>
      </c>
      <c r="S204">
        <v>14.44</v>
      </c>
      <c r="T204" cm="1">
        <f t="array" ref="T204">IF(_xll.EQNXTDZ("217829","NDP_ADJCLOSE",$B204) =0,T203,_xll.EQNXTDZ("217829","NDP_ADJCLOSE",$B204))</f>
        <v>21710.80078125</v>
      </c>
      <c r="U204" cm="1">
        <f t="array" ref="U204">IF(_xll.EQNXTDZ("218498","NDP_ADJCLOSE",$B204) =0,U203,_xll.EQNXTDZ("218498","NDP_ADJCLOSE",$B204))</f>
        <v>47396.30078125</v>
      </c>
      <c r="V204" cm="1">
        <f t="array" ref="V204">IF(_xll.EQNXTDZ("224455","NDP_ADJCLOSE",$B204) =0,V203,_xll.EQNXTDZ("224455","NDP_ADJCLOSE",$B204))</f>
        <v>15438.849609375</v>
      </c>
    </row>
    <row r="205" spans="2:22" x14ac:dyDescent="0.35">
      <c r="B205" s="2">
        <v>45295</v>
      </c>
      <c r="C205">
        <v>40.43</v>
      </c>
      <c r="D205">
        <v>467.28</v>
      </c>
      <c r="E205">
        <v>189.32</v>
      </c>
      <c r="F205">
        <v>27.41</v>
      </c>
      <c r="G205">
        <v>396.28</v>
      </c>
      <c r="H205">
        <v>22.02</v>
      </c>
      <c r="I205">
        <v>67.569999999999993</v>
      </c>
      <c r="J205">
        <v>97.22</v>
      </c>
      <c r="K205">
        <v>63.49</v>
      </c>
      <c r="L205">
        <v>54.34</v>
      </c>
      <c r="M205">
        <v>63.06</v>
      </c>
      <c r="N205">
        <v>130.69999999999999</v>
      </c>
      <c r="O205">
        <v>49.01</v>
      </c>
      <c r="P205">
        <v>193.82</v>
      </c>
      <c r="Q205">
        <v>23.36</v>
      </c>
      <c r="R205">
        <v>44630</v>
      </c>
      <c r="S205">
        <v>14.44</v>
      </c>
      <c r="T205" cm="1">
        <f t="array" ref="T205">IF(_xll.EQNXTDZ("217829","NDP_ADJCLOSE",$B205) =0,T204,_xll.EQNXTDZ("217829","NDP_ADJCLOSE",$B205))</f>
        <v>21658.599609375</v>
      </c>
      <c r="U205" cm="1">
        <f t="array" ref="U205">IF(_xll.EQNXTDZ("218498","NDP_ADJCLOSE",$B205) =0,U204,_xll.EQNXTDZ("218498","NDP_ADJCLOSE",$B205))</f>
        <v>47309.69921875</v>
      </c>
      <c r="V205" cm="1">
        <f t="array" ref="V205">IF(_xll.EQNXTDZ("224455","NDP_ADJCLOSE",$B205) =0,V204,_xll.EQNXTDZ("224455","NDP_ADJCLOSE",$B205))</f>
        <v>15339.2001953125</v>
      </c>
    </row>
    <row r="206" spans="2:22" x14ac:dyDescent="0.35">
      <c r="B206" s="2">
        <v>45294</v>
      </c>
      <c r="C206">
        <v>40.5</v>
      </c>
      <c r="D206">
        <v>468.79</v>
      </c>
      <c r="E206">
        <v>189.13</v>
      </c>
      <c r="F206">
        <v>27.41</v>
      </c>
      <c r="G206">
        <v>398.33</v>
      </c>
      <c r="H206">
        <v>22.14</v>
      </c>
      <c r="I206">
        <v>68.19</v>
      </c>
      <c r="J206">
        <v>98.72</v>
      </c>
      <c r="K206">
        <v>63.13</v>
      </c>
      <c r="L206">
        <v>54.3</v>
      </c>
      <c r="M206">
        <v>63.21</v>
      </c>
      <c r="N206">
        <v>130.85</v>
      </c>
      <c r="O206">
        <v>48.59</v>
      </c>
      <c r="P206">
        <v>194.2</v>
      </c>
      <c r="Q206">
        <v>23.67</v>
      </c>
      <c r="R206">
        <v>43080</v>
      </c>
      <c r="S206">
        <v>14.49</v>
      </c>
      <c r="T206" cm="1">
        <f t="array" ref="T206">IF(_xll.EQNXTDZ("217829","NDP_ADJCLOSE",$B206) =0,T205,_xll.EQNXTDZ("217829","NDP_ADJCLOSE",$B206))</f>
        <v>21517.349609375</v>
      </c>
      <c r="U206" cm="1">
        <f t="array" ref="U206">IF(_xll.EQNXTDZ("218498","NDP_ADJCLOSE",$B206) =0,U205,_xll.EQNXTDZ("218498","NDP_ADJCLOSE",$B206))</f>
        <v>46529.05078125</v>
      </c>
      <c r="V206" cm="1">
        <f t="array" ref="V206">IF(_xll.EQNXTDZ("224455","NDP_ADJCLOSE",$B206) =0,V205,_xll.EQNXTDZ("224455","NDP_ADJCLOSE",$B206))</f>
        <v>15188.7998046875</v>
      </c>
    </row>
    <row r="208" spans="2:22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  <c r="T208" t="str">
        <f t="shared" ref="T208:V208" si="2">T5</f>
        <v>NIFTY</v>
      </c>
      <c r="U208" t="str">
        <f t="shared" si="2"/>
        <v>NIFTY MID CAP</v>
      </c>
      <c r="V208" t="str">
        <f t="shared" si="2"/>
        <v>NIFTY SMALL CAP</v>
      </c>
    </row>
    <row r="209" spans="2:22" x14ac:dyDescent="0.35">
      <c r="B209" t="s">
        <v>79</v>
      </c>
      <c r="C209" s="17">
        <f>C6</f>
        <v>47.83</v>
      </c>
      <c r="D209" s="17">
        <f t="shared" si="0"/>
        <v>584.59</v>
      </c>
      <c r="E209" s="17">
        <f t="shared" si="0"/>
        <v>251.27</v>
      </c>
      <c r="F209" s="17">
        <f t="shared" si="0"/>
        <v>29.03</v>
      </c>
      <c r="G209" s="17">
        <f t="shared" si="0"/>
        <v>494.47</v>
      </c>
      <c r="H209" s="17">
        <f t="shared" si="0"/>
        <v>22.33</v>
      </c>
      <c r="I209" s="17">
        <f t="shared" si="0"/>
        <v>71.38</v>
      </c>
      <c r="J209" s="17">
        <f t="shared" si="0"/>
        <v>93.87</v>
      </c>
      <c r="K209" s="17">
        <f t="shared" si="0"/>
        <v>69.56</v>
      </c>
      <c r="L209" s="17">
        <f t="shared" si="0"/>
        <v>61.03</v>
      </c>
      <c r="M209" s="17">
        <f t="shared" si="0"/>
        <v>70.13</v>
      </c>
      <c r="N209" s="17">
        <f t="shared" si="0"/>
        <v>158.4</v>
      </c>
      <c r="O209" s="17">
        <f t="shared" si="0"/>
        <v>56.56</v>
      </c>
      <c r="P209" s="17">
        <f t="shared" si="0"/>
        <v>225.65</v>
      </c>
      <c r="Q209" s="17">
        <f t="shared" si="0"/>
        <v>32.17</v>
      </c>
      <c r="R209" s="17">
        <f t="shared" ref="R209:S209" si="3">R6</f>
        <v>68785</v>
      </c>
      <c r="S209" s="17">
        <f t="shared" si="3"/>
        <v>16.61</v>
      </c>
      <c r="T209" s="17">
        <f t="shared" ref="T209:V209" si="4">T6</f>
        <v>24854.05</v>
      </c>
      <c r="U209" s="17">
        <f t="shared" si="4"/>
        <v>58649.15</v>
      </c>
      <c r="V209" s="17">
        <f t="shared" si="4"/>
        <v>19077.8</v>
      </c>
    </row>
    <row r="210" spans="2:22" x14ac:dyDescent="0.35">
      <c r="B210" t="s">
        <v>80</v>
      </c>
      <c r="C210" s="17">
        <f>AVERAGE(C6:C35)</f>
        <v>46.74366666666667</v>
      </c>
      <c r="D210" s="17">
        <f t="shared" ref="D210:Q210" si="5">AVERAGE(D6:D35)</f>
        <v>569.70799999999997</v>
      </c>
      <c r="E210" s="17">
        <f t="shared" si="5"/>
        <v>242.31966666666668</v>
      </c>
      <c r="F210" s="17">
        <f t="shared" si="5"/>
        <v>28.451999999999995</v>
      </c>
      <c r="G210" s="17">
        <f t="shared" si="5"/>
        <v>482.68000000000006</v>
      </c>
      <c r="H210" s="17">
        <f t="shared" si="5"/>
        <v>22.379666666666672</v>
      </c>
      <c r="I210" s="17">
        <f t="shared" si="5"/>
        <v>72.55</v>
      </c>
      <c r="J210" s="17">
        <f t="shared" si="5"/>
        <v>97.458833333333345</v>
      </c>
      <c r="K210" s="17">
        <f t="shared" si="5"/>
        <v>69.804333333333318</v>
      </c>
      <c r="L210" s="17">
        <f t="shared" si="5"/>
        <v>60.665166666666664</v>
      </c>
      <c r="M210" s="17">
        <f t="shared" si="5"/>
        <v>70.712333333333333</v>
      </c>
      <c r="N210" s="17">
        <f t="shared" si="5"/>
        <v>155.28666666666666</v>
      </c>
      <c r="O210" s="17">
        <f t="shared" si="5"/>
        <v>57.694833333333342</v>
      </c>
      <c r="P210" s="17">
        <f t="shared" si="5"/>
        <v>218.74066666666661</v>
      </c>
      <c r="Q210" s="17">
        <f t="shared" si="5"/>
        <v>30.376666666666665</v>
      </c>
      <c r="R210" s="17">
        <f t="shared" ref="R210:S210" si="6">AVERAGE(R6:R35)</f>
        <v>62525.333333333336</v>
      </c>
      <c r="S210" s="17">
        <f t="shared" si="6"/>
        <v>16.456333333333333</v>
      </c>
      <c r="T210" s="17">
        <f t="shared" ref="T210:V210" si="7">AVERAGE(T6:T35)</f>
        <v>25331.438333333339</v>
      </c>
      <c r="U210" s="17">
        <f t="shared" si="7"/>
        <v>59479.348333333335</v>
      </c>
      <c r="V210" s="17">
        <f t="shared" si="7"/>
        <v>19160.245000000003</v>
      </c>
    </row>
    <row r="211" spans="2:22" x14ac:dyDescent="0.35">
      <c r="B211" t="s">
        <v>81</v>
      </c>
      <c r="C211" s="17">
        <f>AVERAGE(C6:C65)</f>
        <v>45.362666666666669</v>
      </c>
      <c r="D211" s="17">
        <f t="shared" ref="D211:Q211" si="8">AVERAGE(D6:D65)</f>
        <v>558.17316666666693</v>
      </c>
      <c r="E211" s="17">
        <f t="shared" si="8"/>
        <v>235.13400000000001</v>
      </c>
      <c r="F211" s="17">
        <f t="shared" si="8"/>
        <v>28.423333333333332</v>
      </c>
      <c r="G211" s="17">
        <f t="shared" si="8"/>
        <v>472.9996666666666</v>
      </c>
      <c r="H211" s="17">
        <f t="shared" si="8"/>
        <v>22.224500000000003</v>
      </c>
      <c r="I211" s="17">
        <f t="shared" si="8"/>
        <v>73.642999999999986</v>
      </c>
      <c r="J211" s="17">
        <f t="shared" si="8"/>
        <v>97.28325000000001</v>
      </c>
      <c r="K211" s="17">
        <f t="shared" si="8"/>
        <v>69.11333333333333</v>
      </c>
      <c r="L211" s="17">
        <f t="shared" si="8"/>
        <v>60.057416666666668</v>
      </c>
      <c r="M211" s="17">
        <f t="shared" si="8"/>
        <v>69.715499999999992</v>
      </c>
      <c r="N211" s="17">
        <f t="shared" si="8"/>
        <v>152.1198333333333</v>
      </c>
      <c r="O211" s="17">
        <f t="shared" si="8"/>
        <v>57.105583333333364</v>
      </c>
      <c r="P211" s="17">
        <f t="shared" si="8"/>
        <v>216.07866666666663</v>
      </c>
      <c r="Q211" s="17">
        <f t="shared" si="8"/>
        <v>28.083833333333324</v>
      </c>
      <c r="R211" s="17">
        <f t="shared" ref="R211:S211" si="9">AVERAGE(R6:R65)</f>
        <v>61470.916666666664</v>
      </c>
      <c r="S211" s="17">
        <f t="shared" si="9"/>
        <v>16.2315</v>
      </c>
      <c r="T211" s="17">
        <f t="shared" ref="T211:V211" si="10">AVERAGE(T6:T65)</f>
        <v>25021.900833333333</v>
      </c>
      <c r="U211" s="17">
        <f t="shared" si="10"/>
        <v>58774.927499999976</v>
      </c>
      <c r="V211" s="17">
        <f t="shared" si="10"/>
        <v>18998.592499999995</v>
      </c>
    </row>
    <row r="212" spans="2:22" x14ac:dyDescent="0.35">
      <c r="B212" t="s">
        <v>82</v>
      </c>
      <c r="C212" s="17">
        <f>AVERAGE(C6:C206)</f>
        <v>43.209651741293527</v>
      </c>
      <c r="D212" s="17">
        <f t="shared" ref="D212:Q212" si="11">AVERAGE(D6:D206)</f>
        <v>528.96885572139331</v>
      </c>
      <c r="E212" s="17">
        <f t="shared" si="11"/>
        <v>215.09771144278611</v>
      </c>
      <c r="F212" s="17">
        <f t="shared" si="11"/>
        <v>28.403134328358188</v>
      </c>
      <c r="G212" s="17">
        <f t="shared" si="11"/>
        <v>453.83213930348285</v>
      </c>
      <c r="H212" s="17">
        <f t="shared" si="11"/>
        <v>22.669004975124381</v>
      </c>
      <c r="I212" s="17">
        <f t="shared" si="11"/>
        <v>75.020796019900502</v>
      </c>
      <c r="J212" s="17">
        <f t="shared" si="11"/>
        <v>94.106840796019924</v>
      </c>
      <c r="K212" s="17">
        <f t="shared" si="11"/>
        <v>67.301293532338335</v>
      </c>
      <c r="L212" s="17">
        <f t="shared" si="11"/>
        <v>57.994850746268661</v>
      </c>
      <c r="M212" s="17">
        <f t="shared" si="11"/>
        <v>68.745373134328318</v>
      </c>
      <c r="N212" s="17">
        <f t="shared" si="11"/>
        <v>145.24676616915428</v>
      </c>
      <c r="O212" s="17">
        <f t="shared" si="11"/>
        <v>53.77659203980101</v>
      </c>
      <c r="P212" s="17">
        <f t="shared" si="11"/>
        <v>206.38149253731362</v>
      </c>
      <c r="Q212" s="17">
        <f t="shared" si="11"/>
        <v>25.85482587064676</v>
      </c>
      <c r="R212" s="17">
        <f t="shared" ref="R212:S212" si="12">AVERAGE(R6:R206)</f>
        <v>60660.348308457716</v>
      </c>
      <c r="S212" s="17">
        <f t="shared" si="12"/>
        <v>15.56393034825871</v>
      </c>
      <c r="T212" s="17">
        <f t="shared" ref="T212:V212" si="13">AVERAGE(T6:T206)</f>
        <v>23318.792529539809</v>
      </c>
      <c r="U212" s="17">
        <f t="shared" si="13"/>
        <v>53102.604454291039</v>
      </c>
      <c r="V212" s="17">
        <f t="shared" si="13"/>
        <v>17301.443524564675</v>
      </c>
    </row>
    <row r="213" spans="2:22" x14ac:dyDescent="0.35">
      <c r="B213" t="s">
        <v>83</v>
      </c>
      <c r="C213" s="69">
        <f>C209/C210</f>
        <v>1.023240225057227</v>
      </c>
      <c r="D213" s="69">
        <f t="shared" ref="D213:Q213" si="14">D209/D210</f>
        <v>1.0261221538051073</v>
      </c>
      <c r="E213" s="69">
        <f t="shared" si="14"/>
        <v>1.0369360582921459</v>
      </c>
      <c r="F213" s="69">
        <f t="shared" si="14"/>
        <v>1.0203149163503447</v>
      </c>
      <c r="G213" s="69">
        <f t="shared" si="14"/>
        <v>1.0244261208253915</v>
      </c>
      <c r="H213" s="69">
        <f t="shared" si="14"/>
        <v>0.99778072357348158</v>
      </c>
      <c r="I213" s="69">
        <f t="shared" si="14"/>
        <v>0.98387319090282566</v>
      </c>
      <c r="J213" s="69">
        <f t="shared" si="14"/>
        <v>0.96317590504024764</v>
      </c>
      <c r="K213" s="69">
        <f t="shared" si="14"/>
        <v>0.99649973974872641</v>
      </c>
      <c r="L213" s="69">
        <f t="shared" si="14"/>
        <v>1.0060138849586941</v>
      </c>
      <c r="M213" s="69">
        <f t="shared" si="14"/>
        <v>0.99176475579460432</v>
      </c>
      <c r="N213" s="69">
        <f t="shared" si="14"/>
        <v>1.0200489417421543</v>
      </c>
      <c r="O213" s="69">
        <f t="shared" si="14"/>
        <v>0.98033041664620446</v>
      </c>
      <c r="P213" s="69">
        <f t="shared" si="14"/>
        <v>1.0315868715160421</v>
      </c>
      <c r="Q213" s="69">
        <f t="shared" si="14"/>
        <v>1.0590365412048723</v>
      </c>
      <c r="R213" s="69">
        <f t="shared" ref="R213:S213" si="15">R209/R210</f>
        <v>1.1001140870900328</v>
      </c>
      <c r="S213" s="69">
        <f t="shared" si="15"/>
        <v>1.009337843586056</v>
      </c>
      <c r="T213" s="69">
        <f t="shared" ref="T213:V213" si="16">T209/T210</f>
        <v>0.98115431397730191</v>
      </c>
      <c r="U213" s="69">
        <f t="shared" si="16"/>
        <v>0.98604224228078718</v>
      </c>
      <c r="V213" s="69">
        <f t="shared" si="16"/>
        <v>0.99569708007387159</v>
      </c>
    </row>
    <row r="214" spans="2:22" x14ac:dyDescent="0.35">
      <c r="B214" t="s">
        <v>84</v>
      </c>
      <c r="C214" s="69">
        <f t="shared" ref="C214:Q215" si="17">C210/C211</f>
        <v>1.0304435365351832</v>
      </c>
      <c r="D214" s="69">
        <f t="shared" si="17"/>
        <v>1.0206653311591767</v>
      </c>
      <c r="E214" s="69">
        <f t="shared" si="17"/>
        <v>1.0305598793312183</v>
      </c>
      <c r="F214" s="69">
        <f t="shared" si="17"/>
        <v>1.0010085610413977</v>
      </c>
      <c r="G214" s="69">
        <f t="shared" si="17"/>
        <v>1.020465835423422</v>
      </c>
      <c r="H214" s="69">
        <f t="shared" si="17"/>
        <v>1.0069817843671025</v>
      </c>
      <c r="I214" s="69">
        <f t="shared" si="17"/>
        <v>0.98515812772429168</v>
      </c>
      <c r="J214" s="69">
        <f t="shared" si="17"/>
        <v>1.0018048670591633</v>
      </c>
      <c r="K214" s="69">
        <f t="shared" si="17"/>
        <v>1.0099980708015819</v>
      </c>
      <c r="L214" s="69">
        <f t="shared" si="17"/>
        <v>1.0101194828837403</v>
      </c>
      <c r="M214" s="69">
        <f t="shared" si="17"/>
        <v>1.0142985897445094</v>
      </c>
      <c r="N214" s="69">
        <f t="shared" si="17"/>
        <v>1.0208180173744605</v>
      </c>
      <c r="O214" s="69">
        <f t="shared" si="17"/>
        <v>1.0103186057405358</v>
      </c>
      <c r="P214" s="69">
        <f t="shared" si="17"/>
        <v>1.0123195873107942</v>
      </c>
      <c r="Q214" s="69">
        <f t="shared" si="17"/>
        <v>1.0816424633389319</v>
      </c>
      <c r="R214" s="69">
        <f t="shared" ref="R214:S214" si="18">R210/R211</f>
        <v>1.0171530981453289</v>
      </c>
      <c r="S214" s="69">
        <f t="shared" si="18"/>
        <v>1.0138516670260502</v>
      </c>
      <c r="T214" s="69">
        <f t="shared" ref="T214:V214" si="19">T210/T211</f>
        <v>1.0123706628869558</v>
      </c>
      <c r="U214" s="69">
        <f t="shared" si="19"/>
        <v>1.0119850566099526</v>
      </c>
      <c r="V214" s="69">
        <f t="shared" si="19"/>
        <v>1.0085086566281165</v>
      </c>
    </row>
    <row r="215" spans="2:22" x14ac:dyDescent="0.35">
      <c r="B215" t="s">
        <v>85</v>
      </c>
      <c r="C215" s="69">
        <f t="shared" si="17"/>
        <v>1.049827176073155</v>
      </c>
      <c r="D215" s="69">
        <f t="shared" si="17"/>
        <v>1.0552098873674625</v>
      </c>
      <c r="E215" s="69">
        <f t="shared" si="17"/>
        <v>1.0931497058839854</v>
      </c>
      <c r="F215" s="69">
        <f t="shared" si="17"/>
        <v>1.0007111540839695</v>
      </c>
      <c r="G215" s="69">
        <f t="shared" si="17"/>
        <v>1.0422348390587786</v>
      </c>
      <c r="H215" s="69">
        <f t="shared" si="17"/>
        <v>0.98039150921656459</v>
      </c>
      <c r="I215" s="69">
        <f t="shared" si="17"/>
        <v>0.98163447879791854</v>
      </c>
      <c r="J215" s="69">
        <f t="shared" si="17"/>
        <v>1.0337532232206696</v>
      </c>
      <c r="K215" s="69">
        <f t="shared" si="17"/>
        <v>1.0269242938120395</v>
      </c>
      <c r="L215" s="69">
        <f t="shared" si="17"/>
        <v>1.0355646388232271</v>
      </c>
      <c r="M215" s="69">
        <f t="shared" si="17"/>
        <v>1.0141118859559617</v>
      </c>
      <c r="N215" s="69">
        <f t="shared" si="17"/>
        <v>1.0473199324532614</v>
      </c>
      <c r="O215" s="69">
        <f t="shared" si="17"/>
        <v>1.0619040955787697</v>
      </c>
      <c r="P215" s="69">
        <f t="shared" si="17"/>
        <v>1.0469866459929771</v>
      </c>
      <c r="Q215" s="69">
        <f t="shared" si="17"/>
        <v>1.0862124337575669</v>
      </c>
      <c r="R215" s="69">
        <f t="shared" ref="R215:S215" si="20">R211/R212</f>
        <v>1.01336240857186</v>
      </c>
      <c r="S215" s="69">
        <f t="shared" si="20"/>
        <v>1.0428920996691544</v>
      </c>
      <c r="T215" s="69">
        <f t="shared" ref="T215:V215" si="21">T211/T212</f>
        <v>1.0730358701736404</v>
      </c>
      <c r="U215" s="69">
        <f t="shared" si="21"/>
        <v>1.1068181702950461</v>
      </c>
      <c r="V215" s="69">
        <f t="shared" si="21"/>
        <v>1.0980929119021601</v>
      </c>
    </row>
  </sheetData>
  <pageMargins left="0.7" right="0.7" top="0.75" bottom="0.75" header="0.3" footer="0.3"/>
  <ignoredErrors>
    <ignoredError sqref="U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17.729435576752199</v>
      </c>
      <c r="C18">
        <v>9.3523186181100009</v>
      </c>
      <c r="D18">
        <v>10.613677402283599</v>
      </c>
      <c r="E18">
        <v>3.4251807723119598</v>
      </c>
      <c r="F18">
        <v>5.8134572889656502</v>
      </c>
      <c r="G18">
        <v>36.292563798908702</v>
      </c>
      <c r="H18">
        <v>17.637359747727199</v>
      </c>
    </row>
    <row r="19" spans="1:8" x14ac:dyDescent="0.35">
      <c r="A19" s="2">
        <v>44196</v>
      </c>
      <c r="B19">
        <v>16.6617704734143</v>
      </c>
      <c r="C19">
        <v>10.426078419994299</v>
      </c>
      <c r="D19">
        <v>9.4969736192668108</v>
      </c>
      <c r="E19">
        <v>3.2857662061696602</v>
      </c>
      <c r="F19">
        <v>5.3917243420704004</v>
      </c>
      <c r="G19">
        <v>33.697928375626503</v>
      </c>
      <c r="H19">
        <v>17.494770758291999</v>
      </c>
    </row>
    <row r="20" spans="1:8" x14ac:dyDescent="0.35">
      <c r="A20" s="2">
        <v>44561</v>
      </c>
      <c r="B20">
        <v>22.276701045882</v>
      </c>
      <c r="C20">
        <v>13.640269815163901</v>
      </c>
      <c r="D20">
        <v>12.0143400920284</v>
      </c>
      <c r="E20">
        <v>3.9219528824559502</v>
      </c>
      <c r="F20">
        <v>6.9694219166098499</v>
      </c>
      <c r="G20">
        <v>46.9946742400899</v>
      </c>
      <c r="H20">
        <v>21.2728233859455</v>
      </c>
    </row>
    <row r="21" spans="1:8" x14ac:dyDescent="0.35">
      <c r="A21" s="2">
        <v>44925</v>
      </c>
      <c r="B21">
        <v>22.968710553754502</v>
      </c>
      <c r="C21">
        <v>12.7503134076109</v>
      </c>
      <c r="D21">
        <v>11.613759173386899</v>
      </c>
      <c r="E21">
        <v>3.3663429375371701</v>
      </c>
      <c r="F21">
        <v>7.2566701233933903</v>
      </c>
      <c r="G21">
        <v>45.995636030790699</v>
      </c>
      <c r="H21">
        <v>20.368231328584699</v>
      </c>
    </row>
    <row r="22" spans="1:8" x14ac:dyDescent="0.35">
      <c r="A22" s="2">
        <v>45289</v>
      </c>
      <c r="B22">
        <v>24.345268158817699</v>
      </c>
      <c r="C22">
        <v>16.325735645340298</v>
      </c>
      <c r="D22">
        <v>12.003385233618101</v>
      </c>
      <c r="E22">
        <v>3.37865711154884</v>
      </c>
      <c r="F22">
        <v>7.6461004683936897</v>
      </c>
      <c r="G22">
        <v>54.664081384027099</v>
      </c>
      <c r="H22">
        <v>19.107601591694401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5.9885244145746919E-2</v>
      </c>
      <c r="C26" s="58" cm="1">
        <f t="array" ref="C26">(C22/INDEX(C3:C22,MATCH(TRUE,INDEX(ISNUMBER(C3:C22),0),0)))^(1/C24)-1</f>
        <v>0.12989456714169711</v>
      </c>
      <c r="D26" s="58" cm="1">
        <f t="array" ref="D26">(D22/INDEX(D3:D22,MATCH(TRUE,INDEX(ISNUMBER(D3:D22),0),0)))^(1/D24)-1</f>
        <v>3.2577411945000412E-2</v>
      </c>
      <c r="E26" s="58" cm="1">
        <f t="array" ref="E26">(E22/INDEX(E3:E22,MATCH(TRUE,INDEX(ISNUMBER(E3:E22),0),0)))^(1/E24)-1</f>
        <v>1.66030905820298E-2</v>
      </c>
      <c r="F26" s="58" cm="1">
        <f t="array" ref="F26">(F22/INDEX(F3:F22,MATCH(TRUE,INDEX(ISNUMBER(F3:F22),0),0)))^(1/F24)-1</f>
        <v>4.4030337225370308E-2</v>
      </c>
      <c r="G26" s="58" cm="1">
        <f t="array" ref="G26">(G22/INDEX(G3:G22,MATCH(TRUE,INDEX(ISNUMBER(G3:G22),0),0)))^(1/G24)-1</f>
        <v>6.0130008595538742E-2</v>
      </c>
      <c r="H26" s="58" cm="1">
        <f t="array" ref="H26">(H22/INDEX(H3:H22,MATCH(TRUE,INDEX(ISNUMBER(H3:H22),0),0)))^(1/H24)-1</f>
        <v>7.2158243841931924E-2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9332899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28233859455,20.3682313285847,19.1076015916944],"VGK^FG_PRICE(0,-200D)":[69.56,69.04,68.96,68.87,69.9,69.67,69.24,69.44,69.19,69.26,69.67,69.29,70.09,70.31,71.1,71.68,71.72,70.29,70.7,70.03,69.81,71.04,69.83,70.0,70.26,69.75,69.32,68.84,68.47,68.8,68.35,69.26,69.42,69.6,70.93,70.77,70.55,70.85,70.55,70.77,69.58,69.99,69.4,69.59,68.82,68.45,67.76,67.39,66.5,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],"IWM^FG_TOTAL_RETURNC(0,-6AM)":17.747438,"VGK^FG_TOTAL_RETURNC(0,-6AM)":9.738016,"EWQ^FG_TOTAL_RETURNC(0,-6AM)":0.8837223,"EWL^FG_TOTAL_RETURNC(0,-6AM)":16.402256,"EWA^FG_TOTAL_RETURNC(0,-6AM)":16.212666,"VWO^FMA_PCT_ABOVE_MAVG(200,0,,,,\"PORTAGG\")":36.8677248677249,"SPY^PERCENT_CHANGE(FMA_EPS(+1,0,,,,\"PORTAGG\",\"MEAN\"),FMA_EPS(+1,-3AM,,,,\"PORTAGG\",\"MEAN\"))":-1.6257699670242,"IWM^FMA_COS_UP(\"EPS\",\"1M\",+1,0,,,\"PORTAGG\",\"MEANR\")":347.0,"URTH^SIZE(FG_CONSTITUENTS)":1412,"EWI^FG_COMPANY_NAME":"iShares MSCI Italy ETF","EMXC^FG_TOTAL_RETURNC(-1AM,-2AM)":-0.66115856,"DBC^FG_TOTAL_RETURNC(-1AM,-2AM)":-1.7109394,"EWJ^P_PRICE(0)/P_PRICE_HIGH_PR(0,,,USD,,,\"PRICE\",\"INTRA\",\"52W\")":0.9575369,"USO^P_PRICE(0)/P_PRICE_HIGH_PR(0,,,USD,,,\"PRICE\",\"INTRA\",\"52W\")":0.8557726,"GLD^P_PRICE(0)/P_PRICE_HIGH_PR(0,,,USD,,,\"PRICE\",\"INTRA\",\"52W\")":0.9996022,"EMXC^FG_COMPANY_NAME":"iShares MSCI Emerging Markets ex China ETF","TRYUS10Y-FDS^FG_YIELD(0,,,,\"YTM\")":4.0789,"VWO^FG_PE(0)":15.264493899113,"VWO^FG_COMPANY_NAME":"Vanguard FTSE Emerging Markets ETF","BIGPX^P_PRICE(0)/P_PRICE_HIGH_PR(0,,,USD,,,\"PRICE\",\"INTRA\",\"52W\")":0.9993983,"FXI^PERCENT_CHANGE(FMA_EPS(+1,0,,,,\"PORTAGG\",\"MEAN\"),FMA_EPS(+1,-3AM,,,,\"PORTAGG\",\"MEAN\"))":4.77178877627084,"EWU^FG_COMPANY_NAME":"iShares MSCI United Kingdom ETF","DBC^FG_TOTAL_RETURNC(0,-6AM)":-4.286325,"SPY^FG_TOTAL_RETURNC(0,-6AM)":17.769062,"EMXC^PERCENT_CHANGE(FMA_EPS(+1,0,,,,\"PORTAGG\",\"MEAN\"),FMA_EPS(+1,-1AM,,,,\"PORTAGG\",\"MEAN\"))":-3.23149309475995,"EWG^PERCENT_CHANGE(FMA_EPS(+1,0,,,,\"PORTAGG\",\"MEAN\"),FMA_EPS(+1,-1AM,,,,\"PORTAGG\",\"MEAN\"))":-4.69159585080512,"EWN^FMA_COS_DOWN(\"EPS\",\"1M\",+1,0,,,\"PORTAGG\",\"MEANR\")":22.0,"EWL^FMA_COS_UP(\"EPS\",\"1M\",+1,0,,,\"PORTAGG\",\"MEANR\")":11.0,"BIGPX^FG_TOTAL_RETURNC(-1AM,-2AM)":1.2399316,"SPY^FG_TOTAL_RETURNC(-1AM,-2AM)":1.279068,"FXI^FG_TOTAL_RETURNC(0,-1AM)":22.833134,"TLT^FG_TOTAL_RETURNC(0,-1AM)":-5.4413614,"UUP^FG_TOTAL_RETURNC(0,-1AM)":2.9067755,"EWJ^FG_COMPANY_NAME":"iShares MSCI Japan ETF","VWO^FG_PE_NTM(0,,,90,0)":12.8414875718824,"URTH^FG_COMPANY_NAME":"iShares MSCI World ETF","SPY^FG_TOTAL_RETURNC(0,-3AM)":6.1024427,"VGK^FG_TOTAL_RETURNC(0,-3AM)":2.4238944,"EWQ^FG_TOTAL_RETURNC(0,-3AM)":0.95164776,"EWL^FG_TOTAL_RETURNC(0,-3AM)":3.8089514,"EWA^FG_TOTAL_RETURNC(0,-3AM)":5.7745814,"EMXC^FMA_PCT_ABOVE_MAVG(200,0,,,,\"PORTAGG\")":57.7941176470588,"VGK^PERCENT_CHANGE(FMA_EPS(+1,0,,,,\"PORTAGG\",\"MEAN\"),FMA_EPS(+1,-3AM,,,,\"PORTAGG\",\"MEAN\"))":2.00900919227055,"SPY^PERCENT_CHANGE(FMA_EPS(+1,0,,,,\"PORTAGG\",\"MEAN\"),FMA_EPS(+1,-1AM,,,,\"PORTAGG\",\"MEAN\"))":-1.39872289427633,"EWG^FMA_PCT_ABOVE_MAVG(200,0,,,,\"PORTAGG\")":59.6491228070175,"QQQ^SIZE(FG_CONSTITUENTS)":102,"URTH^FMA_COS_DOWN(\"EPS\",\"1M\",+1,0,,,\"PORTAGG\",\"MEANR\")":610.0,"EWN^FMA_COS_UP(\"EPS\",\"1M\",+1,0,,,\"PORTAGG\",\"MEANR\")":14.0,"EWJ^SIZE(FG_CONSTITUENTS)":199,"EWD^FG_COMPANY_NAME":"iShares MSCI Sweden ETF","BTC00-USA^FG_PRICE(-1AM)/MAX(FG_PRICE(-1AM,-13AM,D))":0.813637286071839,"VGK^P_PRICE(-1AM)/P_PRICE_HIGH_PR(-1AM,,,,,,\"PRICE\",\"INTRA\",\"52W\")":0.98199975,"QQQ^P_PRICE(-1AM)/P_PRICE_HIGH_PR(-1AM,,,,,,\"PRICE\",\"INTRA\",\"52W\")":0.93628854,"EWJ^FG_TOTAL_RETURNC(0,-3AM)":-0.3835261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2925637989087,33.6979283756265,46.9946742400899,45.9956360307907,54.6640813840271],"TLT^FG_PRICE(0,-200D)":[93.87,93.8,95.31,94.91,93.765,93.7,94.08,94.45,94.99,94.83,95.55,96.74,97.66,98.49,98.1,98.57,98.06,97.83,98.65,98.67,98.88,99.26,99.59,100.84,101.33,100.41,100.14,100.61,100.69,99.99,99.56,99.57,99.01,97.75,96.49,97.53,97.85,97.97,98.14,98.39,97.75,98.73,98.67,97.89,97.44,97.1,97.89,97.28,96.61,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],"IWM^FG_TOTAL_RETURNC(0,-3AM)":3.8906574,"VWO^P_PRICE(-1AM)/P_PRICE_HIGH_PR(-1AM,,,,,,\"PRICE\",\"INTRA\",\"52W\")":0.9736468,"UUP^FG_PRICE(0,-200D)":[29.03,29.11,29.02,28.94,28.92,28.83,28.81,28.82,28.69,28.69,28.67,28.51,28.42,28.3,28.18,28.07,28.08,28.21,28.02,28.18,28.14,28.09,28.21,28.18,28.09,28.18,28.22,28.34,28.31,28.3,28.18,28.14,28.18,28.32,28.27,28.19,28.09,27.93,28.02,27.96,28.2,28.07,28.16,28.26,28.41,28.55,28.45,28.42,28.57,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],"EMXC^P_PRICE(0)/P_PRICE_HIGH_PR(0,,,USD,,,\"PRICE\",\"INTRA\",\"52W\")":0.96490115,"FXI^FG_PE(0)":11.6234467398458,"URTH^P_PRICE(0)/P_PRICE_LOW_PR(0,,,USD,,,\"PRICE\",\"INTRA\",\"52W\")-1":0.38099384,"EWU^PERCENT_CHANGE(FMA_EPS(+1,0,,,,\"PORTAGG\",\"MEAN\"),FMA_EPS(+1,-3AM,,,,\"PORTAGG\",\"MEAN\"))":0.311238964375326,"EWA^PERCENT_CHANGE(FMA_EPS(+1,0,,,,\"PORTAGG\",\"MEAN\"),FMA_EPS(+1,-1AM,,,,\"PORTAGG\",\"MEAN\"))":-0.0882223806082973,"SPY^FMA_COS_DOWN(\"EPS\",\"1M\",+1,0,,,\"PORTAGG\",\"MEANR\")":212.0,"EWG^FMA_COS_UP(\"EPS\",\"1M\",+1,0,,,\"PORTAGG\",\"MEANR\")":20.0,"EMXC^FG_TOTAL_RETURNC(0,-6AM)":10.887742,"QQQ^FG_COMPANY_NAME":"Invesco QQQ Trust Series I","GLD^P_PRICE(-1AM)/P_PRICE_HIGH_PR(-1AM,,,,,,\"PRICE\",\"INTRA\",\"52W\")":0.980109,"EWJ^P_PRICE(0)/P_PRICE_LOW_PR(0,,,USD,,,\"PRICE\",\"INTRA\",\"52W\")-1":0.22604883,"EWJ^FMA_COS_DOWN(\"EPS\",\"1M\",+1,0,,,\"PORTAGG\",\"MEANR\")":73.0,"BTC00-USA^P_FUT_TOTAL_RETURN(-1AM,-7AM,,'')":-12.3443656901152,"USO^FG_TOTAL_RETURNC(0,-6AM)":-9.393251,"FXI^FG_FCF_YIELD_NTM(0)":6.61694123411083,"DBC^FG_PRICE(0,-200D)":[22.33,22.45,22.42,22.48,22.92,23.28,23.26,22.81,23.01,23.56,23.24,23.18,22.85,22.66,22.27,22.32,22.21,22.41,22.6,22.23,22.22,22.22,21.83,21.97,21.82,21.66,21.62,21.21,21.02,21.33,21.27,21.56,21.51,21.67,22.11,22.36,22.11,22.38,22.49,22.26,21.87,21.89,22.0,22.09,22.21,22.35,22.17,22.31,22.52,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],"QQQ^FMA_COS_UP(\"EPS\",\"1M\",+1,0,,,\"PORTAGG\",\"MEANR\")":28.0,"EWQ^FMA_COS_DOWN(\"EPS\",\"1M\",+1,0,,,\"PORTAGG\",\"MEANR\")":32.0,"EWQ^FG_COMPANY_NAME":"iShares MSCI France ETF","BTC00-USA^P_FUT_TOTAL_RETURN(-1AM,-4AM,,'')":-7.22436187693627,"VGK^FG_TOTAL_RETURNC(-1AM,-4AM)":3.5553098,"VWO^FG_TOTAL_RETURNC(-1AM,-4AM)":0.77251196,"GLD^FG_TOTAL_RETURNC(0,-3AM)":11.289751,"TLT^FG_COMPANY_NAME":"iShares 20+ Year Treasury Bond ETF","EWJ^FMA_DIV_YLD(NTMA,NOW,NOW,M,\"PORTAGG\",\"MEANR\")":2.46287008489174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4022836,9.49697361926681,12.0143400920284,11.6137591733869,12.0033852336181],"EWJ^FG_TOTAL_RETURNC(0,-6AM)":5.627322,"EWI^FG_TOTAL_RETURNC(0,-6AM)":11.248064,"ENZL^FG_TOTAL_RETURNC(0,-6AM)":12.697899,"INDA^FMA_PCT_ABOVE_MAVG(200,0,,,,\"PORTAGG\")":76.9736842105263,"EWA^PERCENT_CHANGE(FMA_EPS(+1,0,,,,\"PORTAGG\",\"MEAN\"),FMA_EPS(+1,-3AM,,,,\"PORTAGG\",\"MEAN\"))":0.945323698855726,"SPY^P_PRICE(0)/P_PRICE_HIGH_PR(0,,,USD,,,\"PRICE\",\"INTRA\",\"52W\")":0.9973897,"URTH^FMA_EPS(NTMA,-20AY,0,CY,,\"PORTAGG\",\"MEANR\")":[null,null,null,null,null,null,null,null,4.55913632412374,4.8298105677889,4.68122041716609,4.46290846961937,4.5468408308106,5.24375165960342,5.92417007591415,5.81345728896565,5.3917243420704,6.96942191660985,7.25667012339339,7.64610046839369],"USO^FG_PRICE(0,-200D)":[71.38,72.62,72.4,72.76,75.93,77.49,77.77,75.25,75.79,79.2,76.35,75.73,72.76,72.11,69.92,70.27,69.01,71.48,73.29,72.25,72.92,72.75,70.66,71.72,70.88,69.84,69.89,67.85,66.96,69.27,68.93,69.89,69.61,71.09,74.34,76.77,75.48,76.49,77.83,75.55,73.58,72.6,73.83,74.38,76.32,77.41,76.59,77.64,78.63,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],"QQQ^P_PRICE(0)/P_PRICE_LOW_PR(0,,,USD,,,\"PRICE\",\"INTRA\",\"52W\")-1":0.4443406,"EWI^P_PRICE(0)/P_PRICE_LOW_PR(0,,,USD,,,\"PRICE\",\"INTRA\",\"52W\")-1":0.3506807,"SPY^P_PRICE(0)/P_PRICE_LOW_PR(0,,,USD,,,\"PRICE\",\"INTRA\",\"52W\")-1":0.42858195,"ENZL^P_PRICE(0)/P_PRICE_LOW_PR(0,,,USD,,,\"PRICE\",\"INTRA\",\"52W\")-1":0.19936335,"INDA^PERCENT_CHANGE(FMA_EPS(+1,0,,,,\"PORTAGG\",\"MEAN\"),FMA_EPS(+1,-3AM,,,,\"PORTAGG\",\"MEAN\"))":-4.92045765548239,"VGK^PERCENT_CHANGE(FMA_EPS(+1,0,,,,\"PORTAGG\",\"MEAN\"),FMA_EPS(+1,-1AM,,,,\"PORTAGG\",\"MEAN\"))":0.0,"SPY^FMA_PCT_ABOVE_MAVG(200,0,,,,\"PORTAGG\")":78.4,"EWC^PERCENT_CHANGE(FMA_EPS(+1,0,,,,\"PORTAGG\",\"MEAN\"),FMA_EPS(+1,-3AM,,,,\"PORTAGG\",\"MEAN\"))":-0.729177604361315,"QQQ^FMA_COS_DOWN(\"EPS\",\"1M\",+1,0,,,\"PORTAGG\",\"MEANR\")":35.0,"URTH^FMA_COS_UP(\"EPS\",\"1M\",+1,0,,,\"PORTAGG\",\"MEANR\")":440.0,"EWQ^SIZE(FG_CONSTITUENTS)":61,"EWN^FG_COMPANY_NAME":"iShares MSCI Netherlands ETF","VGK^FG_TOTAL_RETURNC(-1AM,-7AM)":6.9446683,"QQQ^FG_TOTAL_RETURNC(-1AM,-7AM)":7.9357862,"VWO^FG_TOTAL_RETURNC(-1AM,-7AM)":7.202232,"GLD^FG_TOTAL_RETURNC(0,-6AM)":14.037407,"VGK^FG_COMPANY_NAME":"Vanguard FTSE Europe ETF","EWJ^FG_FCF_YIELD_NTM(0)":4.27530227986865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518077231196,3.28576620616966,3.92195288245595,3.36634293753717,3.37865711154884],"QQQ^P_PRICE(0)/P_PRICE_HIGH_PR(0,,,USD,,,\"PRICE\",\"INTRA\",\"52W\")":0.9820266,"EWI^P_PRICE(0)/P_PRICE_HIGH_PR(0,,,USD,,,\"PRICE\",\"INTRA\",\"52W\")":0.98889726,"ENZL^P_PRICE(0)/P_PRICE_HIGH_PR(0,,,USD,,,\"PRICE\",\"INTRA\",\"52W\")":0.97619516,"INDA^PERCENT_CHANGE(FMA_EPS(+1,0,,,,\"PORTAGG\",\"MEAN\"),FMA_EPS(+1,-1AM,,,,\"PORTAGG\",\"MEAN\"))":-0.552671943644275,"VGK^FMA_PCT_ABOVE_MAVG(200,0,,,,\"PORTAGG\")":60.0317208564631,"QQQ^PERCENT_CHANGE(FMA_EPS(+1,0,,,,\"PORTAGG\",\"MEAN\"),FMA_EPS(+1,-3AM,,,,\"PORTAGG\",\"MEAN\"))":-2.74316407328421,"EWC^PERCENT_CHANGE(FMA_EPS(+1,0,,,,\"PORTAGG\",\"MEAN\"),FMA_EPS(+1,-1AM,,,,\"PORTAGG\",\"MEAN\"))":-1.77268538842481,"VWO^SIZE(FG_CONSTITUENTS(20240229))":4692,"EWJ^FMA_COS_UP(\"EPS\",\"1M\",+1,0,,,\"PORTAGG\",\"MEANR\")":83.0,"QQQ^FG_TOTAL_RETURNC(-1AM,-4AM)":-2.6818335,"USO^FG_TOTAL_RETURNC(0,-3AM)":-10.663337,"FXI^FMA_DIV_YLD(NTMA,NOW,NOW,M,\"PORTAGG\",\"MEANR\")":3.10133910522515,"QQQ^FG_TOTAL_RETURNC(0,-6AM)":17.134308,"QQQ^PERCENT_CHANGE(FMA_EPS(+1,0,,,,\"PORTAGG\",\"MEAN\"),FMA_EPS(+1,-1AM,,,,\"PORTAGG\",\"MEAN\"))":-0.147508078683461,"EWC^FMA_PCT_ABOVE_MAVG(200,0,,,,\"PORTAGG\")":77.9069767441861,"EMXC^SIZE(FG_CONSTITUENTS)":691,"VWO^FMA_COS_DOWN(\"EPS\",\"1M\",+1,0,,,\"PORTAGG\",\"MEANR\")":1672.0,"EWQ^FMA_COS_UP(\"EPS\",\"1M\",+1,0,,,\"PORTAGG\",\"MEANR\")":17.0,"EWG^SIZE(FG_CONSTITUENTS)":57,"SPY^FG_COMPANY_NAME":"SPDR S&P 500 ETF Trust","BTC00-USA^P_FUT_TOTAL_RETURN(-1AM,-2AM,,'')":-0.371846421269795,"VGK^FG_TOTAL_RETURNC(-1AM,-2AM)":1.4675975,"QQQ^FG_TOTAL_RETURNC(-1AM,-2AM)":-0.7557392,"VWO^FG_TOTAL_RETURNC(-1AM,-2AM)":-0.46948195,"EWJ^FG_TOTAL_RETURNC(0,-1AM)":1.0664344,"USO^FG_TOTAL_RETURNC(0,-1AM)":1.0189533,"FXI^FG_PE_NTM(0,,,90,0)":8.58156743104915,"EWI^FG_TOTAL_RETURNC(0,-3AM)":4.007423,"EWI^PERCENT_CHANGE(FMA_EPS(+1,0,,,,\"PORTAGG\",\"MEAN\"),FMA_EPS(+1,-1AM,,,,\"PORTAGG\",\"MEAN\"))":-6.96463600684276,"QQQ^FG_PRICE(0,-200D)":[494.47,491.25,490.91,490.85,497.5,493.36,492.59,493.15,489.3,482.1,487.32,481.59,481.95,481.27,488.07,486.75,489.47,485.82,485.37,483.04,482.44,483.36,471.44,473.49,473.24,475.34,473.22,468.62,458.66,454.46,448.69,461.04,460.61,461.81,476.27,470.66,471.35,476.76,475.34,480.0,474.85,482.5,480.26,481.27,475.03,474.42,462.73,462.58,451.38,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],"EWI^PERCENT_CHANGE(FMA_EPS(+1,0,,,,\"PORTAGG\",\"MEAN\"),FMA_EPS(+1,-3AM,,,,\"PORTAGG\",\"MEAN\"))":-7.51742931613862,"GLD^FG_TOTAL_RETURNC(0,-1AM)":6.691861,"EWJ^FG_PE_NTM(0,,,90,0)":14.3724839955223,"QQQ^FG_TOTAL_RETURNC(0,-3AM)":3.2686472,"FXI^FG_TOTAL_RETURNC(-1AM,-7AM)":9.337926,"SPY^SIZE(FG_CONSTITUENTS)":503,"DBC^P_PRICE(0)/P_PRICE_HIGH_PR(0,,,USD,,,\"PRICE\",\"INTRA\",\"52W\")":0.8791339,"EWD^P_PRICE(0)/P_PRICE_LOW_PR(0,,,USD,,,\"PRICE\",\"INTRA\",\"52W\")-1":0.34267557,"EMXC^FMA_COS_DOWN(\"EPS\",\"1M\",+1,0,,,\"PORTAGG\",\"MEANR\")":275.0,"FXI^P_PRICE(-1AM)/P_PRICE_HIGH_PR(-1AM,,,,,,\"PRICE\",\"INTRA\",\"52W\")":0.8868947,"DBC^FG_COMPANY_NAME":"Invesco DB Commodity Index Tracking Fund","EWG^P_PRICE(0)/P_PRICE_LOW_PR(0,,,USD,,,\"PRICE\",\"INTRA\",\"52W\")-1":0.35033393,"EMXC^FMA_COS_UP(\"EPS\",\"1M\",+1,0,,,\"PORTAGG\",\"MEANR\")":214.0,"USO^FG_COMPANY_NAME":"United States Oil Fund LP","QQQ^FMA_PCT_ABOVE_MAVG(200,0,,,,\"PORTAGG\")":64.7058823529412,"VWO^FMA_COS_UP(\"EPS\",\"1M\",+1,0,,,\"PORTAGG\",\"MEANR\")":1023.0,"EWG^FMA_COS_DOWN(\"EPS\",\"1M\",+1,0,,,\"PORTAGG\",\"MEANR\")":31.0,"UUP^P_PRICE(-1AM)/P_PRICE_HIGH_PR(-1AM,,,,,,\"PRICE\",\"INTRA\",\"52W\")":0.9351897,"EWJ^FG_PE(0)":15.0152456924342,"VGK^SIZE(FG_CONSTITUENTS)":1271,"TLT^FG_TOTAL_RETURNC(-1AM,-7AM)":9.641874,"BIGPX^FG_TOTAL_RETURNC(0,-6AM)":11.77659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61811,10.4260784199943,13.6402698151639,12.7503134076109,16.3257356453403],"ENZL^FG_TOTAL_RETURNC(0,-3AM)":5.987501,"TLT^P_PRICE(-1AM)/P_PRICE_HIGH_PR(-1AM,,,,,,\"PRICE\",\"INTRA\",\"52W\")":0.97983074,"UUP^FG_TOTAL_RETURNC(-1AM,-7AM)":0.6062746,"GLD^FG_PRICE(0,-200D)":[251.27,248.63,247.15,245.92,245.07,245.47,242.82,241.05,242.37,244.17,245.0,245.49,245.66,245.61,243.06,245.02,246.98,245.73,246.07,242.68,242.21,239.17,235.51,237.34,238.66,238.68,236.33,232.25,232.62,231.6,230.63,232.35,230.43,230.29,231.29,232.95,231.75,233.39,232.76,232.02,229.37,232.15,232.46,231.61,231.99,226.91,226.2,228.06,228.41,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],"EWI^FMA_PCT_ABOVE_MAVG(200,0,,,,\"PORTAGG\")":68.0,"QQQ^FG_FCF_YIELD_NTM(0)":3.53468804937626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5767522,16.6617704734143,22.276701045882,22.9687105537545,24.3452681588177],"EMXC^P_PRICE(0)/P_PRICE_LOW_PR(0,,,USD,,,\"PRICE\",\"INTRA\",\"52W\")-1":0.27771378,"EWD^PERCENT_CHANGE(FMA_EPS(+1,0,,,,\"PORTAGG\",\"MEAN\"),FMA_EPS(+1,-1AM,,,,\"PORTAGG\",\"MEAN\"))":-2.55267932360694,"EWC^FMA_COS_DOWN(\"EPS\",\"1M\",+1,0,,,\"PORTAGG\",\"MEANR\")":37.0,"BIGPX^FG_TOTAL_RETURNC(0,-1AM)":1.7146349,"SPY^JULIAN(FMA_EPS(NTMA,-20AY,0,CY,,\"PORTAGG\",\"MEANR\").DATES)":[38352,38716,39080,39447,39813,40178,40543,40907,41274,41639,42004,42369,42734,43098,43465,43830,44196,44561,44925,45289],"SPY^FG_PRICE(0,-200D)":[584.59,582.35,582.3,579.78,584.32,579.58,576.13,577.14,573.17,567.8,572.98,567.82,568.86,568.62,573.76,571.47,572.3,570.04,571.3,569.67,568.25,570.98,561.4,563.07,562.84,562.01,559.09,554.42,548.79,546.41,540.36,549.61,550.95,552.08,563.68,558.35,558.3,561.56,560.79,562.13,556.22,560.62,558.7,559.61,554.31,553.07,543.75,542.04,533.27,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],"URTH^P_PRICE(0)/P_PRICE_HIGH_PR(0,,,USD,,,\"PRICE\",\"INTRA\",\"52W\")":0.9978267,"EWD^P_PRICE(0)/P_PRICE_HIGH_PR(0,,,USD,,,\"PRICE\",\"INTRA\",\"52W\")":0.9372157,"EWG^P_PRICE(0)/P_PRICE_HIGH_PR(0,,,USD,,,\"PRICE\",\"INTRA\",\"52W\")":0.97772574,"FXI^PERCENT_CHANGE(FMA_EPS(+1,0,,,,\"PORTAGG\",\"MEAN\"),FMA_EPS(+1,-1AM,,,,\"PORTAGG\",\"MEAN\"))":-0.507457340753782,"EWD^PERCENT_CHANGE(FMA_EPS(+1,0,,,,\"PORTAGG\",\"MEAN\"),FMA_EPS(+1,-3AM,,,,\"PORTAGG\",\"MEAN\"))":-2.83221090790628,"EWU^PERCENT_CHANGE(FMA_EPS(+1,0,,,,\"PORTAGG\",\"MEAN\"),FMA_EPS(+1,-1AM,,,,\"PORTAGG\",\"MEAN\"))":-1.85990667071798,"EWA^FMA_PCT_ABOVE_MAVG(200,0,,,,\"PORTAGG\")":67.2413793103448,"INDA^SIZE(FG_CONSTITUENTS)":152,"VGK^FMA_COS_DOWN(\"EPS\",\"1M\",+1,0,,,\"PORTAGG\",\"MEANR\")":507.0,"SPY^FMA_COS_UP(\"EPS\",\"1M\",+1,0,,,\"PORTAGG\",\"MEANR\")":159.0,"EWC^SIZE(FG_CONSTITUENTS)":86,"EWL^FG_COMPANY_NAME":"iShares MSCI Switzerland ETF","FXI^FG_TOTAL_RETURNC(-1AM,-4AM)":-1.3930678,"TLT^FG_TOTAL_RETURNC(-1AM,-4AM)":6.3148975,"UUP^FG_TOTAL_RETURNC(-1AM,-4AM)":-2.4213076,"BIGPX^FG_TOTAL_RETURNC(0,-3AM)":4.0075183,"EMXC^FG_TOTAL_RETURNC(0,-3AM)":1.3955832,"DBC^FG_TOTAL_RETURNC(0,-3AM)":-2.4464786,"UUP^FG_COMPANY_NAME":"Invesco DB US Dollar Index Bullish Fund","INDA^FMA_DIV_YLD(NTMA,NOW,NOW,M,\"PORTAGG\",\"MEANR\")":1.21341275131075,"QQQ^FMA_DIV_YLD(NTMA,NOW,NOW,M,\"PORTAGG\",\"MEANR\")":0.817343301147441,"BIGPX^FG_PRICE(0,-200D)":[16.61,16.56,16.58,16.53,16.62,16.55,16.5,16.51,16.47,16.39,16.49,16.45,16.5,16.5,16.57,16.58,16.59,16.51,16.55,16.5,16.47,16.52,16.33,16.39,16.36,16.36,16.3,16.22,16.11,16.07,15.95,16.12,16.13,16.13,16.34,16.28,16.28,16.35,16.33,16.38,16.23,16.35,16.29,16.29,16.13,16.13,15.98,15.94,15.74,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],"VWO^FG_PRICE(0,-200D)":[47.83,47.25,47.4,46.96,47.92,48.15,47.81,47.71,48.04,49.49,49.06,48.47,49.21,48.21,47.85,48.25,48.26,46.77,47.25,45.66,45.29,45.45,44.52,44.68,44.63,44.46,44.26,43.97,43.7,43.8,43.5,44.14,44.02,44.04,44.72,44.6,44.54,44.83,44.78,45.07,44.43,44.96,44.75,45.19,44.73,44.27,43.79,44.07,43.74,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],"URTH^FG_TOTAL_RETURNC(0,-6AM)":15.625644,"EWD^FG_TOTAL_RETURNC(0,-6AM)":9.0489025,"FXI^FMA_PCT_ABOVE_MAVG(200,0,,,,\"PORTAGG\")":82.0,"EWJ^PERCENT_CHANGE(FMA_EPS(+1,0,,,,\"PORTAGG\",\"MEAN\"),FMA_EPS(+1,-3AM,,,,\"PORTAGG\",\"MEAN\"))":7.4685678529611,"ENZL^PERCENT_CHANGE(FMA_EPS(+1,0,,,,\"PORTAGG\",\"MEAN\"),FMA_EPS(+1,-3AM,,,,\"PORTAGG\",\"MEAN\"))":10.9622952386155,"VGK^FMA_COS_UP(\"EPS\",\"1M\",+1,0,,,\"PORTAGG\",\"MEANR\")":441.0,"FXI^FG_TOTAL_RETURNC(-1AM,-2AM)":-0.6449163,"UUP^FG_TOTAL_RETURNC(-1AM,-2AM)":-0.70397854,"EMXC^FG_TOTAL_RETURNC(0,-1AM)":1.54742,"DBC^FG_TOTAL_RETURNC(0,-1AM)":2.2904277,"SPY^FG_TOTAL_RETURNC(0,-1AM)":4.4505954,"GLD^FG_COMPANY_NAME":"SPDR Gold Shares","INDA^FG_PE_NTM(0,,,90,0)":24.3602934936531,"BTC00-USA^FG_PRICE(0)/MAX(FG_PRICE(0,-12AM,D))":0.930595954812961,"EWG^FG_TOTAL_RETURNC(0,-6AM)":13.791132,"INDA^FMA_COS_DOWN(\"EPS\",\"1M\",+1,0,,,\"PORTAGG\",\"MEANR\")":75.0,"TLT^FG_TOTAL_RETURNC(-1AM,-2AM)":2.5335312,"QQQ^FG_PE_NTM(0,,,90,0)":26.4329532900295,"EWU^FMA_PCT_ABOVE_MAVG(200,0,,,,\"PORTAGG\")":60.2564102564103,"BTC00-USA^FG_PRICE(0,-200D)":[68785.0,66905.0,67925.0,67220.0,66145.0,63305.0,59795.0,61115.0,62400.0,63560.0,62715.0,61295.0,60430.0,61965.0,63745.0,66140.0,64735.0,63200.0,64460.0,63360.0,62935.0,63415.0,60140.0,60105.0,57985.0,59935.0,58580.0,57860.0,58195.0,57410.0,53695.0,56215.0,58355.0,58240.0,58980.0,59275.0,58950.0,62055.0,63330.0,63815.0,60350.0,61730.0,59670.0,59200.0,59990.0,57220.0,59080.0,61105.0,59200.0,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],"VWO^JULIAN(P_PRICE(0,-200D).DATES)":[45583,45582,45581,45580,45579,45576,45575,45574,45573,45572,45569,45568,45567,45566,45565,45562,45561,45560,45559,45558,45555,45554,45553,45552,45551,45548,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],"URTH^FG_TOTAL_RETURNC(0,-3AM)":5.4313064,"EWD^FG_TOTAL_RETURNC(0,-3AM)":0.8074403,"EWG^FG_TOTAL_RETURNC(0,-3AM)":6.9916606,"IWM^PERCENT_CHANGE(FMA_EPS(+1,0,,,,\"PORTAGG\",\"MEAN\"),FMA_EPS(+1,-3AM,,,,\"PORTAGG\",\"MEAN\"))":-8.70365693967534,"EWJ^PERCENT_CHANGE(FMA_EPS(+1,0,,,,\"PORTAGG\",\"MEAN\"),FMA_EPS(+1,-1AM,,,,\"PORTAGG\",\"MEAN\"))":-4.05134009801606,"EWL^PERCENT_CHANGE(FMA_EPS(+1,0,,,,\"PORTAGG\",\"MEAN\"),FMA_EPS(+1,-3AM,,,,\"PORTAGG\",\"MEAN\"))":2.88776237856061,"ENZL^PERCENT_CHANGE(FMA_EPS(+1,0,,,,\"PORTAGG\",\"MEAN\"),FMA_EPS(+1,-1AM,,,,\"PORTAGG\",\"MEAN\"))":-3.50506135963737,"INDA^FMA_COS_UP(\"EPS\",\"1M\",+1,0,,,\"PORTAGG\",\"MEANR\")":37.0,"EWG^FG_COMPANY_NAME":"iShares MSCI Germany ETF","EWJ^P_PRICE(-1AM)/P_PRICE_HIGH_PR(-1AM,,,,,,\"PRICE\",\"INTRA\",\"52W\")":0.9594193,"EWD^FMA_PCT_ABOVE_MAVG(200,0,,,,\"PORTAGG\")":66.6666666666667,"EWI^SIZE(FG_CONSTITUENTS)":27,"EWC^FMA_COS_UP(\"EPS\",\"1M\",+1,0,,,\"PORTAGG\",\"MEANR\")":23.0,"USO^P_PRICE(-1AM)/P_PRICE_HIGH_PR(-1AM,,,,,,\"PRICE\",\"INTRA\",\"52W\")":0.8471406,"FXI^FG_PRICE(0,-200D)":[32.17,30.85,31.65,31.1,32.74,33.37,33.22,32.79,33.33,36.69,35.71,34.5,35.48,33.1,31.78,32.17,31.92,29.56,30.4,27.68,27.15,27.13,26.19,26.34,26.01,25.86,25.71,25.72,25.46,25.52,25.5,25.85,25.98,26.0,26.46,26.33,26.14,26.56,26.27,26.48,26.07,26.27,26.0,26.6,26.36,25.84,25.32,25.8,25.65,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],"IWM^FG_PRICE(0,-200D)":[225.65,226.12,226.74,223.07,222.89,221.26,216.85,218.06,217.58,217.43,219.15,216.13,217.59,217.89,220.89,220.33,218.85,217.69,221.13,220.76,221.57,223.97,219.45,219.41,217.61,216.83,211.61,208.92,208.31,208.48,207.9,211.93,212.99,213.35,220.08,218.81,217.26,218.74,220.45,220.38,213.56,215.46,212.69,215.2,212.6,212.04,206.68,207.97,204.6,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],"INDA^P_PRICE(0)/P_PRICE_HIGH_PR(0,,,USD,,,\"PRICE\",\"INTRA\",\"52W\")":0.950748,"VWO^P_PRICE(0)/P_PRICE_HIGH_PR(0,,,USD,,,\"PRICE\",\"INTRA\",\"52W\")":0.96489817,"EWU^P_PRICE(0)/P_PRICE_HIGH_PR(0,,,USD,,,\"PRICE\",\"INTRA\",\"52W\")":0.97703266,"EWN^PERCENT_CHANGE(FMA_EPS(+1,0,,,,\"PORTAGG\",\"MEAN\"),FMA_EPS(+1,-1AM,,,,\"PORTAGG\",\"MEAN\"))":-3.12698590726252,"FXI^SIZE(FG_CONSTITUENTS)":52,"EWI^FMA_COS_UP(\"EPS\",\"1M\",+1,0,,,\"PORTAGG\",\"MEANR\")":7.0,"EWU^SIZE(FG_CONSTITUENTS)":80,"EWA^FMA_COS_DOWN(\"EPS\",\"1M\",+1,0,,,\"PORTAGG\",\"MEANR\")":18.0,"EWA^FG_COMPANY_NAME":"iShares MSCI Australia ETF","USO^FG_TOTAL_RETURNC(-1AM,-4AM)":-10.1817665,"GLD^FG_TOTAL_RETURNC(-1AM,-4AM)":9.300602,"URTH^PERCENT_CHANGE(FMA_EPS(+1,0,,,,\"PORTAGG\",\"MEAN\"),FMA_EPS(+1,-1AM,,,,\"PORTAGG\",\"MEAN\"))":-1.7312536652537,"FXI^P_PRICE(0)/P_PRICE_HIGH_PR(0,,,USD,,,\"PRICE\",\"INTRA\",\"52W\")":0.85786664,"EWN^P_PRICE(0)/P_PRICE_HIGH_PR(0,,,USD,,,\"PRICE\",\"INTRA\",\"52W\")":0.91551954,"EWC^P_PRICE(0)/P_PRICE_HIGH_PR(0,,,USD,,,\"PRICE\",\"INTRA\",\"52W\")":0.9981007,"IWM^FMA_PCT_ABOVE_MAVG(200,0,,,,\"PORTAGG\")":60.5480868665977,"URTH^PERCENT_CHANGE(FMA_EPS(+1,0,,,,\"PORTAGG\",\"MEAN\"),FMA_EPS(+1,-3AM,,,,\"PORTAGG\",\"MEAN\"))":-0.541317932584024,"EWL^FMA_PCT_ABOVE_MAVG(200,0,,,,\"PORTAGG\")":60.8695652173913,"EWJ^FG_TOTAL_RETURNC(-1AM,-4AM)":4.0953994,"BTC00-USA^P_FUT_TOTAL_RETURN(0,-3AM,,'')":5.47362851621427,"VWO^FG_TOTAL_RETURNC(0,-3AM)":8.14234,"TRYCN10Y-FDS^FG_YIELD(0,,,,\"YTM\")":2.1473,"URTH^FMA_DIV_YLD(NTMA,NOW,NOW,M,\"PORTAGG\",\"MEANR\")":1.86859253468897,"SPY^FMA_DIV_YLD(NTMA,NOW,NOW,M,\"PORTAGG\",\"MEANR\")":1.34601198921344,"INDA^FG_TOTAL_RETURNC(0,-6AM)":10.74996,"EWU^FG_TOTAL_RETURNC(0,-6AM)":13.215649,"EWC^FG_TOTAL_RETURNC(0,-6AM)":15.164328,"EWN^FG_TOTAL_RETURNC(0,-6AM)":3.998518,"INDA^FG_PRICE(0,-200D)":[56.56,56.34,57.05,57.0,57.32,57.19,57.1,57.34,57.08,56.07,57.1,57.33,58.01,58.18,58.53,59.13,59.2,58.94,58.89,59.16,58.74,58.11,57.66,57.96,58.13,57.85,57.76,57.125,57.04,56.95,56.51,57.24,57.55,57.28,57.72,57.27,57.15,57.17,57.19,57.08,56.78,56.92,56.59,56.49,56.37,55.87,55.37,55.53,55.67,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],"FXI^FG_TOTAL_RETURNC(0,-6AM)":34.024334,"VWO^FG_TOTAL_RETURNC(0,-6AM)":17.429733,"EWN^FMA_PCT_ABOVE_MAVG(200,0,,,,\"PORTAGG\")":50.0,"FXI^FMA_COS_DOWN(\"EPS\",\"1M\",+1,0,,,\"PORTAGG\",\"MEANR\")":19.0,"URTH^FG_PRICE(0,-200D)":[158.4,157.7,157.61,156.97,158.54,157.54,156.64,156.9,156.07,155.0,156.34,155.04,155.63,155.61,156.91,156.62,157.1,155.68,156.07,155.58,155.11,155.66,153.01,153.42,153.67,153.14,152.36,151.21,149.74,149.33,147.75,150.19,150.72,151.01,154.18,152.96,152.86,153.59,153.36,153.8,151.49,152.87,152.0,152.22,150.71,150.09,147.87,147.42,144.9,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],"FXI^FG_TOTAL_RETURNC(0,-3AM)":23.68319,"INDA^FG_TOTAL_RETURNC(0,-3AM)":-1.0323703,"EWN^FG_TOTAL_RETURNC(0,-3AM)":-3.209728,"EWU^FG_TOTAL_RETURNC(0,-3AM)":3.9314747,"EWC^FG_TOTAL_RETURNC(0,-3AM)":9.336805,"URTH^FMA_PCT_ABOVE_MAVG(200,0,,,,\"PORTAGG\")":67.8749111584932,"EWQ^PERCENT_CHANGE(FMA_EPS(+1,0,,,,\"PORTAGG\",\"MEAN\"),FMA_EPS(+1,-3AM,,,,\"PORTAGG\",\"MEAN\"))":-3.42283360148562,"FXI^FMA_COS_UP(\"EPS\",\"1M\",+1,0,,,\"PORTAGG\",\"MEANR\")":20.0,"EWD^FMA_COS_DOWN(\"EPS\",\"1M\",+1,0,,,\"PORTAGG\",\"MEANR\")":24.0,"EWU^FMA_COS_UP(\"EPS\",\"1M\",+1,0,,,\"PORTAGG\",\"MEANR\")":28.0,"ENZL^SIZE(FG_CONSTITUENTS)":26,"BIGPX^P_PRICE(-1AM)/P_PRICE_HIGH_PR(-1AM,,,,,,\"PRICE\",\"INTRA\",\"52W\")":0.99633926,"EMXC^P_PRICE(-1AM)/P_PRICE_HIGH_PR(-1AM,,,,,,\"PRICE\",\"INTRA\",\"52W\")":0.9665487,"EWJ^FG_PRICE(0,-200D)":[70.13,69.76,70.13,69.71,71.17,71.05,70.9,70.89,71.26,71.04,71.88,70.95,71.23,71.64,71.54,71.08,72.99,70.95,71.08,71.7,71.27,71.23,69.39,69.71,70.54,69.87,70.25,69.56,69.14,69.33,68.09,70.58,70.16,70.89,71.97,71.54,71.42,71.73,71.03,71.93,70.31,70.83,70.02,70.36,69.37,69.01,67.71,67.61,65.73,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],"IWM^P_PRICE(0)/P_PRICE_LOW_PR(0,,,USD,,,\"PRICE\",\"INTRA\",\"52W\")-1":0.39574444,"VGK^P_PRICE(0)/P_PRICE_LOW_PR(0,,,USD,,,\"PRICE\",\"INTRA\",\"52W\")-1":0.26334906,"EWQ^P_PRICE(0)/P_PRICE_LOW_PR(0,,,USD,,,\"PRICE\",\"INTRA\",\"52W\")-1":0.16607249,"EWL^P_PRICE(0)/P_PRICE_LOW_PR(0,,,USD,,,\"PRICE\",\"INTRA\",\"52W\")-1":0.23971117,"EWA^P_PRICE(0)/P_PRICE_LOW_PR(0,,,USD,,,\"PRICE\",\"INTRA\",\"52W\")-1":0.2981428,"VWO^PERCENT_CHANGE(FMA_EPS(+1,0,,,,\"PORTAGG\",\"MEAN\"),FMA_EPS(+1,-3AM,,,,\"PORTAGG\",\"MEAN\"))":0.961283532773294,"EWQ^PERCENT_CHANGE(FMA_EPS(+1,0,,,,\"PORTAGG\",\"MEAN\"),FMA_EPS(+1,-1AM,,,,\"PORTAGG\",\"MEAN\"))":-3.32270584768984,"EWJ^FMA_PCT_ABOVE_MAVG(200,0,,,,\"PORTAGG\")":46.7336683417085,"IWM^SIZE(FG_CONSTITUENTS)":1966,"EWD^FMA_COS_UP(\"EPS\",\"1M\",+1,0,,,\"PORTAGG\",\"MEANR\")":10.0,"EWL^SIZE(FG_CONSTITUENTS)":47,"ENZL^FMA_COS_DOWN(\"EPS\",\"1M\",+1,0,,,\"PORTAGG\",\"MEANR\")":7.0,"BIGPX^FG_TOTAL_RETURNC(-1AM,-7AM)":7.3635817,"EMXC^FG_TOTAL_RETURNC(-1AM,-7AM)":6.6991806,"DBC^FG_TOTAL_RETURNC(-1AM,-7AM)":-4.9629927,"SPY^FG_TOTAL_RETURNC(-1AM,-7AM)":9.818196,"TLT^FG_TOTAL_RETURNC(0,-6AM)":7.7821136,"UUP^FG_TOTAL_RETURNC(0,-6AM)":0.44983625,"BTC00-USA^FG_COMPANY_NAME":"Bitcoin (CME) Continuous","VWO^FG_FCF_YIELD_NTM(0)":5.37472562969362,"FXI^FG_COMPANY_NAME":"iShares China Large-Cap ETF","DBC^FG_TOTAL_RETURNC(-1AM,-4AM)":-6.4695835,"SPY^FG_TOTAL_RETURNC(-1AM,-4AM)":2.6843905,"EMXC^FG_PRICE(0,-200D)":[61.03,61.08,60.73,60.35,60.99,60.84,60.45,60.45,60.34,59.86,60.17,60.23,60.71,60.71,61.11,62.46,62.99,61.81,62.3,61.26,60.94,61.125,60.1,60.28,60.32,60.17,59.9,59.25,58.9,59.1,58.41,59.61,59.3,59.3,60.66,60.69,60.79,61.0,60.93,61.29,60.16,61.06,60.94,61.15,60.5,59.88,59.35,59.38,58.71,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],"EWN^SIZE(FG_CONSTITUENTS)":55,"EWL^FMA_COS_DOWN(\"EPS\",\"1M\",+1,0,,,\"PORTAGG\",\"MEANR\")":31.0,"ENZL^FMA_COS_UP(\"EPS\",\"1M\",+1,0,,,\"PORTAGG\",\"MEANR\")":4.0,"BIGPX^FG_TOTAL_RETURNC(-1AM,-4AM)":2.5109887,"EMXC^FG_TOTAL_RETURNC(-1AM,-4AM)":1.9335151,"IWM^P_PRICE(0)/P_PRICE_HIGH_PR(0,,,USD,,,\"PRICE\",\"INTRA\",\"52W\")":0.9869658,"VGK^P_PRICE(0)/P_PRICE_HIGH_PR(0,,,USD,,,\"PRICE\",\"INTRA\",\"52W\")":0.9650388,"EWQ^P_PRICE(0)/P_PRICE_HIGH_PR(0,,,USD,,,\"PRICE\",\"INTRA\",\"52W\")":0.9213615,"EWL^P_PRICE(0)/P_PRICE_HIGH_PR(0,,,USD,,,\"PRICE\",\"INTRA\",\"52W\")":0.97133696,"EWA^P_PRICE(0)/P_PRICE_HIGH_PR(0,,,USD,,,\"PRICE\",\"INTRA\",\"52W\")":0.9753948,"EMXC^PERCENT_CHANGE(FMA_EPS(+1,0,,,,\"PORTAGG\",\"MEAN\"),FMA_EPS(+1,-3AM,,,,\"PORTAGG\",\"MEAN\"))":-1.99526991958968,"VWO^PERCENT_CHANGE(FMA_EPS(+1,0,,,,\"PORTAGG\",\"MEAN\"),FMA_EPS(+1,-1AM,,,,\"PORTAGG\",\"MEAN\"))":0.0,"EWQ^FMA_PCT_ABOVE_MAVG(200,0,,,,\"PORTAGG\")":50.8196721311475,"EWG^PERCENT_CHANGE(FMA_EPS(+1,0,,,,\"PORTAGG\",\"MEAN\"),FMA_EPS(+1,-3AM,,,,\"PORTAGG\",\"MEAN\"))":-5.4809720028323,"IWM^FMA_COS_DOWN(\"EPS\",\"1M\",+1,0,,,\"PORTAGG\",\"MEANR\")":515.0,"FXI^P_PRICE(0)/P_PRICE_LOW_PR(0,,,USD,,,\"PRICE\",\"INTRA\",\"52W\")-1":0.5421859,"TRYJP10Y-FDS^FG_YIELD(0,,,,\"YTM\")":0.9687,"INDA^P_PRICE(0)/P_PRICE_LOW_PR(0,,,USD,,,\"PRICE\",\"INTRA\",\"52W\")-1":0.3255216,"BTC00-USA^P_FUT_TOTAL_RETURN(0,-6AM,,'')":6.05360467990819,"INDA^FG_FCF_YIELD_NTM(0)":2.64628636086481,"BTC00-USA^P_FUT_TOTAL_RETURN(0,-1AM,,'')":13.5329628143344,"INDA^FG_PE(0)":26.8620437704592,"EWI^FMA_COS_DOWN(\"EPS\",\"1M\",+1,0,,,\"PORTAGG\",\"MEANR\")":11.0,"VWO^P_PRICE(0)/P_PRICE_LOW_PR(0,,,USD,,,\"PRICE\",\"INTRA\",\"52W\")-1":0.276999,"EWD^SIZE(FG_CONSTITUENTS)":47,"URTH^FG_FCF_YIELD_NTM(0)":4.17415513182556,"URTH^FG_PE_NTM(0,,,90,0)":19.0869420402877,"URTH^FG_PE(0)":22.370795563219,"EWN^P_PRICE(0)/P_PRICE_LOW_PR(0,,,USD,,,\"PRICE\",\"INTRA\",\"52W\")-1":0.337834,"EWU^FMA_COS_DOWN(\"EPS\",\"1M\",+1,0,,,\"PORTAGG\",\"MEANR\")":35.0,"VGK^FG_TOTAL_RETURNC(0,-1AM)":-0.14294386,"VWO^FMA_DIV_YLD(NTMA,NOW,NOW,M,\"PORTAGG\",\"MEANR\")":2.98103560166142,"TLT^P_PRICE(0)/P_PRICE_HIGH_PR(0,,,USD,,,\"PRICE\",\"INTRA\",\"52W\")":0.92355376,"QQQ^FG_PE(0)":33.9081231342273,"EWU^P_PRICE(0)/P_PRICE_LOW_PR(0,,,USD,,,\"PRICE\",\"INTRA\",\"52W\")-1":0.22793627,"EWA^SIZE(FG_CONSTITUENTS)":58,"TLT^FG_TOTAL_RETURNC(0,-3AM)":1.4061809,"SPY^FG_FCF_YIELD_NTM(0)":3.91337476036944,"EWA^FMA_COS_UP(\"EPS\",\"1M\",+1,0,,,\"PORTAGG\",\"MEANR\")":21.0,"SPY^FG_PE_NTM(0,,,90,0)":21.8779590433116,"EWC^P_PRICE(0)/P_PRICE_LOW_PR(0,,,USD,,,\"PRICE\",\"INTRA\",\"52W\")-1":0.3384273,"SPY^FG_PE(0)":26.7556525507764,"EWC^FG_COMPANY_NAME":"iShares MSCI Canada ETF","QQQ^FG_TOTAL_RETURNC(0,-1AM)":5.032003,"INDA^FG_COMPANY_NAME":"iShares MSCI India ETF","IWM^PERCENT_CHANGE(FMA_EPS(+1,0,,,,\"PORTAGG\",\"MEAN\"),FMA_EPS(+1,-1AM,,,,\"PORTAGG\",\"MEAN\"))":-3.20927616497652,"ENZL^FG_COMPANY_NAME":"iShares MSCI New Zealand ETF","UUP^P_PRICE(0)/P_PRICE_HIGH_PR(0,,,USD,,,\"PRICE\",\"INTRA\",\"52W\")":0.9623736,"UUP^FG_TOTAL_RETURNC(0,-3AM)":1.009047,"EWJ^FG_TOTAL_RETURNC(-1AM,-7AM)":-1.0494173,"EWJ^FG_TOTAL_RETURNC(-1AM,-2AM)":0.028824806,"EWN^PERCENT_CHANGE(FMA_EPS(+1,0,,,,\"PORTAGG\",\"MEAN\"),FMA_EPS(+1,-3AM,,,,\"PORTAGG\",\"MEAN\"))":-0.698053500497743,"VWO^FG_TOTAL_RETURNC(0,-1AM)":7.753682,"USO^FG_TOTAL_RETURNC(-1AM,-7AM)":-9.387022,"BIGPX^FG_COMPANY_NAME":"BlackRock 60/40 Target Allocation Fund, Institutional","USO^FG_TOTAL_RETURNC(-1AM,-2AM)":-7.416135,"EWL^PERCENT_CHANGE(FMA_EPS(+1,0,,,,\"PORTAGG\",\"MEAN\"),FMA_EPS(+1,-1AM,,,,\"PORTAGG\",\"MEAN\"))":-1.75301328902508,"ENZL^FMA_PCT_ABOVE_MAVG(200,0,,,,\"PORTAGG\")":50.0,"GLD^FG_TOTAL_RETURNC(-1AM,-7AM)":17.73734,"DBC^P_PRICE(-1AM)/P_PRICE_HIGH_PR(-1AM,,,,,,\"PRICE\",\"INTRA\",\"52W\")":0.85206866,"GLD^FG_TOTAL_RETURNC(-1AM,-2AM)":1.5173078,"SPY^P_PRICE(-1AM)/P_PRICE_HIGH_PR(-1AM,,,,,,\"PRICE\",\"INTRA\",\"52W\")":0.9871811,"TRYIN10Y-FDS^FG_YIELD(0,,,,\"YTM\")":6.8005}]]></FdsFormulaCache>
</file>

<file path=customXml/itemProps1.xml><?xml version="1.0" encoding="utf-8"?>
<ds:datastoreItem xmlns:ds="http://schemas.openxmlformats.org/officeDocument/2006/customXml" ds:itemID="{97595605-963E-4789-96AB-380E8DE5D49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2024-10-19T10:15:01Z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