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7970730-E465-420E-B2D9-8A375D397030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E28" i="12" a="1"/>
  <c r="F31" i="60" a="1"/>
  <c r="B11" i="62" a="1"/>
  <c r="B21" i="60" a="1"/>
  <c r="M15" i="12" a="1"/>
  <c r="F17" i="60" a="1"/>
  <c r="F5" i="60" a="1"/>
  <c r="B30" i="60" a="1"/>
  <c r="G11" i="12" a="1"/>
  <c r="B19" i="62" a="1"/>
  <c r="E29" i="60" a="1"/>
  <c r="E9" i="60" a="1"/>
  <c r="G19" i="12" a="1"/>
  <c r="B5" i="60" a="1"/>
  <c r="H26" i="60" a="1"/>
  <c r="B4" i="60" a="1"/>
  <c r="B19" i="60" a="1"/>
  <c r="E14" i="60" a="1"/>
  <c r="F15" i="62" a="1"/>
  <c r="C6" i="61" a="1"/>
  <c r="P15" i="12" a="1"/>
  <c r="L31" i="12" a="1"/>
  <c r="M20" i="12" a="1"/>
  <c r="L15" i="12" a="1"/>
  <c r="H18" i="62" a="1"/>
  <c r="H14" i="62" a="1"/>
  <c r="B36" i="62" a="1"/>
  <c r="F29" i="60" a="1"/>
  <c r="G14" i="62" a="1"/>
  <c r="E5" i="60" a="1"/>
  <c r="F35" i="60" a="1"/>
  <c r="F19" i="60" a="1"/>
  <c r="F11" i="60" a="1"/>
  <c r="B6" i="60" a="1"/>
  <c r="B19" i="12" a="1"/>
  <c r="E35" i="60" a="1"/>
  <c r="H18" i="60" a="1"/>
  <c r="H10" i="60" a="1"/>
  <c r="B36" i="60" a="1"/>
  <c r="B20" i="60" a="1"/>
  <c r="B23" i="62" a="1"/>
  <c r="F3" i="62" a="1"/>
  <c r="H25" i="60" a="1"/>
  <c r="AI6" i="61" a="1"/>
  <c r="S6" i="61" a="1"/>
  <c r="P35" i="12" a="1"/>
  <c r="P31" i="12" a="1"/>
  <c r="P27" i="12" a="1"/>
  <c r="P23" i="12" a="1"/>
  <c r="P19" i="12" a="1"/>
  <c r="P11" i="12" a="1"/>
  <c r="P7" i="12" a="1"/>
  <c r="M36" i="12" a="1"/>
  <c r="K26" i="12" a="1"/>
  <c r="K10" i="12" a="1"/>
  <c r="G38" i="12" a="1"/>
  <c r="F33" i="12" a="1"/>
  <c r="G22" i="12" a="1"/>
  <c r="F17" i="12" a="1"/>
  <c r="E12" i="12" a="1"/>
  <c r="G6" i="12" a="1"/>
  <c r="B28" i="12" a="1"/>
  <c r="B12" i="12" a="1"/>
  <c r="H34" i="62" a="1"/>
  <c r="H30" i="62" a="1"/>
  <c r="H26" i="62" a="1"/>
  <c r="H22" i="62" a="1"/>
  <c r="H10" i="62" a="1"/>
  <c r="H6" i="62" a="1"/>
  <c r="B20" i="62" a="1"/>
  <c r="B4" i="62" a="1"/>
  <c r="F33" i="60" a="1"/>
  <c r="F25" i="60" a="1"/>
  <c r="F21" i="60" a="1"/>
  <c r="F13" i="60" a="1"/>
  <c r="F9" i="60" a="1"/>
  <c r="B14" i="60" a="1"/>
  <c r="G34" i="62" a="1"/>
  <c r="G6" i="62" a="1"/>
  <c r="B35" i="62" a="1"/>
  <c r="E25" i="60" a="1"/>
  <c r="E21" i="60" a="1"/>
  <c r="E13" i="60" a="1"/>
  <c r="B29" i="60" a="1"/>
  <c r="AH6" i="61" a="1"/>
  <c r="L20" i="12" a="1"/>
  <c r="M9" i="12" a="1"/>
  <c r="F38" i="12" a="1"/>
  <c r="E33" i="12" a="1"/>
  <c r="F22" i="12" a="1"/>
  <c r="F6" i="12" a="1"/>
  <c r="B27" i="12" a="1"/>
  <c r="B11" i="12" a="1"/>
  <c r="G30" i="62" a="1"/>
  <c r="G22" i="62" a="1"/>
  <c r="G18" i="62" a="1"/>
  <c r="G10" i="62" a="1"/>
  <c r="B3" i="62" a="1"/>
  <c r="E33" i="60" a="1"/>
  <c r="B13" i="60" a="1"/>
  <c r="B12" i="60" a="1"/>
  <c r="F14" i="12" a="1"/>
  <c r="H33" i="60" a="1"/>
  <c r="H13" i="60" a="1"/>
  <c r="B32" i="60" a="1"/>
  <c r="R6" i="61" a="1"/>
  <c r="B6" i="61" a="1"/>
  <c r="O35" i="12" a="1"/>
  <c r="O31" i="12" a="1"/>
  <c r="O27" i="12" a="1"/>
  <c r="O23" i="12" a="1"/>
  <c r="O19" i="12" a="1"/>
  <c r="O15" i="12" a="1"/>
  <c r="O11" i="12" a="1"/>
  <c r="O7" i="12" a="1"/>
  <c r="L36" i="12" a="1"/>
  <c r="K31" i="12" a="1"/>
  <c r="M25" i="12" a="1"/>
  <c r="K15" i="12" a="1"/>
  <c r="G27" i="12" a="1"/>
  <c r="E17" i="12" a="1"/>
  <c r="G26" i="62" a="1"/>
  <c r="E17" i="60" a="1"/>
  <c r="B12" i="62" a="1"/>
  <c r="G24" i="62" a="1"/>
  <c r="G20" i="62" a="1"/>
  <c r="G8" i="62" a="1"/>
  <c r="H14" i="60" a="1"/>
  <c r="R22" i="12" a="1"/>
  <c r="K36" i="12" a="1"/>
  <c r="L25" i="12" a="1"/>
  <c r="G32" i="12" a="1"/>
  <c r="E22" i="12" a="1"/>
  <c r="G16" i="12" a="1"/>
  <c r="F30" i="62" a="1"/>
  <c r="H8" i="60" a="1"/>
  <c r="F23" i="60" a="1"/>
  <c r="F15" i="60" a="1"/>
  <c r="F30" i="12" a="1"/>
  <c r="B27" i="62" a="1"/>
  <c r="E10" i="60" a="1"/>
  <c r="AG6" i="61" a="1"/>
  <c r="Q6" i="61" a="1"/>
  <c r="R38" i="12" a="1"/>
  <c r="R34" i="12" a="1"/>
  <c r="R30" i="12" a="1"/>
  <c r="R26" i="12" a="1"/>
  <c r="R18" i="12" a="1"/>
  <c r="R14" i="12" a="1"/>
  <c r="R10" i="12" a="1"/>
  <c r="R6" i="12" a="1"/>
  <c r="M30" i="12" a="1"/>
  <c r="K20" i="12" a="1"/>
  <c r="M14" i="12" a="1"/>
  <c r="L9" i="12" a="1"/>
  <c r="E38" i="12" a="1"/>
  <c r="F27" i="12" a="1"/>
  <c r="F11" i="12" a="1"/>
  <c r="E6" i="12" a="1"/>
  <c r="B26" i="12" a="1"/>
  <c r="B10" i="12" a="1"/>
  <c r="F34" i="62" a="1"/>
  <c r="F26" i="62" a="1"/>
  <c r="F22" i="62" a="1"/>
  <c r="F18" i="62" a="1"/>
  <c r="F14" i="62" a="1"/>
  <c r="F10" i="62" a="1"/>
  <c r="F6" i="62" a="1"/>
  <c r="B34" i="62" a="1"/>
  <c r="B18" i="62" a="1"/>
  <c r="H36" i="60" a="1"/>
  <c r="H32" i="60" a="1"/>
  <c r="H28" i="60" a="1"/>
  <c r="H24" i="60" a="1"/>
  <c r="H20" i="60" a="1"/>
  <c r="H16" i="60" a="1"/>
  <c r="H12" i="60" a="1"/>
  <c r="H4" i="60" a="1"/>
  <c r="B28" i="60" a="1"/>
  <c r="F7" i="60" a="1"/>
  <c r="E25" i="12" a="1"/>
  <c r="E27" i="60" a="1"/>
  <c r="E15" i="60" a="1"/>
  <c r="F4" i="62" a="1"/>
  <c r="Q6" i="12" a="1"/>
  <c r="K25" i="12" a="1"/>
  <c r="G37" i="12" a="1"/>
  <c r="G21" i="12" a="1"/>
  <c r="F16" i="12" a="1"/>
  <c r="E11" i="12" a="1"/>
  <c r="G5" i="12" a="1"/>
  <c r="B25" i="12" a="1"/>
  <c r="B9" i="12" a="1"/>
  <c r="E34" i="62" a="1"/>
  <c r="E26" i="62" a="1"/>
  <c r="G32" i="60" a="1"/>
  <c r="G28" i="60" a="1"/>
  <c r="G20" i="60" a="1"/>
  <c r="G12" i="60" a="1"/>
  <c r="G8" i="60" a="1"/>
  <c r="B27" i="60" a="1"/>
  <c r="B11" i="60" a="1"/>
  <c r="B30" i="62" a="1"/>
  <c r="H7" i="60" a="1"/>
  <c r="AF6" i="61" a="1"/>
  <c r="P6" i="61" a="1"/>
  <c r="Q38" i="12" a="1"/>
  <c r="Q34" i="12" a="1"/>
  <c r="Q30" i="12" a="1"/>
  <c r="Q26" i="12" a="1"/>
  <c r="Q22" i="12" a="1"/>
  <c r="Q18" i="12" a="1"/>
  <c r="Q14" i="12" a="1"/>
  <c r="Q10" i="12" a="1"/>
  <c r="M35" i="12" a="1"/>
  <c r="L30" i="12" a="1"/>
  <c r="M19" i="12" a="1"/>
  <c r="L14" i="12" a="1"/>
  <c r="K9" i="12" a="1"/>
  <c r="F32" i="12" a="1"/>
  <c r="E27" i="12" a="1"/>
  <c r="E30" i="62" a="1"/>
  <c r="E22" i="62" a="1"/>
  <c r="E18" i="62" a="1"/>
  <c r="E14" i="62" a="1"/>
  <c r="E10" i="62" a="1"/>
  <c r="E6" i="62" a="1"/>
  <c r="B33" i="62" a="1"/>
  <c r="B17" i="62" a="1"/>
  <c r="G36" i="60" a="1"/>
  <c r="G24" i="60" a="1"/>
  <c r="G16" i="60" a="1"/>
  <c r="G4" i="60" a="1"/>
  <c r="F4" i="60" a="1"/>
  <c r="B26" i="60" a="1"/>
  <c r="B14" i="62" a="1"/>
  <c r="H23" i="60" a="1"/>
  <c r="B24" i="60" a="1"/>
  <c r="B8" i="60" a="1"/>
  <c r="B7" i="60" a="1"/>
  <c r="F3" i="60" a="1"/>
  <c r="B35" i="12" a="1"/>
  <c r="G12" i="62" a="1"/>
  <c r="E30" i="60" a="1"/>
  <c r="AE6" i="61" a="1"/>
  <c r="O6" i="61" a="1"/>
  <c r="P38" i="12" a="1"/>
  <c r="P34" i="12" a="1"/>
  <c r="P30" i="12" a="1"/>
  <c r="P26" i="12" a="1"/>
  <c r="P22" i="12" a="1"/>
  <c r="P18" i="12" a="1"/>
  <c r="P14" i="12" a="1"/>
  <c r="P10" i="12" a="1"/>
  <c r="P6" i="12" a="1"/>
  <c r="L35" i="12" a="1"/>
  <c r="K30" i="12" a="1"/>
  <c r="K14" i="12" a="1"/>
  <c r="M8" i="12" a="1"/>
  <c r="F37" i="12" a="1"/>
  <c r="E32" i="12" a="1"/>
  <c r="G26" i="12" a="1"/>
  <c r="F21" i="12" a="1"/>
  <c r="E16" i="12" a="1"/>
  <c r="H33" i="62" a="1"/>
  <c r="H13" i="62" a="1"/>
  <c r="H9" i="62" a="1"/>
  <c r="H5" i="62" a="1"/>
  <c r="B22" i="60" a="1"/>
  <c r="E23" i="60" a="1"/>
  <c r="M24" i="12" a="1"/>
  <c r="L19" i="12" a="1"/>
  <c r="G10" i="12" a="1"/>
  <c r="F5" i="12" a="1"/>
  <c r="B24" i="12" a="1"/>
  <c r="B8" i="12" a="1"/>
  <c r="H29" i="62" a="1"/>
  <c r="H25" i="62" a="1"/>
  <c r="H21" i="62" a="1"/>
  <c r="H17" i="62" a="1"/>
  <c r="B32" i="62" a="1"/>
  <c r="B16" i="62" a="1"/>
  <c r="F36" i="60" a="1"/>
  <c r="F32" i="60" a="1"/>
  <c r="F28" i="60" a="1"/>
  <c r="F24" i="60" a="1"/>
  <c r="F20" i="60" a="1"/>
  <c r="F16" i="60" a="1"/>
  <c r="F12" i="60" a="1"/>
  <c r="F8" i="60" a="1"/>
  <c r="B10" i="60" a="1"/>
  <c r="H35" i="60" a="1"/>
  <c r="H3" i="60" a="1"/>
  <c r="B23" i="60" a="1"/>
  <c r="G36" i="62" a="1"/>
  <c r="B3" i="60" a="1"/>
  <c r="O18" i="12" a="1"/>
  <c r="L24" i="12" a="1"/>
  <c r="K19" i="12" a="1"/>
  <c r="M13" i="12" a="1"/>
  <c r="L8" i="12" a="1"/>
  <c r="E37" i="12" a="1"/>
  <c r="F26" i="12" a="1"/>
  <c r="F10" i="12" a="1"/>
  <c r="E5" i="12" a="1"/>
  <c r="B23" i="12" a="1"/>
  <c r="B7" i="12" a="1"/>
  <c r="G29" i="62" a="1"/>
  <c r="G21" i="62" a="1"/>
  <c r="G17" i="62" a="1"/>
  <c r="G13" i="62" a="1"/>
  <c r="G9" i="62" a="1"/>
  <c r="B15" i="62" a="1"/>
  <c r="E32" i="60" a="1"/>
  <c r="G4" i="62" a="1"/>
  <c r="G18" i="60" a="1"/>
  <c r="B33" i="60" a="1"/>
  <c r="F19" i="62" a="1"/>
  <c r="AD6" i="61" a="1"/>
  <c r="N6" i="61" a="1"/>
  <c r="O38" i="12" a="1"/>
  <c r="O34" i="12" a="1"/>
  <c r="O30" i="12" a="1"/>
  <c r="O26" i="12" a="1"/>
  <c r="O22" i="12" a="1"/>
  <c r="O14" i="12" a="1"/>
  <c r="O10" i="12" a="1"/>
  <c r="O6" i="12" a="1"/>
  <c r="K35" i="12" a="1"/>
  <c r="M29" i="12" a="1"/>
  <c r="G31" i="12" a="1"/>
  <c r="E21" i="12" a="1"/>
  <c r="G15" i="12" a="1"/>
  <c r="G33" i="62" a="1"/>
  <c r="G25" i="62" a="1"/>
  <c r="G5" i="62" a="1"/>
  <c r="B31" i="62" a="1"/>
  <c r="E36" i="60" a="1"/>
  <c r="E28" i="60" a="1"/>
  <c r="E24" i="60" a="1"/>
  <c r="E20" i="60" a="1"/>
  <c r="E16" i="60" a="1"/>
  <c r="E12" i="60" a="1"/>
  <c r="E8" i="60" a="1"/>
  <c r="E4" i="60" a="1"/>
  <c r="B25" i="60" a="1"/>
  <c r="B9" i="60" a="1"/>
  <c r="H27" i="60" a="1"/>
  <c r="H11" i="60" a="1"/>
  <c r="G3" i="60" a="1"/>
  <c r="F27" i="60" a="1"/>
  <c r="G28" i="62" a="1"/>
  <c r="G16" i="62" a="1"/>
  <c r="B10" i="62" a="1"/>
  <c r="M6" i="61" a="1"/>
  <c r="R17" i="12" a="1"/>
  <c r="R13" i="12" a="1"/>
  <c r="R9" i="12" a="1"/>
  <c r="L13" i="12" a="1"/>
  <c r="G36" i="12" a="1"/>
  <c r="F31" i="12" a="1"/>
  <c r="F15" i="12" a="1"/>
  <c r="B38" i="12" a="1"/>
  <c r="F29" i="62" a="1"/>
  <c r="F25" i="62" a="1"/>
  <c r="F21" i="62" a="1"/>
  <c r="F17" i="62" a="1"/>
  <c r="F13" i="62" a="1"/>
  <c r="F9" i="62" a="1"/>
  <c r="F5" i="62" a="1"/>
  <c r="H31" i="60" a="1"/>
  <c r="H19" i="60" a="1"/>
  <c r="H15" i="60" a="1"/>
  <c r="G32" i="62" a="1"/>
  <c r="E7" i="60" a="1"/>
  <c r="B26" i="62" a="1"/>
  <c r="H9" i="60" a="1"/>
  <c r="AC6" i="61" a="1"/>
  <c r="R37" i="12" a="1"/>
  <c r="R33" i="12" a="1"/>
  <c r="R29" i="12" a="1"/>
  <c r="R25" i="12" a="1"/>
  <c r="R21" i="12" a="1"/>
  <c r="R5" i="12" a="1"/>
  <c r="M34" i="12" a="1"/>
  <c r="L29" i="12" a="1"/>
  <c r="K24" i="12" a="1"/>
  <c r="M18" i="12" a="1"/>
  <c r="K8" i="12" a="1"/>
  <c r="E26" i="12" a="1"/>
  <c r="G20" i="12" a="1"/>
  <c r="E10" i="12" a="1"/>
  <c r="B22" i="12" a="1"/>
  <c r="B6" i="12" a="1"/>
  <c r="F33" i="62" a="1"/>
  <c r="K13" i="12" a="1"/>
  <c r="F20" i="12" a="1"/>
  <c r="B37" i="12" a="1"/>
  <c r="E33" i="62" a="1"/>
  <c r="E25" i="62" a="1"/>
  <c r="E21" i="62" a="1"/>
  <c r="E17" i="62" a="1"/>
  <c r="E13" i="62" a="1"/>
  <c r="E9" i="62" a="1"/>
  <c r="E5" i="62" a="1"/>
  <c r="B29" i="62" a="1"/>
  <c r="G11" i="60" a="1"/>
  <c r="AB6" i="61" a="1"/>
  <c r="L6" i="61" a="1"/>
  <c r="Q37" i="12" a="1"/>
  <c r="Q33" i="12" a="1"/>
  <c r="Q29" i="12" a="1"/>
  <c r="Q25" i="12" a="1"/>
  <c r="Q21" i="12" a="1"/>
  <c r="Q17" i="12" a="1"/>
  <c r="Q13" i="12" a="1"/>
  <c r="Q9" i="12" a="1"/>
  <c r="Q5" i="12" a="1"/>
  <c r="L34" i="12" a="1"/>
  <c r="K29" i="12" a="1"/>
  <c r="M23" i="12" a="1"/>
  <c r="L18" i="12" a="1"/>
  <c r="M7" i="12" a="1"/>
  <c r="F36" i="12" a="1"/>
  <c r="E31" i="12" a="1"/>
  <c r="G25" i="12" a="1"/>
  <c r="E15" i="12" a="1"/>
  <c r="G9" i="12" a="1"/>
  <c r="B21" i="12" a="1"/>
  <c r="B5" i="12" a="1"/>
  <c r="E29" i="62" a="1"/>
  <c r="B13" i="62" a="1"/>
  <c r="G35" i="60" a="1"/>
  <c r="G31" i="60" a="1"/>
  <c r="G27" i="60" a="1"/>
  <c r="G23" i="60" a="1"/>
  <c r="G19" i="60" a="1"/>
  <c r="G15" i="60" a="1"/>
  <c r="G7" i="60" a="1"/>
  <c r="H34" i="60" a="1"/>
  <c r="G22" i="60" a="1"/>
  <c r="G10" i="60" a="1"/>
  <c r="E22" i="60" a="1"/>
  <c r="AA6" i="61" a="1"/>
  <c r="K6" i="61" a="1"/>
  <c r="P37" i="12" a="1"/>
  <c r="P33" i="12" a="1"/>
  <c r="P29" i="12" a="1"/>
  <c r="P21" i="12" a="1"/>
  <c r="P17" i="12" a="1"/>
  <c r="P9" i="12" a="1"/>
  <c r="P5" i="12" a="1"/>
  <c r="K34" i="12" a="1"/>
  <c r="M28" i="12" a="1"/>
  <c r="L23" i="12" a="1"/>
  <c r="K18" i="12" a="1"/>
  <c r="M12" i="12" a="1"/>
  <c r="L7" i="12" a="1"/>
  <c r="E36" i="12" a="1"/>
  <c r="G30" i="12" a="1"/>
  <c r="F25" i="12" a="1"/>
  <c r="G14" i="12" a="1"/>
  <c r="B20" i="12" a="1"/>
  <c r="P25" i="12" a="1"/>
  <c r="P13" i="12" a="1"/>
  <c r="E20" i="12" a="1"/>
  <c r="F9" i="12" a="1"/>
  <c r="B36" i="12" a="1"/>
  <c r="H36" i="62" a="1"/>
  <c r="H32" i="62" a="1"/>
  <c r="H28" i="62" a="1"/>
  <c r="H24" i="62" a="1"/>
  <c r="H20" i="62" a="1"/>
  <c r="H16" i="62" a="1"/>
  <c r="H12" i="62" a="1"/>
  <c r="H8" i="62" a="1"/>
  <c r="H4" i="62" a="1"/>
  <c r="B28" i="62" a="1"/>
  <c r="E9" i="12" a="1"/>
  <c r="E31" i="60" a="1"/>
  <c r="E19" i="60" a="1"/>
  <c r="E11" i="60" a="1"/>
  <c r="E3" i="60" a="1"/>
  <c r="H30" i="60" a="1"/>
  <c r="H6" i="60" a="1"/>
  <c r="G26" i="60" a="1"/>
  <c r="E6" i="60" a="1"/>
  <c r="B22" i="62" a="1"/>
  <c r="O37" i="12" a="1"/>
  <c r="O33" i="12" a="1"/>
  <c r="O29" i="12" a="1"/>
  <c r="O25" i="12" a="1"/>
  <c r="O21" i="12" a="1"/>
  <c r="O17" i="12" a="1"/>
  <c r="M33" i="12" a="1"/>
  <c r="K23" i="12" a="1"/>
  <c r="L12" i="12" a="1"/>
  <c r="K7" i="12" a="1"/>
  <c r="Z6" i="61" a="1"/>
  <c r="J6" i="61" a="1"/>
  <c r="O13" i="12" a="1"/>
  <c r="O9" i="12" a="1"/>
  <c r="O5" i="12" a="1"/>
  <c r="L28" i="12" a="1"/>
  <c r="M17" i="12" a="1"/>
  <c r="G35" i="12" a="1"/>
  <c r="H22" i="60" a="1"/>
  <c r="E18" i="60" a="1"/>
  <c r="H29" i="60" a="1"/>
  <c r="H17" i="60" a="1"/>
  <c r="B16" i="60" a="1"/>
  <c r="R32" i="12" a="1"/>
  <c r="R28" i="12" a="1"/>
  <c r="R24" i="12" a="1"/>
  <c r="K12" i="12" a="1"/>
  <c r="M6" i="12" a="1"/>
  <c r="F35" i="12" a="1"/>
  <c r="G24" i="12" a="1"/>
  <c r="E14" i="12" a="1"/>
  <c r="G8" i="12" a="1"/>
  <c r="B34" i="12" a="1"/>
  <c r="B18" i="12" a="1"/>
  <c r="F36" i="62" a="1"/>
  <c r="F32" i="62" a="1"/>
  <c r="F28" i="62" a="1"/>
  <c r="F24" i="62" a="1"/>
  <c r="F20" i="62" a="1"/>
  <c r="F12" i="62" a="1"/>
  <c r="F8" i="62" a="1"/>
  <c r="G14" i="60" a="1"/>
  <c r="G6" i="60" a="1"/>
  <c r="E34" i="60" a="1"/>
  <c r="E26" i="60" a="1"/>
  <c r="B17" i="60" a="1"/>
  <c r="F11" i="62" a="1"/>
  <c r="H5" i="60" a="1"/>
  <c r="Y6" i="61" a="1"/>
  <c r="I6" i="61" a="1"/>
  <c r="R36" i="12" a="1"/>
  <c r="R20" i="12" a="1"/>
  <c r="R16" i="12" a="1"/>
  <c r="R12" i="12" a="1"/>
  <c r="R8" i="12" a="1"/>
  <c r="M38" i="12" a="1"/>
  <c r="L33" i="12" a="1"/>
  <c r="K28" i="12" a="1"/>
  <c r="M22" i="12" a="1"/>
  <c r="L17" i="12" a="1"/>
  <c r="E30" i="12" a="1"/>
  <c r="F19" i="12" a="1"/>
  <c r="F16" i="62" a="1"/>
  <c r="Q36" i="12" a="1"/>
  <c r="Q32" i="12" a="1"/>
  <c r="Q28" i="12" a="1"/>
  <c r="Q24" i="12" a="1"/>
  <c r="Q16" i="12" a="1"/>
  <c r="Q12" i="12" a="1"/>
  <c r="Q8" i="12" a="1"/>
  <c r="K17" i="12" a="1"/>
  <c r="L6" i="12" a="1"/>
  <c r="E35" i="12" a="1"/>
  <c r="E19" i="12" a="1"/>
  <c r="B17" i="12" a="1"/>
  <c r="E32" i="62" a="1"/>
  <c r="E16" i="62" a="1"/>
  <c r="G34" i="60" a="1"/>
  <c r="X6" i="61" a="1"/>
  <c r="H6" i="61" a="1"/>
  <c r="Q20" i="12" a="1"/>
  <c r="L38" i="12" a="1"/>
  <c r="K33" i="12" a="1"/>
  <c r="M27" i="12" a="1"/>
  <c r="L22" i="12" a="1"/>
  <c r="M11" i="12" a="1"/>
  <c r="G29" i="12" a="1"/>
  <c r="F24" i="12" a="1"/>
  <c r="G13" i="12" a="1"/>
  <c r="F8" i="12" a="1"/>
  <c r="B33" i="12" a="1"/>
  <c r="E36" i="62" a="1"/>
  <c r="E28" i="62" a="1"/>
  <c r="E24" i="62" a="1"/>
  <c r="E20" i="62" a="1"/>
  <c r="E12" i="62" a="1"/>
  <c r="E8" i="62" a="1"/>
  <c r="E4" i="62" a="1"/>
  <c r="B25" i="62" a="1"/>
  <c r="B9" i="62" a="1"/>
  <c r="G30" i="60" a="1"/>
  <c r="B35" i="60" a="1"/>
  <c r="G3" i="62" a="1"/>
  <c r="W6" i="61" a="1"/>
  <c r="P36" i="12" a="1"/>
  <c r="P28" i="12" a="1"/>
  <c r="P24" i="12" a="1"/>
  <c r="P20" i="12" a="1"/>
  <c r="K38" i="12" a="1"/>
  <c r="L27" i="12" a="1"/>
  <c r="M16" i="12" a="1"/>
  <c r="L11" i="12" a="1"/>
  <c r="K6" i="12" a="1"/>
  <c r="G34" i="12" a="1"/>
  <c r="E24" i="12" a="1"/>
  <c r="G18" i="12" a="1"/>
  <c r="E8" i="12" a="1"/>
  <c r="B32" i="12" a="1"/>
  <c r="B16" i="12" a="1"/>
  <c r="H31" i="62" a="1"/>
  <c r="H27" i="62" a="1"/>
  <c r="B24" i="62" a="1"/>
  <c r="F34" i="60" a="1"/>
  <c r="F14" i="60" a="1"/>
  <c r="F6" i="60" a="1"/>
  <c r="B18" i="60" a="1"/>
  <c r="G6" i="61" a="1"/>
  <c r="P32" i="12" a="1"/>
  <c r="P16" i="12" a="1"/>
  <c r="P12" i="12" a="1"/>
  <c r="P8" i="12" a="1"/>
  <c r="M32" i="12" a="1"/>
  <c r="K22" i="12" a="1"/>
  <c r="F29" i="12" a="1"/>
  <c r="F13" i="12" a="1"/>
  <c r="H35" i="62" a="1"/>
  <c r="H23" i="62" a="1"/>
  <c r="H19" i="62" a="1"/>
  <c r="H15" i="62" a="1"/>
  <c r="H11" i="62" a="1"/>
  <c r="H7" i="62" a="1"/>
  <c r="H3" i="62" a="1"/>
  <c r="B8" i="62" a="1"/>
  <c r="F30" i="60" a="1"/>
  <c r="F26" i="60" a="1"/>
  <c r="F22" i="60" a="1"/>
  <c r="F18" i="60" a="1"/>
  <c r="F10" i="60" a="1"/>
  <c r="B34" i="60" a="1"/>
  <c r="G23" i="62" a="1"/>
  <c r="H21" i="60" a="1"/>
  <c r="F6" i="61" a="1"/>
  <c r="O12" i="12" a="1"/>
  <c r="O8" i="12" a="1"/>
  <c r="M37" i="12" a="1"/>
  <c r="L32" i="12" a="1"/>
  <c r="K27" i="12" a="1"/>
  <c r="M21" i="12" a="1"/>
  <c r="L16" i="12" a="1"/>
  <c r="K11" i="12" a="1"/>
  <c r="M5" i="12" a="1"/>
  <c r="G7" i="12" a="1"/>
  <c r="B15" i="12" a="1"/>
  <c r="G35" i="62" a="1"/>
  <c r="G27" i="62" a="1"/>
  <c r="G15" i="62" a="1"/>
  <c r="B7" i="62" a="1"/>
  <c r="V6" i="61" a="1"/>
  <c r="O36" i="12" a="1"/>
  <c r="O32" i="12" a="1"/>
  <c r="O28" i="12" a="1"/>
  <c r="O24" i="12" a="1"/>
  <c r="O20" i="12" a="1"/>
  <c r="O16" i="12" a="1"/>
  <c r="F34" i="12" a="1"/>
  <c r="E29" i="12" a="1"/>
  <c r="G23" i="12" a="1"/>
  <c r="F18" i="12" a="1"/>
  <c r="E13" i="12" a="1"/>
  <c r="B31" i="12" a="1"/>
  <c r="G31" i="62" a="1"/>
  <c r="G19" i="62" a="1"/>
  <c r="G11" i="62" a="1"/>
  <c r="G7" i="62" a="1"/>
  <c r="B6" i="62" a="1"/>
  <c r="R23" i="12" a="1"/>
  <c r="R19" i="12" a="1"/>
  <c r="R15" i="12" a="1"/>
  <c r="M26" i="12" a="1"/>
  <c r="M10" i="12" a="1"/>
  <c r="L5" i="12" a="1"/>
  <c r="E34" i="12" a="1"/>
  <c r="G28" i="12" a="1"/>
  <c r="E18" i="12" a="1"/>
  <c r="F35" i="62" a="1"/>
  <c r="F27" i="62" a="1"/>
  <c r="F23" i="62" a="1"/>
  <c r="F7" i="62" a="1"/>
  <c r="U6" i="61" a="1"/>
  <c r="E6" i="61" a="1"/>
  <c r="R35" i="12" a="1"/>
  <c r="R31" i="12" a="1"/>
  <c r="R27" i="12" a="1"/>
  <c r="R11" i="12" a="1"/>
  <c r="R7" i="12" a="1"/>
  <c r="L37" i="12" a="1"/>
  <c r="K32" i="12" a="1"/>
  <c r="L21" i="12" a="1"/>
  <c r="K16" i="12" a="1"/>
  <c r="F23" i="12" a="1"/>
  <c r="G12" i="12" a="1"/>
  <c r="F7" i="12" a="1"/>
  <c r="B30" i="12" a="1"/>
  <c r="B14" i="12" a="1"/>
  <c r="F31" i="62" a="1"/>
  <c r="F31" i="62" l="1"/>
  <c r="B14" i="12"/>
  <c r="B30" i="12"/>
  <c r="F7" i="12"/>
  <c r="G12" i="12"/>
  <c r="F23" i="12"/>
  <c r="K16" i="12"/>
  <c r="L21" i="12"/>
  <c r="K32" i="12"/>
  <c r="L37" i="12"/>
  <c r="R7" i="12"/>
  <c r="R11" i="12"/>
  <c r="R27" i="12"/>
  <c r="R31" i="12"/>
  <c r="R35" i="12"/>
  <c r="E6" i="61"/>
  <c r="U6" i="61"/>
  <c r="F7" i="62"/>
  <c r="F23" i="62"/>
  <c r="F27" i="62"/>
  <c r="F35" i="62"/>
  <c r="E18" i="12"/>
  <c r="G28" i="12"/>
  <c r="E34" i="12"/>
  <c r="L5" i="12"/>
  <c r="M10" i="12"/>
  <c r="M26" i="12"/>
  <c r="R15" i="12"/>
  <c r="R19" i="12"/>
  <c r="R23" i="12"/>
  <c r="B6" i="62"/>
  <c r="G7" i="62"/>
  <c r="G11" i="62"/>
  <c r="G19" i="62"/>
  <c r="G31" i="62"/>
  <c r="B31" i="12"/>
  <c r="E13" i="12"/>
  <c r="F18" i="12"/>
  <c r="G23" i="12"/>
  <c r="E29" i="12"/>
  <c r="F34" i="12"/>
  <c r="O16" i="12"/>
  <c r="O20" i="12"/>
  <c r="O24" i="12"/>
  <c r="O28" i="12"/>
  <c r="O32" i="12"/>
  <c r="O36" i="12"/>
  <c r="V6" i="61"/>
  <c r="B7" i="62"/>
  <c r="G15" i="62"/>
  <c r="G27" i="62"/>
  <c r="G35" i="62"/>
  <c r="B15" i="12"/>
  <c r="G7" i="12"/>
  <c r="M5" i="12"/>
  <c r="K11" i="12"/>
  <c r="L16" i="12"/>
  <c r="M21" i="12"/>
  <c r="K27" i="12"/>
  <c r="L32" i="12"/>
  <c r="M37" i="12"/>
  <c r="O8" i="12"/>
  <c r="O12" i="12"/>
  <c r="F6" i="61"/>
  <c r="H21" i="60"/>
  <c r="G23" i="62"/>
  <c r="B34" i="60"/>
  <c r="F10" i="60"/>
  <c r="F18" i="60"/>
  <c r="F22" i="60"/>
  <c r="F26" i="60"/>
  <c r="F30" i="60"/>
  <c r="B8" i="62"/>
  <c r="H3" i="62"/>
  <c r="H7" i="62"/>
  <c r="H11" i="62"/>
  <c r="K11" i="62" s="1"/>
  <c r="H15" i="62"/>
  <c r="H19" i="62"/>
  <c r="H23" i="62"/>
  <c r="H35" i="62"/>
  <c r="F13" i="12"/>
  <c r="F29" i="12"/>
  <c r="K22" i="12"/>
  <c r="M32" i="12"/>
  <c r="P8" i="12"/>
  <c r="P12" i="12"/>
  <c r="P16" i="12"/>
  <c r="P32" i="12"/>
  <c r="G6" i="61"/>
  <c r="B18" i="60"/>
  <c r="F6" i="60"/>
  <c r="F14" i="60"/>
  <c r="F34" i="60"/>
  <c r="B24" i="62"/>
  <c r="H27" i="62"/>
  <c r="H31" i="62"/>
  <c r="B16" i="12"/>
  <c r="B32" i="12"/>
  <c r="E8" i="12"/>
  <c r="G18" i="12"/>
  <c r="E24" i="12"/>
  <c r="G34" i="12"/>
  <c r="K6" i="12"/>
  <c r="L11" i="12"/>
  <c r="M16" i="12"/>
  <c r="L27" i="12"/>
  <c r="K38" i="12"/>
  <c r="P20" i="12"/>
  <c r="P24" i="12"/>
  <c r="P28" i="12"/>
  <c r="P36" i="12"/>
  <c r="W6" i="61"/>
  <c r="G3" i="62"/>
  <c r="B35" i="60"/>
  <c r="G30" i="60"/>
  <c r="B9" i="62"/>
  <c r="B25" i="62"/>
  <c r="E4" i="62"/>
  <c r="E8" i="62"/>
  <c r="E12" i="62"/>
  <c r="E20" i="62"/>
  <c r="E24" i="62"/>
  <c r="E28" i="62"/>
  <c r="E36" i="62"/>
  <c r="B33" i="12"/>
  <c r="F8" i="12"/>
  <c r="G13" i="12"/>
  <c r="F24" i="12"/>
  <c r="G29" i="12"/>
  <c r="M11" i="12"/>
  <c r="L22" i="12"/>
  <c r="M27" i="12"/>
  <c r="K33" i="12"/>
  <c r="L38" i="12"/>
  <c r="Q20" i="12"/>
  <c r="H6" i="61"/>
  <c r="X6" i="61"/>
  <c r="G34" i="60"/>
  <c r="E16" i="62"/>
  <c r="E32" i="62"/>
  <c r="B17" i="12"/>
  <c r="E19" i="12"/>
  <c r="E35" i="12"/>
  <c r="L6" i="12"/>
  <c r="K17" i="12"/>
  <c r="Q8" i="12"/>
  <c r="Q12" i="12"/>
  <c r="Q16" i="12"/>
  <c r="Q24" i="12"/>
  <c r="Q28" i="12"/>
  <c r="Q32" i="12"/>
  <c r="Q36" i="12"/>
  <c r="F16" i="62"/>
  <c r="F19" i="12"/>
  <c r="E30" i="12"/>
  <c r="L17" i="12"/>
  <c r="M22" i="12"/>
  <c r="K28" i="12"/>
  <c r="L33" i="12"/>
  <c r="M38" i="12"/>
  <c r="R8" i="12"/>
  <c r="R12" i="12"/>
  <c r="R16" i="12"/>
  <c r="R20" i="12"/>
  <c r="R36" i="12"/>
  <c r="I6" i="61"/>
  <c r="Y6" i="61"/>
  <c r="H5" i="60"/>
  <c r="F11" i="62"/>
  <c r="B17" i="60"/>
  <c r="E26" i="60"/>
  <c r="E34" i="60"/>
  <c r="G6" i="60"/>
  <c r="G14" i="60"/>
  <c r="F8" i="62"/>
  <c r="F12" i="62"/>
  <c r="F20" i="62"/>
  <c r="F24" i="62"/>
  <c r="F28" i="62"/>
  <c r="F32" i="62"/>
  <c r="F36" i="62"/>
  <c r="B18" i="12"/>
  <c r="B34" i="12"/>
  <c r="G8" i="12"/>
  <c r="E14" i="12"/>
  <c r="G24" i="12"/>
  <c r="F35" i="12"/>
  <c r="M6" i="12"/>
  <c r="K12" i="12"/>
  <c r="R24" i="12"/>
  <c r="R28" i="12"/>
  <c r="R32" i="12"/>
  <c r="B16" i="60"/>
  <c r="H17" i="60"/>
  <c r="H29" i="60"/>
  <c r="E18" i="60"/>
  <c r="H22" i="60"/>
  <c r="G35" i="12"/>
  <c r="M17" i="12"/>
  <c r="L28" i="12"/>
  <c r="O5" i="12"/>
  <c r="O9" i="12"/>
  <c r="O13" i="12"/>
  <c r="J6" i="61"/>
  <c r="Z6" i="61"/>
  <c r="K7" i="12"/>
  <c r="L12" i="12"/>
  <c r="K23" i="12"/>
  <c r="M33" i="12"/>
  <c r="O17" i="12"/>
  <c r="O21" i="12"/>
  <c r="O25" i="12"/>
  <c r="O29" i="12"/>
  <c r="O33" i="12"/>
  <c r="O37" i="12"/>
  <c r="B22" i="62"/>
  <c r="E6" i="60"/>
  <c r="G26" i="60"/>
  <c r="H6" i="60"/>
  <c r="H30" i="60"/>
  <c r="E3" i="60"/>
  <c r="E11" i="60"/>
  <c r="E19" i="60"/>
  <c r="E31" i="60"/>
  <c r="E9" i="12"/>
  <c r="B28" i="62"/>
  <c r="H4" i="62"/>
  <c r="H8" i="62"/>
  <c r="H12" i="62"/>
  <c r="H16" i="62"/>
  <c r="H20" i="62"/>
  <c r="H24" i="62"/>
  <c r="H28" i="62"/>
  <c r="H32" i="62"/>
  <c r="H36" i="62"/>
  <c r="B36" i="12"/>
  <c r="F9" i="12"/>
  <c r="E20" i="12"/>
  <c r="P13" i="12"/>
  <c r="P25" i="12"/>
  <c r="B20" i="12"/>
  <c r="G14" i="12"/>
  <c r="F25" i="12"/>
  <c r="G30" i="12"/>
  <c r="E36" i="12"/>
  <c r="L7" i="12"/>
  <c r="M12" i="12"/>
  <c r="K18" i="12"/>
  <c r="L23" i="12"/>
  <c r="M28" i="12"/>
  <c r="K34" i="12"/>
  <c r="P5" i="12"/>
  <c r="P9" i="12"/>
  <c r="P17" i="12"/>
  <c r="P21" i="12"/>
  <c r="P29" i="12"/>
  <c r="P33" i="12"/>
  <c r="P37" i="12"/>
  <c r="K6" i="61"/>
  <c r="AA6" i="61"/>
  <c r="E22" i="60"/>
  <c r="G10" i="60"/>
  <c r="G22" i="60"/>
  <c r="H34" i="60"/>
  <c r="G7" i="60"/>
  <c r="G15" i="60"/>
  <c r="G19" i="60"/>
  <c r="G23" i="60"/>
  <c r="G27" i="60"/>
  <c r="G31" i="60"/>
  <c r="G35" i="60"/>
  <c r="B13" i="62"/>
  <c r="E29" i="62"/>
  <c r="B5" i="12"/>
  <c r="B21" i="12"/>
  <c r="G9" i="12"/>
  <c r="E15" i="12"/>
  <c r="G25" i="12"/>
  <c r="E31" i="12"/>
  <c r="F36" i="12"/>
  <c r="M7" i="12"/>
  <c r="L18" i="12"/>
  <c r="M23" i="12"/>
  <c r="K29" i="12"/>
  <c r="L34" i="12"/>
  <c r="Q5" i="12"/>
  <c r="Q9" i="12"/>
  <c r="Q13" i="12"/>
  <c r="Q17" i="12"/>
  <c r="Q21" i="12"/>
  <c r="Q25" i="12"/>
  <c r="Q29" i="12"/>
  <c r="Q33" i="12"/>
  <c r="Q37" i="12"/>
  <c r="L6" i="61"/>
  <c r="AB6" i="61"/>
  <c r="G11" i="60"/>
  <c r="B29" i="62"/>
  <c r="E5" i="62"/>
  <c r="E9" i="62"/>
  <c r="E13" i="62"/>
  <c r="E17" i="62"/>
  <c r="E21" i="62"/>
  <c r="E25" i="62"/>
  <c r="E33" i="62"/>
  <c r="B37" i="12"/>
  <c r="F20" i="12"/>
  <c r="K13" i="12"/>
  <c r="F33" i="62"/>
  <c r="B6" i="12"/>
  <c r="B22" i="12"/>
  <c r="E10" i="12"/>
  <c r="G20" i="12"/>
  <c r="E26" i="12"/>
  <c r="K8" i="12"/>
  <c r="M18" i="12"/>
  <c r="K24" i="12"/>
  <c r="L29" i="12"/>
  <c r="M34" i="12"/>
  <c r="R5" i="12"/>
  <c r="R21" i="12"/>
  <c r="R25" i="12"/>
  <c r="R29" i="12"/>
  <c r="R33" i="12"/>
  <c r="R37" i="12"/>
  <c r="AC6" i="61"/>
  <c r="H9" i="60"/>
  <c r="B26" i="62"/>
  <c r="E7" i="60"/>
  <c r="G32" i="62"/>
  <c r="H15" i="60"/>
  <c r="H19" i="60"/>
  <c r="H31" i="60"/>
  <c r="F5" i="62"/>
  <c r="F9" i="62"/>
  <c r="F13" i="62"/>
  <c r="F17" i="62"/>
  <c r="F21" i="62"/>
  <c r="F25" i="62"/>
  <c r="F29" i="62"/>
  <c r="B38" i="12"/>
  <c r="F15" i="12"/>
  <c r="F31" i="12"/>
  <c r="G36" i="12"/>
  <c r="L13" i="12"/>
  <c r="R9" i="12"/>
  <c r="R13" i="12"/>
  <c r="R17" i="12"/>
  <c r="M6" i="61"/>
  <c r="B10" i="62"/>
  <c r="G16" i="62"/>
  <c r="G28" i="62"/>
  <c r="F27" i="60"/>
  <c r="G3" i="60"/>
  <c r="H11" i="60"/>
  <c r="H27" i="60"/>
  <c r="B9" i="60"/>
  <c r="B25" i="60"/>
  <c r="E4" i="60"/>
  <c r="E8" i="60"/>
  <c r="E12" i="60"/>
  <c r="E16" i="60"/>
  <c r="E20" i="60"/>
  <c r="E24" i="60"/>
  <c r="E28" i="60"/>
  <c r="E36" i="60"/>
  <c r="B31" i="62"/>
  <c r="G5" i="62"/>
  <c r="G25" i="62"/>
  <c r="G33" i="62"/>
  <c r="G15" i="12"/>
  <c r="E21" i="12"/>
  <c r="G31" i="12"/>
  <c r="M29" i="12"/>
  <c r="K35" i="12"/>
  <c r="O6" i="12"/>
  <c r="O10" i="12"/>
  <c r="O14" i="12"/>
  <c r="O22" i="12"/>
  <c r="O26" i="12"/>
  <c r="O30" i="12"/>
  <c r="O34" i="12"/>
  <c r="O38" i="12"/>
  <c r="N6" i="61"/>
  <c r="AD6" i="61"/>
  <c r="F19" i="62"/>
  <c r="B33" i="60"/>
  <c r="G18" i="60"/>
  <c r="G4" i="62"/>
  <c r="E32" i="60"/>
  <c r="B15" i="62"/>
  <c r="G9" i="62"/>
  <c r="G13" i="62"/>
  <c r="G17" i="62"/>
  <c r="G21" i="62"/>
  <c r="G29" i="62"/>
  <c r="B7" i="12"/>
  <c r="B23" i="12"/>
  <c r="E5" i="12"/>
  <c r="F10" i="12"/>
  <c r="F26" i="12"/>
  <c r="E37" i="12"/>
  <c r="L8" i="12"/>
  <c r="M13" i="12"/>
  <c r="K19" i="12"/>
  <c r="L24" i="12"/>
  <c r="O18" i="12"/>
  <c r="B3" i="60"/>
  <c r="G36" i="62"/>
  <c r="B23" i="60"/>
  <c r="H3" i="60"/>
  <c r="H35" i="60"/>
  <c r="B10" i="60"/>
  <c r="F8" i="60"/>
  <c r="F12" i="60"/>
  <c r="F16" i="60"/>
  <c r="F20" i="60"/>
  <c r="F24" i="60"/>
  <c r="F28" i="60"/>
  <c r="F32" i="60"/>
  <c r="F36" i="60"/>
  <c r="B16" i="62"/>
  <c r="B32" i="62"/>
  <c r="H17" i="62"/>
  <c r="H21" i="62"/>
  <c r="H25" i="62"/>
  <c r="H29" i="62"/>
  <c r="B8" i="12"/>
  <c r="B24" i="12"/>
  <c r="F5" i="12"/>
  <c r="G10" i="12"/>
  <c r="L19" i="12"/>
  <c r="M24" i="12"/>
  <c r="E23" i="60"/>
  <c r="B22" i="60"/>
  <c r="H5" i="62"/>
  <c r="H9" i="62"/>
  <c r="H13" i="62"/>
  <c r="H33" i="62"/>
  <c r="E16" i="12"/>
  <c r="F21" i="12"/>
  <c r="G26" i="12"/>
  <c r="E32" i="12"/>
  <c r="F37" i="12"/>
  <c r="M8" i="12"/>
  <c r="K14" i="12"/>
  <c r="K30" i="12"/>
  <c r="L35" i="12"/>
  <c r="P6" i="12"/>
  <c r="P10" i="12"/>
  <c r="P14" i="12"/>
  <c r="P18" i="12"/>
  <c r="P22" i="12"/>
  <c r="P26" i="12"/>
  <c r="P30" i="12"/>
  <c r="P34" i="12"/>
  <c r="P38" i="12"/>
  <c r="O6" i="61"/>
  <c r="AE6" i="61"/>
  <c r="E30" i="60"/>
  <c r="G12" i="62"/>
  <c r="B35" i="12"/>
  <c r="F3" i="60"/>
  <c r="B7" i="60"/>
  <c r="B8" i="60"/>
  <c r="B24" i="60"/>
  <c r="H23" i="60"/>
  <c r="B14" i="62"/>
  <c r="B26" i="60"/>
  <c r="F4" i="60"/>
  <c r="G4" i="60"/>
  <c r="G16" i="60"/>
  <c r="G24" i="60"/>
  <c r="G36" i="60"/>
  <c r="B17" i="62"/>
  <c r="B33" i="62"/>
  <c r="E6" i="62"/>
  <c r="E10" i="62"/>
  <c r="E14" i="62"/>
  <c r="E18" i="62"/>
  <c r="E22" i="62"/>
  <c r="E30" i="62"/>
  <c r="E27" i="12"/>
  <c r="F32" i="12"/>
  <c r="K9" i="12"/>
  <c r="L14" i="12"/>
  <c r="M19" i="12"/>
  <c r="L30" i="12"/>
  <c r="M35" i="12"/>
  <c r="Q10" i="12"/>
  <c r="Q14" i="12"/>
  <c r="Q18" i="12"/>
  <c r="Q22" i="12"/>
  <c r="Q26" i="12"/>
  <c r="Q30" i="12"/>
  <c r="Q34" i="12"/>
  <c r="Q38" i="12"/>
  <c r="H77" i="59" s="1"/>
  <c r="P6" i="61"/>
  <c r="AF6" i="61"/>
  <c r="H7" i="60"/>
  <c r="B30" i="62"/>
  <c r="B11" i="60"/>
  <c r="B27" i="60"/>
  <c r="G8" i="60"/>
  <c r="G12" i="60"/>
  <c r="G20" i="60"/>
  <c r="G28" i="60"/>
  <c r="G32" i="60"/>
  <c r="E26" i="62"/>
  <c r="E34" i="62"/>
  <c r="B9" i="12"/>
  <c r="B25" i="12"/>
  <c r="G5" i="12"/>
  <c r="E11" i="12"/>
  <c r="F16" i="12"/>
  <c r="G21" i="12"/>
  <c r="G37" i="12"/>
  <c r="K25" i="12"/>
  <c r="Q6" i="12"/>
  <c r="F4" i="62"/>
  <c r="L29" i="62" s="1"/>
  <c r="E15" i="60"/>
  <c r="E27" i="60"/>
  <c r="E25" i="12"/>
  <c r="F7" i="60"/>
  <c r="B28" i="60"/>
  <c r="H4" i="60"/>
  <c r="H12" i="60"/>
  <c r="H16" i="60"/>
  <c r="H20" i="60"/>
  <c r="H24" i="60"/>
  <c r="H28" i="60"/>
  <c r="H32" i="60"/>
  <c r="H36" i="60"/>
  <c r="B18" i="62"/>
  <c r="B34" i="62"/>
  <c r="F6" i="62"/>
  <c r="F10" i="62"/>
  <c r="F14" i="62"/>
  <c r="F18" i="62"/>
  <c r="F22" i="62"/>
  <c r="F26" i="62"/>
  <c r="F34" i="62"/>
  <c r="B10" i="12"/>
  <c r="B26" i="12"/>
  <c r="E6" i="12"/>
  <c r="F11" i="12"/>
  <c r="F27" i="12"/>
  <c r="E38" i="12"/>
  <c r="L9" i="12"/>
  <c r="M14" i="12"/>
  <c r="K20" i="12"/>
  <c r="M30" i="12"/>
  <c r="R6" i="12"/>
  <c r="R10" i="12"/>
  <c r="R14" i="12"/>
  <c r="R18" i="12"/>
  <c r="R26" i="12"/>
  <c r="R30" i="12"/>
  <c r="R34" i="12"/>
  <c r="R38" i="12"/>
  <c r="Q6" i="61"/>
  <c r="AG6" i="61"/>
  <c r="E10" i="60"/>
  <c r="B27" i="62"/>
  <c r="F30" i="12"/>
  <c r="F15" i="60"/>
  <c r="F23" i="60"/>
  <c r="H8" i="60"/>
  <c r="F30" i="62"/>
  <c r="G16" i="12"/>
  <c r="E22" i="12"/>
  <c r="G32" i="12"/>
  <c r="L25" i="12"/>
  <c r="K36" i="12"/>
  <c r="R22" i="12"/>
  <c r="H14" i="60"/>
  <c r="G8" i="62"/>
  <c r="G20" i="62"/>
  <c r="G24" i="62"/>
  <c r="B12" i="62"/>
  <c r="E17" i="60"/>
  <c r="G26" i="62"/>
  <c r="M26" i="62" s="1"/>
  <c r="E17" i="12"/>
  <c r="G27" i="12"/>
  <c r="K15" i="12"/>
  <c r="M25" i="12"/>
  <c r="K31" i="12"/>
  <c r="L36" i="12"/>
  <c r="O7" i="12"/>
  <c r="O11" i="12"/>
  <c r="O15" i="12"/>
  <c r="O19" i="12"/>
  <c r="O23" i="12"/>
  <c r="O27" i="12"/>
  <c r="O31" i="12"/>
  <c r="O35" i="12"/>
  <c r="B6" i="61"/>
  <c r="R6" i="61"/>
  <c r="B32" i="60"/>
  <c r="H13" i="60"/>
  <c r="H33" i="60"/>
  <c r="F14" i="12"/>
  <c r="B12" i="60"/>
  <c r="B13" i="60"/>
  <c r="E33" i="60"/>
  <c r="B3" i="62"/>
  <c r="G10" i="62"/>
  <c r="G18" i="62"/>
  <c r="G22" i="62"/>
  <c r="G30" i="62"/>
  <c r="B11" i="12"/>
  <c r="B27" i="12"/>
  <c r="F6" i="12"/>
  <c r="F22" i="12"/>
  <c r="E33" i="12"/>
  <c r="F38" i="12"/>
  <c r="M9" i="12"/>
  <c r="L20" i="12"/>
  <c r="AH6" i="61"/>
  <c r="B29" i="60"/>
  <c r="E13" i="60"/>
  <c r="E21" i="60"/>
  <c r="E25" i="60"/>
  <c r="B35" i="62"/>
  <c r="G6" i="62"/>
  <c r="G34" i="62"/>
  <c r="B14" i="60"/>
  <c r="F9" i="60"/>
  <c r="F13" i="60"/>
  <c r="F21" i="60"/>
  <c r="F25" i="60"/>
  <c r="F33" i="60"/>
  <c r="B4" i="62"/>
  <c r="B20" i="62"/>
  <c r="H6" i="62"/>
  <c r="H10" i="62"/>
  <c r="H22" i="62"/>
  <c r="H26" i="62"/>
  <c r="H30" i="62"/>
  <c r="H34" i="62"/>
  <c r="B12" i="12"/>
  <c r="B28" i="12"/>
  <c r="G6" i="12"/>
  <c r="E12" i="12"/>
  <c r="F17" i="12"/>
  <c r="G22" i="12"/>
  <c r="F33" i="12"/>
  <c r="G38" i="12"/>
  <c r="K10" i="12"/>
  <c r="K26" i="12"/>
  <c r="M36" i="12"/>
  <c r="P7" i="12"/>
  <c r="P11" i="12"/>
  <c r="P19" i="12"/>
  <c r="P23" i="12"/>
  <c r="P27" i="12"/>
  <c r="P31" i="12"/>
  <c r="P35" i="12"/>
  <c r="S6" i="61"/>
  <c r="AI6" i="61"/>
  <c r="H25" i="60"/>
  <c r="F3" i="62"/>
  <c r="B23" i="62"/>
  <c r="B20" i="60"/>
  <c r="B36" i="60"/>
  <c r="H10" i="60"/>
  <c r="H18" i="60"/>
  <c r="E35" i="60"/>
  <c r="B19" i="12"/>
  <c r="B6" i="60"/>
  <c r="F11" i="60"/>
  <c r="F19" i="60"/>
  <c r="F35" i="60"/>
  <c r="E5" i="60"/>
  <c r="G14" i="62"/>
  <c r="F29" i="60"/>
  <c r="B36" i="62"/>
  <c r="H14" i="62"/>
  <c r="H18" i="62"/>
  <c r="L15" i="12"/>
  <c r="M20" i="12"/>
  <c r="L31" i="12"/>
  <c r="P15" i="12"/>
  <c r="C6" i="61"/>
  <c r="F15" i="62"/>
  <c r="E14" i="60"/>
  <c r="B19" i="60"/>
  <c r="B4" i="60"/>
  <c r="H26" i="60"/>
  <c r="B5" i="60"/>
  <c r="G19" i="12"/>
  <c r="E9" i="60"/>
  <c r="E29" i="60"/>
  <c r="B19" i="62"/>
  <c r="G11" i="12"/>
  <c r="B30" i="60"/>
  <c r="F5" i="60"/>
  <c r="F17" i="60"/>
  <c r="M15" i="12"/>
  <c r="B21" i="60"/>
  <c r="B11" i="62"/>
  <c r="F31" i="60"/>
  <c r="E28" i="12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G77" i="59"/>
  <c r="I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8" i="62" l="1"/>
  <c r="Q10" i="62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F37" i="59" s="1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C037759-93DC-453D-B858-7C88F0F7D26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Timestamp="1729332703"&gt;&lt;FQL&gt;&lt;Q&gt;RSPT^P_PRICE(0,-200D)&lt;/Q&gt;&lt;R&gt;201&lt;/R&gt;&lt;C&gt;1&lt;/C&gt;&lt;D xsi:type="xsd:double"&gt;38.04&lt;/D&gt;&lt;D xsi:type="xsd:double"&gt;38.04&lt;/D&gt;&lt;D xsi:type="xsd:double"&gt;37.98&lt;/D&gt;&lt;D xsi:type="xsd:double"&gt;37.96&lt;/D&gt;&lt;D xsi:type="xsd:double"&gt;38.79&lt;/D&gt;&lt;D xsi:type="xsd:double"&gt;38.41&lt;/D&gt;&lt;D xsi:type="xsd:double"&gt;38.11&lt;/D&gt;&lt;D xsi:type="xsd:double"&gt;38.25&lt;/D&gt;&lt;D xsi:type="xsd:double"&gt;37.8&lt;/D&gt;&lt;D xsi:type="xsd:double"&gt;37.37&lt;/D&gt;&lt;D xsi:type="xsd:double"&gt;37.55&lt;/D&gt;&lt;D xsi:type="xsd:double"&gt;37.2&lt;/D&gt;&lt;D xsi:type="xsd:double"&gt;37.23&lt;/D&gt;&lt;D xsi:type="xsd:double"&gt;36.88&lt;/D&gt;&lt;D xsi:type="xsd:double"&gt;37.7&lt;/D&gt;&lt;D xsi:type="xsd:double"&gt;37.78&lt;/D&gt;&lt;D xsi:type="xsd:double"&gt;38.04&lt;/D&gt;&lt;D xsi:type="xsd:double"&gt;37.28&lt;/D&gt;&lt;D xsi:type="xsd:double"&gt;37.35&lt;/D&gt;&lt;D xsi:type="xsd:double"&gt;37.19&lt;/D&gt;&lt;D xsi:type="xsd:double"&gt;37.11&lt;/D&gt;&lt;D xsi:type="xsd:double"&gt;37.19&lt;/D&gt;&lt;D xsi:type="xsd:double"&gt;36.3&lt;/D&gt;&lt;D xsi:type="xsd:double"&gt;36.54&lt;/D&gt;&lt;D xsi:type="xsd:double"&gt;36.45&lt;/D&gt;&lt;D xsi:type="xsd:double"&gt;36.44&lt;/D&gt;&lt;D xsi:type="xsd:double"&gt;36.09&lt;/D&gt;&lt;D xsi:type="xsd:double"&gt;36.07&lt;/D&gt;&lt;D xsi:type="xsd:double"&gt;35.41&lt;/D&gt;&lt;D xsi:type="xsd:double"&gt;35.22&lt;/D&gt;&lt;D xsi:type="xsd:double"&gt;34.77&lt;/D&gt;&lt;D xsi:type="xsd:double"&gt;35.52&lt;/D&gt;&lt;D xsi:type="xsd:double"&gt;35.77&lt;/D&gt;&lt;D xsi:type="xsd:double"&gt;35.67&lt;/D&gt;&lt;D xsi:type="xsd:double"&gt;37.07&lt;/D&gt;&lt;D xsi:type="xsd:double"&gt;36.66&lt;/D&gt;&lt;D xsi:type="xsd:double"&gt;36.47&lt;/D&gt;&lt;D xsi:type="xsd:double"&gt;36.92&lt;/D&gt;&lt;D xsi:type="xsd:double"&gt;36.8&lt;/D&gt;&lt;D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xsi:type="xsd:double"&gt;31.35&lt;/D&gt;&lt;/FQL&gt;&lt;FQL&gt;&lt;Q&gt;XRT^P_PRICE(0,-200D)&lt;/Q&gt;&lt;R&gt;201&lt;/R&gt;&lt;C&gt;1&lt;/C&gt;&lt;D xsi:type="xsd:double"&gt;78.12&lt;/D&gt;&lt;D xsi:type="xsd:double"&gt;78.23&lt;/D&gt;&lt;D xsi:type="xsd:double"&gt;78.45&lt;/D&gt;&lt;D xsi:type="xsd:double"&gt;77.24&lt;/D&gt;&lt;D xsi:type="xsd:double"&gt;76.16&lt;/D&gt;&lt;D xsi:type="xsd:double"&gt;76.03&lt;/D&gt;&lt;D xsi:type="xsd:double"&gt;74.89&lt;/D&gt;&lt;D xsi:type="xsd:double"&gt;75.48&lt;/D&gt;&lt;D xsi:type="xsd:double"&gt;75.69&lt;/D&gt;&lt;D xsi:type="xsd:double"&gt;75.32&lt;/D&gt;&lt;D xsi:type="xsd:double"&gt;76.82&lt;/D&gt;&lt;D xsi:type="xsd:double"&gt;74.98&lt;/D&gt;&lt;D xsi:type="xsd:double"&gt;75.29&lt;/D&gt;&lt;D xsi:type="xsd:double"&gt;76.28&lt;/D&gt;&lt;D xsi:type="xsd:double"&gt;77.69&lt;/D&gt;&lt;D xsi:type="xsd:double"&gt;77.85&lt;/D&gt;&lt;D xsi:type="xsd:double"&gt;77.4&lt;/D&gt;&lt;D xsi:type="xsd:double"&gt;76.42&lt;/D&gt;&lt;D xsi:type="xsd:double"&gt;77.13&lt;/D&gt;&lt;D xsi:type="xsd:double"&gt;76.52&lt;/D&gt;&lt;D xsi:type="xsd:double"&gt;76.57&lt;/D&gt;&lt;D xsi:type="xsd:double"&gt;77.21&lt;/D&gt;&lt;D xsi:type="xsd:double"&gt;76.31&lt;/D&gt;&lt;D xsi:type="xsd:double"&gt;76.26&lt;/D&gt;&lt;D xsi:type="xsd:double"&gt;75.64&lt;/D&gt;&lt;D xsi:type="xsd:double"&gt;75.52&lt;/D&gt;&lt;D xsi:type="xsd:double"&gt;73.4&lt;/D&gt;&lt;D xsi:type="xsd:double"&gt;72.28&lt;/D&gt;&lt;D xsi:type="xsd:double"&gt;72.35&lt;/D&gt;&lt;D xsi:type="xsd:double"&gt;72.55&lt;/D&gt;&lt;D xsi:type="xsd:double"&gt;72.52&lt;/D&gt;&lt;D xsi:type="xsd:double"&gt;73.77&lt;/D&gt;&lt;D xsi:type="xsd:double"&gt;74.13&lt;/D&gt;&lt;D xsi:type="xsd:double"&gt;75.04&lt;/D&gt;&lt;D xsi:type="xsd:double"&gt;76.32&lt;/D&gt;&lt;D xsi:type="xsd:double"&gt;76.18&lt;/D&gt;&lt;D xsi:type="xsd:double"&gt;76.56&lt;/D&gt;&lt;D xsi:type="xsd:double"&gt;77.7&lt;/D&gt;&lt;D xsi:type="xsd:double"&gt;77.98&lt;/D&gt;&lt;D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xsi:type="xsd:double"&gt;69.65&lt;/D&gt;&lt;/FQL&gt;&lt;FQL&gt;&lt;Q&gt;KIE^P_PRICE(0,-200D)&lt;/Q&gt;&lt;R&gt;201&lt;/R&gt;&lt;C&gt;1&lt;/C&gt;&lt;D xsi:type="xsd:double"&gt;58.41&lt;/D&gt;&lt;D xsi:type="xsd:double"&gt;58.68&lt;/D&gt;&lt;D xsi:type="xsd:double"&gt;58.21&lt;/D&gt;&lt;D xsi:type="xsd:double"&gt;57.8&lt;/D&gt;&lt;D xsi:type="xsd:double"&gt;57.78&lt;/D&gt;&lt;D xsi:type="xsd:double"&gt;57.33&lt;/D&gt;&lt;D xsi:type="xsd:double"&gt;56.73&lt;/D&gt;&lt;D xsi:type="xsd:double"&gt;56.98&lt;/D&gt;&lt;D xsi:type="xsd:double"&gt;56.34&lt;/D&gt;&lt;D xsi:type="xsd:double"&gt;55.65&lt;/D&gt;&lt;D xsi:type="xsd:double"&gt;57.63&lt;/D&gt;&lt;D xsi:type="xsd:double"&gt;56.48&lt;/D&gt;&lt;D xsi:type="xsd:double"&gt;56.77&lt;/D&gt;&lt;D xsi:type="xsd:double"&gt;56.73&lt;/D&gt;&lt;D xsi:type="xsd:double"&gt;56.75&lt;/D&gt;&lt;D xsi:type="xsd:double"&gt;56.48&lt;/D&gt;&lt;D xsi:type="xsd:double"&gt;56.42&lt;/D&gt;&lt;D xsi:type="xsd:double"&gt;56.34&lt;/D&gt;&lt;D xsi:type="xsd:double"&gt;56.38&lt;/D&gt;&lt;D xsi:type="xsd:double"&gt;56.69&lt;/D&gt;&lt;D xsi:type="xsd:double"&gt;56.46&lt;/D&gt;&lt;D xsi:type="xsd:double"&gt;56.69&lt;/D&gt;&lt;D xsi:type="xsd:double"&gt;56.63&lt;/D&gt;&lt;D xsi:type="xsd:double"&gt;56.62&lt;/D&gt;&lt;D xsi:type="xsd:double"&gt;56.53&lt;/D&gt;&lt;D xsi:type="xsd:double"&gt;55.92&lt;/D&gt;&lt;D xsi:type="xsd:double"&gt;55.29&lt;/D&gt;&lt;D xsi:type="xsd:double"&gt;54.68&lt;/D&gt;&lt;D xsi:type="xsd:double"&gt;55.25&lt;/D&gt;&lt;D xsi:type="xsd:double"&gt;55.52&lt;/D&gt;&lt;D xsi:type="xsd:double"&gt;55.18&lt;/D&gt;&lt;D xsi:type="xsd:double"&gt;55.86&lt;/D&gt;&lt;D xsi:type="xsd:double"&gt;56.4&lt;/D&gt;&lt;D xsi:type="xsd:double"&gt;56.28&lt;/D&gt;&lt;D xsi:type="xsd:double"&gt;56.48&lt;/D&gt;&lt;D xsi:type="xsd:double"&gt;56.18&lt;/D&gt;&lt;D xsi:type="xsd:double"&gt;55.69&lt;/D&gt;&lt;D xsi:type="xsd:double"&gt;55.34&lt;/D&gt;&lt;D xsi:type="xsd:double"&gt;55.22&lt;/D&gt;&lt;D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xsi:type="xsd:double"&gt;45.35&lt;/D&gt;&lt;/FQL&gt;&lt;FQL&gt;&lt;Q&gt;XTL^P_PRICE(0)/P_PRICE_HIGH_PR(0,,,,,,"PRICE","CLOSE","52W")&lt;/Q&gt;&lt;R&gt;1&lt;/R&gt;&lt;C&gt;1&lt;/C&gt;&lt;D xsi:type="xsd:double"&gt;1&lt;/D&gt;&lt;/FQL&gt;&lt;FQL&gt;&lt;Q&gt;XOP^P_PRICE(0)/P_PRICE_HIGH_PR(0,,,,,,"PRICE","CLOSE","52W")&lt;/Q&gt;&lt;R&gt;1&lt;/R&gt;&lt;C&gt;1&lt;/C&gt;&lt;D xsi:type="xsd:double"&gt;0.8398406&lt;/D&gt;&lt;/FQL&gt;&lt;FQL&gt;&lt;Q&gt;PICK^P_PRICE(0)/P_PRICE_HIGH_PR(0,,,,,,"PRICE","CLOSE","52W")&lt;/Q&gt;&lt;R&gt;1&lt;/R&gt;&lt;C&gt;1&lt;/C&gt;&lt;D xsi:type="xsd:double"&gt;0.89960974&lt;/D&gt;&lt;/FQL&gt;&lt;FQL&gt;&lt;Q&gt;XLP^P_PRICE(0)/P_PRICE_HIGH_PR(0,,,,,,"PRICE","CLOSE","52W")&lt;/Q&gt;&lt;R&gt;1&lt;/R&gt;&lt;C&gt;1&lt;/C&gt;&lt;D xsi:type="xsd:double"&gt;0.97602654&lt;/D&gt;&lt;/FQL&gt;&lt;FQL&gt;&lt;Q&gt;XLV^P_PRICE(0)/P_PRICE_HIGH_PR(0,,,,,,"PRICE","CLOSE","52W")&lt;/Q&gt;&lt;R&gt;1&lt;/R&gt;&lt;C&gt;1&lt;/C&gt;&lt;D xsi:type="xsd:double"&gt;0.97386163&lt;/D&gt;&lt;/FQL&gt;&lt;FQL&gt;&lt;Q&gt;XLK^P_PRICE(0)/P_PRICE_HIGH_PR(0,,,,,,"PRICE","CLOSE","52W")&lt;/Q&gt;&lt;R&gt;1&lt;/R&gt;&lt;C&gt;1&lt;/C&gt;&lt;D xsi:type="xsd:double"&gt;0.9715164&lt;/D&gt;&lt;/FQL&gt;&lt;FQL&gt;&lt;Q&gt;PRN^P_PRICE(0)/P_PRICE_HIGH_PR(0,,,,,,"PRICE","CLOSE","52W")&lt;/Q&gt;&lt;R&gt;1&lt;/R&gt;&lt;C&gt;1&lt;/C&gt;&lt;D xsi:type="xsd:double"&gt;0.99678653&lt;/D&gt;&lt;/FQL&gt;&lt;FQL&gt;&lt;Q&gt;IAT^P_PRICE(0)/P_PRICE_HIGH_PR(0,,,,,,"PRICE","CLOSE","52W")&lt;/Q&gt;&lt;R&gt;1&lt;/R&gt;&lt;C&gt;1&lt;/C&gt;&lt;D xsi:type="xsd:double"&gt;0.99445105&lt;/D&gt;&lt;/FQL&gt;&lt;FQL&gt;&lt;Q&gt;RWR^FMA_PCT_ABOVE_MAVG(200,0,,,,"PORTAGG")&lt;/Q&gt;&lt;R&gt;1&lt;/R&gt;&lt;C&gt;1&lt;/C&gt;&lt;D xsi:type="xsd:double"&gt;86.4077669902913&lt;/D&gt;&lt;/FQL&gt;&lt;FQL&gt;&lt;Q&gt;XOP^PERCENT_CHANGE(FMA_EPS(+1,0,,,,"PORTAGG","MEAN"),FMA_EPS(+1,-3AM,,,,"PORTAGG","MEAN"))&lt;/Q&gt;&lt;R&gt;1&lt;/R&gt;&lt;C&gt;1&lt;/C&gt;&lt;D xsi:type="xsd:double"&gt;-19.2084408498124&lt;/D&gt;&lt;/FQL&gt;&lt;FQL&gt;&lt;Q&gt;COPX^PERCENT_CHANGE(FMA_EPS(+1,0,,,,"PORTAGG","MEAN"),FMA_EPS(+1,-1AM,,,,"PORTAGG","MEAN"))&lt;/Q&gt;&lt;R&gt;1&lt;/R&gt;&lt;C&gt;1&lt;/C&gt;&lt;D xsi:type="xsd:double"&gt;-4.59192628190803&lt;/D&gt;&lt;/FQL&gt;&lt;FQL&gt;&lt;Q&gt;XLY^FMA_PCT_ABOVE_MAVG(200,0,,,,"PORTAGG")&lt;/Q&gt;&lt;R&gt;1&lt;/R&gt;&lt;C&gt;1&lt;/C&gt;&lt;D xsi:type="xsd:double"&gt;74.5098039215686&lt;/D&gt;&lt;/FQL&gt;&lt;FQL&gt;&lt;Q&gt;PSCI^PERCENT_CHANGE(FMA_EPS(+1,0,,,,"PORTAGG","MEAN"),FMA_EPS(+1,-1AM,,,,"PORTAGG","MEAN"))&lt;/Q&gt;&lt;R&gt;1&lt;/R&gt;&lt;C&gt;1&lt;/C&gt;&lt;D xsi:type="xsd:double"&gt;0.559856128290459&lt;/D&gt;&lt;/FQL&gt;&lt;FQL&gt;&lt;Q&gt;XLF^FMA_PCT_ABOVE_MAVG(200,0,,,,"PORTAGG")&lt;/Q&gt;&lt;R&gt;1&lt;/R&gt;&lt;C&gt;1&lt;/C&gt;&lt;D xsi:type="xsd:double"&gt;94.5205479452055&lt;/D&gt;&lt;/FQL&gt;&lt;FQL&gt;&lt;Q&gt;TAN^COUNT(OS_TOP_HLDG_NAME(ALL,0D,,MTD,,ALL,EQ))&lt;/Q&gt;&lt;R&gt;1&lt;/R&gt;&lt;C&gt;1&lt;/C&gt;&lt;D xsi:type="xsd:long"&gt;36&lt;/D&gt;&lt;/FQL&gt;&lt;FQL&gt;&lt;Q&gt;LIT^FMA_COS_DOWN("EPS","1M",+1,0,,,"PORTAGG","MEANR")&lt;/Q&gt;&lt;R&gt;1&lt;/R&gt;&lt;C&gt;1&lt;/C&gt;&lt;D xsi:type="xsd:double"&gt;22&lt;/D&gt;&lt;/FQL&gt;&lt;FQL&gt;&lt;Q&gt;XLP^FMA_COS_UP("EPS","1M",+1,0,,,"PORTAGG","MEANR")&lt;/Q&gt;&lt;R&gt;1&lt;/R&gt;&lt;C&gt;1&lt;/C&gt;&lt;D xsi:type="xsd:double"&gt;9&lt;/D&gt;&lt;/FQL&gt;&lt;FQL&gt;&lt;Q&gt;PTF^COUNT(OS_TOP_HLDG_NAME(ALL,0D,,MTD,,ALL,EQ))&lt;/Q&gt;&lt;R&gt;1&lt;/R&gt;&lt;C&gt;1&lt;/C&gt;&lt;D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xsi:type="xsd:double"&gt;15&lt;/D&gt;&lt;/FQL&gt;&lt;FQL&gt;&lt;Q&gt;IAT^FMA_COS_UP("EPS","1M",+1,0,,,"PORTAGG","MEANR")&lt;/Q&gt;&lt;R&gt;1&lt;/R&gt;&lt;C&gt;1&lt;/C&gt;&lt;D xsi:type="xsd:double"&gt;12&lt;/D&gt;&lt;/FQL&gt;&lt;FQL&gt;&lt;Q&gt;MOO^FG_COMPANY_NAME&lt;/Q&gt;&lt;R&gt;1&lt;/R&gt;&lt;C&gt;1&lt;/C&gt;&lt;D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xsi:type="xsd:double"&gt;6.9822907&lt;/D&gt;&lt;/FQL&gt;&lt;FQL&gt;&lt;Q&gt;TAN^FG_TOTAL_RETURNC(-1AM,-2AM)&lt;/Q&gt;&lt;R&gt;1&lt;/R&gt;&lt;C&gt;1&lt;/C&gt;&lt;D xsi:type="xsd:double"&gt;1.8427491&lt;/D&gt;&lt;/FQL&gt;&lt;FQL&gt;&lt;Q&gt;MOO^FG_TOTAL_RETURNC(-1AM,-2AM)&lt;/Q&gt;&lt;R&gt;1&lt;/R&gt;&lt;C&gt;1&lt;/C&gt;&lt;D xsi:type="xsd:double"&gt;1.532495&lt;/D&gt;&lt;/FQL&gt;&lt;FQL&gt;&lt;Q&gt;GDX^FG_TOTAL_RETURNC(-1AM,-2AM)&lt;/Q&gt;&lt;R&gt;1&lt;/R&gt;&lt;C&gt;1&lt;/C&gt;&lt;D xsi:type="xsd:double"&gt;1.4809012&lt;/D&gt;&lt;/FQL&gt;&lt;FQL&gt;&lt;Q&gt;XLY^FG_TOTAL_RETURNC(-1AM,-2AM)&lt;/Q&gt;&lt;R&gt;1&lt;/R&gt;&lt;C&gt;1&lt;/C&gt;&lt;D xsi:type="xsd:double"&gt;5.2531004&lt;/D&gt;&lt;/FQL&gt;&lt;FQL&gt;&lt;Q&gt;PTF^FG_TOTAL_RETURNC(-1AM,-2AM)&lt;/Q&gt;&lt;R&gt;1&lt;/R&gt;&lt;C&gt;1&lt;/C&gt;&lt;D xsi:type="xsd:double"&gt;-3.5708547&lt;/D&gt;&lt;/FQL&gt;&lt;FQL&gt;&lt;Q&gt;IYT^FG_TOTAL_RETURNC(-1AM,-2AM)&lt;/Q&gt;&lt;R&gt;1&lt;/R&gt;&lt;C&gt;1&lt;/C&gt;&lt;D xsi:type="xsd:double"&gt;3.9395332&lt;/D&gt;&lt;/FQL&gt;&lt;FQL&gt;&lt;Q&gt;XLI^FG_TOTAL_RETURNC(-1AM,-2AM)&lt;/Q&gt;&lt;R&gt;1&lt;/R&gt;&lt;C&gt;1&lt;/C&gt;&lt;D xsi:type="xsd:double"&gt;3.8434267&lt;/D&gt;&lt;/FQL&gt;&lt;FQL&gt;&lt;Q&gt;XLF^FG_TOTAL_RETURNC(-1AM,-2AM)&lt;/Q&gt;&lt;R&gt;1&lt;/R&gt;&lt;C&gt;1&lt;/C&gt;&lt;D xsi:type="xsd:double"&gt;3.2442212&lt;/D&gt;&lt;/FQL&gt;&lt;FQL&gt;&lt;Q&gt;XLP^FG_COMPANY_NAME&lt;/Q&gt;&lt;R&gt;1&lt;/R&gt;&lt;C&gt;1&lt;/C&gt;&lt;D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xsi:type="xsd:double"&gt;54.804134&lt;/D&gt;&lt;/FQL&gt;&lt;FQL&gt;&lt;Q&gt;XOP^FG_TOTAL_RETURNC(0,-6AM)&lt;/Q&gt;&lt;R&gt;1&lt;/R&gt;&lt;C&gt;1&lt;/C&gt;&lt;D xsi:type="xsd:double"&gt;-9.989452&lt;/D&gt;&lt;/FQL&gt;&lt;FQL&gt;&lt;Q&gt;PICK^FG_TOTAL_RETURNC(0,-6AM)&lt;/Q&gt;&lt;R&gt;1&lt;/R&gt;&lt;C&gt;1&lt;/C&gt;&lt;D xsi:type="xsd:double"&gt;-2.0284355&lt;/D&gt;&lt;/FQL&gt;&lt;FQL&gt;&lt;Q&gt;XLP^FG_TOTAL_RETURNC(0,-6AM)&lt;/Q&gt;&lt;R&gt;1&lt;/R&gt;&lt;C&gt;1&lt;/C&gt;&lt;D xsi:type="xsd:double"&gt;12.984252&lt;/D&gt;&lt;/FQL&gt;&lt;FQL&gt;&lt;Q&gt;XLV^FG_TOTAL_RETURNC(0,-6AM)&lt;/Q&gt;&lt;R&gt;1&lt;/R&gt;&lt;C&gt;1&lt;/C&gt;&lt;D xsi:type="xsd:double"&gt;11.464834&lt;/D&gt;&lt;/FQL&gt;&lt;FQL&gt;&lt;Q&gt;XLK^FG_TOTAL_RETURNC(0,-6AM)&lt;/Q&gt;&lt;R&gt;1&lt;/R&gt;&lt;C&gt;1&lt;/C&gt;&lt;D xsi:type="xsd:double"&gt;17.88603&lt;/D&gt;&lt;/FQL&gt;&lt;FQL&gt;&lt;Q&gt;PRN^FG_TOTAL_RETURNC(0,-6AM)&lt;/Q&gt;&lt;R&gt;1&lt;/R&gt;&lt;C&gt;1&lt;/C&gt;&lt;D xsi:type="xsd:double"&gt;22.995985&lt;/D&gt;&lt;/FQL&gt;&lt;FQL&gt;&lt;Q&gt;IAT^FG_TOTAL_RETURNC(0,-6AM)&lt;/Q&gt;&lt;R&gt;1&lt;/R&gt;&lt;C&gt;1&lt;/C&gt;&lt;D xsi:type="xsd:double"&gt;28.58324&lt;/D&gt;&lt;/FQL&gt;&lt;FQL&gt;&lt;Q&gt;TAN^FG_COMPANY_NAME&lt;/Q&gt;&lt;R&gt;1&lt;/R&gt;&lt;C&gt;1&lt;/C&gt;&lt;D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ETF&lt;/D&gt;&lt;/FQL&gt;&lt;FQL&gt;&lt;Q&gt;LIT^FMA_COS_UP("EPS","1M",+1,0,,,"PORTAGG","MEANR")&lt;/Q&gt;&lt;R&gt;1&lt;/R&gt;&lt;C&gt;1&lt;/C&gt;&lt;D xsi:type="xsd:double"&gt;9&lt;/D&gt;&lt;/FQL&gt;&lt;FQL&gt;&lt;Q&gt;TAN^FG_TOTAL_RETURNC(0,-3AM)&lt;/Q&gt;&lt;R&gt;1&lt;/R&gt;&lt;C&gt;1&lt;/C&gt;&lt;D xsi:type="xsd:double"&gt;-10.520011&lt;/D&gt;&lt;/FQL&gt;&lt;FQL&gt;&lt;Q&gt;XLK^PERCENT_CHANGE(FMA_EPS(+1,0,,,,"PORTAGG","MEAN"),FMA_EPS(+1,-3AM,,,,"PORTAGG","MEAN"))&lt;/Q&gt;&lt;R&gt;1&lt;/R&gt;&lt;C&gt;1&lt;/C&gt;&lt;D xsi:type="xsd:double"&gt;2.66446086440746&lt;/D&gt;&lt;/FQL&gt;&lt;FQL&gt;&lt;Q&gt;XLV^FG_TOTAL_RETURNC(0,-3AM)&lt;/Q&gt;&lt;R&gt;1&lt;/R&gt;&lt;C&gt;1&lt;/C&gt;&lt;D xsi:type="xsd:double"&gt;4.4742346&lt;/D&gt;&lt;/FQL&gt;&lt;FQL&gt;&lt;Q&gt;IAT^FG_TOTAL_RETURNC(0,-3AM)&lt;/Q&gt;&lt;R&gt;1&lt;/R&gt;&lt;C&gt;1&lt;/C&gt;&lt;D xsi:type="xsd:double"&gt;9.843266&lt;/D&gt;&lt;/FQL&gt;&lt;FQL&gt;&lt;Q&gt;ICLN^FG_COMPANY_NAME&lt;/Q&gt;&lt;R&gt;1&lt;/R&gt;&lt;C&gt;1&lt;/C&gt;&lt;D xsi:type="xsd:string"&gt;iShares Global Clean Energy ETF&lt;/D&gt;&lt;/FQL&gt;&lt;FQL&gt;&lt;Q&gt;PRN^COUNT(OS_TOP_HLDG_NAME(ALL,0D,,MTD,,ALL,EQ))&lt;/Q&gt;&lt;R&gt;1&lt;/R&gt;&lt;C&gt;1&lt;/C&gt;&lt;D xsi:type="xsd:long"&gt;44&lt;/D&gt;&lt;/FQL&gt;&lt;FQL&gt;&lt;Q&gt;XLY^FG_COMPANY_NAME&lt;/Q&gt;&lt;R&gt;1&lt;/R&gt;&lt;C&gt;1&lt;/C&gt;&lt;D xsi:type="xsd:string"&gt;Consumer Discretionary Select Sector SPDR Fund&lt;/D&gt;&lt;/FQL&gt;&lt;FQL&gt;&lt;Q&gt;XOP^FG_TOTAL_RETURNC(0,-1AM)&lt;/Q&gt;&lt;R&gt;1&lt;/R&gt;&lt;C&gt;1&lt;/C&gt;&lt;D xsi:type="xsd:double"&gt;2.3322105&lt;/D&gt;&lt;/FQL&gt;&lt;FQL&gt;&lt;Q&gt;PRN^FG_TOTAL_RETURNC(0,-1AM)&lt;/Q&gt;&lt;R&gt;1&lt;/R&gt;&lt;C&gt;1&lt;/C&gt;&lt;D xsi:type="xsd:double"&gt;10.195768&lt;/D&gt;&lt;/FQL&gt;&lt;FQL&gt;&lt;Q&gt;XLV^COUNT(OS_TOP_HLDG_NAME(ALL,0D,,MTD,,ALL,EQ))&lt;/Q&gt;&lt;R&gt;1&lt;/R&gt;&lt;C&gt;1&lt;/C&gt;&lt;D xsi:type="xsd:long"&gt;63&lt;/D&gt;&lt;/FQL&gt;&lt;FQL&gt;&lt;Q&gt;LIT^P_PRICE(0)/P_PRICE_HIGH_PR(0,,,,,,"PRICE","CLOSE","52W")&lt;/Q&gt;&lt;R&gt;1&lt;/R&gt;&lt;C&gt;1&lt;/C&gt;&lt;D xsi:type="xsd:double"&gt;0.8256598&lt;/D&gt;&lt;/FQL&gt;&lt;FQL&gt;&lt;Q&gt;KIE^FG_COMPANY_NAME&lt;/Q&gt;&lt;R&gt;1&lt;/R&gt;&lt;C&gt;1&lt;/C&gt;&lt;D xsi:type="xsd:string"&gt;SPDR S&amp;amp;P Insurance ETF&lt;/D&gt;&lt;/FQL&gt;&lt;FQL&gt;&lt;Q&gt;IGV^FG_TOTAL_RETURNC(0,-1AM)&lt;/Q&gt;&lt;R&gt;1&lt;/R&gt;&lt;C&gt;1&lt;/C&gt;&lt;D xsi:type="xsd:double"&gt;6.262219&lt;/D&gt;&lt;/FQL&gt;&lt;FQL&gt;&lt;Q&gt;PTF^FG_TOTAL_RETURNC(-1AM,-4AM)&lt;/Q&gt;&lt;R&gt;1&lt;/R&gt;&lt;C&gt;1&lt;/C&gt;&lt;D xsi:type="xsd:double"&gt;-2.9987156&lt;/D&gt;&lt;/FQL&gt;&lt;FQL&gt;&lt;Q&gt;XLF^P_PRICE(0,-200D)&lt;/Q&gt;&lt;R&gt;201&lt;/R&gt;&lt;C&gt;1&lt;/C&gt;&lt;D xsi:type="xsd:double"&gt;47.62&lt;/D&gt;&lt;D xsi:type="xsd:double"&gt;47.61&lt;/D&gt;&lt;D xsi:type="xsd:double"&gt;47.48&lt;/D&gt;&lt;D xsi:type="xsd:double"&gt;46.9&lt;/D&gt;&lt;D xsi:type="xsd:double"&gt;46.8&lt;/D&gt;&lt;D xsi:type="xsd:double"&gt;46.51&lt;/D&gt;&lt;D xsi:type="xsd:double"&gt;45.63&lt;/D&gt;&lt;D xsi:type="xsd:double"&gt;45.77&lt;/D&gt;&lt;D xsi:type="xsd:double"&gt;45.35&lt;/D&gt;&lt;D xsi:type="xsd:double"&gt;45.09&lt;/D&gt;&lt;D xsi:type="xsd:double"&gt;45.65&lt;/D&gt;&lt;D xsi:type="xsd:double"&gt;44.89&lt;/D&gt;&lt;D xsi:type="xsd:double"&gt;45.13&lt;/D&gt;&lt;D xsi:type="xsd:double"&gt;45.08&lt;/D&gt;&lt;D xsi:type="xsd:double"&gt;45.32&lt;/D&gt;&lt;D xsi:type="xsd:double"&gt;45.15&lt;/D&gt;&lt;D xsi:type="xsd:double"&gt;45.02&lt;/D&gt;&lt;D xsi:type="xsd:double"&gt;44.79&lt;/D&gt;&lt;D xsi:type="xsd:double"&gt;45.06&lt;/D&gt;&lt;D xsi:type="xsd:double"&gt;45.44&lt;/D&gt;&lt;D xsi:type="xsd:double"&gt;45.66&lt;/D&gt;&lt;D xsi:type="xsd:double"&gt;45.69&lt;/D&gt;&lt;D xsi:type="xsd:double"&gt;45.19&lt;/D&gt;&lt;D xsi:type="xsd:double"&gt;45.33&lt;/D&gt;&lt;D xsi:type="xsd:double"&gt;45.09&lt;/D&gt;&lt;D xsi:type="xsd:double"&gt;44.51&lt;/D&gt;&lt;D xsi:type="xsd:double"&gt;44.38&lt;/D&gt;&lt;D xsi:type="xsd:double"&gt;44.28&lt;/D&gt;&lt;D xsi:type="xsd:double"&gt;44.49&lt;/D&gt;&lt;D xsi:type="xsd:double"&gt;44.95&lt;/D&gt;&lt;D xsi:type="xsd:double"&gt;44.29&lt;/D&gt;&lt;D xsi:type="xsd:double"&gt;44.95&lt;/D&gt;&lt;D xsi:type="xsd:double"&gt;45.45&lt;/D&gt;&lt;D xsi:type="xsd:double"&gt;45.4&lt;/D&gt;&lt;D xsi:type="xsd:double"&gt;45.74&lt;/D&gt;&lt;D xsi:type="xsd:double"&gt;45.31&lt;/D&gt;&lt;D xsi:type="xsd:double"&gt;44.91&lt;/D&gt;&lt;D xsi:type="xsd:double"&gt;44.8&lt;/D&gt;&lt;D xsi:type="xsd:double"&gt;44.57&lt;/D&gt;&lt;D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</t>
        </r>
      </text>
    </comment>
    <comment ref="A2" authorId="0" shapeId="0" xr:uid="{E8E552F1-382F-4C48-84DE-D151501DBE48}">
      <text>
        <r>
          <rPr>
            <b/>
            <sz val="9"/>
            <color indexed="81"/>
            <rFont val="Tahoma"/>
            <charset val="1"/>
          </rPr>
          <t>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xsi:type="xsd:double"&gt;37.44&lt;/D&gt;&lt;/FQL&gt;&lt;FQL&gt;&lt;Q&gt;XOP^PERCENT_CHANGE(FMA_EPS(+1,0,,,,"PORTAGG","MEAN"),FMA_EPS(+1,-1AM,,,,"PORTAGG","MEAN"))&lt;/Q&gt;&lt;R&gt;1&lt;/R&gt;&lt;C&gt;1&lt;/C&gt;&lt;D xsi:type="xsd:double"&gt;-10.0550091310634&lt;/D&gt;&lt;/FQL&gt;&lt;FQL&gt;&lt;Q&gt;IBB^PERCENT_CHANGE(FMA_EPS(+1,0,,,,"PORTAGG","MEAN"),FMA_EPS(+1,-3AM,,,,"PORTAGG","MEAN"))&lt;/Q&gt;&lt;R&gt;0&lt;/R&gt;&lt;C&gt;0&lt;/C&gt;&lt;/FQL&gt;&lt;FQL&gt;&lt;Q&gt;XLK^PERCENT_CHANGE(FMA_EPS(+1,0,,,,"PORTAGG","MEAN"),FMA_EPS(+1,-1AM,,,,"PORTAGG","MEAN"))&lt;/Q&gt;&lt;R&gt;1&lt;/R&gt;&lt;C&gt;1&lt;/C&gt;&lt;D xsi:type="xsd:double"&gt;2.47242917896961&lt;/D&gt;&lt;/FQL&gt;&lt;FQL&gt;&lt;Q&gt;IBB^P_PRICE(-1AM)/P_PRICE_HIGH_PR(-1AM,,,,,,"PRICE","CLOSE","52W")&lt;/Q&gt;&lt;R&gt;1&lt;/R&gt;&lt;C&gt;1&lt;/C&gt;&lt;D xsi:type="xsd:double"&gt;0.9948746&lt;/D&gt;&lt;/FQL&gt;&lt;FQL&gt;&lt;Q&gt;IGV^P_PRICE(-1AM)/P_PRICE_HIGH_PR(-1AM,,,,,,"PRICE","CLOSE","52W")&lt;/Q&gt;&lt;R&gt;1&lt;/R&gt;&lt;C&gt;1&lt;/C&gt;&lt;D xsi:type="xsd:double"&gt;0.9768357&lt;/D&gt;&lt;/FQL&gt;&lt;FQL&gt;&lt;Q&gt;RSPT^FG_COMPANY_NAME&lt;/Q&gt;&lt;R&gt;1&lt;/R&gt;&lt;C&gt;1&lt;/C&gt;&lt;D xsi:type="xsd:string"&gt;Invesco S&amp;amp;P 500 Equal Weight Technology ETF&lt;/D&gt;&lt;/FQL&gt;&lt;FQL&gt;&lt;Q&gt;XOP^FG_TOTAL_RETURNC(0,-3AM)&lt;/Q&gt;&lt;R&gt;1&lt;/R&gt;&lt;C&gt;1&lt;/C&gt;&lt;D xsi:type="xsd:double"&gt;-7.9752326&lt;/D&gt;&lt;/FQL&gt;&lt;FQL&gt;&lt;Q&gt;IGV^FG_TOTAL_RETURNC(-1AM,-7AM)&lt;/Q&gt;&lt;R&gt;1&lt;/R&gt;&lt;C&gt;1&lt;/C&gt;&lt;D xsi:type="xsd:double"&gt;2.792573&lt;/D&gt;&lt;/FQL&gt;&lt;FQL&gt;&lt;Q&gt;IAT^FG_TOTAL_RETURNC(0,-1AM)&lt;/Q&gt;&lt;R&gt;1&lt;/R&gt;&lt;C&gt;1&lt;/C&gt;&lt;D xsi:type="xsd:double"&gt;6.405616&lt;/D&gt;&lt;/FQL&gt;&lt;FQL&gt;&lt;Q&gt;RWR^FG_TOTAL_RETURNC(0,-3AM)&lt;/Q&gt;&lt;R&gt;1&lt;/R&gt;&lt;C&gt;1&lt;/C&gt;&lt;D xsi:type="xsd:double"&gt;9.688198&lt;/D&gt;&lt;/FQL&gt;&lt;FQL&gt;&lt;Q&gt;XLY^FG_TOTAL_RETURNC(0,-3AM)&lt;/Q&gt;&lt;R&gt;1&lt;/R&gt;&lt;C&gt;1&lt;/C&gt;&lt;D xsi:type="xsd:double"&gt;5.496776&lt;/D&gt;&lt;/FQL&gt;&lt;FQL&gt;&lt;Q&gt;IYT^FG_TOTAL_RETURNC(0,-3AM)&lt;/Q&gt;&lt;R&gt;1&lt;/R&gt;&lt;C&gt;1&lt;/C&gt;&lt;D xsi:type="xsd:double"&gt;7.6022863&lt;/D&gt;&lt;/FQL&gt;&lt;FQL&gt;&lt;Q&gt;IYG^FG_COMPANY_NAME&lt;/Q&gt;&lt;R&gt;1&lt;/R&gt;&lt;C&gt;1&lt;/C&gt;&lt;D xsi:type="xsd:string"&gt;iShares US Financial Services ETF&lt;/D&gt;&lt;/FQL&gt;&lt;FQL&gt;&lt;Q&gt;XLV^FG_COMPANY_NAME&lt;/Q&gt;&lt;R&gt;1&lt;/R&gt;&lt;C&gt;1&lt;/C&gt;&lt;D xsi:type="xsd:string"&gt;Health Care Select Sector SPDR Fund&lt;/D&gt;&lt;/FQL&gt;&lt;FQL&gt;&lt;Q&gt;RWR^FG_TOTAL_RETURNC(0,-1AM)&lt;/Q&gt;&lt;R&gt;1&lt;/R&gt;&lt;C&gt;1&lt;/C&gt;&lt;D xsi:type="xsd:double"&gt;0.19398928&lt;/D&gt;&lt;/FQL&gt;&lt;FQL&gt;&lt;Q&gt;IBB^P_PRICE(0)/P_PRICE_HIGH_PR(0,,,,,,"PRICE","CLOSE","52W")&lt;/Q&gt;&lt;R&gt;1&lt;/R&gt;&lt;C&gt;1&lt;/C&gt;&lt;D xsi:type="xsd:double"&gt;0.9761825&lt;/D&gt;&lt;/FQL&gt;&lt;FQL&gt;&lt;Q&gt;ITA^P_PRICE(0)/P_PRICE_HIGH_PR(0,,,,,,"PRICE","CLOSE","52W")&lt;/Q&gt;&lt;R&gt;1&lt;/R&gt;&lt;C&gt;1&lt;/C&gt;&lt;D xsi:type="xsd:double"&gt;0.9997418&lt;/D&gt;&lt;/FQL&gt;&lt;FQL&gt;&lt;Q&gt;XRT^FG_COMPANY_NAME&lt;/Q&gt;&lt;R&gt;1&lt;/R&gt;&lt;C&gt;1&lt;/C&gt;&lt;D xsi:type="xsd:string"&gt;SPDR S&amp;amp;P Retail ETF&lt;/D&gt;&lt;/FQL&gt;&lt;FQL&gt;&lt;Q&gt;GDX^FG_COMPANY_NAME&lt;/Q&gt;&lt;R&gt;1&lt;/R&gt;&lt;C&gt;1&lt;/C&gt;&lt;D xsi:type="xsd:string"&gt;VanEck Gold Miners ETF&lt;/D&gt;&lt;/FQL&gt;&lt;FQL&gt;&lt;Q&gt;XLF^FG_TOTAL_RETURNC(-1AM,-4AM)&lt;/Q&gt;&lt;R&gt;1&lt;/R&gt;&lt;C&gt;1&lt;/C&gt;&lt;D xsi:type="xsd:double"&gt;9.927034&lt;/D&gt;&lt;/FQL&gt;&lt;FQL&gt;&lt;Q&gt;RWR^P_PRICE(0,-200D)&lt;/Q&gt;&lt;R&gt;201&lt;/R&gt;&lt;C&gt;1&lt;/C&gt;&lt;D xsi:type="xsd:double"&gt;106.93&lt;/D&gt;&lt;D xsi:type="xsd:double"&gt;106.2&lt;/D&gt;&lt;D xsi:type="xsd:double"&gt;106.9&lt;/D&gt;&lt;D xsi:type="xsd:double"&gt;105.38&lt;/D&gt;&lt;D xsi:type="xsd:double"&gt;104.34&lt;/D&gt;&lt;D xsi:type="xsd:double"&gt;103.79&lt;/D&gt;&lt;D xsi:type="xsd:double"&gt;102.87&lt;/D&gt;&lt;D xsi:type="xsd:double"&gt;103.5&lt;/D&gt;&lt;D xsi:type="xsd:double"&gt;103.28&lt;/D&gt;&lt;D xsi:type="xsd:double"&gt;103.42&lt;/D&gt;&lt;D xsi:type="xsd:double"&gt;104.37&lt;/D&gt;&lt;D xsi:type="xsd:double"&gt;104.54&lt;/D&gt;&lt;D xsi:type="xsd:double"&gt;105.28&lt;/D&gt;&lt;D xsi:type="xsd:double"&gt;105.84&lt;/D&gt;&lt;D xsi:type="xsd:double"&gt;106.73&lt;/D&gt;&lt;D xsi:type="xsd:double"&gt;105.95&lt;/D&gt;&lt;D xsi:type="xsd:double"&gt;105.78&lt;/D&gt;&lt;D xsi:type="xsd:double"&gt;106.97&lt;/D&gt;&lt;D xsi:type="xsd:double"&gt;107.43&lt;/D&gt;&lt;D xsi:type="xsd:double"&gt;107.46&lt;/D&gt;&lt;D xsi:type="xsd:double"&gt;107.05&lt;/D&gt;&lt;D xsi:type="xsd:double"&gt;107.74&lt;/D&gt;&lt;D xsi:type="xsd:double"&gt;107.56&lt;/D&gt;&lt;D xsi:type="xsd:double"&gt;107.59&lt;/D&gt;&lt;D xsi:type="xsd:double"&gt;108.47&lt;/D&gt;&lt;D xsi:type="xsd:double"&gt;108.23&lt;/D&gt;&lt;D xsi:type="xsd:double"&gt;107.26&lt;/D&gt;&lt;D xsi:type="xsd:double"&gt;106.58&lt;/D&gt;&lt;D xsi:type="xsd:double"&gt;106.76&lt;/D&gt;&lt;D xsi:type="xsd:double"&gt;105.23&lt;/D&gt;&lt;D xsi:type="xsd:double"&gt;104.18&lt;/D&gt;&lt;D xsi:type="xsd:double"&gt;104.42&lt;/D&gt;&lt;D xsi:type="xsd:double"&gt;104.84&lt;/D&gt;&lt;D xsi:type="xsd:double"&gt;104.61&lt;/D&gt;&lt;D xsi:type="xsd:double"&gt;104.77&lt;/D&gt;&lt;D xsi:type="xsd:double"&gt;103.61&lt;/D&gt;&lt;D xsi:type="xsd:double"&gt;103.97&lt;/D&gt;&lt;D xsi:type="xsd:double"&gt;104.21&lt;/D&gt;&lt;D xsi:type="xsd:double"&gt;103.89&lt;/D&gt;&lt;D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xsi:type="xsd:double"&gt;94.1&lt;/D&gt;&lt;/FQL&gt;&lt;FQL&gt;&lt;Q&gt;XLY^P_PRICE(0,-200D)&lt;/Q&gt;&lt;R&gt;201&lt;/R&gt;&lt;C&gt;1&lt;/C&gt;&lt;D xsi:type="xsd:double"&gt;199.51&lt;/D&gt;&lt;D xsi:type="xsd:double"&gt;198.73&lt;/D&gt;&lt;D xsi:type="xsd:double"&gt;198.91&lt;/D&gt;&lt;D xsi:type="xsd:double"&gt;197.87&lt;/D&gt;&lt;D xsi:type="xsd:double"&gt;197.44&lt;/D&gt;&lt;D xsi:type="xsd:double"&gt;196.58&lt;/D&gt;&lt;D xsi:type="xsd:double"&gt;197.42&lt;/D&gt;&lt;D xsi:type="xsd:double"&gt;198.4&lt;/D&gt;&lt;D xsi:type="xsd:double"&gt;196.99&lt;/D&gt;&lt;D xsi:type="xsd:double"&gt;195.09&lt;/D&gt;&lt;D xsi:type="xsd:double"&gt;198.17&lt;/D&gt;&lt;D xsi:type="xsd:double"&gt;195.58&lt;/D&gt;&lt;D xsi:type="xsd:double"&gt;197.87&lt;/D&gt;&lt;D xsi:type="xsd:double"&gt;199.56&lt;/D&gt;&lt;D xsi:type="xsd:double"&gt;200.37&lt;/D&gt;&lt;D xsi:type="xsd:double"&gt;200.84&lt;/D&gt;&lt;D xsi:type="xsd:double"&gt;200.54&lt;/D&gt;&lt;D xsi:type="xsd:double"&gt;199.69&lt;/D&gt;&lt;D xsi:type="xsd:double"&gt;200.41&lt;/D&gt;&lt;D xsi:type="xsd:double"&gt;198.67&lt;/D&gt;&lt;D xsi:type="xsd:double"&gt;196.69&lt;/D&gt;&lt;D xsi:type="xsd:double"&gt;197.14&lt;/D&gt;&lt;D xsi:type="xsd:double"&gt;192.75&lt;/D&gt;&lt;D xsi:type="xsd:double"&gt;193.13&lt;/D&gt;&lt;D xsi:type="xsd:double"&gt;192.15&lt;/D&gt;&lt;D xsi:type="xsd:double"&gt;192.48&lt;/D&gt;&lt;D xsi:type="xsd:double"&gt;191.18&lt;/D&gt;&lt;D xsi:type="xsd:double"&gt;189.05&lt;/D&gt;&lt;D xsi:type="xsd:double"&gt;187.18&lt;/D&gt;&lt;D xsi:type="xsd:double"&gt;185.06&lt;/D&gt;&lt;D xsi:type="xsd:double"&gt;182.4&lt;/D&gt;&lt;D xsi:type="xsd:double"&gt;187.13&lt;/D&gt;&lt;D xsi:type="xsd:double"&gt;185.03&lt;/D&gt;&lt;D xsi:type="xsd:double"&gt;184.55&lt;/D&gt;&lt;D xsi:type="xsd:double"&gt;187.12&lt;/D&gt;&lt;D xsi:type="xsd:double"&gt;184.34&lt;/D&gt;&lt;D xsi:type="xsd:double"&gt;184.12&lt;/D&gt;&lt;D xsi:type="xsd:double"&gt;185.92&lt;/D&gt;&lt;D xsi:type="xsd:double"&gt;186.41&lt;/D&gt;&lt;D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xsi:type="xsd:double"&gt;173.57&lt;/D&gt;&lt;/FQL&gt;&lt;FQL&gt;&lt;Q&gt;VNQ^PERCENT_CHANGE(FMA_EPS(+1,0,,,,"PORTAGG","MEAN"),FMA_EPS(+1,-3AM,,,,"PORTAGG","MEAN"))&lt;/Q&gt;&lt;R&gt;1&lt;/R&gt;&lt;C&gt;1&lt;/C&gt;&lt;D xsi:type="xsd:double"&gt;0.0401955366257117&lt;/D&gt;&lt;/FQL&gt;&lt;FQL&gt;&lt;Q&gt;COPX^FMA_PCT_ABOVE_MAVG(200,0,,,,"PORTAGG")&lt;/Q&gt;&lt;R&gt;1&lt;/R&gt;&lt;C&gt;1&lt;/C&gt;&lt;D xsi:type="xsd:double"&gt;60.9756097560976&lt;/D&gt;&lt;/FQL&gt;&lt;FQL&gt;&lt;Q&gt;PSCI^FMA_PCT_ABOVE_MAVG(200,0,,,,"PORTAGG")&lt;/Q&gt;&lt;R&gt;1&lt;/R&gt;&lt;C&gt;1&lt;/C&gt;&lt;D xsi:type="xsd:double"&gt;63.5416666666667&lt;/D&gt;&lt;/FQL&gt;&lt;FQL&gt;&lt;Q&gt;RSPT^COUNT(OS_TOP_HLDG_NAME(ALL,0D,,MTD,,ALL,EQ))&lt;/Q&gt;&lt;R&gt;1&lt;/R&gt;&lt;C&gt;1&lt;/C&gt;&lt;D xsi:type="xsd:long"&gt;71&lt;/D&gt;&lt;/FQL&gt;&lt;FQL&gt;&lt;Q&gt;TAN^FMA_COS_DOWN("EPS","1M",+1,0,,,"PORTAGG","MEANR")&lt;/Q&gt;&lt;R&gt;1&lt;/R&gt;&lt;C&gt;1&lt;/C&gt;&lt;D xsi:type="xsd:double"&gt;16&lt;/D&gt;&lt;/FQL&gt;&lt;FQL&gt;&lt;Q&gt;XRT^COUNT(OS_TOP_HLDG_NAME(ALL,0D,,MTD,,ALL,EQ))&lt;/Q&gt;&lt;R&gt;1&lt;/R&gt;&lt;C&gt;1&lt;/C&gt;&lt;D xsi:type="xsd:long"&gt;79&lt;/D&gt;&lt;/FQL&gt;&lt;FQL&gt;&lt;Q&gt;PTF^FMA_COS_DOWN("EPS","1M",+1,0,,,"PORTAGG","MEANR")&lt;/Q&gt;&lt;R&gt;1&lt;/R&gt;&lt;C&gt;1&lt;/C&gt;&lt;D xsi:type="xsd:double"&gt;7&lt;/D&gt;&lt;/FQL&gt;&lt;FQL&gt;&lt;Q&gt;ITA^FMA_COS_UP("EPS","1M",+1,0,,,"PORTAGG","MEANR")&lt;/Q&gt;&lt;R&gt;1&lt;/R&gt;&lt;C&gt;1&lt;/C&gt;&lt;D xsi:type="xsd:double"&gt;7&lt;/D&gt;&lt;/FQL&gt;&lt;FQL&gt;&lt;Q&gt;KIE^COUNT(OS_TOP_HLDG_NAME(ALL,0D,,MTD,,ALL,EQ))&lt;/Q&gt;&lt;R&gt;1&lt;/R&gt;&lt;C&gt;1&lt;/C&gt;&lt;D xsi:type="xsd:long"&gt;52&lt;/D&gt;&lt;/FQL&gt;&lt;FQL&gt;&lt;Q&gt;LIT^FG_COMPANY_NAME&lt;/Q&gt;&lt;R&gt;1&lt;/R&gt;&lt;C&gt;1&lt;/C&gt;&lt;D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ETF&lt;/D&gt;&lt;/FQL&gt;&lt;FQL&gt;&lt;Q&gt;VNQ^P_PRICE(-1AM)/P_PRICE_HIGH_PR(-1AM,,,,,,"PRICE","CLOSE","52W")&lt;/Q&gt;&lt;R&gt;1&lt;/R&gt;&lt;C&gt;1&lt;/C&gt;&lt;D xsi:type="xsd:double"&gt;0.99181575&lt;/D&gt;&lt;/FQL&gt;&lt;FQL&gt;&lt;Q&gt;ICLN^P_PRICE(-1AM)/P_PRICE_HIGH_PR(-1AM,,,,,,"PRICE","CLOSE","52W")&lt;/Q&gt;&lt;R&gt;1&lt;/R&gt;&lt;C&gt;1&lt;/C&gt;&lt;D xsi:type="xsd:double"&gt;0.9287985&lt;/D&gt;&lt;/FQL&gt;&lt;FQL&gt;&lt;Q&gt;LIT^P_PRICE(-1AM)/P_PRICE_HIGH_PR(-1AM,,,,,,"PRICE","CLOSE","52W")&lt;/Q&gt;&lt;R&gt;1&lt;/R&gt;&lt;C&gt;1&lt;/C&gt;&lt;D xsi:type="xsd:double"&gt;0.64635646&lt;/D&gt;&lt;/FQL&gt;&lt;FQL&gt;&lt;Q&gt;XLB^P_PRICE(-1AM)/P_PRICE_HIGH_PR(-1AM,,,,,,"PRICE","CLOSE","52W")&lt;/Q&gt;&lt;R&gt;1&lt;/R&gt;&lt;C&gt;1&lt;/C&gt;&lt;D xsi:type="xsd:double"&gt;0.98992366&lt;/D&gt;&lt;/FQL&gt;&lt;FQL&gt;&lt;Q&gt;ITA^P_PRICE(-1AM)/P_PRICE_HIGH_PR(-1AM,,,,,,"PRICE","CLOSE","52W")&lt;/Q&gt;&lt;R&gt;1&lt;/R&gt;&lt;C&gt;1&lt;/C&gt;&lt;D xsi:type="xsd:double"&gt;0.9871369&lt;/D&gt;&lt;/FQL&gt;&lt;FQL&gt;&lt;Q&gt;IYG^P_PRICE(-1AM)/P_PRICE_HIGH_PR(-1AM,,,,,,"PRICE","CLOSE","52W")&lt;/Q&gt;&lt;R&gt;1&lt;/R&gt;&lt;C&gt;1&lt;/C&gt;&lt;D xsi:type="xsd:double"&gt;0.98397434&lt;/D&gt;&lt;/FQL&gt;&lt;FQL&gt;&lt;Q&gt;XTL^FG_TOTAL_RETURNC(0,-3AM)&lt;/Q&gt;&lt;R&gt;1&lt;/R&gt;&lt;C&gt;1&lt;/C&gt;&lt;D xsi:type="xsd:double"&gt;27.829338&lt;/D&gt;&lt;/FQL&gt;&lt;FQL&gt;&lt;Q&gt;PICK^FG_TOTAL_RETURNC(0,-3AM)&lt;/Q&gt;&lt;R&gt;1&lt;/R&gt;&lt;C&gt;1&lt;/C&gt;&lt;D xsi:type="xsd:double"&gt;3.1319976&lt;/D&gt;&lt;/FQL&gt;&lt;FQL&gt;&lt;Q&gt;XLP^FG_TOTAL_RETURNC(0,-3AM)&lt;/Q&gt;&lt;R&gt;1&lt;/R&gt;&lt;C&gt;1&lt;/C&gt;&lt;D xsi:type="xsd:double"&gt;5.519438&lt;/D&gt;&lt;/FQL&gt;&lt;FQL&gt;&lt;Q&gt;XLK^FG_TOTAL_RETURNC(0,-3AM)&lt;/Q&gt;&lt;R&gt;1&lt;/R&gt;&lt;C&gt;1&lt;/C&gt;&lt;D xsi:type="xsd:double"&gt;3.0948997&lt;/D&gt;&lt;/FQL&gt;&lt;FQL&gt;&lt;Q&gt;PRN^FG_TOTAL_RETURNC(0,-3AM)&lt;/Q&gt;&lt;R&gt;1&lt;/R&gt;&lt;C&gt;1&lt;/C&gt;&lt;D xsi:type="xsd:double"&gt;16.23714&lt;/D&gt;&lt;/FQL&gt;&lt;FQL&gt;&lt;Q&gt;IGV^FG_COMPANY_NAME&lt;/Q&gt;&lt;R&gt;1&lt;/R&gt;&lt;C&gt;1&lt;/C&gt;&lt;D xsi:type="xsd:string"&gt;iShares Expanded Tech-Software Sector ETF&lt;/D&gt;&lt;/FQL&gt;&lt;FQL&gt;&lt;Q&gt;VNQ^FG_TOTAL_RETURNC(-1AM,-7AM)&lt;/Q&gt;&lt;R&gt;1&lt;/R&gt;&lt;C&gt;1&lt;/C&gt;&lt;D xsi:type="xsd:double"&gt;17.600536&lt;/D&gt;&lt;/FQL&gt;&lt;FQL&gt;&lt;Q&gt;IYG^FG_TOTAL_RETURNC(-1AM,-7AM)&lt;/Q&gt;&lt;R&gt;1&lt;/R&gt;&lt;C&gt;1&lt;/C&gt;&lt;D xsi:type="xsd:double"&gt;10.487806&lt;/D&gt;&lt;/FQL&gt;&lt;FQL&gt;&lt;Q&gt;RWR^FG_COMPANY_NAME&lt;/Q&gt;&lt;R&gt;1&lt;/R&gt;&lt;C&gt;1&lt;/C&gt;&lt;D xsi:type="xsd:string"&gt;SPDR Dow Jones REIT ETF&lt;/D&gt;&lt;/FQL&gt;&lt;FQL&gt;&lt;Q&gt;PICK^FG_TOTAL_RETURNC(0,-1AM)&lt;/Q&gt;&lt;R&gt;1&lt;/R&gt;&lt;C&gt;1&lt;/C&gt;&lt;D xsi:type="xsd:double"&gt;7.6543927&lt;/D&gt;&lt;/FQL&gt;&lt;FQL&gt;&lt;Q&gt;XLP^FG_TOTAL_RETURNC(0,-1AM)&lt;/Q&gt;&lt;R&gt;1&lt;/R&gt;&lt;C&gt;1&lt;/C&gt;&lt;D xsi:type="xsd:double"&gt;-0.559932&lt;/D&gt;&lt;/FQL&gt;&lt;FQL&gt;&lt;Q&gt;XLK^FG_TOTAL_RETURNC(0,-1AM)&lt;/Q&gt;&lt;R&gt;1&lt;/R&gt;&lt;C&gt;1&lt;/C&gt;&lt;D xsi:type="xsd:double"&gt;6.517625&lt;/D&gt;&lt;/FQL&gt;&lt;FQL&gt;&lt;Q&gt;XOP^FG_COMPANY_NAME&lt;/Q&gt;&lt;R&gt;1&lt;/R&gt;&lt;C&gt;1&lt;/C&gt;&lt;D xsi:type="xsd:string"&gt;SPDR S&amp;amp;P Oil &amp;amp; Gas Exploration &amp;amp; Production ETF&lt;/D&gt;&lt;/FQL&gt;&lt;FQL&gt;&lt;Q&gt;VNQ^P_PRICE(0,-200D)&lt;/Q&gt;&lt;R&gt;201&lt;/R&gt;&lt;C&gt;1&lt;/C&gt;&lt;D xsi:type="xsd:double"&gt;97.51&lt;/D&gt;&lt;D xsi:type="xsd:double"&gt;96.79&lt;/D&gt;&lt;D xsi:type="xsd:double"&gt;97.56&lt;/D&gt;&lt;D xsi:type="xsd:double"&gt;96.5&lt;/D&gt;&lt;D xsi:type="xsd:double"&gt;95.35&lt;/D&gt;&lt;D xsi:type="xsd:double"&gt;94.78&lt;/D&gt;&lt;D xsi:type="xsd:double"&gt;93.72&lt;/D&gt;&lt;D xsi:type="xsd:double"&gt;94.56&lt;/D&gt;&lt;D xsi:type="xsd:double"&gt;94.46&lt;/D&gt;&lt;D xsi:type="xsd:double"&gt;94.27&lt;/D&gt;&lt;D xsi:type="xsd:double"&gt;95.11&lt;/D&gt;&lt;D xsi:type="xsd:double"&gt;95.57&lt;/D&gt;&lt;D xsi:type="xsd:double"&gt;96.45&lt;/D&gt;&lt;D xsi:type="xsd:double"&gt;96.79&lt;/D&gt;&lt;D xsi:type="xsd:double"&gt;97.42&lt;/D&gt;&lt;D xsi:type="xsd:double"&gt;96.66&lt;/D&gt;&lt;D xsi:type="xsd:double"&gt;97.35&lt;/D&gt;&lt;D xsi:type="xsd:double"&gt;98.24&lt;/D&gt;&lt;D xsi:type="xsd:double"&gt;98.9&lt;/D&gt;&lt;D xsi:type="xsd:double"&gt;98.76&lt;/D&gt;&lt;D xsi:type="xsd:double"&gt;97.79&lt;/D&gt;&lt;D xsi:type="xsd:double"&gt;98.18&lt;/D&gt;&lt;D xsi:type="xsd:double"&gt;98.16&lt;/D&gt;&lt;D xsi:type="xsd:double"&gt;98.28&lt;/D&gt;&lt;D xsi:type="xsd:double"&gt;98.97&lt;/D&gt;&lt;D xsi:type="xsd:double"&gt;98.64&lt;/D&gt;&lt;D xsi:type="xsd:double"&gt;97.62&lt;/D&gt;&lt;D xsi:type="xsd:double"&gt;97.21&lt;/D&gt;&lt;D xsi:type="xsd:double"&gt;97.4&lt;/D&gt;&lt;D xsi:type="xsd:double"&gt;96.01&lt;/D&gt;&lt;D xsi:type="xsd:double"&gt;94.95&lt;/D&gt;&lt;D xsi:type="xsd:double"&gt;95.04&lt;/D&gt;&lt;D xsi:type="xsd:double"&gt;95.35&lt;/D&gt;&lt;D xsi:type="xsd:double"&gt;95.08&lt;/D&gt;&lt;D xsi:type="xsd:double"&gt;95.13&lt;/D&gt;&lt;D xsi:type="xsd:double"&gt;94.22&lt;/D&gt;&lt;D xsi:type="xsd:double"&gt;94.51&lt;/D&gt;&lt;D xsi:type="xsd:double"&gt;94.88&lt;/D&gt;&lt;D xsi:type="xsd:double"&gt;94.74&lt;/D&gt;&lt;D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/FQL&gt;&lt;FQL&gt;&lt;Q&gt;IBB^PERCENT_CHANGE(FMA_EPS(+1,0,,,,"PORTAGG","MEAN"),FMA_EPS(+1,-1AM,,,,"PORTAGG","MEAN"))&lt;/Q&gt;&lt;R&gt;0&lt;/R&gt;&lt;C&gt;0&lt;/C&gt;&lt;/FQL&gt;&lt;FQL&gt;&lt;Q&gt;XLI^PERCENT_CHANGE(FMA_EPS(+1,0,,,,"PORTAGG","MEAN"),FMA_EPS(+1,-3AM,,,,"PORTAGG","MEAN"))&lt;/Q&gt;&lt;R&gt;1&lt;/R&gt;&lt;C&gt;1&lt;/C&gt;&lt;D xsi:type="xsd:double"&gt;-5.05438622385437&lt;/D&gt;&lt;/FQL&gt;&lt;FQL&gt;&lt;Q&gt;RSPT^FMA_COS_DOWN("EPS","1M",+1,0,,,"PORTAGG","MEANR")&lt;/Q&gt;&lt;R&gt;1&lt;/R&gt;&lt;C&gt;1&lt;/C&gt;&lt;D xsi:type="xsd:double"&gt;27&lt;/D&gt;&lt;/FQL&gt;&lt;FQL&gt;&lt;Q&gt;TAN^FMA_COS_UP("EPS","1M",+1,0,,,"PORTAGG","MEANR")&lt;/Q&gt;&lt;R&gt;1&lt;/R&gt;&lt;C&gt;1&lt;/C&gt;&lt;D xsi:type="xsd:double"&gt;7&lt;/D&gt;&lt;/FQL&gt;&lt;FQL&gt;&lt;Q&gt;XRT^FMA_COS_DOWN("EPS","1M",+1,0,,,"PORTAGG","MEANR")&lt;/Q&gt;&lt;R&gt;1&lt;/R&gt;&lt;C&gt;1&lt;/C&gt;&lt;D xsi:type="xsd:double"&gt;27&lt;/D&gt;&lt;/FQL&gt;&lt;FQL&gt;&lt;Q&gt;KIE^FMA_COS_DOWN("EPS","1M",+1,0,,,"PORTAGG","MEANR")&lt;/Q&gt;&lt;R&gt;1&lt;/R&gt;&lt;C&gt;1&lt;/C&gt;&lt;D xsi:type="xsd:double"&gt;23&lt;/D&gt;&lt;/FQL&gt;&lt;FQL&gt;&lt;Q&gt;PICK^FG_COMPANY_NAME&lt;/Q&gt;&lt;R&gt;1&lt;/R&gt;&lt;C&gt;1&lt;/C&gt;&lt;D xsi:type="xsd:string"&gt;iShares MSCI Global Metals &amp;amp; Mining Producers ETF&lt;/D&gt;&lt;/FQL&gt;&lt;FQL&gt;&lt;Q&gt;PRN^FG_COMPANY_NAME&lt;/Q&gt;&lt;R&gt;1&lt;/R&gt;&lt;C&gt;1&lt;/C&gt;&lt;D xsi:type="xsd:string"&gt;Invesco Dorsey Wright Industrials Momentum ETF&lt;/D&gt;&lt;/FQL&gt;&lt;FQL&gt;&lt;Q&gt;ICLN^FG_TOTAL_RETURNC(-1AM,-7AM)&lt;/Q&gt;&lt;R&gt;1&lt;/R&gt;&lt;C&gt;1&lt;/C&gt;&lt;D xsi:type="xsd:double"&gt;9.007382&lt;/D&gt;&lt;/FQL&gt;&lt;FQL&gt;&lt;Q&gt;XLB^FG_TOTAL_RETURNC(-1AM,-7AM)&lt;/Q&gt;&lt;R&gt;1&lt;/R&gt;&lt;C&gt;1&lt;/C&gt;&lt;D xsi:type="xsd:double"&gt;3.4557223&lt;/D&gt;&lt;/FQL&gt;&lt;FQL&gt;&lt;Q&gt;IBB^FG_TOTAL_RETURNC(-1AM,-7AM)&lt;/Q&gt;&lt;R&gt;1&lt;/R&gt;&lt;C&gt;1&lt;/C&gt;&lt;D xsi:type="xsd:double"&gt;9.164166&lt;/D&gt;&lt;/FQL&gt;&lt;FQL&gt;&lt;Q&gt;ITA^FG_TOTAL_RETURNC(-1AM,-7AM)&lt;/Q&gt;&lt;R&gt;1&lt;/R&gt;&lt;C&gt;1&lt;/C&gt;&lt;D xsi:type="xsd:double"&gt;15.229523&lt;/D&gt;&lt;/FQL&gt;&lt;FQL&gt;&lt;Q&gt;XLF^FG_COMPANY_NAME&lt;/Q&gt;&lt;R&gt;1&lt;/R&gt;&lt;C&gt;1&lt;/C&gt;&lt;D xsi:type="xsd:string"&gt;Financial Select Sector SPDR Fund&lt;/D&gt;&lt;/FQL&gt;&lt;FQL&gt;&lt;Q&gt;XTL^FG_TOTAL_RETURNC(0,-1AM)&lt;/Q&gt;&lt;R&gt;1&lt;/R&gt;&lt;C&gt;1&lt;/C&gt;&lt;D xsi:type="xsd:double"&gt;7.9862833&lt;/D&gt;&lt;/FQL&gt;&lt;FQL&gt;&lt;Q&gt;XLK^FG_COMPANY_NAME&lt;/Q&gt;&lt;R&gt;1&lt;/R&gt;&lt;C&gt;1&lt;/C&gt;&lt;D xsi:type="xsd:string"&gt;Technology Select Sector SPDR Fund&lt;/D&gt;&lt;/FQL&gt;&lt;FQL&gt;&lt;Q&gt;ITB^FG_COMPANY_NAME&lt;/Q&gt;&lt;R&gt;1&lt;/R&gt;&lt;C&gt;1&lt;/C&gt;&lt;D xsi:type="xsd:string"&gt;iShares U.S. Home Construction ETF&lt;/D&gt;&lt;/FQL&gt;&lt;FQL&gt;&lt;Q&gt;ITB^FMA_COS_DOWN("EPS","1M",+1,0,,,"PORTAGG","MEANR")&lt;/Q&gt;&lt;R&gt;1&lt;/R&gt;&lt;C&gt;1&lt;/C&gt;&lt;D xsi:type="xsd:double"&gt;15&lt;/D&gt;&lt;/FQL&gt;&lt;FQL&gt;&lt;Q&gt;XLU^FG_COMPANY_NAME&lt;/Q&gt;&lt;R&gt;1&lt;/R&gt;&lt;C&gt;1&lt;/C&gt;&lt;D xsi:type="xsd:string"&gt;Utilities Select Sector SPDR Fund&lt;/D&gt;&lt;/FQL&gt;&lt;FQL&gt;&lt;Q&gt;IBB^P_PRICE(0,-200D)&lt;/Q&gt;&lt;R&gt;201&lt;/R&gt;&lt;C&gt;1&lt;/C&gt;&lt;D xsi:type="xsd:double"&gt;145.91&lt;/D&gt;&lt;D xsi:type="xsd:double"&gt;145.69&lt;/D&gt;&lt;D xsi:type="xsd:double"&gt;146.4&lt;/D&gt;&lt;D xsi:type="xsd:double"&gt;145.82&lt;/D&gt;&lt;D xsi:type="xsd:double"&gt;145.71&lt;/D&gt;&lt;D xsi:type="xsd:double"&gt;145.59&lt;/D&gt;&lt;D xsi:type="xsd:double"&gt;143.15&lt;/D&gt;&lt;D xsi:type="xsd:double"&gt;143.14&lt;/D&gt;&lt;D xsi:type="xsd:double"&gt;143&lt;/D&gt;&lt;D xsi:type="xsd:double"&gt;142.18&lt;/D&gt;&lt;D xsi:type="xsd:double"&gt;143.9&lt;/D&gt;&lt;D xsi:type="xsd:double"&gt;142.61&lt;/D&gt;&lt;D xsi:type="xsd:double"&gt;144.8&lt;/D&gt;&lt;D xsi:type="xsd:double"&gt;144.77&lt;/D&gt;&lt;D xsi:type="xsd:double"&gt;145.6&lt;/D&gt;&lt;D xsi:type="xsd:double"&gt;144.9&lt;/D&gt;&lt;D xsi:type="xsd:double"&gt;144.24&lt;/D&gt;&lt;D xsi:type="xsd:double"&gt;142.68&lt;/D&gt;&lt;D xsi:type="xsd:double"&gt;145.08&lt;/D&gt;&lt;D xsi:type="xsd:double"&gt;145.58&lt;/D&gt;&lt;D xsi:type="xsd:double"&gt;147.98&lt;/D&gt;&lt;D xsi:type="xsd:double"&gt;149.47&lt;/D&gt;&lt;D xsi:type="xsd:double"&gt;147.52&lt;/D&gt;&lt;D xsi:type="xsd:double"&gt;147.83&lt;/D&gt;&lt;D xsi:type="xsd:double"&gt;148.09&lt;/D&gt;&lt;D xsi:type="xsd:double"&gt;147.81&lt;/D&gt;&lt;D xsi:type="xsd:double"&gt;145.56&lt;/D&gt;&lt;D xsi:type="xsd:double"&gt;145.62&lt;/D&gt;&lt;D xsi:type="xsd:double"&gt;144.92&lt;/D&gt;&lt;D xsi:type="xsd:double"&gt;144.53&lt;/D&gt;&lt;D xsi:type="xsd:double"&gt;142.75&lt;/D&gt;&lt;D xsi:type="xsd:double"&gt;144.79&lt;/D&gt;&lt;D xsi:type="xsd:double"&gt;145.5&lt;/D&gt;&lt;D xsi:type="xsd:double"&gt;145.66&lt;/D&gt;&lt;D xsi:type="xsd:double"&gt;148.17&lt;/D&gt;&lt;D xsi:type="xsd:double"&gt;148.28&lt;/D&gt;&lt;D xsi:type="xsd:double"&gt;147.78&lt;/D&gt;&lt;D xsi:type="xsd:double"&gt;147.87&lt;/D&gt;&lt;D xsi:type="xsd:double"&gt;147.88&lt;/D&gt;&lt;D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</t>
        </r>
      </text>
    </comment>
    <comment ref="A3" authorId="0" shapeId="0" xr:uid="{F2C8FFD6-15E3-4C6C-850A-1F8D49C01882}">
      <text>
        <r>
          <rPr>
            <b/>
            <sz val="9"/>
            <color indexed="81"/>
            <rFont val="Tahoma"/>
            <charset val="1"/>
          </rPr>
          <t>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xsi:type="xsd:double"&gt;135.92&lt;/D&gt;&lt;/FQL&gt;&lt;FQL&gt;&lt;Q&gt;XLF^JULIAN(P_PRICE(0,-200D).DATES)&lt;/Q&gt;&lt;R&gt;201&lt;/R&gt;&lt;C&gt;1&lt;/C&gt;&lt;D xsi:type="xsd:long"&gt;45583&lt;/D&gt;&lt;D xsi:type="xsd:long"&gt;45582&lt;/D&gt;&lt;D xsi:type="xsd:long"&gt;45581&lt;/D&gt;&lt;D xsi:type="xsd:long"&gt;45580&lt;/D&gt;&lt;D xsi:type="xsd:long"&gt;45579&lt;/D&gt;&lt;D xsi:type="xsd:long"&gt;45576&lt;/D&gt;&lt;D xsi:type="xsd:long"&gt;45575&lt;/D&gt;&lt;D xsi:type="xsd:long"&gt;45574&lt;/D&gt;&lt;D xsi:type="xsd:long"&gt;45573&lt;/D&gt;&lt;D xsi:type="xsd:long"&gt;45572&lt;/D&gt;&lt;D xsi:type="xsd:long"&gt;45569&lt;/D&gt;&lt;D xsi:type="xsd:long"&gt;45568&lt;/D&gt;&lt;D xsi:type="xsd:long"&gt;45567&lt;/D&gt;&lt;D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xsi:type="xsd:long"&gt;45294&lt;/D&gt;&lt;/FQL&gt;&lt;FQL&gt;&lt;Q&gt;VNQ^PERCENT_CHANGE(FMA_EPS(+1,0,,,,"PORTAGG","MEAN"),FMA_EPS(+1,-1AM,,,,"PORTAGG","MEAN"))&lt;/Q&gt;&lt;R&gt;1&lt;/R&gt;&lt;C&gt;1&lt;/C&gt;&lt;D xsi:type="xsd:double"&gt;0&lt;/D&gt;&lt;/FQL&gt;&lt;FQL&gt;&lt;Q&gt;XOP^FMA_PCT_ABOVE_MAVG(200,0,,,,"PORTAGG")&lt;/Q&gt;&lt;R&gt;1&lt;/R&gt;&lt;C&gt;1&lt;/C&gt;&lt;D xsi:type="xsd:double"&gt;29.0909090909091&lt;/D&gt;&lt;/FQL&gt;&lt;FQL&gt;&lt;Q&gt;GDX^PERCENT_CHANGE(FMA_EPS(+1,0,,,,"PORTAGG","MEAN"),FMA_EPS(+1,-3AM,,,,"PORTAGG","MEAN"))&lt;/Q&gt;&lt;R&gt;1&lt;/R&gt;&lt;C&gt;1&lt;/C&gt;&lt;D xsi:type="xsd:double"&gt;3.86016694957499&lt;/D&gt;&lt;/FQL&gt;&lt;FQL&gt;&lt;Q&gt;XLK^FMA_PCT_ABOVE_MAVG(200,0,,,,"PORTAGG")&lt;/Q&gt;&lt;R&gt;1&lt;/R&gt;&lt;C&gt;1&lt;/C&gt;&lt;D xsi:type="xsd:double"&gt;64.7887323943662&lt;/D&gt;&lt;/FQL&gt;&lt;FQL&gt;&lt;Q&gt;PICK^COUNT(OS_TOP_HLDG_NAME(ALL,0D,,MTD,,ALL,EQ))&lt;/Q&gt;&lt;R&gt;1&lt;/R&gt;&lt;C&gt;1&lt;/C&gt;&lt;D xsi:type="xsd:long"&gt;250&lt;/D&gt;&lt;/FQL&gt;&lt;FQL&gt;&lt;Q&gt;PTF^FMA_COS_UP("EPS","1M",+1,0,,,"PORTAGG","MEANR")&lt;/Q&gt;&lt;R&gt;1&lt;/R&gt;&lt;C&gt;1&lt;/C&gt;&lt;D xsi:type="xsd:double"&gt;10&lt;/D&gt;&lt;/FQL&gt;&lt;FQL&gt;&lt;Q&gt;LIT^FG_TOTAL_RETURNC(-1AM,-7AM)&lt;/Q&gt;&lt;R&gt;1&lt;/R&gt;&lt;C&gt;1&lt;/C&gt;&lt;D xsi:type="xsd:double"&gt;-19.662798&lt;/D&gt;&lt;/FQL&gt;&lt;FQL&gt;&lt;Q&gt;XLV^FG_TOTAL_RETURNC(0,-1AM)&lt;/Q&gt;&lt;R&gt;1&lt;/R&gt;&lt;C&gt;1&lt;/C&gt;&lt;D xsi:type="xsd:double"&gt;-1.0668814&lt;/D&gt;&lt;/FQL&gt;&lt;FQL&gt;&lt;Q&gt;COPX^FG_TOTAL_RETURNC(-1AM,-7AM)&lt;/Q&gt;&lt;R&gt;1&lt;/R&gt;&lt;C&gt;1&lt;/C&gt;&lt;D xsi:type="xsd:double"&gt;3.015697&lt;/D&gt;&lt;/FQL&gt;&lt;FQL&gt;&lt;Q&gt;XRT^FG_TOTAL_RETURNC(-1AM,-7AM)&lt;/Q&gt;&lt;R&gt;1&lt;/R&gt;&lt;C&gt;1&lt;/C&gt;&lt;D xsi:type="xsd:double"&gt;1.6781449&lt;/D&gt;&lt;/FQL&gt;&lt;FQL&gt;&lt;Q&gt;PSCI^FG_TOTAL_RETURNC(-1AM,-7AM)&lt;/Q&gt;&lt;R&gt;1&lt;/R&gt;&lt;C&gt;1&lt;/C&gt;&lt;D xsi:type="xsd:double"&gt;7.4020505&lt;/D&gt;&lt;/FQL&gt;&lt;FQL&gt;&lt;Q&gt;IGV^P_PRICE(0)/P_PRICE_HIGH_PR(0,,,,,,"PRICE","CLOSE","52W")&lt;/Q&gt;&lt;R&gt;1&lt;/R&gt;&lt;C&gt;1&lt;/C&gt;&lt;D xsi:type="xsd:double"&gt;0.989071&lt;/D&gt;&lt;/FQL&gt;&lt;FQL&gt;&lt;Q&gt;XRT^P_PRICE(0)/P_PRICE_LOW_PR(0,,,,,,"PRICE","CLOSE","52W")&lt;/Q&gt;&lt;R&gt;1&lt;/R&gt;&lt;C&gt;1&lt;/C&gt;&lt;D xsi:type="xsd:double"&gt;1.3489898&lt;/D&gt;&lt;/FQL&gt;&lt;FQL&gt;&lt;Q&gt;VNQ^FMA_PCT_ABOVE_MAVG(200,0,,,,"PORTAGG")&lt;/Q&gt;&lt;R&gt;1&lt;/R&gt;&lt;C&gt;1&lt;/C&gt;&lt;D xsi:type="xsd:double"&gt;78.4313725490196&lt;/D&gt;&lt;/FQL&gt;&lt;FQL&gt;&lt;Q&gt;GDX^PERCENT_CHANGE(FMA_EPS(+1,0,,,,"PORTAGG","MEAN"),FMA_EPS(+1,-1AM,,,,"PORTAGG","MEAN"))&lt;/Q&gt;&lt;R&gt;1&lt;/R&gt;&lt;C&gt;1&lt;/C&gt;&lt;D xsi:type="xsd:double"&gt;3.58398386838821&lt;/D&gt;&lt;/FQL&gt;&lt;FQL&gt;&lt;Q&gt;ICLN^COUNT(OS_TOP_HLDG_NAME(ALL,0D,,MTD,,ALL,EQ))&lt;/Q&gt;&lt;R&gt;1&lt;/R&gt;&lt;C&gt;1&lt;/C&gt;&lt;D xsi:type="xsd:long"&gt;102&lt;/D&gt;&lt;/FQL&gt;&lt;FQL&gt;&lt;Q&gt;XRT^FMA_COS_UP("EPS","1M",+1,0,,,"PORTAGG","MEANR")&lt;/Q&gt;&lt;R&gt;1&lt;/R&gt;&lt;C&gt;1&lt;/C&gt;&lt;D xsi:type="xsd:double"&gt;15&lt;/D&gt;&lt;/FQL&gt;&lt;FQL&gt;&lt;Q&gt;IGV^COUNT(OS_TOP_HLDG_NAME(ALL,0D,,MTD,,ALL,EQ))&lt;/Q&gt;&lt;R&gt;1&lt;/R&gt;&lt;C&gt;1&lt;/C&gt;&lt;D xsi:type="xsd:long"&gt;116&lt;/D&gt;&lt;/FQL&gt;&lt;FQL&gt;&lt;Q&gt;ICLN^FG_TOTAL_RETURNC(-1AM,-4AM)&lt;/Q&gt;&lt;R&gt;1&lt;/R&gt;&lt;C&gt;1&lt;/C&gt;&lt;D xsi:type="xsd:double"&gt;3.3239007&lt;/D&gt;&lt;/FQL&gt;&lt;FQL&gt;&lt;Q&gt;PSCI^P_PRICE(0)/P_PRICE_HIGH_PR(0,,,,,,"PRICE","CLOSE","52W")&lt;/Q&gt;&lt;R&gt;1&lt;/R&gt;&lt;C&gt;1&lt;/C&gt;&lt;D xsi:type="xsd:double"&gt;0.98852104&lt;/D&gt;&lt;/FQL&gt;&lt;FQL&gt;&lt;Q&gt;GDX^FG_TOTAL_RETURNC(0,-3AM)&lt;/Q&gt;&lt;R&gt;1&lt;/R&gt;&lt;C&gt;1&lt;/C&gt;&lt;D xsi:type="xsd:double"&gt;13.942444&lt;/D&gt;&lt;/FQL&gt;&lt;FQL&gt;&lt;Q&gt;PTF^FG_TOTAL_RETURNC(0,-3AM)&lt;/Q&gt;&lt;R&gt;1&lt;/R&gt;&lt;C&gt;1&lt;/C&gt;&lt;D xsi:type="xsd:double"&gt;8.652746&lt;/D&gt;&lt;/FQL&gt;&lt;FQL&gt;&lt;Q&gt;XLE^FMA_COS_DOWN("EPS","1M",+1,0,,,"PORTAGG","MEANR")&lt;/Q&gt;&lt;R&gt;1&lt;/R&gt;&lt;C&gt;1&lt;/C&gt;&lt;D xsi:type="xsd:double"&gt;19&lt;/D&gt;&lt;/FQL&gt;&lt;FQL&gt;&lt;Q&gt;ITA^FG_TOTAL_RETURNC(0,-1AM)&lt;/Q&gt;&lt;R&gt;1&lt;/R&gt;&lt;C&gt;1&lt;/C&gt;&lt;D xsi:type="xsd:double"&gt;6.3690186&lt;/D&gt;&lt;/FQL&gt;&lt;FQL&gt;&lt;Q&gt;XTL^P_PRICE(0,-200D)&lt;/Q&gt;&lt;R&gt;201&lt;/R&gt;&lt;C&gt;1&lt;/C&gt;&lt;D xsi:type="xsd:double"&gt;104.4001&lt;/D&gt;&lt;D xsi:type="xsd:double"&gt;104.1526&lt;/D&gt;&lt;D xsi:type="xsd:double"&gt;103.25&lt;/D&gt;&lt;D xsi:type="xsd:double"&gt;101.19&lt;/D&gt;&lt;D xsi:type="xsd:double"&gt;101.242&lt;/D&gt;&lt;D xsi:type="xsd:double"&gt;101.07&lt;/D&gt;&lt;D xsi:type="xsd:double"&gt;100.1065&lt;/D&gt;&lt;D xsi:type="xsd:double"&gt;100.82&lt;/D&gt;&lt;D xsi:type="xsd:double"&gt;99.9787&lt;/D&gt;&lt;D xsi:type="xsd:double"&gt;99.11&lt;/D&gt;&lt;D xsi:type="xsd:double"&gt;100.5069&lt;/D&gt;&lt;D xsi:type="xsd:double"&gt;99.79&lt;/D&gt;&lt;D xsi:type="xsd:double"&gt;100.2163&lt;/D&gt;&lt;D xsi:type="xsd:double"&gt;99.23&lt;/D&gt;&lt;D xsi:type="xsd:double"&gt;100.6244&lt;/D&gt;&lt;D xsi:type="xsd:double"&gt;100.6328&lt;/D&gt;&lt;D xsi:type="xsd:double"&gt;99.85&lt;/D&gt;&lt;D xsi:type="xsd:double"&gt;99.3419&lt;/D&gt;&lt;D xsi:type="xsd:double"&gt;100.05&lt;/D&gt;&lt;D xsi:type="xsd:double"&gt;99.5387&lt;/D&gt;&lt;D xsi:type="xsd:double"&gt;98.9636&lt;/D&gt;&lt;D xsi:type="xsd:double"&gt;98.9175&lt;/D&gt;&lt;D xsi:type="xsd:double"&gt;96.8525&lt;/D&gt;&lt;D xsi:type="xsd:double"&gt;97.2138&lt;/D&gt;&lt;D xsi:type="xsd:double"&gt;97.3228&lt;/D&gt;&lt;D xsi:type="xsd:double"&gt;96.31&lt;/D&gt;&lt;D xsi:type="xsd:double"&gt;95.28&lt;/D&gt;&lt;D xsi:type="xsd:double"&gt;93.65&lt;/D&gt;&lt;D xsi:type="xsd:double"&gt;92.66&lt;/D&gt;&lt;D xsi:type="xsd:double"&gt;92.7238&lt;/D&gt;&lt;D xsi:type="xsd:double"&gt;93.1123&lt;/D&gt;&lt;D xsi:type="xsd:double"&gt;94.1466&lt;/D&gt;&lt;D xsi:type="xsd:double"&gt;94.72&lt;/D&gt;&lt;D xsi:type="xsd:double"&gt;91.8833&lt;/D&gt;&lt;D xsi:type="xsd:double"&gt;93.786&lt;/D&gt;&lt;D xsi:type="xsd:double"&gt;93.3006&lt;/D&gt;&lt;D xsi:type="xsd:double"&gt;92.8597&lt;/D&gt;&lt;D xsi:type="xsd:double"&gt;93.44&lt;/D&gt;&lt;D xsi:type="xsd:double"&gt;95.3365&lt;/D&gt;&lt;D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xsi:type="xsd:double"&gt;78.0337&lt;/D&gt;&lt;/FQL&gt;&lt;FQL&gt;&lt;Q&gt;XLV^P_PRICE(0,-200D)&lt;/Q&gt;&lt;R&gt;201&lt;/R&gt;&lt;C&gt;1&lt;/C&gt;&lt;D xsi:type="xsd:double"&gt;153.13&lt;/D&gt;&lt;D xsi:type="xsd:double"&gt;152.39&lt;/D&gt;&lt;D xsi:type="xsd:double"&gt;153.28&lt;/D&gt;&lt;D xsi:type="xsd:double"&gt;152.85&lt;/D&gt;&lt;D xsi:type="xsd:double"&gt;154.74&lt;/D&gt;&lt;D xsi:type="xsd:double"&gt;153.89&lt;/D&gt;&lt;D xsi:type="xsd:double"&gt;152.77&lt;/D&gt;&lt;D xsi:type="xsd:double"&gt;153.34&lt;/D&gt;&lt;D xsi:type="xsd:double"&gt;151.79&lt;/D&gt;&lt;D xsi:type="xsd:double"&gt;150.97&lt;/D&gt;&lt;D xsi:type="xsd:double"&gt;151.64&lt;/D&gt;&lt;D xsi:type="xsd:double"&gt;151.52&lt;/D&gt;&lt;D xsi:type="xsd:double"&gt;152.9&lt;/D&gt;&lt;D xsi:type="xsd:double"&gt;153.21&lt;/D&gt;&lt;D xsi:type="xsd:double"&gt;154.02&lt;/D&gt;&lt;D xsi:type="xsd:double"&gt;153.02&lt;/D&gt;&lt;D xsi:type="xsd:double"&gt;153.1&lt;/D&gt;&lt;D xsi:type="xsd:double"&gt;152.59&lt;/D&gt;&lt;D xsi:type="xsd:double"&gt;154.09&lt;/D&gt;&lt;D xsi:type="xsd:double"&gt;154.4&lt;/D&gt;&lt;D xsi:type="xsd:double"&gt;155.28&lt;/D&gt;&lt;D xsi:type="xsd:double"&gt;155.92&lt;/D&gt;&lt;D xsi:type="xsd:double"&gt;155.36&lt;/D&gt;&lt;D xsi:type="xsd:double"&gt;155.62&lt;/D&gt;&lt;D xsi:type="xsd:double"&gt;157.24&lt;/D&gt;&lt;D xsi:type="xsd:double"&gt;156.16&lt;/D&gt;&lt;D xsi:type="xsd:double"&gt;155.84&lt;/D&gt;&lt;D xsi:type="xsd:double"&gt;155.28&lt;/D&gt;&lt;D xsi:type="xsd:double"&gt;155.74&lt;/D&gt;&lt;D xsi:type="xsd:double"&gt;155.03&lt;/D&gt;&lt;D xsi:type="xsd:double"&gt;153.95&lt;/D&gt;&lt;D xsi:type="xsd:double"&gt;154.48&lt;/D&gt;&lt;D xsi:type="xsd:double"&gt;156.63&lt;/D&gt;&lt;D xsi:type="xsd:double"&gt;156.9&lt;/D&gt;&lt;D xsi:type="xsd:double"&gt;157.2&lt;/D&gt;&lt;D xsi:type="xsd:double"&gt;156.12&lt;/D&gt;&lt;D xsi:type="xsd:double"&gt;155.79&lt;/D&gt;&lt;D xsi:type="xsd:double"&gt;155.61&lt;/D&gt;&lt;D xsi:type="xsd:double"&gt;155.37&lt;/D&gt;&lt;D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xsi:type="xsd:double"&gt;138.55&lt;/D&gt;&lt;/FQL&gt;&lt;FQL&gt;&lt;Q&gt;RSPT^P_PRICE(0)/P_PRICE_LOW_PR(0,,,,,,"PRICE","CLOSE","52W")&lt;/Q&gt;&lt;R&gt;1&lt;/R&gt;&lt;C&gt;1&lt;/C&gt;&lt;D xsi:type="xsd:double"&gt;1.4474885&lt;/D&gt;&lt;/FQL&gt;&lt;FQL&gt;&lt;Q&gt;XLU^P_PRICE(0)/P_PRICE_LOW_PR(0,,,,,,"PRICE","CLOSE","52W")&lt;/Q&gt;&lt;R&gt;1&lt;/R&gt;&lt;C&gt;1&lt;/C&gt;&lt;D xsi:type="xsd:double"&gt;1.4242265&lt;/D&gt;&lt;/FQL&gt;&lt;FQL&gt;&lt;Q&gt;XLE^P_PRICE(0)/P_PRICE_LOW_PR(0,,,,,,"PRICE","CLOSE","52W")&lt;/Q&gt;&lt;R&gt;1&lt;/R&gt;&lt;C&gt;1&lt;/C&gt;&lt;D xsi:type="xsd:double"&gt;1.1305218&lt;/D&gt;&lt;/FQL&gt;&lt;FQL&gt;&lt;Q&gt;COPX^P_PRICE(0)/P_PRICE_LOW_PR(0,,,,,,"PRICE","CLOSE","52W")&lt;/Q&gt;&lt;R&gt;1&lt;/R&gt;&lt;C&gt;1&lt;/C&gt;&lt;D xsi:type="xsd:double"&gt;1.4342518&lt;/D&gt;&lt;/FQL&gt;&lt;FQL&gt;&lt;Q&gt;SMH^P_PRICE(0)/P_PRICE_LOW_PR(0,,,,,,"PRICE","CLOSE","52W")&lt;/Q&gt;&lt;R&gt;1&lt;/R&gt;&lt;C&gt;1&lt;/C&gt;&lt;D xsi:type="xsd:double"&gt;1.8296958&lt;/D&gt;&lt;/FQL&gt;&lt;FQL&gt;&lt;Q&gt;ITB^P_PRICE(0)/P_PRICE_LOW_PR(0,,,,,,"PRICE","CLOSE","52W")&lt;/Q&gt;&lt;R&gt;1&lt;/R&gt;&lt;C&gt;1&lt;/C&gt;&lt;D xsi:type="xsd:double"&gt;1.8114845&lt;/D&gt;&lt;/FQL&gt;&lt;FQL&gt;&lt;Q&gt;PSCI^P_PRICE(0)/P_PRICE_LOW_PR(0,,,,,,"PRICE","CLOSE","52W")&lt;/Q&gt;&lt;R&gt;1&lt;/R&gt;&lt;C&gt;1&lt;/C&gt;&lt;D xsi:type="xsd:double"&gt;1.4283574&lt;/D&gt;&lt;/FQL&gt;&lt;FQL&gt;&lt;Q&gt;KIE^P_PRICE(0)/P_PRICE_LOW_PR(0,,,,,,"PRICE","CLOSE","52W")&lt;/Q&gt;&lt;R&gt;1&lt;/R&gt;&lt;C&gt;1&lt;/C&gt;&lt;D xsi:type="xsd:double"&gt;1.3987069&lt;/D&gt;&lt;/FQL&gt;&lt;FQL&gt;&lt;Q&gt;XLE^PERCENT_CHANGE(FMA_EPS(+1,0,,,,"PORTAGG","MEAN"),FMA_EPS(+1,-3AM,,,,"PORTAGG","MEAN"))&lt;/Q&gt;&lt;R&gt;1&lt;/R&gt;&lt;C&gt;1&lt;/C&gt;&lt;D xsi:type="xsd:double"&gt;-11.0805291866334&lt;/D&gt;&lt;/FQL&gt;&lt;FQL&gt;&lt;Q&gt;IBB^FMA_PCT_ABOVE_MAVG(200,0,,,,"PORTAGG")&lt;/Q&gt;&lt;R&gt;1&lt;/R&gt;&lt;C&gt;1&lt;/C&gt;&lt;D xsi:type="xsd:double"&gt;49.7584541062802&lt;/D&gt;&lt;/FQL&gt;&lt;FQL&gt;&lt;Q&gt;ITB^PERCENT_CHANGE(FMA_EPS(+1,0,,,,"PORTAGG","MEAN"),FMA_EPS(+1,-3AM,,,,"PORTAGG","MEAN"))&lt;/Q&gt;&lt;R&gt;1&lt;/R&gt;&lt;C&gt;1&lt;/C&gt;&lt;D xsi:type="xsd:double"&gt;-0.128850259643351&lt;/D&gt;&lt;/FQL&gt;&lt;FQL&gt;&lt;Q&gt;XLI^PERCENT_CHANGE(FMA_EPS(+1,0,,,,"PORTAGG","MEAN"),FMA_EPS(+1,-1AM,,,,"PORTAGG","MEAN"))&lt;/Q&gt;&lt;R&gt;1&lt;/R&gt;&lt;C&gt;1&lt;/C&gt;&lt;D xsi:type="xsd:double"&gt;-4.15606290726598&lt;/D&gt;&lt;/FQL&gt;&lt;FQL&gt;&lt;Q&gt;RSPT^FMA_COS_UP("EPS","1M",+1,0,,,"PORTAGG","MEANR")&lt;/Q&gt;&lt;R&gt;1&lt;/R&gt;&lt;C&gt;1&lt;/C&gt;&lt;D xsi:type="xsd:double"&gt;19&lt;/D&gt;&lt;/FQL&gt;&lt;FQL&gt;&lt;Q&gt;PICK^FMA_COS_DOWN("EPS","1M",+1,0,,,"PORTAGG","MEANR")&lt;/Q&gt;&lt;R&gt;1&lt;/R&gt;&lt;C&gt;1&lt;/C&gt;&lt;D xsi:type="xsd:double"&gt;122&lt;/D&gt;&lt;/FQL&gt;&lt;FQL&gt;&lt;Q&gt;PRN^FMA_COS_DOWN("EPS","1M",+1,0,,,"PORTAGG","MEANR")&lt;/Q&gt;&lt;R&gt;1&lt;/R&gt;&lt;C&gt;1&lt;/C&gt;&lt;D xsi:type="xsd:double"&gt;10&lt;/D&gt;&lt;/FQL&gt;&lt;FQL&gt;&lt;Q&gt;KIE^FMA_COS_UP("EPS","1M",+1,0,,,"PORTAGG","MEANR")&lt;/Q&gt;&lt;R&gt;1&lt;/R&gt;&lt;C&gt;1&lt;/C&gt;&lt;D xsi:type="xsd:double"&gt;19&lt;/D&gt;&lt;/FQL&gt;&lt;FQL&gt;&lt;Q&gt;COPX^FG_COMPANY_NAME&lt;/Q&gt;&lt;R&gt;1&lt;/R&gt;&lt;C&gt;1&lt;/C&gt;&lt;D xsi:type="xsd:string"&gt;Global X Copper Miners ETF&lt;/D&gt;&lt;/FQL&gt;&lt;FQL&gt;&lt;Q&gt;PSCI^FG_COMPANY_NAME&lt;/Q&gt;&lt;R&gt;1&lt;/R&gt;&lt;C&gt;1&lt;/C&gt;&lt;D xsi:type="xsd:string"&gt;Invesco S&amp;amp;P SmallCap Industrials ETF&lt;/D&gt;&lt;/FQL&gt;&lt;FQL&gt;&lt;Q&gt;VNQ^FG_TOTAL_RETURNC(-1AM,-4AM)&lt;/Q&gt;&lt;R&gt;1&lt;/R&gt;&lt;C&gt;1&lt;/C&gt;&lt;D xsi:type="xsd:double"&gt;18.298054&lt;/D&gt;&lt;/FQL&gt;&lt;FQL&gt;&lt;Q&gt;LIT^FG_TOTAL_RETURNC(-1AM,-4AM)&lt;/Q&gt;&lt;R&gt;1&lt;/R&gt;&lt;C&gt;1&lt;/C&gt;&lt;D xsi:type="xsd:double"&gt;-10.0886345&lt;/D&gt;&lt;/FQL&gt;&lt;FQL&gt;&lt;Q&gt;XLB^FG_TOTAL_RETURNC(-1AM,-4AM)&lt;/Q&gt;&lt;R&gt;1&lt;/R&gt;&lt;C&gt;1&lt;/C&gt;&lt;D xsi:type="xsd:double"&gt;4.726672&lt;/D&gt;&lt;/FQL&gt;&lt;FQL&gt;&lt;Q&gt;IBB^FG_TOTAL_RETURNC(-1AM,-4AM)&lt;/Q&gt;&lt;R&gt;1&lt;/R&gt;&lt;C&gt;1&lt;/C&gt;&lt;D xsi:type="xsd:double"&gt;9.778237&lt;/D&gt;&lt;/FQL&gt;&lt;FQL&gt;&lt;Q&gt;IGV^FG_TOTAL_RETURNC(-1AM,-4AM)&lt;/Q&gt;&lt;R&gt;1&lt;/R&gt;&lt;C&gt;1&lt;/C&gt;&lt;D xsi:type="xsd:double"&gt;3.3674479&lt;/D&gt;&lt;/FQL&gt;&lt;FQL&gt;&lt;Q&gt;ITA^FG_TOTAL_RETURNC(-1AM,-4AM)&lt;/Q&gt;&lt;R&gt;1&lt;/R&gt;&lt;C&gt;1&lt;/C&gt;&lt;D xsi:type="xsd:double"&gt;9.024965&lt;/D&gt;&lt;/FQL&gt;&lt;FQL&gt;&lt;Q&gt;IYG^FG_TOTAL_RETURNC(-1AM,-4AM)&lt;/Q&gt;&lt;R&gt;1&lt;/R&gt;&lt;C&gt;1&lt;/C&gt;&lt;D xsi:type="xsd:double"&gt;8.614052&lt;/D&gt;&lt;/FQL&gt;&lt;FQL&gt;&lt;Q&gt;VNQ^FG_COMPANY_NAME&lt;/Q&gt;&lt;R&gt;1&lt;/R&gt;&lt;C&gt;1&lt;/C&gt;&lt;D xsi:type="xsd:string"&gt;Vanguard Real Estate ETF&lt;/D&gt;&lt;/FQL&gt;&lt;FQL&gt;&lt;Q&gt;IBB^FG_COMPANY_NAME&lt;/Q&gt;&lt;R&gt;1&lt;/R&gt;&lt;C&gt;1&lt;/C&gt;&lt;D xsi:type="xsd:string"&gt;iShares Biotechnology ETF&lt;/D&gt;&lt;/FQL&gt;&lt;FQL&gt;&lt;Q&gt;RSPT^P_PRICE(0)/P_PRICE_HIGH_PR(0,,,,,,"PRICE","CLOSE","52W")&lt;/Q&gt;&lt;R&gt;1&lt;/R&gt;&lt;C&gt;1&lt;/C&gt;&lt;D xsi:type="xsd:double"&gt;0.98066515&lt;/D&gt;&lt;/FQL&gt;&lt;FQL&gt;&lt;Q&gt;XLU^P_PRICE(0)/P_PRICE_HIGH_PR(0,,,,,,"PRICE","CLOSE","52W")&lt;/Q&gt;&lt;R&gt;1&lt;/R&gt;&lt;C&gt;1&lt;/C&gt;&lt;D xsi:type="xsd:double"&gt;0.9968373&lt;/D&gt;&lt;/FQL&gt;&lt;FQL&gt;&lt;Q&gt;XLE^P_PRICE(0)/P_PRICE_HIGH_PR(0,,,,,,"PRICE","CLOSE","52W")&lt;/Q&gt;&lt;R&gt;1&lt;/R&gt;&lt;C&gt;1&lt;/C&gt;&lt;D xsi:type="xsd:double"&gt;0.92108476&lt;/D&gt;&lt;/FQL&gt;&lt;FQL&gt;&lt;Q&gt;COPX^P_PRICE(0)/P_PRICE_HIGH_PR(0,,,,,,"PRICE","CLOSE","52W")&lt;/Q&gt;&lt;R&gt;1&lt;/R&gt;&lt;C&gt;1&lt;/C&gt;&lt;D xsi:type="xsd:double"&gt;0.8689302&lt;/D&gt;&lt;/FQL&gt;&lt;FQL&gt;&lt;Q&gt;XRT^P_PRICE(0)/P_PRICE_HIGH_PR(0,,,,,,"PRICE","CLOSE","52W")&lt;/Q&gt;&lt;R&gt;1&lt;/R&gt;&lt;C&gt;1&lt;/C&gt;&lt;D xsi:type="xsd:double"&gt;0.98723626&lt;/D&gt;&lt;/FQL&gt;&lt;FQL&gt;&lt;Q&gt;SMH^P_PRICE(0)/P_PRICE_HIGH_PR(0,,,,,,"PRICE","CLOSE","52W")&lt;/Q&gt;&lt;R&gt;1&lt;/R&gt;&lt;C&gt;1&lt;/C&gt;&lt;D xsi:type="xsd:double"&gt;0.8941942&lt;/D&gt;&lt;/FQL&gt;&lt;FQL&gt;&lt;Q&gt;ITB^P_PRICE(0)/P_PRICE_HIGH_PR(0,,,,,,"PRICE","CLOSE","52W")&lt;/Q&gt;&lt;R&gt;1&lt;/R&gt;&lt;C&gt;1&lt;/C&gt;&lt;D xsi:type="xsd:double"&gt;1&lt;/D&gt;&lt;/FQL&gt;&lt;FQL&gt;&lt;Q&gt;KIE^P_PRICE(0)/P_PRICE_HIGH_PR(0,,,,,,"PRICE","CLOSE","52W")&lt;/Q&gt;&lt;R&gt;1&lt;/R&gt;&lt;C&gt;1&lt;/C&gt;&lt;D xsi:type="xsd</t>
        </r>
      </text>
    </comment>
    <comment ref="A4" authorId="0" shapeId="0" xr:uid="{6F3DABA8-35DF-4F66-8E7F-EC94225EA5F8}">
      <text>
        <r>
          <rPr>
            <b/>
            <sz val="9"/>
            <color indexed="81"/>
            <rFont val="Tahoma"/>
            <charset val="1"/>
          </rPr>
          <t>:double"&gt;0.99539876&lt;/D&gt;&lt;/FQL&gt;&lt;FQL&gt;&lt;Q&gt;XLE^FG_COMPANY_NAME&lt;/Q&gt;&lt;R&gt;1&lt;/R&gt;&lt;C&gt;1&lt;/C&gt;&lt;D xsi:type="xsd:string"&gt;Energy Select Sector SPDR Fund&lt;/D&gt;&lt;/FQL&gt;&lt;FQL&gt;&lt;Q&gt;XLI^FG_TOTAL_RETURNC(0,-3AM)&lt;/Q&gt;&lt;R&gt;1&lt;/R&gt;&lt;C&gt;1&lt;/C&gt;&lt;D xsi:type="xsd:double"&gt;11.276817&lt;/D&gt;&lt;/FQL&gt;&lt;FQL&gt;&lt;Q&gt;GDX^FMA_COS_UP("EPS","1M",+1,0,,,"PORTAGG","MEANR")&lt;/Q&gt;&lt;R&gt;1&lt;/R&gt;&lt;C&gt;1&lt;/C&gt;&lt;D xsi:type="xsd:double"&gt;40&lt;/D&gt;&lt;/FQL&gt;&lt;FQL&gt;&lt;Q&gt;MOO^FG_TOTAL_RETURNC(0,-1AM)&lt;/Q&gt;&lt;R&gt;1&lt;/R&gt;&lt;C&gt;1&lt;/C&gt;&lt;D xsi:type="xsd:double"&gt;-0.2534926&lt;/D&gt;&lt;/FQL&gt;&lt;FQL&gt;&lt;Q&gt;PTF^FG_TOTAL_RETURNC(0,-1AM)&lt;/Q&gt;&lt;R&gt;1&lt;/R&gt;&lt;C&gt;1&lt;/C&gt;&lt;D xsi:type="xsd:double"&gt;9.191608&lt;/D&gt;&lt;/FQL&gt;&lt;FQL&gt;&lt;Q&gt;KIE^FG_TOTAL_RETURNC(-1AM,-4AM)&lt;/Q&gt;&lt;R&gt;1&lt;/R&gt;&lt;C&gt;1&lt;/C&gt;&lt;D xsi:type="xsd:double"&gt;13.544798&lt;/D&gt;&lt;/FQL&gt;&lt;FQL&gt;&lt;Q&gt;GDX^FMA_PCT_ABOVE_MAVG(200,0,,,,"PORTAGG")&lt;/Q&gt;&lt;R&gt;1&lt;/R&gt;&lt;C&gt;1&lt;/C&gt;&lt;D xsi:type="xsd:double"&gt;93.2203389830508&lt;/D&gt;&lt;/FQL&gt;&lt;FQL&gt;&lt;Q&gt;RWR^COUNT(OS_TOP_HLDG_NAME(ALL,0D,,MTD,,ALL,EQ))&lt;/Q&gt;&lt;R&gt;1&lt;/R&gt;&lt;C&gt;1&lt;/C&gt;&lt;D xsi:type="xsd:long"&gt;104&lt;/D&gt;&lt;/FQL&gt;&lt;FQL&gt;&lt;Q&gt;XLY^COUNT(OS_TOP_HLDG_NAME(ALL,0D,,MTD,,ALL,EQ))&lt;/Q&gt;&lt;R&gt;1&lt;/R&gt;&lt;C&gt;1&lt;/C&gt;&lt;D xsi:type="xsd:long"&gt;52&lt;/D&gt;&lt;/FQL&gt;&lt;FQL&gt;&lt;Q&gt;IGV^FMA_COS_DOWN("EPS","1M",+1,0,,,"PORTAGG","MEANR")&lt;/Q&gt;&lt;R&gt;1&lt;/R&gt;&lt;C&gt;1&lt;/C&gt;&lt;D xsi:type="xsd:double"&gt;15&lt;/D&gt;&lt;/FQL&gt;&lt;FQL&gt;&lt;Q&gt;PRN^FMA_COS_UP("EPS","1M",+1,0,,,"PORTAGG","MEANR")&lt;/Q&gt;&lt;R&gt;1&lt;/R&gt;&lt;C&gt;1&lt;/C&gt;&lt;D xsi:type="xsd:double"&gt;13&lt;/D&gt;&lt;/FQL&gt;&lt;FQL&gt;&lt;Q&gt;XLF^COUNT(OS_TOP_HLDG_NAME(ALL,0D,,MTD,,ALL,EQ))&lt;/Q&gt;&lt;R&gt;1&lt;/R&gt;&lt;C&gt;1&lt;/C&gt;&lt;D xsi:type="xsd:long"&gt;73&lt;/D&gt;&lt;/FQL&gt;&lt;FQL&gt;&lt;Q&gt;XLI^FG_COMPANY_NAME&lt;/Q&gt;&lt;R&gt;1&lt;/R&gt;&lt;C&gt;1&lt;/C&gt;&lt;D xsi:type="xsd:string"&gt;Industrial Select Sector SPDR Fund&lt;/D&gt;&lt;/FQL&gt;&lt;FQL&gt;&lt;Q&gt;VNQ^FG_TOTAL_RETURNC(-1AM,-2AM)&lt;/Q&gt;&lt;R&gt;1&lt;/R&gt;&lt;C&gt;1&lt;/C&gt;&lt;D xsi:type="xsd:double"&gt;7.47838&lt;/D&gt;&lt;/FQL&gt;&lt;FQL&gt;&lt;Q&gt;LIT^FG_TOTAL_RETURNC(-1AM,-2AM)&lt;/Q&gt;&lt;R&gt;1&lt;/R&gt;&lt;C&gt;1&lt;/C&gt;&lt;D xsi:type="xsd:double"&gt;1.181972&lt;/D&gt;&lt;/FQL&gt;&lt;FQL&gt;&lt;Q&gt;XLU^FG_TOTAL_RETURNC(0,-6AM)&lt;/Q&gt;&lt;R&gt;1&lt;/R&gt;&lt;C&gt;1&lt;/C&gt;&lt;D xsi:type="xsd:double"&gt;29.045618&lt;/D&gt;&lt;/FQL&gt;&lt;FQL&gt;&lt;Q&gt;XLE^FG_TOTAL_RETURNC(0,-6AM)&lt;/Q&gt;&lt;R&gt;1&lt;/R&gt;&lt;C&gt;1&lt;/C&gt;&lt;D xsi:type="xsd:double"&gt;-2.1838248&lt;/D&gt;&lt;/FQL&gt;&lt;FQL&gt;&lt;Q&gt;XRT^FG_TOTAL_RETURNC(0,-6AM)&lt;/Q&gt;&lt;R&gt;1&lt;/R&gt;&lt;C&gt;1&lt;/C&gt;&lt;D xsi:type="xsd:double"&gt;11.235023&lt;/D&gt;&lt;/FQL&gt;&lt;FQL&gt;&lt;Q&gt;ITB^FG_TOTAL_RETURNC(0,-6AM)&lt;/Q&gt;&lt;R&gt;1&lt;/R&gt;&lt;C&gt;1&lt;/C&gt;&lt;D xsi:type="xsd:double"&gt;25.80992&lt;/D&gt;&lt;/FQL&gt;&lt;FQL&gt;&lt;Q&gt;PSCI^FG_TOTAL_RETURNC(0,-6AM)&lt;/Q&gt;&lt;R&gt;1&lt;/R&gt;&lt;C&gt;1&lt;/C&gt;&lt;D xsi:type="xsd:double"&gt;13.144625&lt;/D&gt;&lt;/FQL&gt;&lt;FQL&gt;&lt;Q&gt;XLI^P_PRICE(0)/P_PRICE_HIGH_PR(0,,,,,,"PRICE","CLOSE","52W")&lt;/Q&gt;&lt;R&gt;1&lt;/R&gt;&lt;C&gt;1&lt;/C&gt;&lt;D xsi:type="xsd:double"&gt;1&lt;/D&gt;&lt;/FQL&gt;&lt;FQL&gt;&lt;Q&gt;XLU^P_PRICE(0,-200D)&lt;/Q&gt;&lt;R&gt;201&lt;/R&gt;&lt;C&gt;1&lt;/C&gt;&lt;D xsi:type="xsd:double"&gt;81.95&lt;/D&gt;&lt;D xsi:type="xsd:double"&gt;81.48&lt;/D&gt;&lt;D xsi:type="xsd:double"&gt;82.21&lt;/D&gt;&lt;D xsi:type="xsd:double"&gt;80.61&lt;/D&gt;&lt;D xsi:type="xsd:double"&gt;80.25&lt;/D&gt;&lt;D xsi:type="xsd:double"&gt;79.25&lt;/D&gt;&lt;D xsi:type="xsd:double"&gt;78.56&lt;/D&gt;&lt;D xsi:type="xsd:double"&gt;78.8&lt;/D&gt;&lt;D xsi:type="xsd:double"&gt;79.48&lt;/D&gt;&lt;D xsi:type="xsd:double"&gt;79.44&lt;/D&gt;&lt;D xsi:type="xsd:double"&gt;81.31&lt;/D&gt;&lt;D xsi:type="xsd:double"&gt;81.44&lt;/D&gt;&lt;D xsi:type="xsd:double"&gt;81.47&lt;/D&gt;&lt;D xsi:type="xsd:double"&gt;81.43&lt;/D&gt;&lt;D xsi:type="xsd:double"&gt;80.78&lt;/D&gt;&lt;D xsi:type="xsd:double"&gt;80.42&lt;/D&gt;&lt;D xsi:type="xsd:double"&gt;79.63&lt;/D&gt;&lt;D xsi:type="xsd:double"&gt;80.18&lt;/D&gt;&lt;D xsi:type="xsd:double"&gt;79.76&lt;/D&gt;&lt;D xsi:type="xsd:double"&gt;80.33&lt;/D&gt;&lt;D xsi:type="xsd:double"&gt;80.08&lt;/D&gt;&lt;D xsi:type="xsd:double"&gt;78.02&lt;/D&gt;&lt;D xsi:type="xsd:double"&gt;78.48&lt;/D&gt;&lt;D xsi:type="xsd:double"&gt;79.08&lt;/D&gt;&lt;D xsi:type="xsd:double"&gt;79.14&lt;/D&gt;&lt;D xsi:type="xsd:double"&gt;78.54&lt;/D&gt;&lt;D xsi:type="xsd:double"&gt;77.45&lt;/D&gt;&lt;D xsi:type="xsd:double"&gt;77.28&lt;/D&gt;&lt;D xsi:type="xsd:double"&gt;77.04&lt;/D&gt;&lt;D xsi:type="xsd:double"&gt;76.68&lt;/D&gt;&lt;D xsi:type="xsd:double"&gt;75.91&lt;/D&gt;&lt;D xsi:type="xsd:double"&gt;76.64&lt;/D&gt;&lt;D xsi:type="xsd:double"&gt;76.83&lt;/D&gt;&lt;D xsi:type="xsd:double"&gt;76.18&lt;/D&gt;&lt;D xsi:type="xsd:double"&gt;76.29&lt;/D&gt;&lt;D xsi:type="xsd:double"&gt;75.72&lt;/D&gt;&lt;D xsi:type="xsd:double"&gt;75.31&lt;/D&gt;&lt;D xsi:type="xsd:double"&gt;75.31&lt;/D&gt;&lt;D xsi:type="xsd:double"&gt;75.91&lt;/D&gt;&lt;D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xsi:type="xsd:double"&gt;64.49&lt;/D&gt;&lt;/FQL&gt;&lt;FQL&gt;&lt;Q&gt;SMH^P_PRICE(0,-200D)&lt;/Q&gt;&lt;R&gt;201&lt;/R&gt;&lt;C&gt;1&lt;/C&gt;&lt;D xsi:type="xsd:double"&gt;251.51&lt;/D&gt;&lt;D xsi:type="xsd:double"&gt;251.58&lt;/D&gt;&lt;D xsi:type="xsd:double"&gt;247.32&lt;/D&gt;&lt;D xsi:type="xsd:double"&gt;247.16&lt;/D&gt;&lt;D xsi:type="xsd:double"&gt;261.28&lt;/D&gt;&lt;D xsi:type="xsd:double"&gt;256.69&lt;/D&gt;&lt;D xsi:type="xsd:double"&gt;254.65&lt;/D&gt;&lt;D xsi:type="xsd:double"&gt;255.15&lt;/D&gt;&lt;D xsi:type="xsd:double"&gt;252.52&lt;/D&gt;&lt;D xsi:type="xsd:double"&gt;248.22&lt;/D&gt;&lt;D xsi:type="xsd:double"&gt;247.82&lt;/D&gt;&lt;D xsi:type="xsd:double"&gt;244.55&lt;/D&gt;&lt;D xsi:type="xsd:double"&gt;242.32&lt;/D&gt;&lt;D xsi:type="xsd:double"&gt;238.88&lt;/D&gt;&lt;D xsi:type="xsd:double"&gt;245.45&lt;/D&gt;&lt;D xsi:type="xsd:double"&gt;247.74&lt;/D&gt;&lt;D xsi:type="xsd:double"&gt;252.62&lt;/D&gt;&lt;D xsi:type="xsd:double"&gt;245.54&lt;/D&gt;&lt;D xsi:type="xsd:double"&gt;243.4&lt;/D&gt;&lt;D xsi:type="xsd:double"&gt;238.95&lt;/D&gt;&lt;D xsi:type="xsd:double"&gt;237.9&lt;/D&gt;&lt;D xsi:type="xsd:double"&gt;241.09&lt;/D&gt;&lt;D xsi:type="xsd:double"&gt;231.06&lt;/D&gt;&lt;D xsi:type="xsd:double"&gt;233.72&lt;/D&gt;&lt;D xsi:type="xsd:double"&gt;233.8&lt;/D&gt;&lt;D xsi:type="xsd:double"&gt;236.91&lt;/D&gt;&lt;D xsi:type="xsd:double"&gt;233.9&lt;/D&gt;&lt;D xsi:type="xsd:double"&gt;233.4&lt;/D&gt;&lt;D xsi:type="xsd:double"&gt;221.94&lt;/D&gt;&lt;D xsi:type="xsd:double"&gt;219.86&lt;/D&gt;&lt;D xsi:type="xsd:double"&gt;215&lt;/D&gt;&lt;D xsi:type="xsd:double"&gt;224.26&lt;/D&gt;&lt;D xsi:type="xsd:double"&gt;224.65&lt;/D&gt;&lt;D xsi:type="xsd:double"&gt;225.19&lt;/D&gt;&lt;D xsi:type="xsd:double"&gt;243.46&lt;/D&gt;&lt;D xsi:type="xsd:double"&gt;237.91&lt;/D&gt;&lt;D xsi:type="xsd:double"&gt;240.89&lt;/D&gt;&lt;D xsi:type="xsd:double"&gt;245.01&lt;/D&gt;&lt;D xsi:type="xsd:double"&gt;242.57&lt;/D&gt;&lt;D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xsi:type="xsd:double"&gt;165.97&lt;/D&gt;&lt;/FQL&gt;&lt;FQL&gt;&lt;Q&gt;XTL^PERCENT_CHANGE(FMA_EPS(+1,0,,,,"PORTAGG","MEAN"),FMA_EPS(+1,-3AM,,,,"PORTAGG","MEAN"))&lt;/Q&gt;&lt;R&gt;1&lt;/R&gt;&lt;C&gt;1&lt;/C&gt;&lt;D xsi:type="xsd:double"&gt;-5.00308970521501&lt;/D&gt;&lt;/FQL&gt;&lt;FQL&gt;&lt;Q&gt;XLE^PERCENT_CHANGE(FMA_EPS(+1,0,,,,"PORTAGG","MEAN"),FMA_EPS(+1,-1AM,,,,"PORTAGG","MEAN"))&lt;/Q&gt;&lt;R&gt;1&lt;/R&gt;&lt;C&gt;1&lt;/C&gt;&lt;D xsi:type="xsd:double"&gt;-6.70770100578854&lt;/D&gt;&lt;/FQL&gt;&lt;FQL&gt;&lt;Q&gt;XLV^PERCENT_CHANGE(FMA_EPS(+1,0,,,,"PORTAGG","MEAN"),FMA_EPS(+1,-3AM,,,,"PORTAGG","MEAN"))&lt;/Q&gt;&lt;R&gt;1&lt;/R&gt;&lt;C&gt;1&lt;/C&gt;&lt;D xsi:type="xsd:double"&gt;-2.00235309957935&lt;/D&gt;&lt;/FQL&gt;&lt;FQL&gt;&lt;Q&gt;ITB^PERCENT_CHANGE(FMA_EPS(+1,0,,,,"PORTAGG","MEAN"),FMA_EPS(+1,-1AM,,,,"PORTAGG","MEAN"))&lt;/Q&gt;&lt;R&gt;1&lt;/R&gt;&lt;C&gt;1&lt;/C&gt;&lt;D xsi:type="xsd:double"&gt;-0.776917092353288&lt;/D&gt;&lt;/FQL&gt;&lt;FQL&gt;&lt;Q&gt;XLI^FMA_PCT_ABOVE_MAVG(200,0,,,,"PORTAGG")&lt;/Q&gt;&lt;R&gt;1&lt;/R&gt;&lt;C&gt;1&lt;/C&gt;&lt;D xsi:type="xsd:double"&gt;87.1794871794872&lt;/D&gt;&lt;/FQL&gt;&lt;FQL&gt;&lt;Q&gt;ICLN^FMA_COS_DOWN("EPS","1M",+1,0,,,"PORTAGG","MEANR")&lt;/Q&gt;&lt;R&gt;1&lt;/R&gt;&lt;C&gt;1&lt;/C&gt;&lt;D xsi:type="xsd:double"&gt;32&lt;/D&gt;&lt;/FQL&gt;&lt;FQL&gt;&lt;Q&gt;PICK^FMA_COS_UP("EPS","1M",+1,0,,,"PORTAGG","MEANR")&lt;/Q&gt;&lt;R&gt;1&lt;/R&gt;&lt;C&gt;1&lt;/C&gt;&lt;D xsi:type="xsd:double"&gt;41&lt;/D&gt;&lt;/FQL&gt;&lt;FQL&gt;&lt;Q&gt;ICLN^FG_TOTAL_RETURNC(-1AM,-2AM)&lt;/Q&gt;&lt;R&gt;1&lt;/R&gt;&lt;C&gt;1&lt;/C&gt;&lt;D xsi:type="xsd:double"&gt;3.1051517&lt;/D&gt;&lt;/FQL&gt;&lt;FQL&gt;&lt;Q&gt;XLB^FG_TOTAL_RETURNC(-1AM,-2AM)&lt;/Q&gt;&lt;R&gt;1&lt;/R&gt;&lt;C&gt;1&lt;/C&gt;&lt;D xsi:type="xsd:double"&gt;3.047371&lt;/D&gt;&lt;/FQL&gt;&lt;FQL&gt;&lt;Q&gt;IBB^FG_TOTAL_RETURNC(-1AM,-2AM)&lt;/Q&gt;&lt;R&gt;1&lt;/R&gt;&lt;C&gt;1&lt;/C&gt;&lt;D xsi:type="xsd:double"&gt;1.8432856&lt;/D&gt;&lt;/FQL&gt;&lt;FQL&gt;&lt;Q&gt;IGV^FG_TOTAL_RETURNC(-1AM,-2AM)&lt;/Q&gt;&lt;R&gt;1&lt;/R&gt;&lt;C&gt;1&lt;/C&gt;&lt;D xsi:type="xsd:double"&gt;1.5785813&lt;/D&gt;&lt;/FQL&gt;&lt;FQL&gt;&lt;Q&gt;ITA^FG_TOTAL_RETURNC(-1AM,-2AM)&lt;/Q&gt;&lt;R&gt;1&lt;/R&gt;&lt;C&gt;1&lt;/C&gt;&lt;D xsi:type="xsd:double"&gt;1.3413906&lt;/D&gt;&lt;/FQL&gt;&lt;FQL&gt;&lt;Q&gt;IYG^FG_TOTAL_RETURNC(-1AM,-2AM)&lt;/Q&gt;&lt;R&gt;1&lt;/R&gt;&lt;C&gt;1&lt;/C&gt;&lt;D xsi:type="xsd:double"&gt;2.6418567&lt;/D&gt;&lt;/FQL&gt;&lt;FQL&gt;&lt;Q&gt;XTL^FG_COMPANY_NAME&lt;/Q&gt;&lt;R&gt;1&lt;/R&gt;&lt;C&gt;1&lt;/C&gt;&lt;D xsi:type="xsd:string"&gt;SPDR S&amp;amp;P Telecom ETF&lt;/D&gt;&lt;/FQL&gt;&lt;FQL&gt;&lt;Q&gt;RSPT^FG_TOTAL_RETURNC(0,-6AM)&lt;/Q&gt;&lt;R&gt;1&lt;/R&gt;&lt;C&gt;1&lt;/C&gt;&lt;D xsi:type="xsd:double"&gt;16.521812&lt;/D&gt;&lt;/FQL&gt;&lt;FQL&gt;&lt;Q&gt;COPX^FG_TOTAL_RETURNC(0,-6AM)&lt;/Q&gt;&lt;R&gt;1&lt;/R&gt;&lt;C&gt;1&lt;/C&gt;&lt;D xsi:type="xsd:double"&gt;-0.5163133&lt;/D&gt;&lt;/FQL&gt;&lt;FQL&gt;&lt;Q&gt;SMH^FG_TOTAL_RETURNC(0,-6AM)&lt;/Q&gt;&lt;R&gt;1&lt;/R&gt;&lt;C&gt;1&lt;/C&gt;&lt;D xsi:type="xsd:double"&gt;20.553123&lt;/D&gt;&lt;/FQL&gt;&lt;FQL&gt;&lt;Q&gt;KIE^FG_TOTAL_RETURNC(0,-6AM)&lt;/Q&gt;&lt;R&gt;1&lt;/R&gt;&lt;C&gt;1&lt;/C&gt;&lt;D xsi:type="xsd:double"&gt;21.766197&lt;/D&gt;&lt;/FQL&gt;&lt;FQL&gt;&lt;Q&gt;KIE^FG_TOTAL_RETURNC(0,-3AM)&lt;/Q&gt;&lt;R&gt;1&lt;/R&gt;&lt;C&gt;1&lt;/C&gt;&lt;D xsi:type="xsd:double"&gt;11.522341&lt;/D&gt;&lt;/FQL&gt;&lt;FQL&gt;&lt;Q&gt;GDX^P_PRICE(0)/P_PRICE_HIGH_PR(0,,,,,,"PRICE","CLOSE","52W")&lt;/Q&gt;&lt;R&gt;1&lt;/R&gt;&lt;C&gt;1&lt;/C&gt;&lt;D xsi:type="xsd:double"&gt;1&lt;/D&gt;&lt;/FQL&gt;&lt;FQL&gt;&lt;Q&gt;XLF^FG_TOTAL_RETURNC(0,-3AM)&lt;/Q&gt;&lt;R&gt;1&lt;/R&gt;&lt;C&gt;1&lt;/C&gt;&lt;D xsi:type="xsd:double"&gt;10.402477&lt;/D&gt;&lt;/FQL&gt;&lt;FQL&gt;&lt;Q&gt;ITB^FG_TOTAL_RETURNC(-1AM,-7AM)&lt;/Q&gt;&lt;R&gt;1&lt;/R&gt;&lt;C&gt;1&lt;/C&gt;&lt;D xsi:type="xsd:double"&gt;16.739702&lt;/D&gt;&lt;/FQL&gt;&lt;FQL&gt;&lt;Q&gt;ICLN^FG_TOTAL_RETURNC(0,-1AM)&lt;/Q&gt;&lt;R&gt;1&lt;/R&gt;&lt;C&gt;1&lt;/C&gt;&lt;D xsi:type="xsd:double"&gt;-8.008212&lt;/D&gt;&lt;/FQL&gt;&lt;FQL&gt;&lt;Q&gt;TAN^P_PRICE(0,-200D)&lt;/Q&gt;&lt;R&gt;201&lt;/R&gt;&lt;C&gt;1&lt;/C&gt;&lt;D xsi:type="xsd:double"&gt;37.34&lt;/D&gt;&lt;D xsi:type="xsd:double"&gt;37.02&lt;/D&gt;&lt;D xsi:type="xsd:double"&gt;37.75&lt;/D&gt;&lt;D xsi:type="xsd:double"&gt;37.51&lt;/D&gt;&lt;D xsi:type="xsd:double"&gt;38.88&lt;/D&gt;&lt;D xsi:type="xsd:double"&gt;39.32&lt;/D&gt;&lt;D xsi:type="xsd:double"&gt;38.57&lt;/D&gt;&lt;D xsi:type="xsd:double"&gt;40.05&lt;/D&gt;&lt;D xsi:type="xsd:double"&gt;40.54&lt;/D&gt;&lt;D xsi:type="xsd:double"&gt;42.89&lt;/D&gt;&lt;D xsi:type="xsd:double"&gt;42.13&lt;/D&gt;&lt;D xsi:type="xsd:double"&gt;41.64&lt;/D&gt;&lt;D xsi:type="xsd:double"&gt;42.45&lt;/D&gt;&lt;D xsi:type="xsd:double"&gt;42.67&lt;/D&gt;&lt;D xsi:type="xsd:double"&gt;43.11&lt;/D&gt;&lt;D xsi:type="xsd:double"&gt;43&lt;/D&gt;&lt;D xsi:type="xsd:double"&gt;41.94&lt;/D&gt;&lt;D xsi:type="xsd:double"&gt;40.58&lt;/D&gt;&lt;D xsi:type="xsd:double"&gt;41.51&lt;/D&gt;&lt;D xsi:type="xsd:double"&gt;40.94&lt;/D&gt;&lt;D xsi:type="xsd:double"&gt;40.66&lt;/D&gt;&lt;D xsi:type="xsd:double"&gt;41.14&lt;/D&gt;&lt;D xsi:type="xsd:double"&gt;41.45&lt;/D&gt;&lt;D xsi:type="xsd:double"&gt;41.46&lt;/D&gt;&lt;D xsi:type="xsd:double"&gt;40.57&lt;/D&gt;&lt;D xsi:type="xsd:double"&gt;40.58&lt;/D&gt;&lt;D xsi:type="xsd:double"&gt;40.04&lt;/D&gt;&lt;D xsi:type="xsd:double"&gt;40.49&lt;/D&gt;&lt;D xsi:type="xsd:double"&gt;38.1&lt;/D&gt;&lt;D xsi:type="xsd:double"&gt;38.17&lt;/D&gt;&lt;D xsi:type="xsd:double"&gt;38.97&lt;/D&gt;&lt;D xsi:type="xsd:double"&gt;39.99&lt;/D&gt;&lt;D xsi:type="xsd:double"&gt;40.28&lt;/D&gt;&lt;D xsi:type="xsd:double"&gt;39.82&lt;/D&gt;&lt;D xsi:type="xsd:double"&gt;41.28&lt;/D&gt;&lt;D xsi:type="xsd:double"&gt;40.78&lt;/D&gt;&lt;D xsi:type="xsd:double"&gt;40.92&lt;/D&gt;&lt;D xsi:type="xsd:double"&gt;41.53&lt;/D&gt;&lt;D xsi:type="xsd:double"&gt;41.68&lt;/D&gt;&lt;D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xsi:type="xsd:double"&gt;50.08&lt;/D&gt;&lt;/FQL&gt;&lt;FQL&gt;&lt;Q&gt;PTF^P_PRICE(0,-200D)&lt;/Q&gt;&lt;R&gt;201&lt;/R&gt;&lt;C&gt;1&lt;/C&gt;&lt;D xsi:type="xsd:double"&gt;66.05&lt;/D&gt;&lt;D xsi:type="xsd:double"&gt;66.25&lt;/D&gt;&lt;D xsi:type="xsd:double"&gt;66.42&lt;/D&gt;&lt;D xsi:type="xsd:double"&gt;66.17&lt;/D&gt;&lt;D xsi:type="xsd:double"&gt;67.06&lt;/D&gt;&lt;D xsi:type="xsd:double"&gt;66.74&lt;/D&gt;&lt;D xsi:type="xsd:double"&gt;65.84&lt;/D&gt;&lt;D xsi:type="xsd:double"&gt;65.88&lt;/D&gt;&lt;D xsi:type="xsd:double"&gt;64.89&lt;/D&gt;&lt;D xsi:type="xsd:double"&gt;63.7&lt;/D&gt;&lt;D xsi:type="xsd:double"&gt;64.17&lt;/D&gt;&lt;D xsi:type="xsd:double"&gt;63.1&lt;/D&gt;&lt;D xsi:type="xsd:double"&gt;62.85&lt;/D&gt;&lt;D xsi:type="xsd:double"&gt;62.32&lt;/D&gt;&lt;D xsi:type="xsd:double"&gt;63.43&lt;/D&gt;&lt;D xsi:type="xsd:double"&gt;63.565&lt;/D&gt;&lt;D xsi:type="xsd:double"&gt;63.86&lt;/D&gt;&lt;D xsi:type="xsd:double"&gt;62.69&lt;/D&gt;&lt;D xsi:type="xsd:double"&gt;63.14&lt;/D&gt;&lt;D xsi:type="xsd:double"&gt;62.7675&lt;/D&gt;&lt;D xsi:type="xsd:double"&gt;62.26&lt;/D&gt;&lt;D xsi:type="xsd:double"&gt;62.72&lt;/D&gt;&lt;D xsi:type="xsd:double"&gt;60.49&lt;/D&gt;&lt;D xsi:type="xsd:double"&gt;60.68&lt;/D&gt;&lt;D xsi:type="xsd:double"&gt;60.72&lt;/D&gt;&lt;D xsi:type="xsd:double"&gt;61.32&lt;/D&gt;&lt;D xsi:type="xsd:double"&gt;59.69&lt;/D&gt;&lt;D xsi:type="xsd:double"&gt;59.63&lt;/D&gt;&lt;D xsi:type="xsd:double"&gt;57.41&lt;/D&gt;&lt;D xsi:type="xsd:double"&gt;56.87&lt;/D&gt;&lt;D xsi:type="xsd:double"&gt;56.15&lt;/D&gt;&lt;D xsi:type="xsd:double"&gt;58.55&lt;/D&gt;&lt;D xsi:type="xsd:double"&gt;59.91&lt;/D&gt;&lt;D xsi:type="xsd:double"&gt;59.08&lt;/D&gt;&lt;D xsi:type="xsd:double"&gt;62.48&lt;/D&gt;&lt;D xsi:type="xsd:double"&gt;61.75&lt;/D&gt;&lt;D xsi:type="xsd:double"&gt;61.52&lt;/D&gt;&lt;D xsi:type="xsd:double"&gt;63.16&lt;/D&gt;&lt;D xsi:type="xsd:double"&gt;63.57&lt;/D&gt;&lt;D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xsi:type="xsd:double"&gt;47.74&lt;/D&gt;&lt;/FQL&gt;&lt;FQL&gt;&lt;Q&gt;XTL^PERCENT_CHANGE(FMA_EPS(+1,0,,,,"PORTAGG","MEAN"),FMA_EPS(+1,-1AM,,,,"PORTAGG","MEAN"))&lt;/Q&gt;</t>
        </r>
      </text>
    </comment>
    <comment ref="A5" authorId="0" shapeId="0" xr:uid="{768DECC0-370E-4727-B1F6-F91BFD50CC31}">
      <text>
        <r>
          <rPr>
            <b/>
            <sz val="9"/>
            <color indexed="81"/>
            <rFont val="Tahoma"/>
            <charset val="1"/>
          </rPr>
          <t>&lt;R&gt;1&lt;/R&gt;&lt;C&gt;1&lt;/C&gt;&lt;D xsi:type="xsd:double"&gt;35.5634270926659&lt;/D&gt;&lt;/FQL&gt;&lt;FQL&gt;&lt;Q&gt;XLE^FMA_PCT_ABOVE_MAVG(200,0,,,,"PORTAGG")&lt;/Q&gt;&lt;R&gt;1&lt;/R&gt;&lt;C&gt;1&lt;/C&gt;&lt;D xsi:type="xsd:double"&gt;33.3333333333333&lt;/D&gt;&lt;/FQL&gt;&lt;FQL&gt;&lt;Q&gt;ITB^FMA_PCT_ABOVE_MAVG(200,0,,,,"PORTAGG")&lt;/Q&gt;&lt;R&gt;1&lt;/R&gt;&lt;C&gt;1&lt;/C&gt;&lt;D xsi:type="xsd:double"&gt;82.2222222222222&lt;/D&gt;&lt;/FQL&gt;&lt;FQL&gt;&lt;Q&gt;IYG^PERCENT_CHANGE(FMA_EPS(+1,0,,,,"PORTAGG","MEAN"),FMA_EPS(+1,-3AM,,,,"PORTAGG","MEAN"))&lt;/Q&gt;&lt;R&gt;1&lt;/R&gt;&lt;C&gt;1&lt;/C&gt;&lt;D xsi:type="xsd:double"&gt;1.23421080564604&lt;/D&gt;&lt;/FQL&gt;&lt;FQL&gt;&lt;Q&gt;RWR^FMA_COS_DOWN("EPS","1M",+1,0,,,"PORTAGG","MEANR")&lt;/Q&gt;&lt;R&gt;1&lt;/R&gt;&lt;C&gt;1&lt;/C&gt;&lt;D xsi:type="xsd:double"&gt;26&lt;/D&gt;&lt;/FQL&gt;&lt;FQL&gt;&lt;Q&gt;ICLN^FMA_COS_UP("EPS","1M",+1,0,,,"PORTAGG","MEANR")&lt;/Q&gt;&lt;R&gt;1&lt;/R&gt;&lt;C&gt;1&lt;/C&gt;&lt;D xsi:type="xsd:double"&gt;26&lt;/D&gt;&lt;/FQL&gt;&lt;FQL&gt;&lt;Q&gt;COPX^COUNT(OS_TOP_HLDG_NAME(ALL,0D,,MTD,,ALL,EQ))&lt;/Q&gt;&lt;R&gt;1&lt;/R&gt;&lt;C&gt;1&lt;/C&gt;&lt;D xsi:type="xsd:long"&gt;41&lt;/D&gt;&lt;/FQL&gt;&lt;FQL&gt;&lt;Q&gt;XLY^FMA_COS_DOWN("EPS","1M",+1,0,,,"PORTAGG","MEANR")&lt;/Q&gt;&lt;R&gt;1&lt;/R&gt;&lt;C&gt;1&lt;/C&gt;&lt;D xsi:type="xsd:double"&gt;23&lt;/D&gt;&lt;/FQL&gt;&lt;FQL&gt;&lt;Q&gt;IGV^FMA_COS_UP("EPS","1M",+1,0,,,"PORTAGG","MEANR")&lt;/Q&gt;&lt;R&gt;1&lt;/R&gt;&lt;C&gt;1&lt;/C&gt;&lt;D xsi:type="xsd:double"&gt;30&lt;/D&gt;&lt;/FQL&gt;&lt;FQL&gt;&lt;Q&gt;XTL^P_PRICE(-1AM)/P_PRICE_HIGH_PR(-1AM,,,,,,"PRICE","CLOSE","52W")&lt;/Q&gt;&lt;R&gt;1&lt;/R&gt;&lt;C&gt;1&lt;/C&gt;&lt;D xsi:type="xsd:double"&gt;0.9951676&lt;/D&gt;&lt;/FQL&gt;&lt;FQL&gt;&lt;Q&gt;XLK^P_PRICE(-1AM)/P_PRICE_HIGH_PR(-1AM,,,,,,"PRICE","CLOSE","52W")&lt;/Q&gt;&lt;R&gt;1&lt;/R&gt;&lt;C&gt;1&lt;/C&gt;&lt;D xsi:type="xsd:double"&gt;0.91370755&lt;/D&gt;&lt;/FQL&gt;&lt;FQL&gt;&lt;Q&gt;PRN^P_PRICE(-1AM)/P_PRICE_HIGH_PR(-1AM,,,,,,"PRICE","CLOSE","52W")&lt;/Q&gt;&lt;R&gt;1&lt;/R&gt;&lt;C&gt;1&lt;/C&gt;&lt;D xsi:type="xsd:double"&gt;1&lt;/D&gt;&lt;/FQL&gt;&lt;FQL&gt;&lt;Q&gt;IAT^P_PRICE(-1AM)/P_PRICE_HIGH_PR(-1AM,,,,,,"PRICE","CLOSE","52W")&lt;/Q&gt;&lt;R&gt;1&lt;/R&gt;&lt;C&gt;1&lt;/C&gt;&lt;D xsi:type="xsd:double"&gt;0.9774174&lt;/D&gt;&lt;/FQL&gt;&lt;FQL&gt;&lt;Q&gt;XLB^FG_COMPANY_NAME&lt;/Q&gt;&lt;R&gt;1&lt;/R&gt;&lt;C&gt;1&lt;/C&gt;&lt;D xsi:type="xsd:string"&gt;Materials Select Sector SPDR Fund&lt;/D&gt;&lt;/FQL&gt;&lt;FQL&gt;&lt;Q&gt;GDX^FG_TOTAL_RETURNC(0,-1AM)&lt;/Q&gt;&lt;R&gt;1&lt;/R&gt;&lt;C&gt;1&lt;/C&gt;&lt;D xsi:type="xsd:double"&gt;10.471069&lt;/D&gt;&lt;/FQL&gt;&lt;FQL&gt;&lt;Q&gt;XLB^PERCENT_CHANGE(FMA_EPS(+1,0,,,,"PORTAGG","MEAN"),FMA_EPS(+1,-3AM,,,,"PORTAGG","MEAN"))&lt;/Q&gt;&lt;R&gt;1&lt;/R&gt;&lt;C&gt;1&lt;/C&gt;&lt;D xsi:type="xsd:double"&gt;-0.839972499076203&lt;/D&gt;&lt;/FQL&gt;&lt;FQL&gt;&lt;Q&gt;XLV^PERCENT_CHANGE(FMA_EPS(+1,0,,,,"PORTAGG","MEAN"),FMA_EPS(+1,-1AM,,,,"PORTAGG","MEAN"))&lt;/Q&gt;&lt;R&gt;1&lt;/R&gt;&lt;C&gt;1&lt;/C&gt;&lt;D xsi:type="xsd:double"&gt;-1.58914368188278&lt;/D&gt;&lt;/FQL&gt;&lt;FQL&gt;&lt;Q&gt;PSCI^COUNT(OS_TOP_HLDG_NAME(ALL,0D,,MTD,,ALL,EQ))&lt;/Q&gt;&lt;R&gt;1&lt;/R&gt;&lt;C&gt;1&lt;/C&gt;&lt;D xsi:type="xsd:long"&gt;95&lt;/D&gt;&lt;/FQL&gt;&lt;FQL&gt;&lt;Q&gt;XLF^FMA_COS_DOWN("EPS","1M",+1,0,,,"PORTAGG","MEANR")&lt;/Q&gt;&lt;R&gt;1&lt;/R&gt;&lt;C&gt;1&lt;/C&gt;&lt;D xsi:type="xsd:double"&gt;27&lt;/D&gt;&lt;/FQL&gt;&lt;FQL&gt;&lt;Q&gt;XOP^P_PRICE(-1AM)/P_PRICE_HIGH_PR(-1AM,,,,,,"PRICE","CLOSE","52W")&lt;/Q&gt;&lt;R&gt;1&lt;/R&gt;&lt;C&gt;1&lt;/C&gt;&lt;D xsi:type="xsd:double"&gt;0.8261411&lt;/D&gt;&lt;/FQL&gt;&lt;FQL&gt;&lt;Q&gt;PICK^P_PRICE(-1AM)/P_PRICE_HIGH_PR(-1AM,,,,,,"PRICE","CLOSE","52W")&lt;/Q&gt;&lt;R&gt;1&lt;/R&gt;&lt;C&gt;1&lt;/C&gt;&lt;D xsi:type="xsd:double"&gt;0.83564615&lt;/D&gt;&lt;/FQL&gt;&lt;FQL&gt;&lt;Q&gt;XLP^P_PRICE(-1AM)/P_PRICE_HIGH_PR(-1AM,,,,,,"PRICE","CLOSE","52W")&lt;/Q&gt;&lt;R&gt;1&lt;/R&gt;&lt;C&gt;1&lt;/C&gt;&lt;D xsi:type="xsd:double"&gt;0.9867078&lt;/D&gt;&lt;/FQL&gt;&lt;FQL&gt;&lt;Q&gt;XLV^P_PRICE(-1AM)/P_PRICE_HIGH_PR(-1AM,,,,,,"PRICE","CLOSE","52W")&lt;/Q&gt;&lt;R&gt;1&lt;/R&gt;&lt;C&gt;1&lt;/C&gt;&lt;D xsi:type="xsd:double"&gt;0.9880437&lt;/D&gt;&lt;/FQL&gt;&lt;FQL&gt;&lt;Q&gt;SMH^FG_COMPANY_NAME&lt;/Q&gt;&lt;R&gt;1&lt;/R&gt;&lt;C&gt;1&lt;/C&gt;&lt;D xsi:type="xsd:string"&gt;VanEck Semiconductor ETF&lt;/D&gt;&lt;/FQL&gt;&lt;FQL&gt;&lt;Q&gt;RSPT^FG_TOTAL_RETURNC(0,-3AM)&lt;/Q&gt;&lt;R&gt;1&lt;/R&gt;&lt;C&gt;1&lt;/C&gt;&lt;D xsi:type="xsd:double"&gt;2.7847648&lt;/D&gt;&lt;/FQL&gt;&lt;FQL&gt;&lt;Q&gt;XLU^FG_TOTAL_RETURNC(0,-3AM)&lt;/Q&gt;&lt;R&gt;1&lt;/R&gt;&lt;C&gt;1&lt;/C&gt;&lt;D xsi:type="xsd:double"&gt;17.773521&lt;/D&gt;&lt;/FQL&gt;&lt;FQL&gt;&lt;Q&gt;XLE^FG_TOTAL_RETURNC(0,-3AM)&lt;/Q&gt;&lt;R&gt;1&lt;/R&gt;&lt;C&gt;1&lt;/C&gt;&lt;D xsi:type="xsd:double"&gt;-2.4762332&lt;/D&gt;&lt;/FQL&gt;&lt;FQL&gt;&lt;Q&gt;COPX^FG_TOTAL_RETURNC(0,-3AM)&lt;/Q&gt;&lt;R&gt;1&lt;/R&gt;&lt;C&gt;1&lt;/C&gt;&lt;D xsi:type="xsd:double"&gt;5.552995&lt;/D&gt;&lt;/FQL&gt;&lt;FQL&gt;&lt;Q&gt;XRT^FG_TOTAL_RETURNC(0,-3AM)&lt;/Q&gt;&lt;R&gt;1&lt;/R&gt;&lt;C&gt;1&lt;/C&gt;&lt;D xsi:type="xsd:double"&gt;2.283454&lt;/D&gt;&lt;/FQL&gt;&lt;FQL&gt;&lt;Q&gt;SMH^FG_TOTAL_RETURNC(0,-3AM)&lt;/Q&gt;&lt;R&gt;1&lt;/R&gt;&lt;C&gt;1&lt;/C&gt;&lt;D xsi:type="xsd:double"&gt;-1.5770495&lt;/D&gt;&lt;/FQL&gt;&lt;FQL&gt;&lt;Q&gt;ITB^FG_TOTAL_RETURNC(0,-3AM)&lt;/Q&gt;&lt;R&gt;1&lt;/R&gt;&lt;C&gt;1&lt;/C&gt;&lt;D xsi:type="xsd:double"&gt;13.020349&lt;/D&gt;&lt;/FQL&gt;&lt;FQL&gt;&lt;Q&gt;PSCI^FG_TOTAL_RETURNC(0,-3AM)&lt;/Q&gt;&lt;R&gt;1&lt;/R&gt;&lt;C&gt;1&lt;/C&gt;&lt;D xsi:type="xsd:double"&gt;4.03136&lt;/D&gt;&lt;/FQL&gt;&lt;FQL&gt;&lt;Q&gt;RWR^P_PRICE(0)/P_PRICE_HIGH_PR(0,,,,,,"PRICE","CLOSE","52W")&lt;/Q&gt;&lt;R&gt;1&lt;/R&gt;&lt;C&gt;1&lt;/C&gt;&lt;D xsi:type="xsd:double"&gt;0.98580253&lt;/D&gt;&lt;/FQL&gt;&lt;FQL&gt;&lt;Q&gt;XLF^P_PRICE(0)/P_PRICE_HIGH_PR(0,,,,,,"PRICE","CLOSE","52W")&lt;/Q&gt;&lt;R&gt;1&lt;/R&gt;&lt;C&gt;1&lt;/C&gt;&lt;D xsi:type="xsd:double"&gt;1&lt;/D&gt;&lt;/FQL&gt;&lt;FQL&gt;&lt;Q&gt;RSPT^FG_TOTAL_RETURNC(-1AM,-7AM)&lt;/Q&gt;&lt;R&gt;1&lt;/R&gt;&lt;C&gt;1&lt;/C&gt;&lt;D xsi:type="xsd:double"&gt;6.2634945&lt;/D&gt;&lt;/FQL&gt;&lt;FQL&gt;&lt;Q&gt;XLB^PERCENT_CHANGE(FMA_EPS(+1,0,,,,"PORTAGG","MEAN"),FMA_EPS(+1,-1AM,,,,"PORTAGG","MEAN"))&lt;/Q&gt;&lt;R&gt;1&lt;/R&gt;&lt;C&gt;1&lt;/C&gt;&lt;D xsi:type="xsd:double"&gt;1.49443801674793&lt;/D&gt;&lt;/FQL&gt;&lt;FQL&gt;&lt;Q&gt;XLV^FMA_PCT_ABOVE_MAVG(200,0,,,,"PORTAGG")&lt;/Q&gt;&lt;R&gt;1&lt;/R&gt;&lt;C&gt;1&lt;/C&gt;&lt;D xsi:type="xsd:double"&gt;66.1290322580645&lt;/D&gt;&lt;/FQL&gt;&lt;FQL&gt;&lt;Q&gt;IYT^PERCENT_CHANGE(FMA_EPS(+1,0,,,,"PORTAGG","MEAN"),FMA_EPS(+1,-3AM,,,,"PORTAGG","MEAN"))&lt;/Q&gt;&lt;R&gt;1&lt;/R&gt;&lt;C&gt;1&lt;/C&gt;&lt;D xsi:type="xsd:double"&gt;-0.722017483451329&lt;/D&gt;&lt;/FQL&gt;&lt;FQL&gt;&lt;Q&gt;IYG^PERCENT_CHANGE(FMA_EPS(+1,0,,,,"PORTAGG","MEAN"),FMA_EPS(+1,-1AM,,,,"PORTAGG","MEAN"))&lt;/Q&gt;&lt;R&gt;1&lt;/R&gt;&lt;C&gt;1&lt;/C&gt;&lt;D xsi:type="xsd:double"&gt;0.397707551095465&lt;/D&gt;&lt;/FQL&gt;&lt;FQL&gt;&lt;Q&gt;RWR^FMA_COS_UP("EPS","1M",+1,0,,,"PORTAGG","MEANR")&lt;/Q&gt;&lt;R&gt;1&lt;/R&gt;&lt;C&gt;1&lt;/C&gt;&lt;D xsi:type="xsd:double"&gt;23&lt;/D&gt;&lt;/FQL&gt;&lt;FQL&gt;&lt;Q&gt;COPX^FMA_COS_DOWN("EPS","1M",+1,0,,,"PORTAGG","MEANR")&lt;/Q&gt;&lt;R&gt;1&lt;/R&gt;&lt;C&gt;1&lt;/C&gt;&lt;D xsi:type="xsd:double"&gt;25&lt;/D&gt;&lt;/FQL&gt;&lt;FQL&gt;&lt;Q&gt;PSCI^FMA_COS_DOWN("EPS","1M",+1,0,,,"PORTAGG","MEANR")&lt;/Q&gt;&lt;R&gt;1&lt;/R&gt;&lt;C&gt;1&lt;/C&gt;&lt;D xsi:type="xsd:double"&gt;28&lt;/D&gt;&lt;/FQL&gt;&lt;FQL&gt;&lt;Q&gt;XLF^FMA_COS_UP("EPS","1M",+1,0,,,"PORTAGG","MEANR")&lt;/Q&gt;&lt;R&gt;1&lt;/R&gt;&lt;C&gt;1&lt;/C&gt;&lt;D xsi:type="xsd:double"&gt;38&lt;/D&gt;&lt;/FQL&gt;&lt;FQL&gt;&lt;Q&gt;XOP^FG_TOTAL_RETURNC(-1AM,-7AM)&lt;/Q&gt;&lt;R&gt;1&lt;/R&gt;&lt;C&gt;1&lt;/C&gt;&lt;D xsi:type="xsd:double"&gt;-9.737081&lt;/D&gt;&lt;/FQL&gt;&lt;FQL&gt;&lt;Q&gt;XLP^FG_TOTAL_RETURNC(-1AM,-7AM)&lt;/Q&gt;&lt;R&gt;1&lt;/R&gt;&lt;C&gt;1&lt;/C&gt;&lt;D xsi:type="xsd:double"&gt;11.000526&lt;/D&gt;&lt;/FQL&gt;&lt;FQL&gt;&lt;Q&gt;XLV^FG_TOTAL_RETURNC(-1AM,-7AM)&lt;/Q&gt;&lt;R&gt;1&lt;/R&gt;&lt;C&gt;1&lt;/C&gt;&lt;D xsi:type="xsd:double"&gt;7.6955676&lt;/D&gt;&lt;/FQL&gt;&lt;FQL&gt;&lt;Q&gt;XLK^FG_TOTAL_RETURNC(-1AM,-7AM)&lt;/Q&gt;&lt;R&gt;1&lt;/R&gt;&lt;C&gt;1&lt;/C&gt;&lt;D xsi:type="xsd:double"&gt;5.458343&lt;/D&gt;&lt;/FQL&gt;&lt;FQL&gt;&lt;Q&gt;PRN^FG_TOTAL_RETURNC(-1AM,-7AM)&lt;/Q&gt;&lt;R&gt;1&lt;/R&gt;&lt;C&gt;1&lt;/C&gt;&lt;D xsi:type="xsd:double"&gt;9.711933&lt;/D&gt;&lt;/FQL&gt;&lt;FQL&gt;&lt;Q&gt;XLU^FG_TOTAL_RETURNC(0,-1AM)&lt;/Q&gt;&lt;R&gt;1&lt;/R&gt;&lt;C&gt;1&lt;/C&gt;&lt;D xsi:type="xsd:double"&gt;5.1227927&lt;/D&gt;&lt;/FQL&gt;&lt;FQL&gt;&lt;Q&gt;KIE^FG_TOTAL_RETURNC(-1AM,-7AM)&lt;/Q&gt;&lt;R&gt;1&lt;/R&gt;&lt;C&gt;1&lt;/C&gt;&lt;D xsi:type="xsd:double"&gt;12.868273&lt;/D&gt;&lt;/FQL&gt;&lt;FQL&gt;&lt;Q&gt;IBB^FG_TOTAL_RETURNC(0,-6AM)&lt;/Q&gt;&lt;R&gt;1&lt;/R&gt;&lt;C&gt;1&lt;/C&gt;&lt;D xsi:type="xsd:double"&gt;17.229641&lt;/D&gt;&lt;/FQL&gt;&lt;FQL&gt;&lt;Q&gt;XLY^FG_TOTAL_RETURNC(-1AM,-4AM)&lt;/Q&gt;&lt;R&gt;1&lt;/R&gt;&lt;C&gt;1&lt;/C&gt;&lt;D xsi:type="xsd:double"&gt;6.8102&lt;/D&gt;&lt;/FQL&gt;&lt;FQL&gt;&lt;Q&gt;ICLN^P_PRICE(0,-200D)&lt;/Q&gt;&lt;R&gt;201&lt;/R&gt;&lt;C&gt;1&lt;/C&gt;&lt;D xsi:type="xsd:double"&gt;13.44&lt;/D&gt;&lt;D xsi:type="xsd:double"&gt;13.41&lt;/D&gt;&lt;D xsi:type="xsd:double"&gt;13.55&lt;/D&gt;&lt;D xsi:type="xsd:double"&gt;13.38&lt;/D&gt;&lt;D xsi:type="xsd:double"&gt;13.65&lt;/D&gt;&lt;D xsi:type="xsd:double"&gt;13.71&lt;/D&gt;&lt;D xsi:type="xsd:double"&gt;13.58&lt;/D&gt;&lt;D xsi:type="xsd:double"&gt;13.92&lt;/D&gt;&lt;D xsi:type="xsd:double"&gt;13.96&lt;/D&gt;&lt;D xsi:type="xsd:double"&gt;14.15&lt;/D&gt;&lt;D xsi:type="xsd:double"&gt;14.16&lt;/D&gt;&lt;D xsi:type="xsd:double"&gt;14.21&lt;/D&gt;&lt;D xsi:type="xsd:double"&gt;14.37&lt;/D&gt;&lt;D xsi:type="xsd:double"&gt;14.5&lt;/D&gt;&lt;D xsi:type="xsd:double"&gt;14.69&lt;/D&gt;&lt;D xsi:type="xsd:double"&gt;14.77&lt;/D&gt;&lt;D xsi:type="xsd:double"&gt;14.69&lt;/D&gt;&lt;D xsi:type="xsd:double"&gt;14.45&lt;/D&gt;&lt;D xsi:type="xsd:double"&gt;14.61&lt;/D&gt;&lt;D xsi:type="xsd:double"&gt;14.48&lt;/D&gt;&lt;D xsi:type="xsd:double"&gt;14.37&lt;/D&gt;&lt;D xsi:type="xsd:double"&gt;14.53&lt;/D&gt;&lt;D xsi:type="xsd:double"&gt;14.61&lt;/D&gt;&lt;D xsi:type="xsd:double"&gt;14.66&lt;/D&gt;&lt;D xsi:type="xsd:double"&gt;14.55&lt;/D&gt;&lt;D xsi:type="xsd:double"&gt;14.45&lt;/D&gt;&lt;D xsi:type="xsd:double"&gt;14.27&lt;/D&gt;&lt;D xsi:type="xsd:double"&gt;14.37&lt;/D&gt;&lt;D xsi:type="xsd:double"&gt;13.88&lt;/D&gt;&lt;D xsi:type="xsd:double"&gt;13.87&lt;/D&gt;&lt;D xsi:type="xsd:double"&gt;13.89&lt;/D&gt;&lt;D xsi:type="xsd:double"&gt;14.18&lt;/D&gt;&lt;D xsi:type="xsd:double"&gt;14.09&lt;/D&gt;&lt;D xsi:type="xsd:double"&gt;13.91&lt;/D&gt;&lt;D xsi:type="xsd:double"&gt;14.29&lt;/D&gt;&lt;D xsi:type="xsd:double"&gt;14.18&lt;/D&gt;&lt;D xsi:type="xsd:double"&gt;14.27&lt;/D&gt;&lt;D xsi:type="xsd:double"&gt;14.35&lt;/D&gt;&lt;D xsi:type="xsd:double"&gt;14.41&lt;/D&gt;&lt;D xsi:type="xsd:double"&gt;14.45&lt;/D&gt;&lt;D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xsi:type="xsd:double"&gt;15.04&lt;/D&gt;&lt;/FQL&gt;&lt;FQL&gt;&lt;Q&gt;IGV^P_PRICE(0,-200D)&lt;/Q&gt;&lt;R&gt;201&lt;/R&gt;&lt;C&gt;1&lt;/C&gt;&lt;D xsi:type="xsd:double"&gt;92.31&lt;/D&gt;&lt;D xsi:type="xsd:double"&gt;92.07&lt;/D&gt;&lt;D xsi:type="xsd:double"&gt;92&lt;/D&gt;&lt;D xsi:type="xsd:double"&gt;92.43&lt;/D&gt;&lt;D xsi:type="xsd:double"&gt;93.33&lt;/D&gt;&lt;D xsi:type="xsd:double"&gt;92.82&lt;/D&gt;&lt;D xsi:type="xsd:double"&gt;92.36&lt;/D&gt;&lt;D xsi:type="xsd:double"&gt;91.73&lt;/D&gt;&lt;D xsi:type="xsd:double"&gt;90.58&lt;/D&gt;&lt;D xsi:type="xsd:double"&gt;88.68&lt;/D&gt;&lt;D xsi:type="xsd:double"&gt;89.9&lt;/D&gt;&lt;D xsi:type="xsd:double"&gt;88.31&lt;/D&gt;&lt;D xsi:type="xsd:double"&gt;88.22&lt;/D&gt;&lt;D xsi:type="xsd:double"&gt;87.48&lt;/D&gt;&lt;D xsi:type="xsd:double"&gt;89.37&lt;/D&gt;&lt;D xsi:type="xsd:double"&gt;89.24&lt;/D&gt;&lt;D xsi:type="xsd:double"&gt;89.32&lt;/D&gt;&lt;D xsi:type="xsd:double"&gt;88.86&lt;/D&gt;&lt;D xsi:type="xsd:double"&gt;89.32&lt;/D&gt;&lt;D xsi:type="xsd:double"&gt;89.21&lt;/D&gt;&lt;D xsi:type="xsd:double"&gt;89.2&lt;/D&gt;&lt;D xsi:type="xsd:double"&gt;89.19&lt;/D&gt;&lt;D xsi:type="xsd:double"&gt;86.87&lt;/D&gt;&lt;D xsi:type="xsd:double"&gt;87.62&lt;/D&gt;&lt;D xsi:type="xsd:double"&gt;88.02&lt;/D&gt;&lt;D xsi:type="xsd:double"&gt;87.33&lt;/D&gt;&lt;D xsi:type="xsd:double"&gt;87.59&lt;/D&gt;&lt;D xsi:type="xsd:double"&gt;86.67&lt;/D&gt;&lt;D xsi:type="xsd:double"&gt;85.75&lt;/D&gt;&lt;D xsi:type="xsd:double"&gt;84.41&lt;/D&gt;&lt;D xsi:type="xsd:double"&gt;83.36&lt;/D&gt;&lt;D xsi:type="xsd:double"&gt;84.39&lt;/D&gt;&lt;D xsi:type="xsd:double"&gt;84.71&lt;/D&gt;&lt;D xsi:type="xsd:double"&gt;84.9&lt;/D&gt;&lt;D xsi:type="xsd:double"&gt;86.8&lt;/D&gt;&lt;D xsi:type="xsd:double"&gt;86.29&lt;/D&gt;&lt;D xsi:type="xsd:double"&gt;85.25&lt;/D&gt;&lt;D xsi:type="xsd:double"&gt;86.32&lt;/D&gt;&lt;D xsi:type="xsd:double"&gt;86.09&lt;/D&gt;&lt;D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xsi:type="xsd:double"&gt;86.05401&lt;/D&gt;&lt;D xsi:type="xsd:double"&gt;85.398&lt;/D&gt;&lt;D xsi:type="xsd:double"&gt;85.54601&lt;/D&gt;&lt;D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xsi:type="xsd:double"&gt;85.55401&lt;/D&gt;&lt;D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xsi:type="xsd:double"&gt;79.74401&lt;/D&gt;&lt;D xsi:type="xsd:double"&gt;79.422&lt;/D&gt;&lt;D xsi:type="xsd:double"&gt;77.312004&lt;/D&gt;&lt;D xsi:type="xsd:double"&gt;77.406&lt;/D&gt;&lt;D xsi:type="xsd:double"&gt;77.602005&lt;/D&gt;&lt;/FQL&gt;&lt;FQL&gt;&lt;Q&gt;XTL^FMA_PCT_ABOVE_MAVG(200,0,,,,"PORTAGG")&lt;/Q&gt;&lt;R&gt;1&lt;/R&gt;&lt;C&gt;1&lt;/C&gt;&lt;D xsi:type="xsd:double"&gt;82.9268292682927&lt;/D&gt;&lt;/FQL&gt;&lt;FQL&gt;&lt;Q&gt;MOO^PERCENT_CHANGE(FMA_EPS(+1,0,,,,"PORTAGG","MEAN"),FMA_EPS(+1,-3AM,,,,"PORTAGG","MEAN"))&lt;/Q&gt;&lt;R&gt;1&lt;/R&gt;&lt;C&gt;1&lt;/C&gt;&lt;D xsi:type="xsd:double"&gt;1.08487327795192&lt;/D&gt;&lt;/FQL&gt;&lt;FQL&gt;&lt;Q&gt;XOP^COUNT(OS_TOP_HLDG_NAME(ALL,0D,,MTD,,ALL,EQ))&lt;/Q&gt;&lt;R&gt;1&lt;/R&gt;&lt;C&gt;1&lt;/C&gt;&lt;D xsi:type="xsd:long"&gt;56&lt;/D&gt;&lt;/FQL&gt;&lt;FQL&gt;&lt;Q&gt;XLY^FMA_COS_UP("EPS","1M",+1,0,,,"PORTAGG","MEANR")&lt;/Q&gt;&lt;R&gt;1&lt;/R&gt;&lt;C&gt;1&lt;/C&gt;&lt;D xsi:type="xsd:double"&gt;16&lt;/D&gt;&lt;/FQL&gt;&lt;FQL&gt;&lt;Q&gt;XLK^COUNT(OS_TOP_HLDG_NAME(ALL,0D,,MTD,,ALL,EQ))&lt;/Q&gt;&lt;R&gt;1&lt;/R&gt;&lt;C&gt;1&lt;/C&gt;&lt;D xsi:type="xsd:long"&gt;71&lt;/D&gt;&lt;/FQL&gt;&lt;FQL&gt;&lt;Q&gt;XTL^FG_TOTAL_RETURNC(-1AM,-7AM)&lt;/Q&gt;&lt;R&gt;1&lt;/R&gt;&lt;C&gt;1&lt;/C&gt;&lt;D xsi:type="xsd:double"&gt;34.51557&lt;/D&gt;&lt;/FQL&gt;&lt;FQL&gt;&lt;Q&gt;PICK^FG_TOTAL_RETURNC(-1AM,-7AM)&lt;/Q&gt;&lt;R&gt;1&lt;/R&gt;&lt;C&gt;1&lt;/C&gt;&lt;D xsi:type="xsd:double"&gt;-3.6212504&lt;/D&gt;&lt;/FQL&gt;&lt;FQL&gt;&lt;Q&gt;IAT^FG_TOTAL_RETURNC(-1AM,-7AM)&lt;/Q&gt;&lt;R&gt;1&lt;/R&gt;&lt;C&gt;1&lt;/C&gt;&lt;D xsi:type="xsd:double"&gt;18.981098&lt;/D&gt;&lt;/FQL&gt;&lt;FQL&gt;&lt;Q&gt;RSPT^FG_TOTAL_RETURNC(0,-1AM)&lt;/Q&gt;&lt;R&gt;1&lt;/R&gt;&lt;C&gt;1&lt;/C&gt;&lt;D xsi:type="xsd:double"&gt;4.9084067&lt;/D&gt;&lt;/FQL&gt;&lt;FQL&gt;&lt;Q&gt;XLE^FG_TOTAL_RETURNC(0,-1AM)&lt;/Q&gt;&lt;R&gt;1&lt;/R&gt;&lt;C&gt;1&lt;/C&gt;&lt;D xsi:type="xsd:double"&gt;3.6030412&lt;/D&gt;&lt;/FQL&gt;&lt;FQL&gt;&lt;Q&gt;COPX^FG_TOTAL_RETURNC(0,-1AM)&lt;/Q&gt;&lt;R&gt;1&lt;/R&gt;&lt;C&gt;1&lt;/C&gt;&lt;D xsi:type="xsd:double"&gt;8.657503&lt;/D&gt;&lt;/FQL&gt;&lt;FQL&gt;&lt;Q&gt;XRT^FG_TOTAL_RETURNC(0,-1AM)&lt;/Q&gt;&lt;R&gt;1&lt;/R&gt;&lt;C&gt;1&lt;/C&gt;&lt;D xsi:type="xsd:double"&gt;2.5381327&lt;/D&gt;&lt;/FQL&gt;&lt;FQL&gt;&lt;Q&gt;SMH^FG_TOTAL_RETURNC(0,-1AM)&lt;/Q&gt;&lt;R&gt;1&lt;/R&gt;&lt;C&gt;1&lt;/C&gt;&lt;D xsi:type="xsd:double"&gt;8.850515&lt;/D&gt;&lt;/FQL&gt;&lt;FQL&gt;&lt;Q&gt;ITB^FG_TOTAL_RETURNC(0,-1AM)&lt;/Q&gt;&lt;R&gt;1&lt;/R&gt;&lt;C&gt;1&lt;/C&gt;&lt;D xsi:type="xsd:double"&gt;3.10992&lt;/D&gt;&lt;/FQL&gt;&lt;FQL&gt;&lt;Q&gt;PSCI^FG_TOTAL_RETURNC(0,-1AM)&lt;/Q&gt;&lt;R&gt;1&lt;/R&gt;&lt;C&gt;1&lt;/C&gt;&lt;D xsi:type="xsd:double"&gt;4.1852593&lt;/D&gt;&lt;/FQL&gt;&lt;FQL&gt;&lt;Q&gt;KIE^FG_TOTAL_RETURNC(0,-1AM)&lt;/Q&gt;&lt;R&gt;1&lt;/R&gt;&lt;C&gt;1&lt;/C&gt;&lt;D xsi:type="xsd:double"&gt;3.4481287&lt;/D&gt;&lt;/FQL&gt;&lt;FQL&gt;&lt;Q&gt;MOO^P_PRICE(0)/P_PRICE_HIGH_PR(0,,,,,,"PRICE","CLOSE","52W")&lt;/Q&gt;&lt;R&gt;1&lt;/R&gt;&lt;C&gt;1&lt;/C&gt;&lt;D xsi:type="xsd:double"&gt;0.94933087&lt;/D&gt;&lt;/FQL&gt;&lt;FQL&gt;&lt;Q&gt;IYT^P_PRICE(0)/P_PRICE_HIGH_PR(0,,,,,,"PRICE","CLOSE","52W")&lt;/Q&gt;&lt;R&gt;1&lt;/R&gt;&lt;C&gt;1&lt;/C&gt;&lt;D xsi:type="xsd:double"&gt;0.98526543&lt;/D&gt;&lt;/FQL&gt;&lt;FQL&gt;&lt;Q&gt;XLF^FG_TOTAL_RETURNC(0,-6AM)&lt;/Q&gt;&lt;R&gt;1&lt;/R&gt;&lt;C&gt;1&lt;/C&gt;&lt;D xsi:type="xsd:double"&gt;20.462751&lt;/D&gt;&lt;/FQL&gt;&lt;FQL&gt;&lt;Q&gt;MOO^FG_TOTAL_RETURNC(0,-3AM)&lt;/Q&gt;&lt;R&gt;1&lt;/R&gt;&lt;C&gt;1&lt;/C&gt;&lt;D xsi:type="xsd:double"&gt;1.3172388&lt;/D&gt;&lt;/FQL&gt;&lt;FQL&gt;&lt;Q&gt;XLE^FG_TOTAL_RETURNC(-1AM,-7AM)&lt;/Q&gt;&lt;R&gt;1&lt;/R&gt;&lt;C&gt;1&lt;/C&gt;&lt;D xsi:type="xsd:double"&gt;-2.7886152&lt;/D&gt;&lt;/FQL&gt;&lt;FQL&gt;&lt;Q&gt;SMH^FG_TOTAL_RETURNC(-1AM,-7AM)&lt;/Q&gt;&lt;R&gt;1&lt;/R&gt;&lt;C&gt;1&lt;/C&gt;&lt;D xsi:type="xsd:double"&gt;5.854869&lt;/D&gt;&lt;/FQL&gt;&lt;FQL&gt;&lt;Q&gt;XLK^P_PRICE(0,-200D)&lt;/Q&gt;&lt;R&gt;201&lt;/R&gt;&lt;C&gt;1&lt;/C&gt;&lt;D xsi:type="xsd:double"&gt;230.91&lt;/D&gt;&lt;D xsi:type="xsd:double"&gt;230.09&lt;/D&gt;&lt;D xsi:type="xsd:double"&gt;229.39&lt;/D&gt;&lt;D xsi:type="xsd:double"&gt;228.68&lt;/D&gt;&lt;D xsi:type="xsd:double"&gt;233.82&lt;/D&gt;&lt;D xsi:type="xsd:double"&gt;230.81&lt;/D&gt;&lt;D xsi:type="xsd:double"&gt;230.41&lt;/D&gt;&lt;D xsi:type="xsd:double"&gt;230.47&lt;/D&gt;&lt;D xsi:type="xsd:double"&gt;227.92&lt;/D&gt;&lt;D xsi:type="xsd:double"&gt;223.74&lt;/D&gt;&lt;D xsi:type="xsd:double"&gt;225.29&lt;/D&gt;&lt;D xsi:type="xsd:double"&gt;222.81&lt;/D&gt;&lt;D xsi:type="xsd:double"&gt;221.89&lt;/D&gt;&lt;D xsi:type="xsd:double"&gt;220.26&lt;/D&gt;&lt;D xsi:type="xsd:double"&gt;225.76&lt;/D&gt;&lt;D xsi:type="xsd:double"&gt;225.1&lt;/D&gt;&lt;D xsi:type="xsd:double"&gt;227.22&lt;/D&gt;&lt;D xsi:type="xsd:double"&gt;224.25&lt;/D&gt;&lt;D xsi:type="xsd:double"&gt;223.61&lt;/D&gt;&lt;D xsi:type="xsd:double"&gt;222.09&lt;/D&gt;&lt;D xsi:type="xsd:double"&gt;222.53&lt;/D&gt;&lt;D xsi:type="xsd:double"&gt;223.62&lt;/D&gt;&lt;D xsi:type="xsd:double"&gt;217.17&lt;/D&gt;&lt;D xsi:type="xsd:double"&gt;219.17&lt;/D&gt;&lt;D xsi:type="xsd:double"&gt;219.6&lt;/D&gt;&lt;D xsi:type="xsd:double"&gt;220.44&lt;/D&gt;&lt;D xsi:type="xsd:double"&gt;219.34&lt;/D&gt;&lt;D xsi:type="xsd:double"&gt;217.54&lt;/D&gt;&lt;D xsi:type="xsd:double"&gt;210.36&lt;/D&gt;&lt;D xsi:type="xsd:double"&gt;207.26&lt;/D&gt;&lt;D xsi:type="xsd:double"&gt;203.92&lt;/D&gt;&lt;D xsi:type="xsd:double"&gt;209.35&lt;/D&gt;&lt;D xsi:type="xsd:double"&gt;209.67&lt;/D&gt;&lt;D xsi:type="xsd:double"&gt;210.21&lt;/D&gt;&lt;D xsi:type="xsd:double"&gt;220.33&lt;/D&gt;&lt;D xsi:type="xsd:double"&gt;217.44&lt;/D&gt;&lt;D xsi:type="xsd:double"&gt;219.42&lt;/D&gt;&lt;D xsi:type="xsd:double"&gt;222.49&lt;/D&gt;&lt;D xsi:type="xsd:double"&gt;221.15&lt;/D&gt;&lt;D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xsi:type="xsd:double"&gt;185.53&lt;/D&gt;&lt;/FQL&gt;&lt;FQL&gt;&lt;Q&gt;PTF^P_PRICE(0)/P_PRICE_LOW_PR(0,,,,,,"PRICE","CLOSE","52W")&lt;/Q&gt;&lt;R&gt;1&lt;/R&gt;&lt;C&gt;1&lt;/C&gt;&lt;D xsi:type="xsd:double"&gt;1.6320732&lt;/D&gt;&lt;/FQL&gt;&lt;FQL&gt;&lt;Q&gt;IYT^P_PRICE(0)/P_PRICE_LOW_PR(0,,,,,,"PRICE","CLOSE","52W")&lt;/Q&gt;&lt;R&gt;1&lt;/R&gt;&lt;C&gt;1&lt;/C&gt;&lt;D xsi:type="xsd:double"&gt;1.3423924&lt;/D&gt;&lt;/FQL&gt;&lt;FQL&gt;&lt;Q&gt;XLI^P_PRICE(0)/P_PRICE_LOW_PR(0,,,,,,"PRICE","CLOSE","52W")&lt;/Q&gt;&lt;R&gt;1&lt;/R&gt;&lt;C&gt;1&lt;/C&gt;&lt;D xsi:type="xsd:double"&gt;1.4441104&lt;/D&gt;&lt;/FQL&gt;&lt;FQL&gt;&lt;Q&gt;IYT^PERCENT_CHANGE(FMA_EPS(+1,0,,,,"PORTAGG","MEAN"),FMA_EPS(+1,-1AM,,,,"PORTAGG","MEAN"))&lt;/Q&gt;&lt;R&gt;1&lt;/R&gt;&lt;C&gt;1&lt;/C&gt;&lt;D xsi:type="xsd:double"&gt;5.56990106727369&lt;/D&gt;&lt;/FQL&gt;&lt;FQL&gt;&lt;Q&gt;VNQ^COUNT(OS_TOP_HLDG_NAME(ALL,0D,,MTD,,ALL,EQ))&lt;/Q&gt;&lt;R&gt;1&lt;/R&gt;&lt;C&gt;1&lt;/C&gt;&lt;D xsi:type="xsd:long"&gt;154&lt;/D&gt;&lt;/FQL&gt;&lt;FQL&gt;&lt;Q&gt;XOP^FMA_COS_DOWN("EPS","1M",+1,0,,,"PORTAGG","MEANR")&lt;/Q&gt;&lt;R&gt;1&lt;/R&gt;&lt;C&gt;1&lt;/C&gt;&lt;D xsi:type="xsd:double"&gt;47&lt;/D&gt;&lt;/FQL&gt;&lt;FQL&gt;&lt;Q&gt;XLK^FMA_COS_DOWN("EPS","1M",+1,0,,,"PORTAGG","MEANR")&lt;/Q&gt;&lt;R&gt;1&lt;/R&gt;&lt;C&gt;1&lt;/C&gt;&lt;D xsi:type="xsd:double"&gt;28&lt;/D&gt;&lt;/FQL&gt;&lt;FQL&gt;&lt;Q&gt;XOP^FG_TOTAL_RETURNC(-1AM,-4AM)&lt;/Q&gt;&lt;R&gt;1&lt;/R&gt;&lt;C&gt;1&lt;/C&gt;&lt;D xsi:type="xsd:double"&gt;-6.6672564&lt;/D&gt;&lt;/FQL&gt;&lt;FQL&gt;&lt;Q&gt;PICK^FG_TOTAL_RETURNC(-1AM,-4AM)&lt;/Q&gt;&lt;R&gt;1&lt;/R&gt;&lt;C&gt;1&lt;/C&gt;&lt;D xsi:type="xsd:double"&gt;-5.120623&lt;/D&gt;&lt;/FQL&gt;&lt;FQL&gt;&lt;Q&gt;XLP^FG_TOTAL_RETURNC(-1AM,-4AM)&lt;/Q&gt;&lt;R&gt;1&lt;/R&gt;&lt;C&gt;1&lt;/C&gt;&lt;D xsi:type="xsd:double"&gt;7.689631&lt;/D&gt;&lt;/FQL&gt;&lt;FQL&gt;&lt;Q&gt;XLV^FG_TOTAL_RETURNC(-1AM,-4AM)&lt;/Q&gt;&lt;R&gt;1&lt;/R&gt;&lt;C&gt;1&lt;/C&gt;&lt;D xsi:type="xsd:double"&gt;6.8837285&lt;/D&gt;&lt;/FQL&gt;&lt;FQL&gt;&lt;Q&gt;XLK^FG_TOTAL_RETURNC(-1AM,-4AM)&lt;/Q&gt;&lt;R&gt;1&lt;/R&gt;&lt;C&gt;1&lt;/C&gt;&lt;D xsi:type="xsd:double"&gt;-5.984807&lt;/D&gt;&lt;/FQL&gt;&lt;FQL&gt;&lt;Q&gt;PRN^FG_TOTAL_RETURNC(-1AM,-4AM)&lt;/Q&gt;&lt;R&gt;1&lt;/R&gt;&lt;C&gt;1&lt;/C&gt;&lt;D xsi:type="xsd:double"&gt;6.508553&lt;/D&gt;&lt;/FQL&gt;&lt;FQL&gt;&lt;Q&gt;IAT^FG_TOTAL_RETURNC(-1AM,-4AM)&lt;/Q&gt;&lt;R&gt;1&lt;/R&gt;&lt;C&gt;1&lt;/C&gt;&lt;D xsi:type="xsd:double"&gt;19.173967&lt;/D&gt;&lt;/FQL&gt;&lt;FQL&gt;&lt;Q&gt;TAN^P_PRICE(0)/P_PRICE_HIGH_PR(0,,,,,,"PRICE","CLOSE","52W")&lt;/Q&gt;&lt;R&gt;1&lt;/R&gt;&lt;C&gt;1&lt;/C&gt;&lt;D xsi:type="xsd:double"&gt;0.68867576&lt;/D&gt;&lt;/FQL&gt;&lt;FQL&gt;&lt;Q&gt;XLY^P_PRICE(0)/P_PRICE_HIGH_PR(0,,,,,,"PRICE","CLOSE","52W")&lt;/Q&gt;&lt;R&gt;1&lt;/R&gt;&lt;C&gt;1&lt;/C&gt;&lt;D xsi:type="xsd:double"&gt;0.9933778&lt;/D&gt;&lt;/FQL&gt;&lt;FQL&gt;&lt;Q&gt;PTF^P_PRICE(0)/P_PRICE_HIGH_PR(0,,,,,,"PRICE","CLOSE","52W")&lt;/Q&gt;&lt;R&gt;1&lt;/R&gt;&lt;C&gt;1&lt;/C&gt;&lt;D xsi:type="xsd:double"&gt;0.9849389&lt;/D&gt;&lt;/FQL&gt;&lt;FQL&gt;&lt;Q&gt;XLU^FG_TOTAL_RETURNC(-1AM,-7AM)&lt;/Q&gt;&lt;R&gt;1&lt;/R&gt;&lt;C&gt;1&lt;/C&gt;&lt;D xsi:type="xsd:double"&gt;25.106192&lt;/D&gt;&lt;/FQL&gt;&lt;FQL&gt;&lt;Q&gt;XLI^FG_TOTAL_RETURNC(0,-1AM)&lt;/Q&gt;&lt;R&gt;1&lt;/R&gt;&lt;C&gt;1&lt;/C&gt;&lt;D xsi:type="xsd:double"&gt;5.9682846&lt;/D&gt;&lt;/FQL&gt;&lt;FQL&gt;&lt;Q&gt;XOP^P_PRICE(0,-200D)&lt;/Q&gt;&lt;R&gt;201&lt;/R&gt;&lt;C&gt;1&lt;/C&gt;&lt;D xsi:type="xsd:double"&gt;134.87&lt;/D&gt;&lt;D xsi:type="xsd:double"&gt;135.68&lt;/D&gt;&lt;D xsi:type="xsd:double"&gt;134.47&lt;/D&gt;&lt;D xsi:type="xsd:double"&gt;133.46&lt;/D&gt;&lt;D xsi:type="xsd:double"&gt;138.79&lt;/D&gt;&lt;D xsi:type="xsd:double"&gt;140.71&lt;/D&gt;&lt;D xsi:type="xsd:double"&gt;139.16&lt;/D&gt;&lt;D xsi:type="xsd:double"&gt;137.79&lt;/D&gt;&lt;D xsi:type="xsd:double"&gt;137.77&lt;/D&gt;&lt;D xsi:type="xsd:double"&gt;141.66&lt;/D&gt;&lt;D xsi:type="xsd:double"&gt;140.79&lt;/D&gt;&lt;D xsi:type="xsd:double"&gt;139.81&lt;/D&gt;&lt;D xsi:type="xsd:double"&gt;135.36&lt;/D&gt;&lt;D xsi:type="xsd:double"&gt;133.73&lt;/D&gt;&lt;D xsi:type="xsd:double"&gt;131.52&lt;/D&gt;&lt;D xsi:type="xsd:double"&gt;131.14&lt;/D&gt;&lt;D xsi:type="xsd:double"&gt;127.95&lt;/D&gt;&lt;D xsi:type="xsd:double"&gt;131.1&lt;/D&gt;&lt;D xsi:type="xsd:double"&gt;134.28&lt;/D&gt;&lt;D xsi:type="xsd:double"&gt;135.14&lt;/D&gt;&lt;D xsi:type="xsd:double"&gt;134.81&lt;/D&gt;&lt;D xsi:type="xsd:double"&gt;134.82&lt;/D&gt;&lt;D xsi:type="xsd:double"&gt;132.67&lt;/D&gt;&lt;D xsi:type="xsd:double"&gt;132.19&lt;/D&gt;&lt;D xsi:type="xsd:double"&gt;129.86&lt;/D&gt;&lt;D xsi:type="xsd:double"&gt;128.55&lt;/D&gt;&lt;D xsi:type="xsd:double"&gt;127.25</t>
        </r>
      </text>
    </comment>
    <comment ref="A6" authorId="0" shapeId="0" xr:uid="{E51BE383-653E-4C9A-BC98-495C431A5D4A}">
      <text>
        <r>
          <rPr>
            <b/>
            <sz val="9"/>
            <color indexed="81"/>
            <rFont val="Tahoma"/>
            <charset val="1"/>
          </rPr>
          <t>&lt;/D&gt;&lt;D xsi:type="xsd:double"&gt;126.87&lt;/D&gt;&lt;D xsi:type="xsd:double"&gt;126.92&lt;/D&gt;&lt;D xsi:type="xsd:double"&gt;128.32&lt;/D&gt;&lt;D xsi:type="xsd:double"&gt;129.12&lt;/D&gt;&lt;D xsi:type="xsd:double"&gt;131.17&lt;/D&gt;&lt;D xsi:type="xsd:double"&gt;132.21&lt;/D&gt;&lt;D xsi:type="xsd:double"&gt;134.39&lt;/D&gt;&lt;D xsi:type="xsd:double"&gt;139.54&lt;/D&gt;&lt;D xsi:type="xsd:double"&gt;139.85&lt;/D&gt;&lt;D xsi:type="xsd:double"&gt;137.68&lt;/D&gt;&lt;D xsi:type="xsd:double"&gt;138.28&lt;/D&gt;&lt;D xsi:type="xsd:double"&gt;140.09&lt;/D&gt;&lt;D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xsi:type="xsd:double"&gt;139.21&lt;/D&gt;&lt;/FQL&gt;&lt;FQL&gt;&lt;Q&gt;RWR^P_PRICE(0)/P_PRICE_LOW_PR(0,,,,,,"PRICE","CLOSE","52W")&lt;/Q&gt;&lt;R&gt;1&lt;/R&gt;&lt;C&gt;1&lt;/C&gt;&lt;D xsi:type="xsd:double"&gt;1.3806328&lt;/D&gt;&lt;/FQL&gt;&lt;FQL&gt;&lt;Q&gt;TAN^P_PRICE(0)/P_PRICE_LOW_PR(0,,,,,,"PRICE","CLOSE","52W")&lt;/Q&gt;&lt;R&gt;1&lt;/R&gt;&lt;C&gt;1&lt;/C&gt;&lt;D xsi:type="xsd:double"&gt;1.008644&lt;/D&gt;&lt;/FQL&gt;&lt;FQL&gt;&lt;Q&gt;MOO^P_PRICE(0)/P_PRICE_LOW_PR(0,,,,,,"PRICE","CLOSE","52W")&lt;/Q&gt;&lt;R&gt;1&lt;/R&gt;&lt;C&gt;1&lt;/C&gt;&lt;D xsi:type="xsd:double"&gt;1.0676504&lt;/D&gt;&lt;/FQL&gt;&lt;FQL&gt;&lt;Q&gt;GDX^P_PRICE(0)/P_PRICE_LOW_PR(0,,,,,,"PRICE","CLOSE","52W")&lt;/Q&gt;&lt;R&gt;1&lt;/R&gt;&lt;C&gt;1&lt;/C&gt;&lt;D xsi:type="xsd:double"&gt;1.6737782&lt;/D&gt;&lt;/FQL&gt;&lt;FQL&gt;&lt;Q&gt;XLY^P_PRICE(0)/P_PRICE_LOW_PR(0,,,,,,"PRICE","CLOSE","52W")&lt;/Q&gt;&lt;R&gt;1&lt;/R&gt;&lt;C&gt;1&lt;/C&gt;&lt;D xsi:type="xsd:double"&gt;1.3476763&lt;/D&gt;&lt;/FQL&gt;&lt;FQL&gt;&lt;Q&gt;XLF^P_PRICE(0)/P_PRICE_LOW_PR(0,,,,,,"PRICE","CLOSE","52W")&lt;/Q&gt;&lt;R&gt;1&lt;/R&gt;&lt;C&gt;1&lt;/C&gt;&lt;D xsi:type="xsd:double"&gt;1.5141494&lt;/D&gt;&lt;/FQL&gt;&lt;FQL&gt;&lt;Q&gt;XLU^PERCENT_CHANGE(FMA_EPS(+1,0,,,,"PORTAGG","MEAN"),FMA_EPS(+1,-3AM,,,,"PORTAGG","MEAN"))&lt;/Q&gt;&lt;R&gt;1&lt;/R&gt;&lt;C&gt;1&lt;/C&gt;&lt;D xsi:type="xsd:double"&gt;0.591779788183795&lt;/D&gt;&lt;/FQL&gt;&lt;FQL&gt;&lt;Q&gt;MOO^PERCENT_CHANGE(FMA_EPS(+1,0,,,,"PORTAGG","MEAN"),FMA_EPS(+1,-1AM,,,,"PORTAGG","MEAN"))&lt;/Q&gt;&lt;R&gt;1&lt;/R&gt;&lt;C&gt;1&lt;/C&gt;&lt;D xsi:type="xsd:double"&gt;1.25220647440986&lt;/D&gt;&lt;/FQL&gt;&lt;FQL&gt;&lt;Q&gt;XLB^FMA_PCT_ABOVE_MAVG(200,0,,,,"PORTAGG")&lt;/Q&gt;&lt;R&gt;1&lt;/R&gt;&lt;C&gt;1&lt;/C&gt;&lt;D xsi:type="xsd:double"&gt;65.5172413793103&lt;/D&gt;&lt;/FQL&gt;&lt;FQL&gt;&lt;Q&gt;SMH^PERCENT_CHANGE(FMA_EPS(+1,0,,,,"PORTAGG","MEAN"),FMA_EPS(+1,-3AM,,,,"PORTAGG","MEAN"))&lt;/Q&gt;&lt;R&gt;1&lt;/R&gt;&lt;C&gt;1&lt;/C&gt;&lt;D xsi:type="xsd:double"&gt;-2.25923629863409&lt;/D&gt;&lt;/FQL&gt;&lt;FQL&gt;&lt;Q&gt;IYG^FMA_PCT_ABOVE_MAVG(200,0,,,,"PORTAGG")&lt;/Q&gt;&lt;R&gt;1&lt;/R&gt;&lt;C&gt;1&lt;/C&gt;&lt;D xsi:type="xsd:double"&gt;92.2330097087379&lt;/D&gt;&lt;/FQL&gt;&lt;FQL&gt;&lt;Q&gt;COPX^FMA_COS_UP("EPS","1M",+1,0,,,"PORTAGG","MEANR")&lt;/Q&gt;&lt;R&gt;1&lt;/R&gt;&lt;C&gt;1&lt;/C&gt;&lt;D xsi:type="xsd:double"&gt;9&lt;/D&gt;&lt;/FQL&gt;&lt;FQL&gt;&lt;Q&gt;IBB^COUNT(OS_TOP_HLDG_NAME(ALL,0D,,MTD,,ALL,EQ))&lt;/Q&gt;&lt;R&gt;1&lt;/R&gt;&lt;C&gt;1&lt;/C&gt;&lt;D xsi:type="xsd:long"&gt;210&lt;/D&gt;&lt;/FQL&gt;&lt;FQL&gt;&lt;Q&gt;PSCI^FMA_COS_UP("EPS","1M",+1,0,,,"PORTAGG","MEANR")&lt;/Q&gt;&lt;R&gt;1&lt;/R&gt;&lt;C&gt;1&lt;/C&gt;&lt;D xsi:type="xsd:double"&gt;16&lt;/D&gt;&lt;/FQL&gt;&lt;FQL&gt;&lt;Q&gt;XTL^FG_TOTAL_RETURNC(-1AM,-4AM)&lt;/Q&gt;&lt;R&gt;1&lt;/R&gt;&lt;C&gt;1&lt;/C&gt;&lt;D xsi:type="xsd:double"&gt;27.513897&lt;/D&gt;&lt;/FQL&gt;&lt;FQL&gt;&lt;Q&gt;IYT^FMA_PCT_ABOVE_MAVG(200,0,,,,"PORTAGG")&lt;/Q&gt;&lt;R&gt;1&lt;/R&gt;&lt;C&gt;1&lt;/C&gt;&lt;D xsi:type="xsd:double"&gt;64.4444444444444&lt;/D&gt;&lt;/FQL&gt;&lt;FQL&gt;&lt;Q&gt;IBB^FMA_COS_DOWN("EPS","1M",+1,0,,,"PORTAGG","MEANR")&lt;/Q&gt;&lt;R&gt;1&lt;/R&gt;&lt;C&gt;1&lt;/C&gt;&lt;D xsi:type="xsd:double"&gt;45&lt;/D&gt;&lt;/FQL&gt;&lt;FQL&gt;&lt;Q&gt;XTL^FG_TOTAL_RETURNC(-1AM,-2AM)&lt;/Q&gt;&lt;R&gt;1&lt;/R&gt;&lt;C&gt;1&lt;/C&gt;&lt;D xsi:type="xsd:double"&gt;4.2770267&lt;/D&gt;&lt;/FQL&gt;&lt;FQL&gt;&lt;Q&gt;PICK^FG_TOTAL_RETURNC(-1AM,-2AM)&lt;/Q&gt;&lt;R&gt;1&lt;/R&gt;&lt;C&gt;1&lt;/C&gt;&lt;D xsi:type="xsd:double"&gt;0.4168868&lt;/D&gt;&lt;/FQL&gt;&lt;FQL&gt;&lt;Q&gt;XLP^FG_TOTAL_RETURNC(-1AM,-2AM)&lt;/Q&gt;&lt;R&gt;1&lt;/R&gt;&lt;C&gt;1&lt;/C&gt;&lt;D xsi:type="xsd:double"&gt;3.2666683&lt;/D&gt;&lt;/FQL&gt;&lt;FQL&gt;&lt;Q&gt;XLV^FG_TOTAL_RETURNC(-1AM,-2AM)&lt;/Q&gt;&lt;R&gt;1&lt;/R&gt;&lt;C&gt;1&lt;/C&gt;&lt;D xsi:type="xsd:double"&gt;1.62884&lt;/D&gt;&lt;/FQL&gt;&lt;FQL&gt;&lt;Q&gt;XLK^FG_TOTAL_RETURNC(-1AM,-2AM)&lt;/Q&gt;&lt;R&gt;1&lt;/R&gt;&lt;C&gt;1&lt;/C&gt;&lt;D xsi:type="xsd:double"&gt;-1.9105673&lt;/D&gt;&lt;/FQL&gt;&lt;FQL&gt;&lt;Q&gt;PRN^FG_TOTAL_RETURNC(-1AM,-2AM)&lt;/Q&gt;&lt;R&gt;1&lt;/R&gt;&lt;C&gt;1&lt;/C&gt;&lt;D xsi:type="xsd:double"&gt;4.6765685&lt;/D&gt;&lt;/FQL&gt;&lt;FQL&gt;&lt;Q&gt;IAT^FG_TOTAL_RETURNC(-1AM,-2AM)&lt;/Q&gt;&lt;R&gt;1&lt;/R&gt;&lt;C&gt;1&lt;/C&gt;&lt;D xsi:type="xsd:double"&gt;3.1859636&lt;/D&gt;&lt;/FQL&gt;&lt;FQL&gt;&lt;Q&gt;IYT^FG_TOTAL_RETURNC(0,-6AM)&lt;/Q&gt;&lt;R&gt;1&lt;/R&gt;&lt;C&gt;1&lt;/C&gt;&lt;D xsi:type="xsd:double"&gt;8.309507&lt;/D&gt;&lt;/FQL&gt;&lt;FQL&gt;&lt;Q&gt;XLE^P_PRICE(0,-200D)&lt;/Q&gt;&lt;R&gt;201&lt;/R&gt;&lt;C&gt;1&lt;/C&gt;&lt;D xsi:type="xsd:double"&gt;90.34&lt;/D&gt;&lt;D xsi:type="xsd:double"&gt;90.64&lt;/D&gt;&lt;D xsi:type="xsd:double"&gt;90.21&lt;/D&gt;&lt;D xsi:type="xsd:double"&gt;89.78&lt;/D&gt;&lt;D xsi:type="xsd:double"&gt;92.77&lt;/D&gt;&lt;D xsi:type="xsd:double"&gt;92.81&lt;/D&gt;&lt;D xsi:type="xsd:double"&gt;92.24&lt;/D&gt;&lt;D xsi:type="xsd:double"&gt;91.62&lt;/D&gt;&lt;D xsi:type="xsd:double"&gt;91.07&lt;/D&gt;&lt;D xsi:type="xsd:double"&gt;93.51&lt;/D&gt;&lt;D xsi:type="xsd:double"&gt;93.18&lt;/D&gt;&lt;D xsi:type="xsd:double"&gt;92.32&lt;/D&gt;&lt;D xsi:type="xsd:double"&gt;90.72&lt;/D&gt;&lt;D xsi:type="xsd:double"&gt;89.8&lt;/D&gt;&lt;D xsi:type="xsd:double"&gt;87.8&lt;/D&gt;&lt;D xsi:type="xsd:double"&gt;87.19&lt;/D&gt;&lt;D xsi:type="xsd:double"&gt;85.45&lt;/D&gt;&lt;D xsi:type="xsd:double"&gt;87.16&lt;/D&gt;&lt;D xsi:type="xsd:double"&gt;88.9&lt;/D&gt;&lt;D xsi:type="xsd:double"&gt;89.12&lt;/D&gt;&lt;D xsi:type="xsd:double"&gt;88.76&lt;/D&gt;&lt;D xsi:type="xsd:double"&gt;88.96&lt;/D&gt;&lt;D xsi:type="xsd:double"&gt;87.91&lt;/D&gt;&lt;D xsi:type="xsd:double"&gt;87.74&lt;/D&gt;&lt;D xsi:type="xsd:double"&gt;86.57&lt;/D&gt;&lt;D xsi:type="xsd:double"&gt;85.59&lt;/D&gt;&lt;D xsi:type="xsd:double"&gt;85.11&lt;/D&gt;&lt;D xsi:type="xsd:double"&gt;84.35&lt;/D&gt;&lt;D xsi:type="xsd:double"&gt;85.14&lt;/D&gt;&lt;D xsi:type="xsd:double"&gt;86.63&lt;/D&gt;&lt;D xsi:type="xsd:double"&gt;86.01&lt;/D&gt;&lt;D xsi:type="xsd:double"&gt;87.1&lt;/D&gt;&lt;D xsi:type="xsd:double"&gt;87.78&lt;/D&gt;&lt;D xsi:type="xsd:double"&gt;89.01&lt;/D&gt;&lt;D xsi:type="xsd:double"&gt;91.28&lt;/D&gt;&lt;D xsi:type="xsd:double"&gt;90.94&lt;/D&gt;&lt;D xsi:type="xsd:double"&gt;89.77&lt;/D&gt;&lt;D xsi:type="xsd:double"&gt;90.35&lt;/D&gt;&lt;D xsi:type="xsd:double"&gt;91.2&lt;/D&gt;&lt;D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xsi:type="xsd:double"&gt;86.12&lt;/D&gt;&lt;/FQL&gt;&lt;FQL&gt;&lt;Q&gt;ITB^P_PRICE(0,-200D)&lt;/Q&gt;&lt;R&gt;201&lt;/R&gt;&lt;C&gt;1&lt;/C&gt;&lt;D xsi:type="xsd:double"&gt;129.34&lt;/D&gt;&lt;D xsi:type="xsd:double"&gt;127.81&lt;/D&gt;&lt;D xsi:type="xsd:double"&gt;128.87&lt;/D&gt;&lt;D xsi:type="xsd:double"&gt;127.16&lt;/D&gt;&lt;D xsi:type="xsd:double"&gt;126.33&lt;/D&gt;&lt;D xsi:type="xsd:double"&gt;123.72&lt;/D&gt;&lt;D xsi:type="xsd:double"&gt;122.94&lt;/D&gt;&lt;D xsi:type="xsd:double"&gt;124.78&lt;/D&gt;&lt;D xsi:type="xsd:double"&gt;124.46&lt;/D&gt;&lt;D xsi:type="xsd:double"&gt;123.53&lt;/D&gt;&lt;D xsi:type="xsd:double"&gt;123.72&lt;/D&gt;&lt;D xsi:type="xsd:double"&gt;126.02&lt;/D&gt;&lt;D xsi:type="xsd:double"&gt;126.37&lt;/D&gt;&lt;D xsi:type="xsd:double"&gt;127.56&lt;/D&gt;&lt;D xsi:type="xsd:double"&gt;127.1&lt;/D&gt;&lt;D xsi:type="xsd:double"&gt;126.77&lt;/D&gt;&lt;D xsi:type="xsd:double"&gt;124.87&lt;/D&gt;&lt;D xsi:type="xsd:double"&gt;124.24&lt;/D&gt;&lt;D xsi:type="xsd:double"&gt;126.52&lt;/D&gt;&lt;D xsi:type="xsd:double"&gt;126.64&lt;/D&gt;&lt;D xsi:type="xsd:double"&gt;125.59&lt;/D&gt;&lt;D xsi:type="xsd:double"&gt;128.58&lt;/D&gt;&lt;D xsi:type="xsd:double"&gt;125.56&lt;/D&gt;&lt;D xsi:type="xsd:double"&gt;125.73&lt;/D&gt;&lt;D xsi:type="xsd:double"&gt;124.72&lt;/D&gt;&lt;D xsi:type="xsd:double"&gt;123.97&lt;/D&gt;&lt;D xsi:type="xsd:double"&gt;120.38&lt;/D&gt;&lt;D xsi:type="xsd:double"&gt;117.81&lt;/D&gt;&lt;D xsi:type="xsd:double"&gt;118.46&lt;/D&gt;&lt;D xsi:type="xsd:double"&gt;117.85&lt;/D&gt;&lt;D xsi:type="xsd:double"&gt;117.36&lt;/D&gt;&lt;D xsi:type="xsd:double"&gt;116.78&lt;/D&gt;&lt;D xsi:type="xsd:double"&gt;117.59&lt;/D&gt;&lt;D xsi:type="xsd:double"&gt;117.72&lt;/D&gt;&lt;D xsi:type="xsd:double"&gt;120.98&lt;/D&gt;&lt;D xsi:type="xsd:double"&gt;119.53&lt;/D&gt;&lt;D xsi:type="xsd:double"&gt;119.94&lt;/D&gt;&lt;D xsi:type="xsd:double"&gt;120.53&lt;/D&gt;&lt;D xsi:type="xsd:double"&gt;121.75&lt;/D&gt;&lt;D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xsi:type="xsd:double"&gt;98.24&lt;/D&gt;&lt;/FQL&gt;&lt;FQL&gt;&lt;Q&gt;XLU^PERCENT_CHANGE(FMA_EPS(+1,0,,,,"PORTAGG","MEAN"),FMA_EPS(+1,-1AM,,,,"PORTAGG","MEAN"))&lt;/Q&gt;&lt;R&gt;1&lt;/R&gt;&lt;C&gt;1&lt;/C&gt;&lt;D xsi:type="xsd:double"&gt;-0.557687318461731&lt;/D&gt;&lt;/FQL&gt;&lt;FQL&gt;&lt;Q&gt;MOO^FMA_PCT_ABOVE_MAVG(200,0,,,,"PORTAGG")&lt;/Q&gt;&lt;R&gt;1&lt;/R&gt;&lt;C&gt;1&lt;/C&gt;&lt;D xsi:type="xsd:double"&gt;50&lt;/D&gt;&lt;/FQL&gt;&lt;FQL&gt;&lt;Q&gt;XLP^PERCENT_CHANGE(FMA_EPS(+1,0,,,,"PORTAGG","MEAN"),FMA_EPS(+1,-3AM,,,,"PORTAGG","MEAN"))&lt;/Q&gt;&lt;R&gt;1&lt;/R&gt;&lt;C&gt;1&lt;/C&gt;&lt;D xsi:type="xsd:double"&gt;9.29749160507962&lt;/D&gt;&lt;/FQL&gt;&lt;FQL&gt;&lt;Q&gt;SMH^PERCENT_CHANGE(FMA_EPS(+1,0,,,,"PORTAGG","MEAN"),FMA_EPS(+1,-1AM,,,,"PORTAGG","MEAN"))&lt;/Q&gt;&lt;R&gt;1&lt;/R&gt;&lt;C&gt;1&lt;/C&gt;&lt;D xsi:type="xsd:double"&gt;1.12931986862935&lt;/D&gt;&lt;/FQL&gt;&lt;FQL&gt;&lt;Q&gt;IAT^PERCENT_CHANGE(FMA_EPS(+1,0,,,,"PORTAGG","MEAN"),FMA_EPS(+1,-3AM,,,,"PORTAGG","MEAN"))&lt;/Q&gt;&lt;R&gt;1&lt;/R&gt;&lt;C&gt;1&lt;/C&gt;&lt;D xsi:type="xsd:double"&gt;2.84910318266137&lt;/D&gt;&lt;/FQL&gt;&lt;FQL&gt;&lt;Q&gt;VNQ^FMA_COS_DOWN("EPS","1M",+1,0,,,"PORTAGG","MEANR")&lt;/Q&gt;&lt;R&gt;1&lt;/R&gt;&lt;C&gt;1&lt;/C&gt;&lt;D xsi:type="xsd:double"&gt;38&lt;/D&gt;&lt;/FQL&gt;&lt;FQL&gt;&lt;Q&gt;XOP^FMA_COS_UP("EPS","1M",+1,0,,,"PORTAGG","MEANR")&lt;/Q&gt;&lt;R&gt;1&lt;/R&gt;&lt;C&gt;1&lt;/C&gt;&lt;D xsi:type="xsd:double"&gt;3&lt;/D&gt;&lt;/FQL&gt;&lt;FQL&gt;&lt;Q&gt;GDX^COUNT(OS_TOP_HLDG_NAME(ALL,0D,,MTD,,ALL,EQ))&lt;/Q&gt;&lt;R&gt;1&lt;/R&gt;&lt;C&gt;1&lt;/C&gt;&lt;D xsi:type="xsd:long"&gt;59&lt;/D&gt;&lt;/FQL&gt;&lt;FQL&gt;&lt;Q&gt;XLK^FMA_COS_UP("EPS","1M",+1,0,,,"PORTAGG","MEANR")&lt;/Q&gt;&lt;R&gt;1&lt;/R&gt;&lt;C&gt;1&lt;/C&gt;&lt;D xsi:type="xsd:double"&gt;18&lt;/D&gt;&lt;/FQL&gt;&lt;FQL&gt;&lt;Q&gt;XLI^COUNT(OS_TOP_HLDG_NAME(ALL,0D,,MTD,,ALL,EQ))&lt;/Q&gt;&lt;R&gt;1&lt;/R&gt;&lt;C&gt;1&lt;/C&gt;&lt;D xsi:type="xsd:long"&gt;80&lt;/D&gt;&lt;/FQL&gt;&lt;FQL&gt;&lt;Q&gt;XOP^FG_TOTAL_RETURNC(-1AM,-2AM)&lt;/Q&gt;&lt;R&gt;1&lt;/R&gt;&lt;C&gt;1&lt;/C&gt;&lt;D xsi:type="xsd:double"&gt;-4.7663507&lt;/D&gt;&lt;/FQL&gt;&lt;FQL&gt;&lt;Q&gt;RWR^FG_TOTAL_RETURNC(0,-6AM)&lt;/Q&gt;&lt;R&gt;1&lt;/R&gt;&lt;C&gt;1&lt;/C&gt;&lt;D xsi:type="xsd:double"&gt;25.89947&lt;/D&gt;&lt;/FQL&gt;&lt;FQL&gt;&lt;Q&gt;TAN^FG_TOTAL_RETURNC(0,-6AM)&lt;/Q&gt;&lt;R&gt;1&lt;/R&gt;&lt;C&gt;1&lt;/C&gt;&lt;D xsi:type="xsd:double"&gt;-5.944586&lt;/D&gt;&lt;/FQL&gt;&lt;FQL&gt;&lt;Q&gt;MOO^FG_TOTAL_RETURNC(0,-6AM)&lt;/Q&gt;&lt;R&gt;1&lt;/R&gt;&lt;C&gt;1&lt;/C&gt;&lt;D xsi:type="xsd:double"&gt;2.4968386&lt;/D&gt;&lt;/FQL&gt;&lt;FQL&gt;&lt;Q&gt;GDX^FG_TOTAL_RETURNC(0,-6AM)&lt;/Q&gt;&lt;R&gt;1&lt;/R&gt;&lt;C&gt;1&lt;/C&gt;&lt;D xsi:type="xsd:double"&gt;27.851856&lt;/D&gt;&lt;/FQL&gt;&lt;FQL&gt;&lt;Q&gt;XLY^FG_TOTAL_RETURNC(0,-6AM)&lt;/Q&gt;&lt;R&gt;1&lt;/R&gt;&lt;C&gt;1&lt;/C&gt;&lt;D xsi:type="xsd:double"&gt;16.984749&lt;/D&gt;&lt;/FQL&gt;&lt;FQL&gt;&lt;Q&gt;PTF^FG_TOTAL_RETURNC(0,-6AM)&lt;/Q&gt;&lt;R&gt;1&lt;/R&gt;&lt;C&gt;1&lt;/C&gt;&lt;D xsi:type="xsd:double"&gt;25.118399&lt;/D&gt;&lt;/FQL&gt;&lt;FQL&gt;&lt;Q&gt;XLI^FG_TOTAL_RETURNC(0,-6AM)&lt;/Q&gt;&lt;R&gt;1&lt;/R&gt;&lt;C&gt;1&lt;/C&gt;&lt;D xsi:type="xsd:double"&gt;16.163254&lt;/D&gt;&lt;/FQL&gt;&lt;FQL&gt;&lt;Q&gt;VNQ^P_PRICE(0)/P_PRICE_HIGH_PR(0,,,,,,"PRICE","CLOSE","52W")&lt;/Q&gt;&lt;R&gt;1&lt;/R&gt;&lt;C&gt;1&lt;/C&gt;&lt;D xsi:type="xsd:double"&gt;0.9852481&lt;/D&gt;&lt;/FQL&gt;&lt;FQL&gt;&lt;Q&gt;XLB^FG_TOTAL_RETURNC(0,-6AM)&lt;/Q&gt;&lt;R&gt;1&lt;/R&gt;&lt;C&gt;1&lt;/C&gt;&lt;D xsi:type="xsd:double"&gt;10.667324&lt;/D&gt;&lt;/FQL&gt;&lt;FQL&gt;&lt;Q&gt;ITA^FG_TOTAL_RETURNC(0,-6AM)&lt;/Q&gt;&lt;R&gt;1&lt;/R&gt;&lt;C&gt;1&lt;/C&gt;&lt;D xsi:type="xsd:double"&gt;21.95264&lt;/D&gt;&lt;/FQL&gt;&lt;FQL&gt;&lt;Q&gt;XLB^FG_TOTAL_RETURNC(0,-1AM)&lt;/Q&gt;&lt;R&gt;1&lt;/R&gt;&lt;C&gt;1&lt;/C&gt;&lt;D xsi:type="xsd:double"&gt;5.0706387&lt;/D&gt;&lt;/FQL&gt;&lt;FQL&gt;&lt;Q&gt;MOO^P_PRICE(0,-200D)&lt;/Q&gt;&lt;R&gt;201&lt;/R&gt;&lt;C&gt;1&lt;/C&gt;&lt;D xsi:type="xsd:double"&gt;73.07&lt;/D&gt;&lt;D xsi:type="xsd:double"&gt;73.01&lt;/D&gt;&lt;D xsi:type="xsd:double"&gt;73.38&lt;/D&gt;&lt;D xsi:type="xsd:double"&gt;72.86&lt;/D&gt;&lt;D xsi:type="xsd:double"&gt;73.63&lt;/D&gt;&lt;D xsi:type="xsd:double"&gt;73.8171&lt;/D&gt;&lt;D xsi:type="xsd:double"&gt;73.4&lt;/D&gt;&lt;D xsi:type="xsd:double"&gt;73.3085&lt;/D&gt;&lt;D xsi:type="xsd:double"&gt;73.4975&lt;/D&gt;&lt;D xsi:type="xsd:double"&gt;74.44&lt;/D&gt;&lt;D xsi:type="xsd:double"&gt;74.89&lt;/D&gt;&lt;D xsi:type="xsd:double"&gt;74.61&lt;/D&gt;&lt;D xsi:type="xsd:double"&gt;75.41&lt;/D&gt;&lt;D xsi:type="xsd:double"&gt;75.39&lt;/D&gt;&lt;D xsi:type="xsd:double"&gt;75.51&lt;/D&gt;&lt;D xsi:type="xsd:double"&gt;75.62&lt;/D&gt;&lt;D xsi:type="xsd:double"&gt;74.73&lt;/D&gt;&lt;D xsi:type="xsd:double"&gt;73.13&lt;/D&gt;&lt;D xsi:type="xsd:double"&gt;74.29&lt;/D&gt;&lt;D xsi:type="xsd:double"&gt;73.79&lt;/D&gt;&lt;D xsi:type="xsd:double"&gt;73.61&lt;/D&gt;&lt;D xsi:type="xsd:double"&gt;74.55&lt;/D&gt;&lt;D xsi:type="xsd:double"&gt;73.2557&lt;/D&gt;&lt;D xsi:type="xsd:double"&gt;73.03&lt;/D&gt;&lt;D xsi:type="xsd:double"&gt;72.55&lt;/D&gt;&lt;D xsi:type="xsd:double"&gt;72.3&lt;/D&gt;&lt;D xsi:type="xsd:double"&gt;71.49&lt;/D&gt;&lt;D xsi:type="xsd:double"&gt;71.3&lt;/D&gt;&lt;D xsi:type="xsd:double"&gt;71.31&lt;/D&gt;&lt;D xsi:type="xsd:double"&gt;72.26&lt;/D&gt;&lt;D xsi:type="xsd:double"&gt;72&lt;/D&gt;&lt;D xsi:type="xsd:double"&gt;72.48&lt;/D&gt;&lt;D xsi:type="xsd:double"&gt;72.88&lt;/D&gt;&lt;D xsi:type="xsd:double"&gt;72.27&lt;/D&gt;&lt;D xsi:type="xsd:double"&gt;73.55&lt;/D&gt;&lt;D xsi:type="xsd:double"&gt;73.36&lt;/D&gt;&lt;D xsi:type="xsd:double"&gt;73.09&lt;/D&gt;&lt;D xsi:type="xsd:double"&gt;73.17&lt;/D&gt;&lt;D xsi:type="xsd:double"&gt;73.23&lt;/D&gt;&lt;D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xsi:type="xsd:double"&gt;75.53&lt;/D&gt;&lt;/FQL&gt;&lt;FQL&gt;&lt;Q&gt;IYT^P_PRICE(0,-200D)&lt;/Q&gt;&lt;R&gt;201&lt;/R&gt;&lt;C&gt;1&lt;/C&gt;&lt;D xsi:type="xsd:double"&gt;70.88&lt;/D&gt;&lt;D xsi:type="xsd:double"&gt;70.64&lt;/D&gt;&lt;D xsi:type="xsd:double"&gt;71.94&lt;/D&gt;&lt;D xsi:type="xsd:double"&gt;70.87&lt;/D&gt;&lt;D xsi:type="xsd:double"&gt;71.27&lt;/D&gt;&lt;D xsi:type="xsd:double"&gt;71.01&lt;/D&gt;&lt;D xsi:</t>
        </r>
      </text>
    </comment>
    <comment ref="A7" authorId="0" shapeId="0" xr:uid="{775CF05D-39F3-4F49-BA20-0111E24A0CAA}">
      <text>
        <r>
          <rPr>
            <b/>
            <sz val="9"/>
            <color indexed="81"/>
            <rFont val="Tahoma"/>
            <charset val="1"/>
          </rPr>
          <t>type="xsd:double"&gt;68.47&lt;/D&gt;&lt;D xsi:type="xsd:double"&gt;68.38&lt;/D&gt;&lt;D xsi:type="xsd:double"&gt;67.8&lt;/D&gt;&lt;D xsi:type="xsd:double"&gt;67.21&lt;/D&gt;&lt;D xsi:type="xsd:double"&gt;67.4&lt;/D&gt;&lt;D xsi:type="xsd:double"&gt;66.79&lt;/D&gt;&lt;D xsi:type="xsd:double"&gt;67.42&lt;/D&gt;&lt;D xsi:type="xsd:double"&gt;68.08&lt;/D&gt;&lt;D xsi:type="xsd:double"&gt;68.91&lt;/D&gt;&lt;D xsi:type="xsd:double"&gt;68.72&lt;/D&gt;&lt;D xsi:type="xsd:double"&gt;68.66&lt;/D&gt;&lt;D xsi:type="xsd:double"&gt;68.24&lt;/D&gt;&lt;D xsi:type="xsd:double"&gt;68.88&lt;/D&gt;&lt;D xsi:type="xsd:double"&gt;67.53&lt;/D&gt;&lt;D xsi:type="xsd:double"&gt;67.28&lt;/D&gt;&lt;D xsi:type="xsd:double"&gt;68.88&lt;/D&gt;&lt;D xsi:type="xsd:double"&gt;68.07&lt;/D&gt;&lt;D xsi:type="xsd:double"&gt;67.88&lt;/D&gt;&lt;D xsi:type="xsd:double"&gt;67.06&lt;/D&gt;&lt;D xsi:type="xsd:double"&gt;66.81&lt;/D&gt;&lt;D xsi:type="xsd:double"&gt;65.88&lt;/D&gt;&lt;D xsi:type="xsd:double"&gt;65.86&lt;/D&gt;&lt;D xsi:type="xsd:double"&gt;66.03&lt;/D&gt;&lt;D xsi:type="xsd:double"&gt;66.15&lt;/D&gt;&lt;D xsi:type="xsd:double"&gt;65.34&lt;/D&gt;&lt;D xsi:type="xsd:double"&gt;66.03&lt;/D&gt;&lt;D xsi:type="xsd:double"&gt;67.1&lt;/D&gt;&lt;D xsi:type="xsd:double"&gt;66.77&lt;/D&gt;&lt;D xsi:type="xsd:double"&gt;67.27&lt;/D&gt;&lt;D xsi:type="xsd:double"&gt;66.46&lt;/D&gt;&lt;D xsi:type="xsd:double"&gt;66.25&lt;/D&gt;&lt;D xsi:type="xsd:double"&gt;66.32&lt;/D&gt;&lt;D xsi:type="xsd:double"&gt;66.505&lt;/D&gt;&lt;D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xsi:type="xsd:double"&gt;63.645&lt;/D&gt;&lt;/FQL&gt;&lt;FQL&gt;&lt;Q&gt;XLU^FMA_PCT_ABOVE_MAVG(200,0,,,,"PORTAGG")&lt;/Q&gt;&lt;R&gt;1&lt;/R&gt;&lt;C&gt;1&lt;/C&gt;&lt;D xsi:type="xsd:double"&gt;93.9393939393939&lt;/D&gt;&lt;/FQL&gt;&lt;FQL&gt;&lt;Q&gt;LIT^PERCENT_CHANGE(FMA_EPS(+1,0,,,,"PORTAGG","MEAN"),FMA_EPS(+1,-3AM,,,,"PORTAGG","MEAN"))&lt;/Q&gt;&lt;R&gt;1&lt;/R&gt;&lt;C&gt;1&lt;/C&gt;&lt;D xsi:type="xsd:double"&gt;-42.6985275340264&lt;/D&gt;&lt;/FQL&gt;&lt;FQL&gt;&lt;Q&gt;XLP^PERCENT_CHANGE(FMA_EPS(+1,0,,,,"PORTAGG","MEAN"),FMA_EPS(+1,-1AM,,,,"PORTAGG","MEAN"))&lt;/Q&gt;&lt;R&gt;1&lt;/R&gt;&lt;C&gt;1&lt;/C&gt;&lt;D xsi:type="xsd:double"&gt;9.099859997186&lt;/D&gt;&lt;/FQL&gt;&lt;FQL&gt;&lt;Q&gt;SMH^FMA_PCT_ABOVE_MAVG(200,0,,,,"PORTAGG")&lt;/Q&gt;&lt;R&gt;1&lt;/R&gt;&lt;C&gt;1&lt;/C&gt;&lt;D xsi:type="xsd:double"&gt;38.4615384615385&lt;/D&gt;&lt;/FQL&gt;&lt;FQL&gt;&lt;Q&gt;ITA^PERCENT_CHANGE(FMA_EPS(+1,0,,,,"PORTAGG","MEAN"),FMA_EPS(+1,-3AM,,,,"PORTAGG","MEAN"))&lt;/Q&gt;&lt;R&gt;1&lt;/R&gt;&lt;C&gt;1&lt;/C&gt;&lt;D xsi:type="xsd:double"&gt;0.901651405310836&lt;/D&gt;&lt;/FQL&gt;&lt;FQL&gt;&lt;Q&gt;IAT^PERCENT_CHANGE(FMA_EPS(+1,0,,,,"PORTAGG","MEAN"),FMA_EPS(+1,-1AM,,,,"PORTAGG","MEAN"))&lt;/Q&gt;&lt;R&gt;1&lt;/R&gt;&lt;C&gt;1&lt;/C&gt;&lt;D xsi:type="xsd:double"&gt;1.78384372686297&lt;/D&gt;&lt;/FQL&gt;&lt;FQL&gt;&lt;Q&gt;VNQ^FMA_COS_UP("EPS","1M",+1,0,,,"PORTAGG","MEANR")&lt;/Q&gt;&lt;R&gt;1&lt;/R&gt;&lt;C&gt;1&lt;/C&gt;&lt;D xsi:type="xsd:double"&gt;79&lt;/D&gt;&lt;/FQL&gt;&lt;FQL&gt;&lt;Q&gt;XLE^COUNT(OS_TOP_HLDG_NAME(ALL,0D,,MTD,,ALL,EQ))&lt;/Q&gt;&lt;R&gt;1&lt;/R&gt;&lt;C&gt;1&lt;/C&gt;&lt;D xsi:type="xsd:long"&gt;24&lt;/D&gt;&lt;/FQL&gt;&lt;FQL&gt;&lt;Q&gt;GDX^FMA_COS_DOWN("EPS","1M",+1,0,,,"PORTAGG","MEANR")&lt;/Q&gt;&lt;R&gt;1&lt;/R&gt;&lt;C&gt;1&lt;/C&gt;&lt;D xsi:type="xsd:double"&gt;10&lt;/D&gt;&lt;/FQL&gt;&lt;FQL&gt;&lt;Q&gt;ITB^COUNT(OS_TOP_HLDG_NAME(ALL,0D,,MTD,,ALL,EQ))&lt;/Q&gt;&lt;R&gt;1&lt;/R&gt;&lt;C&gt;1&lt;/C&gt;&lt;D xsi:type="xsd:long"&gt;46&lt;/D&gt;&lt;/FQL&gt;&lt;FQL&gt;&lt;Q&gt;IBB^FMA_COS_UP("EPS","1M",+1,0,,,"PORTAGG","MEANR")&lt;/Q&gt;&lt;R&gt;1&lt;/R&gt;&lt;C&gt;1&lt;/C&gt;&lt;D xsi:type="xsd:double"&gt;57&lt;/D&gt;&lt;/FQL&gt;&lt;FQL&gt;&lt;Q&gt;XLI^FMA_COS_DOWN("EPS","1M",+1,0,,,"PORTAGG","MEANR")&lt;/Q&gt;&lt;R&gt;1&lt;/R&gt;&lt;C&gt;1&lt;/C&gt;&lt;D xsi:type="xsd:double"&gt;32&lt;/D&gt;&lt;/FQL&gt;&lt;FQL&gt;&lt;Q&gt;RSPT^P_PRICE(-1AM)/P_PRICE_HIGH_PR(-1AM,,,,,,"PRICE","CLOSE","52W")&lt;/Q&gt;&lt;R&gt;1&lt;/R&gt;&lt;C&gt;1&lt;/C&gt;&lt;D xsi:type="xsd:double"&gt;0.94285715&lt;/D&gt;&lt;/FQL&gt;&lt;FQL&gt;&lt;Q&gt;XLU^P_PRICE(-1AM)/P_PRICE_HIGH_PR(-1AM,,,,,,"PRICE","CLOSE","52W")&lt;/Q&gt;&lt;R&gt;1&lt;/R&gt;&lt;C&gt;1&lt;/C&gt;&lt;D xsi:type="xsd:double"&gt;0.9916604&lt;/D&gt;&lt;/FQL&gt;&lt;FQL&gt;&lt;Q&gt;XLE^P_PRICE(-1AM)/P_PRICE_HIGH_PR(-1AM,,,,,,"PRICE","CLOSE","52W")&lt;/Q&gt;&lt;R&gt;1&lt;/R&gt;&lt;C&gt;1&lt;/C&gt;&lt;D xsi:type="xsd:double"&gt;0.89630914&lt;/D&gt;&lt;/FQL&gt;&lt;FQL&gt;&lt;Q&gt;COPX^P_PRICE(-1AM)/P_PRICE_HIGH_PR(-1AM,,,,,,"PRICE","CLOSE","52W")&lt;/Q&gt;&lt;R&gt;1&lt;/R&gt;&lt;C&gt;1&lt;/C&gt;&lt;D xsi:type="xsd:double"&gt;0.7996965&lt;/D&gt;&lt;/FQL&gt;&lt;FQL&gt;&lt;Q&gt;XRT^P_PRICE(-1AM)/P_PRICE_HIGH_PR(-1AM,,,,,,"PRICE","CLOSE","52W")&lt;/Q&gt;&lt;R&gt;1&lt;/R&gt;&lt;C&gt;1&lt;/C&gt;&lt;D xsi:type="xsd:double"&gt;0.96436244&lt;/D&gt;&lt;/FQL&gt;&lt;FQL&gt;&lt;Q&gt;SMH^P_PRICE(-1AM)/P_PRICE_HIGH_PR(-1AM,,,,,,"PRICE","CLOSE","52W")&lt;/Q&gt;&lt;R&gt;1&lt;/R&gt;&lt;C&gt;1&lt;/C&gt;&lt;D xsi:type="xsd:double"&gt;0.82148826&lt;/D&gt;&lt;/FQL&gt;&lt;FQL&gt;&lt;Q&gt;ITB^P_PRICE(-1AM)/P_PRICE_HIGH_PR(-1AM,,,,,,"PRICE","CLOSE","52W")&lt;/Q&gt;&lt;R&gt;1&lt;/R&gt;&lt;C&gt;1&lt;/C&gt;&lt;D xsi:type="xsd:double"&gt;0.99864787&lt;/D&gt;&lt;/FQL&gt;&lt;FQL&gt;&lt;Q&gt;PSCI^P_PRICE(-1AM)/P_PRICE_HIGH_PR(-1AM,,,,,,"PRICE","CLOSE","52W")&lt;/Q&gt;&lt;R&gt;1&lt;/R&gt;&lt;C&gt;1&lt;/C&gt;&lt;D xsi:type="xsd:double"&gt;0.96166223&lt;/D&gt;&lt;/FQL&gt;&lt;FQL&gt;&lt;Q&gt;KIE^P_PRICE(-1AM)/P_PRICE_HIGH_PR(-1AM,,,,,,"PRICE","CLOSE","52W")&lt;/Q&gt;&lt;R&gt;1&lt;/R&gt;&lt;C&gt;1&lt;/C&gt;&lt;D xsi:type="xsd:double"&gt;1&lt;/D&gt;&lt;/FQL&gt;&lt;FQL&gt;&lt;Q&gt;XLI^FMA_COS_UP("EPS","1M",+1,0,,,"PORTAGG","MEANR")&lt;/Q&gt;&lt;R&gt;1&lt;/R&gt;&lt;C&gt;1&lt;/C&gt;&lt;D xsi:type="xsd:double"&gt;28&lt;/D&gt;&lt;/FQL&gt;&lt;FQL&gt;&lt;Q&gt;TAN^FG_TOTAL_RETURNC(0,-1AM)&lt;/Q&gt;&lt;R&gt;1&lt;/R&gt;&lt;C&gt;1&lt;/C&gt;&lt;D xsi:type="xsd:double"&gt;-9.915561&lt;/D&gt;&lt;/FQL&gt;&lt;FQL&gt;&lt;Q&gt;XLY^FG_TOTAL_RETURNC(0,-1AM)&lt;/Q&gt;&lt;R&gt;1&lt;/R&gt;&lt;C&gt;1&lt;/C&gt;&lt;D xsi:type="xsd:double"&gt;3.717959&lt;/D&gt;&lt;/FQL&gt;&lt;FQL&gt;&lt;Q&gt;IYT^FG_TOTAL_RETURNC(0,-1AM)&lt;/Q&gt;&lt;R&gt;1&lt;/R&gt;&lt;C&gt;1&lt;/C&gt;&lt;D xsi:type="xsd:double"&gt;4.4407606&lt;/D&gt;&lt;/FQL&gt;&lt;FQL&gt;&lt;Q&gt;XLF^FG_TOTAL_RETURNC(0,-1AM)&lt;/Q&gt;&lt;R&gt;1&lt;/R&gt;&lt;C&gt;1&lt;/C&gt;&lt;D xsi:type="xsd:double"&gt;5.760634&lt;/D&gt;&lt;/FQL&gt;&lt;FQL&gt;&lt;Q&gt;ICLN^P_PRICE(0)/P_PRICE_HIGH_PR(0,,,,,,"PRICE","CLOSE","52W")&lt;/Q&gt;&lt;R&gt;1&lt;/R&gt;&lt;C&gt;1&lt;/C&gt;&lt;D xsi:type="xsd:double"&gt;0.8544183&lt;/D&gt;&lt;/FQL&gt;&lt;FQL&gt;&lt;Q&gt;IYG^P_PRICE(0)/P_PRICE_HIGH_PR(0,,,,,,"PRICE","CLOSE","52W")&lt;/Q&gt;&lt;R&gt;1&lt;/R&gt;&lt;C&gt;1&lt;/C&gt;&lt;D xsi:type="xsd:double"&gt;0.99986714&lt;/D&gt;&lt;/FQL&gt;&lt;FQL&gt;&lt;Q&gt;LIT^FG_TOTAL_RETURNC(0,-6AM)&lt;/Q&gt;&lt;R&gt;1&lt;/R&gt;&lt;C&gt;1&lt;/C&gt;&lt;D xsi:type="xsd:double"&gt;0.51703453&lt;/D&gt;&lt;/FQL&gt;&lt;FQL&gt;&lt;Q&gt;IYG^FG_TOTAL_RETURNC(0,-1AM)&lt;/Q&gt;&lt;R&gt;1&lt;/R&gt;&lt;C&gt;1&lt;/C&gt;&lt;D xsi:type="xsd:double"&gt;6.907904&lt;/D&gt;&lt;/FQL&gt;&lt;FQL&gt;&lt;Q&gt;TAN^PERCENT_CHANGE(FMA_EPS(+1,0,,,,"PORTAGG","MEAN"),FMA_EPS(+1,-3AM,,,,"PORTAGG","MEAN"))&lt;/Q&gt;&lt;R&gt;1&lt;/R&gt;&lt;C&gt;1&lt;/C&gt;&lt;D xsi:type="xsd:double"&gt;-10.1687397151268&lt;/D&gt;&lt;/FQL&gt;&lt;FQL&gt;&lt;Q&gt;XLP^FMA_PCT_ABOVE_MAVG(200,0,,,,"PORTAGG")&lt;/Q&gt;&lt;R&gt;1&lt;/R&gt;&lt;C&gt;1&lt;/C&gt;&lt;D xsi:type="xsd:double"&gt;62.5&lt;/D&gt;&lt;/FQL&gt;&lt;FQL&gt;&lt;Q&gt;ITA^PERCENT_CHANGE(FMA_EPS(+1,0,,,,"PORTAGG","MEAN"),FMA_EPS(+1,-1AM,,,,"PORTAGG","MEAN"))&lt;/Q&gt;&lt;R&gt;1&lt;/R&gt;&lt;C&gt;1&lt;/C&gt;&lt;D xsi:type="xsd:double"&gt;5.13055307632861&lt;/D&gt;&lt;/FQL&gt;&lt;FQL&gt;&lt;Q&gt;IAT^FMA_PCT_ABOVE_MAVG(200,0,,,,"PORTAGG")&lt;/Q&gt;&lt;R&gt;1&lt;/R&gt;&lt;C&gt;1&lt;/C&gt;&lt;D xsi:type="xsd:double"&gt;97.1428571428571&lt;/D&gt;&lt;/FQL&gt;&lt;FQL&gt;&lt;Q&gt;LIT^P_PRICE(0,-200D)&lt;/Q&gt;&lt;R&gt;201&lt;/R&gt;&lt;C&gt;1&lt;/C&gt;&lt;D xsi:type="xsd:double"&gt;42.86&lt;/D&gt;&lt;D xsi:type="xsd:double"&gt;41.76&lt;/D&gt;&lt;D xsi:type="xsd:double"&gt;42.81&lt;/D&gt;&lt;D xsi:type="xsd:double"&gt;42.5&lt;/D&gt;&lt;D xsi:type="xsd:double"&gt;44.03&lt;/D&gt;&lt;D xsi:type="xsd:double"&gt;44.9&lt;/D&gt;&lt;D xsi:type="xsd:double"&gt;45.74&lt;/D&gt;&lt;D xsi:type="xsd:double"&gt;45.73&lt;/D&gt;&lt;D xsi:type="xsd:double"&gt;46.91&lt;/D&gt;&lt;D xsi:type="xsd:double"&gt;48.97&lt;/D&gt;&lt;D xsi:type="xsd:double"&gt;46.07&lt;/D&gt;&lt;D xsi:type="xsd:double"&gt;44.49&lt;/D&gt;&lt;D xsi:type="xsd:double"&gt;45.4&lt;/D&gt;&lt;D xsi:type="xsd:double"&gt;44.11&lt;/D&gt;&lt;D xsi:type="xsd:double"&gt;43.59&lt;/D&gt;&lt;D xsi:type="xsd:double"&gt;42.51&lt;/D&gt;&lt;D xsi:type="xsd:double"&gt;41.11&lt;/D&gt;&lt;D xsi:type="xsd:double"&gt;38.94&lt;/D&gt;&lt;D xsi:type="xsd:double"&gt;39.47&lt;/D&gt;&lt;D xsi:type="xsd:double"&gt;37.26&lt;/D&gt;&lt;D xsi:type="xsd:double"&gt;36.77&lt;/D&gt;&lt;D xsi:type="xsd:double"&gt;37.63&lt;/D&gt;&lt;D xsi:type="xsd:double"&gt;36.81&lt;/D&gt;&lt;D xsi:type="xsd:double"&gt;37.25&lt;/D&gt;&lt;D xsi:type="xsd:double"&gt;37.28&lt;/D&gt;&lt;D xsi:type="xsd:double"&gt;37.14&lt;/D&gt;&lt;D xsi:type="xsd:double"&gt;37.68&lt;/D&gt;&lt;D xsi:type="xsd:double"&gt;37.71&lt;/D&gt;&lt;D xsi:type="xsd:double"&gt;35.09&lt;/D&gt;&lt;D xsi:type="xsd:double"&gt;35.37&lt;/D&gt;&lt;D xsi:type="xsd:double"&gt;35.01&lt;/D&gt;&lt;D xsi:type="xsd:double"&gt;36.74&lt;/D&gt;&lt;D xsi:type="xsd:double"&gt;36.72&lt;/D&gt;&lt;D xsi:type="xsd:double"&gt;36.63&lt;/D&gt;&lt;D xsi:type="xsd:double"&gt;37.91&lt;/D&gt;&lt;D xsi:type="xsd:double"&gt;37.4&lt;/D&gt;&lt;D xsi:type="xsd:double"&gt;36.71&lt;/D&gt;&lt;D xsi:type="xsd:double"&gt;37.32&lt;/D&gt;&lt;D xsi:type="xsd:double"&gt;37.51&lt;/D&gt;&lt;D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xsi:type="xsd:double"&gt;49.25&lt;/D&gt;&lt;/FQL&gt;&lt;FQL&gt;&lt;Q&gt;ITA^P_PRICE(0,-200D)&lt;/Q&gt;&lt;R&gt;201&lt;/R&gt;&lt;C&gt;1&lt;/C&gt;&lt;D xsi:type="xsd:double"&gt;154.86&lt;/D&gt;&lt;D xsi:type="xsd:double"&gt;154.9&lt;/D&gt;&lt;D xsi:type="xsd:double"&gt;154.69&lt;/D&gt;&lt;D xsi:type="xsd:double"&gt;152.96&lt;/D&gt;&lt;D xsi:type="xsd:double"&gt;153.75&lt;/D&gt;&lt;D xsi:type="xsd:double"&gt;152.86&lt;/D&gt;&lt;D xsi:type="xsd:double"&gt;150.39&lt;/D&gt;&lt;D xsi:type="xsd:double"&gt;151.84&lt;/D&gt;&lt;D xsi:type="xsd:double"&gt;151.38&lt;/D&gt;&lt;D xsi:type="xsd:double"&gt;151.33&lt;/D&gt;&lt;D xsi:type="xsd:double"&gt;151.8&lt;/D&gt;&lt;D xsi:type="xsd:double"&gt;150.37&lt;/D&gt;&lt;D xsi:type="xsd:double"&gt;151.36&lt;/D&gt;&lt;D xsi:type="xsd:double"&gt;151.35&lt;/D&gt;&lt;D xsi:type="xsd:double"&gt;149.64&lt;/D&gt;&lt;D xsi:type="xsd:double"&gt;148.51&lt;/D&gt;&lt;D xsi:type="xsd:double"&gt;147.8&lt;/D&gt;&lt;D xsi:type="xsd:double"&gt;148.74&lt;/D&gt;&lt;D xsi:type="xsd:double"&gt;149.21&lt;/D&gt;&lt;D xsi:type="xsd:double"&gt;149.62&lt;/D&gt;&lt;D xsi:type="xsd:double"&gt;147.89&lt;/D&gt;&lt;D xsi:type="xsd:double"&gt;147.28&lt;/D&gt;&lt;D xsi:type="xsd:double"&gt;145.81&lt;/D&gt;&lt;D xsi:type="xsd:double"&gt;145.72&lt;/D&gt;&lt;D xsi:type="xsd:double"&gt;146.07&lt;/D&gt;&lt;D xsi:type="xsd:double"&gt;145.39&lt;/D&gt;&lt;D xsi:type="xsd:double"&gt;144.17&lt;/D&gt;&lt;D xsi:type="xsd:double"&gt;142.29&lt;/D&gt;&lt;D xsi:type="xsd:double"&gt;142.39&lt;/D&gt;&lt;D xsi:type="xsd:double"&gt;142.93&lt;/D&gt;&lt;D xsi:type="xsd:double"&gt;139.97&lt;/D&gt;&lt;D xsi:type="xsd:double"&gt;142.25&lt;/D&gt;&lt;D xsi:type="xsd:double"&gt;143.61&lt;/D&gt;&lt;D xsi:type="xsd:double"&gt;142.66&lt;/D&gt;&lt;D xsi:type="xsd:double"&gt;147.71&lt;/D&gt;&lt;D xsi:type="xsd:double"&gt;146.76&lt;/D&gt;&lt;D xsi:type="xsd:double"&gt;145.3&lt;/D&gt;&lt;D xsi:type="xsd:double"&gt;144.75&lt;/D&gt;&lt;D xsi:type="xsd:double"&gt;144.4&lt;/D&gt;&lt;D xsi:type="xsd:double"&gt;144.81&lt;/D&gt;&lt;D xsi:type="xsd:double"&gt;143.95&lt;/D&gt;&lt;D xsi:type="xsd:double"&gt;143.89&lt;/D&gt;&lt;D xsi:type="xsd:double"&gt;143.34&lt;/D&gt;&lt;D xsi:type="xsd:double"&gt;144.49&lt;/D&gt;&lt;D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xsi:type="xsd:double"&gt;123.73&lt;/D&gt;&lt;/FQL&gt;&lt;FQL&gt;&lt;Q&gt;LIT^PERCENT_CHANGE(FMA_EPS(+1,0,,,,"PORTAGG","MEAN"),FMA_EPS(+1,-1AM,,,,"PORTAGG","MEAN"))&lt;/Q&gt;&lt;R&gt;1&lt;/R&gt;&lt;C&gt;1&lt;/C&gt;&lt;D xsi:type="xsd:double"&gt;-10.6719211872463&lt;/D&gt;&lt;/FQL&gt;&lt;FQL&gt;&lt;Q&gt;PTF^PERCENT_CHANGE(FMA_EPS(+1,0,,,,"PORTAGG","MEAN"),FMA_EPS(+1,-3AM,,,,"PORTAGG","MEAN"))&lt;/Q&gt;&lt;R&gt;1&lt;/R&gt;&lt;C&gt;1&lt;/C&gt;&lt;D xsi:type="xsd:double"&gt;22.1715138381306&lt;/D&gt;&lt;/FQL&gt;&lt;FQL&gt;&lt;Q&gt;XTL^COUNT(OS_TOP_HLDG_NAME(ALL,0D,,MTD,,ALL,EQ))&lt;/Q&gt;&lt;R&gt;1&lt;/R&gt;&lt;C&gt;1&lt;/C&gt;&lt;D xsi:type="xsd:long"&gt;41&lt;/D&gt;&lt;/FQL&gt;&lt;FQL&gt;&lt;Q&gt;XLB^P_PRICE(0)/P_PRICE_HIGH_PR(0,,,,,,"PRICE","CLOSE","52W")&lt;/Q&gt;&lt;R&gt;1&lt;/R&gt;&lt;C&gt;1&lt;/C&gt;&lt;D xsi:type="xsd:double"&gt;1&lt;/D&gt;&lt;/FQL&gt;&lt;FQL&gt;&lt;Q&gt;IBB^FG_TOTAL_RETURNC(0,-1AM)&lt;/Q&gt;&lt;R&gt;1&lt;/R&gt;&lt;C&gt;1&lt;/C&gt;&lt;D xsi:type="xsd:double"&gt;-0.9523988&lt;/D&gt;&lt;/FQL&gt;&lt;FQL&gt;&lt;Q&gt;ICLN^P_PRICE(0)/P_PRICE_LOW_PR(0,,,,,,"PRICE","CLOSE","52W")&lt;/Q&gt;&lt;R&gt;1&lt;/R&gt;&lt;C&gt;1&lt;/C&gt;&lt;D xsi:type="xsd:double"&gt;1.045101&lt;/D&gt;&lt;/FQL&gt;&lt;FQL&gt;&lt;Q&gt;LIT^P_PRICE(0)/P_PRICE_LOW_PR(0,,,,,,"PRICE","CLOSE","52W")&lt;/Q&gt;&lt;R&gt;1&lt;/R&gt;&lt;C&gt;1&lt;/C&gt;&lt;D xsi:type="xsd:double"&gt;1.2242217&lt;/D&gt;&lt;/FQL&gt;&lt;FQL&gt;&lt;Q&gt;XLB^P_PRICE(0)/P_PRICE_LOW_PR(0,,,,,,"PRICE","CLOSE","52W")&lt;/Q&gt;&lt;R&gt;1&lt;/R&gt;&lt;C&gt;1&lt;/C&gt;&lt;D xsi:type="xsd:double"&gt;1.3111738&lt;/D&gt;&lt;/FQL&gt;&lt;FQL&gt;&lt;Q&gt;ITA^FMA_PCT_ABOVE_MAVG(200,0,,,,"PORTAGG")&lt;/Q&gt;&lt;R&gt;1&lt;/R&gt;&lt;C&gt;1&lt;/C&gt;&lt;D xsi:type="xsd:double"&gt;71.4285714285714&lt;/D&gt;&lt;/FQL&gt;&lt;FQL&gt;&lt;Q&gt;KIE^PERCENT_CHANGE(FMA_EPS(+1,0,,,,"PORTAGG","MEAN"),FMA_EPS(+1,-3AM,,,,"PORTAGG","MEAN"))&lt;/Q&gt;&lt;R&gt;1&lt;/R&gt;&lt;C&gt;1&lt;/C&gt;&lt;D xsi:type="xsd:double"&gt;3.39670370886199&lt;/D&gt;&lt;/FQL&gt;&lt;FQL&gt;&lt;Q&gt;XTL^FMA_COS_DOWN("EPS","1M",+1,0,,,"PORTAGG","MEANR")&lt;/Q&gt;&lt;R&gt;1&lt;/R&gt;&lt;C&gt;1&lt;/C&gt;&lt;D xsi:type="xsd:double"&gt;7&lt;/D&gt;&lt;/FQL&gt;&lt;FQL&gt;&lt;Q&gt;XLB^COUNT(OS_TOP_HLDG_NAME(ALL,0D,,MTD,,ALL,EQ))&lt;/Q&gt;&lt;R&gt;1&lt;/R&gt;&lt;C&gt;1&lt;/C&gt;&lt;D xsi:type="xsd:long"&gt;30&lt;/D&gt;&lt;/FQL&gt;&lt;FQL&gt;&lt;Q&gt;ITB^FMA_COS_UP("EPS","1M",+1,0,,,"PORTAGG","MEANR")&lt;/Q&gt;&lt;R&gt;1&lt;/R&gt;&lt;C&gt;1&lt;/C&gt;&lt;D xsi:type="xsd:double"&gt;13&lt;/D&gt;&lt;/FQL&gt;&lt;FQL&gt;&lt;Q&gt;IYG^COUNT(OS_TOP_HLDG_NAME(ALL,0D,,MTD,,ALL,EQ))&lt;/Q&gt;&lt;R&gt;1&lt;/R&gt;&lt;C&gt;1&lt;/C&gt;&lt;D xsi:type="xsd:long"&gt;104&lt;/D&gt;&lt;/FQL&gt;&lt;FQL&gt;&lt;Q&gt;RSPT^FG_TOTAL_RETURNC(-1AM,-4AM)&lt;/Q&gt;&lt;R&gt;1&lt;/R&gt;&lt;C&gt;1&lt;/C&gt;&lt;D xsi:type="xsd:double"&gt;-2.1483123&lt;/D&gt;&lt;/FQL&gt;&lt;FQL&gt;&lt;Q&gt;XLU^FG_TOTAL_RETURNC(-1AM,-4AM)&lt;/Q&gt;&lt;R&gt;1&lt;/R&gt;&lt;C&gt;1&lt;/C&gt;&lt;D xsi:type="xsd:double"&gt;14.3130665&lt;/D&gt;&lt;/FQL&gt;&lt;FQL&gt;&lt;Q&gt;XLE^FG_TOTAL_RETURNC(-1AM,-4AM)&lt;/Q&gt;&lt;R&gt;1&lt;/R&gt;&lt;C&gt;1&lt;/C&gt;&lt;D xsi:type="xsd:double"&gt;-0.046873093&lt;/D&gt;&lt;/FQL&gt;&lt;FQL&gt;&lt;Q&gt;COPX^FG_TOTAL_RETURNC(-1AM,-4AM)&lt;/Q&gt;&lt;R&gt;1&lt;/R&gt;&lt;C&gt;1&lt;/C&gt;&lt;D xsi:type="xsd:double"&gt;-5.15905&lt;/D&gt;&lt;/FQL&gt;&lt;FQL&gt;&lt;Q&gt;XRT^FG_TOTAL_RETURNC(-1AM,-4AM)&lt;/Q&gt;&lt;R&gt;1&lt;/R&gt;&lt;C&gt;1&lt;/C&gt;&lt;D xsi:type="xsd:double"&gt;0.76960325&lt;/D&gt;&lt;/FQL&gt;&lt;FQL&gt;&lt;Q&gt;ITB^FG_TOTAL_RETURNC(-1AM,-4AM)&lt;/Q&gt;&lt;R&gt;1&lt;/R&gt;&lt;C&gt;1&lt;/C&gt;&lt;D xsi:type="xsd:double"&gt;21.997665&lt;/D&gt;&lt;/FQL&gt;&lt;FQL&gt;&lt;Q&gt;PSCI^FG_TOTAL_RETURNC(-1AM,-4AM)&lt;/Q&gt;&lt;R&gt;1&lt;/R&gt;&lt;C&gt;1&lt;/C&gt;&lt;D xsi:type="xsd:double"&gt;6.5696716&lt;/D&gt;&lt;/FQL&gt;&lt;FQL&gt;&lt;Q&gt;IGV^FG_TOTAL_RETURNC(0,-6AM)&lt;/Q&gt;&lt;R&gt;1&lt;/R&gt;&lt;C&gt;1&lt;/C&gt;&lt;D xsi:type="xsd:double"&gt;16.113209&lt;/D&gt;&lt;/FQL&gt;&lt;FQL&gt;&lt;Q&gt;IYG^FG_TOTAL_RETURNC(0,-6AM)&lt;/Q&gt;&lt;R&gt;1&lt;/R&gt;&lt;C&gt;1&lt;/C&gt;&lt;D xsi:type="xsd:double"&gt;20.865953&lt;/D&gt;&lt;/FQL&gt;&lt;FQL&gt;&lt;Q&gt;VNQ^FG_TOTAL_RETURNC(0,-1AM)&lt;/Q&gt;&lt;R&gt;1&lt;/R&gt;&lt;C&gt;1&lt;/C&gt;&lt;D xsi:type="xsd:double"&gt;0.17312765&lt;/D&gt;&lt;/FQL&gt;&lt;FQL&gt;&lt;Q&gt;LIT^FG_TOTAL_RETURNC(0,-1AM)&lt;/Q&gt;&lt;R&gt;1&lt;/R&gt;&lt;C&gt;1&lt;/C&gt;&lt;D xsi:type="xsd:double"&gt;16.435755&lt;/D&gt;&lt;/FQL&gt;&lt;FQL&gt;&lt;Q&gt;IYT^FG_TOTAL_RETURNC(-1AM,-4AM)&lt;/Q&gt;&lt;R&gt;1&lt;/R&gt;&lt;C&gt;1&lt;/C&gt;&lt;D xsi:type="xsd:double"&gt;6.776476&lt;/D&gt;&lt;/FQL&gt;&lt;FQL&gt;&lt;Q&gt;PICK^P_PRICE(0,-200D)&lt;/Q&gt;&lt;R&gt;201&lt;/R&gt;&lt;C&gt;1&lt;/C&gt;&lt;D xsi:type="xsd:double"&gt;41.49&lt;/D&gt;&lt;D xsi:type="xsd:double"&gt;41.16&lt;/D&gt;&lt;D xsi:type="xsd:double"&gt;41.54&lt;/D&gt;&lt;D xsi:type="xsd:double"&gt;41.24&lt;/D&gt;&lt;D xsi:type="xsd:double"&gt;42&lt;/D&gt;&lt;D xsi:type="xsd:double"&gt;42.14&lt;/D&gt;&lt;D xsi:type="xsd:double"&gt;41.77&lt;/D&gt;&lt;D xsi:type="xsd:double"&gt;41.43&lt;/D&gt;&lt;D xsi:type="xsd:double"&gt;41.64&lt;/D&gt;&lt;D xsi:type="xsd:double"&gt;43.16&lt;/D&gt;&lt;D xsi:type="xsd:double"&gt;43.25&lt;/D&gt;&lt;D xsi:type="xsd:double"&gt;42.74&lt;/D&gt;&lt;D xsi:type="xsd:double"&gt;43.7&lt;/D&gt;&lt;D xsi:type="xsd:double"&gt;43.47&lt;/D&gt;&lt;D xsi:type="xsd:double"&gt;43.21&lt;/D&gt;&lt;D xsi:type="xsd:double"&gt;43.32&lt;/D&gt;&lt;D xsi:type="xsd:double"&gt;43.17&lt;/D&gt;&lt;D xsi:type="xsd:double"&gt;41.36&lt;/D&gt;&lt;D xsi:type="xsd:double"&gt;41.54&lt;/D&gt;&lt;D xsi:type="xsd:double"&gt;39.65&lt;/D&gt;&lt;D xsi:type="xsd:double"&gt;39.34&lt;/D&gt;&lt;D xsi:type="xsd:double"&gt;39.84&lt;/D&gt;&lt;D xsi:type="xsd:double"&gt;38.54&lt;/D&gt;&lt;D xsi:type="xsd:double"&gt;38.51&lt;/D&gt;&lt;D xsi:type="xsd:double"&gt;38.58&lt;/D&gt;&lt;D xsi:type="xsd:double"&gt;38.23&lt;/D&gt;&lt;D xsi:type="xsd:double"&gt;37.62&lt;/D&gt;&lt;D xsi:type="xsd:double"&gt;36.93&lt;/D&gt;&lt;D xsi:type="xsd:double"&gt;36.29&lt;/D&gt;&lt;D xsi:type="xsd:double"&gt;36.57&lt;/D&gt;&lt;D xsi:type="xsd:double"&gt;36.37&lt;/D&gt;&lt;D xsi:type="xsd:double"&gt;37.13&lt;/D&gt;&lt;D xsi:type="xsd:double"&gt;37.13&lt;/D&gt;&lt;D xsi:type="xsd:double"&gt;37.26&lt;/D&gt;&lt;D xsi:type="xsd:double"&gt;39.16&lt;/D&gt;&lt;D xsi:type="xsd:double"&gt;39.09&lt;/D&gt;&lt;D xsi:type="xsd:double"&gt;38.91&lt;/D&gt;&lt;D xsi:type="xsd:double"&gt;39.76&lt;/D&gt;&lt;D xsi:type="xsd:double"&gt;39.63&lt;/D&gt;&lt;D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</t>
        </r>
      </text>
    </comment>
    <comment ref="A8" authorId="0" shapeId="0" xr:uid="{442762CF-2587-4122-80CC-04CD04D344D9}">
      <text>
        <r>
          <rPr>
            <b/>
            <sz val="9"/>
            <color indexed="81"/>
            <rFont val="Tahoma"/>
            <charset val="1"/>
          </rPr>
          <t>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xsi:type="xsd:double"&gt;42.25&lt;/D&gt;&lt;/FQL&gt;&lt;FQL&gt;&lt;Q&gt;PRN^P_PRICE(0,-200D)&lt;/Q&gt;&lt;R&gt;201&lt;/R&gt;&lt;C&gt;1&lt;/C&gt;&lt;D xsi:type="xsd:double"&gt;161.3&lt;/D&gt;&lt;D xsi:type="xsd:double"&gt;161.75&lt;/D&gt;&lt;D xsi:type="xsd:double"&gt;161.82&lt;/D&gt;&lt;D xsi:type="xsd:double"&gt;157.77&lt;/D&gt;&lt;D xsi:type="xsd:double"&gt;159.01&lt;/D&gt;&lt;D xsi:type="xsd:double"&gt;157.69&lt;/D&gt;&lt;D xsi:type="xsd:double"&gt;154.37&lt;/D&gt;&lt;D xsi:type="xsd:double"&gt;155.96&lt;/D&gt;&lt;D xsi:type="xsd:double"&gt;154.985&lt;/D&gt;&lt;D xsi:type="xsd:double"&gt;154.16&lt;/D&gt;&lt;D xsi:type="xsd:double"&gt;154&lt;/D&gt;&lt;D xsi:type="xsd:double"&gt;151.92&lt;/D&gt;&lt;D xsi:type="xsd:double"&gt;153.14&lt;/D&gt;&lt;D xsi:type="xsd:double"&gt;152.48&lt;/D&gt;&lt;D xsi:type="xsd:double"&gt;152.99&lt;/D&gt;&lt;D xsi:type="xsd:double"&gt;152.26&lt;/D&gt;&lt;D xsi:type="xsd:double"&gt;152.16&lt;/D&gt;&lt;D xsi:type="xsd:double"&gt;152.05&lt;/D&gt;&lt;D xsi:type="xsd:double"&gt;152.4&lt;/D&gt;&lt;D xsi:type="xsd:double"&gt;152.02&lt;/D&gt;&lt;D xsi:type="xsd:double"&gt;151.31&lt;/D&gt;&lt;D xsi:type="xsd:double"&gt;151.3&lt;/D&gt;&lt;D xsi:type="xsd:double"&gt;146.61&lt;/D&gt;&lt;D xsi:type="xsd:double"&gt;146.56&lt;/D&gt;&lt;D xsi:type="xsd:double"&gt;145.68&lt;/D&gt;&lt;D xsi:type="xsd:double"&gt;145.04&lt;/D&gt;&lt;D xsi:type="xsd:double"&gt;142.85&lt;/D&gt;&lt;D xsi:type="xsd:double"&gt;140.83&lt;/D&gt;&lt;D xsi:type="xsd:double"&gt;138.62&lt;/D&gt;&lt;D xsi:type="xsd:double"&gt;137.52&lt;/D&gt;&lt;D xsi:type="xsd:double"&gt;135.22&lt;/D&gt;&lt;D xsi:type="xsd:double"&gt;137.37&lt;/D&gt;&lt;D xsi:type="xsd:double"&gt;139.59&lt;/D&gt;&lt;D xsi:type="xsd:double"&gt;139.01&lt;/D&gt;&lt;D xsi:type="xsd:double"&gt;145.42&lt;/D&gt;&lt;D xsi:type="xsd:double"&gt;143.46&lt;/D&gt;&lt;D xsi:type="xsd:double"&gt;142.51&lt;/D&gt;&lt;D xsi:type="xsd:double"&gt;143.23&lt;/D&gt;&lt;D xsi:type="xsd:double"&gt;143.34&lt;/D&gt;&lt;D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xsi:type="xsd:double"&gt;113.68&lt;/D&gt;&lt;/FQL&gt;&lt;FQL&gt;&lt;Q&gt;VNQ^P_PRICE(0)/P_PRICE_LOW_PR(0,,,,,,"PRICE","CLOSE","52W")&lt;/Q&gt;&lt;R&gt;1&lt;/R&gt;&lt;C&gt;1&lt;/C&gt;&lt;D xsi:type="xsd:double"&gt;1.3724138&lt;/D&gt;&lt;/FQL&gt;&lt;FQL&gt;&lt;Q&gt;IBB^P_PRICE(0)/P_PRICE_LOW_PR(0,,,,,,"PRICE","CLOSE","52W")&lt;/Q&gt;&lt;R&gt;1&lt;/R&gt;&lt;C&gt;1&lt;/C&gt;&lt;D xsi:type="xsd:double"&gt;1.2980162&lt;/D&gt;&lt;/FQL&gt;&lt;FQL&gt;&lt;Q&gt;IGV^P_PRICE(0)/P_PRICE_LOW_PR(0,,,,,,"PRICE","CLOSE","52W")&lt;/Q&gt;&lt;R&gt;1&lt;/R&gt;&lt;C&gt;1&lt;/C&gt;&lt;D xsi:type="xsd:double"&gt;1.4020777&lt;/D&gt;&lt;/FQL&gt;&lt;FQL&gt;&lt;Q&gt;ITA^P_PRICE(0)/P_PRICE_LOW_PR(0,,,,,,"PRICE","CLOSE","52W")&lt;/Q&gt;&lt;R&gt;1&lt;/R&gt;&lt;C&gt;1&lt;/C&gt;&lt;D xsi:type="xsd:double"&gt;1.4498643&lt;/D&gt;&lt;/FQL&gt;&lt;FQL&gt;&lt;Q&gt;IYG^P_PRICE(0)/P_PRICE_LOW_PR(0,,,,,,"PRICE","CLOSE","52W")&lt;/Q&gt;&lt;R&gt;1&lt;/R&gt;&lt;C&gt;1&lt;/C&gt;&lt;D xsi:type="xsd:double"&gt;1.5562696&lt;/D&gt;&lt;/FQL&gt;&lt;FQL&gt;&lt;Q&gt;RSPT^PERCENT_CHANGE(FMA_EPS(+1,0,,,,"PORTAGG","MEAN"),FMA_EPS(+1,-3AM,,,,"PORTAGG","MEAN"))&lt;/Q&gt;&lt;R&gt;1&lt;/R&gt;&lt;C&gt;1&lt;/C&gt;&lt;D xsi:type="xsd:double"&gt;0.389078245443099&lt;/D&gt;&lt;/FQL&gt;&lt;FQL&gt;&lt;Q&gt;TAN^PERCENT_CHANGE(FMA_EPS(+1,0,,,,"PORTAGG","MEAN"),FMA_EPS(+1,-1AM,,,,"PORTAGG","MEAN"))&lt;/Q&gt;&lt;R&gt;1&lt;/R&gt;&lt;C&gt;1&lt;/C&gt;&lt;D xsi:type="xsd:double"&gt;1254.83912659069&lt;/D&gt;&lt;/FQL&gt;&lt;FQL&gt;&lt;Q&gt;LIT^FMA_PCT_ABOVE_MAVG(200,0,,,,"PORTAGG")&lt;/Q&gt;&lt;R&gt;1&lt;/R&gt;&lt;C&gt;1&lt;/C&gt;&lt;D xsi:type="xsd:double"&gt;36.5853658536585&lt;/D&gt;&lt;/FQL&gt;&lt;FQL&gt;&lt;Q&gt;XRT^PERCENT_CHANGE(FMA_EPS(+1,0,,,,"PORTAGG","MEAN"),FMA_EPS(+1,-3AM,,,,"PORTAGG","MEAN"))&lt;/Q&gt;&lt;R&gt;1&lt;/R&gt;&lt;C&gt;1&lt;/C&gt;&lt;D xsi:type="xsd:double"&gt;-3.1170401106183&lt;/D&gt;&lt;/FQL&gt;&lt;FQL&gt;&lt;Q&gt;PTF^PERCENT_CHANGE(FMA_EPS(+1,0,,,,"PORTAGG","MEAN"),FMA_EPS(+1,-1AM,,,,"PORTAGG","MEAN"))&lt;/Q&gt;&lt;R&gt;1&lt;/R&gt;&lt;C&gt;1&lt;/C&gt;&lt;D xsi:type="xsd:double"&gt;29.5161619929092&lt;/D&gt;&lt;/FQL&gt;&lt;FQL&gt;&lt;Q&gt;XLE^FMA_COS_UP("EPS","1M",+1,0,,,"PORTAGG","MEANR")&lt;/Q&gt;&lt;R&gt;1&lt;/R&gt;&lt;C&gt;1&lt;/C&gt;&lt;D xsi:type="xsd:double"&gt;1&lt;/D&gt;&lt;/FQL&gt;&lt;FQL&gt;&lt;Q&gt;XLV^FMA_COS_DOWN("EPS","1M",+1,0,,,"PORTAGG","MEANR")&lt;/Q&gt;&lt;R&gt;1&lt;/R&gt;&lt;C&gt;1&lt;/C&gt;&lt;D xsi:type="xsd:double"&gt;31&lt;/D&gt;&lt;/FQL&gt;&lt;FQL&gt;&lt;Q&gt;SMH^FG_TOTAL_RETURNC(-1AM,-4AM)&lt;/Q&gt;&lt;R&gt;1&lt;/R&gt;&lt;C&gt;1&lt;/C&gt;&lt;D xsi:type="xsd:double"&gt;-16.512506&lt;/D&gt;&lt;/FQL&gt;&lt;FQL&gt;&lt;Q&gt;PTF^FMA_PCT_ABOVE_MAVG(200,0,,,,"PORTAGG")&lt;/Q&gt;&lt;R&gt;1&lt;/R&gt;&lt;C&gt;1&lt;/C&gt;&lt;D xsi:type="xsd:double"&gt;90.9090909090909&lt;/D&gt;&lt;/FQL&gt;&lt;FQL&gt;&lt;Q&gt;KIE^PERCENT_CHANGE(FMA_EPS(+1,0,,,,"PORTAGG","MEAN"),FMA_EPS(+1,-1AM,,,,"PORTAGG","MEAN"))&lt;/Q&gt;&lt;R&gt;1&lt;/R&gt;&lt;C&gt;1&lt;/C&gt;&lt;D xsi:type="xsd:double"&gt;-0.779900606347596&lt;/D&gt;&lt;/FQL&gt;&lt;FQL&gt;&lt;Q&gt;XTL^FMA_COS_UP("EPS","1M",+1,0,,,"PORTAGG","MEANR")&lt;/Q&gt;&lt;R&gt;1&lt;/R&gt;&lt;C&gt;1&lt;/C&gt;&lt;D xsi:type="xsd:double"&gt;7&lt;/D&gt;&lt;/FQL&gt;&lt;FQL&gt;&lt;Q&gt;XLV^FMA_COS_UP("EPS","1M",+1,0,,,"PORTAGG","MEANR")&lt;/Q&gt;&lt;R&gt;1&lt;/R&gt;&lt;C&gt;1&lt;/C&gt;&lt;D xsi:type="xsd:double"&gt;12&lt;/D&gt;&lt;/FQL&gt;&lt;FQL&gt;&lt;Q&gt;XLU^FG_TOTAL_RETURNC(-1AM,-2AM)&lt;/Q&gt;&lt;R&gt;1&lt;/R&gt;&lt;C&gt;1&lt;/C&gt;&lt;D xsi:type="xsd:double"&gt;5.4271936&lt;/D&gt;&lt;/FQL&gt;&lt;FQL&gt;&lt;Q&gt;SMH^FG_TOTAL_RETURNC(-1AM,-2AM)&lt;/Q&gt;&lt;R&gt;1&lt;/R&gt;&lt;C&gt;1&lt;/C&gt;&lt;D xsi:type="xsd:double"&gt;-6.343484&lt;/D&gt;&lt;/FQL&gt;&lt;FQL&gt;&lt;Q&gt;VNQ^FG_TOTAL_RETURNC(0,-6AM)&lt;/Q&gt;&lt;R&gt;1&lt;/R&gt;&lt;C&gt;1&lt;/C&gt;&lt;D xsi:type="xsd:double"&gt;26.612055&lt;/D&gt;&lt;/FQL&gt;&lt;FQL&gt;&lt;Q&gt;COPX^P_PRICE(0,-200D)&lt;/Q&gt;&lt;R&gt;201&lt;/R&gt;&lt;C&gt;1&lt;/C&gt;&lt;D xsi:type="xsd:double"&gt;45.81&lt;/D&gt;&lt;D xsi:type="xsd:double"&gt;45&lt;/D&gt;&lt;D xsi:type="xsd:double"&gt;45.87&lt;/D&gt;&lt;D xsi:type="xsd:double"&gt;45.25&lt;/D&gt;&lt;D xsi:type="xsd:double"&gt;46.14&lt;/D&gt;&lt;D xsi:type="xsd:double"&gt;46.85&lt;/D&gt;&lt;D xsi:type="xsd:double"&gt;46.27&lt;/D&gt;&lt;D xsi:type="xsd:double"&gt;45.6&lt;/D&gt;&lt;D xsi:type="xsd:double"&gt;45.74&lt;/D&gt;&lt;D xsi:type="xsd:double"&gt;47.91&lt;/D&gt;&lt;D xsi:type="xsd:double"&gt;47.76&lt;/D&gt;&lt;D xsi:type="xsd:double"&gt;46.71&lt;/D&gt;&lt;D xsi:type="xsd:double"&gt;48.57&lt;/D&gt;&lt;D xsi:type="xsd:double"&gt;48.09&lt;/D&gt;&lt;D xsi:type="xsd:double"&gt;47.27&lt;/D&gt;&lt;D xsi:type="xsd:double"&gt;48.06&lt;/D&gt;&lt;D xsi:type="xsd:double"&gt;48.4&lt;/D&gt;&lt;D xsi:type="xsd:double"&gt;45.97&lt;/D&gt;&lt;D xsi:type="xsd:double"&gt;46.8&lt;/D&gt;&lt;D xsi:type="xsd:double"&gt;43.69&lt;/D&gt;&lt;D xsi:type="xsd:double"&gt;43.4&lt;/D&gt;&lt;D xsi:type="xsd:double"&gt;43.67&lt;/D&gt;&lt;D xsi:type="xsd:double"&gt;42.16&lt;/D&gt;&lt;D xsi:type="xsd:double"&gt;41.94&lt;/D&gt;&lt;D xsi:type="xsd:double"&gt;41.8&lt;/D&gt;&lt;D xsi:type="xsd:double"&gt;41.35&lt;/D&gt;&lt;D xsi:type="xsd:double"&gt;40.9&lt;/D&gt;&lt;D xsi:type="xsd:double"&gt;39.72&lt;/D&gt;&lt;D xsi:type="xsd:double"&gt;38.97&lt;/D&gt;&lt;D xsi:type="xsd:double"&gt;39.14&lt;/D&gt;&lt;D xsi:type="xsd:double"&gt;38.58&lt;/D&gt;&lt;D xsi:type="xsd:double"&gt;39.83&lt;/D&gt;&lt;D xsi:type="xsd:double"&gt;40.05&lt;/D&gt;&lt;D xsi:type="xsd:double"&gt;40.08&lt;/D&gt;&lt;D xsi:type="xsd:double"&gt;43.34&lt;/D&gt;&lt;D xsi:type="xsd:double"&gt;42.77&lt;/D&gt;&lt;D xsi:type="xsd:double"&gt;42.79&lt;/D&gt;&lt;D xsi:type="xsd:double"&gt;44.33&lt;/D&gt;&lt;D xsi:type="xsd:double"&gt;44.17&lt;/D&gt;&lt;D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xsi:type="xsd:double"&gt;36.96&lt;/D&gt;&lt;/FQL&gt;&lt;FQL&gt;&lt;Q&gt;PSCI^P_PRICE(0,-200D)&lt;/Q&gt;&lt;R&gt;201&lt;/R&gt;&lt;C&gt;1&lt;/C&gt;&lt;D xsi:type="xsd:double"&gt;133.48&lt;/D&gt;&lt;D xsi:type="xsd:double"&gt;134.11&lt;/D&gt;&lt;D xsi:type="xsd:double"&gt;135.03&lt;/D&gt;&lt;D xsi:type="xsd:double"&gt;132.4121&lt;/D&gt;&lt;D xsi:type="xsd:double"&gt;132.9766&lt;/D&gt;&lt;D xsi:type="xsd:double"&gt;131.93&lt;/D&gt;&lt;D xsi:type="xsd:double"&gt;129.17&lt;/D&gt;&lt;D xsi:type="xsd:double"&gt;130.5535&lt;/D&gt;&lt;D xsi:type="xsd:double"&gt;130.0339&lt;/D&gt;&lt;D xsi:type="xsd:double"&gt;130.35&lt;/D&gt;&lt;D xsi:type="xsd:double"&gt;130.3743&lt;/D&gt;&lt;D xsi:type="xsd:double"&gt;128.54&lt;/D&gt;&lt;D xsi:type="xsd:double"&gt;130.2468&lt;/D&gt;&lt;D xsi:type="xsd:double"&gt;130.77&lt;/D&gt;&lt;D xsi:type="xsd:double"&gt;132.3&lt;/D&gt;&lt;D xsi:type="xsd:double"&gt;131.34&lt;/D&gt;&lt;D xsi:type="xsd:double"&gt;130.5411&lt;/D&gt;&lt;D xsi:type="xsd:double"&gt;129.3045&lt;/D&gt;&lt;D xsi:type="xsd:double"&gt;130.6792&lt;/D&gt;&lt;D xsi:type="xsd:double"&gt;130.48&lt;/D&gt;&lt;D xsi:type="xsd:double"&gt;130&lt;/D&gt;&lt;D xsi:type="xsd:double"&gt;131.72&lt;/D&gt;&lt;D xsi:type="xsd:double"&gt;128.43&lt;/D&gt;&lt;D xsi:type="xsd:double"&gt;128.1718&lt;/D&gt;&lt;D xsi:type="xsd:double"&gt;126.9284&lt;/D&gt;&lt;D xsi:type="xsd:double"&gt;126.61&lt;/D&gt;&lt;D xsi:type="xsd:double"&gt;123.78&lt;/D&gt;&lt;D xsi:type="xsd:double"&gt;121.88&lt;/D&gt;&lt;D xsi:type="xsd:double"&gt;121.19&lt;/D&gt;&lt;D xsi:type="xsd:double"&gt;121.55&lt;/D&gt;&lt;D xsi:type="xsd:double"&gt;121.25&lt;/D&gt;&lt;D xsi:type="xsd:double"&gt;123.3388&lt;/D&gt;&lt;D xsi:type="xsd:double"&gt;124.5238&lt;/D&gt;&lt;D xsi:type="xsd:double"&gt;124.6681&lt;/D&gt;&lt;D xsi:type="xsd:double"&gt;129.56&lt;/D&gt;&lt;D xsi:type="xsd:double"&gt;128.45&lt;/D&gt;&lt;D xsi:type="xsd:double"&gt;127.62&lt;/D&gt;&lt;D xsi:type="xsd:double"&gt;127.98&lt;/D&gt;&lt;D xsi:type="xsd:double"&gt;129.12&lt;/D&gt;&lt;D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xsi:type="xsd:double"&gt;111.7&lt;/D&gt;&lt;/FQL&gt;&lt;FQL&gt;&lt;Q&gt;RSPT^PERCENT_CHANGE(FMA_EPS(+1,0,,,,"PORTAGG","MEAN"),FMA_EPS(+1,-1AM,,,,"PORTAGG","MEAN"))&lt;/Q&gt;&lt;R&gt;1&lt;/R&gt;&lt;C&gt;1&lt;/C&gt;&lt;D xsi:type="xsd:double"&gt;0.795927935416105&lt;/D&gt;&lt;/FQL&gt;&lt;FQL&gt;&lt;Q&gt;TAN^FMA_PCT_ABOVE_MAVG(200,0,,,,"PORTAGG")&lt;/Q&gt;&lt;R&gt;1&lt;/R&gt;&lt;C&gt;1&lt;/C&gt;&lt;D xsi:type="xsd:double"&gt;24.3243243243243&lt;/D&gt;&lt;/FQL&gt;&lt;FQL&gt;&lt;Q&gt;PICK^PERCENT_CHANGE(FMA_EPS(+1,0,,,,"PORTAGG","MEAN"),FMA_EPS(+1,-3AM,,,,"PORTAGG","MEAN"))&lt;/Q&gt;&lt;R&gt;1&lt;/R&gt;&lt;C&gt;1&lt;/C&gt;&lt;D xsi:type="xsd:double"&gt;-6.27388612680051&lt;/D&gt;&lt;/FQL&gt;&lt;FQL&gt;&lt;Q&gt;XRT^PERCENT_CHANGE(FMA_EPS(+1,0,,,,"PORTAGG","MEAN"),FMA_EPS(+1,-1AM,,,,"PORTAGG","MEAN"))&lt;/Q&gt;&lt;R&gt;1&lt;/R&gt;&lt;C&gt;1&lt;/C&gt;&lt;D xsi:type="xsd:double"&gt;1.24790007727262&lt;/D&gt;&lt;/FQL&gt;&lt;FQL&gt;&lt;Q&gt;PRN^PERCENT_CHANGE(FMA_EPS(+1,0,,,,"PORTAGG","MEAN"),FMA_EPS(+1,-3AM,,,,"PORTAGG","MEAN"))&lt;/Q&gt;&lt;R&gt;1&lt;/R&gt;&lt;C&gt;1&lt;/C&gt;&lt;D xsi:type="xsd:double"&gt;-3.26785730533609&lt;/D&gt;&lt;/FQL&gt;&lt;FQL&gt;&lt;Q&gt;MOO^COUNT(OS_TOP_HLDG_NAME(ALL,0D,,MTD,,ALL,EQ))&lt;/Q&gt;&lt;R&gt;1&lt;/R&gt;&lt;C&gt;1&lt;/C&gt;&lt;D xsi:type="xsd:long"&gt;48&lt;/D&gt;&lt;/FQL&gt;&lt;FQL&gt;&lt;Q&gt;XLB^FMA_COS_DOWN("EPS","1M",+1,0,,,"PORTAGG","MEANR")&lt;/Q&gt;&lt;R&gt;1&lt;/R&gt;&lt;C&gt;1&lt;/C&gt;&lt;D xsi:type="xsd:double"&gt;15&lt;/D&gt;&lt;/FQL&gt;&lt;FQL&gt;&lt;Q&gt;IYT^COUNT(OS_TOP_HLDG_NAME(ALL,0D,,MTD,,ALL,EQ))&lt;/Q&gt;&lt;R&gt;1&lt;/R&gt;&lt;C&gt;1&lt;/C&gt;&lt;D xsi:type="xsd:long"&gt;46&lt;/D&gt;&lt;/FQL&gt;&lt;FQL&gt;&lt;Q&gt;IYG^FMA_COS_DOWN("EPS","1M",+1,0,,,"PORTAGG","MEANR")&lt;/Q&gt;&lt;R&gt;1&lt;/R&gt;&lt;C&gt;1&lt;/C&gt;&lt;D xsi:type="xsd:double"&gt;47&lt;/D&gt;&lt;/FQL&gt;&lt;FQL&gt;&lt;Q&gt;RSPT^FG_TOTAL_RETURNC(-1AM,-2AM)&lt;/Q&gt;&lt;R&gt;1&lt;/R&gt;&lt;C&gt;1&lt;/C&gt;&lt;D xsi:type="xsd:double"&gt;-0.87383986&lt;/D&gt;&lt;/FQL&gt;&lt;FQL&gt;&lt;Q&gt;XLE^FG_TOTAL_RETURNC(-1AM,-2AM)&lt;/Q&gt;&lt;R&gt;1&lt;/R&gt;&lt;C&gt;1&lt;/C&gt;&lt;D xsi:type="xsd:double"&gt;-2.829665&lt;/D&gt;&lt;/FQL&gt;&lt;FQL&gt;&lt;Q&gt;COPX^FG_TOTAL_RETURNC(-1AM,-2AM)&lt;/Q&gt;&lt;R&gt;1&lt;/R&gt;&lt;C&gt;1&lt;/C&gt;&lt;D xsi:type="xsd:double"&gt;-0.3309667&lt;/D&gt;&lt;/FQL&gt;&lt;FQL&gt;&lt;Q&gt;XRT^FG_TOTAL_RETURNC(-1AM,-2AM)&lt;/Q&gt;&lt;R&gt;1&lt;/R&gt;&lt;C&gt;1&lt;/C&gt;&lt;D xsi:type="xsd:double"&gt;-1.0118008&lt;/D&gt;&lt;/FQL&gt;&lt;FQL&gt;&lt;Q&gt;ITB^FG_TOTAL_RETURNC(-1AM,-2AM)&lt;/Q&gt;&lt;R&gt;1&lt;/R&gt;&lt;C&gt;1&lt;/C&gt;&lt;D xsi:type="xsd:double"&gt;10.03418&lt;/D&gt;&lt;/FQL&gt;&lt;FQL&gt;&lt;Q&gt;PSCI^FG_TOTAL_RETURNC(-1AM,-2AM)&lt;/Q&gt;&lt;R&gt;1&lt;/R&gt;&lt;C&gt;1&lt;/C&gt;&lt;D xsi:type="xsd:double"&gt;2.24936&lt;/D&gt;&lt;/FQL&gt;&lt;FQL&gt;&lt;Q&gt;KIE^FG_TOTAL_RETURNC(-1AM,-2AM)&lt;/Q&gt;&lt;R&gt;1&lt;/R&gt;&lt;C&gt;1&lt;/C&gt;&lt;D xsi:type="xsd:double"&gt;4.560566&lt;/D&gt;&lt;/FQL&gt;&lt;FQL&gt;&lt;Q&gt;ICLN^FG_TOTAL_RETURNC(0,-6AM)&lt;/Q&gt;&lt;R&gt;1&lt;/R&gt;&lt;C&gt;1&lt;/C&gt;&lt;D xsi:type="xsd:double"&gt;3.2632113&lt;/D&gt;&lt;/FQL&gt;&lt;FQL&gt;&lt;Q&gt;XLF^FG_TOTAL_RETURNC(-1AM,-7AM)&lt;/Q&gt;&lt;R&gt;1&lt;/R&gt;&lt;C&gt;1&lt;/C&gt;&lt;D xsi:type="xsd:double"&gt;11.002911&lt;/D&gt;&lt;/FQL&gt;&lt;FQL&gt;&lt;Q&gt;GDX^P_PRICE(0,-200D)&lt;/Q&gt;&lt;R&gt;201&lt;/R&gt;&lt;C&gt;1&lt;/C&gt;&lt;D xsi:type="xsd:double"&gt;43.15&lt;/D&gt;&lt;D xsi:type="xsd:double"&gt;41.49&lt;/D&gt;&lt;D xsi:type="xsd:double"&gt;41&lt;/D&gt;&lt;D xsi:type="xsd:double"&gt;40.68&lt;/D&gt;&lt;D xsi:type="xsd:double"&gt;40.16&lt;/D&gt;&lt;D xsi:type="xsd:double"&gt;40.05&lt;/D&gt;&lt;D xsi:type="xsd:double"&gt;39.87&lt;/D&gt;&lt;D xsi:type="xsd:double"&gt;38.79&lt;/D&gt;&lt;D xsi:type="xsd:double"&gt;38.99&lt;/D&gt;&lt;D xsi:type="xsd:double"&gt;39.03&lt;/D&gt;&lt;D xsi:type="xsd:double"&gt;39.55&lt;/D&gt;&lt;D xsi:type="xsd:double"&gt;39.56&lt;/D&gt;&lt;D xsi:type="xsd:double"&gt;40.37&lt;/D&gt;&lt;D xsi:type="xsd:double"&gt;40.45&lt;/D&gt;&lt;D xsi:type="xsd:double"&gt;39.82&lt;/D&gt;&lt;D xsi:type="xsd:double"&gt;40.36&lt;/D&gt;&lt;D xsi:type="xsd:double"&gt;41.64&lt;/D&gt;&lt;D xsi:type="xsd:double"&gt;41.31&lt;/D&gt;&lt;D xsi:type="xsd:double"&gt;41.41&lt;/D&gt;&lt;D xsi:type="xsd:double"&gt;40.33&lt;/D&gt;&lt;D xsi:type="xsd:double"&gt;40.51&lt;/D&gt;&lt;D xsi:type="xsd:double"&gt;39.72&lt;/D&gt;&lt;D xsi:type="xsd:double"&gt;39.06&lt;/D&gt;&lt;D xsi:type="xsd:double"&gt;39.49&lt;/D&gt;&lt;D xsi:type="xsd:double"&gt;39.89&lt;/D&gt;&lt;D xsi:type="xsd:double"&gt;40.09&lt;/D&gt;&lt;D xsi:type="xsd:double"&gt;39.21&lt;/D&gt;&lt;D xsi:type="xsd:double"&gt;37.39&lt;/D&gt;&lt;D xsi:type="xsd:double"&gt;37.22&lt;/D&gt;&lt;D xsi:type="xsd:double"&gt;36.76&lt;/D&gt;&lt;D xsi:type="xsd:double"&gt;36.32&lt;/D&gt;&lt;D xsi:type="xsd:double"&gt;37.33&lt;/D&gt;&lt;D xsi:type="xsd:double"&gt;36.91&lt;/D&gt;&lt;D xsi:type="xsd:double"&gt;37.27&lt;/D&gt;&lt;D xsi:type="xsd:double"&gt;38.62&lt;/D&gt;&lt;D xsi:type="xsd:double"&gt;38.88&lt;/D&gt;&lt;D xsi:type="xsd:double"&gt;38.36&lt;/D&gt;&lt;D xsi:type="xsd:double"&gt;39.22&lt;/D&gt;&lt;D xsi:type="xsd:double"&gt;39.23&lt;/D&gt;&lt;D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</t>
        </r>
      </text>
    </comment>
    <comment ref="A9" authorId="0" shapeId="0" xr:uid="{4F7D0DAD-E42B-46CB-AE3A-03C0B25A9F3E}">
      <text>
        <r>
          <rPr>
            <b/>
            <sz val="9"/>
            <color indexed="81"/>
            <rFont val="Tahoma"/>
            <charset val="1"/>
          </rPr>
          <t>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xsi:type="xsd:double"&gt;29.76&lt;/D&gt;&lt;/FQL&gt;&lt;FQL&gt;&lt;Q&gt;RSPT^FMA_PCT_ABOVE_MAVG(200,0,,,,"PORTAGG")&lt;/Q&gt;&lt;R&gt;1&lt;/R&gt;&lt;C&gt;1&lt;/C&gt;&lt;D xsi:type="xsd:double"&gt;67.6056338028169&lt;/D&gt;&lt;/FQL&gt;&lt;FQL&gt;&lt;Q&gt;PICK^PERCENT_CHANGE(FMA_EPS(+1,0,,,,"PORTAGG","MEAN"),FMA_EPS(+1,-1AM,,,,"PORTAGG","MEAN"))&lt;/Q&gt;&lt;R&gt;1&lt;/R&gt;&lt;C&gt;1&lt;/C&gt;&lt;D xsi:type="xsd:double"&gt;-3.66498751249547&lt;/D&gt;&lt;/FQL&gt;&lt;FQL&gt;&lt;Q&gt;IGV^PERCENT_CHANGE(FMA_EPS(+1,0,,,,"PORTAGG","MEAN"),FMA_EPS(+1,-3AM,,,,"PORTAGG","MEAN"))&lt;/Q&gt;&lt;R&gt;1&lt;/R&gt;&lt;C&gt;1&lt;/C&gt;&lt;D xsi:type="xsd:double"&gt;-1.56960765877246&lt;/D&gt;&lt;/FQL&gt;&lt;FQL&gt;&lt;Q&gt;PRN^PERCENT_CHANGE(FMA_EPS(+1,0,,,,"PORTAGG","MEAN"),FMA_EPS(+1,-1AM,,,,"PORTAGG","MEAN"))&lt;/Q&gt;&lt;R&gt;1&lt;/R&gt;&lt;C&gt;1&lt;/C&gt;&lt;D xsi:type="xsd:double"&gt;-2.27673612382106&lt;/D&gt;&lt;/FQL&gt;&lt;FQL&gt;&lt;Q&gt;KIE^FMA_PCT_ABOVE_MAVG(200,0,,,,"PORTAGG")&lt;/Q&gt;&lt;R&gt;1&lt;/R&gt;&lt;C&gt;1&lt;/C&gt;&lt;D xsi:type="xsd:double"&gt;98.0769230769231&lt;/D&gt;&lt;/FQL&gt;&lt;FQL&gt;&lt;Q&gt;XLU^COUNT(OS_TOP_HLDG_NAME(ALL,0D,,MTD,,ALL,EQ))&lt;/Q&gt;&lt;R&gt;1&lt;/R&gt;&lt;C&gt;1&lt;/C&gt;&lt;D xsi:type="xsd:long"&gt;33&lt;/D&gt;&lt;/FQL&gt;&lt;FQL&gt;&lt;Q&gt;XLB^FMA_COS_UP("EPS","1M",+1,0,,,"PORTAGG","MEANR")&lt;/Q&gt;&lt;R&gt;1&lt;/R&gt;&lt;C&gt;1&lt;/C&gt;&lt;D xsi:type="xsd:double"&gt;9&lt;/D&gt;&lt;/FQL&gt;&lt;FQL&gt;&lt;Q&gt;SMH^COUNT(OS_TOP_HLDG_NAME(ALL,0D,,MTD,,ALL,EQ))&lt;/Q&gt;&lt;R&gt;1&lt;/R&gt;&lt;C&gt;1&lt;/C&gt;&lt;D xsi:type="xsd:long"&gt;26&lt;/D&gt;&lt;/FQL&gt;&lt;FQL&gt;&lt;Q&gt;IYG^FMA_COS_UP("EPS","1M",+1,0,,,"PORTAGG","MEANR")&lt;/Q&gt;&lt;R&gt;1&lt;/R&gt;&lt;C&gt;1&lt;/C&gt;&lt;D xsi:type="xsd:double"&gt;48&lt;/D&gt;&lt;/FQL&gt;&lt;FQL&gt;&lt;Q&gt;TAN^P_PRICE(-1AM)/P_PRICE_HIGH_PR(-1AM,,,,,,"PRICE","CLOSE","52W")&lt;/Q&gt;&lt;R&gt;1&lt;/R&gt;&lt;C&gt;1&lt;/C&gt;&lt;D xsi:type="xsd:double"&gt;0.75915754&lt;/D&gt;&lt;/FQL&gt;&lt;FQL&gt;&lt;Q&gt;MOO^P_PRICE(-1AM)/P_PRICE_HIGH_PR(-1AM,,,,,,"PRICE","CLOSE","52W")&lt;/Q&gt;&lt;R&gt;1&lt;/R&gt;&lt;C&gt;1&lt;/C&gt;&lt;D xsi:type="xsd:double"&gt;0.8964231&lt;/D&gt;&lt;/FQL&gt;&lt;FQL&gt;&lt;Q&gt;VNQ^FG_TOTAL_RETURNC(0,-3AM)&lt;/Q&gt;&lt;R&gt;1&lt;/R&gt;&lt;C&gt;1&lt;/C&gt;&lt;D xsi:type="xsd:double"&gt;10.545206&lt;/D&gt;&lt;/FQL&gt;&lt;FQL&gt;&lt;Q&gt;IGV^FG_TOTAL_RETURNC(0,-3AM)&lt;/Q&gt;&lt;R&gt;1&lt;/R&gt;&lt;C&gt;1&lt;/C&gt;&lt;D xsi:type="xsd:double"&gt;8.561683&lt;/D&gt;&lt;/FQL&gt;&lt;FQL&gt;&lt;Q&gt;IYG^FG_TOTAL_RETURNC(0,-3AM)&lt;/Q&gt;&lt;R&gt;1&lt;/R&gt;&lt;C&gt;1&lt;/C&gt;&lt;D xsi:type="xsd:double"&gt;9.880173&lt;/D&gt;&lt;/FQL&gt;&lt;FQL&gt;&lt;Q&gt;XLI^P_PRICE(0,-200D)&lt;/Q&gt;&lt;R&gt;201&lt;/R&gt;&lt;C&gt;1&lt;/C&gt;&lt;D xsi:type="xsd:double"&gt;139.27&lt;/D&gt;&lt;D xsi:type="xsd:double"&gt;138.85&lt;/D&gt;&lt;D xsi:type="xsd:double"&gt;139.25&lt;/D&gt;&lt;D xsi:type="xsd:double"&gt;138.18&lt;/D&gt;&lt;D xsi:type="xsd:double"&gt;139.25&lt;/D&gt;&lt;D xsi:type="xsd:double"&gt;138.42&lt;/D&gt;&lt;D xsi:type="xsd:double"&gt;135.99&lt;/D&gt;&lt;D xsi:type="xsd:double"&gt;136.69&lt;/D&gt;&lt;D xsi:type="xsd:double"&gt;135.48&lt;/D&gt;&lt;D xsi:type="xsd:double"&gt;135.18&lt;/D&gt;&lt;D xsi:type="xsd:double"&gt;135.51&lt;/D&gt;&lt;D xsi:type="xsd:double"&gt;134.57&lt;/D&gt;&lt;D xsi:type="xsd:double"&gt;135.26&lt;/D&gt;&lt;D xsi:type="xsd:double"&gt;135.51&lt;/D&gt;&lt;D xsi:type="xsd:double"&gt;135.44&lt;/D&gt;&lt;D xsi:type="xsd:double"&gt;134.83&lt;/D&gt;&lt;D xsi:type="xsd:double"&gt;134.64&lt;/D&gt;&lt;D xsi:type="xsd:double"&gt;133.97&lt;/D&gt;&lt;D xsi:type="xsd:double"&gt;134.6&lt;/D&gt;&lt;D xsi:type="xsd:double"&gt;133.64&lt;/D&gt;&lt;D xsi:type="xsd:double"&gt;133.18&lt;/D&gt;&lt;D xsi:type="xsd:double"&gt;134.12&lt;/D&gt;&lt;D xsi:type="xsd:double"&gt;131.85&lt;/D&gt;&lt;D xsi:type="xsd:double"&gt;131.96&lt;/D&gt;&lt;D xsi:type="xsd:double"&gt;131.24&lt;/D&gt;&lt;D xsi:type="xsd:double"&gt;130.57&lt;/D&gt;&lt;D xsi:type="xsd:double"&gt;129.26&lt;/D&gt;&lt;D xsi:type="xsd:double"&gt;128.27&lt;/D&gt;&lt;D xsi:type="xsd:double"&gt;128.04&lt;/D&gt;&lt;D xsi:type="xsd:double"&gt;127.82&lt;/D&gt;&lt;D xsi:type="xsd:double"&gt;125.89&lt;/D&gt;&lt;D xsi:type="xsd:double"&gt;127.18&lt;/D&gt;&lt;D xsi:type="xsd:double"&gt;128.68&lt;/D&gt;&lt;D xsi:type="xsd:double"&gt;128.55&lt;/D&gt;&lt;D xsi:type="xsd:double"&gt;131.46&lt;/D&gt;&lt;D xsi:type="xsd:double"&gt;130.07&lt;/D&gt;&lt;D xsi:type="xsd:double"&gt;129.16&lt;/D&gt;&lt;D xsi:type="xsd:double"&gt;129.22&lt;/D&gt;&lt;D xsi:type="xsd:double"&gt;129.14&lt;/D&gt;&lt;D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xsi:type="xsd:double"&gt;111.16&lt;/D&gt;&lt;/FQL&gt;&lt;FQL&gt;&lt;Q&gt;ICLN^PERCENT_CHANGE(FMA_EPS(+1,0,,,,"PORTAGG","MEAN"),FMA_EPS(+1,-3AM,,,,"PORTAGG","MEAN"))&lt;/Q&gt;&lt;R&gt;1&lt;/R&gt;&lt;C&gt;1&lt;/C&gt;&lt;D xsi:type="xsd:double"&gt;-6.39308855668681&lt;/D&gt;&lt;/FQL&gt;&lt;FQL&gt;&lt;Q&gt;XRT^FMA_PCT_ABOVE_MAVG(200,0,,,,"PORTAGG")&lt;/Q&gt;&lt;R&gt;1&lt;/R&gt;&lt;C&gt;1&lt;/C&gt;&lt;D xsi:type="xsd:double"&gt;63.2911392405063&lt;/D&gt;&lt;/FQL&gt;&lt;FQL&gt;&lt;Q&gt;MOO^FMA_COS_DOWN("EPS","1M",+1,0,,,"PORTAGG","MEANR")&lt;/Q&gt;&lt;R&gt;1&lt;/R&gt;&lt;C&gt;1&lt;/C&gt;&lt;D xsi:type="xsd:double"&gt;27&lt;/D&gt;&lt;/FQL&gt;&lt;FQL&gt;&lt;Q&gt;IYT^FMA_COS_DOWN("EPS","1M",+1,0,,,"PORTAGG","MEANR")&lt;/Q&gt;&lt;R&gt;1&lt;/R&gt;&lt;C&gt;1&lt;/C&gt;&lt;D xsi:type="xsd:double"&gt;22&lt;/D&gt;&lt;/FQL&gt;&lt;FQL&gt;&lt;Q&gt;RWR^P_PRICE(-1AM)/P_PRICE_HIGH_PR(-1AM,,,,,,"PRICE","CLOSE","52W")&lt;/Q&gt;&lt;R&gt;1&lt;/R&gt;&lt;C&gt;1&lt;/C&gt;&lt;D xsi:type="xsd:double"&gt;0.9916105&lt;/D&gt;&lt;/FQL&gt;&lt;FQL&gt;&lt;Q&gt;GDX^P_PRICE(-1AM)/P_PRICE_HIGH_PR(-1AM,,,,,,"PRICE","CLOSE","52W")&lt;/Q&gt;&lt;R&gt;1&lt;/R&gt;&lt;C&gt;1&lt;/C&gt;&lt;D xsi:type="xsd:double"&gt;0.97430784&lt;/D&gt;&lt;/FQL&gt;&lt;FQL&gt;&lt;Q&gt;XLY^P_PRICE(-1AM)/P_PRICE_HIGH_PR(-1AM,,,,,,"PRICE","CLOSE","52W")&lt;/Q&gt;&lt;R&gt;1&lt;/R&gt;&lt;C&gt;1&lt;/C&gt;&lt;D xsi:type="xsd:double"&gt;0.98998463&lt;/D&gt;&lt;/FQL&gt;&lt;FQL&gt;&lt;Q&gt;PTF^P_PRICE(-1AM)/P_PRICE_HIGH_PR(-1AM,,,,,,"PRICE","CLOSE","52W")&lt;/Q&gt;&lt;R&gt;1&lt;/R&gt;&lt;C&gt;1&lt;/C&gt;&lt;D xsi:type="xsd:double"&gt;0.9211208&lt;/D&gt;&lt;/FQL&gt;&lt;FQL&gt;&lt;Q&gt;IYT^P_PRICE(-1AM)/P_PRICE_HIGH_PR(-1AM,,,,,,"PRICE","CLOSE","52W")&lt;/Q&gt;&lt;R&gt;1&lt;/R&gt;&lt;C&gt;1&lt;/C&gt;&lt;D xsi:type="xsd:double"&gt;0.96402776&lt;/D&gt;&lt;/FQL&gt;&lt;FQL&gt;&lt;Q&gt;XLI^P_PRICE(-1AM)/P_PRICE_HIGH_PR(-1AM,,,,,,"PRICE","CLOSE","52W")&lt;/Q&gt;&lt;R&gt;1&lt;/R&gt;&lt;C&gt;1&lt;/C&gt;&lt;D xsi:type="xsd:double"&gt;0.9991664&lt;/D&gt;&lt;/FQL&gt;&lt;FQL&gt;&lt;Q&gt;XLF^P_PRICE(-1AM)/P_PRICE_HIGH_PR(-1AM,,,,,,"PRICE","CLOSE","52W")&lt;/Q&gt;&lt;R&gt;1&lt;/R&gt;&lt;C&gt;1&lt;/C&gt;&lt;D xsi:type="xsd:double"&gt;0.9879754&lt;/D&gt;&lt;/FQL&gt;&lt;FQL&gt;&lt;Q&gt;ICLN^FG_TOTAL_RETURNC(0,-3AM)&lt;/Q&gt;&lt;R&gt;1&lt;/R&gt;&lt;C&gt;1&lt;/C&gt;&lt;D xsi:type="xsd:double"&gt;-2.2545457&lt;/D&gt;&lt;/FQL&gt;&lt;FQL&gt;&lt;Q&gt;LIT^FG_TOTAL_RETURNC(0,-3AM)&lt;/Q&gt;&lt;R&gt;1&lt;/R&gt;&lt;C&gt;1&lt;/C&gt;&lt;D xsi:type="xsd:double"&gt;6.8827987&lt;/D&gt;&lt;/FQL&gt;&lt;FQL&gt;&lt;Q&gt;XLB^FG_TOTAL_RETURNC(0,-3AM)&lt;/Q&gt;&lt;R&gt;1&lt;/R&gt;&lt;C&gt;1&lt;/C&gt;&lt;D xsi:type="xsd:double"&gt;7.855737&lt;/D&gt;&lt;/FQL&gt;&lt;FQL&gt;&lt;Q&gt;IBB^FG_TOTAL_RETURNC(0,-3AM)&lt;/Q&gt;&lt;R&gt;1&lt;/R&gt;&lt;C&gt;1&lt;/C&gt;&lt;D xsi:type="xsd:double"&gt;1.3842821&lt;/D&gt;&lt;/FQL&gt;&lt;FQL&gt;&lt;Q&gt;ITA^FG_TOTAL_RETURNC(0,-3AM)&lt;/Q&gt;&lt;R&gt;1&lt;/R&gt;&lt;C&gt;1&lt;/C&gt;&lt;D xsi:type="xsd:double"&gt;15.099549&lt;/D&gt;&lt;/FQL&gt;&lt;FQL&gt;&lt;Q&gt;GDX^FG_TOTAL_RETURNC(-1AM,-7AM)&lt;/Q&gt;&lt;R&gt;1&lt;/R&gt;&lt;C&gt;1&lt;/C&gt;&lt;D xsi:type="xsd:double"&gt;31.338274&lt;/D&gt;&lt;/FQL&gt;&lt;FQL&gt;&lt;Q&gt;IYG^P_PRICE(0,-200D)&lt;/Q&gt;&lt;R&gt;201&lt;/R&gt;&lt;C&gt;1&lt;/C&gt;&lt;D xsi:type="xsd:double"&gt;75.23&lt;/D&gt;&lt;D xsi:type="xsd:double"&gt;75.24&lt;/D&gt;&lt;D xsi:type="xsd:double"&gt;74.9203&lt;/D&gt;&lt;D xsi:type="xsd:double"&gt;73.97&lt;/D&gt;&lt;D xsi:type="xsd:double"&gt;73.695&lt;/D&gt;&lt;D xsi:type="xsd:double"&gt;73.16&lt;/D&gt;&lt;D xsi:type="xsd:double"&gt;71.6&lt;/D&gt;&lt;D xsi:type="xsd:double"&gt;71.74&lt;/D&gt;&lt;D xsi:type="xsd:double"&gt;71.1681&lt;/D&gt;&lt;D xsi:type="xsd:double"&gt;70.93&lt;/D&gt;&lt;D xsi:type="xsd:double"&gt;71.49&lt;/D&gt;&lt;D xsi:type="xsd:double"&gt;70.24&lt;/D&gt;&lt;D xsi:type="xsd:double"&gt;70.49&lt;/D&gt;&lt;D xsi:type="xsd:double"&gt;70.44&lt;/D&gt;&lt;D xsi:type="xsd:double"&gt;71.02&lt;/D&gt;&lt;D xsi:type="xsd:double"&gt;70.74&lt;/D&gt;&lt;D xsi:type="xsd:double"&gt;70.47&lt;/D&gt;&lt;D xsi:type="xsd:double"&gt;70&lt;/D&gt;&lt;D xsi:type="xsd:double"&gt;70.7&lt;/D&gt;&lt;D xsi:type="xsd:double"&gt;71.38&lt;/D&gt;&lt;D xsi:type="xsd:double"&gt;71.4&lt;/D&gt;&lt;D xsi:type="xsd:double"&gt;71.67&lt;/D&gt;&lt;D xsi:type="xsd:double"&gt;70.61&lt;/D&gt;&lt;D xsi:type="xsd:double"&gt;70.79&lt;/D&gt;&lt;D xsi:type="xsd:double"&gt;70.332&lt;/D&gt;&lt;D xsi:type="xsd:double"&gt;69.41&lt;/D&gt;&lt;D xsi:type="xsd:double"&gt;69.07&lt;/D&gt;&lt;D xsi:type="xsd:double"&gt;69.03&lt;/D&gt;&lt;D xsi:type="xsd:double"&gt;69.18&lt;/D&gt;&lt;D xsi:type="xsd:double"&gt;69.96&lt;/D&gt;&lt;D xsi:type="xsd:double"&gt;69&lt;/D&gt;&lt;D xsi:type="xsd:double"&gt;70.19&lt;/D&gt;&lt;D xsi:type="xsd:double"&gt;70.95&lt;/D&gt;&lt;D xsi:type="xsd:double"&gt;71.04&lt;/D&gt;&lt;D xsi:type="xsd:double"&gt;71.76&lt;/D&gt;&lt;D xsi:type="xsd:double"&gt;71.01&lt;/D&gt;&lt;D xsi:type="xsd:double"&gt;70.48&lt;/D&gt;&lt;D xsi:type="xsd:double"&gt;70.34&lt;/D&gt;&lt;D xsi:type="xsd:double"&gt;70.06&lt;/D&gt;&lt;D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xsi:type="xsd:double"&gt;63.97327&lt;/D&gt;&lt;D xsi:type="xsd:double"&gt;63.756603&lt;/D&gt;&lt;D xsi:type="xsd:double"&gt;63.736607&lt;/D&gt;&lt;D xsi:type="xsd:double"&gt;63.5566&lt;/D&gt;&lt;D xsi:type="xsd:double"&gt;63.669933&lt;/D&gt;&lt;D xsi:type="xsd:double"&gt;63.5266&lt;/D&gt;&lt;D xsi:type="xsd:double"&gt;63.276836&lt;/D&gt;&lt;D xsi:type="xsd:double"&gt;63.099033&lt;/D&gt;&lt;D xsi:type="xsd:double"&gt;63.363266&lt;/D&gt;&lt;D xsi:type="xsd:double"&gt;63.189865&lt;/D&gt;&lt;D xsi:type="xsd:double"&gt;62.31327&lt;/D&gt;&lt;D xsi:type="xsd:double"&gt;62.1566&lt;/D&gt;&lt;D xsi:type="xsd:double"&gt;62.4066&lt;/D&gt;&lt;D xsi:type="xsd:double"&gt;62.53327&lt;/D&gt;&lt;D xsi:type="xsd:double"&gt;61.44994&lt;/D&gt;&lt;D xsi:type="xsd:double"&gt;60.826607&lt;/D&gt;&lt;D xsi:type="xsd:double"&gt;61.81327&lt;/D&gt;&lt;D xsi:type="xsd:double"&gt;61.466602&lt;/D&gt;&lt;D xsi:type="xsd:double"&gt;61.227135&lt;/D&gt;&lt;D xsi:type="xsd:double"&gt;61.359936&lt;/D&gt;&lt;D xsi:type="xsd:double"&gt;60.94117&lt;/D&gt;&lt;D xsi:type="xsd:double"&gt;60.803272&lt;/D&gt;&lt;D xsi:type="xsd:double"&gt;61.35397&lt;/D&gt;&lt;D xsi:type="xsd:double"&gt;60.917103&lt;/D&gt;&lt;D xsi:type="xsd:double"&gt;60.8366&lt;/D&gt;&lt;D xsi:type="xsd:double"&gt;61.746605&lt;/D&gt;&lt;D xsi:type="xsd:double"&gt;61.019936&lt;/D&gt;&lt;D xsi:type="xsd:double"&gt;60.67994&lt;/D&gt;&lt;D xsi:type="xsd:double"&gt;60.503273&lt;/D&gt;&lt;D xsi:type="xsd:double"&gt;60.026604&lt;/D&gt;&lt;D xsi:type="xsd:double"&gt;59.759937&lt;/D&gt;&lt;D xsi:type="xsd:double"&gt;59.70327&lt;/D&gt;&lt;D xsi:type="xsd:double"&gt;59.36994&lt;/D&gt;&lt;D xsi:type="xsd:double"&gt;58.44994&lt;/D&gt;&lt;D xsi:type="xsd:double"&gt;58.336605&lt;/D&gt;&lt;D xsi:type="xsd:double"&gt;58.543472&lt;/D&gt;&lt;D xsi:type="xsd:double"&gt;58.99434&lt;/D&gt;&lt;D xsi:type="xsd:double"&gt;59.256607&lt;/D&gt;&lt;D xsi:type="xsd:double"&gt;59.59587&lt;/D&gt;&lt;D xsi:type="xsd:double"&gt;59.55851&lt;/D&gt;&lt;D xsi:type="xsd:double"&gt;60.006607&lt;/D&gt;&lt;D xsi:type="xsd:double"&gt;59.653275&lt;/D&gt;&lt;D xsi:type="xsd:double"&gt;59.346603&lt;/D&gt;&lt;D xsi:type="xsd:double"&gt;59.123272&lt;/D&gt;&lt;/FQL&gt;&lt;FQL&gt;&lt;Q&gt;RWR^PERCENT_CHANGE(FMA_EPS(+1,0,,,,"PORTAGG","MEAN"),FMA_EPS(+1,-3AM,,,,"PORTAGG","MEAN"))&lt;/Q&gt;&lt;R&gt;1&lt;/R&gt;&lt;C&gt;1&lt;/C&gt;&lt;D xsi:type="xsd:double"&gt;1.03205097588767&lt;/D&gt;&lt;/FQL&gt;&lt;FQL&gt;&lt;Q&gt;ICLN^PERCENT_CHANGE(FMA_EPS(+1,0,,,,"PORTAGG","MEAN"),FMA_EPS(+1,-1AM,,,,"PORTAGG","MEAN"))&lt;/Q&gt;&lt;R&gt;1&lt;/R&gt;&lt;C&gt;1&lt;/C&gt;&lt;D xsi:type="xsd:double"&gt;-2.38967098529973&lt;/D&gt;&lt;/FQL&gt;&lt;FQL&gt;&lt;Q&gt;PICK^FMA_PCT_ABOVE_MAVG(200,0,,,,"PORTAGG")&lt;/Q&gt;&lt;R&gt;1&lt;/R&gt;&lt;C&gt;1&lt;/C&gt;&lt;D xsi:type="xsd:double"&gt;48.582995951417&lt;/D&gt;&lt;/FQL&gt;&lt;FQL&gt;&lt;Q&gt;XLY^PERCENT_CHANGE(FMA_EPS(+1,0,,,,"PORTAGG","MEAN"),FMA_EPS(+1,-3AM,,,,"PORTAGG","MEAN"))&lt;/Q&gt;&lt;R&gt;1&lt;/R&gt;&lt;C&gt;1&lt;/C&gt;&lt;D xsi:type="xsd:double"&gt;2.22110114189025&lt;/D&gt;&lt;/FQL&gt;&lt;FQL&gt;&lt;Q&gt;IGV^PERCENT_CHANGE(FMA_EPS(+1,0,,,,"PORTAGG","MEAN"),FMA_EPS(+1,-1AM,,,,"PORTAGG","MEAN"))&lt;/Q&gt;&lt;R&gt;1&lt;/R&gt;&lt;C&gt;1&lt;/C&gt;&lt;D xsi:type="xsd:double"&gt;-2.25625911787154&lt;/D&gt;&lt;/FQL&gt;&lt;FQL&gt;&lt;Q&gt;PRN^FMA_PCT_ABOVE_MAVG(200,0,,,,"PORTAGG")&lt;/Q&gt;&lt;R&gt;1&lt;/R&gt;&lt;C&gt;1&lt;/C&gt;&lt;D xsi:type="xsd:double"&gt;95.4545454545455&lt;/D&gt;&lt;/FQL&gt;&lt;FQL&gt;&lt;Q&gt;XLF^PERCENT_CHANGE(FMA_EPS(+1,0,,,,"PORTAGG","MEAN"),FMA_EPS(+1,-3AM,,,,"PORTAGG","MEAN"))&lt;/Q&gt;&lt;R&gt;1&lt;/R&gt;&lt;C&gt;1&lt;/C&gt;&lt;D xsi:type="xsd:double"&gt;1.40254520868329&lt;/D&gt;&lt;/FQL&gt;&lt;FQL&gt;&lt;Q&gt;IAT^COUNT(OS_TOP_HLDG_NAME(ALL,0D,,MTD,,ALL,EQ))&lt;/Q&gt;&lt;R&gt;1&lt;/R&gt;&lt;C&gt;1&lt;/C&gt;&lt;D xsi:type="xsd:long"&gt;36&lt;/D&gt;&lt;/FQL&gt;&lt;FQL&gt;&lt;Q&gt;RWR^FG_TOTAL_RETURNC(-1AM,-7AM)&lt;/Q&gt;&lt;R&gt;1&lt;/R&gt;&lt;C&gt;1&lt;/C&gt;&lt;D xsi:type="xsd:double"&gt;17.945503&lt;/D&gt;&lt;/FQL&gt;&lt;FQL&gt;&lt;Q&gt;MOO^FG_TOTAL_RETURNC(-1AM,-7AM)&lt;/Q&gt;&lt;R&gt;1&lt;/R&gt;&lt;C&gt;1&lt;/C&gt;&lt;D xsi:type="xsd:double"&gt;-0.14217496&lt;/D&gt;&lt;/FQL&gt;&lt;FQL&gt;&lt;Q&gt;PTF^FG_TOTAL_RETURNC(-1AM,-7AM)&lt;/Q&gt;&lt;R&gt;1&lt;/R&gt;&lt;C&gt;1&lt;/C&gt;&lt;D xsi:type="xsd:double"&gt;9.444547&lt;/D&gt;&lt;/FQL&gt;&lt;FQL&gt;&lt;Q&gt;XLB^P_PRICE(0,-200D)&lt;/Q&gt;&lt;R&gt;201&lt;/R&gt;&lt;C&gt;1&lt;/C&gt;&lt;D xsi:type="xsd:double"&gt;97.63&lt;/D&gt;&lt;D xsi:type="xsd:double"&gt;97.24&lt;/D&gt;&lt;D xsi:type="xsd:double"&gt;97.09&lt;/D&gt;&lt;D xsi:type="xsd:double"&gt;96.34&lt;/D&gt;&lt;D xsi:type="xsd:double"&gt;96.44&lt;/D&gt;&lt;D xsi:type="xsd:double"&gt;95.89&lt;/D&gt;&lt;D xsi:type="xsd:double"&gt;95.27&lt;/D&gt;&lt;D xsi:type="xsd:double"&gt;95.05&lt;/D&gt;&lt;D xsi:type="xsd:double"&gt;94.45&lt;/D&gt;&lt;D xsi:type="xsd:double"&gt;94.89&lt;/D&gt;&lt;D xsi:type="xsd:double"&gt;95.17&lt;/D&gt;&lt;D xsi:type="xsd:double"&gt;94.71&lt;/D&gt;&lt;D xsi:type="xsd:double"&gt;95.77&lt;/D&gt;&lt;D xsi:type="xsd:double"&gt;96.14&lt;/D&gt;&lt;D xsi:type="xsd:double"&gt;96.38&lt;/D&gt;&lt;D xsi:type="xsd:double"&gt;96.92&lt;/D&gt;&lt;D xsi:type="xsd:double"&gt;97.09&lt;/D&gt;&lt;D xsi:type="xsd:double"&gt;95.12&lt;/D&gt;&lt;D xsi:type="xsd:double"&gt;95.76&lt;/D&gt;&lt;D xsi:type="xsd:double"&gt;94.47&lt;/D&gt;&lt;D xsi:type="xsd:double"&gt;94.07&lt;/D&gt;&lt;D xsi:type="xsd:double"&gt;94.74&lt;/D&gt;&lt;D xsi:type="xsd:double"&gt;93.33&lt;/D&gt;&lt;D xsi:type="xsd:double"&gt;93.73&lt;/D&gt;&lt;D xsi:type="xsd:double"&gt;93.55&lt;/D&gt;&lt;D xsi:type="xsd:double"&gt;92.69&lt;/D&gt;&lt;D xsi:type="xsd:double"&gt;91.86&lt;/D&gt;&lt;D xsi:type="xsd:double"&gt;91.02&lt;/D&gt;&lt;D xsi:type="xsd:double"&gt;90.8&lt;/D&gt;&lt;D xsi:type="xsd:double"&gt;90.76&lt;/D&gt;&lt;D xsi:type="xsd:double"&gt;89.89&lt;/D&gt;&lt;D xsi:type="xsd:double"&gt;91.04&lt;/D&gt;&lt;D xsi:type="xsd:double"&gt;91.76&lt;/D&gt;&lt;D xsi:type="xsd:double"&gt;92.14&lt;/D&gt;&lt;D xsi:type="xsd:double"&gt;94.28&lt;/D&gt;&lt;D xsi:type="xsd:double"&gt;93.26&lt;/D&gt;&lt;D xsi:type="xsd:double"&gt;92.75&lt;/D&gt;&lt;D xsi:type="xsd:double"&gt;93.15&lt;/D&gt;&lt;D xsi:type="xsd:double"&gt;93.14&lt;/D&gt;&lt;D xsi:type="xsd:double"&gt;92.73&lt;/D&gt;&lt;D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xsi:type="xsd:double"&gt;84.47&lt;/D&gt;&lt;/FQL&gt;&lt;FQL&gt;&lt;Q&gt;XLU^FMA_COS_DOWN("EPS","1M",+1,0,,,"PORTAGG","MEANR")&lt;/Q&gt;&lt;R&gt;1&lt;/R&gt;&lt;C&gt;1&lt;/C&gt;&lt;D xsi:type="xsd:double"&gt;7&lt;/D&gt;&lt;/FQL&gt;&lt;FQL&gt;&lt;Q&gt;MOO^FMA_COS_UP("EPS","1M",+1,0,,,"PORTAGG","MEANR")&lt;/Q&gt;&lt;R&gt;1&lt;/R&gt;&lt;C&gt;1&lt;/C&gt;&lt;D xsi:type="xsd:double"&gt;7&lt;/D&gt;&lt;/FQL&gt;&lt;FQL&gt;&lt;Q&gt;XLP^COUNT(OS_TOP_HLDG_NAME(ALL,0D,,MTD,,ALL,EQ))&lt;/Q&gt;&lt;R&gt;1&lt;/R&gt;&lt;C&gt;1&lt;/C&gt;&lt;D xsi:type="xsd:long"&gt;39&lt;/D&gt;&lt;/FQL&gt;&lt;FQL&gt;&lt;Q&gt;SMH^FMA_COS_DOWN("EPS","1M",+1,0,,,"PORTAGG","MEANR")&lt;/Q&gt;&lt;R&gt;1&lt;/R&gt;&lt;C&gt;1&lt;/C&gt;&lt;D xsi:type="xsd:double"&gt;13&lt;/D&gt;&lt;/FQL&gt;&lt;FQL&gt;&lt;Q&gt;IYT^FMA_COS_UP("EPS","1M",+1,0,,,"PORTAGG","MEANR")&lt;/Q&gt;&lt;R&gt;1&lt;/R&gt;&lt;C&gt;1&lt;/C&gt;&lt;D xsi:type="xsd:double"&gt;17&lt;/D&gt;&lt;/FQL&gt;&lt;FQL&gt;&lt;Q&gt;TAN^FG_TOTAL_RETURNC(-1AM,-7AM)&lt;/Q&gt;&lt;R&gt;1&lt;/R&gt;&lt;C&gt;1&lt;/C&gt;&lt;D xsi:type="xsd:double"&gt;-3.1542003&lt;/D&gt;&lt;/FQL&gt;&lt;FQL&gt;&lt;Q&gt;XLY^FG_TOTAL_RETURNC(-1AM,-7AM)&lt;/Q&gt;&lt;R&gt;1&lt;/R&gt;&lt;C&gt;1&lt;/C&gt;&lt;D xsi:type="xsd:double"&gt;7.902038&lt;/D&gt;&lt;/FQL&gt;&lt;FQL&gt;&lt;Q&gt;IYT^FG_TOTAL_RETURNC(-1AM,-7AM)&lt;/Q&gt;&lt;R&gt;1&lt;/R&gt;&lt;C&gt;1&lt;/C&gt;&lt;D xsi:type="xsd:double"&gt;0.2759099&lt;/D&gt;&lt;/FQL&gt;&lt;FQL&gt;&lt;Q&gt;XLI^FG_TOTAL_RETURNC(-1AM,-7AM)&lt;/Q&gt;&lt;R&gt;1&lt;/R&gt;&lt;C&gt;1&lt;/C&gt;&lt;D xsi:type="xsd:double"&gt;8.550477&lt;/D&gt;&lt;/FQL&gt;&lt;FQL&gt;&lt;Q&gt;XLP^P_PRICE(0)/P_PRICE_LOW_PR(0,,,,,,"PRICE","CLOSE","52W")&lt;/Q&gt;&lt;R&gt;1&lt;/R&gt;&lt;C&gt;1&lt;/C&gt;&lt;D xsi:type="xsd:double"&gt;1.2352057&lt;/D&gt;&lt;/FQL&gt;&lt;FQL&gt;&lt;Q&gt;XLV^P_PRICE(0)/P_PRICE_LOW_PR(0,,,,,,"PRICE","CLOSE","52W")&lt;/Q&gt;&lt;R&gt;1&lt;/R&gt;&lt;C&gt;1&lt;/C&gt;&lt;D xsi:type="xsd:double"&gt;1.243544&lt;/D&gt;&lt;/FQL&gt;&lt;FQL&gt;&lt;Q&gt;XLK^P_PRICE(0)/P_PRICE_LOW_PR(0,,,,,,"PRICE","CLOSE","52W")&lt;/Q&gt;&lt;R&gt;1&lt;/R&gt;&lt;C&gt;1&lt;/C&gt;&lt;D xsi:type="xsd:double"&gt;1.4414757&lt;/D&gt;&lt;/FQL&gt;&lt;FQL&gt;&lt;Q&gt;COPX^PERCENT_CHANGE(FMA_EPS(+1,0,,,,"PORTAGG","MEAN"),FMA_EPS(+1,-3AM,,,,"PORTAGG","MEAN"))&lt;/Q&gt;&lt;R&gt;1&lt;/R&gt;&lt;C&gt;1&lt;/C&gt;&lt;D xsi:type="xsd:double"&gt;-8.05853247494113&lt;/D&gt;&lt;/FQL&gt;&lt;FQL&gt;&lt;Q&gt;PSCI^PERCENT_CHANGE(FMA_EPS(+1,0,,,,"PORTAGG","MEAN"),FMA_EPS(+1,-3AM,,,,"PORTAGG","MEAN"))&lt;/Q&gt;&lt;R&gt;1&lt;/R&gt;&lt;C&gt;1&lt;/C&gt;&lt;D xsi:type="xsd:double"&gt;-0.479562144625653&lt;/D&gt;&lt;/FQL&gt;&lt;FQL&gt;&lt;Q&gt;XLF^PERCENT_CHANGE(FMA_EPS(+1,0,,,,"PORTAGG","MEAN"),FMA_EPS(+1,-1AM,,,,"PORTAGG","MEAN"))&lt;/Q&gt;&lt;R&gt;1&lt;/R&gt;&lt;C&gt;1&lt;/C&gt;&lt;D xsi:type="xsd:double"&gt;0.113011105482242&lt;/D&gt;&lt;/FQL&gt;&lt;FQL&gt;&lt;Q&gt;XLU^FMA_COS_UP("EPS","1M",+1,0,,,"PORTAGG","MEANR")&lt;/Q&gt;&lt;R&gt;1&lt;/R&gt;&lt;C&gt;1&lt;/C&gt;&lt;D xsi:type="xsd:double"&gt;9&lt;/D&gt;&lt;/FQL&gt;&lt;FQL&gt;&lt;Q&gt;LIT^COUNT(OS_TOP_HLDG_NAME(ALL,0D,,MTD,,ALL,EQ))&lt;/Q&gt;&lt;R&gt;1&lt;/R&gt;&lt;C&gt;1&lt;/C&gt;&lt;D xsi:type="xsd:long"&gt;41&lt;/D&gt;&lt;/FQL&gt;&lt;FQL&gt;&lt;Q&gt;SMH^FMA_COS_UP("EPS","1M",+1,0,,,"PORTAGG","MEANR")&lt;/Q&gt;&lt;R&gt;1&lt;/R&gt;&lt;C&gt;1&lt;/C&gt;&lt;D xsi:type="xsd:double"&gt;7&lt;/D&gt;&lt;/FQL&gt;&lt;FQL&gt;&lt;Q&gt;RWR^FG_TOTAL_RETURNC(-1AM,-4AM)&lt;/Q&gt;&lt;R&gt;1&lt;/R&gt;&lt;C&gt;1&lt;/C&gt;&lt;D xsi:type="xsd:double"&gt;16.72852&lt;/D&gt;&lt;/FQL&gt;&lt;FQL&gt;&lt;Q&gt;MOO^FG_TOTAL_RETURNC(-1AM,-4AM)&lt;/Q&gt;&lt;R&gt;1&lt;/R&gt;&lt;C&gt;1&lt;/C&gt;&lt;D xsi:type="xsd:double"&gt;4.5613766&lt;/D&gt;&lt;/FQL&gt;&lt;FQL&gt;&lt;Q&gt;GDX^FG_TOTAL_RETURNC(-1AM,-4AM)&lt;/Q&gt;&lt;R&gt;1&lt;/R&gt;&lt;C&gt;1&lt;/C&gt;&lt;D xsi:type="xsd:double"&gt;15.905046&lt;/D&gt;&lt;/FQL&gt;&lt;FQL&gt;&lt;Q&gt;XLI^FG_TOTAL_RETURNC(-1AM,-4AM)&lt;/Q&gt;&lt;R&gt;1&lt;/R&gt;&lt;C&gt;1&lt;/C&gt;&lt;D xsi:type="xsd:double"&gt;7.4310303&lt;/D&gt;&lt;/FQL&gt;&lt;FQL&gt;&lt;Q&gt;XLP^P_PRICE(0,-200D)&lt;/Q&gt;&lt;R&gt;201&lt;/R&gt;&lt;C&gt;1&lt;/C&gt;&lt;D xsi:type="xsd:double"&gt;82.24&lt;/D&gt;&lt;D xsi:type="xsd:double"&gt;82.06&lt;/D&gt;&lt;D xsi:type="xsd:double"&gt;82.43&lt;/D&gt;&lt;D xsi:type="xsd:double"&gt;82.49&lt;/D&gt;&lt;D xsi:type="xsd:double"&gt;81.97&lt;/D&gt;&lt;D xsi:type="xsd:double"&gt;81.64&lt;/D&gt;&lt;D xsi:type="xsd:double"&gt;81.19&lt;/D&gt;&lt;D xsi:type="xsd:double"&gt;81.55&lt;/D&gt;&lt;D xsi:type="xsd:double"&gt;81.06&lt;/D&gt;&lt;D xsi:type="xsd:double"&gt;80.66&lt;/D&gt;&lt;D xsi:type="xsd:double"&gt;81.47&lt;/D&gt;&lt;D xsi:type="xsd:double"&gt;81.2&lt;/D&gt;&lt;D xsi:type="xsd:double"&gt;82.02&lt;/D&gt;&lt;D xsi:type="xsd:double"&gt;82.72&lt;/D&gt;&lt;D xsi:type="xsd:double"&gt;83&lt;/D&gt;&lt;D xsi:type="xsd:double"&gt;83.02&lt;/D&gt;&lt;D xsi:type="xsd:double"&gt;82.87&lt;/D&gt;&lt;D xsi:type="xsd:double"&gt;82.68&lt;/D&gt;&lt;D xsi:type="xsd:double"&gt;82.89&lt;/D&gt;&lt;D xsi:type="xsd:double"&gt;83.09&lt;/D&gt;&lt;D xsi:type="xsd:double"&gt;83.05&lt;/D&gt;&lt;D xsi:type="xsd:double"&gt;82.65&lt;/D&gt;&lt;D xsi:type="xsd:double"&gt;83.14&lt;/D&gt;&lt;D xsi:type="xsd:double"&gt;83.46&lt;/D&gt;&lt;D xsi:type="xsd:double"&gt;84.26&lt;/D&gt;&lt;D xsi:type="xsd:double"&gt;83.93&lt;/D&gt;&lt;D xsi:type="xsd:double"&gt;83.34&lt;/D&gt;&lt;D xsi:type="xsd:double"&gt;82.83&lt;/D&gt;&lt;D xsi:type="xsd:double"&gt;83.61&lt;/D&gt;&lt;D xsi:type="xsd:double"&gt;83.63&lt;/D&gt;&lt;D xsi:type="xsd:double"&gt;82.99&lt;/D&gt;&lt;D xsi:type="xsd:double"&gt;83.16&lt;/D&gt;&lt;D xsi:type="xsd:double"&gt;83.48&lt;/D&gt;&lt;D xsi:type="xsd:double"&gt;83.09&lt;/D&gt;&lt;D xsi:type="xsd:double"&gt;82.51&lt;/D&gt;&lt;D xsi:type="xsd:double"&gt;81.86&lt;/D&gt;&lt;D xsi:type="xsd:double"&gt;82.27&lt;/D&gt;&lt;D xsi:type="xsd:double"&gt;82.62&lt;/D&gt;&lt;D xsi:type="xsd:double"&gt;82.42&lt;/D&gt;&lt;D xsi:type="xsd:double"&gt;81.84&lt;/D&gt;&lt;D xsi:type="xsd:double"&gt;81.61&lt;/D&gt;&lt;D xsi:type="xsd:double"&gt;81.73&lt;/D&gt;&lt;D xsi:type="xsd:double"&gt;81.18&lt;/D&gt;&lt;D xsi:type="xsd:double"&gt;80.78&lt;/D&gt;&lt;D xsi:type="xsd:double"&gt;</t>
        </r>
      </text>
    </comment>
    <comment ref="A10" authorId="0" shapeId="0" xr:uid="{876B3110-9C11-4A06-BBD2-7C8259DD8C09}">
      <text>
        <r>
          <rPr>
            <b/>
            <sz val="9"/>
            <color indexed="81"/>
            <rFont val="Tahoma"/>
            <charset val="1"/>
          </rPr>
          <t>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xsi:type="xsd:double"&gt;72.27&lt;/D&gt;&lt;/FQL&gt;&lt;FQL&gt;&lt;Q&gt;IAT^P_PRICE(0,-200D)&lt;/Q&gt;&lt;R&gt;201&lt;/R&gt;&lt;C&gt;1&lt;/C&gt;&lt;D xsi:type="xsd:double"&gt;50.18&lt;/D&gt;&lt;D xsi:type="xsd:double"&gt;50.46&lt;/D&gt;&lt;D xsi:type="xsd:double"&gt;50.27&lt;/D&gt;&lt;D xsi:type="xsd:double"&gt;49.59&lt;/D&gt;&lt;D xsi:type="xsd:double"&gt;49.23&lt;/D&gt;&lt;D xsi:type="xsd:double"&gt;48.78&lt;/D&gt;&lt;D xsi:type="xsd:double"&gt;47.45&lt;/D&gt;&lt;D xsi:type="xsd:double"&gt;47.51&lt;/D&gt;&lt;D xsi:type="xsd:double"&gt;46.79&lt;/D&gt;&lt;D xsi:type="xsd:double"&gt;46.92&lt;/D&gt;&lt;D xsi:type="xsd:double"&gt;47.12&lt;/D&gt;&lt;D xsi:type="xsd:double"&gt;46.07&lt;/D&gt;&lt;D xsi:type="xsd:double"&gt;46.12&lt;/D&gt;&lt;D xsi:type="xsd:double"&gt;46.15&lt;/D&gt;&lt;D xsi:type="xsd:double"&gt;47.54&lt;/D&gt;&lt;D xsi:type="xsd:double"&gt;47.05&lt;/D&gt;&lt;D xsi:type="xsd:double"&gt;47.03&lt;/D&gt;&lt;D xsi:type="xsd:double"&gt;46.43&lt;/D&gt;&lt;D xsi:type="xsd:double"&gt;47.58&lt;/D&gt;&lt;D xsi:type="xsd:double"&gt;48.04&lt;/D&gt;&lt;D xsi:type="xsd:double"&gt;48.38&lt;/D&gt;&lt;D xsi:type="xsd:double"&gt;48.93&lt;/D&gt;&lt;D xsi:type="xsd:double"&gt;47.61&lt;/D&gt;&lt;D xsi:type="xsd:double"&gt;47.38&lt;/D&gt;&lt;D xsi:type="xsd:double"&gt;47.15&lt;/D&gt;&lt;D xsi:type="xsd:double"&gt;46.62&lt;/D&gt;&lt;D xsi:type="xsd:double"&gt;45.9&lt;/D&gt;&lt;D xsi:type="xsd:double"&gt;45.94&lt;/D&gt;&lt;D xsi:type="xsd:double"&gt;46.33&lt;/D&gt;&lt;D xsi:type="xsd:double"&gt;47.02&lt;/D&gt;&lt;D xsi:type="xsd:double"&gt;46.15&lt;/D&gt;&lt;D xsi:type="xsd:double"&gt;47.19&lt;/D&gt;&lt;D xsi:type="xsd:double"&gt;47.65&lt;/D&gt;&lt;D xsi:type="xsd:double"&gt;48.23&lt;/D&gt;&lt;D xsi:type="xsd:double"&gt;48.71&lt;/D&gt;&lt;D xsi:type="xsd:double"&gt;48.18&lt;/D&gt;&lt;D xsi:type="xsd:double"&gt;47.99&lt;/D&gt;&lt;D xsi:type="xsd:double"&gt;47.59&lt;/D&gt;&lt;D xsi:type="xsd:double"&gt;47.69&lt;/D&gt;&lt;D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xsi:type="xsd:double"&gt;40.96&lt;/D&gt;&lt;/FQL&gt;&lt;FQL&gt;&lt;Q&gt;XTL^P_PRICE(0)/P_PRICE_LOW_PR(0,,,,,,"PRICE","CLOSE","52W")&lt;/Q&gt;&lt;R&gt;1&lt;/R&gt;&lt;C&gt;1&lt;/C&gt;&lt;D xsi:type="xsd:double"&gt;1.6261495&lt;/D&gt;&lt;/FQL&gt;&lt;FQL&gt;&lt;Q&gt;XOP^P_PRICE(0)/P_PRICE_LOW_PR(0,,,,,,"PRICE","CLOSE","52W")&lt;/Q&gt;&lt;R&gt;1&lt;/R&gt;&lt;C&gt;1&lt;/C&gt;&lt;D xsi:type="xsd:double"&gt;1.0630566&lt;/D&gt;&lt;/FQL&gt;&lt;FQL&gt;&lt;Q&gt;PICK^P_PRICE(0)/P_PRICE_LOW_PR(0,,,,,,"PRICE","CLOSE","52W")&lt;/Q&gt;&lt;R&gt;1&lt;/R&gt;&lt;C&gt;1&lt;/C&gt;&lt;D xsi:type="xsd:double"&gt;1.1432902&lt;/D&gt;&lt;/FQL&gt;&lt;FQL&gt;&lt;Q&gt;PRN^P_PRICE(0)/P_PRICE_LOW_PR(0,,,,,,"PRICE","CLOSE","52W")&lt;/Q&gt;&lt;R&gt;1&lt;/R&gt;&lt;C&gt;1&lt;/C&gt;&lt;D xsi:type="xsd:double"&gt;1.7076012&lt;/D&gt;&lt;/FQL&gt;&lt;FQL&gt;&lt;Q&gt;IAT^P_PRICE(0)/P_PRICE_LOW_PR(0,,,,,,"PRICE","CLOSE","52W")&lt;/Q&gt;&lt;R&gt;1&lt;/R&gt;&lt;C&gt;1&lt;/C&gt;&lt;D xsi:type="xsd:double"&gt;1.6197547&lt;/D&gt;&lt;/FQL&gt;&lt;FQL&gt;&lt;Q&gt;RWR^PERCENT_CHANGE(FMA_EPS(+1,0,,,,"PORTAGG","MEAN"),FMA_EPS(+1,-1AM,,,,"PORTAGG","MEAN"))&lt;/Q&gt;&lt;R&gt;1&lt;/R&gt;&lt;C&gt;1&lt;/C&gt;&lt;D xsi:type="xsd:double"&gt;0.210936947237085&lt;/D&gt;&lt;/FQL&gt;&lt;FQL&gt;&lt;Q&gt;ICLN^FMA_PCT_ABOVE_MAVG(200,0,,,,"PORTAGG")&lt;/Q&gt;&lt;R&gt;1&lt;/R&gt;&lt;C&gt;1&lt;/C&gt;&lt;D xsi:type="xsd:double"&gt;38.3838383838384&lt;/D&gt;&lt;/FQL&gt;&lt;FQL&gt;&lt;Q&gt;XLY^PERCENT_CHANGE(FMA_EPS(+1,0,,,,"PORTAGG","MEAN"),FMA_EPS(+1,-1AM,,,,"PORTAGG","MEAN"))&lt;/Q&gt;&lt;R&gt;1&lt;/R&gt;&lt;C&gt;1&lt;/C&gt;&lt;D xsi:type="xsd:double"&gt;2.73791507434928&lt;/D&gt;&lt;/FQL&gt;&lt;FQL&gt;&lt;Q&gt;IGV^FMA_PCT_ABOVE_MAVG(200,0,,,,"PORTAGG")&lt;/Q&gt;&lt;R&gt;1&lt;/R&gt;&lt;C&gt;1&lt;/C&gt;&lt;D xsi:type="xsd:double"&gt;57.0175438596491&lt;/D&gt;&lt;/FQL&gt;&lt;FQL&gt;&lt;Q&gt;XLP^FMA_COS_DOWN("EPS","1M",+1,0,,,"PORTAGG","MEANR")&lt;/Q&gt;&lt;R&gt;1&lt;/R&gt;&lt;C&gt;1&lt;/C&gt;&lt;D xsi:type="xsd:double"&gt;17&lt;/D&gt;&lt;/FQL&gt;&lt;FQL&gt;&lt;Q&gt;ITA^COUNT(OS_TOP_HLDG_NAME(ALL,0D,,MTD,,ALL,EQ))&lt;/Q&gt;&lt;R&gt;1&lt;/R&gt;&lt;C&gt;1&lt;/C&gt;&lt;D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xsi:type="xsd:double"&gt;20&lt;/D&gt;&lt;/FQL&gt;&lt;FQL&gt;&lt;Q&gt;TAN^FG_TOTAL_RETURNC(-1AM,-4AM)&lt;/Q&gt;&lt;R&gt;1&lt;/R&gt;&lt;C&gt;1&lt;/C&gt;&lt;D xsi:type="xsd:double"&gt;-8.113498&lt;/D&gt;&lt;/FQL&gt;&lt;/Schema&gt;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<sst xmlns="http://schemas.openxmlformats.org/spreadsheetml/2006/main" count="309" uniqueCount="80">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</sst>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10</v>
      </c>
      <c r="G7" s="31">
        <f>'Asset class'!S3</f>
        <v>7</v>
      </c>
      <c r="H7" s="56">
        <f t="shared" ref="H7:H39" si="0">G7</f>
        <v>7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5</v>
      </c>
      <c r="G8" s="31">
        <f>'Asset class'!S4</f>
        <v>10</v>
      </c>
      <c r="H8" s="56">
        <f t="shared" si="0"/>
        <v>10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7</v>
      </c>
      <c r="G9" s="31">
        <f>'Asset class'!S5</f>
        <v>8</v>
      </c>
      <c r="H9" s="56">
        <f t="shared" si="0"/>
        <v>8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15</v>
      </c>
      <c r="G10" s="31">
        <f>'Asset class'!S6</f>
        <v>11</v>
      </c>
      <c r="H10" s="56">
        <f t="shared" si="0"/>
        <v>11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13</v>
      </c>
      <c r="G11" s="31">
        <f>'Asset class'!S7</f>
        <v>9</v>
      </c>
      <c r="H11" s="56">
        <f t="shared" si="0"/>
        <v>9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19</v>
      </c>
      <c r="G12" s="31">
        <f>'Asset class'!S8</f>
        <v>18</v>
      </c>
      <c r="H12" s="56">
        <f t="shared" si="0"/>
        <v>18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12</v>
      </c>
      <c r="G13" s="31">
        <f>'Asset class'!S9</f>
        <v>6</v>
      </c>
      <c r="H13" s="56">
        <f t="shared" si="0"/>
        <v>6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12</v>
      </c>
      <c r="G14" s="31">
        <f>'Asset class'!S10</f>
        <v>6</v>
      </c>
      <c r="H14" s="56">
        <f t="shared" si="0"/>
        <v>6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23</v>
      </c>
      <c r="G15" s="31">
        <f>'Asset class'!S11</f>
        <v>19</v>
      </c>
      <c r="H15" s="56">
        <f t="shared" si="0"/>
        <v>19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</v>
      </c>
      <c r="G16" s="31">
        <f>'Asset class'!S12</f>
        <v>4</v>
      </c>
      <c r="H16" s="56">
        <f t="shared" si="0"/>
        <v>4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27</v>
      </c>
      <c r="G17" s="31">
        <f>'Asset class'!S13</f>
        <v>20</v>
      </c>
      <c r="H17" s="56">
        <f t="shared" si="0"/>
        <v>20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23</v>
      </c>
      <c r="G18" s="31">
        <f>'Asset class'!S14</f>
        <v>16</v>
      </c>
      <c r="H18" s="56">
        <f t="shared" si="0"/>
        <v>16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23</v>
      </c>
      <c r="G19" s="31">
        <f>'Asset class'!S15</f>
        <v>15</v>
      </c>
      <c r="H19" s="56">
        <f t="shared" si="0"/>
        <v>15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30</v>
      </c>
      <c r="G20" s="31">
        <f>'Asset class'!S16</f>
        <v>26</v>
      </c>
      <c r="H20" s="56">
        <f t="shared" si="0"/>
        <v>26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17</v>
      </c>
      <c r="G21" s="31">
        <f>'Asset class'!S17</f>
        <v>25</v>
      </c>
      <c r="H21" s="56">
        <f t="shared" si="0"/>
        <v>25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CASH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9</v>
      </c>
      <c r="G22" s="31">
        <f>'Asset class'!S18</f>
        <v>23</v>
      </c>
      <c r="H22" s="56">
        <f t="shared" si="0"/>
        <v>23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16</v>
      </c>
      <c r="G23" s="31">
        <f>'Asset class'!S19</f>
        <v>17</v>
      </c>
      <c r="H23" s="56">
        <f t="shared" si="0"/>
        <v>17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25</v>
      </c>
      <c r="G24" s="31">
        <f>'Asset class'!S20</f>
        <v>24</v>
      </c>
      <c r="H24" s="56">
        <f t="shared" si="0"/>
        <v>24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14</v>
      </c>
      <c r="G25" s="31">
        <f>'Asset class'!S21</f>
        <v>22</v>
      </c>
      <c r="H25" s="56">
        <f t="shared" si="0"/>
        <v>22</v>
      </c>
      <c r="I25" s="58" t="str">
        <f>IF(HLOOKUP($D25,'Factset Price Data'!$C$208:$AZ$215,6,FALSE)&gt;=1,"INVESTED","CASH")</f>
        <v>CASH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18</v>
      </c>
      <c r="G26" s="31">
        <f>'Asset class'!S22</f>
        <v>14</v>
      </c>
      <c r="H26" s="56">
        <f t="shared" si="0"/>
        <v>14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8</v>
      </c>
      <c r="G27" s="31">
        <f>'Asset class'!S23</f>
        <v>2</v>
      </c>
      <c r="H27" s="56">
        <f t="shared" si="0"/>
        <v>2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29</v>
      </c>
      <c r="G28" s="31">
        <f>'Asset class'!S24</f>
        <v>27</v>
      </c>
      <c r="H28" s="56">
        <f t="shared" si="0"/>
        <v>27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31</v>
      </c>
      <c r="G29" s="31">
        <f>'Asset class'!S25</f>
        <v>30</v>
      </c>
      <c r="H29" s="56">
        <f t="shared" si="0"/>
        <v>30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28</v>
      </c>
      <c r="H30" s="56">
        <f t="shared" si="0"/>
        <v>28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INVESTED</v>
      </c>
      <c r="K30" s="8" t="str">
        <f>IF(HLOOKUP($D30,'Factset Price Data'!$C$208:$AZ$215,8,FALSE)&gt;=1,"INVESTED","CASH")</f>
        <v>INVESTED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26</v>
      </c>
      <c r="G31" s="31">
        <f>'Asset class'!S27</f>
        <v>30</v>
      </c>
      <c r="H31" s="56">
        <f t="shared" si="0"/>
        <v>30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INVESTED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28</v>
      </c>
      <c r="G32" s="31">
        <f>'Asset class'!S28</f>
        <v>32</v>
      </c>
      <c r="H32" s="56">
        <f t="shared" si="0"/>
        <v>32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32</v>
      </c>
      <c r="G33" s="31">
        <f>'Asset class'!S29</f>
        <v>33</v>
      </c>
      <c r="H33" s="56">
        <f t="shared" si="0"/>
        <v>33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20</v>
      </c>
      <c r="G34" s="31">
        <f>'Asset class'!S30</f>
        <v>31</v>
      </c>
      <c r="H34" s="56">
        <f t="shared" si="0"/>
        <v>31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5</v>
      </c>
      <c r="G36" s="31">
        <f>'Asset class'!S32</f>
        <v>3</v>
      </c>
      <c r="H36" s="56">
        <f t="shared" si="0"/>
        <v>3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1</v>
      </c>
      <c r="G37" s="31">
        <f>'Asset class'!S33</f>
        <v>1</v>
      </c>
      <c r="H37" s="56">
        <f t="shared" si="0"/>
        <v>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3</v>
      </c>
      <c r="G38" s="31">
        <f>'Asset class'!S34</f>
        <v>12</v>
      </c>
      <c r="H38" s="56">
        <f t="shared" si="0"/>
        <v>12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6</v>
      </c>
      <c r="G39" s="54">
        <f>'Asset class'!S35</f>
        <v>13</v>
      </c>
      <c r="H39" s="57">
        <f t="shared" si="0"/>
        <v>13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24</v>
      </c>
      <c r="G40" s="35">
        <f>'Asset class'!S36</f>
        <v>22</v>
      </c>
      <c r="H40" s="60">
        <f t="shared" ref="H40" si="1">G40</f>
        <v>22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0.15068493150684931</v>
      </c>
      <c r="G44" s="24">
        <f>IFERROR('Momnetum ranking'!K5,0)</f>
        <v>0.94520547945205491</v>
      </c>
      <c r="H44" s="23">
        <f>'Momnetum ranking'!Q5</f>
        <v>1</v>
      </c>
      <c r="I44" s="25">
        <f>'Momnetum ranking'!O5</f>
        <v>10.402476999999999</v>
      </c>
      <c r="J44" s="16"/>
      <c r="K44" s="16">
        <f>_xlfn.RANK.EQ(F44,$F$44:$F$77)</f>
        <v>3</v>
      </c>
      <c r="L44" s="16">
        <f>_xlfn.RANK.EQ(G44,$G$44:$G$77)</f>
        <v>4</v>
      </c>
      <c r="M44" s="16">
        <f>_xlfn.RANK.EQ(H44,$H$44:$H$77)</f>
        <v>1</v>
      </c>
      <c r="N44" s="16">
        <f>_xlfn.RANK.EQ(I44,$I$44:$I$77)</f>
        <v>10</v>
      </c>
      <c r="O44" s="16">
        <f>MEDIAN(K44:N44)</f>
        <v>3.5</v>
      </c>
      <c r="P44" s="33">
        <f>O44</f>
        <v>3.5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-7.6923076923076927E-2</v>
      </c>
      <c r="G45" s="24">
        <f>IFERROR('Momnetum ranking'!K6,0)</f>
        <v>0.98076923076923095</v>
      </c>
      <c r="H45" s="23">
        <f>'Momnetum ranking'!Q6</f>
        <v>0.99539876000000005</v>
      </c>
      <c r="I45" s="25">
        <f>'Momnetum ranking'!O6</f>
        <v>11.522341000000001</v>
      </c>
      <c r="J45" s="16"/>
      <c r="K45" s="16">
        <f t="shared" ref="K45:K77" si="2">_xlfn.RANK.EQ(F45,$F$44:$F$77)</f>
        <v>15</v>
      </c>
      <c r="L45" s="16">
        <f t="shared" ref="L45:L77" si="3">_xlfn.RANK.EQ(G45,$G$44:$G$77)</f>
        <v>1</v>
      </c>
      <c r="M45" s="16">
        <f t="shared" ref="M45:M77" si="4">_xlfn.RANK.EQ(H45,$H$44:$H$77)</f>
        <v>11</v>
      </c>
      <c r="N45" s="16">
        <f t="shared" ref="N45:N77" si="5">_xlfn.RANK.EQ(I45,$I$44:$I$77)</f>
        <v>7</v>
      </c>
      <c r="O45" s="16">
        <f t="shared" ref="O45:O77" si="6">MEDIAN(K45:N45)</f>
        <v>9</v>
      </c>
      <c r="P45" s="33">
        <f t="shared" ref="P45:P77" si="7">O45</f>
        <v>9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-0.22222222222222227</v>
      </c>
      <c r="G46" s="24">
        <f>IFERROR('Momnetum ranking'!K7,0)</f>
        <v>0.97142857142857097</v>
      </c>
      <c r="H46" s="23">
        <f>'Momnetum ranking'!Q7</f>
        <v>0.99445105</v>
      </c>
      <c r="I46" s="25">
        <f>'Momnetum ranking'!O7</f>
        <v>9.8432659999999998</v>
      </c>
      <c r="J46" s="16"/>
      <c r="K46" s="16">
        <f t="shared" si="2"/>
        <v>25</v>
      </c>
      <c r="L46" s="16">
        <f t="shared" si="3"/>
        <v>2</v>
      </c>
      <c r="M46" s="16">
        <f t="shared" si="4"/>
        <v>12</v>
      </c>
      <c r="N46" s="16">
        <f t="shared" si="5"/>
        <v>12</v>
      </c>
      <c r="O46" s="16">
        <f t="shared" si="6"/>
        <v>12</v>
      </c>
      <c r="P46" s="33">
        <f t="shared" si="7"/>
        <v>12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9.6153846153846367E-3</v>
      </c>
      <c r="G47" s="24">
        <f>IFERROR('Momnetum ranking'!K8,0)</f>
        <v>0.92233009708737901</v>
      </c>
      <c r="H47" s="23">
        <f>'Momnetum ranking'!Q8</f>
        <v>0.99986713999999999</v>
      </c>
      <c r="I47" s="25">
        <f>'Momnetum ranking'!O8</f>
        <v>9.8801729999999992</v>
      </c>
      <c r="J47" s="16"/>
      <c r="K47" s="16">
        <f t="shared" si="2"/>
        <v>9</v>
      </c>
      <c r="L47" s="16">
        <f t="shared" si="3"/>
        <v>7</v>
      </c>
      <c r="M47" s="16">
        <f t="shared" si="4"/>
        <v>7</v>
      </c>
      <c r="N47" s="16">
        <f t="shared" si="5"/>
        <v>11</v>
      </c>
      <c r="O47" s="16">
        <f t="shared" si="6"/>
        <v>8</v>
      </c>
      <c r="P47" s="33">
        <f t="shared" si="7"/>
        <v>8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-5.0000000000000044E-2</v>
      </c>
      <c r="G48" s="24">
        <f>IFERROR('Momnetum ranking'!K9,0)</f>
        <v>0.87179487179487192</v>
      </c>
      <c r="H48" s="23">
        <f>'Momnetum ranking'!Q9</f>
        <v>1</v>
      </c>
      <c r="I48" s="25">
        <f>'Momnetum ranking'!O9</f>
        <v>11.276816999999999</v>
      </c>
      <c r="J48" s="16"/>
      <c r="K48" s="16">
        <f t="shared" si="2"/>
        <v>13</v>
      </c>
      <c r="L48" s="16">
        <f t="shared" si="3"/>
        <v>9</v>
      </c>
      <c r="M48" s="16">
        <f t="shared" si="4"/>
        <v>1</v>
      </c>
      <c r="N48" s="16">
        <f t="shared" si="5"/>
        <v>8</v>
      </c>
      <c r="O48" s="16">
        <f t="shared" si="6"/>
        <v>8.5</v>
      </c>
      <c r="P48" s="33">
        <f t="shared" si="7"/>
        <v>8.5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-0.12631578947368419</v>
      </c>
      <c r="G49" s="24">
        <f>IFERROR('Momnetum ranking'!K10,0)</f>
        <v>0.63541666666666696</v>
      </c>
      <c r="H49" s="23">
        <f>'Momnetum ranking'!Q10</f>
        <v>0.98852103999999996</v>
      </c>
      <c r="I49" s="25">
        <f>'Momnetum ranking'!O10</f>
        <v>4.0313600000000003</v>
      </c>
      <c r="J49" s="16"/>
      <c r="K49" s="16">
        <f t="shared" si="2"/>
        <v>18</v>
      </c>
      <c r="L49" s="16">
        <f t="shared" si="3"/>
        <v>21</v>
      </c>
      <c r="M49" s="16">
        <f t="shared" si="4"/>
        <v>15</v>
      </c>
      <c r="N49" s="16">
        <f t="shared" si="5"/>
        <v>23</v>
      </c>
      <c r="O49" s="16">
        <f t="shared" si="6"/>
        <v>19.5</v>
      </c>
      <c r="P49" s="33">
        <f t="shared" si="7"/>
        <v>19.5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6.8181818181818205E-2</v>
      </c>
      <c r="G50" s="24">
        <f>IFERROR('Momnetum ranking'!K11,0)</f>
        <v>0.95454545454545492</v>
      </c>
      <c r="H50" s="23">
        <f>'Momnetum ranking'!Q11</f>
        <v>0.99678652999999995</v>
      </c>
      <c r="I50" s="25">
        <f>'Momnetum ranking'!O11</f>
        <v>16.23714</v>
      </c>
      <c r="J50" s="16"/>
      <c r="K50" s="16">
        <f t="shared" si="2"/>
        <v>6</v>
      </c>
      <c r="L50" s="16">
        <f t="shared" si="3"/>
        <v>3</v>
      </c>
      <c r="M50" s="16">
        <f t="shared" si="4"/>
        <v>10</v>
      </c>
      <c r="N50" s="16">
        <f t="shared" si="5"/>
        <v>3</v>
      </c>
      <c r="O50" s="16">
        <f t="shared" si="6"/>
        <v>4.5</v>
      </c>
      <c r="P50" s="33">
        <f t="shared" si="7"/>
        <v>4.5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-0.21621621621621623</v>
      </c>
      <c r="G51" s="24">
        <f>IFERROR('Momnetum ranking'!K12,0)</f>
        <v>0.71428571428571397</v>
      </c>
      <c r="H51" s="23">
        <f>'Momnetum ranking'!Q12</f>
        <v>0.99974180000000001</v>
      </c>
      <c r="I51" s="25">
        <f>'Momnetum ranking'!O12</f>
        <v>15.099549</v>
      </c>
      <c r="J51" s="16"/>
      <c r="K51" s="16">
        <f t="shared" si="2"/>
        <v>24</v>
      </c>
      <c r="L51" s="16">
        <f t="shared" si="3"/>
        <v>15</v>
      </c>
      <c r="M51" s="16">
        <f t="shared" si="4"/>
        <v>8</v>
      </c>
      <c r="N51" s="16">
        <f t="shared" si="5"/>
        <v>4</v>
      </c>
      <c r="O51" s="16">
        <f t="shared" si="6"/>
        <v>11.5</v>
      </c>
      <c r="P51" s="33">
        <f t="shared" si="7"/>
        <v>11.5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-0.10869565217391308</v>
      </c>
      <c r="G52" s="24">
        <f>IFERROR('Momnetum ranking'!K13,0)</f>
        <v>0.64444444444444404</v>
      </c>
      <c r="H52" s="23">
        <f>'Momnetum ranking'!Q13</f>
        <v>0.98526543</v>
      </c>
      <c r="I52" s="25">
        <f>'Momnetum ranking'!O13</f>
        <v>7.6022863000000003</v>
      </c>
      <c r="J52" s="16"/>
      <c r="K52" s="16">
        <f t="shared" si="2"/>
        <v>16</v>
      </c>
      <c r="L52" s="16">
        <f t="shared" si="3"/>
        <v>20</v>
      </c>
      <c r="M52" s="16">
        <f t="shared" si="4"/>
        <v>18</v>
      </c>
      <c r="N52" s="16">
        <f t="shared" si="5"/>
        <v>17</v>
      </c>
      <c r="O52" s="16">
        <f t="shared" si="6"/>
        <v>17.5</v>
      </c>
      <c r="P52" s="33">
        <f t="shared" si="7"/>
        <v>17.5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-4.3478260869565244E-2</v>
      </c>
      <c r="G53" s="24">
        <f>IFERROR('Momnetum ranking'!K14,0)</f>
        <v>0.82222222222222197</v>
      </c>
      <c r="H53" s="23">
        <f>'Momnetum ranking'!Q14</f>
        <v>1</v>
      </c>
      <c r="I53" s="25">
        <f>'Momnetum ranking'!O14</f>
        <v>13.020349</v>
      </c>
      <c r="J53" s="16"/>
      <c r="K53" s="16">
        <f t="shared" si="2"/>
        <v>12</v>
      </c>
      <c r="L53" s="16">
        <f t="shared" si="3"/>
        <v>12</v>
      </c>
      <c r="M53" s="16">
        <f t="shared" si="4"/>
        <v>1</v>
      </c>
      <c r="N53" s="16">
        <f t="shared" si="5"/>
        <v>6</v>
      </c>
      <c r="O53" s="16">
        <f t="shared" si="6"/>
        <v>9</v>
      </c>
      <c r="P53" s="33">
        <f t="shared" si="7"/>
        <v>9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-0.14084507042253519</v>
      </c>
      <c r="G54" s="24">
        <f>IFERROR('Momnetum ranking'!K15,0)</f>
        <v>0.64788732394366211</v>
      </c>
      <c r="H54" s="23">
        <f>'Momnetum ranking'!Q15</f>
        <v>0.97151639999999995</v>
      </c>
      <c r="I54" s="25">
        <f>'Momnetum ranking'!O15</f>
        <v>3.0948997</v>
      </c>
      <c r="J54" s="16"/>
      <c r="K54" s="16">
        <f t="shared" si="2"/>
        <v>20</v>
      </c>
      <c r="L54" s="16">
        <f t="shared" si="3"/>
        <v>19</v>
      </c>
      <c r="M54" s="16">
        <f t="shared" si="4"/>
        <v>25</v>
      </c>
      <c r="N54" s="16">
        <f t="shared" si="5"/>
        <v>25</v>
      </c>
      <c r="O54" s="16">
        <f t="shared" si="6"/>
        <v>22.5</v>
      </c>
      <c r="P54" s="33">
        <f t="shared" si="7"/>
        <v>22.5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0.12931034482758622</v>
      </c>
      <c r="G55" s="24">
        <f>IFERROR('Momnetum ranking'!K16,0)</f>
        <v>0.570175438596491</v>
      </c>
      <c r="H55" s="23">
        <f>'Momnetum ranking'!Q16</f>
        <v>0.98907100000000003</v>
      </c>
      <c r="I55" s="25">
        <f>'Momnetum ranking'!O16</f>
        <v>8.5616830000000004</v>
      </c>
      <c r="J55" s="16"/>
      <c r="K55" s="16">
        <f t="shared" si="2"/>
        <v>4</v>
      </c>
      <c r="L55" s="16">
        <f t="shared" si="3"/>
        <v>25</v>
      </c>
      <c r="M55" s="16">
        <f t="shared" si="4"/>
        <v>14</v>
      </c>
      <c r="N55" s="16">
        <f t="shared" si="5"/>
        <v>15</v>
      </c>
      <c r="O55" s="16">
        <f t="shared" si="6"/>
        <v>14.5</v>
      </c>
      <c r="P55" s="33">
        <f t="shared" si="7"/>
        <v>14.5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8.5714285714285687E-2</v>
      </c>
      <c r="G56" s="24">
        <f>IFERROR('Momnetum ranking'!K17,0)</f>
        <v>0.90909090909090906</v>
      </c>
      <c r="H56" s="23">
        <f>'Momnetum ranking'!Q17</f>
        <v>0.98493889999999995</v>
      </c>
      <c r="I56" s="25">
        <f>'Momnetum ranking'!O17</f>
        <v>8.6527460000000005</v>
      </c>
      <c r="J56" s="16"/>
      <c r="K56" s="16">
        <f t="shared" si="2"/>
        <v>5</v>
      </c>
      <c r="L56" s="16">
        <f t="shared" si="3"/>
        <v>8</v>
      </c>
      <c r="M56" s="16">
        <f t="shared" si="4"/>
        <v>20</v>
      </c>
      <c r="N56" s="16">
        <f t="shared" si="5"/>
        <v>14</v>
      </c>
      <c r="O56" s="16">
        <f t="shared" si="6"/>
        <v>11</v>
      </c>
      <c r="P56" s="33">
        <f t="shared" si="7"/>
        <v>11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-0.23076923076923078</v>
      </c>
      <c r="G57" s="24">
        <f>IFERROR('Momnetum ranking'!K18,0)</f>
        <v>0.38461538461538503</v>
      </c>
      <c r="H57" s="23">
        <f>'Momnetum ranking'!Q18</f>
        <v>0.89419420000000005</v>
      </c>
      <c r="I57" s="25">
        <f>'Momnetum ranking'!O18</f>
        <v>-1.5770495</v>
      </c>
      <c r="J57" s="16"/>
      <c r="K57" s="16">
        <f t="shared" si="2"/>
        <v>26</v>
      </c>
      <c r="L57" s="16">
        <f t="shared" si="3"/>
        <v>29</v>
      </c>
      <c r="M57" s="16">
        <f t="shared" si="4"/>
        <v>29</v>
      </c>
      <c r="N57" s="16">
        <f t="shared" si="5"/>
        <v>30</v>
      </c>
      <c r="O57" s="16">
        <f t="shared" si="6"/>
        <v>29</v>
      </c>
      <c r="P57" s="33">
        <f t="shared" si="7"/>
        <v>29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-0.30158730158730157</v>
      </c>
      <c r="G58" s="24">
        <f>IFERROR('Momnetum ranking'!K19,0)</f>
        <v>0.66129032258064502</v>
      </c>
      <c r="H58" s="23">
        <f>'Momnetum ranking'!Q19</f>
        <v>0.97386163000000003</v>
      </c>
      <c r="I58" s="25">
        <f>'Momnetum ranking'!O19</f>
        <v>4.4742346</v>
      </c>
      <c r="J58" s="16"/>
      <c r="K58" s="16">
        <f t="shared" si="2"/>
        <v>28</v>
      </c>
      <c r="L58" s="16">
        <f t="shared" si="3"/>
        <v>17</v>
      </c>
      <c r="M58" s="16">
        <f t="shared" si="4"/>
        <v>24</v>
      </c>
      <c r="N58" s="16">
        <f t="shared" si="5"/>
        <v>22</v>
      </c>
      <c r="O58" s="16">
        <f t="shared" si="6"/>
        <v>23</v>
      </c>
      <c r="P58" s="33">
        <f t="shared" si="7"/>
        <v>23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5.7142857142857134E-2</v>
      </c>
      <c r="G59" s="24">
        <f>IFERROR('Momnetum ranking'!K20,0)</f>
        <v>0.49758454106280198</v>
      </c>
      <c r="H59" s="23">
        <f>'Momnetum ranking'!Q20</f>
        <v>0.97618249999999995</v>
      </c>
      <c r="I59" s="25">
        <f>'Momnetum ranking'!O20</f>
        <v>1.3842821000000001</v>
      </c>
      <c r="J59" s="16"/>
      <c r="K59" s="16">
        <f t="shared" si="2"/>
        <v>8</v>
      </c>
      <c r="L59" s="16">
        <f t="shared" si="3"/>
        <v>27</v>
      </c>
      <c r="M59" s="16">
        <f t="shared" si="4"/>
        <v>22</v>
      </c>
      <c r="N59" s="16">
        <f t="shared" si="5"/>
        <v>28</v>
      </c>
      <c r="O59" s="16">
        <f t="shared" si="6"/>
        <v>24.5</v>
      </c>
      <c r="P59" s="33">
        <f t="shared" si="7"/>
        <v>24.5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-0.13461538461538458</v>
      </c>
      <c r="G60" s="24">
        <f>IFERROR('Momnetum ranking'!K21,0)</f>
        <v>0.74509803921568607</v>
      </c>
      <c r="H60" s="23">
        <f>'Momnetum ranking'!Q21</f>
        <v>0.99337779999999998</v>
      </c>
      <c r="I60" s="25">
        <f>'Momnetum ranking'!O21</f>
        <v>5.4967759999999997</v>
      </c>
      <c r="J60" s="16"/>
      <c r="K60" s="16">
        <f t="shared" si="2"/>
        <v>19</v>
      </c>
      <c r="L60" s="16">
        <f t="shared" si="3"/>
        <v>14</v>
      </c>
      <c r="M60" s="16">
        <f t="shared" si="4"/>
        <v>13</v>
      </c>
      <c r="N60" s="16">
        <f t="shared" si="5"/>
        <v>21</v>
      </c>
      <c r="O60" s="16">
        <f t="shared" si="6"/>
        <v>16.5</v>
      </c>
      <c r="P60" s="33">
        <f t="shared" si="7"/>
        <v>16.5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-0.15189873417721517</v>
      </c>
      <c r="G61" s="24">
        <f>IFERROR('Momnetum ranking'!K22,0)</f>
        <v>0.632911392405063</v>
      </c>
      <c r="H61" s="23">
        <f>'Momnetum ranking'!Q22</f>
        <v>0.98723625999999998</v>
      </c>
      <c r="I61" s="25">
        <f>'Momnetum ranking'!O22</f>
        <v>2.2834539999999999</v>
      </c>
      <c r="J61" s="16"/>
      <c r="K61" s="16">
        <f t="shared" si="2"/>
        <v>21</v>
      </c>
      <c r="L61" s="16">
        <f t="shared" si="3"/>
        <v>22</v>
      </c>
      <c r="M61" s="16">
        <f t="shared" si="4"/>
        <v>16</v>
      </c>
      <c r="N61" s="16">
        <f t="shared" si="5"/>
        <v>27</v>
      </c>
      <c r="O61" s="16">
        <f t="shared" si="6"/>
        <v>21.5</v>
      </c>
      <c r="P61" s="33">
        <f t="shared" si="7"/>
        <v>21.5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-0.20512820512820512</v>
      </c>
      <c r="G62" s="24">
        <f>IFERROR('Momnetum ranking'!K23,0)</f>
        <v>0.625</v>
      </c>
      <c r="H62" s="23">
        <f>'Momnetum ranking'!Q23</f>
        <v>0.97602654</v>
      </c>
      <c r="I62" s="25">
        <f>'Momnetum ranking'!O23</f>
        <v>5.5194380000000001</v>
      </c>
      <c r="J62" s="16"/>
      <c r="K62" s="16">
        <f t="shared" si="2"/>
        <v>23</v>
      </c>
      <c r="L62" s="16">
        <f t="shared" si="3"/>
        <v>23</v>
      </c>
      <c r="M62" s="16">
        <f t="shared" si="4"/>
        <v>23</v>
      </c>
      <c r="N62" s="16">
        <f t="shared" si="5"/>
        <v>20</v>
      </c>
      <c r="O62" s="16">
        <f t="shared" si="6"/>
        <v>23</v>
      </c>
      <c r="P62" s="33">
        <f t="shared" si="7"/>
        <v>23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-0.2</v>
      </c>
      <c r="G63" s="24">
        <f>IFERROR('Momnetum ranking'!K24,0)</f>
        <v>0.65517241379310309</v>
      </c>
      <c r="H63" s="23">
        <f>'Momnetum ranking'!Q24</f>
        <v>1</v>
      </c>
      <c r="I63" s="25">
        <f>'Momnetum ranking'!O24</f>
        <v>7.8557370000000004</v>
      </c>
      <c r="J63" s="16"/>
      <c r="K63" s="16">
        <f t="shared" si="2"/>
        <v>22</v>
      </c>
      <c r="L63" s="16">
        <f t="shared" si="3"/>
        <v>18</v>
      </c>
      <c r="M63" s="16">
        <f t="shared" si="4"/>
        <v>1</v>
      </c>
      <c r="N63" s="16">
        <f t="shared" si="5"/>
        <v>16</v>
      </c>
      <c r="O63" s="16">
        <f t="shared" si="6"/>
        <v>17</v>
      </c>
      <c r="P63" s="33">
        <f t="shared" si="7"/>
        <v>17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0.50847457627118642</v>
      </c>
      <c r="G64" s="24">
        <f>IFERROR('Momnetum ranking'!K25,0)</f>
        <v>0.93220338983050799</v>
      </c>
      <c r="H64" s="23">
        <f>'Momnetum ranking'!Q25</f>
        <v>1</v>
      </c>
      <c r="I64" s="25">
        <f>'Momnetum ranking'!O25</f>
        <v>13.942444</v>
      </c>
      <c r="J64" s="16"/>
      <c r="K64" s="16">
        <f t="shared" si="2"/>
        <v>1</v>
      </c>
      <c r="L64" s="16">
        <f t="shared" si="3"/>
        <v>6</v>
      </c>
      <c r="M64" s="16">
        <f t="shared" si="4"/>
        <v>1</v>
      </c>
      <c r="N64" s="16">
        <f t="shared" si="5"/>
        <v>5</v>
      </c>
      <c r="O64" s="16">
        <f t="shared" si="6"/>
        <v>3</v>
      </c>
      <c r="P64" s="33">
        <f t="shared" si="7"/>
        <v>3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-0.3902439024390244</v>
      </c>
      <c r="G65" s="24">
        <f>IFERROR('Momnetum ranking'!K26,0)</f>
        <v>0.60975609756097593</v>
      </c>
      <c r="H65" s="23">
        <f>'Momnetum ranking'!Q26</f>
        <v>0.86893019999999999</v>
      </c>
      <c r="I65" s="25">
        <f>'Momnetum ranking'!O26</f>
        <v>5.5529950000000001</v>
      </c>
      <c r="J65" s="16"/>
      <c r="K65" s="16">
        <f t="shared" si="2"/>
        <v>31</v>
      </c>
      <c r="L65" s="16">
        <f t="shared" si="3"/>
        <v>24</v>
      </c>
      <c r="M65" s="16">
        <f t="shared" si="4"/>
        <v>30</v>
      </c>
      <c r="N65" s="16">
        <f t="shared" si="5"/>
        <v>19</v>
      </c>
      <c r="O65" s="16">
        <f t="shared" si="6"/>
        <v>27</v>
      </c>
      <c r="P65" s="33">
        <f t="shared" si="7"/>
        <v>27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-0.32399999999999995</v>
      </c>
      <c r="G66" s="24">
        <f>IFERROR('Momnetum ranking'!K27,0)</f>
        <v>0.48582995951416996</v>
      </c>
      <c r="H66" s="23">
        <f>'Momnetum ranking'!Q27</f>
        <v>0.89960974000000005</v>
      </c>
      <c r="I66" s="25">
        <f>'Momnetum ranking'!O27</f>
        <v>3.1319976</v>
      </c>
      <c r="J66" s="16"/>
      <c r="K66" s="16">
        <f t="shared" si="2"/>
        <v>30</v>
      </c>
      <c r="L66" s="16">
        <f t="shared" si="3"/>
        <v>28</v>
      </c>
      <c r="M66" s="16">
        <f t="shared" si="4"/>
        <v>28</v>
      </c>
      <c r="N66" s="16">
        <f t="shared" si="5"/>
        <v>24</v>
      </c>
      <c r="O66" s="16">
        <f t="shared" si="6"/>
        <v>28</v>
      </c>
      <c r="P66" s="33">
        <f t="shared" si="7"/>
        <v>28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-0.31707317073170738</v>
      </c>
      <c r="G67" s="24">
        <f>IFERROR('Momnetum ranking'!K28,0)</f>
        <v>0.36585365853658502</v>
      </c>
      <c r="H67" s="23">
        <f>'Momnetum ranking'!Q28</f>
        <v>0.82565980000000005</v>
      </c>
      <c r="I67" s="25">
        <f>'Momnetum ranking'!O28</f>
        <v>6.8827987000000004</v>
      </c>
      <c r="J67" s="16"/>
      <c r="K67" s="16">
        <f t="shared" si="2"/>
        <v>29</v>
      </c>
      <c r="L67" s="16">
        <f t="shared" si="3"/>
        <v>31</v>
      </c>
      <c r="M67" s="16">
        <f t="shared" si="4"/>
        <v>33</v>
      </c>
      <c r="N67" s="16">
        <f t="shared" si="5"/>
        <v>18</v>
      </c>
      <c r="O67" s="16">
        <f t="shared" si="6"/>
        <v>30</v>
      </c>
      <c r="P67" s="33">
        <f t="shared" si="7"/>
        <v>30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-0.41666666666666663</v>
      </c>
      <c r="G68" s="24">
        <f>IFERROR('Momnetum ranking'!K29,0)</f>
        <v>0.5</v>
      </c>
      <c r="H68" s="23">
        <f>'Momnetum ranking'!Q29</f>
        <v>0.94933087000000005</v>
      </c>
      <c r="I68" s="25">
        <f>'Momnetum ranking'!O29</f>
        <v>1.3172387999999999</v>
      </c>
      <c r="J68" s="16"/>
      <c r="K68" s="16">
        <f t="shared" si="2"/>
        <v>32</v>
      </c>
      <c r="L68" s="16">
        <f t="shared" si="3"/>
        <v>26</v>
      </c>
      <c r="M68" s="16">
        <f t="shared" si="4"/>
        <v>26</v>
      </c>
      <c r="N68" s="16">
        <f t="shared" si="5"/>
        <v>29</v>
      </c>
      <c r="O68" s="16">
        <f t="shared" si="6"/>
        <v>27.5</v>
      </c>
      <c r="P68" s="33">
        <f t="shared" si="7"/>
        <v>27.5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-0.75</v>
      </c>
      <c r="G69" s="24">
        <f>IFERROR('Momnetum ranking'!K30,0)</f>
        <v>0.33333333333333298</v>
      </c>
      <c r="H69" s="23">
        <f>'Momnetum ranking'!Q30</f>
        <v>0.92108475999999995</v>
      </c>
      <c r="I69" s="25">
        <f>'Momnetum ranking'!O30</f>
        <v>-2.4762331999999998</v>
      </c>
      <c r="J69" s="16"/>
      <c r="K69" s="16">
        <f t="shared" si="2"/>
        <v>33</v>
      </c>
      <c r="L69" s="16">
        <f t="shared" si="3"/>
        <v>32</v>
      </c>
      <c r="M69" s="16">
        <f t="shared" si="4"/>
        <v>27</v>
      </c>
      <c r="N69" s="16">
        <f t="shared" si="5"/>
        <v>32</v>
      </c>
      <c r="O69" s="16">
        <f t="shared" si="6"/>
        <v>32</v>
      </c>
      <c r="P69" s="33">
        <f t="shared" si="7"/>
        <v>32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-0.7857142857142857</v>
      </c>
      <c r="G70" s="24">
        <f>IFERROR('Momnetum ranking'!K31,0)</f>
        <v>0.29090909090909101</v>
      </c>
      <c r="H70" s="23">
        <f>'Momnetum ranking'!Q31</f>
        <v>0.83984060000000005</v>
      </c>
      <c r="I70" s="25">
        <f>'Momnetum ranking'!O31</f>
        <v>-7.9752326</v>
      </c>
      <c r="J70" s="16"/>
      <c r="K70" s="16">
        <f t="shared" si="2"/>
        <v>34</v>
      </c>
      <c r="L70" s="16">
        <f t="shared" si="3"/>
        <v>33</v>
      </c>
      <c r="M70" s="16">
        <f t="shared" si="4"/>
        <v>32</v>
      </c>
      <c r="N70" s="16">
        <f t="shared" si="5"/>
        <v>33</v>
      </c>
      <c r="O70" s="16">
        <f t="shared" si="6"/>
        <v>33</v>
      </c>
      <c r="P70" s="33">
        <f t="shared" si="7"/>
        <v>33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-5.8823529411764719E-2</v>
      </c>
      <c r="G71" s="24">
        <f>IFERROR('Momnetum ranking'!K32,0)</f>
        <v>0.38383838383838403</v>
      </c>
      <c r="H71" s="23">
        <f>'Momnetum ranking'!Q32</f>
        <v>0.85441829999999996</v>
      </c>
      <c r="I71" s="25">
        <f>'Momnetum ranking'!O32</f>
        <v>-2.2545457</v>
      </c>
      <c r="J71" s="16"/>
      <c r="K71" s="16">
        <f t="shared" si="2"/>
        <v>14</v>
      </c>
      <c r="L71" s="16">
        <f t="shared" si="3"/>
        <v>30</v>
      </c>
      <c r="M71" s="16">
        <f t="shared" si="4"/>
        <v>31</v>
      </c>
      <c r="N71" s="16">
        <f t="shared" si="5"/>
        <v>31</v>
      </c>
      <c r="O71" s="16">
        <f t="shared" si="6"/>
        <v>30.5</v>
      </c>
      <c r="P71" s="33">
        <f t="shared" si="7"/>
        <v>30.5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-0.24999999999999997</v>
      </c>
      <c r="G72" s="24">
        <f>IFERROR('Momnetum ranking'!K33,0)</f>
        <v>0.24324324324324301</v>
      </c>
      <c r="H72" s="23">
        <f>'Momnetum ranking'!Q33</f>
        <v>0.68867575999999997</v>
      </c>
      <c r="I72" s="25">
        <f>'Momnetum ranking'!O33</f>
        <v>-10.520011</v>
      </c>
      <c r="J72" s="16"/>
      <c r="K72" s="16">
        <f t="shared" si="2"/>
        <v>27</v>
      </c>
      <c r="L72" s="16">
        <f t="shared" si="3"/>
        <v>34</v>
      </c>
      <c r="M72" s="16">
        <f t="shared" si="4"/>
        <v>34</v>
      </c>
      <c r="N72" s="16">
        <f t="shared" si="5"/>
        <v>34</v>
      </c>
      <c r="O72" s="16">
        <f t="shared" si="6"/>
        <v>34</v>
      </c>
      <c r="P72" s="33">
        <f t="shared" si="7"/>
        <v>34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6.060606060606058E-2</v>
      </c>
      <c r="G73" s="24">
        <f>IFERROR('Momnetum ranking'!K34,0)</f>
        <v>0.939393939393939</v>
      </c>
      <c r="H73" s="23">
        <f>'Momnetum ranking'!Q34</f>
        <v>0.99683730000000004</v>
      </c>
      <c r="I73" s="25">
        <f>'Momnetum ranking'!O34</f>
        <v>17.773520999999999</v>
      </c>
      <c r="J73" s="16"/>
      <c r="K73" s="16">
        <f t="shared" si="2"/>
        <v>7</v>
      </c>
      <c r="L73" s="16">
        <f t="shared" si="3"/>
        <v>5</v>
      </c>
      <c r="M73" s="16">
        <f t="shared" si="4"/>
        <v>9</v>
      </c>
      <c r="N73" s="16">
        <f t="shared" si="5"/>
        <v>2</v>
      </c>
      <c r="O73" s="16">
        <f t="shared" si="6"/>
        <v>6</v>
      </c>
      <c r="P73" s="33">
        <f t="shared" si="7"/>
        <v>6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0</v>
      </c>
      <c r="G74" s="24">
        <f>IFERROR('Momnetum ranking'!K35,0)</f>
        <v>0.82926829268292712</v>
      </c>
      <c r="H74" s="23">
        <f>'Momnetum ranking'!Q35</f>
        <v>1</v>
      </c>
      <c r="I74" s="25">
        <f>'Momnetum ranking'!O35</f>
        <v>27.829338</v>
      </c>
      <c r="J74" s="16"/>
      <c r="K74" s="16">
        <f t="shared" si="2"/>
        <v>10</v>
      </c>
      <c r="L74" s="16">
        <f t="shared" si="3"/>
        <v>11</v>
      </c>
      <c r="M74" s="16">
        <f t="shared" si="4"/>
        <v>1</v>
      </c>
      <c r="N74" s="16">
        <f t="shared" si="5"/>
        <v>1</v>
      </c>
      <c r="O74" s="16">
        <f t="shared" si="6"/>
        <v>5.5</v>
      </c>
      <c r="P74" s="33">
        <f t="shared" si="7"/>
        <v>5.5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0.26623376623376627</v>
      </c>
      <c r="G75" s="24">
        <f>IFERROR('Momnetum ranking'!K36,0)</f>
        <v>0.78431372549019596</v>
      </c>
      <c r="H75" s="23">
        <f>'Momnetum ranking'!Q36</f>
        <v>0.98524809999999996</v>
      </c>
      <c r="I75" s="25">
        <f>'Momnetum ranking'!O36</f>
        <v>10.545206</v>
      </c>
      <c r="J75" s="16"/>
      <c r="K75" s="16">
        <f t="shared" si="2"/>
        <v>2</v>
      </c>
      <c r="L75" s="16">
        <f t="shared" si="3"/>
        <v>13</v>
      </c>
      <c r="M75" s="16">
        <f t="shared" si="4"/>
        <v>19</v>
      </c>
      <c r="N75" s="16">
        <f t="shared" si="5"/>
        <v>9</v>
      </c>
      <c r="O75" s="16">
        <f t="shared" si="6"/>
        <v>11</v>
      </c>
      <c r="P75" s="33">
        <f t="shared" si="7"/>
        <v>11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-2.8846153846153855E-2</v>
      </c>
      <c r="G76" s="65">
        <f>IFERROR('Momnetum ranking'!K37,0)</f>
        <v>0.8640776699029129</v>
      </c>
      <c r="H76" s="66">
        <f>'Momnetum ranking'!Q37</f>
        <v>0.98580252999999995</v>
      </c>
      <c r="I76" s="67">
        <f>'Momnetum ranking'!O37</f>
        <v>9.6881979999999999</v>
      </c>
      <c r="J76" s="68"/>
      <c r="K76" s="68">
        <f t="shared" si="2"/>
        <v>11</v>
      </c>
      <c r="L76" s="68">
        <f t="shared" si="3"/>
        <v>10</v>
      </c>
      <c r="M76" s="68">
        <f t="shared" si="4"/>
        <v>17</v>
      </c>
      <c r="N76" s="68">
        <f t="shared" si="5"/>
        <v>13</v>
      </c>
      <c r="O76" s="68">
        <f t="shared" si="6"/>
        <v>12</v>
      </c>
      <c r="P76" s="69">
        <f t="shared" si="7"/>
        <v>12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-0.11267605633802819</v>
      </c>
      <c r="G77" s="70">
        <f>IFERROR('Momnetum ranking'!K38,0)</f>
        <v>0.676056338028169</v>
      </c>
      <c r="H77" s="71">
        <f>'Momnetum ranking'!Q38</f>
        <v>0.98066514999999999</v>
      </c>
      <c r="I77" s="72">
        <f>'Momnetum ranking'!O38</f>
        <v>2.7847648</v>
      </c>
      <c r="J77" s="73"/>
      <c r="K77" s="73">
        <f t="shared" si="2"/>
        <v>17</v>
      </c>
      <c r="L77" s="73">
        <f t="shared" si="3"/>
        <v>16</v>
      </c>
      <c r="M77" s="73">
        <f t="shared" si="4"/>
        <v>21</v>
      </c>
      <c r="N77" s="73">
        <f t="shared" si="5"/>
        <v>26</v>
      </c>
      <c r="O77" s="73">
        <f t="shared" si="6"/>
        <v>19</v>
      </c>
      <c r="P77" s="74">
        <f t="shared" si="7"/>
        <v>19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0.52054794520547942</v>
      </c>
      <c r="G82" s="48">
        <f>'Momnetum ranking'!I5</f>
        <v>0.36986301369863012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0.36538461538461536</v>
      </c>
      <c r="G83" s="49">
        <f>'Momnetum ranking'!I6</f>
        <v>0.44230769230769229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0.33333333333333331</v>
      </c>
      <c r="G84" s="49">
        <f>'Momnetum ranking'!I7</f>
        <v>0.55555555555555558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0.46153846153846156</v>
      </c>
      <c r="G85" s="49">
        <f>'Momnetum ranking'!I8</f>
        <v>0.45192307692307693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0.35</v>
      </c>
      <c r="G86" s="49">
        <f>'Momnetum ranking'!I9</f>
        <v>0.4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0.16842105263157894</v>
      </c>
      <c r="G87" s="49">
        <f>'Momnetum ranking'!I10</f>
        <v>0.29473684210526313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0.29545454545454547</v>
      </c>
      <c r="G88" s="49">
        <f>'Momnetum ranking'!I11</f>
        <v>0.22727272727272727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0.1891891891891892</v>
      </c>
      <c r="G89" s="49">
        <f>'Momnetum ranking'!I12</f>
        <v>0.40540540540540543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0.36956521739130432</v>
      </c>
      <c r="G90" s="49">
        <f>'Momnetum ranking'!I13</f>
        <v>0.47826086956521741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0.28260869565217389</v>
      </c>
      <c r="G91" s="49">
        <f>'Momnetum ranking'!I14</f>
        <v>0.32608695652173914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0.25352112676056338</v>
      </c>
      <c r="G92" s="49">
        <f>'Momnetum ranking'!I15</f>
        <v>0.39436619718309857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0.25862068965517243</v>
      </c>
      <c r="G93" s="49">
        <f>'Momnetum ranking'!I16</f>
        <v>0.12931034482758622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0.2857142857142857</v>
      </c>
      <c r="G94" s="49">
        <f>'Momnetum ranking'!I17</f>
        <v>0.2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0.26923076923076922</v>
      </c>
      <c r="G95" s="49">
        <f>'Momnetum ranking'!I18</f>
        <v>0.5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0.19047619047619047</v>
      </c>
      <c r="G96" s="49">
        <f>'Momnetum ranking'!I19</f>
        <v>0.49206349206349204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0.27142857142857141</v>
      </c>
      <c r="G97" s="49">
        <f>'Momnetum ranking'!I20</f>
        <v>0.21428571428571427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0.30769230769230771</v>
      </c>
      <c r="G98" s="49">
        <f>'Momnetum ranking'!I21</f>
        <v>0.44230769230769229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0.189873417721519</v>
      </c>
      <c r="G99" s="49">
        <f>'Momnetum ranking'!I22</f>
        <v>0.34177215189873417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0.23076923076923078</v>
      </c>
      <c r="G100" s="49">
        <f>'Momnetum ranking'!I23</f>
        <v>0.4358974358974359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0.3</v>
      </c>
      <c r="G101" s="49">
        <f>'Momnetum ranking'!I24</f>
        <v>0.5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0.67796610169491522</v>
      </c>
      <c r="G102" s="49">
        <f>'Momnetum ranking'!I25</f>
        <v>0.16949152542372881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0.21951219512195122</v>
      </c>
      <c r="G103" s="49">
        <f>'Momnetum ranking'!I26</f>
        <v>0.6097560975609756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0.16400000000000001</v>
      </c>
      <c r="G104" s="49">
        <f>'Momnetum ranking'!I27</f>
        <v>0.48799999999999999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0.21951219512195122</v>
      </c>
      <c r="G105" s="49">
        <f>'Momnetum ranking'!I28</f>
        <v>0.53658536585365857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0.14583333333333334</v>
      </c>
      <c r="G106" s="49">
        <f>'Momnetum ranking'!I29</f>
        <v>0.5625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4.1666666666666664E-2</v>
      </c>
      <c r="G107" s="49">
        <f>'Momnetum ranking'!I30</f>
        <v>0.79166666666666663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5.3571428571428568E-2</v>
      </c>
      <c r="G108" s="49">
        <f>'Momnetum ranking'!I31</f>
        <v>0.8392857142857143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0.25490196078431371</v>
      </c>
      <c r="G109" s="49">
        <f>'Momnetum ranking'!I32</f>
        <v>0.31372549019607843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0.19444444444444445</v>
      </c>
      <c r="G110" s="49">
        <f>'Momnetum ranking'!I33</f>
        <v>0.44444444444444442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0.27272727272727271</v>
      </c>
      <c r="G111" s="49">
        <f>'Momnetum ranking'!I34</f>
        <v>0.21212121212121213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0.17073170731707318</v>
      </c>
      <c r="G112" s="49">
        <f>'Momnetum ranking'!I35</f>
        <v>0.17073170731707318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0.51298701298701299</v>
      </c>
      <c r="G113" s="49">
        <f>'Momnetum ranking'!I36</f>
        <v>0.24675324675324675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0.22115384615384615</v>
      </c>
      <c r="G114" s="50">
        <f>'Momnetum ranking'!I37</f>
        <v>0.25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0.26760563380281688</v>
      </c>
      <c r="G115" s="62">
        <f>'Momnetum ranking'!I38</f>
        <v>0.38028169014084506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5.7606339999999996</v>
      </c>
      <c r="F3" s="3" cm="1">
        <f t="array" ref="F3">_xll.FDS(C3,"FG_TOTAL_RETURNC(0,-3AM)")</f>
        <v>10.402476999999999</v>
      </c>
      <c r="G3" s="3" cm="1">
        <f t="array" ref="G3">IFERROR(_xll.FDS(C3,"FG_TOTAL_RETURNC(0,-6AM)"),_xll.FDS(C3,"FG_TOTAL_RETURNC(0,-4AM)"))</f>
        <v>20.462751000000001</v>
      </c>
      <c r="H3" s="12" cm="1">
        <f t="array" ref="H3">_xll.FDS(C3,"P_PRICE(0)/P_PRICE_HIGH_PR(0,,,,,,""PRICE"",""CLOSE"",""52W"")")</f>
        <v>1</v>
      </c>
      <c r="K3" s="4">
        <f>_xlfn.RANK.EQ(H3,H$3:H$36)</f>
        <v>1</v>
      </c>
      <c r="L3" s="4">
        <f>_xlfn.RANK.EQ(F3,F$3:F$36)</f>
        <v>10</v>
      </c>
      <c r="M3" s="4">
        <f>_xlfn.RANK.EQ(G3,G$3:G$36)</f>
        <v>14</v>
      </c>
      <c r="N3" s="4"/>
      <c r="P3" s="3">
        <f t="shared" ref="P3:P36" si="0">SUMPRODUCT($K$2:$M$2,K3:M3)</f>
        <v>8.25</v>
      </c>
      <c r="Q3">
        <f t="shared" ref="Q3:Q36" si="1">COUNTIF(K3:N3,"&gt;70")</f>
        <v>0</v>
      </c>
      <c r="S3">
        <f>35-_xlfn.RANK.EQ(P3,$P$3:$P$36)</f>
        <v>7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3.4481286999999998</v>
      </c>
      <c r="F4" s="3" cm="1">
        <f t="array" ref="F4">_xll.FDS(C4,"FG_TOTAL_RETURNC(0,-3AM)")</f>
        <v>11.522341000000001</v>
      </c>
      <c r="G4" s="3" cm="1">
        <f t="array" ref="G4">IFERROR(_xll.FDS(C4,"FG_TOTAL_RETURNC(0,-6AM)"),_xll.FDS(C4,"FG_TOTAL_RETURNC(0,-4AM)"))</f>
        <v>21.766196999999998</v>
      </c>
      <c r="H4" s="12" cm="1">
        <f t="array" ref="H4">_xll.FDS(C4,"P_PRICE(0)/P_PRICE_HIGH_PR(0,,,,,,""PRICE"",""CLOSE"",""52W"")")</f>
        <v>0.99539876000000005</v>
      </c>
      <c r="K4" s="4">
        <f t="shared" ref="K4:K36" si="3">_xlfn.RANK.EQ(H4,H$3:H$36)</f>
        <v>11</v>
      </c>
      <c r="L4" s="4">
        <f t="shared" ref="L4:M36" si="4">_xlfn.RANK.EQ(F4,F$3:F$36)</f>
        <v>7</v>
      </c>
      <c r="M4" s="4">
        <f t="shared" si="4"/>
        <v>11</v>
      </c>
      <c r="N4" s="4"/>
      <c r="P4" s="3">
        <f t="shared" si="0"/>
        <v>9.57</v>
      </c>
      <c r="Q4">
        <f t="shared" si="1"/>
        <v>0</v>
      </c>
      <c r="S4">
        <f t="shared" ref="S4:S36" si="5">35-_xlfn.RANK.EQ(P4,$P$3:$P$36)</f>
        <v>10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6.4056160000000002</v>
      </c>
      <c r="F5" s="3" cm="1">
        <f t="array" ref="F5">_xll.FDS(C5,"FG_TOTAL_RETURNC(0,-3AM)")</f>
        <v>9.8432659999999998</v>
      </c>
      <c r="G5" s="3" cm="1">
        <f t="array" ref="G5">IFERROR(_xll.FDS(C5,"FG_TOTAL_RETURNC(0,-6AM)"),_xll.FDS(C5,"FG_TOTAL_RETURNC(0,-4AM)"))</f>
        <v>28.58324</v>
      </c>
      <c r="H5" s="12" cm="1">
        <f t="array" ref="H5">_xll.FDS(C5,"P_PRICE(0)/P_PRICE_HIGH_PR(0,,,,,,""PRICE"",""CLOSE"",""52W"")")</f>
        <v>0.99445105</v>
      </c>
      <c r="I5" s="1"/>
      <c r="K5" s="4">
        <f t="shared" si="3"/>
        <v>12</v>
      </c>
      <c r="L5" s="4">
        <f t="shared" si="4"/>
        <v>12</v>
      </c>
      <c r="M5" s="4">
        <f t="shared" si="4"/>
        <v>3</v>
      </c>
      <c r="N5" s="4"/>
      <c r="P5" s="3">
        <f t="shared" si="0"/>
        <v>8.91</v>
      </c>
      <c r="Q5">
        <f t="shared" si="1"/>
        <v>0</v>
      </c>
      <c r="S5">
        <f t="shared" si="5"/>
        <v>8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6.9079040000000003</v>
      </c>
      <c r="F6" s="3" cm="1">
        <f t="array" ref="F6">_xll.FDS(C6,"FG_TOTAL_RETURNC(0,-3AM)")</f>
        <v>9.8801729999999992</v>
      </c>
      <c r="G6" s="3" cm="1">
        <f t="array" ref="G6">IFERROR(_xll.FDS(C6,"FG_TOTAL_RETURNC(0,-6AM)"),_xll.FDS(C6,"FG_TOTAL_RETURNC(0,-4AM)"))</f>
        <v>20.865953000000001</v>
      </c>
      <c r="H6" s="12" cm="1">
        <f t="array" ref="H6">_xll.FDS(C6,"P_PRICE(0)/P_PRICE_HIGH_PR(0,,,,,,""PRICE"",""CLOSE"",""52W"")")</f>
        <v>0.99986713999999999</v>
      </c>
      <c r="I6" s="1"/>
      <c r="K6" s="4">
        <f t="shared" si="3"/>
        <v>7</v>
      </c>
      <c r="L6" s="4">
        <f t="shared" si="4"/>
        <v>11</v>
      </c>
      <c r="M6" s="4">
        <f t="shared" si="4"/>
        <v>12</v>
      </c>
      <c r="N6" s="4"/>
      <c r="P6" s="3">
        <f t="shared" si="0"/>
        <v>9.9</v>
      </c>
      <c r="Q6">
        <f t="shared" si="1"/>
        <v>0</v>
      </c>
      <c r="S6">
        <f t="shared" si="5"/>
        <v>11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5.9682845999999996</v>
      </c>
      <c r="F7" s="3" cm="1">
        <f t="array" ref="F7">_xll.FDS(C7,"FG_TOTAL_RETURNC(0,-3AM)")</f>
        <v>11.276816999999999</v>
      </c>
      <c r="G7" s="3" cm="1">
        <f t="array" ref="G7">IFERROR(_xll.FDS(C7,"FG_TOTAL_RETURNC(0,-6AM)"),_xll.FDS(C7,"FG_TOTAL_RETURNC(0,-4AM)"))</f>
        <v>16.163253999999998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8</v>
      </c>
      <c r="M7" s="4">
        <f t="shared" si="4"/>
        <v>19</v>
      </c>
      <c r="N7" s="4"/>
      <c r="P7" s="3">
        <f t="shared" si="0"/>
        <v>9.24</v>
      </c>
      <c r="Q7">
        <f t="shared" si="1"/>
        <v>0</v>
      </c>
      <c r="S7">
        <f t="shared" si="5"/>
        <v>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4.1852593000000002</v>
      </c>
      <c r="F8" s="3" cm="1">
        <f t="array" ref="F8">_xll.FDS(C8,"FG_TOTAL_RETURNC(0,-3AM)")</f>
        <v>4.0313600000000003</v>
      </c>
      <c r="G8" s="3" cm="1">
        <f t="array" ref="G8">IFERROR(_xll.FDS(C8,"FG_TOTAL_RETURNC(0,-6AM)"),_xll.FDS(C8,"FG_TOTAL_RETURNC(0,-4AM)"))</f>
        <v>13.144625</v>
      </c>
      <c r="H8" s="12" cm="1">
        <f t="array" ref="H8">_xll.FDS(C8,"P_PRICE(0)/P_PRICE_HIGH_PR(0,,,,,,""PRICE"",""CLOSE"",""52W"")")</f>
        <v>0.98852103999999996</v>
      </c>
      <c r="K8" s="4">
        <f t="shared" si="3"/>
        <v>15</v>
      </c>
      <c r="L8" s="4">
        <f t="shared" si="4"/>
        <v>23</v>
      </c>
      <c r="M8" s="4">
        <f t="shared" si="4"/>
        <v>21</v>
      </c>
      <c r="N8" s="4"/>
      <c r="P8" s="3">
        <f t="shared" si="0"/>
        <v>19.470000000000002</v>
      </c>
      <c r="Q8">
        <f t="shared" si="1"/>
        <v>0</v>
      </c>
      <c r="S8">
        <f t="shared" si="5"/>
        <v>18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10.195767999999999</v>
      </c>
      <c r="F9" s="3" cm="1">
        <f t="array" ref="F9">_xll.FDS(C9,"FG_TOTAL_RETURNC(0,-3AM)")</f>
        <v>16.23714</v>
      </c>
      <c r="G9" s="3" cm="1">
        <f t="array" ref="G9">IFERROR(_xll.FDS(C9,"FG_TOTAL_RETURNC(0,-6AM)"),_xll.FDS(C9,"FG_TOTAL_RETURNC(0,-4AM)"))</f>
        <v>22.995985000000001</v>
      </c>
      <c r="H9" s="12" cm="1">
        <f t="array" ref="H9">_xll.FDS(C9,"P_PRICE(0)/P_PRICE_HIGH_PR(0,,,,,,""PRICE"",""CLOSE"",""52W"")")</f>
        <v>0.99678652999999995</v>
      </c>
      <c r="K9" s="4">
        <f t="shared" si="3"/>
        <v>10</v>
      </c>
      <c r="L9" s="4">
        <f t="shared" si="4"/>
        <v>3</v>
      </c>
      <c r="M9" s="4">
        <f t="shared" si="4"/>
        <v>9</v>
      </c>
      <c r="N9" s="4"/>
      <c r="P9" s="3">
        <f t="shared" si="0"/>
        <v>7.26</v>
      </c>
      <c r="Q9">
        <f t="shared" si="1"/>
        <v>0</v>
      </c>
      <c r="S9">
        <f t="shared" si="5"/>
        <v>6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6.3690186000000004</v>
      </c>
      <c r="F10" s="3" cm="1">
        <f t="array" ref="F10">_xll.FDS(C10,"FG_TOTAL_RETURNC(0,-3AM)")</f>
        <v>15.099549</v>
      </c>
      <c r="G10" s="3" cm="1">
        <f t="array" ref="G10">IFERROR(_xll.FDS(C10,"FG_TOTAL_RETURNC(0,-6AM)"),_xll.FDS(C10,"FG_TOTAL_RETURNC(0,-4AM)"))</f>
        <v>21.952639999999999</v>
      </c>
      <c r="H10" s="12" cm="1">
        <f t="array" ref="H10">_xll.FDS(C10,"P_PRICE(0)/P_PRICE_HIGH_PR(0,,,,,,""PRICE"",""CLOSE"",""52W"")")</f>
        <v>0.99974180000000001</v>
      </c>
      <c r="K10" s="4">
        <f t="shared" si="3"/>
        <v>8</v>
      </c>
      <c r="L10" s="4">
        <f t="shared" si="4"/>
        <v>4</v>
      </c>
      <c r="M10" s="4">
        <f t="shared" si="4"/>
        <v>10</v>
      </c>
      <c r="N10" s="4"/>
      <c r="P10" s="3">
        <f t="shared" si="0"/>
        <v>7.26</v>
      </c>
      <c r="Q10">
        <f t="shared" si="1"/>
        <v>0</v>
      </c>
      <c r="S10">
        <f t="shared" si="5"/>
        <v>6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4.4407605999999999</v>
      </c>
      <c r="F11" s="3" cm="1">
        <f t="array" ref="F11">_xll.FDS(C11,"FG_TOTAL_RETURNC(0,-3AM)")</f>
        <v>7.6022863000000003</v>
      </c>
      <c r="G11" s="3" cm="1">
        <f t="array" ref="G11">IFERROR(_xll.FDS(C11,"FG_TOTAL_RETURNC(0,-6AM)"),_xll.FDS(C11,"FG_TOTAL_RETURNC(0,-4AM)"))</f>
        <v>8.309507</v>
      </c>
      <c r="H11" s="12" cm="1">
        <f t="array" ref="H11">_xll.FDS(C11,"P_PRICE(0)/P_PRICE_HIGH_PR(0,,,,,,""PRICE"",""CLOSE"",""52W"")")</f>
        <v>0.98526543</v>
      </c>
      <c r="K11" s="4">
        <f t="shared" si="3"/>
        <v>18</v>
      </c>
      <c r="L11" s="4">
        <f t="shared" si="4"/>
        <v>17</v>
      </c>
      <c r="M11" s="4">
        <f t="shared" si="4"/>
        <v>26</v>
      </c>
      <c r="N11" s="4"/>
      <c r="P11" s="3">
        <f t="shared" si="0"/>
        <v>20.130000000000003</v>
      </c>
      <c r="Q11">
        <f t="shared" si="1"/>
        <v>0</v>
      </c>
      <c r="S11">
        <f t="shared" si="5"/>
        <v>19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3.1099199999999998</v>
      </c>
      <c r="F12" s="3" cm="1">
        <f t="array" ref="F12">_xll.FDS(C12,"FG_TOTAL_RETURNC(0,-3AM)")</f>
        <v>13.020349</v>
      </c>
      <c r="G12" s="3" cm="1">
        <f t="array" ref="G12">IFERROR(_xll.FDS(C12,"FG_TOTAL_RETURNC(0,-6AM)"),_xll.FDS(C12,"FG_TOTAL_RETURNC(0,-4AM)"))</f>
        <v>25.809920000000002</v>
      </c>
      <c r="H12" s="12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6</v>
      </c>
      <c r="M12" s="4">
        <f t="shared" si="4"/>
        <v>7</v>
      </c>
      <c r="N12" s="4"/>
      <c r="P12" s="3">
        <f t="shared" si="0"/>
        <v>4.62</v>
      </c>
      <c r="Q12">
        <f t="shared" si="1"/>
        <v>0</v>
      </c>
      <c r="S12">
        <f t="shared" si="5"/>
        <v>4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6.5176249999999998</v>
      </c>
      <c r="F13" s="3" cm="1">
        <f t="array" ref="F13">_xll.FDS(C13,"FG_TOTAL_RETURNC(0,-3AM)")</f>
        <v>3.0948997</v>
      </c>
      <c r="G13" s="3" cm="1">
        <f t="array" ref="G13">IFERROR(_xll.FDS(C13,"FG_TOTAL_RETURNC(0,-6AM)"),_xll.FDS(C13,"FG_TOTAL_RETURNC(0,-4AM)"))</f>
        <v>17.886030000000002</v>
      </c>
      <c r="H13" s="12" cm="1">
        <f t="array" ref="H13">_xll.FDS(C13,"P_PRICE(0)/P_PRICE_HIGH_PR(0,,,,,,""PRICE"",""CLOSE"",""52W"")")</f>
        <v>0.97151639999999995</v>
      </c>
      <c r="K13" s="4">
        <f t="shared" si="3"/>
        <v>25</v>
      </c>
      <c r="L13" s="4">
        <f t="shared" si="4"/>
        <v>25</v>
      </c>
      <c r="M13" s="4">
        <f t="shared" si="4"/>
        <v>15</v>
      </c>
      <c r="N13" s="4"/>
      <c r="P13" s="3">
        <f t="shared" si="0"/>
        <v>21.45</v>
      </c>
      <c r="Q13">
        <f t="shared" si="1"/>
        <v>0</v>
      </c>
      <c r="S13">
        <f t="shared" si="5"/>
        <v>20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6.262219</v>
      </c>
      <c r="F14" s="3" cm="1">
        <f t="array" ref="F14">_xll.FDS(C14,"FG_TOTAL_RETURNC(0,-3AM)")</f>
        <v>8.5616830000000004</v>
      </c>
      <c r="G14" s="3" cm="1">
        <f t="array" ref="G14">IFERROR(_xll.FDS(C14,"FG_TOTAL_RETURNC(0,-6AM)"),_xll.FDS(C14,"FG_TOTAL_RETURNC(0,-4AM)"))</f>
        <v>16.113209000000001</v>
      </c>
      <c r="H14" s="12" cm="1">
        <f t="array" ref="H14">_xll.FDS(C14,"P_PRICE(0)/P_PRICE_HIGH_PR(0,,,,,,""PRICE"",""CLOSE"",""52W"")")</f>
        <v>0.98907100000000003</v>
      </c>
      <c r="K14" s="4">
        <f t="shared" si="3"/>
        <v>14</v>
      </c>
      <c r="L14" s="4">
        <f t="shared" si="4"/>
        <v>15</v>
      </c>
      <c r="M14" s="4">
        <f t="shared" si="4"/>
        <v>20</v>
      </c>
      <c r="N14" s="4"/>
      <c r="P14" s="3">
        <f t="shared" si="0"/>
        <v>16.170000000000002</v>
      </c>
      <c r="Q14">
        <f t="shared" si="1"/>
        <v>0</v>
      </c>
      <c r="S14">
        <f t="shared" si="5"/>
        <v>16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9.1916080000000004</v>
      </c>
      <c r="F15" s="3" cm="1">
        <f t="array" ref="F15">_xll.FDS(C15,"FG_TOTAL_RETURNC(0,-3AM)")</f>
        <v>8.6527460000000005</v>
      </c>
      <c r="G15" s="3" cm="1">
        <f t="array" ref="G15">IFERROR(_xll.FDS(C15,"FG_TOTAL_RETURNC(0,-6AM)"),_xll.FDS(C15,"FG_TOTAL_RETURNC(0,-4AM)"))</f>
        <v>25.118399</v>
      </c>
      <c r="H15" s="12" cm="1">
        <f t="array" ref="H15">_xll.FDS(C15,"P_PRICE(0)/P_PRICE_HIGH_PR(0,,,,,,""PRICE"",""CLOSE"",""52W"")")</f>
        <v>0.98493889999999995</v>
      </c>
      <c r="K15" s="4">
        <f t="shared" si="3"/>
        <v>20</v>
      </c>
      <c r="L15" s="4">
        <f t="shared" si="4"/>
        <v>14</v>
      </c>
      <c r="M15" s="4">
        <f t="shared" si="4"/>
        <v>8</v>
      </c>
      <c r="N15" s="4"/>
      <c r="P15" s="3">
        <f t="shared" si="0"/>
        <v>13.860000000000001</v>
      </c>
      <c r="Q15">
        <f t="shared" si="1"/>
        <v>0</v>
      </c>
      <c r="S15">
        <f t="shared" si="5"/>
        <v>15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8.8505149999999997</v>
      </c>
      <c r="F16" s="3" cm="1">
        <f t="array" ref="F16">_xll.FDS(C16,"FG_TOTAL_RETURNC(0,-3AM)")</f>
        <v>-1.5770495</v>
      </c>
      <c r="G16" s="3" cm="1">
        <f t="array" ref="G16">IFERROR(_xll.FDS(C16,"FG_TOTAL_RETURNC(0,-6AM)"),_xll.FDS(C16,"FG_TOTAL_RETURNC(0,-4AM)"))</f>
        <v>20.553122999999999</v>
      </c>
      <c r="H16" s="12" cm="1">
        <f t="array" ref="H16">_xll.FDS(C16,"P_PRICE(0)/P_PRICE_HIGH_PR(0,,,,,,""PRICE"",""CLOSE"",""52W"")")</f>
        <v>0.89419420000000005</v>
      </c>
      <c r="K16" s="4">
        <f t="shared" si="3"/>
        <v>29</v>
      </c>
      <c r="L16" s="4">
        <f t="shared" si="4"/>
        <v>30</v>
      </c>
      <c r="M16" s="4">
        <f t="shared" si="4"/>
        <v>13</v>
      </c>
      <c r="N16" s="4"/>
      <c r="P16" s="3">
        <f t="shared" si="0"/>
        <v>23.759999999999998</v>
      </c>
      <c r="Q16">
        <f t="shared" si="1"/>
        <v>0</v>
      </c>
      <c r="S16">
        <f t="shared" si="5"/>
        <v>26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-1.0668814</v>
      </c>
      <c r="F17" s="3" cm="1">
        <f t="array" ref="F17">_xll.FDS(C17,"FG_TOTAL_RETURNC(0,-3AM)")</f>
        <v>4.4742346</v>
      </c>
      <c r="G17" s="3" cm="1">
        <f t="array" ref="G17">IFERROR(_xll.FDS(C17,"FG_TOTAL_RETURNC(0,-6AM)"),_xll.FDS(C17,"FG_TOTAL_RETURNC(0,-4AM)"))</f>
        <v>11.464834</v>
      </c>
      <c r="H17" s="12" cm="1">
        <f t="array" ref="H17">_xll.FDS(C17,"P_PRICE(0)/P_PRICE_HIGH_PR(0,,,,,,""PRICE"",""CLOSE"",""52W"")")</f>
        <v>0.97386163000000003</v>
      </c>
      <c r="K17" s="4">
        <f t="shared" si="3"/>
        <v>24</v>
      </c>
      <c r="L17" s="4">
        <f t="shared" si="4"/>
        <v>22</v>
      </c>
      <c r="M17" s="4">
        <f t="shared" si="4"/>
        <v>23</v>
      </c>
      <c r="N17" s="4"/>
      <c r="P17" s="3">
        <f t="shared" si="0"/>
        <v>22.77</v>
      </c>
      <c r="Q17">
        <f t="shared" si="1"/>
        <v>0</v>
      </c>
      <c r="S17">
        <f t="shared" si="5"/>
        <v>25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-0.95239879999999999</v>
      </c>
      <c r="F18" s="3" cm="1">
        <f t="array" ref="F18">_xll.FDS(C18,"FG_TOTAL_RETURNC(0,-3AM)")</f>
        <v>1.3842821000000001</v>
      </c>
      <c r="G18" s="3" cm="1">
        <f t="array" ref="G18">IFERROR(_xll.FDS(C18,"FG_TOTAL_RETURNC(0,-6AM)"),_xll.FDS(C18,"FG_TOTAL_RETURNC(0,-4AM)"))</f>
        <v>17.229641000000001</v>
      </c>
      <c r="H18" s="12" cm="1">
        <f t="array" ref="H18">_xll.FDS(C18,"P_PRICE(0)/P_PRICE_HIGH_PR(0,,,,,,""PRICE"",""CLOSE"",""52W"")")</f>
        <v>0.97618249999999995</v>
      </c>
      <c r="K18" s="4">
        <f t="shared" si="3"/>
        <v>22</v>
      </c>
      <c r="L18" s="4">
        <f t="shared" si="4"/>
        <v>28</v>
      </c>
      <c r="M18" s="4">
        <f t="shared" si="4"/>
        <v>16</v>
      </c>
      <c r="N18" s="4"/>
      <c r="P18" s="3">
        <f t="shared" si="0"/>
        <v>21.78</v>
      </c>
      <c r="Q18">
        <f t="shared" si="1"/>
        <v>0</v>
      </c>
      <c r="S18">
        <f t="shared" si="5"/>
        <v>23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3.717959</v>
      </c>
      <c r="F19" s="3" cm="1">
        <f t="array" ref="F19">_xll.FDS(C19,"FG_TOTAL_RETURNC(0,-3AM)")</f>
        <v>5.4967759999999997</v>
      </c>
      <c r="G19" s="3" cm="1">
        <f t="array" ref="G19">IFERROR(_xll.FDS(C19,"FG_TOTAL_RETURNC(0,-6AM)"),_xll.FDS(C19,"FG_TOTAL_RETURNC(0,-4AM)"))</f>
        <v>16.984749000000001</v>
      </c>
      <c r="H19" s="12" cm="1">
        <f t="array" ref="H19">_xll.FDS(C19,"P_PRICE(0)/P_PRICE_HIGH_PR(0,,,,,,""PRICE"",""CLOSE"",""52W"")")</f>
        <v>0.99337779999999998</v>
      </c>
      <c r="K19" s="4">
        <f t="shared" si="3"/>
        <v>13</v>
      </c>
      <c r="L19" s="4">
        <f t="shared" si="4"/>
        <v>21</v>
      </c>
      <c r="M19" s="4">
        <f t="shared" si="4"/>
        <v>17</v>
      </c>
      <c r="N19" s="4"/>
      <c r="P19" s="3">
        <f t="shared" si="0"/>
        <v>16.830000000000002</v>
      </c>
      <c r="Q19">
        <f t="shared" si="1"/>
        <v>0</v>
      </c>
      <c r="S19">
        <f t="shared" si="5"/>
        <v>17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2.5381326999999998</v>
      </c>
      <c r="F20" s="3" cm="1">
        <f t="array" ref="F20">_xll.FDS(C20,"FG_TOTAL_RETURNC(0,-3AM)")</f>
        <v>2.2834539999999999</v>
      </c>
      <c r="G20" s="3" cm="1">
        <f t="array" ref="G20">IFERROR(_xll.FDS(C20,"FG_TOTAL_RETURNC(0,-6AM)"),_xll.FDS(C20,"FG_TOTAL_RETURNC(0,-4AM)"))</f>
        <v>11.235023</v>
      </c>
      <c r="H20" s="12" cm="1">
        <f t="array" ref="H20">_xll.FDS(C20,"P_PRICE(0)/P_PRICE_HIGH_PR(0,,,,,,""PRICE"",""CLOSE"",""52W"")")</f>
        <v>0.98723625999999998</v>
      </c>
      <c r="K20" s="4">
        <f t="shared" si="3"/>
        <v>16</v>
      </c>
      <c r="L20" s="4">
        <f t="shared" si="4"/>
        <v>27</v>
      </c>
      <c r="M20" s="4">
        <f t="shared" si="4"/>
        <v>24</v>
      </c>
      <c r="N20" s="4"/>
      <c r="P20" s="3">
        <f t="shared" si="0"/>
        <v>22.11</v>
      </c>
      <c r="Q20">
        <f t="shared" si="1"/>
        <v>0</v>
      </c>
      <c r="S20">
        <f t="shared" si="5"/>
        <v>24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-0.55993199999999999</v>
      </c>
      <c r="F21" s="3" cm="1">
        <f t="array" ref="F21">_xll.FDS(C21,"FG_TOTAL_RETURNC(0,-3AM)")</f>
        <v>5.5194380000000001</v>
      </c>
      <c r="G21" s="3" cm="1">
        <f t="array" ref="G21">IFERROR(_xll.FDS(C21,"FG_TOTAL_RETURNC(0,-6AM)"),_xll.FDS(C21,"FG_TOTAL_RETURNC(0,-4AM)"))</f>
        <v>12.984252</v>
      </c>
      <c r="H21" s="12" cm="1">
        <f t="array" ref="H21">_xll.FDS(C21,"P_PRICE(0)/P_PRICE_HIGH_PR(0,,,,,,""PRICE"",""CLOSE"",""52W"")")</f>
        <v>0.97602654</v>
      </c>
      <c r="K21" s="4">
        <f t="shared" si="3"/>
        <v>23</v>
      </c>
      <c r="L21" s="4">
        <f t="shared" si="4"/>
        <v>20</v>
      </c>
      <c r="M21" s="4">
        <f t="shared" si="4"/>
        <v>22</v>
      </c>
      <c r="N21" s="4"/>
      <c r="P21" s="3">
        <f t="shared" si="0"/>
        <v>21.450000000000003</v>
      </c>
      <c r="Q21">
        <f t="shared" si="1"/>
        <v>0</v>
      </c>
      <c r="S21">
        <f t="shared" si="5"/>
        <v>22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5.0706386999999999</v>
      </c>
      <c r="F22" s="3" cm="1">
        <f t="array" ref="F22">_xll.FDS(C22,"FG_TOTAL_RETURNC(0,-3AM)")</f>
        <v>7.8557370000000004</v>
      </c>
      <c r="G22" s="3" cm="1">
        <f t="array" ref="G22">IFERROR(_xll.FDS(C22,"FG_TOTAL_RETURNC(0,-6AM)"),_xll.FDS(C22,"FG_TOTAL_RETURNC(0,-4AM)"))</f>
        <v>10.667324000000001</v>
      </c>
      <c r="H22" s="12" cm="1">
        <f t="array" ref="H22">_xll.FDS(C22,"P_PRICE(0)/P_PRICE_HIGH_PR(0,,,,,,""PRICE"",""CLOSE"",""52W"")")</f>
        <v>1</v>
      </c>
      <c r="K22" s="4">
        <f t="shared" si="3"/>
        <v>1</v>
      </c>
      <c r="L22" s="4">
        <f t="shared" si="4"/>
        <v>16</v>
      </c>
      <c r="M22" s="4">
        <f t="shared" si="4"/>
        <v>25</v>
      </c>
      <c r="N22" s="4"/>
      <c r="P22" s="3">
        <f t="shared" si="0"/>
        <v>13.86</v>
      </c>
      <c r="Q22">
        <f t="shared" si="1"/>
        <v>0</v>
      </c>
      <c r="S22">
        <f t="shared" si="5"/>
        <v>14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10.471069</v>
      </c>
      <c r="F23" s="3" cm="1">
        <f t="array" ref="F23">_xll.FDS(C23,"FG_TOTAL_RETURNC(0,-3AM)")</f>
        <v>13.942444</v>
      </c>
      <c r="G23" s="3" cm="1">
        <f t="array" ref="G23">IFERROR(_xll.FDS(C23,"FG_TOTAL_RETURNC(0,-6AM)"),_xll.FDS(C23,"FG_TOTAL_RETURNC(0,-4AM)"))</f>
        <v>27.851856000000002</v>
      </c>
      <c r="H23" s="12" cm="1">
        <f t="array" ref="H23">_xll.FDS(C23,"P_PRICE(0)/P_PRICE_HIGH_PR(0,,,,,,""PRICE"",""CLOSE"",""52W"")")</f>
        <v>1</v>
      </c>
      <c r="K23" s="4">
        <f t="shared" si="3"/>
        <v>1</v>
      </c>
      <c r="L23" s="4">
        <f t="shared" si="4"/>
        <v>5</v>
      </c>
      <c r="M23" s="4">
        <f t="shared" si="4"/>
        <v>4</v>
      </c>
      <c r="N23" s="4"/>
      <c r="P23" s="3">
        <f t="shared" si="0"/>
        <v>3.3000000000000003</v>
      </c>
      <c r="Q23">
        <f t="shared" si="1"/>
        <v>0</v>
      </c>
      <c r="S23">
        <f t="shared" si="5"/>
        <v>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8.6575030000000002</v>
      </c>
      <c r="F24" s="3" cm="1">
        <f t="array" ref="F24">_xll.FDS(C24,"FG_TOTAL_RETURNC(0,-3AM)")</f>
        <v>5.5529950000000001</v>
      </c>
      <c r="G24" s="3" cm="1">
        <f t="array" ref="G24">IFERROR(_xll.FDS(C24,"FG_TOTAL_RETURNC(0,-6AM)"),_xll.FDS(C24,"FG_TOTAL_RETURNC(0,-4AM)"))</f>
        <v>-0.51631329999999998</v>
      </c>
      <c r="H24" s="12" cm="1">
        <f t="array" ref="H24">_xll.FDS(C24,"P_PRICE(0)/P_PRICE_HIGH_PR(0,,,,,,""PRICE"",""CLOSE"",""52W"")")</f>
        <v>0.86893019999999999</v>
      </c>
      <c r="K24" s="4">
        <f t="shared" si="3"/>
        <v>30</v>
      </c>
      <c r="L24" s="4">
        <f t="shared" si="4"/>
        <v>19</v>
      </c>
      <c r="M24" s="4">
        <f t="shared" si="4"/>
        <v>30</v>
      </c>
      <c r="N24" s="4"/>
      <c r="P24" s="3">
        <f t="shared" si="0"/>
        <v>26.07</v>
      </c>
      <c r="Q24">
        <f t="shared" si="1"/>
        <v>0</v>
      </c>
      <c r="S24">
        <f t="shared" si="5"/>
        <v>27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7.6543926999999998</v>
      </c>
      <c r="F25" s="3" cm="1">
        <f t="array" ref="F25">_xll.FDS(C25,"FG_TOTAL_RETURNC(0,-3AM)")</f>
        <v>3.1319976</v>
      </c>
      <c r="G25" s="3" cm="1">
        <f t="array" ref="G25">IFERROR(_xll.FDS(C25,"FG_TOTAL_RETURNC(0,-6AM)"),_xll.FDS(C25,"FG_TOTAL_RETURNC(0,-4AM)"))</f>
        <v>-2.0284355000000001</v>
      </c>
      <c r="H25" s="12" cm="1">
        <f t="array" ref="H25">_xll.FDS(C25,"P_PRICE(0)/P_PRICE_HIGH_PR(0,,,,,,""PRICE"",""CLOSE"",""52W"")")</f>
        <v>0.89960974000000005</v>
      </c>
      <c r="K25" s="4">
        <f t="shared" si="3"/>
        <v>28</v>
      </c>
      <c r="L25" s="4">
        <f t="shared" si="4"/>
        <v>24</v>
      </c>
      <c r="M25" s="4">
        <f t="shared" si="4"/>
        <v>31</v>
      </c>
      <c r="N25" s="4"/>
      <c r="P25" s="3">
        <f t="shared" si="0"/>
        <v>27.39</v>
      </c>
      <c r="Q25">
        <f t="shared" si="1"/>
        <v>0</v>
      </c>
      <c r="S25">
        <f t="shared" si="5"/>
        <v>30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16.435755</v>
      </c>
      <c r="F26" s="3" cm="1">
        <f t="array" ref="F26">_xll.FDS(C26,"FG_TOTAL_RETURNC(0,-3AM)")</f>
        <v>6.8827987000000004</v>
      </c>
      <c r="G26" s="3" cm="1">
        <f t="array" ref="G26">IFERROR(_xll.FDS(C26,"FG_TOTAL_RETURNC(0,-6AM)"),_xll.FDS(C26,"FG_TOTAL_RETURNC(0,-4AM)"))</f>
        <v>0.51703452999999999</v>
      </c>
      <c r="H26" s="12" cm="1">
        <f t="array" ref="H26">_xll.FDS(C26,"P_PRICE(0)/P_PRICE_HIGH_PR(0,,,,,,""PRICE"",""CLOSE"",""52W"")")</f>
        <v>0.82565980000000005</v>
      </c>
      <c r="K26" s="4">
        <f t="shared" si="3"/>
        <v>33</v>
      </c>
      <c r="L26" s="4">
        <f t="shared" si="4"/>
        <v>18</v>
      </c>
      <c r="M26" s="4">
        <f t="shared" si="4"/>
        <v>29</v>
      </c>
      <c r="N26" s="4"/>
      <c r="P26" s="3">
        <f t="shared" si="0"/>
        <v>26.400000000000002</v>
      </c>
      <c r="Q26">
        <f t="shared" si="1"/>
        <v>0</v>
      </c>
      <c r="S26">
        <f t="shared" si="5"/>
        <v>28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-0.25349260000000001</v>
      </c>
      <c r="F27" s="3" cm="1">
        <f t="array" ref="F27">_xll.FDS(C27,"FG_TOTAL_RETURNC(0,-3AM)")</f>
        <v>1.3172387999999999</v>
      </c>
      <c r="G27" s="3" cm="1">
        <f t="array" ref="G27">IFERROR(_xll.FDS(C27,"FG_TOTAL_RETURNC(0,-6AM)"),_xll.FDS(C27,"FG_TOTAL_RETURNC(0,-4AM)"))</f>
        <v>2.4968385999999998</v>
      </c>
      <c r="H27" s="12" cm="1">
        <f t="array" ref="H27">_xll.FDS(C27,"P_PRICE(0)/P_PRICE_HIGH_PR(0,,,,,,""PRICE"",""CLOSE"",""52W"")")</f>
        <v>0.94933087000000005</v>
      </c>
      <c r="K27" s="4">
        <f t="shared" si="3"/>
        <v>26</v>
      </c>
      <c r="L27" s="4">
        <f t="shared" si="4"/>
        <v>29</v>
      </c>
      <c r="M27" s="4">
        <f t="shared" si="4"/>
        <v>28</v>
      </c>
      <c r="N27" s="4"/>
      <c r="P27" s="3">
        <f t="shared" si="0"/>
        <v>27.39</v>
      </c>
      <c r="Q27">
        <f t="shared" si="1"/>
        <v>0</v>
      </c>
      <c r="S27">
        <f t="shared" si="5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3.6030411999999998</v>
      </c>
      <c r="F28" s="3" cm="1">
        <f t="array" ref="F28">_xll.FDS(C28,"FG_TOTAL_RETURNC(0,-3AM)")</f>
        <v>-2.4762331999999998</v>
      </c>
      <c r="G28" s="3" cm="1">
        <f t="array" ref="G28">IFERROR(_xll.FDS(C28,"FG_TOTAL_RETURNC(0,-6AM)"),_xll.FDS(C28,"FG_TOTAL_RETURNC(0,-4AM)"))</f>
        <v>-2.1838248</v>
      </c>
      <c r="H28" s="12" cm="1">
        <f t="array" ref="H28">_xll.FDS(C28,"P_PRICE(0)/P_PRICE_HIGH_PR(0,,,,,,""PRICE"",""CLOSE"",""52W"")")</f>
        <v>0.92108475999999995</v>
      </c>
      <c r="K28" s="4">
        <f t="shared" si="3"/>
        <v>27</v>
      </c>
      <c r="L28" s="4">
        <f t="shared" si="4"/>
        <v>32</v>
      </c>
      <c r="M28" s="4">
        <f t="shared" si="4"/>
        <v>32</v>
      </c>
      <c r="N28" s="4"/>
      <c r="P28" s="3">
        <f t="shared" si="0"/>
        <v>30.03</v>
      </c>
      <c r="Q28">
        <f t="shared" si="1"/>
        <v>0</v>
      </c>
      <c r="S28">
        <f t="shared" si="5"/>
        <v>32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2.3322105</v>
      </c>
      <c r="F29" s="3" cm="1">
        <f t="array" ref="F29">_xll.FDS(C29,"FG_TOTAL_RETURNC(0,-3AM)")</f>
        <v>-7.9752326</v>
      </c>
      <c r="G29" s="3" cm="1">
        <f t="array" ref="G29">IFERROR(_xll.FDS(C29,"FG_TOTAL_RETURNC(0,-6AM)"),_xll.FDS(C29,"FG_TOTAL_RETURNC(0,-4AM)"))</f>
        <v>-9.989452</v>
      </c>
      <c r="H29" s="12" cm="1">
        <f t="array" ref="H29">_xll.FDS(C29,"P_PRICE(0)/P_PRICE_HIGH_PR(0,,,,,,""PRICE"",""CLOSE"",""52W"")")</f>
        <v>0.83984060000000005</v>
      </c>
      <c r="K29" s="4">
        <f t="shared" si="3"/>
        <v>32</v>
      </c>
      <c r="L29" s="4">
        <f t="shared" si="4"/>
        <v>33</v>
      </c>
      <c r="M29" s="4">
        <f t="shared" si="4"/>
        <v>34</v>
      </c>
      <c r="N29" s="4"/>
      <c r="P29" s="3">
        <f t="shared" si="0"/>
        <v>32.67</v>
      </c>
      <c r="Q29">
        <f t="shared" si="1"/>
        <v>0</v>
      </c>
      <c r="S29">
        <f t="shared" si="5"/>
        <v>33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-8.0082120000000003</v>
      </c>
      <c r="F30" s="3" cm="1">
        <f t="array" ref="F30">_xll.FDS(C30,"FG_TOTAL_RETURNC(0,-3AM)")</f>
        <v>-2.2545457</v>
      </c>
      <c r="G30" s="3" cm="1">
        <f t="array" ref="G30">IFERROR(_xll.FDS(C30,"FG_TOTAL_RETURNC(0,-6AM)"),_xll.FDS(C30,"FG_TOTAL_RETURNC(0,-4AM)"))</f>
        <v>3.2632113</v>
      </c>
      <c r="H30" s="12" cm="1">
        <f t="array" ref="H30">_xll.FDS(C30,"P_PRICE(0)/P_PRICE_HIGH_PR(0,,,,,,""PRICE"",""CLOSE"",""52W"")")</f>
        <v>0.85441829999999996</v>
      </c>
      <c r="K30" s="4">
        <f t="shared" si="3"/>
        <v>31</v>
      </c>
      <c r="L30" s="4">
        <f t="shared" si="4"/>
        <v>31</v>
      </c>
      <c r="M30" s="4">
        <f t="shared" si="4"/>
        <v>27</v>
      </c>
      <c r="N30" s="4"/>
      <c r="P30" s="3">
        <f t="shared" si="0"/>
        <v>29.37</v>
      </c>
      <c r="Q30">
        <f t="shared" si="1"/>
        <v>0</v>
      </c>
      <c r="S30">
        <f t="shared" si="5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-9.9155610000000003</v>
      </c>
      <c r="F31" s="3" cm="1">
        <f t="array" ref="F31">_xll.FDS(C31,"FG_TOTAL_RETURNC(0,-3AM)")</f>
        <v>-10.520011</v>
      </c>
      <c r="G31" s="3" cm="1">
        <f t="array" ref="G31">IFERROR(_xll.FDS(C31,"FG_TOTAL_RETURNC(0,-6AM)"),_xll.FDS(C31,"FG_TOTAL_RETURNC(0,-4AM)"))</f>
        <v>-5.9445860000000001</v>
      </c>
      <c r="H31" s="12" cm="1">
        <f t="array" ref="H31">_xll.FDS(C31,"P_PRICE(0)/P_PRICE_HIGH_PR(0,,,,,,""PRICE"",""CLOSE"",""52W"")")</f>
        <v>0.68867575999999997</v>
      </c>
      <c r="K31" s="4">
        <f t="shared" si="3"/>
        <v>34</v>
      </c>
      <c r="L31" s="4">
        <f t="shared" si="4"/>
        <v>34</v>
      </c>
      <c r="M31" s="4">
        <f t="shared" si="4"/>
        <v>33</v>
      </c>
      <c r="N31" s="4"/>
      <c r="P31" s="3">
        <f t="shared" si="0"/>
        <v>33.33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5.1227926999999998</v>
      </c>
      <c r="F32" s="3" cm="1">
        <f t="array" ref="F32">_xll.FDS(C32,"FG_TOTAL_RETURNC(0,-3AM)")</f>
        <v>17.773520999999999</v>
      </c>
      <c r="G32" s="3" cm="1">
        <f t="array" ref="G32">IFERROR(_xll.FDS(C32,"FG_TOTAL_RETURNC(0,-6AM)"),_xll.FDS(C32,"FG_TOTAL_RETURNC(0,-4AM)"))</f>
        <v>29.045618000000001</v>
      </c>
      <c r="H32" s="12" cm="1">
        <f t="array" ref="H32">_xll.FDS(C32,"P_PRICE(0)/P_PRICE_HIGH_PR(0,,,,,,""PRICE"",""CLOSE"",""52W"")")</f>
        <v>0.99683730000000004</v>
      </c>
      <c r="K32" s="4">
        <f t="shared" si="3"/>
        <v>9</v>
      </c>
      <c r="L32" s="4">
        <f t="shared" si="4"/>
        <v>2</v>
      </c>
      <c r="M32" s="4">
        <f t="shared" si="4"/>
        <v>2</v>
      </c>
      <c r="N32" s="4"/>
      <c r="P32" s="3">
        <f t="shared" si="0"/>
        <v>4.29</v>
      </c>
      <c r="Q32">
        <f t="shared" si="1"/>
        <v>0</v>
      </c>
      <c r="S32">
        <f t="shared" si="5"/>
        <v>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7.9862833000000002</v>
      </c>
      <c r="F33" s="3" cm="1">
        <f t="array" ref="F33">_xll.FDS(C33,"FG_TOTAL_RETURNC(0,-3AM)")</f>
        <v>27.829338</v>
      </c>
      <c r="G33" s="3" cm="1">
        <f t="array" ref="G33">IFERROR(_xll.FDS(C33,"FG_TOTAL_RETURNC(0,-6AM)"),_xll.FDS(C33,"FG_TOTAL_RETURNC(0,-4AM)"))</f>
        <v>54.804133999999998</v>
      </c>
      <c r="H33" s="12" cm="1">
        <f t="array" ref="H33">_xll.FDS(C33,"P_PRICE(0)/P_PRICE_HIGH_PR(0,,,,,,""PRICE"",""CLOSE"",""52W"")")</f>
        <v>1</v>
      </c>
      <c r="K33" s="4">
        <f t="shared" si="3"/>
        <v>1</v>
      </c>
      <c r="L33" s="4">
        <f t="shared" si="4"/>
        <v>1</v>
      </c>
      <c r="M33" s="4">
        <f t="shared" si="4"/>
        <v>1</v>
      </c>
      <c r="N33" s="4"/>
      <c r="P33" s="3">
        <f t="shared" si="0"/>
        <v>0.99</v>
      </c>
      <c r="Q33">
        <f t="shared" si="1"/>
        <v>0</v>
      </c>
      <c r="S33">
        <f t="shared" si="5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0.17312764999999999</v>
      </c>
      <c r="F34" s="3" cm="1">
        <f t="array" ref="F34">_xll.FDS(C34,"FG_TOTAL_RETURNC(0,-3AM)")</f>
        <v>10.545206</v>
      </c>
      <c r="G34" s="3" cm="1">
        <f t="array" ref="G34">IFERROR(_xll.FDS(C34,"FG_TOTAL_RETURNC(0,-6AM)"),_xll.FDS(C34,"FG_TOTAL_RETURNC(0,-4AM)"))</f>
        <v>26.612055000000002</v>
      </c>
      <c r="H34" s="12" cm="1">
        <f t="array" ref="H34">_xll.FDS(C34,"P_PRICE(0)/P_PRICE_HIGH_PR(0,,,,,,""PRICE"",""CLOSE"",""52W"")")</f>
        <v>0.98524809999999996</v>
      </c>
      <c r="K34" s="4">
        <f t="shared" si="3"/>
        <v>19</v>
      </c>
      <c r="L34" s="4">
        <f t="shared" si="4"/>
        <v>9</v>
      </c>
      <c r="M34" s="4">
        <f t="shared" si="4"/>
        <v>5</v>
      </c>
      <c r="N34" s="4"/>
      <c r="P34" s="3">
        <f t="shared" si="0"/>
        <v>10.89</v>
      </c>
      <c r="Q34">
        <f t="shared" si="1"/>
        <v>0</v>
      </c>
      <c r="S34">
        <f t="shared" si="5"/>
        <v>12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0.19398927999999999</v>
      </c>
      <c r="F35" s="3" cm="1">
        <f t="array" ref="F35">_xll.FDS(C35,"FG_TOTAL_RETURNC(0,-3AM)")</f>
        <v>9.6881979999999999</v>
      </c>
      <c r="G35" s="3" cm="1">
        <f t="array" ref="G35">IFERROR(_xll.FDS(C35,"FG_TOTAL_RETURNC(0,-6AM)"),_xll.FDS(C35,"FG_TOTAL_RETURNC(0,-4AM)"))</f>
        <v>25.899470000000001</v>
      </c>
      <c r="H35" s="12" cm="1">
        <f t="array" ref="H35">_xll.FDS(C35,"P_PRICE(0)/P_PRICE_HIGH_PR(0,,,,,,""PRICE"",""CLOSE"",""52W"")")</f>
        <v>0.98580252999999995</v>
      </c>
      <c r="K35" s="4">
        <f t="shared" si="3"/>
        <v>17</v>
      </c>
      <c r="L35" s="4">
        <f t="shared" si="4"/>
        <v>13</v>
      </c>
      <c r="M35" s="4">
        <f t="shared" si="4"/>
        <v>6</v>
      </c>
      <c r="N35" s="4"/>
      <c r="P35" s="3">
        <f t="shared" si="0"/>
        <v>11.88</v>
      </c>
      <c r="Q35">
        <f t="shared" si="1"/>
        <v>0</v>
      </c>
      <c r="S35">
        <f t="shared" si="5"/>
        <v>13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4.9084066999999996</v>
      </c>
      <c r="F36" s="3" cm="1">
        <f t="array" ref="F36">_xll.FDS(C36,"FG_TOTAL_RETURNC(0,-3AM)")</f>
        <v>2.7847648</v>
      </c>
      <c r="G36" s="3" cm="1">
        <f t="array" ref="G36">IFERROR(_xll.FDS(C36,"FG_TOTAL_RETURNC(0,-6AM)"),_xll.FDS(C36,"FG_TOTAL_RETURNC(0,-4AM)"))</f>
        <v>16.521812000000001</v>
      </c>
      <c r="H36" s="12" cm="1">
        <f t="array" ref="H36">_xll.FDS(C36,"P_PRICE(0)/P_PRICE_HIGH_PR(0,,,,,,""PRICE"",""CLOSE"",""52W"")")</f>
        <v>0.98066514999999999</v>
      </c>
      <c r="K36" s="4">
        <f t="shared" si="3"/>
        <v>21</v>
      </c>
      <c r="L36" s="4">
        <f t="shared" si="4"/>
        <v>26</v>
      </c>
      <c r="M36" s="4">
        <f t="shared" si="4"/>
        <v>18</v>
      </c>
      <c r="N36" s="4"/>
      <c r="P36" s="3">
        <f t="shared" si="0"/>
        <v>21.450000000000003</v>
      </c>
      <c r="Q36">
        <f t="shared" si="1"/>
        <v>0</v>
      </c>
      <c r="S36">
        <f t="shared" si="5"/>
        <v>22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3.2442212000000001</v>
      </c>
      <c r="F3" s="3" cm="1">
        <f t="array" ref="F3">_xll.FDS(C3,"FG_TOTAL_RETURNC(-1AM,-4AM)")</f>
        <v>9.9270340000000008</v>
      </c>
      <c r="G3" s="3" cm="1">
        <f t="array" ref="G3">IFERROR(_xll.FDS(C3,"FG_TOTAL_RETURNC(-1AM,-7AM)"),_xll.FDS(C3,"FG_TOTAL_RETURNC(-1AM,-5AM)"))</f>
        <v>11.002910999999999</v>
      </c>
      <c r="H3" s="12" cm="1">
        <f t="array" ref="H3">_xll.FDS(C3,"P_PRICE(-1AM)/P_PRICE_HIGH_PR(-1AM,,,,,,""PRICE"",""CLOSE"",""52W"")")</f>
        <v>0.98797539999999995</v>
      </c>
      <c r="K3" s="4">
        <f>_xlfn.RANK.EQ(H3,H$3:H$36)</f>
        <v>13</v>
      </c>
      <c r="L3" s="4">
        <f>_xlfn.RANK.EQ(F3,F$3:F$36)</f>
        <v>9</v>
      </c>
      <c r="M3" s="4">
        <f>_xlfn.RANK.EQ(G3,G$3:G$36)</f>
        <v>10</v>
      </c>
      <c r="N3" s="4"/>
      <c r="P3" s="3">
        <f t="shared" ref="P3" si="0">SUMPRODUCT($K$2:$M$2,K3:M3)</f>
        <v>10.56</v>
      </c>
      <c r="Q3">
        <f t="shared" ref="Q3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4.5605659999999997</v>
      </c>
      <c r="F4" s="3" cm="1">
        <f t="array" ref="F4">_xll.FDS(C4,"FG_TOTAL_RETURNC(-1AM,-4AM)")</f>
        <v>13.544798</v>
      </c>
      <c r="G4" s="3" cm="1">
        <f t="array" ref="G4">IFERROR(_xll.FDS(C4,"FG_TOTAL_RETURNC(-1AM,-7AM)"),_xll.FDS(C4,"FG_TOTAL_RETURNC(-1AM,-5AM)"))</f>
        <v>12.868273</v>
      </c>
      <c r="H4" s="12" cm="1">
        <f t="array" ref="H4">_xll.FDS(C4,"P_PRICE(-1AM)/P_PRICE_HIGH_PR(-1AM,,,,,,""PRICE"",""CLOSE"",""52W"")")</f>
        <v>1</v>
      </c>
      <c r="K4" s="4">
        <f t="shared" ref="K4:K36" si="3">_xlfn.RANK.EQ(H4,H$3:H$36)</f>
        <v>1</v>
      </c>
      <c r="L4" s="4">
        <f t="shared" ref="L4:L36" si="4">_xlfn.RANK.EQ(F4,F$3:F$36)</f>
        <v>8</v>
      </c>
      <c r="M4" s="4">
        <f t="shared" ref="M4:M36" si="5">_xlfn.RANK.EQ(G4,G$3:G$36)</f>
        <v>9</v>
      </c>
      <c r="N4" s="4"/>
      <c r="P4" s="3">
        <f t="shared" ref="P4:P36" si="6">SUMPRODUCT($K$2:$M$2,K4:M4)</f>
        <v>5.94</v>
      </c>
      <c r="Q4">
        <f t="shared" ref="Q4:Q36" si="7">COUNTIF(K4:N4,"&gt;70")</f>
        <v>0</v>
      </c>
      <c r="S4">
        <f t="shared" ref="S4:S36" si="8">35-_xlfn.RANK.EQ(P4,$P$3:$P$36)</f>
        <v>5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3.1859636</v>
      </c>
      <c r="F5" s="3" cm="1">
        <f t="array" ref="F5">_xll.FDS(C5,"FG_TOTAL_RETURNC(-1AM,-4AM)")</f>
        <v>19.173967000000001</v>
      </c>
      <c r="G5" s="3" cm="1">
        <f t="array" ref="G5">IFERROR(_xll.FDS(C5,"FG_TOTAL_RETURNC(-1AM,-7AM)"),_xll.FDS(C5,"FG_TOTAL_RETURNC(-1AM,-5AM)"))</f>
        <v>18.981097999999999</v>
      </c>
      <c r="H5" s="12" cm="1">
        <f t="array" ref="H5">_xll.FDS(C5,"P_PRICE(-1AM)/P_PRICE_HIGH_PR(-1AM,,,,,,""PRICE"",""CLOSE"",""52W"")")</f>
        <v>0.97741739999999999</v>
      </c>
      <c r="I5" s="1"/>
      <c r="K5" s="4">
        <f t="shared" si="3"/>
        <v>17</v>
      </c>
      <c r="L5" s="4">
        <f t="shared" si="4"/>
        <v>3</v>
      </c>
      <c r="M5" s="4">
        <f t="shared" si="5"/>
        <v>4</v>
      </c>
      <c r="N5" s="4"/>
      <c r="P5" s="3">
        <f t="shared" si="6"/>
        <v>7.9200000000000008</v>
      </c>
      <c r="Q5">
        <f t="shared" si="7"/>
        <v>0</v>
      </c>
      <c r="S5">
        <f t="shared" si="8"/>
        <v>7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2.6418566999999999</v>
      </c>
      <c r="F6" s="3" cm="1">
        <f t="array" ref="F6">_xll.FDS(C6,"FG_TOTAL_RETURNC(-1AM,-4AM)")</f>
        <v>8.6140519999999992</v>
      </c>
      <c r="G6" s="3" cm="1">
        <f t="array" ref="G6">IFERROR(_xll.FDS(C6,"FG_TOTAL_RETURNC(-1AM,-7AM)"),_xll.FDS(C6,"FG_TOTAL_RETURNC(-1AM,-5AM)"))</f>
        <v>10.487806000000001</v>
      </c>
      <c r="H6" s="12" cm="1">
        <f t="array" ref="H6">_xll.FDS(C6,"P_PRICE(-1AM)/P_PRICE_HIGH_PR(-1AM,,,,,,""PRICE"",""CLOSE"",""52W"")")</f>
        <v>0.98397433999999995</v>
      </c>
      <c r="I6" s="1"/>
      <c r="K6" s="4">
        <f t="shared" si="3"/>
        <v>16</v>
      </c>
      <c r="L6" s="4">
        <f t="shared" si="4"/>
        <v>12</v>
      </c>
      <c r="M6" s="4">
        <f t="shared" si="5"/>
        <v>12</v>
      </c>
      <c r="N6" s="4"/>
      <c r="P6" s="3">
        <f t="shared" si="6"/>
        <v>13.2</v>
      </c>
      <c r="Q6">
        <f t="shared" si="7"/>
        <v>0</v>
      </c>
      <c r="S6">
        <f t="shared" si="8"/>
        <v>15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3.8434267000000002</v>
      </c>
      <c r="F7" s="3" cm="1">
        <f t="array" ref="F7">_xll.FDS(C7,"FG_TOTAL_RETURNC(-1AM,-4AM)")</f>
        <v>7.4310302999999998</v>
      </c>
      <c r="G7" s="3" cm="1">
        <f t="array" ref="G7">IFERROR(_xll.FDS(C7,"FG_TOTAL_RETURNC(-1AM,-7AM)"),_xll.FDS(C7,"FG_TOTAL_RETURNC(-1AM,-5AM)"))</f>
        <v>8.5504770000000008</v>
      </c>
      <c r="H7" s="12" cm="1">
        <f t="array" ref="H7">_xll.FDS(C7,"P_PRICE(-1AM)/P_PRICE_HIGH_PR(-1AM,,,,,,""PRICE"",""CLOSE"",""52W"")")</f>
        <v>0.99916640000000001</v>
      </c>
      <c r="I7" s="1"/>
      <c r="K7" s="4">
        <f t="shared" si="3"/>
        <v>3</v>
      </c>
      <c r="L7" s="4">
        <f t="shared" si="4"/>
        <v>14</v>
      </c>
      <c r="M7" s="4">
        <f t="shared" si="5"/>
        <v>17</v>
      </c>
      <c r="N7" s="4"/>
      <c r="P7" s="3">
        <f t="shared" si="6"/>
        <v>11.22</v>
      </c>
      <c r="Q7">
        <f t="shared" si="7"/>
        <v>0</v>
      </c>
      <c r="S7">
        <f t="shared" si="8"/>
        <v>13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2.2493599999999998</v>
      </c>
      <c r="F8" s="3" cm="1">
        <f t="array" ref="F8">_xll.FDS(C8,"FG_TOTAL_RETURNC(-1AM,-4AM)")</f>
        <v>6.5696716000000004</v>
      </c>
      <c r="G8" s="3" cm="1">
        <f t="array" ref="G8">IFERROR(_xll.FDS(C8,"FG_TOTAL_RETURNC(-1AM,-7AM)"),_xll.FDS(C8,"FG_TOTAL_RETURNC(-1AM,-5AM)"))</f>
        <v>7.4020504999999996</v>
      </c>
      <c r="H8" s="12" cm="1">
        <f t="array" ref="H8">_xll.FDS(C8,"P_PRICE(-1AM)/P_PRICE_HIGH_PR(-1AM,,,,,,""PRICE"",""CLOSE"",""52W"")")</f>
        <v>0.96166222999999995</v>
      </c>
      <c r="K8" s="4">
        <f t="shared" si="3"/>
        <v>22</v>
      </c>
      <c r="L8" s="4">
        <f t="shared" si="4"/>
        <v>18</v>
      </c>
      <c r="M8" s="4">
        <f t="shared" si="5"/>
        <v>20</v>
      </c>
      <c r="N8" s="4"/>
      <c r="P8" s="3">
        <f t="shared" si="6"/>
        <v>19.8</v>
      </c>
      <c r="Q8">
        <f t="shared" si="7"/>
        <v>0</v>
      </c>
      <c r="S8">
        <f t="shared" si="8"/>
        <v>19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4.6765685000000001</v>
      </c>
      <c r="F9" s="3" cm="1">
        <f t="array" ref="F9">_xll.FDS(C9,"FG_TOTAL_RETURNC(-1AM,-4AM)")</f>
        <v>6.508553</v>
      </c>
      <c r="G9" s="3" cm="1">
        <f t="array" ref="G9">IFERROR(_xll.FDS(C9,"FG_TOTAL_RETURNC(-1AM,-7AM)"),_xll.FDS(C9,"FG_TOTAL_RETURNC(-1AM,-5AM)"))</f>
        <v>9.7119330000000001</v>
      </c>
      <c r="H9" s="12" cm="1">
        <f t="array" ref="H9">_xll.FDS(C9,"P_PRICE(-1AM)/P_PRICE_HIGH_PR(-1AM,,,,,,""PRICE"",""CLOSE"",""52W"")")</f>
        <v>1</v>
      </c>
      <c r="K9" s="4">
        <f t="shared" si="3"/>
        <v>1</v>
      </c>
      <c r="L9" s="4">
        <f t="shared" si="4"/>
        <v>19</v>
      </c>
      <c r="M9" s="4">
        <f t="shared" si="5"/>
        <v>13</v>
      </c>
      <c r="N9" s="4"/>
      <c r="P9" s="3">
        <f t="shared" si="6"/>
        <v>10.89</v>
      </c>
      <c r="Q9">
        <f t="shared" si="7"/>
        <v>0</v>
      </c>
      <c r="S9">
        <f t="shared" si="8"/>
        <v>12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1.3413906</v>
      </c>
      <c r="F10" s="3" cm="1">
        <f t="array" ref="F10">_xll.FDS(C10,"FG_TOTAL_RETURNC(-1AM,-4AM)")</f>
        <v>9.0249649999999999</v>
      </c>
      <c r="G10" s="3" cm="1">
        <f t="array" ref="G10">IFERROR(_xll.FDS(C10,"FG_TOTAL_RETURNC(-1AM,-7AM)"),_xll.FDS(C10,"FG_TOTAL_RETURNC(-1AM,-5AM)"))</f>
        <v>15.229523</v>
      </c>
      <c r="H10" s="12" cm="1">
        <f t="array" ref="H10">_xll.FDS(C10,"P_PRICE(-1AM)/P_PRICE_HIGH_PR(-1AM,,,,,,""PRICE"",""CLOSE"",""52W"")")</f>
        <v>0.98713689999999998</v>
      </c>
      <c r="K10" s="4">
        <f t="shared" si="3"/>
        <v>14</v>
      </c>
      <c r="L10" s="4">
        <f t="shared" si="4"/>
        <v>11</v>
      </c>
      <c r="M10" s="4">
        <f t="shared" si="5"/>
        <v>8</v>
      </c>
      <c r="N10" s="4"/>
      <c r="P10" s="3">
        <f t="shared" si="6"/>
        <v>10.89</v>
      </c>
      <c r="Q10">
        <f t="shared" si="7"/>
        <v>0</v>
      </c>
      <c r="S10">
        <f t="shared" si="8"/>
        <v>12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3.9395332000000001</v>
      </c>
      <c r="F11" s="3" cm="1">
        <f t="array" ref="F11">_xll.FDS(C11,"FG_TOTAL_RETURNC(-1AM,-4AM)")</f>
        <v>6.7764759999999997</v>
      </c>
      <c r="G11" s="3" cm="1">
        <f t="array" ref="G11">IFERROR(_xll.FDS(C11,"FG_TOTAL_RETURNC(-1AM,-7AM)"),_xll.FDS(C11,"FG_TOTAL_RETURNC(-1AM,-5AM)"))</f>
        <v>0.27590989999999999</v>
      </c>
      <c r="H11" s="12" cm="1">
        <f t="array" ref="H11">_xll.FDS(C11,"P_PRICE(-1AM)/P_PRICE_HIGH_PR(-1AM,,,,,,""PRICE"",""CLOSE"",""52W"")")</f>
        <v>0.96402776000000001</v>
      </c>
      <c r="K11" s="4">
        <f t="shared" si="3"/>
        <v>21</v>
      </c>
      <c r="L11" s="4">
        <f t="shared" si="4"/>
        <v>17</v>
      </c>
      <c r="M11" s="4">
        <f t="shared" si="5"/>
        <v>28</v>
      </c>
      <c r="N11" s="4"/>
      <c r="P11" s="3">
        <f t="shared" si="6"/>
        <v>21.78</v>
      </c>
      <c r="Q11">
        <f t="shared" si="7"/>
        <v>0</v>
      </c>
      <c r="S11">
        <f t="shared" si="8"/>
        <v>23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10.034179999999999</v>
      </c>
      <c r="F12" s="3" cm="1">
        <f t="array" ref="F12">_xll.FDS(C12,"FG_TOTAL_RETURNC(-1AM,-4AM)")</f>
        <v>21.997665000000001</v>
      </c>
      <c r="G12" s="3" cm="1">
        <f t="array" ref="G12">IFERROR(_xll.FDS(C12,"FG_TOTAL_RETURNC(-1AM,-7AM)"),_xll.FDS(C12,"FG_TOTAL_RETURNC(-1AM,-5AM)"))</f>
        <v>16.739702000000001</v>
      </c>
      <c r="H12" s="12" cm="1">
        <f t="array" ref="H12">_xll.FDS(C12,"P_PRICE(-1AM)/P_PRICE_HIGH_PR(-1AM,,,,,,""PRICE"",""CLOSE"",""52W"")")</f>
        <v>0.99864786999999999</v>
      </c>
      <c r="K12" s="4">
        <f t="shared" si="3"/>
        <v>4</v>
      </c>
      <c r="L12" s="4">
        <f t="shared" si="4"/>
        <v>2</v>
      </c>
      <c r="M12" s="4">
        <f t="shared" si="5"/>
        <v>7</v>
      </c>
      <c r="N12" s="4"/>
      <c r="P12" s="3">
        <f t="shared" si="6"/>
        <v>4.29</v>
      </c>
      <c r="Q12">
        <f t="shared" si="7"/>
        <v>0</v>
      </c>
      <c r="S12">
        <f t="shared" si="8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-1.9105673000000001</v>
      </c>
      <c r="F13" s="3" cm="1">
        <f t="array" ref="F13">_xll.FDS(C13,"FG_TOTAL_RETURNC(-1AM,-4AM)")</f>
        <v>-5.984807</v>
      </c>
      <c r="G13" s="3" cm="1">
        <f t="array" ref="G13">IFERROR(_xll.FDS(C13,"FG_TOTAL_RETURNC(-1AM,-7AM)"),_xll.FDS(C13,"FG_TOTAL_RETURNC(-1AM,-5AM)"))</f>
        <v>5.4583430000000002</v>
      </c>
      <c r="H13" s="12" cm="1">
        <f t="array" ref="H13">_xll.FDS(C13,"P_PRICE(-1AM)/P_PRICE_HIGH_PR(-1AM,,,,,,""PRICE"",""CLOSE"",""52W"")")</f>
        <v>0.91370755000000003</v>
      </c>
      <c r="K13" s="4">
        <f t="shared" si="3"/>
        <v>26</v>
      </c>
      <c r="L13" s="4">
        <f t="shared" si="4"/>
        <v>30</v>
      </c>
      <c r="M13" s="4">
        <f t="shared" si="5"/>
        <v>23</v>
      </c>
      <c r="N13" s="4"/>
      <c r="P13" s="3">
        <f t="shared" si="6"/>
        <v>26.07</v>
      </c>
      <c r="Q13">
        <f t="shared" si="7"/>
        <v>0</v>
      </c>
      <c r="S13">
        <f t="shared" si="8"/>
        <v>27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1.5785813</v>
      </c>
      <c r="F14" s="3" cm="1">
        <f t="array" ref="F14">_xll.FDS(C14,"FG_TOTAL_RETURNC(-1AM,-4AM)")</f>
        <v>3.3674479000000002</v>
      </c>
      <c r="G14" s="3" cm="1">
        <f t="array" ref="G14">IFERROR(_xll.FDS(C14,"FG_TOTAL_RETURNC(-1AM,-7AM)"),_xll.FDS(C14,"FG_TOTAL_RETURNC(-1AM,-5AM)"))</f>
        <v>2.792573</v>
      </c>
      <c r="H14" s="12" cm="1">
        <f t="array" ref="H14">_xll.FDS(C14,"P_PRICE(-1AM)/P_PRICE_HIGH_PR(-1AM,,,,,,""PRICE"",""CLOSE"",""52W"")")</f>
        <v>0.97683569999999997</v>
      </c>
      <c r="K14" s="4">
        <f t="shared" si="3"/>
        <v>18</v>
      </c>
      <c r="L14" s="4">
        <f t="shared" si="4"/>
        <v>22</v>
      </c>
      <c r="M14" s="4">
        <f t="shared" si="5"/>
        <v>26</v>
      </c>
      <c r="N14" s="4"/>
      <c r="P14" s="3">
        <f t="shared" si="6"/>
        <v>21.78</v>
      </c>
      <c r="Q14">
        <f t="shared" si="7"/>
        <v>0</v>
      </c>
      <c r="S14">
        <f t="shared" si="8"/>
        <v>23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-3.5708546999999999</v>
      </c>
      <c r="F15" s="3" cm="1">
        <f t="array" ref="F15">_xll.FDS(C15,"FG_TOTAL_RETURNC(-1AM,-4AM)")</f>
        <v>-2.9987156000000001</v>
      </c>
      <c r="G15" s="3" cm="1">
        <f t="array" ref="G15">IFERROR(_xll.FDS(C15,"FG_TOTAL_RETURNC(-1AM,-7AM)"),_xll.FDS(C15,"FG_TOTAL_RETURNC(-1AM,-5AM)"))</f>
        <v>9.444547</v>
      </c>
      <c r="H15" s="12" cm="1">
        <f t="array" ref="H15">_xll.FDS(C15,"P_PRICE(-1AM)/P_PRICE_HIGH_PR(-1AM,,,,,,""PRICE"",""CLOSE"",""52W"")")</f>
        <v>0.92112079999999996</v>
      </c>
      <c r="K15" s="4">
        <f t="shared" si="3"/>
        <v>25</v>
      </c>
      <c r="L15" s="4">
        <f t="shared" si="4"/>
        <v>27</v>
      </c>
      <c r="M15" s="4">
        <f t="shared" si="5"/>
        <v>14</v>
      </c>
      <c r="N15" s="4"/>
      <c r="P15" s="3">
        <f t="shared" si="6"/>
        <v>21.78</v>
      </c>
      <c r="Q15">
        <f t="shared" si="7"/>
        <v>0</v>
      </c>
      <c r="S15">
        <f t="shared" si="8"/>
        <v>23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-6.3434840000000001</v>
      </c>
      <c r="F16" s="3" cm="1">
        <f t="array" ref="F16">_xll.FDS(C16,"FG_TOTAL_RETURNC(-1AM,-4AM)")</f>
        <v>-16.512505999999998</v>
      </c>
      <c r="G16" s="3" cm="1">
        <f t="array" ref="G16">IFERROR(_xll.FDS(C16,"FG_TOTAL_RETURNC(-1AM,-7AM)"),_xll.FDS(C16,"FG_TOTAL_RETURNC(-1AM,-5AM)"))</f>
        <v>5.8548689999999999</v>
      </c>
      <c r="H16" s="12" cm="1">
        <f t="array" ref="H16">_xll.FDS(C16,"P_PRICE(-1AM)/P_PRICE_HIGH_PR(-1AM,,,,,,""PRICE"",""CLOSE"",""52W"")")</f>
        <v>0.82148825999999997</v>
      </c>
      <c r="K16" s="4">
        <f t="shared" si="3"/>
        <v>31</v>
      </c>
      <c r="L16" s="4">
        <f t="shared" si="4"/>
        <v>34</v>
      </c>
      <c r="M16" s="4">
        <f t="shared" si="5"/>
        <v>22</v>
      </c>
      <c r="N16" s="4"/>
      <c r="P16" s="3">
        <f t="shared" si="6"/>
        <v>28.710000000000004</v>
      </c>
      <c r="Q16">
        <f t="shared" si="7"/>
        <v>0</v>
      </c>
      <c r="S16">
        <f t="shared" si="8"/>
        <v>30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1.6288400000000001</v>
      </c>
      <c r="F17" s="3" cm="1">
        <f t="array" ref="F17">_xll.FDS(C17,"FG_TOTAL_RETURNC(-1AM,-4AM)")</f>
        <v>6.8837285000000001</v>
      </c>
      <c r="G17" s="3" cm="1">
        <f t="array" ref="G17">IFERROR(_xll.FDS(C17,"FG_TOTAL_RETURNC(-1AM,-7AM)"),_xll.FDS(C17,"FG_TOTAL_RETURNC(-1AM,-5AM)"))</f>
        <v>7.6955676000000004</v>
      </c>
      <c r="H17" s="12" cm="1">
        <f t="array" ref="H17">_xll.FDS(C17,"P_PRICE(-1AM)/P_PRICE_HIGH_PR(-1AM,,,,,,""PRICE"",""CLOSE"",""52W"")")</f>
        <v>0.98804369999999997</v>
      </c>
      <c r="K17" s="4">
        <f t="shared" si="3"/>
        <v>12</v>
      </c>
      <c r="L17" s="4">
        <f t="shared" si="4"/>
        <v>15</v>
      </c>
      <c r="M17" s="4">
        <f t="shared" si="5"/>
        <v>19</v>
      </c>
      <c r="N17" s="4"/>
      <c r="P17" s="3">
        <f t="shared" si="6"/>
        <v>15.18</v>
      </c>
      <c r="Q17">
        <f t="shared" si="7"/>
        <v>0</v>
      </c>
      <c r="S17">
        <f t="shared" si="8"/>
        <v>17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1.8432856</v>
      </c>
      <c r="F18" s="3" cm="1">
        <f t="array" ref="F18">_xll.FDS(C18,"FG_TOTAL_RETURNC(-1AM,-4AM)")</f>
        <v>9.7782370000000007</v>
      </c>
      <c r="G18" s="3" cm="1">
        <f t="array" ref="G18">IFERROR(_xll.FDS(C18,"FG_TOTAL_RETURNC(-1AM,-7AM)"),_xll.FDS(C18,"FG_TOTAL_RETURNC(-1AM,-5AM)"))</f>
        <v>9.1641659999999998</v>
      </c>
      <c r="H18" s="12" cm="1">
        <f t="array" ref="H18">_xll.FDS(C18,"P_PRICE(-1AM)/P_PRICE_HIGH_PR(-1AM,,,,,,""PRICE"",""CLOSE"",""52W"")")</f>
        <v>0.99487460000000005</v>
      </c>
      <c r="K18" s="4">
        <f t="shared" si="3"/>
        <v>6</v>
      </c>
      <c r="L18" s="4">
        <f t="shared" si="4"/>
        <v>10</v>
      </c>
      <c r="M18" s="4">
        <f t="shared" si="5"/>
        <v>15</v>
      </c>
      <c r="N18" s="4"/>
      <c r="P18" s="3">
        <f t="shared" si="6"/>
        <v>10.23</v>
      </c>
      <c r="Q18">
        <f t="shared" si="7"/>
        <v>0</v>
      </c>
      <c r="S18">
        <f t="shared" si="8"/>
        <v>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5.2531004000000001</v>
      </c>
      <c r="F19" s="3" cm="1">
        <f t="array" ref="F19">_xll.FDS(C19,"FG_TOTAL_RETURNC(-1AM,-4AM)")</f>
        <v>6.8102</v>
      </c>
      <c r="G19" s="3" cm="1">
        <f t="array" ref="G19">IFERROR(_xll.FDS(C19,"FG_TOTAL_RETURNC(-1AM,-7AM)"),_xll.FDS(C19,"FG_TOTAL_RETURNC(-1AM,-5AM)"))</f>
        <v>7.9020380000000001</v>
      </c>
      <c r="H19" s="12" cm="1">
        <f t="array" ref="H19">_xll.FDS(C19,"P_PRICE(-1AM)/P_PRICE_HIGH_PR(-1AM,,,,,,""PRICE"",""CLOSE"",""52W"")")</f>
        <v>0.98998463000000003</v>
      </c>
      <c r="K19" s="4">
        <f t="shared" si="3"/>
        <v>10</v>
      </c>
      <c r="L19" s="4">
        <f t="shared" si="4"/>
        <v>16</v>
      </c>
      <c r="M19" s="4">
        <f t="shared" si="5"/>
        <v>18</v>
      </c>
      <c r="N19" s="4"/>
      <c r="P19" s="3">
        <f t="shared" si="6"/>
        <v>14.52</v>
      </c>
      <c r="Q19">
        <f t="shared" si="7"/>
        <v>0</v>
      </c>
      <c r="S19">
        <f t="shared" si="8"/>
        <v>16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-1.0118008000000001</v>
      </c>
      <c r="F20" s="3" cm="1">
        <f t="array" ref="F20">_xll.FDS(C20,"FG_TOTAL_RETURNC(-1AM,-4AM)")</f>
        <v>0.76960324999999996</v>
      </c>
      <c r="G20" s="3" cm="1">
        <f t="array" ref="G20">IFERROR(_xll.FDS(C20,"FG_TOTAL_RETURNC(-1AM,-7AM)"),_xll.FDS(C20,"FG_TOTAL_RETURNC(-1AM,-5AM)"))</f>
        <v>1.6781448999999999</v>
      </c>
      <c r="H20" s="12" cm="1">
        <f t="array" ref="H20">_xll.FDS(C20,"P_PRICE(-1AM)/P_PRICE_HIGH_PR(-1AM,,,,,,""PRICE"",""CLOSE"",""52W"")")</f>
        <v>0.96436244000000004</v>
      </c>
      <c r="K20" s="4">
        <f t="shared" si="3"/>
        <v>20</v>
      </c>
      <c r="L20" s="4">
        <f t="shared" si="4"/>
        <v>24</v>
      </c>
      <c r="M20" s="4">
        <f t="shared" si="5"/>
        <v>27</v>
      </c>
      <c r="N20" s="4"/>
      <c r="P20" s="3">
        <f t="shared" si="6"/>
        <v>23.43</v>
      </c>
      <c r="Q20">
        <f t="shared" si="7"/>
        <v>0</v>
      </c>
      <c r="S20">
        <f t="shared" si="8"/>
        <v>25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3.2666683000000001</v>
      </c>
      <c r="F21" s="3" cm="1">
        <f t="array" ref="F21">_xll.FDS(C21,"FG_TOTAL_RETURNC(-1AM,-4AM)")</f>
        <v>7.6896310000000003</v>
      </c>
      <c r="G21" s="3" cm="1">
        <f t="array" ref="G21">IFERROR(_xll.FDS(C21,"FG_TOTAL_RETURNC(-1AM,-7AM)"),_xll.FDS(C21,"FG_TOTAL_RETURNC(-1AM,-5AM)"))</f>
        <v>11.000526000000001</v>
      </c>
      <c r="H21" s="12" cm="1">
        <f t="array" ref="H21">_xll.FDS(C21,"P_PRICE(-1AM)/P_PRICE_HIGH_PR(-1AM,,,,,,""PRICE"",""CLOSE"",""52W"")")</f>
        <v>0.98670780000000002</v>
      </c>
      <c r="K21" s="4">
        <f t="shared" si="3"/>
        <v>15</v>
      </c>
      <c r="L21" s="4">
        <f t="shared" si="4"/>
        <v>13</v>
      </c>
      <c r="M21" s="4">
        <f t="shared" si="5"/>
        <v>11</v>
      </c>
      <c r="N21" s="4"/>
      <c r="P21" s="3">
        <f t="shared" si="6"/>
        <v>12.870000000000001</v>
      </c>
      <c r="Q21">
        <f t="shared" si="7"/>
        <v>0</v>
      </c>
      <c r="S21">
        <f t="shared" si="8"/>
        <v>14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3.0473710000000001</v>
      </c>
      <c r="F22" s="3" cm="1">
        <f t="array" ref="F22">_xll.FDS(C22,"FG_TOTAL_RETURNC(-1AM,-4AM)")</f>
        <v>4.7266719999999998</v>
      </c>
      <c r="G22" s="3" cm="1">
        <f t="array" ref="G22">IFERROR(_xll.FDS(C22,"FG_TOTAL_RETURNC(-1AM,-7AM)"),_xll.FDS(C22,"FG_TOTAL_RETURNC(-1AM,-5AM)"))</f>
        <v>3.4557223000000001</v>
      </c>
      <c r="H22" s="12" cm="1">
        <f t="array" ref="H22">_xll.FDS(C22,"P_PRICE(-1AM)/P_PRICE_HIGH_PR(-1AM,,,,,,""PRICE"",""CLOSE"",""52W"")")</f>
        <v>0.98992365999999998</v>
      </c>
      <c r="K22" s="4">
        <f t="shared" si="3"/>
        <v>11</v>
      </c>
      <c r="L22" s="4">
        <f t="shared" si="4"/>
        <v>20</v>
      </c>
      <c r="M22" s="4">
        <f t="shared" si="5"/>
        <v>24</v>
      </c>
      <c r="N22" s="4"/>
      <c r="P22" s="3">
        <f t="shared" si="6"/>
        <v>18.149999999999999</v>
      </c>
      <c r="Q22">
        <f t="shared" si="7"/>
        <v>0</v>
      </c>
      <c r="S22">
        <f t="shared" si="8"/>
        <v>18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1.4809011999999999</v>
      </c>
      <c r="F23" s="3" cm="1">
        <f t="array" ref="F23">_xll.FDS(C23,"FG_TOTAL_RETURNC(-1AM,-4AM)")</f>
        <v>15.905046</v>
      </c>
      <c r="G23" s="3" cm="1">
        <f t="array" ref="G23">IFERROR(_xll.FDS(C23,"FG_TOTAL_RETURNC(-1AM,-7AM)"),_xll.FDS(C23,"FG_TOTAL_RETURNC(-1AM,-5AM)"))</f>
        <v>31.338273999999998</v>
      </c>
      <c r="H23" s="12" cm="1">
        <f t="array" ref="H23">_xll.FDS(C23,"P_PRICE(-1AM)/P_PRICE_HIGH_PR(-1AM,,,,,,""PRICE"",""CLOSE"",""52W"")")</f>
        <v>0.97430784000000004</v>
      </c>
      <c r="K23" s="4">
        <f t="shared" si="3"/>
        <v>19</v>
      </c>
      <c r="L23" s="4">
        <f t="shared" si="4"/>
        <v>6</v>
      </c>
      <c r="M23" s="4">
        <f t="shared" si="5"/>
        <v>2</v>
      </c>
      <c r="N23" s="4"/>
      <c r="P23" s="3">
        <f t="shared" si="6"/>
        <v>8.91</v>
      </c>
      <c r="Q23">
        <f t="shared" si="7"/>
        <v>0</v>
      </c>
      <c r="S23">
        <f t="shared" si="8"/>
        <v>8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-0.3309667</v>
      </c>
      <c r="F24" s="3" cm="1">
        <f t="array" ref="F24">_xll.FDS(C24,"FG_TOTAL_RETURNC(-1AM,-4AM)")</f>
        <v>-5.1590499999999997</v>
      </c>
      <c r="G24" s="3" cm="1">
        <f t="array" ref="G24">IFERROR(_xll.FDS(C24,"FG_TOTAL_RETURNC(-1AM,-7AM)"),_xll.FDS(C24,"FG_TOTAL_RETURNC(-1AM,-5AM)"))</f>
        <v>3.0156969999999998</v>
      </c>
      <c r="H24" s="12" cm="1">
        <f t="array" ref="H24">_xll.FDS(C24,"P_PRICE(-1AM)/P_PRICE_HIGH_PR(-1AM,,,,,,""PRICE"",""CLOSE"",""52W"")")</f>
        <v>0.79969650000000003</v>
      </c>
      <c r="K24" s="4">
        <f t="shared" si="3"/>
        <v>32</v>
      </c>
      <c r="L24" s="4">
        <f t="shared" si="4"/>
        <v>29</v>
      </c>
      <c r="M24" s="4">
        <f t="shared" si="5"/>
        <v>25</v>
      </c>
      <c r="N24" s="4"/>
      <c r="P24" s="3">
        <f t="shared" si="6"/>
        <v>28.380000000000003</v>
      </c>
      <c r="Q24">
        <f t="shared" si="7"/>
        <v>0</v>
      </c>
      <c r="S24">
        <f t="shared" si="8"/>
        <v>29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0.4168868</v>
      </c>
      <c r="F25" s="3" cm="1">
        <f t="array" ref="F25">_xll.FDS(C25,"FG_TOTAL_RETURNC(-1AM,-4AM)")</f>
        <v>-5.1206230000000001</v>
      </c>
      <c r="G25" s="3" cm="1">
        <f t="array" ref="G25">IFERROR(_xll.FDS(C25,"FG_TOTAL_RETURNC(-1AM,-7AM)"),_xll.FDS(C25,"FG_TOTAL_RETURNC(-1AM,-5AM)"))</f>
        <v>-3.6212504000000001</v>
      </c>
      <c r="H25" s="12" cm="1">
        <f t="array" ref="H25">_xll.FDS(C25,"P_PRICE(-1AM)/P_PRICE_HIGH_PR(-1AM,,,,,,""PRICE"",""CLOSE"",""52W"")")</f>
        <v>0.83564614999999998</v>
      </c>
      <c r="K25" s="4">
        <f t="shared" si="3"/>
        <v>29</v>
      </c>
      <c r="L25" s="4">
        <f t="shared" si="4"/>
        <v>28</v>
      </c>
      <c r="M25" s="4">
        <f t="shared" si="5"/>
        <v>32</v>
      </c>
      <c r="N25" s="4"/>
      <c r="P25" s="3">
        <f t="shared" si="6"/>
        <v>29.370000000000005</v>
      </c>
      <c r="Q25">
        <f t="shared" si="7"/>
        <v>0</v>
      </c>
      <c r="S25">
        <f t="shared" si="8"/>
        <v>31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1.181972</v>
      </c>
      <c r="F26" s="3" cm="1">
        <f t="array" ref="F26">_xll.FDS(C26,"FG_TOTAL_RETURNC(-1AM,-4AM)")</f>
        <v>-10.0886345</v>
      </c>
      <c r="G26" s="3" cm="1">
        <f t="array" ref="G26">IFERROR(_xll.FDS(C26,"FG_TOTAL_RETURNC(-1AM,-7AM)"),_xll.FDS(C26,"FG_TOTAL_RETURNC(-1AM,-5AM)"))</f>
        <v>-19.662797999999999</v>
      </c>
      <c r="H26" s="12" cm="1">
        <f t="array" ref="H26">_xll.FDS(C26,"P_PRICE(-1AM)/P_PRICE_HIGH_PR(-1AM,,,,,,""PRICE"",""CLOSE"",""52W"")")</f>
        <v>0.64635646000000002</v>
      </c>
      <c r="K26" s="4">
        <f t="shared" si="3"/>
        <v>34</v>
      </c>
      <c r="L26" s="4">
        <f t="shared" si="4"/>
        <v>33</v>
      </c>
      <c r="M26" s="4">
        <f t="shared" si="5"/>
        <v>34</v>
      </c>
      <c r="N26" s="4"/>
      <c r="P26" s="3">
        <f t="shared" si="6"/>
        <v>33.33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1.5324949999999999</v>
      </c>
      <c r="F27" s="3" cm="1">
        <f t="array" ref="F27">_xll.FDS(C27,"FG_TOTAL_RETURNC(-1AM,-4AM)")</f>
        <v>4.5613766</v>
      </c>
      <c r="G27" s="3" cm="1">
        <f t="array" ref="G27">IFERROR(_xll.FDS(C27,"FG_TOTAL_RETURNC(-1AM,-7AM)"),_xll.FDS(C27,"FG_TOTAL_RETURNC(-1AM,-5AM)"))</f>
        <v>-0.14217495999999999</v>
      </c>
      <c r="H27" s="12" cm="1">
        <f t="array" ref="H27">_xll.FDS(C27,"P_PRICE(-1AM)/P_PRICE_HIGH_PR(-1AM,,,,,,""PRICE"",""CLOSE"",""52W"")")</f>
        <v>0.89642310000000003</v>
      </c>
      <c r="K27" s="4">
        <f t="shared" si="3"/>
        <v>27</v>
      </c>
      <c r="L27" s="4">
        <f t="shared" si="4"/>
        <v>21</v>
      </c>
      <c r="M27" s="4">
        <f t="shared" si="5"/>
        <v>29</v>
      </c>
      <c r="N27" s="4"/>
      <c r="P27" s="3">
        <f t="shared" si="6"/>
        <v>25.41</v>
      </c>
      <c r="Q27">
        <f t="shared" si="7"/>
        <v>0</v>
      </c>
      <c r="S27">
        <f t="shared" si="8"/>
        <v>26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-2.8296649999999999</v>
      </c>
      <c r="F28" s="3" cm="1">
        <f t="array" ref="F28">_xll.FDS(C28,"FG_TOTAL_RETURNC(-1AM,-4AM)")</f>
        <v>-4.6873092999999998E-2</v>
      </c>
      <c r="G28" s="3" cm="1">
        <f t="array" ref="G28">IFERROR(_xll.FDS(C28,"FG_TOTAL_RETURNC(-1AM,-7AM)"),_xll.FDS(C28,"FG_TOTAL_RETURNC(-1AM,-5AM)"))</f>
        <v>-2.7886152000000002</v>
      </c>
      <c r="H28" s="12" cm="1">
        <f t="array" ref="H28">_xll.FDS(C28,"P_PRICE(-1AM)/P_PRICE_HIGH_PR(-1AM,,,,,,""PRICE"",""CLOSE"",""52W"")")</f>
        <v>0.89630913999999995</v>
      </c>
      <c r="K28" s="4">
        <f t="shared" si="3"/>
        <v>28</v>
      </c>
      <c r="L28" s="4">
        <f t="shared" si="4"/>
        <v>25</v>
      </c>
      <c r="M28" s="4">
        <f t="shared" si="5"/>
        <v>30</v>
      </c>
      <c r="N28" s="4"/>
      <c r="P28" s="3">
        <f t="shared" si="6"/>
        <v>27.39</v>
      </c>
      <c r="Q28">
        <f t="shared" si="7"/>
        <v>0</v>
      </c>
      <c r="S28">
        <f t="shared" si="8"/>
        <v>28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-4.7663507000000003</v>
      </c>
      <c r="F29" s="3" cm="1">
        <f t="array" ref="F29">_xll.FDS(C29,"FG_TOTAL_RETURNC(-1AM,-4AM)")</f>
        <v>-6.6672564000000003</v>
      </c>
      <c r="G29" s="3" cm="1">
        <f t="array" ref="G29">IFERROR(_xll.FDS(C29,"FG_TOTAL_RETURNC(-1AM,-7AM)"),_xll.FDS(C29,"FG_TOTAL_RETURNC(-1AM,-5AM)"))</f>
        <v>-9.7370809999999999</v>
      </c>
      <c r="H29" s="12" cm="1">
        <f t="array" ref="H29">_xll.FDS(C29,"P_PRICE(-1AM)/P_PRICE_HIGH_PR(-1AM,,,,,,""PRICE"",""CLOSE"",""52W"")")</f>
        <v>0.82614109999999996</v>
      </c>
      <c r="K29" s="4">
        <f t="shared" si="3"/>
        <v>30</v>
      </c>
      <c r="L29" s="4">
        <f t="shared" si="4"/>
        <v>31</v>
      </c>
      <c r="M29" s="4">
        <f t="shared" si="5"/>
        <v>33</v>
      </c>
      <c r="N29" s="4"/>
      <c r="P29" s="3">
        <f t="shared" si="6"/>
        <v>31.020000000000003</v>
      </c>
      <c r="Q29">
        <f t="shared" si="7"/>
        <v>0</v>
      </c>
      <c r="S29">
        <f t="shared" si="8"/>
        <v>32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3.1051517</v>
      </c>
      <c r="F30" s="3" cm="1">
        <f t="array" ref="F30">_xll.FDS(C30,"FG_TOTAL_RETURNC(-1AM,-4AM)")</f>
        <v>3.3239006999999998</v>
      </c>
      <c r="G30" s="3" cm="1">
        <f t="array" ref="G30">IFERROR(_xll.FDS(C30,"FG_TOTAL_RETURNC(-1AM,-7AM)"),_xll.FDS(C30,"FG_TOTAL_RETURNC(-1AM,-5AM)"))</f>
        <v>9.0073819999999998</v>
      </c>
      <c r="H30" s="12" cm="1">
        <f t="array" ref="H30">_xll.FDS(C30,"P_PRICE(-1AM)/P_PRICE_HIGH_PR(-1AM,,,,,,""PRICE"",""CLOSE"",""52W"")")</f>
        <v>0.92879849999999997</v>
      </c>
      <c r="K30" s="4">
        <f t="shared" si="3"/>
        <v>24</v>
      </c>
      <c r="L30" s="4">
        <f t="shared" si="4"/>
        <v>23</v>
      </c>
      <c r="M30" s="4">
        <f t="shared" si="5"/>
        <v>16</v>
      </c>
      <c r="N30" s="4"/>
      <c r="P30" s="3">
        <f t="shared" si="6"/>
        <v>20.790000000000003</v>
      </c>
      <c r="Q30">
        <f t="shared" si="7"/>
        <v>0</v>
      </c>
      <c r="S30">
        <f t="shared" si="8"/>
        <v>20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1.8427491</v>
      </c>
      <c r="F31" s="3" cm="1">
        <f t="array" ref="F31">_xll.FDS(C31,"FG_TOTAL_RETURNC(-1AM,-4AM)")</f>
        <v>-8.1134979999999999</v>
      </c>
      <c r="G31" s="3" cm="1">
        <f t="array" ref="G31">IFERROR(_xll.FDS(C31,"FG_TOTAL_RETURNC(-1AM,-7AM)"),_xll.FDS(C31,"FG_TOTAL_RETURNC(-1AM,-5AM)"))</f>
        <v>-3.1542002999999998</v>
      </c>
      <c r="H31" s="12" cm="1">
        <f t="array" ref="H31">_xll.FDS(C31,"P_PRICE(-1AM)/P_PRICE_HIGH_PR(-1AM,,,,,,""PRICE"",""CLOSE"",""52W"")")</f>
        <v>0.75915754000000002</v>
      </c>
      <c r="K31" s="4">
        <f t="shared" si="3"/>
        <v>33</v>
      </c>
      <c r="L31" s="4">
        <f t="shared" si="4"/>
        <v>32</v>
      </c>
      <c r="M31" s="4">
        <f t="shared" si="5"/>
        <v>31</v>
      </c>
      <c r="N31" s="4"/>
      <c r="P31" s="3">
        <f t="shared" si="6"/>
        <v>31.680000000000003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5.4271935999999998</v>
      </c>
      <c r="F32" s="3" cm="1">
        <f t="array" ref="F32">_xll.FDS(C32,"FG_TOTAL_RETURNC(-1AM,-4AM)")</f>
        <v>14.3130665</v>
      </c>
      <c r="G32" s="3" cm="1">
        <f t="array" ref="G32">IFERROR(_xll.FDS(C32,"FG_TOTAL_RETURNC(-1AM,-7AM)"),_xll.FDS(C32,"FG_TOTAL_RETURNC(-1AM,-5AM)"))</f>
        <v>25.106192</v>
      </c>
      <c r="H32" s="12" cm="1">
        <f t="array" ref="H32">_xll.FDS(C32,"P_PRICE(-1AM)/P_PRICE_HIGH_PR(-1AM,,,,,,""PRICE"",""CLOSE"",""52W"")")</f>
        <v>0.9916604</v>
      </c>
      <c r="K32" s="4">
        <f t="shared" si="3"/>
        <v>8</v>
      </c>
      <c r="L32" s="4">
        <f t="shared" si="4"/>
        <v>7</v>
      </c>
      <c r="M32" s="4">
        <f t="shared" si="5"/>
        <v>3</v>
      </c>
      <c r="N32" s="4"/>
      <c r="P32" s="3">
        <f t="shared" si="6"/>
        <v>5.94</v>
      </c>
      <c r="Q32">
        <f t="shared" si="7"/>
        <v>0</v>
      </c>
      <c r="S32">
        <f t="shared" si="8"/>
        <v>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4.2770267000000004</v>
      </c>
      <c r="F33" s="3" cm="1">
        <f t="array" ref="F33">_xll.FDS(C33,"FG_TOTAL_RETURNC(-1AM,-4AM)")</f>
        <v>27.513897</v>
      </c>
      <c r="G33" s="3" cm="1">
        <f t="array" ref="G33">IFERROR(_xll.FDS(C33,"FG_TOTAL_RETURNC(-1AM,-7AM)"),_xll.FDS(C33,"FG_TOTAL_RETURNC(-1AM,-5AM)"))</f>
        <v>34.515569999999997</v>
      </c>
      <c r="H33" s="12" cm="1">
        <f t="array" ref="H33">_xll.FDS(C33,"P_PRICE(-1AM)/P_PRICE_HIGH_PR(-1AM,,,,,,""PRICE"",""CLOSE"",""52W"")")</f>
        <v>0.99516760000000004</v>
      </c>
      <c r="K33" s="4">
        <f t="shared" si="3"/>
        <v>5</v>
      </c>
      <c r="L33" s="4">
        <f t="shared" si="4"/>
        <v>1</v>
      </c>
      <c r="M33" s="4">
        <f t="shared" si="5"/>
        <v>1</v>
      </c>
      <c r="N33" s="4"/>
      <c r="P33" s="3">
        <f t="shared" si="6"/>
        <v>2.31</v>
      </c>
      <c r="Q33">
        <f t="shared" si="7"/>
        <v>0</v>
      </c>
      <c r="S33">
        <f t="shared" si="8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7.4783799999999996</v>
      </c>
      <c r="F34" s="3" cm="1">
        <f t="array" ref="F34">_xll.FDS(C34,"FG_TOTAL_RETURNC(-1AM,-4AM)")</f>
        <v>18.298054</v>
      </c>
      <c r="G34" s="3" cm="1">
        <f t="array" ref="G34">IFERROR(_xll.FDS(C34,"FG_TOTAL_RETURNC(-1AM,-7AM)"),_xll.FDS(C34,"FG_TOTAL_RETURNC(-1AM,-5AM)"))</f>
        <v>17.600536000000002</v>
      </c>
      <c r="H34" s="12" cm="1">
        <f t="array" ref="H34">_xll.FDS(C34,"P_PRICE(-1AM)/P_PRICE_HIGH_PR(-1AM,,,,,,""PRICE"",""CLOSE"",""52W"")")</f>
        <v>0.99181575</v>
      </c>
      <c r="K34" s="4">
        <f t="shared" si="3"/>
        <v>7</v>
      </c>
      <c r="L34" s="4">
        <f t="shared" si="4"/>
        <v>4</v>
      </c>
      <c r="M34" s="4">
        <f t="shared" si="5"/>
        <v>6</v>
      </c>
      <c r="N34" s="4"/>
      <c r="P34" s="3">
        <f t="shared" si="6"/>
        <v>5.6099999999999994</v>
      </c>
      <c r="Q34">
        <f t="shared" si="7"/>
        <v>0</v>
      </c>
      <c r="S34">
        <f t="shared" si="8"/>
        <v>3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6.9822907000000001</v>
      </c>
      <c r="F35" s="3" cm="1">
        <f t="array" ref="F35">_xll.FDS(C35,"FG_TOTAL_RETURNC(-1AM,-4AM)")</f>
        <v>16.72852</v>
      </c>
      <c r="G35" s="3" cm="1">
        <f t="array" ref="G35">IFERROR(_xll.FDS(C35,"FG_TOTAL_RETURNC(-1AM,-7AM)"),_xll.FDS(C35,"FG_TOTAL_RETURNC(-1AM,-5AM)"))</f>
        <v>17.945502999999999</v>
      </c>
      <c r="H35" s="12" cm="1">
        <f t="array" ref="H35">_xll.FDS(C35,"P_PRICE(-1AM)/P_PRICE_HIGH_PR(-1AM,,,,,,""PRICE"",""CLOSE"",""52W"")")</f>
        <v>0.99161049999999995</v>
      </c>
      <c r="K35" s="4">
        <f t="shared" si="3"/>
        <v>9</v>
      </c>
      <c r="L35" s="4">
        <f t="shared" si="4"/>
        <v>5</v>
      </c>
      <c r="M35" s="4">
        <f t="shared" si="5"/>
        <v>5</v>
      </c>
      <c r="N35" s="4"/>
      <c r="P35" s="3">
        <f t="shared" si="6"/>
        <v>6.2700000000000005</v>
      </c>
      <c r="Q35">
        <f t="shared" si="7"/>
        <v>0</v>
      </c>
      <c r="S35">
        <f t="shared" si="8"/>
        <v>6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-0.87383986000000002</v>
      </c>
      <c r="F36" s="3" cm="1">
        <f t="array" ref="F36">_xll.FDS(C36,"FG_TOTAL_RETURNC(-1AM,-4AM)")</f>
        <v>-2.1483123000000002</v>
      </c>
      <c r="G36" s="3" cm="1">
        <f t="array" ref="G36">IFERROR(_xll.FDS(C36,"FG_TOTAL_RETURNC(-1AM,-7AM)"),_xll.FDS(C36,"FG_TOTAL_RETURNC(-1AM,-5AM)"))</f>
        <v>6.2634945000000002</v>
      </c>
      <c r="H36" s="12" cm="1">
        <f t="array" ref="H36">_xll.FDS(C36,"P_PRICE(-1AM)/P_PRICE_HIGH_PR(-1AM,,,,,,""PRICE"",""CLOSE"",""52W"")")</f>
        <v>0.94285715000000003</v>
      </c>
      <c r="K36" s="4">
        <f t="shared" si="3"/>
        <v>23</v>
      </c>
      <c r="L36" s="4">
        <f t="shared" si="4"/>
        <v>26</v>
      </c>
      <c r="M36" s="4">
        <f t="shared" si="5"/>
        <v>21</v>
      </c>
      <c r="N36" s="4"/>
      <c r="P36" s="3">
        <f t="shared" si="6"/>
        <v>23.1</v>
      </c>
      <c r="Q36">
        <f t="shared" si="7"/>
        <v>0</v>
      </c>
      <c r="S36">
        <f t="shared" si="8"/>
        <v>24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38</v>
      </c>
      <c r="F5" cm="1">
        <f t="array" ref="F5">_xll.FDS(C5,"FMA_COS_DOWN(""EPS"",""1M"",+1,0,,,""PORTAGG"",""MEANR"")")</f>
        <v>27</v>
      </c>
      <c r="G5" cm="1">
        <f t="array" ref="G5">_xll.FDS(A5,"COUNT(OS_TOP_HLDG_NAME(ALL,0D,,MTD,,ALL,EQ))")</f>
        <v>73</v>
      </c>
      <c r="H5" s="6">
        <f>E5/$G5</f>
        <v>0.52054794520547942</v>
      </c>
      <c r="I5" s="6">
        <f>F5/$G5</f>
        <v>0.36986301369863012</v>
      </c>
      <c r="J5" s="6">
        <f t="shared" ref="J5" si="0">H5-I5</f>
        <v>0.15068493150684931</v>
      </c>
      <c r="K5" s="5" cm="1">
        <f t="array" ref="K5">_xll.FDS(A5,"FMA_PCT_ABOVE_MAVG(200,0,,,,""PORTAGG"")")/100</f>
        <v>0.94520547945205491</v>
      </c>
      <c r="L5" s="11" cm="1">
        <f t="array" ref="L5">_xll.FDSB(A5,"PERCENT_CHANGE(FMA_EPS(+1,0,,,,""PORTAGG"",""MEAN""),FMA_EPS(+1,-1AM,,,,""PORTAGG"",""MEAN""))")</f>
        <v>0.113011105482242</v>
      </c>
      <c r="M5" s="11" cm="1">
        <f t="array" ref="M5">_xll.FDSB(A5,"PERCENT_CHANGE(FMA_EPS(+1,0,,,,""PORTAGG"",""MEAN""),FMA_EPS(+1,-3AM,,,,""PORTAGG"",""MEAN""))")</f>
        <v>1.4025452086832899</v>
      </c>
      <c r="O5" s="3" cm="1">
        <f t="array" ref="O5">_xll.FDS(C5,"FG_TOTAL_RETURNC(0,-3AM)")</f>
        <v>10.402476999999999</v>
      </c>
      <c r="P5" s="3" cm="1">
        <f t="array" ref="P5">_xll.FDS(C5,"FG_TOTAL_RETURNC(0,-6AM)")</f>
        <v>20.462751000000001</v>
      </c>
      <c r="Q5" s="6" cm="1">
        <f t="array" ref="Q5">_xll.FDS(A5,"P_PRICE(0)/P_PRICE_HIGH_PR(0,,,,,,""PRICE"",""CLOSE"",""52W"")")</f>
        <v>1</v>
      </c>
      <c r="R5" s="6" cm="1">
        <f t="array" ref="R5">_xll.FDS(A5,"P_PRICE(0)/P_PRICE_LOW_PR(0,,,,,,""PRICE"",""CLOSE"",""52W"")")</f>
        <v>1.5141494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19</v>
      </c>
      <c r="F6" cm="1">
        <f t="array" ref="F6">_xll.FDS(C6,"FMA_COS_DOWN(""EPS"",""1M"",+1,0,,,""PORTAGG"",""MEANR"")")</f>
        <v>23</v>
      </c>
      <c r="G6" cm="1">
        <f t="array" ref="G6">_xll.FDS(A6,"COUNT(OS_TOP_HLDG_NAME(ALL,0D,,MTD,,ALL,EQ))")</f>
        <v>52</v>
      </c>
      <c r="H6" s="6">
        <f t="shared" ref="H6:H37" si="2">E6/$G6</f>
        <v>0.36538461538461536</v>
      </c>
      <c r="I6" s="6">
        <f t="shared" ref="I6:I37" si="3">F6/$G6</f>
        <v>0.44230769230769229</v>
      </c>
      <c r="J6" s="6">
        <f t="shared" ref="J6:J37" si="4">H6-I6</f>
        <v>-7.6923076923076927E-2</v>
      </c>
      <c r="K6" s="5" cm="1">
        <f t="array" ref="K6">_xll.FDS(A6,"FMA_PCT_ABOVE_MAVG(200,0,,,,""PORTAGG"")")/100</f>
        <v>0.98076923076923095</v>
      </c>
      <c r="L6" s="11" cm="1">
        <f t="array" ref="L6">_xll.FDSB(A6,"PERCENT_CHANGE(FMA_EPS(+1,0,,,,""PORTAGG"",""MEAN""),FMA_EPS(+1,-1AM,,,,""PORTAGG"",""MEAN""))")</f>
        <v>-0.77990060634759595</v>
      </c>
      <c r="M6" s="11" cm="1">
        <f t="array" ref="M6">_xll.FDSB(A6,"PERCENT_CHANGE(FMA_EPS(+1,0,,,,""PORTAGG"",""MEAN""),FMA_EPS(+1,-3AM,,,,""PORTAGG"",""MEAN""))")</f>
        <v>3.39670370886199</v>
      </c>
      <c r="O6" s="3" cm="1">
        <f t="array" ref="O6">_xll.FDS(C6,"FG_TOTAL_RETURNC(0,-3AM)")</f>
        <v>11.522341000000001</v>
      </c>
      <c r="P6" s="3" cm="1">
        <f t="array" ref="P6">_xll.FDS(C6,"FG_TOTAL_RETURNC(0,-6AM)")</f>
        <v>21.766196999999998</v>
      </c>
      <c r="Q6" s="6" cm="1">
        <f t="array" ref="Q6">_xll.FDS(A6,"P_PRICE(0)/P_PRICE_HIGH_PR(0,,,,,,""PRICE"",""CLOSE"",""52W"")")</f>
        <v>0.99539876000000005</v>
      </c>
      <c r="R6" s="6" cm="1">
        <f t="array" ref="R6">_xll.FDS(A6,"P_PRICE(0)/P_PRICE_LOW_PR(0,,,,,,""PRICE"",""CLOSE"",""52W"")")</f>
        <v>1.3987069000000001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20</v>
      </c>
      <c r="G7" cm="1">
        <f t="array" ref="G7">_xll.FDS(A7,"COUNT(OS_TOP_HLDG_NAME(ALL,0D,,MTD,,ALL,EQ))")</f>
        <v>36</v>
      </c>
      <c r="H7" s="6">
        <f t="shared" si="2"/>
        <v>0.33333333333333331</v>
      </c>
      <c r="I7" s="6">
        <f t="shared" si="3"/>
        <v>0.55555555555555558</v>
      </c>
      <c r="J7" s="6">
        <f t="shared" si="4"/>
        <v>-0.22222222222222227</v>
      </c>
      <c r="K7" s="5" cm="1">
        <f t="array" ref="K7">_xll.FDS(A7,"FMA_PCT_ABOVE_MAVG(200,0,,,,""PORTAGG"")")/100</f>
        <v>0.97142857142857097</v>
      </c>
      <c r="L7" s="11" cm="1">
        <f t="array" ref="L7">_xll.FDSB(A7,"PERCENT_CHANGE(FMA_EPS(+1,0,,,,""PORTAGG"",""MEAN""),FMA_EPS(+1,-1AM,,,,""PORTAGG"",""MEAN""))")</f>
        <v>1.7838437268629701</v>
      </c>
      <c r="M7" s="11" cm="1">
        <f t="array" ref="M7">_xll.FDSB(A7,"PERCENT_CHANGE(FMA_EPS(+1,0,,,,""PORTAGG"",""MEAN""),FMA_EPS(+1,-3AM,,,,""PORTAGG"",""MEAN""))")</f>
        <v>2.84910318266137</v>
      </c>
      <c r="O7" s="3" cm="1">
        <f t="array" ref="O7">_xll.FDS(C7,"FG_TOTAL_RETURNC(0,-3AM)")</f>
        <v>9.8432659999999998</v>
      </c>
      <c r="P7" s="3" cm="1">
        <f t="array" ref="P7">_xll.FDS(C7,"FG_TOTAL_RETURNC(0,-6AM)")</f>
        <v>28.58324</v>
      </c>
      <c r="Q7" s="6" cm="1">
        <f t="array" ref="Q7">_xll.FDS(A7,"P_PRICE(0)/P_PRICE_HIGH_PR(0,,,,,,""PRICE"",""CLOSE"",""52W"")")</f>
        <v>0.99445105</v>
      </c>
      <c r="R7" s="6" cm="1">
        <f t="array" ref="R7">_xll.FDS(A7,"P_PRICE(0)/P_PRICE_LOW_PR(0,,,,,,""PRICE"",""CLOSE"",""52W"")")</f>
        <v>1.6197547000000001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48</v>
      </c>
      <c r="F8" cm="1">
        <f t="array" ref="F8">_xll.FDS(C8,"FMA_COS_DOWN(""EPS"",""1M"",+1,0,,,""PORTAGG"",""MEANR"")")</f>
        <v>47</v>
      </c>
      <c r="G8" cm="1">
        <f t="array" ref="G8">_xll.FDS(A8,"COUNT(OS_TOP_HLDG_NAME(ALL,0D,,MTD,,ALL,EQ))")</f>
        <v>104</v>
      </c>
      <c r="H8" s="6">
        <f t="shared" si="2"/>
        <v>0.46153846153846156</v>
      </c>
      <c r="I8" s="6">
        <f t="shared" si="3"/>
        <v>0.45192307692307693</v>
      </c>
      <c r="J8" s="6">
        <f t="shared" si="4"/>
        <v>9.6153846153846367E-3</v>
      </c>
      <c r="K8" s="5" cm="1">
        <f t="array" ref="K8">_xll.FDS(A8,"FMA_PCT_ABOVE_MAVG(200,0,,,,""PORTAGG"")")/100</f>
        <v>0.92233009708737901</v>
      </c>
      <c r="L8" s="11" cm="1">
        <f t="array" ref="L8">_xll.FDSB(A8,"PERCENT_CHANGE(FMA_EPS(+1,0,,,,""PORTAGG"",""MEAN""),FMA_EPS(+1,-1AM,,,,""PORTAGG"",""MEAN""))")</f>
        <v>0.39770755109546502</v>
      </c>
      <c r="M8" s="11" cm="1">
        <f t="array" ref="M8">_xll.FDSB(A8,"PERCENT_CHANGE(FMA_EPS(+1,0,,,,""PORTAGG"",""MEAN""),FMA_EPS(+1,-3AM,,,,""PORTAGG"",""MEAN""))")</f>
        <v>1.2342108056460399</v>
      </c>
      <c r="O8" s="3" cm="1">
        <f t="array" ref="O8">_xll.FDS(C8,"FG_TOTAL_RETURNC(0,-3AM)")</f>
        <v>9.8801729999999992</v>
      </c>
      <c r="P8" s="3" cm="1">
        <f t="array" ref="P8">_xll.FDS(C8,"FG_TOTAL_RETURNC(0,-6AM)")</f>
        <v>20.865953000000001</v>
      </c>
      <c r="Q8" s="6" cm="1">
        <f t="array" ref="Q8">_xll.FDS(A8,"P_PRICE(0)/P_PRICE_HIGH_PR(0,,,,,,""PRICE"",""CLOSE"",""52W"")")</f>
        <v>0.99986713999999999</v>
      </c>
      <c r="R8" s="6" cm="1">
        <f t="array" ref="R8">_xll.FDS(A8,"P_PRICE(0)/P_PRICE_LOW_PR(0,,,,,,""PRICE"",""CLOSE"",""52W"")")</f>
        <v>1.5562696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28</v>
      </c>
      <c r="F9" cm="1">
        <f t="array" ref="F9">_xll.FDS(C9,"FMA_COS_DOWN(""EPS"",""1M"",+1,0,,,""PORTAGG"",""MEANR"")")</f>
        <v>32</v>
      </c>
      <c r="G9" cm="1">
        <f t="array" ref="G9">_xll.FDS(A9,"COUNT(OS_TOP_HLDG_NAME(ALL,0D,,MTD,,ALL,EQ))")</f>
        <v>80</v>
      </c>
      <c r="H9" s="6">
        <f t="shared" si="2"/>
        <v>0.35</v>
      </c>
      <c r="I9" s="6">
        <f t="shared" si="3"/>
        <v>0.4</v>
      </c>
      <c r="J9" s="6">
        <f t="shared" si="4"/>
        <v>-5.0000000000000044E-2</v>
      </c>
      <c r="K9" s="5" cm="1">
        <f t="array" ref="K9">_xll.FDS(A9,"FMA_PCT_ABOVE_MAVG(200,0,,,,""PORTAGG"")")/100</f>
        <v>0.87179487179487192</v>
      </c>
      <c r="L9" s="11" cm="1">
        <f t="array" ref="L9">_xll.FDSB(A9,"PERCENT_CHANGE(FMA_EPS(+1,0,,,,""PORTAGG"",""MEAN""),FMA_EPS(+1,-1AM,,,,""PORTAGG"",""MEAN""))")</f>
        <v>-4.15606290726598</v>
      </c>
      <c r="M9" s="11" cm="1">
        <f t="array" ref="M9">_xll.FDSB(A9,"PERCENT_CHANGE(FMA_EPS(+1,0,,,,""PORTAGG"",""MEAN""),FMA_EPS(+1,-3AM,,,,""PORTAGG"",""MEAN""))")</f>
        <v>-5.0543862238543698</v>
      </c>
      <c r="O9" s="3" cm="1">
        <f t="array" ref="O9">_xll.FDS(C9,"FG_TOTAL_RETURNC(0,-3AM)")</f>
        <v>11.276816999999999</v>
      </c>
      <c r="P9" s="3" cm="1">
        <f t="array" ref="P9">_xll.FDS(C9,"FG_TOTAL_RETURNC(0,-6AM)")</f>
        <v>16.163253999999998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1.4441104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16</v>
      </c>
      <c r="F10" cm="1">
        <f t="array" ref="F10">_xll.FDS(C10,"FMA_COS_DOWN(""EPS"",""1M"",+1,0,,,""PORTAGG"",""MEANR"")")</f>
        <v>28</v>
      </c>
      <c r="G10" cm="1">
        <f t="array" ref="G10">_xll.FDS(A10,"COUNT(OS_TOP_HLDG_NAME(ALL,0D,,MTD,,ALL,EQ))")</f>
        <v>95</v>
      </c>
      <c r="H10" s="6">
        <f t="shared" si="2"/>
        <v>0.16842105263157894</v>
      </c>
      <c r="I10" s="6">
        <f t="shared" si="3"/>
        <v>0.29473684210526313</v>
      </c>
      <c r="J10" s="6">
        <f t="shared" si="4"/>
        <v>-0.12631578947368419</v>
      </c>
      <c r="K10" s="5" cm="1">
        <f t="array" ref="K10">_xll.FDS(A10,"FMA_PCT_ABOVE_MAVG(200,0,,,,""PORTAGG"")")/100</f>
        <v>0.63541666666666696</v>
      </c>
      <c r="L10" s="11" cm="1">
        <f t="array" ref="L10">_xll.FDSB(A10,"PERCENT_CHANGE(FMA_EPS(+1,0,,,,""PORTAGG"",""MEAN""),FMA_EPS(+1,-1AM,,,,""PORTAGG"",""MEAN""))")</f>
        <v>0.55985612829045905</v>
      </c>
      <c r="M10" s="11" cm="1">
        <f t="array" ref="M10">_xll.FDSB(A10,"PERCENT_CHANGE(FMA_EPS(+1,0,,,,""PORTAGG"",""MEAN""),FMA_EPS(+1,-3AM,,,,""PORTAGG"",""MEAN""))")</f>
        <v>-0.479562144625653</v>
      </c>
      <c r="O10" s="3" cm="1">
        <f t="array" ref="O10">_xll.FDS(C10,"FG_TOTAL_RETURNC(0,-3AM)")</f>
        <v>4.0313600000000003</v>
      </c>
      <c r="P10" s="3" cm="1">
        <f t="array" ref="P10">_xll.FDS(C10,"FG_TOTAL_RETURNC(0,-6AM)")</f>
        <v>13.144625</v>
      </c>
      <c r="Q10" s="6" cm="1">
        <f t="array" ref="Q10">_xll.FDS(A10,"P_PRICE(0)/P_PRICE_HIGH_PR(0,,,,,,""PRICE"",""CLOSE"",""52W"")")</f>
        <v>0.98852103999999996</v>
      </c>
      <c r="R10" s="6" cm="1">
        <f t="array" ref="R10">_xll.FDS(A10,"P_PRICE(0)/P_PRICE_LOW_PR(0,,,,,,""PRICE"",""CLOSE"",""52W"")")</f>
        <v>1.4283574000000001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13</v>
      </c>
      <c r="F11" cm="1">
        <f t="array" ref="F11">_xll.FDS(C11,"FMA_COS_DOWN(""EPS"",""1M"",+1,0,,,""PORTAGG"",""MEANR"")")</f>
        <v>10</v>
      </c>
      <c r="G11" cm="1">
        <f t="array" ref="G11">_xll.FDS(A11,"COUNT(OS_TOP_HLDG_NAME(ALL,0D,,MTD,,ALL,EQ))")</f>
        <v>44</v>
      </c>
      <c r="H11" s="6">
        <f t="shared" si="2"/>
        <v>0.29545454545454547</v>
      </c>
      <c r="I11" s="6">
        <f t="shared" si="3"/>
        <v>0.22727272727272727</v>
      </c>
      <c r="J11" s="6">
        <f t="shared" si="4"/>
        <v>6.8181818181818205E-2</v>
      </c>
      <c r="K11" s="5" cm="1">
        <f t="array" ref="K11">_xll.FDS(A11,"FMA_PCT_ABOVE_MAVG(200,0,,,,""PORTAGG"")")/100</f>
        <v>0.95454545454545492</v>
      </c>
      <c r="L11" s="11" cm="1">
        <f t="array" ref="L11">_xll.FDSB(A11,"PERCENT_CHANGE(FMA_EPS(+1,0,,,,""PORTAGG"",""MEAN""),FMA_EPS(+1,-1AM,,,,""PORTAGG"",""MEAN""))")</f>
        <v>-2.2767361238210602</v>
      </c>
      <c r="M11" s="11" cm="1">
        <f t="array" ref="M11">_xll.FDSB(A11,"PERCENT_CHANGE(FMA_EPS(+1,0,,,,""PORTAGG"",""MEAN""),FMA_EPS(+1,-3AM,,,,""PORTAGG"",""MEAN""))")</f>
        <v>-3.26785730533609</v>
      </c>
      <c r="O11" s="3" cm="1">
        <f t="array" ref="O11">_xll.FDS(C11,"FG_TOTAL_RETURNC(0,-3AM)")</f>
        <v>16.23714</v>
      </c>
      <c r="P11" s="3" cm="1">
        <f t="array" ref="P11">_xll.FDS(C11,"FG_TOTAL_RETURNC(0,-6AM)")</f>
        <v>22.995985000000001</v>
      </c>
      <c r="Q11" s="6" cm="1">
        <f t="array" ref="Q11">_xll.FDS(A11,"P_PRICE(0)/P_PRICE_HIGH_PR(0,,,,,,""PRICE"",""CLOSE"",""52W"")")</f>
        <v>0.99678652999999995</v>
      </c>
      <c r="R11" s="6" cm="1">
        <f t="array" ref="R11">_xll.FDS(A11,"P_PRICE(0)/P_PRICE_LOW_PR(0,,,,,,""PRICE"",""CLOSE"",""52W"")")</f>
        <v>1.7076012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7</v>
      </c>
      <c r="F12" cm="1">
        <f t="array" ref="F12">_xll.FDS(C12,"FMA_COS_DOWN(""EPS"",""1M"",+1,0,,,""PORTAGG"",""MEANR"")")</f>
        <v>15</v>
      </c>
      <c r="G12" cm="1">
        <f t="array" ref="G12">_xll.FDS(A12,"COUNT(OS_TOP_HLDG_NAME(ALL,0D,,MTD,,ALL,EQ))")</f>
        <v>37</v>
      </c>
      <c r="H12" s="6">
        <f t="shared" si="2"/>
        <v>0.1891891891891892</v>
      </c>
      <c r="I12" s="6">
        <f t="shared" si="3"/>
        <v>0.40540540540540543</v>
      </c>
      <c r="J12" s="6">
        <f t="shared" si="4"/>
        <v>-0.21621621621621623</v>
      </c>
      <c r="K12" s="5" cm="1">
        <f t="array" ref="K12">_xll.FDS(A12,"FMA_PCT_ABOVE_MAVG(200,0,,,,""PORTAGG"")")/100</f>
        <v>0.71428571428571397</v>
      </c>
      <c r="L12" s="11" cm="1">
        <f t="array" ref="L12">_xll.FDSB(A12,"PERCENT_CHANGE(FMA_EPS(+1,0,,,,""PORTAGG"",""MEAN""),FMA_EPS(+1,-1AM,,,,""PORTAGG"",""MEAN""))")</f>
        <v>5.13055307632861</v>
      </c>
      <c r="M12" s="11" cm="1">
        <f t="array" ref="M12">_xll.FDSB(A12,"PERCENT_CHANGE(FMA_EPS(+1,0,,,,""PORTAGG"",""MEAN""),FMA_EPS(+1,-3AM,,,,""PORTAGG"",""MEAN""))")</f>
        <v>0.90165140531083598</v>
      </c>
      <c r="O12" s="3" cm="1">
        <f t="array" ref="O12">_xll.FDS(C12,"FG_TOTAL_RETURNC(0,-3AM)")</f>
        <v>15.099549</v>
      </c>
      <c r="P12" s="3" cm="1">
        <f t="array" ref="P12">_xll.FDS(C12,"FG_TOTAL_RETURNC(0,-6AM)")</f>
        <v>21.952639999999999</v>
      </c>
      <c r="Q12" s="6" cm="1">
        <f t="array" ref="Q12">_xll.FDS(A12,"P_PRICE(0)/P_PRICE_HIGH_PR(0,,,,,,""PRICE"",""CLOSE"",""52W"")")</f>
        <v>0.99974180000000001</v>
      </c>
      <c r="R12" s="6" cm="1">
        <f t="array" ref="R12">_xll.FDS(A12,"P_PRICE(0)/P_PRICE_LOW_PR(0,,,,,,""PRICE"",""CLOSE"",""52W"")")</f>
        <v>1.4498643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22</v>
      </c>
      <c r="G13" cm="1">
        <f t="array" ref="G13">_xll.FDS(A13,"COUNT(OS_TOP_HLDG_NAME(ALL,0D,,MTD,,ALL,EQ))")</f>
        <v>46</v>
      </c>
      <c r="H13" s="6">
        <f t="shared" si="2"/>
        <v>0.36956521739130432</v>
      </c>
      <c r="I13" s="6">
        <f t="shared" si="3"/>
        <v>0.47826086956521741</v>
      </c>
      <c r="J13" s="6">
        <f t="shared" si="4"/>
        <v>-0.10869565217391308</v>
      </c>
      <c r="K13" s="5" cm="1">
        <f t="array" ref="K13">_xll.FDS(A13,"FMA_PCT_ABOVE_MAVG(200,0,,,,""PORTAGG"")")/100</f>
        <v>0.64444444444444404</v>
      </c>
      <c r="L13" s="11" cm="1">
        <f t="array" ref="L13">_xll.FDSB(A13,"PERCENT_CHANGE(FMA_EPS(+1,0,,,,""PORTAGG"",""MEAN""),FMA_EPS(+1,-1AM,,,,""PORTAGG"",""MEAN""))")</f>
        <v>5.5699010672736904</v>
      </c>
      <c r="M13" s="11" cm="1">
        <f t="array" ref="M13">_xll.FDSB(A13,"PERCENT_CHANGE(FMA_EPS(+1,0,,,,""PORTAGG"",""MEAN""),FMA_EPS(+1,-3AM,,,,""PORTAGG"",""MEAN""))")</f>
        <v>-0.72201748345132899</v>
      </c>
      <c r="O13" s="3" cm="1">
        <f t="array" ref="O13">_xll.FDS(C13,"FG_TOTAL_RETURNC(0,-3AM)")</f>
        <v>7.6022863000000003</v>
      </c>
      <c r="P13" s="3" cm="1">
        <f t="array" ref="P13">_xll.FDS(C13,"FG_TOTAL_RETURNC(0,-6AM)")</f>
        <v>8.309507</v>
      </c>
      <c r="Q13" s="6" cm="1">
        <f t="array" ref="Q13">_xll.FDS(A13,"P_PRICE(0)/P_PRICE_HIGH_PR(0,,,,,,""PRICE"",""CLOSE"",""52W"")")</f>
        <v>0.98526543</v>
      </c>
      <c r="R13" s="6" cm="1">
        <f t="array" ref="R13">_xll.FDS(A13,"P_PRICE(0)/P_PRICE_LOW_PR(0,,,,,,""PRICE"",""CLOSE"",""52W"")")</f>
        <v>1.3423924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15</v>
      </c>
      <c r="G14" cm="1">
        <f t="array" ref="G14">_xll.FDS(A14,"COUNT(OS_TOP_HLDG_NAME(ALL,0D,,MTD,,ALL,EQ))")</f>
        <v>46</v>
      </c>
      <c r="H14" s="6">
        <f t="shared" si="2"/>
        <v>0.28260869565217389</v>
      </c>
      <c r="I14" s="6">
        <f t="shared" si="3"/>
        <v>0.32608695652173914</v>
      </c>
      <c r="J14" s="6">
        <f t="shared" si="4"/>
        <v>-4.3478260869565244E-2</v>
      </c>
      <c r="K14" s="5" cm="1">
        <f t="array" ref="K14">_xll.FDS(A14,"FMA_PCT_ABOVE_MAVG(200,0,,,,""PORTAGG"")")/100</f>
        <v>0.82222222222222197</v>
      </c>
      <c r="L14" s="11" cm="1">
        <f t="array" ref="L14">_xll.FDSB(A14,"PERCENT_CHANGE(FMA_EPS(+1,0,,,,""PORTAGG"",""MEAN""),FMA_EPS(+1,-1AM,,,,""PORTAGG"",""MEAN""))")</f>
        <v>-0.77691709235328799</v>
      </c>
      <c r="M14" s="11" cm="1">
        <f t="array" ref="M14">_xll.FDSB(A14,"PERCENT_CHANGE(FMA_EPS(+1,0,,,,""PORTAGG"",""MEAN""),FMA_EPS(+1,-3AM,,,,""PORTAGG"",""MEAN""))")</f>
        <v>-0.12885025964335101</v>
      </c>
      <c r="O14" s="3" cm="1">
        <f t="array" ref="O14">_xll.FDS(C14,"FG_TOTAL_RETURNC(0,-3AM)")</f>
        <v>13.020349</v>
      </c>
      <c r="P14" s="3" cm="1">
        <f t="array" ref="P14">_xll.FDS(C14,"FG_TOTAL_RETURNC(0,-6AM)")</f>
        <v>25.809920000000002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1.8114844999999999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18</v>
      </c>
      <c r="F15" cm="1">
        <f t="array" ref="F15">_xll.FDS(C15,"FMA_COS_DOWN(""EPS"",""1M"",+1,0,,,""PORTAGG"",""MEANR"")")</f>
        <v>28</v>
      </c>
      <c r="G15" cm="1">
        <f t="array" ref="G15">_xll.FDS(A15,"COUNT(OS_TOP_HLDG_NAME(ALL,0D,,MTD,,ALL,EQ))")</f>
        <v>71</v>
      </c>
      <c r="H15" s="6">
        <f t="shared" si="2"/>
        <v>0.25352112676056338</v>
      </c>
      <c r="I15" s="6">
        <f t="shared" si="3"/>
        <v>0.39436619718309857</v>
      </c>
      <c r="J15" s="6">
        <f t="shared" si="4"/>
        <v>-0.14084507042253519</v>
      </c>
      <c r="K15" s="5" cm="1">
        <f t="array" ref="K15">_xll.FDS(A15,"FMA_PCT_ABOVE_MAVG(200,0,,,,""PORTAGG"")")/100</f>
        <v>0.64788732394366211</v>
      </c>
      <c r="L15" s="11" cm="1">
        <f t="array" ref="L15">_xll.FDSB(A15,"PERCENT_CHANGE(FMA_EPS(+1,0,,,,""PORTAGG"",""MEAN""),FMA_EPS(+1,-1AM,,,,""PORTAGG"",""MEAN""))")</f>
        <v>2.4724291789696098</v>
      </c>
      <c r="M15" s="11" cm="1">
        <f t="array" ref="M15">_xll.FDSB(A15,"PERCENT_CHANGE(FMA_EPS(+1,0,,,,""PORTAGG"",""MEAN""),FMA_EPS(+1,-3AM,,,,""PORTAGG"",""MEAN""))")</f>
        <v>2.6644608644074599</v>
      </c>
      <c r="O15" s="3" cm="1">
        <f t="array" ref="O15">_xll.FDS(C15,"FG_TOTAL_RETURNC(0,-3AM)")</f>
        <v>3.0948997</v>
      </c>
      <c r="P15" s="3" cm="1">
        <f t="array" ref="P15">_xll.FDS(C15,"FG_TOTAL_RETURNC(0,-6AM)")</f>
        <v>17.886030000000002</v>
      </c>
      <c r="Q15" s="6" cm="1">
        <f t="array" ref="Q15">_xll.FDS(A15,"P_PRICE(0)/P_PRICE_HIGH_PR(0,,,,,,""PRICE"",""CLOSE"",""52W"")")</f>
        <v>0.97151639999999995</v>
      </c>
      <c r="R15" s="6" cm="1">
        <f t="array" ref="R15">_xll.FDS(A15,"P_PRICE(0)/P_PRICE_LOW_PR(0,,,,,,""PRICE"",""CLOSE"",""52W"")")</f>
        <v>1.4414757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30</v>
      </c>
      <c r="F16" cm="1">
        <f t="array" ref="F16">_xll.FDS(C16,"FMA_COS_DOWN(""EPS"",""1M"",+1,0,,,""PORTAGG"",""MEANR"")")</f>
        <v>15</v>
      </c>
      <c r="G16" cm="1">
        <f t="array" ref="G16">_xll.FDS(A16,"COUNT(OS_TOP_HLDG_NAME(ALL,0D,,MTD,,ALL,EQ))")</f>
        <v>116</v>
      </c>
      <c r="H16" s="6">
        <f t="shared" si="2"/>
        <v>0.25862068965517243</v>
      </c>
      <c r="I16" s="6">
        <f t="shared" si="3"/>
        <v>0.12931034482758622</v>
      </c>
      <c r="J16" s="6">
        <f t="shared" si="4"/>
        <v>0.12931034482758622</v>
      </c>
      <c r="K16" s="5" cm="1">
        <f t="array" ref="K16">_xll.FDS(A16,"FMA_PCT_ABOVE_MAVG(200,0,,,,""PORTAGG"")")/100</f>
        <v>0.570175438596491</v>
      </c>
      <c r="L16" s="11" cm="1">
        <f t="array" ref="L16">_xll.FDSB(A16,"PERCENT_CHANGE(FMA_EPS(+1,0,,,,""PORTAGG"",""MEAN""),FMA_EPS(+1,-1AM,,,,""PORTAGG"",""MEAN""))")</f>
        <v>-2.2562591178715401</v>
      </c>
      <c r="M16" s="11" cm="1">
        <f t="array" ref="M16">_xll.FDSB(A16,"PERCENT_CHANGE(FMA_EPS(+1,0,,,,""PORTAGG"",""MEAN""),FMA_EPS(+1,-3AM,,,,""PORTAGG"",""MEAN""))")</f>
        <v>-1.5696076587724599</v>
      </c>
      <c r="O16" s="3" cm="1">
        <f t="array" ref="O16">_xll.FDS(C16,"FG_TOTAL_RETURNC(0,-3AM)")</f>
        <v>8.5616830000000004</v>
      </c>
      <c r="P16" s="3" cm="1">
        <f t="array" ref="P16">_xll.FDS(C16,"FG_TOTAL_RETURNC(0,-6AM)")</f>
        <v>16.113209000000001</v>
      </c>
      <c r="Q16" s="6" cm="1">
        <f t="array" ref="Q16">_xll.FDS(A16,"P_PRICE(0)/P_PRICE_HIGH_PR(0,,,,,,""PRICE"",""CLOSE"",""52W"")")</f>
        <v>0.98907100000000003</v>
      </c>
      <c r="R16" s="6" cm="1">
        <f t="array" ref="R16">_xll.FDS(A16,"P_PRICE(0)/P_PRICE_LOW_PR(0,,,,,,""PRICE"",""CLOSE"",""52W"")")</f>
        <v>1.4020777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10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35</v>
      </c>
      <c r="H17" s="6">
        <f t="shared" si="2"/>
        <v>0.2857142857142857</v>
      </c>
      <c r="I17" s="6">
        <f t="shared" si="3"/>
        <v>0.2</v>
      </c>
      <c r="J17" s="6">
        <f t="shared" si="4"/>
        <v>8.5714285714285687E-2</v>
      </c>
      <c r="K17" s="5" cm="1">
        <f t="array" ref="K17">_xll.FDS(A17,"FMA_PCT_ABOVE_MAVG(200,0,,,,""PORTAGG"")")/100</f>
        <v>0.90909090909090906</v>
      </c>
      <c r="L17" s="11" cm="1">
        <f t="array" ref="L17">_xll.FDSB(A17,"PERCENT_CHANGE(FMA_EPS(+1,0,,,,""PORTAGG"",""MEAN""),FMA_EPS(+1,-1AM,,,,""PORTAGG"",""MEAN""))")</f>
        <v>29.516161992909201</v>
      </c>
      <c r="M17" s="11" cm="1">
        <f t="array" ref="M17">_xll.FDSB(A17,"PERCENT_CHANGE(FMA_EPS(+1,0,,,,""PORTAGG"",""MEAN""),FMA_EPS(+1,-3AM,,,,""PORTAGG"",""MEAN""))")</f>
        <v>22.171513838130601</v>
      </c>
      <c r="O17" s="3" cm="1">
        <f t="array" ref="O17">_xll.FDS(C17,"FG_TOTAL_RETURNC(0,-3AM)")</f>
        <v>8.6527460000000005</v>
      </c>
      <c r="P17" s="3" cm="1">
        <f t="array" ref="P17">_xll.FDS(C17,"FG_TOTAL_RETURNC(0,-6AM)")</f>
        <v>25.118399</v>
      </c>
      <c r="Q17" s="6" cm="1">
        <f t="array" ref="Q17">_xll.FDS(A17,"P_PRICE(0)/P_PRICE_HIGH_PR(0,,,,,,""PRICE"",""CLOSE"",""52W"")")</f>
        <v>0.98493889999999995</v>
      </c>
      <c r="R17" s="6" cm="1">
        <f t="array" ref="R17">_xll.FDS(A17,"P_PRICE(0)/P_PRICE_LOW_PR(0,,,,,,""PRICE"",""CLOSE"",""52W"")")</f>
        <v>1.6320732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7</v>
      </c>
      <c r="F18" cm="1">
        <f t="array" ref="F18">_xll.FDS(C18,"FMA_COS_DOWN(""EPS"",""1M"",+1,0,,,""PORTAGG"",""MEANR"")")</f>
        <v>13</v>
      </c>
      <c r="G18" cm="1">
        <f t="array" ref="G18">_xll.FDS(A18,"COUNT(OS_TOP_HLDG_NAME(ALL,0D,,MTD,,ALL,EQ))")</f>
        <v>26</v>
      </c>
      <c r="H18" s="6">
        <f t="shared" si="2"/>
        <v>0.26923076923076922</v>
      </c>
      <c r="I18" s="6">
        <f t="shared" si="3"/>
        <v>0.5</v>
      </c>
      <c r="J18" s="6">
        <f t="shared" si="4"/>
        <v>-0.23076923076923078</v>
      </c>
      <c r="K18" s="5" cm="1">
        <f t="array" ref="K18">_xll.FDS(A18,"FMA_PCT_ABOVE_MAVG(200,0,,,,""PORTAGG"")")/100</f>
        <v>0.38461538461538503</v>
      </c>
      <c r="L18" s="11" cm="1">
        <f t="array" ref="L18">_xll.FDSB(A18,"PERCENT_CHANGE(FMA_EPS(+1,0,,,,""PORTAGG"",""MEAN""),FMA_EPS(+1,-1AM,,,,""PORTAGG"",""MEAN""))")</f>
        <v>1.12931986862935</v>
      </c>
      <c r="M18" s="11" cm="1">
        <f t="array" ref="M18">_xll.FDSB(A18,"PERCENT_CHANGE(FMA_EPS(+1,0,,,,""PORTAGG"",""MEAN""),FMA_EPS(+1,-3AM,,,,""PORTAGG"",""MEAN""))")</f>
        <v>-2.2592362986340899</v>
      </c>
      <c r="O18" s="3" cm="1">
        <f t="array" ref="O18">_xll.FDS(C18,"FG_TOTAL_RETURNC(0,-3AM)")</f>
        <v>-1.5770495</v>
      </c>
      <c r="P18" s="3" cm="1">
        <f t="array" ref="P18">_xll.FDS(C18,"FG_TOTAL_RETURNC(0,-6AM)")</f>
        <v>20.553122999999999</v>
      </c>
      <c r="Q18" s="6" cm="1">
        <f t="array" ref="Q18">_xll.FDS(A18,"P_PRICE(0)/P_PRICE_HIGH_PR(0,,,,,,""PRICE"",""CLOSE"",""52W"")")</f>
        <v>0.89419420000000005</v>
      </c>
      <c r="R18" s="6" cm="1">
        <f t="array" ref="R18">_xll.FDS(A18,"P_PRICE(0)/P_PRICE_LOW_PR(0,,,,,,""PRICE"",""CLOSE"",""52W"")")</f>
        <v>1.8296958000000001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12</v>
      </c>
      <c r="F19" cm="1">
        <f t="array" ref="F19">_xll.FDS(C19,"FMA_COS_DOWN(""EPS"",""1M"",+1,0,,,""PORTAGG"",""MEANR"")")</f>
        <v>31</v>
      </c>
      <c r="G19" cm="1">
        <f t="array" ref="G19">_xll.FDS(A19,"COUNT(OS_TOP_HLDG_NAME(ALL,0D,,MTD,,ALL,EQ))")</f>
        <v>63</v>
      </c>
      <c r="H19" s="6">
        <f t="shared" si="2"/>
        <v>0.19047619047619047</v>
      </c>
      <c r="I19" s="6">
        <f t="shared" si="3"/>
        <v>0.49206349206349204</v>
      </c>
      <c r="J19" s="6">
        <f t="shared" si="4"/>
        <v>-0.30158730158730157</v>
      </c>
      <c r="K19" s="5" cm="1">
        <f t="array" ref="K19">_xll.FDS(A19,"FMA_PCT_ABOVE_MAVG(200,0,,,,""PORTAGG"")")/100</f>
        <v>0.66129032258064502</v>
      </c>
      <c r="L19" s="11" cm="1">
        <f t="array" ref="L19">_xll.FDSB(A19,"PERCENT_CHANGE(FMA_EPS(+1,0,,,,""PORTAGG"",""MEAN""),FMA_EPS(+1,-1AM,,,,""PORTAGG"",""MEAN""))")</f>
        <v>-1.58914368188278</v>
      </c>
      <c r="M19" s="11" cm="1">
        <f t="array" ref="M19">_xll.FDSB(A19,"PERCENT_CHANGE(FMA_EPS(+1,0,,,,""PORTAGG"",""MEAN""),FMA_EPS(+1,-3AM,,,,""PORTAGG"",""MEAN""))")</f>
        <v>-2.0023530995793499</v>
      </c>
      <c r="O19" s="3" cm="1">
        <f t="array" ref="O19">_xll.FDS(C19,"FG_TOTAL_RETURNC(0,-3AM)")</f>
        <v>4.4742346</v>
      </c>
      <c r="P19" s="3" cm="1">
        <f t="array" ref="P19">_xll.FDS(C19,"FG_TOTAL_RETURNC(0,-6AM)")</f>
        <v>11.464834</v>
      </c>
      <c r="Q19" s="6" cm="1">
        <f t="array" ref="Q19">_xll.FDS(A19,"P_PRICE(0)/P_PRICE_HIGH_PR(0,,,,,,""PRICE"",""CLOSE"",""52W"")")</f>
        <v>0.97386163000000003</v>
      </c>
      <c r="R19" s="6" cm="1">
        <f t="array" ref="R19">_xll.FDS(A19,"P_PRICE(0)/P_PRICE_LOW_PR(0,,,,,,""PRICE"",""CLOSE"",""52W"")")</f>
        <v>1.243544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57</v>
      </c>
      <c r="F20" cm="1">
        <f t="array" ref="F20">_xll.FDS(C20,"FMA_COS_DOWN(""EPS"",""1M"",+1,0,,,""PORTAGG"",""MEANR"")")</f>
        <v>45</v>
      </c>
      <c r="G20" cm="1">
        <f t="array" ref="G20">_xll.FDS(A20,"COUNT(OS_TOP_HLDG_NAME(ALL,0D,,MTD,,ALL,EQ))")</f>
        <v>210</v>
      </c>
      <c r="H20" s="6">
        <f t="shared" si="2"/>
        <v>0.27142857142857141</v>
      </c>
      <c r="I20" s="6">
        <f t="shared" si="3"/>
        <v>0.21428571428571427</v>
      </c>
      <c r="J20" s="6">
        <f t="shared" si="4"/>
        <v>5.7142857142857134E-2</v>
      </c>
      <c r="K20" s="5" cm="1">
        <f t="array" ref="K20">_xll.FDS(A20,"FMA_PCT_ABOVE_MAVG(200,0,,,,""PORTAGG"")")/100</f>
        <v>0.49758454106280198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1.3842821000000001</v>
      </c>
      <c r="P20" s="3" cm="1">
        <f t="array" ref="P20">_xll.FDS(C20,"FG_TOTAL_RETURNC(0,-6AM)")</f>
        <v>17.229641000000001</v>
      </c>
      <c r="Q20" s="6" cm="1">
        <f t="array" ref="Q20">_xll.FDS(A20,"P_PRICE(0)/P_PRICE_HIGH_PR(0,,,,,,""PRICE"",""CLOSE"",""52W"")")</f>
        <v>0.97618249999999995</v>
      </c>
      <c r="R20" s="6" cm="1">
        <f t="array" ref="R20">_xll.FDS(A20,"P_PRICE(0)/P_PRICE_LOW_PR(0,,,,,,""PRICE"",""CLOSE"",""52W"")")</f>
        <v>1.2980162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16</v>
      </c>
      <c r="F21" cm="1">
        <f t="array" ref="F21">_xll.FDS(C21,"FMA_COS_DOWN(""EPS"",""1M"",+1,0,,,""PORTAGG"",""MEANR"")")</f>
        <v>23</v>
      </c>
      <c r="G21" cm="1">
        <f t="array" ref="G21">_xll.FDS(A21,"COUNT(OS_TOP_HLDG_NAME(ALL,0D,,MTD,,ALL,EQ))")</f>
        <v>52</v>
      </c>
      <c r="H21" s="6">
        <f t="shared" si="2"/>
        <v>0.30769230769230771</v>
      </c>
      <c r="I21" s="6">
        <f t="shared" si="3"/>
        <v>0.44230769230769229</v>
      </c>
      <c r="J21" s="6">
        <f t="shared" si="4"/>
        <v>-0.13461538461538458</v>
      </c>
      <c r="K21" s="5" cm="1">
        <f t="array" ref="K21">_xll.FDS(A21,"FMA_PCT_ABOVE_MAVG(200,0,,,,""PORTAGG"")")/100</f>
        <v>0.74509803921568607</v>
      </c>
      <c r="L21" s="11" cm="1">
        <f t="array" ref="L21">_xll.FDSB(A21,"PERCENT_CHANGE(FMA_EPS(+1,0,,,,""PORTAGG"",""MEAN""),FMA_EPS(+1,-1AM,,,,""PORTAGG"",""MEAN""))")</f>
        <v>2.7379150743492802</v>
      </c>
      <c r="M21" s="11" cm="1">
        <f t="array" ref="M21">_xll.FDSB(A21,"PERCENT_CHANGE(FMA_EPS(+1,0,,,,""PORTAGG"",""MEAN""),FMA_EPS(+1,-3AM,,,,""PORTAGG"",""MEAN""))")</f>
        <v>2.2211011418902502</v>
      </c>
      <c r="O21" s="3" cm="1">
        <f t="array" ref="O21">_xll.FDS(C21,"FG_TOTAL_RETURNC(0,-3AM)")</f>
        <v>5.4967759999999997</v>
      </c>
      <c r="P21" s="3" cm="1">
        <f t="array" ref="P21">_xll.FDS(C21,"FG_TOTAL_RETURNC(0,-6AM)")</f>
        <v>16.984749000000001</v>
      </c>
      <c r="Q21" s="6" cm="1">
        <f t="array" ref="Q21">_xll.FDS(A21,"P_PRICE(0)/P_PRICE_HIGH_PR(0,,,,,,""PRICE"",""CLOSE"",""52W"")")</f>
        <v>0.99337779999999998</v>
      </c>
      <c r="R21" s="6" cm="1">
        <f t="array" ref="R21">_xll.FDS(A21,"P_PRICE(0)/P_PRICE_LOW_PR(0,,,,,,""PRICE"",""CLOSE"",""52W"")")</f>
        <v>1.3476763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15</v>
      </c>
      <c r="F22" cm="1">
        <f t="array" ref="F22">_xll.FDS(C22,"FMA_COS_DOWN(""EPS"",""1M"",+1,0,,,""PORTAGG"",""MEANR"")")</f>
        <v>27</v>
      </c>
      <c r="G22" cm="1">
        <f t="array" ref="G22">_xll.FDS(A22,"COUNT(OS_TOP_HLDG_NAME(ALL,0D,,MTD,,ALL,EQ))")</f>
        <v>79</v>
      </c>
      <c r="H22" s="6">
        <f t="shared" si="2"/>
        <v>0.189873417721519</v>
      </c>
      <c r="I22" s="6">
        <f t="shared" si="3"/>
        <v>0.34177215189873417</v>
      </c>
      <c r="J22" s="6">
        <f t="shared" si="4"/>
        <v>-0.15189873417721517</v>
      </c>
      <c r="K22" s="5" cm="1">
        <f t="array" ref="K22">_xll.FDS(A22,"FMA_PCT_ABOVE_MAVG(200,0,,,,""PORTAGG"")")/100</f>
        <v>0.632911392405063</v>
      </c>
      <c r="L22" s="11" cm="1">
        <f t="array" ref="L22">_xll.FDSB(A22,"PERCENT_CHANGE(FMA_EPS(+1,0,,,,""PORTAGG"",""MEAN""),FMA_EPS(+1,-1AM,,,,""PORTAGG"",""MEAN""))")</f>
        <v>1.2479000772726201</v>
      </c>
      <c r="M22" s="11" cm="1">
        <f t="array" ref="M22">_xll.FDSB(A22,"PERCENT_CHANGE(FMA_EPS(+1,0,,,,""PORTAGG"",""MEAN""),FMA_EPS(+1,-3AM,,,,""PORTAGG"",""MEAN""))")</f>
        <v>-3.1170401106183001</v>
      </c>
      <c r="O22" s="3" cm="1">
        <f t="array" ref="O22">_xll.FDS(C22,"FG_TOTAL_RETURNC(0,-3AM)")</f>
        <v>2.2834539999999999</v>
      </c>
      <c r="P22" s="3" cm="1">
        <f t="array" ref="P22">_xll.FDS(C22,"FG_TOTAL_RETURNC(0,-6AM)")</f>
        <v>11.235023</v>
      </c>
      <c r="Q22" s="6" cm="1">
        <f t="array" ref="Q22">_xll.FDS(A22,"P_PRICE(0)/P_PRICE_HIGH_PR(0,,,,,,""PRICE"",""CLOSE"",""52W"")")</f>
        <v>0.98723625999999998</v>
      </c>
      <c r="R22" s="6" cm="1">
        <f t="array" ref="R22">_xll.FDS(A22,"P_PRICE(0)/P_PRICE_LOW_PR(0,,,,,,""PRICE"",""CLOSE"",""52W"")")</f>
        <v>1.3489898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9</v>
      </c>
      <c r="F23" cm="1">
        <f t="array" ref="F23">_xll.FDS(C23,"FMA_COS_DOWN(""EPS"",""1M"",+1,0,,,""PORTAGG"",""MEANR"")")</f>
        <v>17</v>
      </c>
      <c r="G23" cm="1">
        <f t="array" ref="G23">_xll.FDS(A23,"COUNT(OS_TOP_HLDG_NAME(ALL,0D,,MTD,,ALL,EQ))")</f>
        <v>39</v>
      </c>
      <c r="H23" s="6">
        <f t="shared" si="2"/>
        <v>0.23076923076923078</v>
      </c>
      <c r="I23" s="6">
        <f t="shared" si="3"/>
        <v>0.4358974358974359</v>
      </c>
      <c r="J23" s="6">
        <f t="shared" si="4"/>
        <v>-0.20512820512820512</v>
      </c>
      <c r="K23" s="5" cm="1">
        <f t="array" ref="K23">_xll.FDS(A23,"FMA_PCT_ABOVE_MAVG(200,0,,,,""PORTAGG"")")/100</f>
        <v>0.625</v>
      </c>
      <c r="L23" s="11" cm="1">
        <f t="array" ref="L23">_xll.FDSB(A23,"PERCENT_CHANGE(FMA_EPS(+1,0,,,,""PORTAGG"",""MEAN""),FMA_EPS(+1,-1AM,,,,""PORTAGG"",""MEAN""))")</f>
        <v>9.0998599971859999</v>
      </c>
      <c r="M23" s="11" cm="1">
        <f t="array" ref="M23">_xll.FDSB(A23,"PERCENT_CHANGE(FMA_EPS(+1,0,,,,""PORTAGG"",""MEAN""),FMA_EPS(+1,-3AM,,,,""PORTAGG"",""MEAN""))")</f>
        <v>9.2974916050796192</v>
      </c>
      <c r="O23" s="3" cm="1">
        <f t="array" ref="O23">_xll.FDS(C23,"FG_TOTAL_RETURNC(0,-3AM)")</f>
        <v>5.5194380000000001</v>
      </c>
      <c r="P23" s="3" cm="1">
        <f t="array" ref="P23">_xll.FDS(C23,"FG_TOTAL_RETURNC(0,-6AM)")</f>
        <v>12.984252</v>
      </c>
      <c r="Q23" s="6" cm="1">
        <f t="array" ref="Q23">_xll.FDS(A23,"P_PRICE(0)/P_PRICE_HIGH_PR(0,,,,,,""PRICE"",""CLOSE"",""52W"")")</f>
        <v>0.97602654</v>
      </c>
      <c r="R23" s="6" cm="1">
        <f t="array" ref="R23">_xll.FDS(A23,"P_PRICE(0)/P_PRICE_LOW_PR(0,,,,,,""PRICE"",""CLOSE"",""52W"")")</f>
        <v>1.2352057000000001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9</v>
      </c>
      <c r="F24" cm="1">
        <f t="array" ref="F24">_xll.FDS(C24,"FMA_COS_DOWN(""EPS"",""1M"",+1,0,,,""PORTAGG"",""MEANR"")")</f>
        <v>15</v>
      </c>
      <c r="G24" cm="1">
        <f t="array" ref="G24">_xll.FDS(A24,"COUNT(OS_TOP_HLDG_NAME(ALL,0D,,MTD,,ALL,EQ))")</f>
        <v>30</v>
      </c>
      <c r="H24" s="6">
        <f t="shared" si="2"/>
        <v>0.3</v>
      </c>
      <c r="I24" s="6">
        <f t="shared" si="3"/>
        <v>0.5</v>
      </c>
      <c r="J24" s="6">
        <f t="shared" si="4"/>
        <v>-0.2</v>
      </c>
      <c r="K24" s="5" cm="1">
        <f t="array" ref="K24">_xll.FDS(A24,"FMA_PCT_ABOVE_MAVG(200,0,,,,""PORTAGG"")")/100</f>
        <v>0.65517241379310309</v>
      </c>
      <c r="L24" s="11" cm="1">
        <f t="array" ref="L24">_xll.FDSB(A24,"PERCENT_CHANGE(FMA_EPS(+1,0,,,,""PORTAGG"",""MEAN""),FMA_EPS(+1,-1AM,,,,""PORTAGG"",""MEAN""))")</f>
        <v>1.4944380167479301</v>
      </c>
      <c r="M24" s="11" cm="1">
        <f t="array" ref="M24">_xll.FDSB(A24,"PERCENT_CHANGE(FMA_EPS(+1,0,,,,""PORTAGG"",""MEAN""),FMA_EPS(+1,-3AM,,,,""PORTAGG"",""MEAN""))")</f>
        <v>-0.83997249907620297</v>
      </c>
      <c r="O24" s="3" cm="1">
        <f t="array" ref="O24">_xll.FDS(C24,"FG_TOTAL_RETURNC(0,-3AM)")</f>
        <v>7.8557370000000004</v>
      </c>
      <c r="P24" s="3" cm="1">
        <f t="array" ref="P24">_xll.FDS(C24,"FG_TOTAL_RETURNC(0,-6AM)")</f>
        <v>10.667324000000001</v>
      </c>
      <c r="Q24" s="6" cm="1">
        <f t="array" ref="Q24">_xll.FDS(A24,"P_PRICE(0)/P_PRICE_HIGH_PR(0,,,,,,""PRICE"",""CLOSE"",""52W"")")</f>
        <v>1</v>
      </c>
      <c r="R24" s="6" cm="1">
        <f t="array" ref="R24">_xll.FDS(A24,"P_PRICE(0)/P_PRICE_LOW_PR(0,,,,,,""PRICE"",""CLOSE"",""52W"")")</f>
        <v>1.3111737999999999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40</v>
      </c>
      <c r="F25" cm="1">
        <f t="array" ref="F25">_xll.FDS(C25,"FMA_COS_DOWN(""EPS"",""1M"",+1,0,,,""PORTAGG"",""MEANR"")")</f>
        <v>10</v>
      </c>
      <c r="G25" cm="1">
        <f t="array" ref="G25">_xll.FDS(A25,"COUNT(OS_TOP_HLDG_NAME(ALL,0D,,MTD,,ALL,EQ))")</f>
        <v>59</v>
      </c>
      <c r="H25" s="6">
        <f t="shared" si="2"/>
        <v>0.67796610169491522</v>
      </c>
      <c r="I25" s="6">
        <f t="shared" si="3"/>
        <v>0.16949152542372881</v>
      </c>
      <c r="J25" s="6">
        <f t="shared" si="4"/>
        <v>0.50847457627118642</v>
      </c>
      <c r="K25" s="5" cm="1">
        <f t="array" ref="K25">_xll.FDS(A25,"FMA_PCT_ABOVE_MAVG(200,0,,,,""PORTAGG"")")/100</f>
        <v>0.93220338983050799</v>
      </c>
      <c r="L25" s="11" cm="1">
        <f t="array" ref="L25">_xll.FDSB(A25,"PERCENT_CHANGE(FMA_EPS(+1,0,,,,""PORTAGG"",""MEAN""),FMA_EPS(+1,-1AM,,,,""PORTAGG"",""MEAN""))")</f>
        <v>3.5839838683882101</v>
      </c>
      <c r="M25" s="11" cm="1">
        <f t="array" ref="M25">_xll.FDSB(A25,"PERCENT_CHANGE(FMA_EPS(+1,0,,,,""PORTAGG"",""MEAN""),FMA_EPS(+1,-3AM,,,,""PORTAGG"",""MEAN""))")</f>
        <v>3.8601669495749902</v>
      </c>
      <c r="O25" s="3" cm="1">
        <f t="array" ref="O25">_xll.FDS(C25,"FG_TOTAL_RETURNC(0,-3AM)")</f>
        <v>13.942444</v>
      </c>
      <c r="P25" s="3" cm="1">
        <f t="array" ref="P25">_xll.FDS(C25,"FG_TOTAL_RETURNC(0,-6AM)")</f>
        <v>27.851856000000002</v>
      </c>
      <c r="Q25" s="6" cm="1">
        <f t="array" ref="Q25">_xll.FDS(A25,"P_PRICE(0)/P_PRICE_HIGH_PR(0,,,,,,""PRICE"",""CLOSE"",""52W"")")</f>
        <v>1</v>
      </c>
      <c r="R25" s="6" cm="1">
        <f t="array" ref="R25">_xll.FDS(A25,"P_PRICE(0)/P_PRICE_LOW_PR(0,,,,,,""PRICE"",""CLOSE"",""52W"")")</f>
        <v>1.6737782000000001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9</v>
      </c>
      <c r="F26" cm="1">
        <f t="array" ref="F26">_xll.FDS(C26,"FMA_COS_DOWN(""EPS"",""1M"",+1,0,,,""PORTAGG"",""MEANR"")")</f>
        <v>25</v>
      </c>
      <c r="G26" cm="1">
        <f t="array" ref="G26">_xll.FDS(A26,"COUNT(OS_TOP_HLDG_NAME(ALL,0D,,MTD,,ALL,EQ))")</f>
        <v>41</v>
      </c>
      <c r="H26" s="6">
        <f t="shared" si="2"/>
        <v>0.21951219512195122</v>
      </c>
      <c r="I26" s="6">
        <f t="shared" si="3"/>
        <v>0.6097560975609756</v>
      </c>
      <c r="J26" s="6">
        <f t="shared" si="4"/>
        <v>-0.3902439024390244</v>
      </c>
      <c r="K26" s="5" cm="1">
        <f t="array" ref="K26">_xll.FDS(A26,"FMA_PCT_ABOVE_MAVG(200,0,,,,""PORTAGG"")")/100</f>
        <v>0.60975609756097593</v>
      </c>
      <c r="L26" s="11" cm="1">
        <f t="array" ref="L26">_xll.FDSB(A26,"PERCENT_CHANGE(FMA_EPS(+1,0,,,,""PORTAGG"",""MEAN""),FMA_EPS(+1,-1AM,,,,""PORTAGG"",""MEAN""))")</f>
        <v>-4.5919262819080302</v>
      </c>
      <c r="M26" s="11" cm="1">
        <f t="array" ref="M26">_xll.FDSB(A26,"PERCENT_CHANGE(FMA_EPS(+1,0,,,,""PORTAGG"",""MEAN""),FMA_EPS(+1,-3AM,,,,""PORTAGG"",""MEAN""))")</f>
        <v>-8.0585324749411296</v>
      </c>
      <c r="O26" s="3" cm="1">
        <f t="array" ref="O26">_xll.FDS(C26,"FG_TOTAL_RETURNC(0,-3AM)")</f>
        <v>5.5529950000000001</v>
      </c>
      <c r="P26" s="3" cm="1">
        <f t="array" ref="P26">_xll.FDS(C26,"FG_TOTAL_RETURNC(0,-6AM)")</f>
        <v>-0.51631329999999998</v>
      </c>
      <c r="Q26" s="6" cm="1">
        <f t="array" ref="Q26">_xll.FDS(A26,"P_PRICE(0)/P_PRICE_HIGH_PR(0,,,,,,""PRICE"",""CLOSE"",""52W"")")</f>
        <v>0.86893019999999999</v>
      </c>
      <c r="R26" s="6" cm="1">
        <f t="array" ref="R26">_xll.FDS(A26,"P_PRICE(0)/P_PRICE_LOW_PR(0,,,,,,""PRICE"",""CLOSE"",""52W"")")</f>
        <v>1.4342518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41</v>
      </c>
      <c r="F27" cm="1">
        <f t="array" ref="F27">_xll.FDS(C27,"FMA_COS_DOWN(""EPS"",""1M"",+1,0,,,""PORTAGG"",""MEANR"")")</f>
        <v>122</v>
      </c>
      <c r="G27" cm="1">
        <f t="array" ref="G27">_xll.FDS(A27,"COUNT(OS_TOP_HLDG_NAME(ALL,0D,,MTD,,ALL,EQ))")</f>
        <v>250</v>
      </c>
      <c r="H27" s="6">
        <f t="shared" si="2"/>
        <v>0.16400000000000001</v>
      </c>
      <c r="I27" s="6">
        <f t="shared" si="3"/>
        <v>0.48799999999999999</v>
      </c>
      <c r="J27" s="6">
        <f t="shared" si="4"/>
        <v>-0.32399999999999995</v>
      </c>
      <c r="K27" s="5" cm="1">
        <f t="array" ref="K27">_xll.FDS(A27,"FMA_PCT_ABOVE_MAVG(200,0,,,,""PORTAGG"")")/100</f>
        <v>0.48582995951416996</v>
      </c>
      <c r="L27" s="11" cm="1">
        <f t="array" ref="L27">_xll.FDSB(A27,"PERCENT_CHANGE(FMA_EPS(+1,0,,,,""PORTAGG"",""MEAN""),FMA_EPS(+1,-1AM,,,,""PORTAGG"",""MEAN""))")</f>
        <v>-3.6649875124954701</v>
      </c>
      <c r="M27" s="11" cm="1">
        <f t="array" ref="M27">_xll.FDSB(A27,"PERCENT_CHANGE(FMA_EPS(+1,0,,,,""PORTAGG"",""MEAN""),FMA_EPS(+1,-3AM,,,,""PORTAGG"",""MEAN""))")</f>
        <v>-6.2738861268005097</v>
      </c>
      <c r="O27" s="3" cm="1">
        <f t="array" ref="O27">_xll.FDS(C27,"FG_TOTAL_RETURNC(0,-3AM)")</f>
        <v>3.1319976</v>
      </c>
      <c r="P27" s="3" cm="1">
        <f t="array" ref="P27">_xll.FDS(C27,"FG_TOTAL_RETURNC(0,-6AM)")</f>
        <v>-2.0284355000000001</v>
      </c>
      <c r="Q27" s="6" cm="1">
        <f t="array" ref="Q27">_xll.FDS(A27,"P_PRICE(0)/P_PRICE_HIGH_PR(0,,,,,,""PRICE"",""CLOSE"",""52W"")")</f>
        <v>0.89960974000000005</v>
      </c>
      <c r="R27" s="6" cm="1">
        <f t="array" ref="R27">_xll.FDS(A27,"P_PRICE(0)/P_PRICE_LOW_PR(0,,,,,,""PRICE"",""CLOSE"",""52W"")")</f>
        <v>1.1432902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9</v>
      </c>
      <c r="F28" cm="1">
        <f t="array" ref="F28">_xll.FDS(C28,"FMA_COS_DOWN(""EPS"",""1M"",+1,0,,,""PORTAGG"",""MEANR"")")</f>
        <v>22</v>
      </c>
      <c r="G28" cm="1">
        <f t="array" ref="G28">_xll.FDS(A28,"COUNT(OS_TOP_HLDG_NAME(ALL,0D,,MTD,,ALL,EQ))")</f>
        <v>41</v>
      </c>
      <c r="H28" s="6">
        <f t="shared" si="2"/>
        <v>0.21951219512195122</v>
      </c>
      <c r="I28" s="6">
        <f t="shared" si="3"/>
        <v>0.53658536585365857</v>
      </c>
      <c r="J28" s="6">
        <f t="shared" si="4"/>
        <v>-0.31707317073170738</v>
      </c>
      <c r="K28" s="5" cm="1">
        <f t="array" ref="K28">_xll.FDS(A28,"FMA_PCT_ABOVE_MAVG(200,0,,,,""PORTAGG"")")/100</f>
        <v>0.36585365853658502</v>
      </c>
      <c r="L28" s="11" cm="1">
        <f t="array" ref="L28">_xll.FDSB(A28,"PERCENT_CHANGE(FMA_EPS(+1,0,,,,""PORTAGG"",""MEAN""),FMA_EPS(+1,-1AM,,,,""PORTAGG"",""MEAN""))")</f>
        <v>-10.6719211872463</v>
      </c>
      <c r="M28" s="11" cm="1">
        <f t="array" ref="M28">_xll.FDSB(A28,"PERCENT_CHANGE(FMA_EPS(+1,0,,,,""PORTAGG"",""MEAN""),FMA_EPS(+1,-3AM,,,,""PORTAGG"",""MEAN""))")</f>
        <v>-42.698527534026397</v>
      </c>
      <c r="O28" s="3" cm="1">
        <f t="array" ref="O28">_xll.FDS(C28,"FG_TOTAL_RETURNC(0,-3AM)")</f>
        <v>6.8827987000000004</v>
      </c>
      <c r="P28" s="3" cm="1">
        <f t="array" ref="P28">_xll.FDS(C28,"FG_TOTAL_RETURNC(0,-6AM)")</f>
        <v>0.51703452999999999</v>
      </c>
      <c r="Q28" s="6" cm="1">
        <f t="array" ref="Q28">_xll.FDS(A28,"P_PRICE(0)/P_PRICE_HIGH_PR(0,,,,,,""PRICE"",""CLOSE"",""52W"")")</f>
        <v>0.82565980000000005</v>
      </c>
      <c r="R28" s="6" cm="1">
        <f t="array" ref="R28">_xll.FDS(A28,"P_PRICE(0)/P_PRICE_LOW_PR(0,,,,,,""PRICE"",""CLOSE"",""52W"")")</f>
        <v>1.2242217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7</v>
      </c>
      <c r="F29" cm="1">
        <f t="array" ref="F29">_xll.FDS(C29,"FMA_COS_DOWN(""EPS"",""1M"",+1,0,,,""PORTAGG"",""MEANR"")")</f>
        <v>27</v>
      </c>
      <c r="G29" cm="1">
        <f t="array" ref="G29">_xll.FDS(A29,"COUNT(OS_TOP_HLDG_NAME(ALL,0D,,MTD,,ALL,EQ))")</f>
        <v>48</v>
      </c>
      <c r="H29" s="6">
        <f t="shared" si="2"/>
        <v>0.14583333333333334</v>
      </c>
      <c r="I29" s="6">
        <f t="shared" si="3"/>
        <v>0.5625</v>
      </c>
      <c r="J29" s="6">
        <f t="shared" si="4"/>
        <v>-0.41666666666666663</v>
      </c>
      <c r="K29" s="5" cm="1">
        <f t="array" ref="K29">_xll.FDS(A29,"FMA_PCT_ABOVE_MAVG(200,0,,,,""PORTAGG"")")/100</f>
        <v>0.5</v>
      </c>
      <c r="L29" s="11" cm="1">
        <f t="array" ref="L29">_xll.FDSB(A29,"PERCENT_CHANGE(FMA_EPS(+1,0,,,,""PORTAGG"",""MEAN""),FMA_EPS(+1,-1AM,,,,""PORTAGG"",""MEAN""))")</f>
        <v>1.25220647440986</v>
      </c>
      <c r="M29" s="11" cm="1">
        <f t="array" ref="M29">_xll.FDSB(A29,"PERCENT_CHANGE(FMA_EPS(+1,0,,,,""PORTAGG"",""MEAN""),FMA_EPS(+1,-3AM,,,,""PORTAGG"",""MEAN""))")</f>
        <v>1.0848732779519199</v>
      </c>
      <c r="O29" s="3" cm="1">
        <f t="array" ref="O29">_xll.FDS(C29,"FG_TOTAL_RETURNC(0,-3AM)")</f>
        <v>1.3172387999999999</v>
      </c>
      <c r="P29" s="3" cm="1">
        <f t="array" ref="P29">_xll.FDS(C29,"FG_TOTAL_RETURNC(0,-6AM)")</f>
        <v>2.4968385999999998</v>
      </c>
      <c r="Q29" s="6" cm="1">
        <f t="array" ref="Q29">_xll.FDS(A29,"P_PRICE(0)/P_PRICE_HIGH_PR(0,,,,,,""PRICE"",""CLOSE"",""52W"")")</f>
        <v>0.94933087000000005</v>
      </c>
      <c r="R29" s="6" cm="1">
        <f t="array" ref="R29">_xll.FDS(A29,"P_PRICE(0)/P_PRICE_LOW_PR(0,,,,,,""PRICE"",""CLOSE"",""52W"")")</f>
        <v>1.0676504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</v>
      </c>
      <c r="F30" cm="1">
        <f t="array" ref="F30">_xll.FDS(C30,"FMA_COS_DOWN(""EPS"",""1M"",+1,0,,,""PORTAGG"",""MEANR"")")</f>
        <v>19</v>
      </c>
      <c r="G30" cm="1">
        <f t="array" ref="G30">_xll.FDS(A30,"COUNT(OS_TOP_HLDG_NAME(ALL,0D,,MTD,,ALL,EQ))")</f>
        <v>24</v>
      </c>
      <c r="H30" s="6">
        <f t="shared" si="2"/>
        <v>4.1666666666666664E-2</v>
      </c>
      <c r="I30" s="6">
        <f t="shared" si="3"/>
        <v>0.79166666666666663</v>
      </c>
      <c r="J30" s="6">
        <f t="shared" si="4"/>
        <v>-0.75</v>
      </c>
      <c r="K30" s="5" cm="1">
        <f t="array" ref="K30">_xll.FDS(A30,"FMA_PCT_ABOVE_MAVG(200,0,,,,""PORTAGG"")")/100</f>
        <v>0.33333333333333298</v>
      </c>
      <c r="L30" s="11" cm="1">
        <f t="array" ref="L30">_xll.FDSB(A30,"PERCENT_CHANGE(FMA_EPS(+1,0,,,,""PORTAGG"",""MEAN""),FMA_EPS(+1,-1AM,,,,""PORTAGG"",""MEAN""))")</f>
        <v>-6.7077010057885396</v>
      </c>
      <c r="M30" s="11" cm="1">
        <f t="array" ref="M30">_xll.FDSB(A30,"PERCENT_CHANGE(FMA_EPS(+1,0,,,,""PORTAGG"",""MEAN""),FMA_EPS(+1,-3AM,,,,""PORTAGG"",""MEAN""))")</f>
        <v>-11.080529186633401</v>
      </c>
      <c r="O30" s="3" cm="1">
        <f t="array" ref="O30">_xll.FDS(C30,"FG_TOTAL_RETURNC(0,-3AM)")</f>
        <v>-2.4762331999999998</v>
      </c>
      <c r="P30" s="3" cm="1">
        <f t="array" ref="P30">_xll.FDS(C30,"FG_TOTAL_RETURNC(0,-6AM)")</f>
        <v>-2.1838248</v>
      </c>
      <c r="Q30" s="6" cm="1">
        <f t="array" ref="Q30">_xll.FDS(A30,"P_PRICE(0)/P_PRICE_HIGH_PR(0,,,,,,""PRICE"",""CLOSE"",""52W"")")</f>
        <v>0.92108475999999995</v>
      </c>
      <c r="R30" s="6" cm="1">
        <f t="array" ref="R30">_xll.FDS(A30,"P_PRICE(0)/P_PRICE_LOW_PR(0,,,,,,""PRICE"",""CLOSE"",""52W"")")</f>
        <v>1.1305217999999999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3</v>
      </c>
      <c r="F31" cm="1">
        <f t="array" ref="F31">_xll.FDS(C31,"FMA_COS_DOWN(""EPS"",""1M"",+1,0,,,""PORTAGG"",""MEANR"")")</f>
        <v>47</v>
      </c>
      <c r="G31" cm="1">
        <f t="array" ref="G31">_xll.FDS(A31,"COUNT(OS_TOP_HLDG_NAME(ALL,0D,,MTD,,ALL,EQ))")</f>
        <v>56</v>
      </c>
      <c r="H31" s="6">
        <f t="shared" si="2"/>
        <v>5.3571428571428568E-2</v>
      </c>
      <c r="I31" s="6">
        <f t="shared" si="3"/>
        <v>0.8392857142857143</v>
      </c>
      <c r="J31" s="6">
        <f t="shared" si="4"/>
        <v>-0.7857142857142857</v>
      </c>
      <c r="K31" s="5" cm="1">
        <f t="array" ref="K31">_xll.FDS(A31,"FMA_PCT_ABOVE_MAVG(200,0,,,,""PORTAGG"")")/100</f>
        <v>0.29090909090909101</v>
      </c>
      <c r="L31" s="11" cm="1">
        <f t="array" ref="L31">_xll.FDSB(A31,"PERCENT_CHANGE(FMA_EPS(+1,0,,,,""PORTAGG"",""MEAN""),FMA_EPS(+1,-1AM,,,,""PORTAGG"",""MEAN""))")</f>
        <v>-10.0550091310634</v>
      </c>
      <c r="M31" s="11" cm="1">
        <f t="array" ref="M31">_xll.FDSB(A31,"PERCENT_CHANGE(FMA_EPS(+1,0,,,,""PORTAGG"",""MEAN""),FMA_EPS(+1,-3AM,,,,""PORTAGG"",""MEAN""))")</f>
        <v>-19.208440849812401</v>
      </c>
      <c r="O31" s="3" cm="1">
        <f t="array" ref="O31">_xll.FDS(C31,"FG_TOTAL_RETURNC(0,-3AM)")</f>
        <v>-7.9752326</v>
      </c>
      <c r="P31" s="3" cm="1">
        <f t="array" ref="P31">_xll.FDS(C31,"FG_TOTAL_RETURNC(0,-6AM)")</f>
        <v>-9.989452</v>
      </c>
      <c r="Q31" s="6" cm="1">
        <f t="array" ref="Q31">_xll.FDS(A31,"P_PRICE(0)/P_PRICE_HIGH_PR(0,,,,,,""PRICE"",""CLOSE"",""52W"")")</f>
        <v>0.83984060000000005</v>
      </c>
      <c r="R31" s="6" cm="1">
        <f t="array" ref="R31">_xll.FDS(A31,"P_PRICE(0)/P_PRICE_LOW_PR(0,,,,,,""PRICE"",""CLOSE"",""52W"")")</f>
        <v>1.0630565999999999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26</v>
      </c>
      <c r="F32" cm="1">
        <f t="array" ref="F32">_xll.FDS(C32,"FMA_COS_DOWN(""EPS"",""1M"",+1,0,,,""PORTAGG"",""MEANR"")")</f>
        <v>32</v>
      </c>
      <c r="G32" cm="1">
        <f t="array" ref="G32">_xll.FDS(A32,"COUNT(OS_TOP_HLDG_NAME(ALL,0D,,MTD,,ALL,EQ))")</f>
        <v>102</v>
      </c>
      <c r="H32" s="6">
        <f t="shared" si="2"/>
        <v>0.25490196078431371</v>
      </c>
      <c r="I32" s="6">
        <f t="shared" si="3"/>
        <v>0.31372549019607843</v>
      </c>
      <c r="J32" s="6">
        <f t="shared" si="4"/>
        <v>-5.8823529411764719E-2</v>
      </c>
      <c r="K32" s="5" cm="1">
        <f t="array" ref="K32">_xll.FDS(A32,"FMA_PCT_ABOVE_MAVG(200,0,,,,""PORTAGG"")")/100</f>
        <v>0.38383838383838403</v>
      </c>
      <c r="L32" s="11" cm="1">
        <f t="array" ref="L32">_xll.FDSB(A32,"PERCENT_CHANGE(FMA_EPS(+1,0,,,,""PORTAGG"",""MEAN""),FMA_EPS(+1,-1AM,,,,""PORTAGG"",""MEAN""))")</f>
        <v>-2.38967098529973</v>
      </c>
      <c r="M32" s="11" cm="1">
        <f t="array" ref="M32">_xll.FDSB(A32,"PERCENT_CHANGE(FMA_EPS(+1,0,,,,""PORTAGG"",""MEAN""),FMA_EPS(+1,-3AM,,,,""PORTAGG"",""MEAN""))")</f>
        <v>-6.3930885566868101</v>
      </c>
      <c r="O32" s="3" cm="1">
        <f t="array" ref="O32">_xll.FDS(C32,"FG_TOTAL_RETURNC(0,-3AM)")</f>
        <v>-2.2545457</v>
      </c>
      <c r="P32" s="3" cm="1">
        <f t="array" ref="P32">_xll.FDS(C32,"FG_TOTAL_RETURNC(0,-6AM)")</f>
        <v>3.2632113</v>
      </c>
      <c r="Q32" s="6" cm="1">
        <f t="array" ref="Q32">_xll.FDS(A32,"P_PRICE(0)/P_PRICE_HIGH_PR(0,,,,,,""PRICE"",""CLOSE"",""52W"")")</f>
        <v>0.85441829999999996</v>
      </c>
      <c r="R32" s="6" cm="1">
        <f t="array" ref="R32">_xll.FDS(A32,"P_PRICE(0)/P_PRICE_LOW_PR(0,,,,,,""PRICE"",""CLOSE"",""52W"")")</f>
        <v>1.0451010000000001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7</v>
      </c>
      <c r="F33" cm="1">
        <f t="array" ref="F33">_xll.FDS(C33,"FMA_COS_DOWN(""EPS"",""1M"",+1,0,,,""PORTAGG"",""MEANR"")")</f>
        <v>16</v>
      </c>
      <c r="G33" cm="1">
        <f t="array" ref="G33">_xll.FDS(A33,"COUNT(OS_TOP_HLDG_NAME(ALL,0D,,MTD,,ALL,EQ))")</f>
        <v>36</v>
      </c>
      <c r="H33" s="6">
        <f t="shared" si="2"/>
        <v>0.19444444444444445</v>
      </c>
      <c r="I33" s="6">
        <f t="shared" si="3"/>
        <v>0.44444444444444442</v>
      </c>
      <c r="J33" s="6">
        <f t="shared" si="4"/>
        <v>-0.24999999999999997</v>
      </c>
      <c r="K33" s="5" cm="1">
        <f t="array" ref="K33">_xll.FDS(A33,"FMA_PCT_ABOVE_MAVG(200,0,,,,""PORTAGG"")")/100</f>
        <v>0.24324324324324301</v>
      </c>
      <c r="L33" s="11" cm="1">
        <f t="array" ref="L33">_xll.FDSB(A33,"PERCENT_CHANGE(FMA_EPS(+1,0,,,,""PORTAGG"",""MEAN""),FMA_EPS(+1,-1AM,,,,""PORTAGG"",""MEAN""))")</f>
        <v>1254.8391265906901</v>
      </c>
      <c r="M33" s="11" cm="1">
        <f t="array" ref="M33">_xll.FDSB(A33,"PERCENT_CHANGE(FMA_EPS(+1,0,,,,""PORTAGG"",""MEAN""),FMA_EPS(+1,-3AM,,,,""PORTAGG"",""MEAN""))")</f>
        <v>-10.168739715126801</v>
      </c>
      <c r="O33" s="3" cm="1">
        <f t="array" ref="O33">_xll.FDS(C33,"FG_TOTAL_RETURNC(0,-3AM)")</f>
        <v>-10.520011</v>
      </c>
      <c r="P33" s="3" cm="1">
        <f t="array" ref="P33">_xll.FDS(C33,"FG_TOTAL_RETURNC(0,-6AM)")</f>
        <v>-5.9445860000000001</v>
      </c>
      <c r="Q33" s="6" cm="1">
        <f t="array" ref="Q33">_xll.FDS(A33,"P_PRICE(0)/P_PRICE_HIGH_PR(0,,,,,,""PRICE"",""CLOSE"",""52W"")")</f>
        <v>0.68867575999999997</v>
      </c>
      <c r="R33" s="6" cm="1">
        <f t="array" ref="R33">_xll.FDS(A33,"P_PRICE(0)/P_PRICE_LOW_PR(0,,,,,,""PRICE"",""CLOSE"",""52W"")")</f>
        <v>1.0086440000000001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9</v>
      </c>
      <c r="F34" cm="1">
        <f t="array" ref="F34">_xll.FDS(C34,"FMA_COS_DOWN(""EPS"",""1M"",+1,0,,,""PORTAGG"",""MEANR"")")</f>
        <v>7</v>
      </c>
      <c r="G34" cm="1">
        <f t="array" ref="G34">_xll.FDS(A34,"COUNT(OS_TOP_HLDG_NAME(ALL,0D,,MTD,,ALL,EQ))")</f>
        <v>33</v>
      </c>
      <c r="H34" s="6">
        <f t="shared" si="2"/>
        <v>0.27272727272727271</v>
      </c>
      <c r="I34" s="6">
        <f t="shared" si="3"/>
        <v>0.21212121212121213</v>
      </c>
      <c r="J34" s="6">
        <f t="shared" si="4"/>
        <v>6.060606060606058E-2</v>
      </c>
      <c r="K34" s="5" cm="1">
        <f t="array" ref="K34">_xll.FDS(A34,"FMA_PCT_ABOVE_MAVG(200,0,,,,""PORTAGG"")")/100</f>
        <v>0.939393939393939</v>
      </c>
      <c r="L34" s="11" cm="1">
        <f t="array" ref="L34">_xll.FDSB(A34,"PERCENT_CHANGE(FMA_EPS(+1,0,,,,""PORTAGG"",""MEAN""),FMA_EPS(+1,-1AM,,,,""PORTAGG"",""MEAN""))")</f>
        <v>-0.55768731846173103</v>
      </c>
      <c r="M34" s="11" cm="1">
        <f t="array" ref="M34">_xll.FDSB(A34,"PERCENT_CHANGE(FMA_EPS(+1,0,,,,""PORTAGG"",""MEAN""),FMA_EPS(+1,-3AM,,,,""PORTAGG"",""MEAN""))")</f>
        <v>0.59177978818379495</v>
      </c>
      <c r="O34" s="3" cm="1">
        <f t="array" ref="O34">_xll.FDS(C34,"FG_TOTAL_RETURNC(0,-3AM)")</f>
        <v>17.773520999999999</v>
      </c>
      <c r="P34" s="3" cm="1">
        <f t="array" ref="P34">_xll.FDS(C34,"FG_TOTAL_RETURNC(0,-6AM)")</f>
        <v>29.045618000000001</v>
      </c>
      <c r="Q34" s="6" cm="1">
        <f t="array" ref="Q34">_xll.FDS(A34,"P_PRICE(0)/P_PRICE_HIGH_PR(0,,,,,,""PRICE"",""CLOSE"",""52W"")")</f>
        <v>0.99683730000000004</v>
      </c>
      <c r="R34" s="6" cm="1">
        <f t="array" ref="R34">_xll.FDS(A34,"P_PRICE(0)/P_PRICE_LOW_PR(0,,,,,,""PRICE"",""CLOSE"",""52W"")")</f>
        <v>1.4242265000000001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7</v>
      </c>
      <c r="F35" cm="1">
        <f t="array" ref="F35">_xll.FDS(C35,"FMA_COS_DOWN(""EPS"",""1M"",+1,0,,,""PORTAGG"",""MEANR"")")</f>
        <v>7</v>
      </c>
      <c r="G35" cm="1">
        <f t="array" ref="G35">_xll.FDS(A35,"COUNT(OS_TOP_HLDG_NAME(ALL,0D,,MTD,,ALL,EQ))")</f>
        <v>41</v>
      </c>
      <c r="H35" s="6">
        <f t="shared" si="2"/>
        <v>0.17073170731707318</v>
      </c>
      <c r="I35" s="6">
        <f t="shared" si="3"/>
        <v>0.17073170731707318</v>
      </c>
      <c r="J35" s="6">
        <f t="shared" si="4"/>
        <v>0</v>
      </c>
      <c r="K35" s="5" cm="1">
        <f t="array" ref="K35">_xll.FDS(A35,"FMA_PCT_ABOVE_MAVG(200,0,,,,""PORTAGG"")")/100</f>
        <v>0.82926829268292712</v>
      </c>
      <c r="L35" s="11" cm="1">
        <f t="array" ref="L35">_xll.FDSB(A35,"PERCENT_CHANGE(FMA_EPS(+1,0,,,,""PORTAGG"",""MEAN""),FMA_EPS(+1,-1AM,,,,""PORTAGG"",""MEAN""))")</f>
        <v>35.563427092665897</v>
      </c>
      <c r="M35" s="11" cm="1">
        <f t="array" ref="M35">_xll.FDSB(A35,"PERCENT_CHANGE(FMA_EPS(+1,0,,,,""PORTAGG"",""MEAN""),FMA_EPS(+1,-3AM,,,,""PORTAGG"",""MEAN""))")</f>
        <v>-5.0030897052150101</v>
      </c>
      <c r="O35" s="3" cm="1">
        <f t="array" ref="O35">_xll.FDS(C35,"FG_TOTAL_RETURNC(0,-3AM)")</f>
        <v>27.829338</v>
      </c>
      <c r="P35" s="3" cm="1">
        <f t="array" ref="P35">_xll.FDS(C35,"FG_TOTAL_RETURNC(0,-6AM)")</f>
        <v>54.804133999999998</v>
      </c>
      <c r="Q35" s="6" cm="1">
        <f t="array" ref="Q35">_xll.FDS(A35,"P_PRICE(0)/P_PRICE_HIGH_PR(0,,,,,,""PRICE"",""CLOSE"",""52W"")")</f>
        <v>1</v>
      </c>
      <c r="R35" s="6" cm="1">
        <f t="array" ref="R35">_xll.FDS(A35,"P_PRICE(0)/P_PRICE_LOW_PR(0,,,,,,""PRICE"",""CLOSE"",""52W"")")</f>
        <v>1.6261494999999999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79</v>
      </c>
      <c r="F36" cm="1">
        <f t="array" ref="F36">_xll.FDS(C36,"FMA_COS_DOWN(""EPS"",""1M"",+1,0,,,""PORTAGG"",""MEANR"")")</f>
        <v>38</v>
      </c>
      <c r="G36" cm="1">
        <f t="array" ref="G36">_xll.FDS(A36,"COUNT(OS_TOP_HLDG_NAME(ALL,0D,,MTD,,ALL,EQ))")</f>
        <v>154</v>
      </c>
      <c r="H36" s="6">
        <f t="shared" si="2"/>
        <v>0.51298701298701299</v>
      </c>
      <c r="I36" s="6">
        <f t="shared" si="3"/>
        <v>0.24675324675324675</v>
      </c>
      <c r="J36" s="6">
        <f t="shared" si="4"/>
        <v>0.26623376623376627</v>
      </c>
      <c r="K36" s="5" cm="1">
        <f t="array" ref="K36">_xll.FDS(A36,"FMA_PCT_ABOVE_MAVG(200,0,,,,""PORTAGG"")")/100</f>
        <v>0.78431372549019596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4.0195536625711702E-2</v>
      </c>
      <c r="O36" s="3" cm="1">
        <f t="array" ref="O36">_xll.FDS(C36,"FG_TOTAL_RETURNC(0,-3AM)")</f>
        <v>10.545206</v>
      </c>
      <c r="P36" s="3" cm="1">
        <f t="array" ref="P36">_xll.FDS(C36,"FG_TOTAL_RETURNC(0,-6AM)")</f>
        <v>26.612055000000002</v>
      </c>
      <c r="Q36" s="6" cm="1">
        <f t="array" ref="Q36">_xll.FDS(A36,"P_PRICE(0)/P_PRICE_HIGH_PR(0,,,,,,""PRICE"",""CLOSE"",""52W"")")</f>
        <v>0.98524809999999996</v>
      </c>
      <c r="R36" s="6" cm="1">
        <f t="array" ref="R36">_xll.FDS(A36,"P_PRICE(0)/P_PRICE_LOW_PR(0,,,,,,""PRICE"",""CLOSE"",""52W"")")</f>
        <v>1.3724137999999999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23</v>
      </c>
      <c r="F37" cm="1">
        <f t="array" ref="F37">_xll.FDS(C37,"FMA_COS_DOWN(""EPS"",""1M"",+1,0,,,""PORTAGG"",""MEANR"")")</f>
        <v>26</v>
      </c>
      <c r="G37" cm="1">
        <f t="array" ref="G37">_xll.FDS(A37,"COUNT(OS_TOP_HLDG_NAME(ALL,0D,,MTD,,ALL,EQ))")</f>
        <v>104</v>
      </c>
      <c r="H37" s="6">
        <f t="shared" si="2"/>
        <v>0.22115384615384615</v>
      </c>
      <c r="I37" s="6">
        <f t="shared" si="3"/>
        <v>0.25</v>
      </c>
      <c r="J37" s="6">
        <f t="shared" si="4"/>
        <v>-2.8846153846153855E-2</v>
      </c>
      <c r="K37" s="5" cm="1">
        <f t="array" ref="K37">_xll.FDS(A37,"FMA_PCT_ABOVE_MAVG(200,0,,,,""PORTAGG"")")/100</f>
        <v>0.8640776699029129</v>
      </c>
      <c r="L37" s="11" cm="1">
        <f t="array" ref="L37">_xll.FDSB(A37,"PERCENT_CHANGE(FMA_EPS(+1,0,,,,""PORTAGG"",""MEAN""),FMA_EPS(+1,-1AM,,,,""PORTAGG"",""MEAN""))")</f>
        <v>0.210936947237085</v>
      </c>
      <c r="M37" s="11" cm="1">
        <f t="array" ref="M37">_xll.FDSB(A37,"PERCENT_CHANGE(FMA_EPS(+1,0,,,,""PORTAGG"",""MEAN""),FMA_EPS(+1,-3AM,,,,""PORTAGG"",""MEAN""))")</f>
        <v>1.0320509758876699</v>
      </c>
      <c r="O37" s="3" cm="1">
        <f t="array" ref="O37">_xll.FDS(C37,"FG_TOTAL_RETURNC(0,-3AM)")</f>
        <v>9.6881979999999999</v>
      </c>
      <c r="P37" s="3" cm="1">
        <f t="array" ref="P37">_xll.FDS(C37,"FG_TOTAL_RETURNC(0,-6AM)")</f>
        <v>25.899470000000001</v>
      </c>
      <c r="Q37" s="6" cm="1">
        <f t="array" ref="Q37">_xll.FDS(A37,"P_PRICE(0)/P_PRICE_HIGH_PR(0,,,,,,""PRICE"",""CLOSE"",""52W"")")</f>
        <v>0.98580252999999995</v>
      </c>
      <c r="R37" s="6" cm="1">
        <f t="array" ref="R37">_xll.FDS(A37,"P_PRICE(0)/P_PRICE_LOW_PR(0,,,,,,""PRICE"",""CLOSE"",""52W"")")</f>
        <v>1.3806328000000001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19</v>
      </c>
      <c r="F38" cm="1">
        <f t="array" ref="F38">_xll.FDS(C38,"FMA_COS_DOWN(""EPS"",""1M"",+1,0,,,""PORTAGG"",""MEANR"")")</f>
        <v>27</v>
      </c>
      <c r="G38" cm="1">
        <f t="array" ref="G38">_xll.FDS(A38,"COUNT(OS_TOP_HLDG_NAME(ALL,0D,,MTD,,ALL,EQ))")</f>
        <v>71</v>
      </c>
      <c r="H38" s="6">
        <f t="shared" ref="H38" si="6">E38/$G38</f>
        <v>0.26760563380281688</v>
      </c>
      <c r="I38" s="6">
        <f t="shared" ref="I38" si="7">F38/$G38</f>
        <v>0.38028169014084506</v>
      </c>
      <c r="J38" s="6">
        <f t="shared" ref="J38" si="8">H38-I38</f>
        <v>-0.11267605633802819</v>
      </c>
      <c r="K38" s="5" cm="1">
        <f t="array" ref="K38">_xll.FDS(A38,"FMA_PCT_ABOVE_MAVG(200,0,,,,""PORTAGG"")")/100</f>
        <v>0.676056338028169</v>
      </c>
      <c r="L38" s="11" cm="1">
        <f t="array" ref="L38">_xll.FDSB(A38,"PERCENT_CHANGE(FMA_EPS(+1,0,,,,""PORTAGG"",""MEAN""),FMA_EPS(+1,-1AM,,,,""PORTAGG"",""MEAN""))")</f>
        <v>0.79592793541610496</v>
      </c>
      <c r="M38" s="11" cm="1">
        <f t="array" ref="M38">_xll.FDSB(A38,"PERCENT_CHANGE(FMA_EPS(+1,0,,,,""PORTAGG"",""MEAN""),FMA_EPS(+1,-3AM,,,,""PORTAGG"",""MEAN""))")</f>
        <v>0.38907824544309899</v>
      </c>
      <c r="O38" s="3" cm="1">
        <f t="array" ref="O38">_xll.FDS(C38,"FG_TOTAL_RETURNC(0,-3AM)")</f>
        <v>2.7847648</v>
      </c>
      <c r="P38" s="3" cm="1">
        <f t="array" ref="P38">_xll.FDS(C38,"FG_TOTAL_RETURNC(0,-6AM)")</f>
        <v>16.521812000000001</v>
      </c>
      <c r="Q38" s="6" cm="1">
        <f t="array" ref="Q38">_xll.FDS(A38,"P_PRICE(0)/P_PRICE_HIGH_PR(0,,,,,,""PRICE"",""CLOSE"",""52W"")")</f>
        <v>0.98066514999999999</v>
      </c>
      <c r="R38" s="6" cm="1">
        <f t="array" ref="R38">_xll.FDS(A38,"P_PRICE(0)/P_PRICE_LOW_PR(0,,,,,,""PRICE"",""CLOSE"",""52W"")")</f>
        <v>1.4474885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45583</v>
      </c>
      <c r="C6" cm="1">
        <f t="array" ref="C6:C206">_xll.FDS(C5,"P_PRICE(0,-200D)")</f>
        <v>47.62</v>
      </c>
      <c r="D6" cm="1">
        <f t="array" ref="D6:D206">_xll.FDS(D5,"P_PRICE(0,-200D)")</f>
        <v>58.41</v>
      </c>
      <c r="E6" cm="1">
        <f t="array" ref="E6:E206">_xll.FDS(E5,"P_PRICE(0,-200D)")</f>
        <v>50.18</v>
      </c>
      <c r="F6" cm="1">
        <f t="array" ref="F6:F206">_xll.FDS(F5,"P_PRICE(0,-200D)")</f>
        <v>75.23</v>
      </c>
      <c r="G6" cm="1">
        <f t="array" ref="G6:G206">_xll.FDS(G5,"P_PRICE(0,-200D)")</f>
        <v>139.27000000000001</v>
      </c>
      <c r="H6" cm="1">
        <f t="array" ref="H6:H206">_xll.FDS(H5,"P_PRICE(0,-200D)")</f>
        <v>133.47999999999999</v>
      </c>
      <c r="I6" cm="1">
        <f t="array" ref="I6:I206">_xll.FDS(I5,"P_PRICE(0,-200D)")</f>
        <v>161.30000000000001</v>
      </c>
      <c r="J6" cm="1">
        <f t="array" ref="J6:J206">_xll.FDS(J5,"P_PRICE(0,-200D)")</f>
        <v>154.86000000000001</v>
      </c>
      <c r="K6" cm="1">
        <f t="array" ref="K6:K206">_xll.FDS(K5,"P_PRICE(0,-200D)")</f>
        <v>70.88</v>
      </c>
      <c r="L6" cm="1">
        <f t="array" ref="L6:L206">_xll.FDS(L5,"P_PRICE(0,-200D)")</f>
        <v>129.34</v>
      </c>
      <c r="M6" cm="1">
        <f t="array" ref="M6:M206">_xll.FDS(M5,"P_PRICE(0,-200D)")</f>
        <v>230.91</v>
      </c>
      <c r="N6" cm="1">
        <f t="array" ref="N6:N206">_xll.FDS(N5,"P_PRICE(0,-200D)")</f>
        <v>92.31</v>
      </c>
      <c r="O6" cm="1">
        <f t="array" ref="O6:O206">_xll.FDS(O5,"P_PRICE(0,-200D)")</f>
        <v>66.05</v>
      </c>
      <c r="P6" cm="1">
        <f t="array" ref="P6:P206">_xll.FDS(P5,"P_PRICE(0,-200D)")</f>
        <v>251.51</v>
      </c>
      <c r="Q6" cm="1">
        <f t="array" ref="Q6:Q206">_xll.FDS(Q5,"P_PRICE(0,-200D)")</f>
        <v>153.13</v>
      </c>
      <c r="R6" cm="1">
        <f t="array" ref="R6:R206">_xll.FDS(R5,"P_PRICE(0,-200D)")</f>
        <v>145.91</v>
      </c>
      <c r="S6" cm="1">
        <f t="array" ref="S6:S206">_xll.FDS(S5,"P_PRICE(0,-200D)")</f>
        <v>199.51</v>
      </c>
      <c r="T6" cm="1">
        <f t="array" ref="T6:T206">_xll.FDS(T5,"P_PRICE(0,-200D)")</f>
        <v>78.12</v>
      </c>
      <c r="U6" cm="1">
        <f t="array" ref="U6:U206">_xll.FDS(U5,"P_PRICE(0,-200D)")</f>
        <v>82.24</v>
      </c>
      <c r="V6" cm="1">
        <f t="array" ref="V6:V206">_xll.FDS(V5,"P_PRICE(0,-200D)")</f>
        <v>97.63</v>
      </c>
      <c r="W6" cm="1">
        <f t="array" ref="W6:W206">_xll.FDS(W5,"P_PRICE(0,-200D)")</f>
        <v>43.15</v>
      </c>
      <c r="X6" cm="1">
        <f t="array" ref="X6:X206">_xll.FDS(X5,"P_PRICE(0,-200D)")</f>
        <v>45.81</v>
      </c>
      <c r="Y6" cm="1">
        <f t="array" ref="Y6:Y206">_xll.FDS(Y5,"P_PRICE(0,-200D)")</f>
        <v>41.49</v>
      </c>
      <c r="Z6" cm="1">
        <f t="array" ref="Z6:Z206">_xll.FDS(Z5,"P_PRICE(0,-200D)")</f>
        <v>42.86</v>
      </c>
      <c r="AA6" cm="1">
        <f t="array" ref="AA6:AA206">_xll.FDS(AA5,"P_PRICE(0,-200D)")</f>
        <v>73.069999999999993</v>
      </c>
      <c r="AB6" cm="1">
        <f t="array" ref="AB6:AB206">_xll.FDS(AB5,"P_PRICE(0,-200D)")</f>
        <v>90.34</v>
      </c>
      <c r="AC6" cm="1">
        <f t="array" ref="AC6:AC206">_xll.FDS(AC5,"P_PRICE(0,-200D)")</f>
        <v>134.87</v>
      </c>
      <c r="AD6" cm="1">
        <f t="array" ref="AD6:AD206">_xll.FDS(AD5,"P_PRICE(0,-200D)")</f>
        <v>13.44</v>
      </c>
      <c r="AE6" cm="1">
        <f t="array" ref="AE6:AE206">_xll.FDS(AE5,"P_PRICE(0,-200D)")</f>
        <v>37.340000000000003</v>
      </c>
      <c r="AF6" cm="1">
        <f t="array" ref="AF6:AF206">_xll.FDS(AF5,"P_PRICE(0,-200D)")</f>
        <v>81.95</v>
      </c>
      <c r="AG6" cm="1">
        <f t="array" ref="AG6:AG206">_xll.FDS(AG5,"P_PRICE(0,-200D)")</f>
        <v>104.40009999999999</v>
      </c>
      <c r="AH6" cm="1">
        <f t="array" ref="AH6:AH206">_xll.FDS(AH5,"P_PRICE(0,-200D)")</f>
        <v>97.51</v>
      </c>
      <c r="AI6" cm="1">
        <f t="array" ref="AI6:AI206">_xll.FDS(AI5,"P_PRICE(0,-200D)")</f>
        <v>106.93</v>
      </c>
      <c r="AJ6" cm="1">
        <f t="array" ref="AJ6:AJ206">_xll.FDS(AJ5,"P_PRICE(0,-200D)")</f>
        <v>38.04</v>
      </c>
    </row>
    <row r="7" spans="2:36" x14ac:dyDescent="0.35">
      <c r="B7" s="2">
        <v>45582</v>
      </c>
      <c r="C7">
        <v>47.61</v>
      </c>
      <c r="D7">
        <v>58.68</v>
      </c>
      <c r="E7">
        <v>50.46</v>
      </c>
      <c r="F7">
        <v>75.239999999999995</v>
      </c>
      <c r="G7">
        <v>138.85</v>
      </c>
      <c r="H7">
        <v>134.11000000000001</v>
      </c>
      <c r="I7">
        <v>161.75</v>
      </c>
      <c r="J7">
        <v>154.9</v>
      </c>
      <c r="K7">
        <v>70.64</v>
      </c>
      <c r="L7">
        <v>127.81</v>
      </c>
      <c r="M7">
        <v>230.09</v>
      </c>
      <c r="N7">
        <v>92.07</v>
      </c>
      <c r="O7">
        <v>66.25</v>
      </c>
      <c r="P7">
        <v>251.58</v>
      </c>
      <c r="Q7">
        <v>152.38999999999999</v>
      </c>
      <c r="R7">
        <v>145.69</v>
      </c>
      <c r="S7">
        <v>198.73</v>
      </c>
      <c r="T7">
        <v>78.23</v>
      </c>
      <c r="U7">
        <v>82.06</v>
      </c>
      <c r="V7">
        <v>97.24</v>
      </c>
      <c r="W7">
        <v>41.49</v>
      </c>
      <c r="X7">
        <v>45</v>
      </c>
      <c r="Y7">
        <v>41.16</v>
      </c>
      <c r="Z7">
        <v>41.76</v>
      </c>
      <c r="AA7">
        <v>73.010000000000005</v>
      </c>
      <c r="AB7">
        <v>90.64</v>
      </c>
      <c r="AC7">
        <v>135.68</v>
      </c>
      <c r="AD7">
        <v>13.41</v>
      </c>
      <c r="AE7">
        <v>37.020000000000003</v>
      </c>
      <c r="AF7">
        <v>81.48</v>
      </c>
      <c r="AG7">
        <v>104.15260000000001</v>
      </c>
      <c r="AH7">
        <v>96.79</v>
      </c>
      <c r="AI7">
        <v>106.2</v>
      </c>
      <c r="AJ7">
        <v>38.04</v>
      </c>
    </row>
    <row r="8" spans="2:36" x14ac:dyDescent="0.35">
      <c r="B8" s="2">
        <v>45581</v>
      </c>
      <c r="C8">
        <v>47.48</v>
      </c>
      <c r="D8">
        <v>58.21</v>
      </c>
      <c r="E8">
        <v>50.27</v>
      </c>
      <c r="F8">
        <v>74.920299999999997</v>
      </c>
      <c r="G8">
        <v>139.25</v>
      </c>
      <c r="H8">
        <v>135.03</v>
      </c>
      <c r="I8">
        <v>161.82</v>
      </c>
      <c r="J8">
        <v>154.69</v>
      </c>
      <c r="K8">
        <v>71.94</v>
      </c>
      <c r="L8">
        <v>128.87</v>
      </c>
      <c r="M8">
        <v>229.39</v>
      </c>
      <c r="N8">
        <v>92</v>
      </c>
      <c r="O8">
        <v>66.42</v>
      </c>
      <c r="P8">
        <v>247.32</v>
      </c>
      <c r="Q8">
        <v>153.28</v>
      </c>
      <c r="R8">
        <v>146.4</v>
      </c>
      <c r="S8">
        <v>198.91</v>
      </c>
      <c r="T8">
        <v>78.45</v>
      </c>
      <c r="U8">
        <v>82.43</v>
      </c>
      <c r="V8">
        <v>97.09</v>
      </c>
      <c r="W8">
        <v>41</v>
      </c>
      <c r="X8">
        <v>45.87</v>
      </c>
      <c r="Y8">
        <v>41.54</v>
      </c>
      <c r="Z8">
        <v>42.81</v>
      </c>
      <c r="AA8">
        <v>73.38</v>
      </c>
      <c r="AB8">
        <v>90.21</v>
      </c>
      <c r="AC8">
        <v>134.47</v>
      </c>
      <c r="AD8">
        <v>13.55</v>
      </c>
      <c r="AE8">
        <v>37.75</v>
      </c>
      <c r="AF8">
        <v>82.21</v>
      </c>
      <c r="AG8">
        <v>103.25</v>
      </c>
      <c r="AH8">
        <v>97.56</v>
      </c>
      <c r="AI8">
        <v>106.9</v>
      </c>
      <c r="AJ8">
        <v>37.979999999999997</v>
      </c>
    </row>
    <row r="9" spans="2:36" x14ac:dyDescent="0.35">
      <c r="B9" s="2">
        <v>45580</v>
      </c>
      <c r="C9">
        <v>46.9</v>
      </c>
      <c r="D9">
        <v>57.8</v>
      </c>
      <c r="E9">
        <v>49.59</v>
      </c>
      <c r="F9">
        <v>73.97</v>
      </c>
      <c r="G9">
        <v>138.18</v>
      </c>
      <c r="H9">
        <v>132.41210000000001</v>
      </c>
      <c r="I9">
        <v>157.77000000000001</v>
      </c>
      <c r="J9">
        <v>152.96</v>
      </c>
      <c r="K9">
        <v>70.87</v>
      </c>
      <c r="L9">
        <v>127.16</v>
      </c>
      <c r="M9">
        <v>228.68</v>
      </c>
      <c r="N9">
        <v>92.43</v>
      </c>
      <c r="O9">
        <v>66.17</v>
      </c>
      <c r="P9">
        <v>247.16</v>
      </c>
      <c r="Q9">
        <v>152.85</v>
      </c>
      <c r="R9">
        <v>145.82</v>
      </c>
      <c r="S9">
        <v>197.87</v>
      </c>
      <c r="T9">
        <v>77.239999999999995</v>
      </c>
      <c r="U9">
        <v>82.49</v>
      </c>
      <c r="V9">
        <v>96.34</v>
      </c>
      <c r="W9">
        <v>40.68</v>
      </c>
      <c r="X9">
        <v>45.25</v>
      </c>
      <c r="Y9">
        <v>41.24</v>
      </c>
      <c r="Z9">
        <v>42.5</v>
      </c>
      <c r="AA9">
        <v>72.86</v>
      </c>
      <c r="AB9">
        <v>89.78</v>
      </c>
      <c r="AC9">
        <v>133.46</v>
      </c>
      <c r="AD9">
        <v>13.38</v>
      </c>
      <c r="AE9">
        <v>37.51</v>
      </c>
      <c r="AF9">
        <v>80.61</v>
      </c>
      <c r="AG9">
        <v>101.19</v>
      </c>
      <c r="AH9">
        <v>96.5</v>
      </c>
      <c r="AI9">
        <v>105.38</v>
      </c>
      <c r="AJ9">
        <v>37.96</v>
      </c>
    </row>
    <row r="10" spans="2:36" x14ac:dyDescent="0.35">
      <c r="B10" s="2">
        <v>45579</v>
      </c>
      <c r="C10">
        <v>46.8</v>
      </c>
      <c r="D10">
        <v>57.78</v>
      </c>
      <c r="E10">
        <v>49.23</v>
      </c>
      <c r="F10">
        <v>73.694999999999993</v>
      </c>
      <c r="G10">
        <v>139.25</v>
      </c>
      <c r="H10">
        <v>132.97659999999999</v>
      </c>
      <c r="I10">
        <v>159.01</v>
      </c>
      <c r="J10">
        <v>153.75</v>
      </c>
      <c r="K10">
        <v>71.27</v>
      </c>
      <c r="L10">
        <v>126.33</v>
      </c>
      <c r="M10">
        <v>233.82</v>
      </c>
      <c r="N10">
        <v>93.33</v>
      </c>
      <c r="O10">
        <v>67.06</v>
      </c>
      <c r="P10">
        <v>261.27999999999997</v>
      </c>
      <c r="Q10">
        <v>154.74</v>
      </c>
      <c r="R10">
        <v>145.71</v>
      </c>
      <c r="S10">
        <v>197.44</v>
      </c>
      <c r="T10">
        <v>76.16</v>
      </c>
      <c r="U10">
        <v>81.97</v>
      </c>
      <c r="V10">
        <v>96.44</v>
      </c>
      <c r="W10">
        <v>40.159999999999997</v>
      </c>
      <c r="X10">
        <v>46.14</v>
      </c>
      <c r="Y10">
        <v>42</v>
      </c>
      <c r="Z10">
        <v>44.03</v>
      </c>
      <c r="AA10">
        <v>73.63</v>
      </c>
      <c r="AB10">
        <v>92.77</v>
      </c>
      <c r="AC10">
        <v>138.79</v>
      </c>
      <c r="AD10">
        <v>13.65</v>
      </c>
      <c r="AE10">
        <v>38.880000000000003</v>
      </c>
      <c r="AF10">
        <v>80.25</v>
      </c>
      <c r="AG10">
        <v>101.242</v>
      </c>
      <c r="AH10">
        <v>95.35</v>
      </c>
      <c r="AI10">
        <v>104.34</v>
      </c>
      <c r="AJ10">
        <v>38.79</v>
      </c>
    </row>
    <row r="11" spans="2:36" x14ac:dyDescent="0.35">
      <c r="B11" s="2">
        <v>45576</v>
      </c>
      <c r="C11">
        <v>46.51</v>
      </c>
      <c r="D11">
        <v>57.33</v>
      </c>
      <c r="E11">
        <v>48.78</v>
      </c>
      <c r="F11">
        <v>73.16</v>
      </c>
      <c r="G11">
        <v>138.41999999999999</v>
      </c>
      <c r="H11">
        <v>131.93</v>
      </c>
      <c r="I11">
        <v>157.69</v>
      </c>
      <c r="J11">
        <v>152.86000000000001</v>
      </c>
      <c r="K11">
        <v>71.010000000000005</v>
      </c>
      <c r="L11">
        <v>123.72</v>
      </c>
      <c r="M11">
        <v>230.81</v>
      </c>
      <c r="N11">
        <v>92.82</v>
      </c>
      <c r="O11">
        <v>66.739999999999995</v>
      </c>
      <c r="P11">
        <v>256.69</v>
      </c>
      <c r="Q11">
        <v>153.88999999999999</v>
      </c>
      <c r="R11">
        <v>145.59</v>
      </c>
      <c r="S11">
        <v>196.58</v>
      </c>
      <c r="T11">
        <v>76.03</v>
      </c>
      <c r="U11">
        <v>81.64</v>
      </c>
      <c r="V11">
        <v>95.89</v>
      </c>
      <c r="W11">
        <v>40.049999999999997</v>
      </c>
      <c r="X11">
        <v>46.85</v>
      </c>
      <c r="Y11">
        <v>42.14</v>
      </c>
      <c r="Z11">
        <v>44.9</v>
      </c>
      <c r="AA11">
        <v>73.817099999999996</v>
      </c>
      <c r="AB11">
        <v>92.81</v>
      </c>
      <c r="AC11">
        <v>140.71</v>
      </c>
      <c r="AD11">
        <v>13.71</v>
      </c>
      <c r="AE11">
        <v>39.32</v>
      </c>
      <c r="AF11">
        <v>79.25</v>
      </c>
      <c r="AG11">
        <v>101.07</v>
      </c>
      <c r="AH11">
        <v>94.78</v>
      </c>
      <c r="AI11">
        <v>103.79</v>
      </c>
      <c r="AJ11">
        <v>38.409999999999997</v>
      </c>
    </row>
    <row r="12" spans="2:36" x14ac:dyDescent="0.35">
      <c r="B12" s="2">
        <v>45575</v>
      </c>
      <c r="C12">
        <v>45.63</v>
      </c>
      <c r="D12">
        <v>56.73</v>
      </c>
      <c r="E12">
        <v>47.45</v>
      </c>
      <c r="F12">
        <v>71.599999999999994</v>
      </c>
      <c r="G12">
        <v>135.99</v>
      </c>
      <c r="H12">
        <v>129.16999999999999</v>
      </c>
      <c r="I12">
        <v>154.37</v>
      </c>
      <c r="J12">
        <v>150.38999999999999</v>
      </c>
      <c r="K12">
        <v>68.47</v>
      </c>
      <c r="L12">
        <v>122.94</v>
      </c>
      <c r="M12">
        <v>230.41</v>
      </c>
      <c r="N12">
        <v>92.36</v>
      </c>
      <c r="O12">
        <v>65.84</v>
      </c>
      <c r="P12">
        <v>254.65</v>
      </c>
      <c r="Q12">
        <v>152.77000000000001</v>
      </c>
      <c r="R12">
        <v>143.15</v>
      </c>
      <c r="S12">
        <v>197.42</v>
      </c>
      <c r="T12">
        <v>74.89</v>
      </c>
      <c r="U12">
        <v>81.19</v>
      </c>
      <c r="V12">
        <v>95.27</v>
      </c>
      <c r="W12">
        <v>39.869999999999997</v>
      </c>
      <c r="X12">
        <v>46.27</v>
      </c>
      <c r="Y12">
        <v>41.77</v>
      </c>
      <c r="Z12">
        <v>45.74</v>
      </c>
      <c r="AA12">
        <v>73.400000000000006</v>
      </c>
      <c r="AB12">
        <v>92.24</v>
      </c>
      <c r="AC12">
        <v>139.16</v>
      </c>
      <c r="AD12">
        <v>13.58</v>
      </c>
      <c r="AE12">
        <v>38.57</v>
      </c>
      <c r="AF12">
        <v>78.56</v>
      </c>
      <c r="AG12">
        <v>100.1065</v>
      </c>
      <c r="AH12">
        <v>93.72</v>
      </c>
      <c r="AI12">
        <v>102.87</v>
      </c>
      <c r="AJ12">
        <v>38.11</v>
      </c>
    </row>
    <row r="13" spans="2:36" x14ac:dyDescent="0.35">
      <c r="B13" s="2">
        <v>45574</v>
      </c>
      <c r="C13">
        <v>45.77</v>
      </c>
      <c r="D13">
        <v>56.98</v>
      </c>
      <c r="E13">
        <v>47.51</v>
      </c>
      <c r="F13">
        <v>71.739999999999995</v>
      </c>
      <c r="G13">
        <v>136.69</v>
      </c>
      <c r="H13">
        <v>130.55350000000001</v>
      </c>
      <c r="I13">
        <v>155.96</v>
      </c>
      <c r="J13">
        <v>151.84</v>
      </c>
      <c r="K13">
        <v>68.38</v>
      </c>
      <c r="L13">
        <v>124.78</v>
      </c>
      <c r="M13">
        <v>230.47</v>
      </c>
      <c r="N13">
        <v>91.73</v>
      </c>
      <c r="O13">
        <v>65.88</v>
      </c>
      <c r="P13">
        <v>255.15</v>
      </c>
      <c r="Q13">
        <v>153.34</v>
      </c>
      <c r="R13">
        <v>143.13999999999999</v>
      </c>
      <c r="S13">
        <v>198.4</v>
      </c>
      <c r="T13">
        <v>75.48</v>
      </c>
      <c r="U13">
        <v>81.55</v>
      </c>
      <c r="V13">
        <v>95.05</v>
      </c>
      <c r="W13">
        <v>38.79</v>
      </c>
      <c r="X13">
        <v>45.6</v>
      </c>
      <c r="Y13">
        <v>41.43</v>
      </c>
      <c r="Z13">
        <v>45.73</v>
      </c>
      <c r="AA13">
        <v>73.308499999999995</v>
      </c>
      <c r="AB13">
        <v>91.62</v>
      </c>
      <c r="AC13">
        <v>137.79</v>
      </c>
      <c r="AD13">
        <v>13.92</v>
      </c>
      <c r="AE13">
        <v>40.049999999999997</v>
      </c>
      <c r="AF13">
        <v>78.8</v>
      </c>
      <c r="AG13">
        <v>100.82</v>
      </c>
      <c r="AH13">
        <v>94.56</v>
      </c>
      <c r="AI13">
        <v>103.5</v>
      </c>
      <c r="AJ13">
        <v>38.25</v>
      </c>
    </row>
    <row r="14" spans="2:36" x14ac:dyDescent="0.35">
      <c r="B14" s="2">
        <v>45573</v>
      </c>
      <c r="C14">
        <v>45.35</v>
      </c>
      <c r="D14">
        <v>56.34</v>
      </c>
      <c r="E14">
        <v>46.79</v>
      </c>
      <c r="F14">
        <v>71.168099999999995</v>
      </c>
      <c r="G14">
        <v>135.47999999999999</v>
      </c>
      <c r="H14">
        <v>130.03389999999999</v>
      </c>
      <c r="I14">
        <v>154.98500000000001</v>
      </c>
      <c r="J14">
        <v>151.38</v>
      </c>
      <c r="K14">
        <v>67.8</v>
      </c>
      <c r="L14">
        <v>124.46</v>
      </c>
      <c r="M14">
        <v>227.92</v>
      </c>
      <c r="N14">
        <v>90.58</v>
      </c>
      <c r="O14">
        <v>64.89</v>
      </c>
      <c r="P14">
        <v>252.52</v>
      </c>
      <c r="Q14">
        <v>151.79</v>
      </c>
      <c r="R14">
        <v>143</v>
      </c>
      <c r="S14">
        <v>196.99</v>
      </c>
      <c r="T14">
        <v>75.69</v>
      </c>
      <c r="U14">
        <v>81.06</v>
      </c>
      <c r="V14">
        <v>94.45</v>
      </c>
      <c r="W14">
        <v>38.99</v>
      </c>
      <c r="X14">
        <v>45.74</v>
      </c>
      <c r="Y14">
        <v>41.64</v>
      </c>
      <c r="Z14">
        <v>46.91</v>
      </c>
      <c r="AA14">
        <v>73.497500000000002</v>
      </c>
      <c r="AB14">
        <v>91.07</v>
      </c>
      <c r="AC14">
        <v>137.77000000000001</v>
      </c>
      <c r="AD14">
        <v>13.96</v>
      </c>
      <c r="AE14">
        <v>40.54</v>
      </c>
      <c r="AF14">
        <v>79.48</v>
      </c>
      <c r="AG14">
        <v>99.978700000000003</v>
      </c>
      <c r="AH14">
        <v>94.46</v>
      </c>
      <c r="AI14">
        <v>103.28</v>
      </c>
      <c r="AJ14">
        <v>37.799999999999997</v>
      </c>
    </row>
    <row r="15" spans="2:36" x14ac:dyDescent="0.35">
      <c r="B15" s="2">
        <v>45572</v>
      </c>
      <c r="C15">
        <v>45.09</v>
      </c>
      <c r="D15">
        <v>55.65</v>
      </c>
      <c r="E15">
        <v>46.92</v>
      </c>
      <c r="F15">
        <v>70.930000000000007</v>
      </c>
      <c r="G15">
        <v>135.18</v>
      </c>
      <c r="H15">
        <v>130.35</v>
      </c>
      <c r="I15">
        <v>154.16</v>
      </c>
      <c r="J15">
        <v>151.33000000000001</v>
      </c>
      <c r="K15">
        <v>67.209999999999994</v>
      </c>
      <c r="L15">
        <v>123.53</v>
      </c>
      <c r="M15">
        <v>223.74</v>
      </c>
      <c r="N15">
        <v>88.68</v>
      </c>
      <c r="O15">
        <v>63.7</v>
      </c>
      <c r="P15">
        <v>248.22</v>
      </c>
      <c r="Q15">
        <v>150.97</v>
      </c>
      <c r="R15">
        <v>142.18</v>
      </c>
      <c r="S15">
        <v>195.09</v>
      </c>
      <c r="T15">
        <v>75.319999999999993</v>
      </c>
      <c r="U15">
        <v>80.66</v>
      </c>
      <c r="V15">
        <v>94.89</v>
      </c>
      <c r="W15">
        <v>39.03</v>
      </c>
      <c r="X15">
        <v>47.91</v>
      </c>
      <c r="Y15">
        <v>43.16</v>
      </c>
      <c r="Z15">
        <v>48.97</v>
      </c>
      <c r="AA15">
        <v>74.44</v>
      </c>
      <c r="AB15">
        <v>93.51</v>
      </c>
      <c r="AC15">
        <v>141.66</v>
      </c>
      <c r="AD15">
        <v>14.15</v>
      </c>
      <c r="AE15">
        <v>42.89</v>
      </c>
      <c r="AF15">
        <v>79.44</v>
      </c>
      <c r="AG15">
        <v>99.11</v>
      </c>
      <c r="AH15">
        <v>94.27</v>
      </c>
      <c r="AI15">
        <v>103.42</v>
      </c>
      <c r="AJ15">
        <v>37.369999999999997</v>
      </c>
    </row>
    <row r="16" spans="2:36" x14ac:dyDescent="0.35">
      <c r="B16" s="2">
        <v>45569</v>
      </c>
      <c r="C16">
        <v>45.65</v>
      </c>
      <c r="D16">
        <v>57.63</v>
      </c>
      <c r="E16">
        <v>47.12</v>
      </c>
      <c r="F16">
        <v>71.489999999999995</v>
      </c>
      <c r="G16">
        <v>135.51</v>
      </c>
      <c r="H16">
        <v>130.37430000000001</v>
      </c>
      <c r="I16">
        <v>154</v>
      </c>
      <c r="J16">
        <v>151.80000000000001</v>
      </c>
      <c r="K16">
        <v>67.400000000000006</v>
      </c>
      <c r="L16">
        <v>123.72</v>
      </c>
      <c r="M16">
        <v>225.29</v>
      </c>
      <c r="N16">
        <v>89.9</v>
      </c>
      <c r="O16">
        <v>64.17</v>
      </c>
      <c r="P16">
        <v>247.82</v>
      </c>
      <c r="Q16">
        <v>151.63999999999999</v>
      </c>
      <c r="R16">
        <v>143.9</v>
      </c>
      <c r="S16">
        <v>198.17</v>
      </c>
      <c r="T16">
        <v>76.819999999999993</v>
      </c>
      <c r="U16">
        <v>81.47</v>
      </c>
      <c r="V16">
        <v>95.17</v>
      </c>
      <c r="W16">
        <v>39.549999999999997</v>
      </c>
      <c r="X16">
        <v>47.76</v>
      </c>
      <c r="Y16">
        <v>43.25</v>
      </c>
      <c r="Z16">
        <v>46.07</v>
      </c>
      <c r="AA16">
        <v>74.89</v>
      </c>
      <c r="AB16">
        <v>93.18</v>
      </c>
      <c r="AC16">
        <v>140.79</v>
      </c>
      <c r="AD16">
        <v>14.16</v>
      </c>
      <c r="AE16">
        <v>42.13</v>
      </c>
      <c r="AF16">
        <v>81.31</v>
      </c>
      <c r="AG16">
        <v>100.5069</v>
      </c>
      <c r="AH16">
        <v>95.11</v>
      </c>
      <c r="AI16">
        <v>104.37</v>
      </c>
      <c r="AJ16">
        <v>37.549999999999997</v>
      </c>
    </row>
    <row r="17" spans="2:36" x14ac:dyDescent="0.35">
      <c r="B17" s="2">
        <v>45568</v>
      </c>
      <c r="C17">
        <v>44.89</v>
      </c>
      <c r="D17">
        <v>56.48</v>
      </c>
      <c r="E17">
        <v>46.07</v>
      </c>
      <c r="F17">
        <v>70.239999999999995</v>
      </c>
      <c r="G17">
        <v>134.57</v>
      </c>
      <c r="H17">
        <v>128.54</v>
      </c>
      <c r="I17">
        <v>151.91999999999999</v>
      </c>
      <c r="J17">
        <v>150.37</v>
      </c>
      <c r="K17">
        <v>66.790000000000006</v>
      </c>
      <c r="L17">
        <v>126.02</v>
      </c>
      <c r="M17">
        <v>222.81</v>
      </c>
      <c r="N17">
        <v>88.31</v>
      </c>
      <c r="O17">
        <v>63.1</v>
      </c>
      <c r="P17">
        <v>244.55</v>
      </c>
      <c r="Q17">
        <v>151.52000000000001</v>
      </c>
      <c r="R17">
        <v>142.61000000000001</v>
      </c>
      <c r="S17">
        <v>195.58</v>
      </c>
      <c r="T17">
        <v>74.98</v>
      </c>
      <c r="U17">
        <v>81.2</v>
      </c>
      <c r="V17">
        <v>94.71</v>
      </c>
      <c r="W17">
        <v>39.56</v>
      </c>
      <c r="X17">
        <v>46.71</v>
      </c>
      <c r="Y17">
        <v>42.74</v>
      </c>
      <c r="Z17">
        <v>44.49</v>
      </c>
      <c r="AA17">
        <v>74.61</v>
      </c>
      <c r="AB17">
        <v>92.32</v>
      </c>
      <c r="AC17">
        <v>139.81</v>
      </c>
      <c r="AD17">
        <v>14.21</v>
      </c>
      <c r="AE17">
        <v>41.64</v>
      </c>
      <c r="AF17">
        <v>81.44</v>
      </c>
      <c r="AG17">
        <v>99.79</v>
      </c>
      <c r="AH17">
        <v>95.57</v>
      </c>
      <c r="AI17">
        <v>104.54</v>
      </c>
      <c r="AJ17">
        <v>37.200000000000003</v>
      </c>
    </row>
    <row r="18" spans="2:36" x14ac:dyDescent="0.35">
      <c r="B18" s="2">
        <v>45567</v>
      </c>
      <c r="C18">
        <v>45.13</v>
      </c>
      <c r="D18">
        <v>56.77</v>
      </c>
      <c r="E18">
        <v>46.12</v>
      </c>
      <c r="F18">
        <v>70.489999999999995</v>
      </c>
      <c r="G18">
        <v>135.26</v>
      </c>
      <c r="H18">
        <v>130.24680000000001</v>
      </c>
      <c r="I18">
        <v>153.13999999999999</v>
      </c>
      <c r="J18">
        <v>151.36000000000001</v>
      </c>
      <c r="K18">
        <v>67.42</v>
      </c>
      <c r="L18">
        <v>126.37</v>
      </c>
      <c r="M18">
        <v>221.89</v>
      </c>
      <c r="N18">
        <v>88.22</v>
      </c>
      <c r="O18">
        <v>62.85</v>
      </c>
      <c r="P18">
        <v>242.32</v>
      </c>
      <c r="Q18">
        <v>152.9</v>
      </c>
      <c r="R18">
        <v>144.80000000000001</v>
      </c>
      <c r="S18">
        <v>197.87</v>
      </c>
      <c r="T18">
        <v>75.290000000000006</v>
      </c>
      <c r="U18">
        <v>82.02</v>
      </c>
      <c r="V18">
        <v>95.77</v>
      </c>
      <c r="W18">
        <v>40.369999999999997</v>
      </c>
      <c r="X18">
        <v>48.57</v>
      </c>
      <c r="Y18">
        <v>43.7</v>
      </c>
      <c r="Z18">
        <v>45.4</v>
      </c>
      <c r="AA18">
        <v>75.41</v>
      </c>
      <c r="AB18">
        <v>90.72</v>
      </c>
      <c r="AC18">
        <v>135.36000000000001</v>
      </c>
      <c r="AD18">
        <v>14.37</v>
      </c>
      <c r="AE18">
        <v>42.45</v>
      </c>
      <c r="AF18">
        <v>81.47</v>
      </c>
      <c r="AG18">
        <v>100.2163</v>
      </c>
      <c r="AH18">
        <v>96.45</v>
      </c>
      <c r="AI18">
        <v>105.28</v>
      </c>
      <c r="AJ18">
        <v>37.229999999999997</v>
      </c>
    </row>
    <row r="19" spans="2:36" x14ac:dyDescent="0.35">
      <c r="B19" s="2">
        <v>45566</v>
      </c>
      <c r="C19">
        <v>45.08</v>
      </c>
      <c r="D19">
        <v>56.73</v>
      </c>
      <c r="E19">
        <v>46.15</v>
      </c>
      <c r="F19">
        <v>70.44</v>
      </c>
      <c r="G19">
        <v>135.51</v>
      </c>
      <c r="H19">
        <v>130.77000000000001</v>
      </c>
      <c r="I19">
        <v>152.47999999999999</v>
      </c>
      <c r="J19">
        <v>151.35</v>
      </c>
      <c r="K19">
        <v>68.08</v>
      </c>
      <c r="L19">
        <v>127.56</v>
      </c>
      <c r="M19">
        <v>220.26</v>
      </c>
      <c r="N19">
        <v>87.48</v>
      </c>
      <c r="O19">
        <v>62.32</v>
      </c>
      <c r="P19">
        <v>238.88</v>
      </c>
      <c r="Q19">
        <v>153.21</v>
      </c>
      <c r="R19">
        <v>144.77000000000001</v>
      </c>
      <c r="S19">
        <v>199.56</v>
      </c>
      <c r="T19">
        <v>76.28</v>
      </c>
      <c r="U19">
        <v>82.72</v>
      </c>
      <c r="V19">
        <v>96.14</v>
      </c>
      <c r="W19">
        <v>40.450000000000003</v>
      </c>
      <c r="X19">
        <v>48.09</v>
      </c>
      <c r="Y19">
        <v>43.47</v>
      </c>
      <c r="Z19">
        <v>44.11</v>
      </c>
      <c r="AA19">
        <v>75.39</v>
      </c>
      <c r="AB19">
        <v>89.8</v>
      </c>
      <c r="AC19">
        <v>133.72999999999999</v>
      </c>
      <c r="AD19">
        <v>14.5</v>
      </c>
      <c r="AE19">
        <v>42.67</v>
      </c>
      <c r="AF19">
        <v>81.430000000000007</v>
      </c>
      <c r="AG19">
        <v>99.23</v>
      </c>
      <c r="AH19">
        <v>96.79</v>
      </c>
      <c r="AI19">
        <v>105.84</v>
      </c>
      <c r="AJ19">
        <v>36.880000000000003</v>
      </c>
    </row>
    <row r="20" spans="2:36" x14ac:dyDescent="0.35">
      <c r="B20" s="2">
        <v>45565</v>
      </c>
      <c r="C20">
        <v>45.32</v>
      </c>
      <c r="D20">
        <v>56.75</v>
      </c>
      <c r="E20">
        <v>47.54</v>
      </c>
      <c r="F20">
        <v>71.02</v>
      </c>
      <c r="G20">
        <v>135.44</v>
      </c>
      <c r="H20">
        <v>132.30000000000001</v>
      </c>
      <c r="I20">
        <v>152.99</v>
      </c>
      <c r="J20">
        <v>149.63999999999999</v>
      </c>
      <c r="K20">
        <v>68.91</v>
      </c>
      <c r="L20">
        <v>127.1</v>
      </c>
      <c r="M20">
        <v>225.76</v>
      </c>
      <c r="N20">
        <v>89.37</v>
      </c>
      <c r="O20">
        <v>63.43</v>
      </c>
      <c r="P20">
        <v>245.45</v>
      </c>
      <c r="Q20">
        <v>154.02000000000001</v>
      </c>
      <c r="R20">
        <v>145.6</v>
      </c>
      <c r="S20">
        <v>200.37</v>
      </c>
      <c r="T20">
        <v>77.69</v>
      </c>
      <c r="U20">
        <v>83</v>
      </c>
      <c r="V20">
        <v>96.38</v>
      </c>
      <c r="W20">
        <v>39.82</v>
      </c>
      <c r="X20">
        <v>47.27</v>
      </c>
      <c r="Y20">
        <v>43.21</v>
      </c>
      <c r="Z20">
        <v>43.59</v>
      </c>
      <c r="AA20">
        <v>75.510000000000005</v>
      </c>
      <c r="AB20">
        <v>87.8</v>
      </c>
      <c r="AC20">
        <v>131.52000000000001</v>
      </c>
      <c r="AD20">
        <v>14.69</v>
      </c>
      <c r="AE20">
        <v>43.11</v>
      </c>
      <c r="AF20">
        <v>80.78</v>
      </c>
      <c r="AG20">
        <v>100.62439999999999</v>
      </c>
      <c r="AH20">
        <v>97.42</v>
      </c>
      <c r="AI20">
        <v>106.73</v>
      </c>
      <c r="AJ20">
        <v>37.700000000000003</v>
      </c>
    </row>
    <row r="21" spans="2:36" x14ac:dyDescent="0.35">
      <c r="B21" s="2">
        <v>45562</v>
      </c>
      <c r="C21">
        <v>45.15</v>
      </c>
      <c r="D21">
        <v>56.48</v>
      </c>
      <c r="E21">
        <v>47.05</v>
      </c>
      <c r="F21">
        <v>70.739999999999995</v>
      </c>
      <c r="G21">
        <v>134.83000000000001</v>
      </c>
      <c r="H21">
        <v>131.34</v>
      </c>
      <c r="I21">
        <v>152.26</v>
      </c>
      <c r="J21">
        <v>148.51</v>
      </c>
      <c r="K21">
        <v>68.72</v>
      </c>
      <c r="L21">
        <v>126.77</v>
      </c>
      <c r="M21">
        <v>225.1</v>
      </c>
      <c r="N21">
        <v>89.24</v>
      </c>
      <c r="O21">
        <v>63.564999999999998</v>
      </c>
      <c r="P21">
        <v>247.74</v>
      </c>
      <c r="Q21">
        <v>153.02000000000001</v>
      </c>
      <c r="R21">
        <v>144.9</v>
      </c>
      <c r="S21">
        <v>200.84</v>
      </c>
      <c r="T21">
        <v>77.849999999999994</v>
      </c>
      <c r="U21">
        <v>83.02</v>
      </c>
      <c r="V21">
        <v>96.92</v>
      </c>
      <c r="W21">
        <v>40.36</v>
      </c>
      <c r="X21">
        <v>48.06</v>
      </c>
      <c r="Y21">
        <v>43.32</v>
      </c>
      <c r="Z21">
        <v>42.51</v>
      </c>
      <c r="AA21">
        <v>75.62</v>
      </c>
      <c r="AB21">
        <v>87.19</v>
      </c>
      <c r="AC21">
        <v>131.13999999999999</v>
      </c>
      <c r="AD21">
        <v>14.77</v>
      </c>
      <c r="AE21">
        <v>43</v>
      </c>
      <c r="AF21">
        <v>80.42</v>
      </c>
      <c r="AG21">
        <v>100.6328</v>
      </c>
      <c r="AH21">
        <v>96.66</v>
      </c>
      <c r="AI21">
        <v>105.95</v>
      </c>
      <c r="AJ21">
        <v>37.78</v>
      </c>
    </row>
    <row r="22" spans="2:36" x14ac:dyDescent="0.35">
      <c r="B22" s="2">
        <v>45561</v>
      </c>
      <c r="C22">
        <v>45.02</v>
      </c>
      <c r="D22">
        <v>56.42</v>
      </c>
      <c r="E22">
        <v>47.03</v>
      </c>
      <c r="F22">
        <v>70.47</v>
      </c>
      <c r="G22">
        <v>134.63999999999999</v>
      </c>
      <c r="H22">
        <v>130.5411</v>
      </c>
      <c r="I22">
        <v>152.16</v>
      </c>
      <c r="J22">
        <v>147.80000000000001</v>
      </c>
      <c r="K22">
        <v>68.66</v>
      </c>
      <c r="L22">
        <v>124.87</v>
      </c>
      <c r="M22">
        <v>227.22</v>
      </c>
      <c r="N22">
        <v>89.32</v>
      </c>
      <c r="O22">
        <v>63.86</v>
      </c>
      <c r="P22">
        <v>252.62</v>
      </c>
      <c r="Q22">
        <v>153.1</v>
      </c>
      <c r="R22">
        <v>144.24</v>
      </c>
      <c r="S22">
        <v>200.54</v>
      </c>
      <c r="T22">
        <v>77.400000000000006</v>
      </c>
      <c r="U22">
        <v>82.87</v>
      </c>
      <c r="V22">
        <v>97.09</v>
      </c>
      <c r="W22">
        <v>41.64</v>
      </c>
      <c r="X22">
        <v>48.4</v>
      </c>
      <c r="Y22">
        <v>43.17</v>
      </c>
      <c r="Z22">
        <v>41.11</v>
      </c>
      <c r="AA22">
        <v>74.73</v>
      </c>
      <c r="AB22">
        <v>85.45</v>
      </c>
      <c r="AC22">
        <v>127.95</v>
      </c>
      <c r="AD22">
        <v>14.69</v>
      </c>
      <c r="AE22">
        <v>41.94</v>
      </c>
      <c r="AF22">
        <v>79.63</v>
      </c>
      <c r="AG22">
        <v>99.85</v>
      </c>
      <c r="AH22">
        <v>97.35</v>
      </c>
      <c r="AI22">
        <v>105.78</v>
      </c>
      <c r="AJ22">
        <v>38.04</v>
      </c>
    </row>
    <row r="23" spans="2:36" x14ac:dyDescent="0.35">
      <c r="B23" s="2">
        <v>45560</v>
      </c>
      <c r="C23">
        <v>44.79</v>
      </c>
      <c r="D23">
        <v>56.34</v>
      </c>
      <c r="E23">
        <v>46.43</v>
      </c>
      <c r="F23">
        <v>70</v>
      </c>
      <c r="G23">
        <v>133.97</v>
      </c>
      <c r="H23">
        <v>129.30449999999999</v>
      </c>
      <c r="I23">
        <v>152.05000000000001</v>
      </c>
      <c r="J23">
        <v>148.74</v>
      </c>
      <c r="K23">
        <v>68.239999999999995</v>
      </c>
      <c r="L23">
        <v>124.24</v>
      </c>
      <c r="M23">
        <v>224.25</v>
      </c>
      <c r="N23">
        <v>88.86</v>
      </c>
      <c r="O23">
        <v>62.69</v>
      </c>
      <c r="P23">
        <v>245.54</v>
      </c>
      <c r="Q23">
        <v>152.59</v>
      </c>
      <c r="R23">
        <v>142.68</v>
      </c>
      <c r="S23">
        <v>199.69</v>
      </c>
      <c r="T23">
        <v>76.42</v>
      </c>
      <c r="U23">
        <v>82.68</v>
      </c>
      <c r="V23">
        <v>95.12</v>
      </c>
      <c r="W23">
        <v>41.31</v>
      </c>
      <c r="X23">
        <v>45.97</v>
      </c>
      <c r="Y23">
        <v>41.36</v>
      </c>
      <c r="Z23">
        <v>38.94</v>
      </c>
      <c r="AA23">
        <v>73.13</v>
      </c>
      <c r="AB23">
        <v>87.16</v>
      </c>
      <c r="AC23">
        <v>131.1</v>
      </c>
      <c r="AD23">
        <v>14.45</v>
      </c>
      <c r="AE23">
        <v>40.58</v>
      </c>
      <c r="AF23">
        <v>80.180000000000007</v>
      </c>
      <c r="AG23">
        <v>99.341899999999995</v>
      </c>
      <c r="AH23">
        <v>98.24</v>
      </c>
      <c r="AI23">
        <v>106.97</v>
      </c>
      <c r="AJ23">
        <v>37.28</v>
      </c>
    </row>
    <row r="24" spans="2:36" x14ac:dyDescent="0.35">
      <c r="B24" s="2">
        <v>45559</v>
      </c>
      <c r="C24">
        <v>45.06</v>
      </c>
      <c r="D24">
        <v>56.38</v>
      </c>
      <c r="E24">
        <v>47.58</v>
      </c>
      <c r="F24">
        <v>70.7</v>
      </c>
      <c r="G24">
        <v>134.6</v>
      </c>
      <c r="H24">
        <v>130.67920000000001</v>
      </c>
      <c r="I24">
        <v>152.4</v>
      </c>
      <c r="J24">
        <v>149.21</v>
      </c>
      <c r="K24">
        <v>68.88</v>
      </c>
      <c r="L24">
        <v>126.52</v>
      </c>
      <c r="M24">
        <v>223.61</v>
      </c>
      <c r="N24">
        <v>89.32</v>
      </c>
      <c r="O24">
        <v>63.14</v>
      </c>
      <c r="P24">
        <v>243.4</v>
      </c>
      <c r="Q24">
        <v>154.09</v>
      </c>
      <c r="R24">
        <v>145.08000000000001</v>
      </c>
      <c r="S24">
        <v>200.41</v>
      </c>
      <c r="T24">
        <v>77.13</v>
      </c>
      <c r="U24">
        <v>82.89</v>
      </c>
      <c r="V24">
        <v>95.76</v>
      </c>
      <c r="W24">
        <v>41.41</v>
      </c>
      <c r="X24">
        <v>46.8</v>
      </c>
      <c r="Y24">
        <v>41.54</v>
      </c>
      <c r="Z24">
        <v>39.47</v>
      </c>
      <c r="AA24">
        <v>74.290000000000006</v>
      </c>
      <c r="AB24">
        <v>88.9</v>
      </c>
      <c r="AC24">
        <v>134.28</v>
      </c>
      <c r="AD24">
        <v>14.61</v>
      </c>
      <c r="AE24">
        <v>41.51</v>
      </c>
      <c r="AF24">
        <v>79.760000000000005</v>
      </c>
      <c r="AG24">
        <v>100.05</v>
      </c>
      <c r="AH24">
        <v>98.9</v>
      </c>
      <c r="AI24">
        <v>107.43</v>
      </c>
      <c r="AJ24">
        <v>37.35</v>
      </c>
    </row>
    <row r="25" spans="2:36" x14ac:dyDescent="0.35">
      <c r="B25" s="2">
        <v>45558</v>
      </c>
      <c r="C25">
        <v>45.44</v>
      </c>
      <c r="D25">
        <v>56.69</v>
      </c>
      <c r="E25">
        <v>48.04</v>
      </c>
      <c r="F25">
        <v>71.38</v>
      </c>
      <c r="G25">
        <v>133.63999999999999</v>
      </c>
      <c r="H25">
        <v>130.47999999999999</v>
      </c>
      <c r="I25">
        <v>152.02000000000001</v>
      </c>
      <c r="J25">
        <v>149.62</v>
      </c>
      <c r="K25">
        <v>67.53</v>
      </c>
      <c r="L25">
        <v>126.64</v>
      </c>
      <c r="M25">
        <v>222.09</v>
      </c>
      <c r="N25">
        <v>89.21</v>
      </c>
      <c r="O25">
        <v>62.767499999999998</v>
      </c>
      <c r="P25">
        <v>238.95</v>
      </c>
      <c r="Q25">
        <v>154.4</v>
      </c>
      <c r="R25">
        <v>145.58000000000001</v>
      </c>
      <c r="S25">
        <v>198.67</v>
      </c>
      <c r="T25">
        <v>76.52</v>
      </c>
      <c r="U25">
        <v>83.09</v>
      </c>
      <c r="V25">
        <v>94.47</v>
      </c>
      <c r="W25">
        <v>40.33</v>
      </c>
      <c r="X25">
        <v>43.69</v>
      </c>
      <c r="Y25">
        <v>39.65</v>
      </c>
      <c r="Z25">
        <v>37.26</v>
      </c>
      <c r="AA25">
        <v>73.790000000000006</v>
      </c>
      <c r="AB25">
        <v>89.12</v>
      </c>
      <c r="AC25">
        <v>135.13999999999999</v>
      </c>
      <c r="AD25">
        <v>14.48</v>
      </c>
      <c r="AE25">
        <v>40.94</v>
      </c>
      <c r="AF25">
        <v>80.33</v>
      </c>
      <c r="AG25">
        <v>99.538700000000006</v>
      </c>
      <c r="AH25">
        <v>98.76</v>
      </c>
      <c r="AI25">
        <v>107.46</v>
      </c>
      <c r="AJ25">
        <v>37.19</v>
      </c>
    </row>
    <row r="26" spans="2:36" x14ac:dyDescent="0.35">
      <c r="B26" s="2">
        <v>45555</v>
      </c>
      <c r="C26">
        <v>45.66</v>
      </c>
      <c r="D26">
        <v>56.46</v>
      </c>
      <c r="E26">
        <v>48.38</v>
      </c>
      <c r="F26">
        <v>71.400000000000006</v>
      </c>
      <c r="G26">
        <v>133.18</v>
      </c>
      <c r="H26">
        <v>130</v>
      </c>
      <c r="I26">
        <v>151.31</v>
      </c>
      <c r="J26">
        <v>147.88999999999999</v>
      </c>
      <c r="K26">
        <v>67.28</v>
      </c>
      <c r="L26">
        <v>125.59</v>
      </c>
      <c r="M26">
        <v>222.53</v>
      </c>
      <c r="N26">
        <v>89.2</v>
      </c>
      <c r="O26">
        <v>62.26</v>
      </c>
      <c r="P26">
        <v>237.9</v>
      </c>
      <c r="Q26">
        <v>155.28</v>
      </c>
      <c r="R26">
        <v>147.97999999999999</v>
      </c>
      <c r="S26">
        <v>196.69</v>
      </c>
      <c r="T26">
        <v>76.569999999999993</v>
      </c>
      <c r="U26">
        <v>83.05</v>
      </c>
      <c r="V26">
        <v>94.07</v>
      </c>
      <c r="W26">
        <v>40.51</v>
      </c>
      <c r="X26">
        <v>43.4</v>
      </c>
      <c r="Y26">
        <v>39.340000000000003</v>
      </c>
      <c r="Z26">
        <v>36.770000000000003</v>
      </c>
      <c r="AA26">
        <v>73.61</v>
      </c>
      <c r="AB26">
        <v>88.76</v>
      </c>
      <c r="AC26">
        <v>134.81</v>
      </c>
      <c r="AD26">
        <v>14.37</v>
      </c>
      <c r="AE26">
        <v>40.659999999999997</v>
      </c>
      <c r="AF26">
        <v>80.08</v>
      </c>
      <c r="AG26">
        <v>98.9636</v>
      </c>
      <c r="AH26">
        <v>97.79</v>
      </c>
      <c r="AI26">
        <v>107.05</v>
      </c>
      <c r="AJ26">
        <v>37.11</v>
      </c>
    </row>
    <row r="27" spans="2:36" x14ac:dyDescent="0.35">
      <c r="B27" s="2">
        <v>45554</v>
      </c>
      <c r="C27">
        <v>45.69</v>
      </c>
      <c r="D27">
        <v>56.69</v>
      </c>
      <c r="E27">
        <v>48.93</v>
      </c>
      <c r="F27">
        <v>71.67</v>
      </c>
      <c r="G27">
        <v>134.12</v>
      </c>
      <c r="H27">
        <v>131.72</v>
      </c>
      <c r="I27">
        <v>151.30000000000001</v>
      </c>
      <c r="J27">
        <v>147.28</v>
      </c>
      <c r="K27">
        <v>68.88</v>
      </c>
      <c r="L27">
        <v>128.58000000000001</v>
      </c>
      <c r="M27">
        <v>223.62</v>
      </c>
      <c r="N27">
        <v>89.19</v>
      </c>
      <c r="O27">
        <v>62.72</v>
      </c>
      <c r="P27">
        <v>241.09</v>
      </c>
      <c r="Q27">
        <v>155.91999999999999</v>
      </c>
      <c r="R27">
        <v>149.47</v>
      </c>
      <c r="S27">
        <v>197.14</v>
      </c>
      <c r="T27">
        <v>77.209999999999994</v>
      </c>
      <c r="U27">
        <v>82.65</v>
      </c>
      <c r="V27">
        <v>94.74</v>
      </c>
      <c r="W27">
        <v>39.72</v>
      </c>
      <c r="X27">
        <v>43.67</v>
      </c>
      <c r="Y27">
        <v>39.840000000000003</v>
      </c>
      <c r="Z27">
        <v>37.630000000000003</v>
      </c>
      <c r="AA27">
        <v>74.55</v>
      </c>
      <c r="AB27">
        <v>88.96</v>
      </c>
      <c r="AC27">
        <v>134.82</v>
      </c>
      <c r="AD27">
        <v>14.53</v>
      </c>
      <c r="AE27">
        <v>41.14</v>
      </c>
      <c r="AF27">
        <v>78.02</v>
      </c>
      <c r="AG27">
        <v>98.917500000000004</v>
      </c>
      <c r="AH27">
        <v>98.18</v>
      </c>
      <c r="AI27">
        <v>107.74</v>
      </c>
      <c r="AJ27">
        <v>37.19</v>
      </c>
    </row>
    <row r="28" spans="2:36" x14ac:dyDescent="0.35">
      <c r="B28" s="2">
        <v>45553</v>
      </c>
      <c r="C28">
        <v>45.19</v>
      </c>
      <c r="D28">
        <v>56.63</v>
      </c>
      <c r="E28">
        <v>47.61</v>
      </c>
      <c r="F28">
        <v>70.61</v>
      </c>
      <c r="G28">
        <v>131.85</v>
      </c>
      <c r="H28">
        <v>128.43</v>
      </c>
      <c r="I28">
        <v>146.61000000000001</v>
      </c>
      <c r="J28">
        <v>145.81</v>
      </c>
      <c r="K28">
        <v>68.069999999999993</v>
      </c>
      <c r="L28">
        <v>125.56</v>
      </c>
      <c r="M28">
        <v>217.17</v>
      </c>
      <c r="N28">
        <v>86.87</v>
      </c>
      <c r="O28">
        <v>60.49</v>
      </c>
      <c r="P28">
        <v>231.06</v>
      </c>
      <c r="Q28">
        <v>155.36000000000001</v>
      </c>
      <c r="R28">
        <v>147.52000000000001</v>
      </c>
      <c r="S28">
        <v>192.75</v>
      </c>
      <c r="T28">
        <v>76.31</v>
      </c>
      <c r="U28">
        <v>83.14</v>
      </c>
      <c r="V28">
        <v>93.33</v>
      </c>
      <c r="W28">
        <v>39.06</v>
      </c>
      <c r="X28">
        <v>42.16</v>
      </c>
      <c r="Y28">
        <v>38.54</v>
      </c>
      <c r="Z28">
        <v>36.81</v>
      </c>
      <c r="AA28">
        <v>73.255700000000004</v>
      </c>
      <c r="AB28">
        <v>87.91</v>
      </c>
      <c r="AC28">
        <v>132.66999999999999</v>
      </c>
      <c r="AD28">
        <v>14.61</v>
      </c>
      <c r="AE28">
        <v>41.45</v>
      </c>
      <c r="AF28">
        <v>78.48</v>
      </c>
      <c r="AG28">
        <v>96.852500000000006</v>
      </c>
      <c r="AH28">
        <v>98.16</v>
      </c>
      <c r="AI28">
        <v>107.56</v>
      </c>
      <c r="AJ28">
        <v>36.299999999999997</v>
      </c>
    </row>
    <row r="29" spans="2:36" x14ac:dyDescent="0.35">
      <c r="B29" s="2">
        <v>45552</v>
      </c>
      <c r="C29">
        <v>45.33</v>
      </c>
      <c r="D29">
        <v>56.62</v>
      </c>
      <c r="E29">
        <v>47.38</v>
      </c>
      <c r="F29">
        <v>70.790000000000006</v>
      </c>
      <c r="G29">
        <v>131.96</v>
      </c>
      <c r="H29">
        <v>128.17179999999999</v>
      </c>
      <c r="I29">
        <v>146.56</v>
      </c>
      <c r="J29">
        <v>145.72</v>
      </c>
      <c r="K29">
        <v>67.88</v>
      </c>
      <c r="L29">
        <v>125.73</v>
      </c>
      <c r="M29">
        <v>219.17</v>
      </c>
      <c r="N29">
        <v>87.62</v>
      </c>
      <c r="O29">
        <v>60.68</v>
      </c>
      <c r="P29">
        <v>233.72</v>
      </c>
      <c r="Q29">
        <v>155.62</v>
      </c>
      <c r="R29">
        <v>147.83000000000001</v>
      </c>
      <c r="S29">
        <v>193.13</v>
      </c>
      <c r="T29">
        <v>76.260000000000005</v>
      </c>
      <c r="U29">
        <v>83.46</v>
      </c>
      <c r="V29">
        <v>93.73</v>
      </c>
      <c r="W29">
        <v>39.49</v>
      </c>
      <c r="X29">
        <v>41.94</v>
      </c>
      <c r="Y29">
        <v>38.51</v>
      </c>
      <c r="Z29">
        <v>37.25</v>
      </c>
      <c r="AA29">
        <v>73.03</v>
      </c>
      <c r="AB29">
        <v>87.74</v>
      </c>
      <c r="AC29">
        <v>132.19</v>
      </c>
      <c r="AD29">
        <v>14.66</v>
      </c>
      <c r="AE29">
        <v>41.46</v>
      </c>
      <c r="AF29">
        <v>79.08</v>
      </c>
      <c r="AG29">
        <v>97.213800000000006</v>
      </c>
      <c r="AH29">
        <v>98.28</v>
      </c>
      <c r="AI29">
        <v>107.59</v>
      </c>
      <c r="AJ29">
        <v>36.54</v>
      </c>
    </row>
    <row r="30" spans="2:36" x14ac:dyDescent="0.35">
      <c r="B30" s="2">
        <v>45551</v>
      </c>
      <c r="C30">
        <v>45.09</v>
      </c>
      <c r="D30">
        <v>56.53</v>
      </c>
      <c r="E30">
        <v>47.15</v>
      </c>
      <c r="F30">
        <v>70.331999999999994</v>
      </c>
      <c r="G30">
        <v>131.24</v>
      </c>
      <c r="H30">
        <v>126.9284</v>
      </c>
      <c r="I30">
        <v>145.68</v>
      </c>
      <c r="J30">
        <v>146.07</v>
      </c>
      <c r="K30">
        <v>67.06</v>
      </c>
      <c r="L30">
        <v>124.72</v>
      </c>
      <c r="M30">
        <v>219.6</v>
      </c>
      <c r="N30">
        <v>88.02</v>
      </c>
      <c r="O30">
        <v>60.72</v>
      </c>
      <c r="P30">
        <v>233.8</v>
      </c>
      <c r="Q30">
        <v>157.24</v>
      </c>
      <c r="R30">
        <v>148.09</v>
      </c>
      <c r="S30">
        <v>192.15</v>
      </c>
      <c r="T30">
        <v>75.64</v>
      </c>
      <c r="U30">
        <v>84.26</v>
      </c>
      <c r="V30">
        <v>93.55</v>
      </c>
      <c r="W30">
        <v>39.89</v>
      </c>
      <c r="X30">
        <v>41.8</v>
      </c>
      <c r="Y30">
        <v>38.58</v>
      </c>
      <c r="Z30">
        <v>37.28</v>
      </c>
      <c r="AA30">
        <v>72.55</v>
      </c>
      <c r="AB30">
        <v>86.57</v>
      </c>
      <c r="AC30">
        <v>129.86000000000001</v>
      </c>
      <c r="AD30">
        <v>14.55</v>
      </c>
      <c r="AE30">
        <v>40.57</v>
      </c>
      <c r="AF30">
        <v>79.14</v>
      </c>
      <c r="AG30">
        <v>97.322800000000001</v>
      </c>
      <c r="AH30">
        <v>98.97</v>
      </c>
      <c r="AI30">
        <v>108.47</v>
      </c>
      <c r="AJ30">
        <v>36.450000000000003</v>
      </c>
    </row>
    <row r="31" spans="2:36" x14ac:dyDescent="0.35">
      <c r="B31" s="2">
        <v>45548</v>
      </c>
      <c r="C31">
        <v>44.51</v>
      </c>
      <c r="D31">
        <v>55.92</v>
      </c>
      <c r="E31">
        <v>46.62</v>
      </c>
      <c r="F31">
        <v>69.41</v>
      </c>
      <c r="G31">
        <v>130.57</v>
      </c>
      <c r="H31">
        <v>126.61</v>
      </c>
      <c r="I31">
        <v>145.04</v>
      </c>
      <c r="J31">
        <v>145.38999999999999</v>
      </c>
      <c r="K31">
        <v>66.81</v>
      </c>
      <c r="L31">
        <v>123.97</v>
      </c>
      <c r="M31">
        <v>220.44</v>
      </c>
      <c r="N31">
        <v>87.33</v>
      </c>
      <c r="O31">
        <v>61.32</v>
      </c>
      <c r="P31">
        <v>236.91</v>
      </c>
      <c r="Q31">
        <v>156.16</v>
      </c>
      <c r="R31">
        <v>147.81</v>
      </c>
      <c r="S31">
        <v>192.48</v>
      </c>
      <c r="T31">
        <v>75.52</v>
      </c>
      <c r="U31">
        <v>83.93</v>
      </c>
      <c r="V31">
        <v>92.69</v>
      </c>
      <c r="W31">
        <v>40.090000000000003</v>
      </c>
      <c r="X31">
        <v>41.35</v>
      </c>
      <c r="Y31">
        <v>38.229999999999997</v>
      </c>
      <c r="Z31">
        <v>37.14</v>
      </c>
      <c r="AA31">
        <v>72.3</v>
      </c>
      <c r="AB31">
        <v>85.59</v>
      </c>
      <c r="AC31">
        <v>128.55000000000001</v>
      </c>
      <c r="AD31">
        <v>14.45</v>
      </c>
      <c r="AE31">
        <v>40.58</v>
      </c>
      <c r="AF31">
        <v>78.540000000000006</v>
      </c>
      <c r="AG31">
        <v>96.31</v>
      </c>
      <c r="AH31">
        <v>98.64</v>
      </c>
      <c r="AI31">
        <v>108.23</v>
      </c>
      <c r="AJ31">
        <v>36.44</v>
      </c>
    </row>
    <row r="32" spans="2:36" x14ac:dyDescent="0.35">
      <c r="B32" s="2">
        <v>45547</v>
      </c>
      <c r="C32">
        <v>44.38</v>
      </c>
      <c r="D32">
        <v>55.29</v>
      </c>
      <c r="E32">
        <v>45.9</v>
      </c>
      <c r="F32">
        <v>69.069999999999993</v>
      </c>
      <c r="G32">
        <v>129.26</v>
      </c>
      <c r="H32">
        <v>123.78</v>
      </c>
      <c r="I32">
        <v>142.85</v>
      </c>
      <c r="J32">
        <v>144.16999999999999</v>
      </c>
      <c r="K32">
        <v>65.88</v>
      </c>
      <c r="L32">
        <v>120.38</v>
      </c>
      <c r="M32">
        <v>219.34</v>
      </c>
      <c r="N32">
        <v>87.59</v>
      </c>
      <c r="O32">
        <v>59.69</v>
      </c>
      <c r="P32">
        <v>233.9</v>
      </c>
      <c r="Q32">
        <v>155.84</v>
      </c>
      <c r="R32">
        <v>145.56</v>
      </c>
      <c r="S32">
        <v>191.18</v>
      </c>
      <c r="T32">
        <v>73.400000000000006</v>
      </c>
      <c r="U32">
        <v>83.34</v>
      </c>
      <c r="V32">
        <v>91.86</v>
      </c>
      <c r="W32">
        <v>39.21</v>
      </c>
      <c r="X32">
        <v>40.9</v>
      </c>
      <c r="Y32">
        <v>37.619999999999997</v>
      </c>
      <c r="Z32">
        <v>37.68</v>
      </c>
      <c r="AA32">
        <v>71.489999999999995</v>
      </c>
      <c r="AB32">
        <v>85.11</v>
      </c>
      <c r="AC32">
        <v>127.25</v>
      </c>
      <c r="AD32">
        <v>14.27</v>
      </c>
      <c r="AE32">
        <v>40.04</v>
      </c>
      <c r="AF32">
        <v>77.45</v>
      </c>
      <c r="AG32">
        <v>95.28</v>
      </c>
      <c r="AH32">
        <v>97.62</v>
      </c>
      <c r="AI32">
        <v>107.26</v>
      </c>
      <c r="AJ32">
        <v>36.090000000000003</v>
      </c>
    </row>
    <row r="33" spans="2:36" x14ac:dyDescent="0.35">
      <c r="B33" s="2">
        <v>45546</v>
      </c>
      <c r="C33">
        <v>44.28</v>
      </c>
      <c r="D33">
        <v>54.68</v>
      </c>
      <c r="E33">
        <v>45.94</v>
      </c>
      <c r="F33">
        <v>69.03</v>
      </c>
      <c r="G33">
        <v>128.27000000000001</v>
      </c>
      <c r="H33">
        <v>121.88</v>
      </c>
      <c r="I33">
        <v>140.83000000000001</v>
      </c>
      <c r="J33">
        <v>142.29</v>
      </c>
      <c r="K33">
        <v>65.86</v>
      </c>
      <c r="L33">
        <v>117.81</v>
      </c>
      <c r="M33">
        <v>217.54</v>
      </c>
      <c r="N33">
        <v>86.67</v>
      </c>
      <c r="O33">
        <v>59.63</v>
      </c>
      <c r="P33">
        <v>233.4</v>
      </c>
      <c r="Q33">
        <v>155.28</v>
      </c>
      <c r="R33">
        <v>145.62</v>
      </c>
      <c r="S33">
        <v>189.05</v>
      </c>
      <c r="T33">
        <v>72.28</v>
      </c>
      <c r="U33">
        <v>82.83</v>
      </c>
      <c r="V33">
        <v>91.02</v>
      </c>
      <c r="W33">
        <v>37.39</v>
      </c>
      <c r="X33">
        <v>39.72</v>
      </c>
      <c r="Y33">
        <v>36.93</v>
      </c>
      <c r="Z33">
        <v>37.71</v>
      </c>
      <c r="AA33">
        <v>71.3</v>
      </c>
      <c r="AB33">
        <v>84.35</v>
      </c>
      <c r="AC33">
        <v>126.87</v>
      </c>
      <c r="AD33">
        <v>14.37</v>
      </c>
      <c r="AE33">
        <v>40.49</v>
      </c>
      <c r="AF33">
        <v>77.28</v>
      </c>
      <c r="AG33">
        <v>93.65</v>
      </c>
      <c r="AH33">
        <v>97.21</v>
      </c>
      <c r="AI33">
        <v>106.58</v>
      </c>
      <c r="AJ33">
        <v>36.07</v>
      </c>
    </row>
    <row r="34" spans="2:36" x14ac:dyDescent="0.35">
      <c r="B34" s="2">
        <v>45545</v>
      </c>
      <c r="C34">
        <v>44.49</v>
      </c>
      <c r="D34">
        <v>55.25</v>
      </c>
      <c r="E34">
        <v>46.33</v>
      </c>
      <c r="F34">
        <v>69.180000000000007</v>
      </c>
      <c r="G34">
        <v>128.04</v>
      </c>
      <c r="H34">
        <v>121.19</v>
      </c>
      <c r="I34">
        <v>138.62</v>
      </c>
      <c r="J34">
        <v>142.38999999999999</v>
      </c>
      <c r="K34">
        <v>66.03</v>
      </c>
      <c r="L34">
        <v>118.46</v>
      </c>
      <c r="M34">
        <v>210.36</v>
      </c>
      <c r="N34">
        <v>85.75</v>
      </c>
      <c r="O34">
        <v>57.41</v>
      </c>
      <c r="P34">
        <v>221.94</v>
      </c>
      <c r="Q34">
        <v>155.74</v>
      </c>
      <c r="R34">
        <v>144.91999999999999</v>
      </c>
      <c r="S34">
        <v>187.18</v>
      </c>
      <c r="T34">
        <v>72.349999999999994</v>
      </c>
      <c r="U34">
        <v>83.61</v>
      </c>
      <c r="V34">
        <v>90.8</v>
      </c>
      <c r="W34">
        <v>37.22</v>
      </c>
      <c r="X34">
        <v>38.97</v>
      </c>
      <c r="Y34">
        <v>36.29</v>
      </c>
      <c r="Z34">
        <v>35.090000000000003</v>
      </c>
      <c r="AA34">
        <v>71.31</v>
      </c>
      <c r="AB34">
        <v>85.14</v>
      </c>
      <c r="AC34">
        <v>126.92</v>
      </c>
      <c r="AD34">
        <v>13.88</v>
      </c>
      <c r="AE34">
        <v>38.1</v>
      </c>
      <c r="AF34">
        <v>77.040000000000006</v>
      </c>
      <c r="AG34">
        <v>92.66</v>
      </c>
      <c r="AH34">
        <v>97.4</v>
      </c>
      <c r="AI34">
        <v>106.76</v>
      </c>
      <c r="AJ34">
        <v>35.409999999999997</v>
      </c>
    </row>
    <row r="35" spans="2:36" x14ac:dyDescent="0.35">
      <c r="B35" s="2">
        <v>45544</v>
      </c>
      <c r="C35">
        <v>44.95</v>
      </c>
      <c r="D35">
        <v>55.52</v>
      </c>
      <c r="E35">
        <v>47.02</v>
      </c>
      <c r="F35">
        <v>69.959999999999994</v>
      </c>
      <c r="G35">
        <v>127.82</v>
      </c>
      <c r="H35">
        <v>121.55</v>
      </c>
      <c r="I35">
        <v>137.52000000000001</v>
      </c>
      <c r="J35">
        <v>142.93</v>
      </c>
      <c r="K35">
        <v>66.150000000000006</v>
      </c>
      <c r="L35">
        <v>117.85</v>
      </c>
      <c r="M35">
        <v>207.26</v>
      </c>
      <c r="N35">
        <v>84.41</v>
      </c>
      <c r="O35">
        <v>56.87</v>
      </c>
      <c r="P35">
        <v>219.86</v>
      </c>
      <c r="Q35">
        <v>155.03</v>
      </c>
      <c r="R35">
        <v>144.53</v>
      </c>
      <c r="S35">
        <v>185.06</v>
      </c>
      <c r="T35">
        <v>72.55</v>
      </c>
      <c r="U35">
        <v>83.63</v>
      </c>
      <c r="V35">
        <v>90.76</v>
      </c>
      <c r="W35">
        <v>36.76</v>
      </c>
      <c r="X35">
        <v>39.14</v>
      </c>
      <c r="Y35">
        <v>36.57</v>
      </c>
      <c r="Z35">
        <v>35.369999999999997</v>
      </c>
      <c r="AA35">
        <v>72.260000000000005</v>
      </c>
      <c r="AB35">
        <v>86.63</v>
      </c>
      <c r="AC35">
        <v>128.32</v>
      </c>
      <c r="AD35">
        <v>13.87</v>
      </c>
      <c r="AE35">
        <v>38.17</v>
      </c>
      <c r="AF35">
        <v>76.680000000000007</v>
      </c>
      <c r="AG35">
        <v>92.723799999999997</v>
      </c>
      <c r="AH35">
        <v>96.01</v>
      </c>
      <c r="AI35">
        <v>105.23</v>
      </c>
      <c r="AJ35">
        <v>35.22</v>
      </c>
    </row>
    <row r="36" spans="2:36" x14ac:dyDescent="0.35">
      <c r="B36" s="2">
        <v>45541</v>
      </c>
      <c r="C36">
        <v>44.29</v>
      </c>
      <c r="D36">
        <v>55.18</v>
      </c>
      <c r="E36">
        <v>46.15</v>
      </c>
      <c r="F36">
        <v>69</v>
      </c>
      <c r="G36">
        <v>125.89</v>
      </c>
      <c r="H36">
        <v>121.25</v>
      </c>
      <c r="I36">
        <v>135.22</v>
      </c>
      <c r="J36">
        <v>139.97</v>
      </c>
      <c r="K36">
        <v>65.34</v>
      </c>
      <c r="L36">
        <v>117.36</v>
      </c>
      <c r="M36">
        <v>203.92</v>
      </c>
      <c r="N36">
        <v>83.36</v>
      </c>
      <c r="O36">
        <v>56.15</v>
      </c>
      <c r="P36">
        <v>215</v>
      </c>
      <c r="Q36">
        <v>153.94999999999999</v>
      </c>
      <c r="R36">
        <v>142.75</v>
      </c>
      <c r="S36">
        <v>182.4</v>
      </c>
      <c r="T36">
        <v>72.52</v>
      </c>
      <c r="U36">
        <v>82.99</v>
      </c>
      <c r="V36">
        <v>89.89</v>
      </c>
      <c r="W36">
        <v>36.32</v>
      </c>
      <c r="X36">
        <v>38.58</v>
      </c>
      <c r="Y36">
        <v>36.369999999999997</v>
      </c>
      <c r="Z36">
        <v>35.01</v>
      </c>
      <c r="AA36">
        <v>72</v>
      </c>
      <c r="AB36">
        <v>86.01</v>
      </c>
      <c r="AC36">
        <v>129.12</v>
      </c>
      <c r="AD36">
        <v>13.89</v>
      </c>
      <c r="AE36">
        <v>38.97</v>
      </c>
      <c r="AF36">
        <v>75.91</v>
      </c>
      <c r="AG36">
        <v>93.112300000000005</v>
      </c>
      <c r="AH36">
        <v>94.95</v>
      </c>
      <c r="AI36">
        <v>104.18</v>
      </c>
      <c r="AJ36">
        <v>34.770000000000003</v>
      </c>
    </row>
    <row r="37" spans="2:36" x14ac:dyDescent="0.35">
      <c r="B37" s="2">
        <v>45540</v>
      </c>
      <c r="C37">
        <v>44.95</v>
      </c>
      <c r="D37">
        <v>55.86</v>
      </c>
      <c r="E37">
        <v>47.19</v>
      </c>
      <c r="F37">
        <v>70.19</v>
      </c>
      <c r="G37">
        <v>127.18</v>
      </c>
      <c r="H37">
        <v>123.33880000000001</v>
      </c>
      <c r="I37">
        <v>137.37</v>
      </c>
      <c r="J37">
        <v>142.25</v>
      </c>
      <c r="K37">
        <v>66.03</v>
      </c>
      <c r="L37">
        <v>116.78</v>
      </c>
      <c r="M37">
        <v>209.35</v>
      </c>
      <c r="N37">
        <v>84.39</v>
      </c>
      <c r="O37">
        <v>58.55</v>
      </c>
      <c r="P37">
        <v>224.26</v>
      </c>
      <c r="Q37">
        <v>154.47999999999999</v>
      </c>
      <c r="R37">
        <v>144.79</v>
      </c>
      <c r="S37">
        <v>187.13</v>
      </c>
      <c r="T37">
        <v>73.77</v>
      </c>
      <c r="U37">
        <v>83.16</v>
      </c>
      <c r="V37">
        <v>91.04</v>
      </c>
      <c r="W37">
        <v>37.33</v>
      </c>
      <c r="X37">
        <v>39.83</v>
      </c>
      <c r="Y37">
        <v>37.130000000000003</v>
      </c>
      <c r="Z37">
        <v>36.74</v>
      </c>
      <c r="AA37">
        <v>72.48</v>
      </c>
      <c r="AB37">
        <v>87.1</v>
      </c>
      <c r="AC37">
        <v>131.16999999999999</v>
      </c>
      <c r="AD37">
        <v>14.18</v>
      </c>
      <c r="AE37">
        <v>39.99</v>
      </c>
      <c r="AF37">
        <v>76.64</v>
      </c>
      <c r="AG37">
        <v>94.146600000000007</v>
      </c>
      <c r="AH37">
        <v>95.04</v>
      </c>
      <c r="AI37">
        <v>104.42</v>
      </c>
      <c r="AJ37">
        <v>35.520000000000003</v>
      </c>
    </row>
    <row r="38" spans="2:36" x14ac:dyDescent="0.35">
      <c r="B38" s="2">
        <v>45539</v>
      </c>
      <c r="C38">
        <v>45.45</v>
      </c>
      <c r="D38">
        <v>56.4</v>
      </c>
      <c r="E38">
        <v>47.65</v>
      </c>
      <c r="F38">
        <v>70.95</v>
      </c>
      <c r="G38">
        <v>128.68</v>
      </c>
      <c r="H38">
        <v>124.52379999999999</v>
      </c>
      <c r="I38">
        <v>139.59</v>
      </c>
      <c r="J38">
        <v>143.61000000000001</v>
      </c>
      <c r="K38">
        <v>67.099999999999994</v>
      </c>
      <c r="L38">
        <v>117.59</v>
      </c>
      <c r="M38">
        <v>209.67</v>
      </c>
      <c r="N38">
        <v>84.71</v>
      </c>
      <c r="O38">
        <v>59.91</v>
      </c>
      <c r="P38">
        <v>224.65</v>
      </c>
      <c r="Q38">
        <v>156.63</v>
      </c>
      <c r="R38">
        <v>145.5</v>
      </c>
      <c r="S38">
        <v>185.03</v>
      </c>
      <c r="T38">
        <v>74.13</v>
      </c>
      <c r="U38">
        <v>83.48</v>
      </c>
      <c r="V38">
        <v>91.76</v>
      </c>
      <c r="W38">
        <v>36.909999999999997</v>
      </c>
      <c r="X38">
        <v>40.049999999999997</v>
      </c>
      <c r="Y38">
        <v>37.130000000000003</v>
      </c>
      <c r="Z38">
        <v>36.72</v>
      </c>
      <c r="AA38">
        <v>72.88</v>
      </c>
      <c r="AB38">
        <v>87.78</v>
      </c>
      <c r="AC38">
        <v>132.21</v>
      </c>
      <c r="AD38">
        <v>14.09</v>
      </c>
      <c r="AE38">
        <v>40.28</v>
      </c>
      <c r="AF38">
        <v>76.83</v>
      </c>
      <c r="AG38">
        <v>94.72</v>
      </c>
      <c r="AH38">
        <v>95.35</v>
      </c>
      <c r="AI38">
        <v>104.84</v>
      </c>
      <c r="AJ38">
        <v>35.770000000000003</v>
      </c>
    </row>
    <row r="39" spans="2:36" x14ac:dyDescent="0.35">
      <c r="B39" s="2">
        <v>45538</v>
      </c>
      <c r="C39">
        <v>45.4</v>
      </c>
      <c r="D39">
        <v>56.28</v>
      </c>
      <c r="E39">
        <v>48.23</v>
      </c>
      <c r="F39">
        <v>71.040000000000006</v>
      </c>
      <c r="G39">
        <v>128.55000000000001</v>
      </c>
      <c r="H39">
        <v>124.6681</v>
      </c>
      <c r="I39">
        <v>139.01</v>
      </c>
      <c r="J39">
        <v>142.66</v>
      </c>
      <c r="K39">
        <v>66.77</v>
      </c>
      <c r="L39">
        <v>117.72</v>
      </c>
      <c r="M39">
        <v>210.21</v>
      </c>
      <c r="N39">
        <v>84.9</v>
      </c>
      <c r="O39">
        <v>59.08</v>
      </c>
      <c r="P39">
        <v>225.19</v>
      </c>
      <c r="Q39">
        <v>156.9</v>
      </c>
      <c r="R39">
        <v>145.66</v>
      </c>
      <c r="S39">
        <v>184.55</v>
      </c>
      <c r="T39">
        <v>75.040000000000006</v>
      </c>
      <c r="U39">
        <v>83.09</v>
      </c>
      <c r="V39">
        <v>92.14</v>
      </c>
      <c r="W39">
        <v>37.270000000000003</v>
      </c>
      <c r="X39">
        <v>40.08</v>
      </c>
      <c r="Y39">
        <v>37.26</v>
      </c>
      <c r="Z39">
        <v>36.630000000000003</v>
      </c>
      <c r="AA39">
        <v>72.27</v>
      </c>
      <c r="AB39">
        <v>89.01</v>
      </c>
      <c r="AC39">
        <v>134.38999999999999</v>
      </c>
      <c r="AD39">
        <v>13.91</v>
      </c>
      <c r="AE39">
        <v>39.82</v>
      </c>
      <c r="AF39">
        <v>76.180000000000007</v>
      </c>
      <c r="AG39">
        <v>91.883300000000006</v>
      </c>
      <c r="AH39">
        <v>95.08</v>
      </c>
      <c r="AI39">
        <v>104.61</v>
      </c>
      <c r="AJ39">
        <v>35.67</v>
      </c>
    </row>
    <row r="40" spans="2:36" x14ac:dyDescent="0.35">
      <c r="B40" s="2">
        <v>45534</v>
      </c>
      <c r="C40">
        <v>45.74</v>
      </c>
      <c r="D40">
        <v>56.48</v>
      </c>
      <c r="E40">
        <v>48.71</v>
      </c>
      <c r="F40">
        <v>71.760000000000005</v>
      </c>
      <c r="G40">
        <v>131.46</v>
      </c>
      <c r="H40">
        <v>129.56</v>
      </c>
      <c r="I40">
        <v>145.41999999999999</v>
      </c>
      <c r="J40">
        <v>147.71</v>
      </c>
      <c r="K40">
        <v>67.27</v>
      </c>
      <c r="L40">
        <v>120.98</v>
      </c>
      <c r="M40">
        <v>220.33</v>
      </c>
      <c r="N40">
        <v>86.8</v>
      </c>
      <c r="O40">
        <v>62.48</v>
      </c>
      <c r="P40">
        <v>243.46</v>
      </c>
      <c r="Q40">
        <v>157.19999999999999</v>
      </c>
      <c r="R40">
        <v>148.16999999999999</v>
      </c>
      <c r="S40">
        <v>187.12</v>
      </c>
      <c r="T40">
        <v>76.319999999999993</v>
      </c>
      <c r="U40">
        <v>82.51</v>
      </c>
      <c r="V40">
        <v>94.28</v>
      </c>
      <c r="W40">
        <v>38.619999999999997</v>
      </c>
      <c r="X40">
        <v>43.34</v>
      </c>
      <c r="Y40">
        <v>39.159999999999997</v>
      </c>
      <c r="Z40">
        <v>37.909999999999997</v>
      </c>
      <c r="AA40">
        <v>73.55</v>
      </c>
      <c r="AB40">
        <v>91.28</v>
      </c>
      <c r="AC40">
        <v>139.54</v>
      </c>
      <c r="AD40">
        <v>14.29</v>
      </c>
      <c r="AE40">
        <v>41.28</v>
      </c>
      <c r="AF40">
        <v>76.290000000000006</v>
      </c>
      <c r="AG40">
        <v>93.786000000000001</v>
      </c>
      <c r="AH40">
        <v>95.13</v>
      </c>
      <c r="AI40">
        <v>104.77</v>
      </c>
      <c r="AJ40">
        <v>37.07</v>
      </c>
    </row>
    <row r="41" spans="2:36" x14ac:dyDescent="0.35">
      <c r="B41" s="2">
        <v>45533</v>
      </c>
      <c r="C41">
        <v>45.31</v>
      </c>
      <c r="D41">
        <v>56.18</v>
      </c>
      <c r="E41">
        <v>48.18</v>
      </c>
      <c r="F41">
        <v>71.010000000000005</v>
      </c>
      <c r="G41">
        <v>130.07</v>
      </c>
      <c r="H41">
        <v>128.44999999999999</v>
      </c>
      <c r="I41">
        <v>143.46</v>
      </c>
      <c r="J41">
        <v>146.76</v>
      </c>
      <c r="K41">
        <v>66.459999999999994</v>
      </c>
      <c r="L41">
        <v>119.53</v>
      </c>
      <c r="M41">
        <v>217.44</v>
      </c>
      <c r="N41">
        <v>86.29</v>
      </c>
      <c r="O41">
        <v>61.75</v>
      </c>
      <c r="P41">
        <v>237.91</v>
      </c>
      <c r="Q41">
        <v>156.12</v>
      </c>
      <c r="R41">
        <v>148.28</v>
      </c>
      <c r="S41">
        <v>184.34</v>
      </c>
      <c r="T41">
        <v>76.180000000000007</v>
      </c>
      <c r="U41">
        <v>81.86</v>
      </c>
      <c r="V41">
        <v>93.26</v>
      </c>
      <c r="W41">
        <v>38.880000000000003</v>
      </c>
      <c r="X41">
        <v>42.77</v>
      </c>
      <c r="Y41">
        <v>39.090000000000003</v>
      </c>
      <c r="Z41">
        <v>37.4</v>
      </c>
      <c r="AA41">
        <v>73.36</v>
      </c>
      <c r="AB41">
        <v>90.94</v>
      </c>
      <c r="AC41">
        <v>139.85</v>
      </c>
      <c r="AD41">
        <v>14.18</v>
      </c>
      <c r="AE41">
        <v>40.78</v>
      </c>
      <c r="AF41">
        <v>75.72</v>
      </c>
      <c r="AG41">
        <v>93.300600000000003</v>
      </c>
      <c r="AH41">
        <v>94.22</v>
      </c>
      <c r="AI41">
        <v>103.61</v>
      </c>
      <c r="AJ41">
        <v>36.659999999999997</v>
      </c>
    </row>
    <row r="42" spans="2:36" x14ac:dyDescent="0.35">
      <c r="B42" s="2">
        <v>45532</v>
      </c>
      <c r="C42">
        <v>44.91</v>
      </c>
      <c r="D42">
        <v>55.69</v>
      </c>
      <c r="E42">
        <v>47.99</v>
      </c>
      <c r="F42">
        <v>70.48</v>
      </c>
      <c r="G42">
        <v>129.16</v>
      </c>
      <c r="H42">
        <v>127.62</v>
      </c>
      <c r="I42">
        <v>142.51</v>
      </c>
      <c r="J42">
        <v>145.30000000000001</v>
      </c>
      <c r="K42">
        <v>66.25</v>
      </c>
      <c r="L42">
        <v>119.94</v>
      </c>
      <c r="M42">
        <v>219.42</v>
      </c>
      <c r="N42">
        <v>85.25</v>
      </c>
      <c r="O42">
        <v>61.52</v>
      </c>
      <c r="P42">
        <v>240.89</v>
      </c>
      <c r="Q42">
        <v>155.79</v>
      </c>
      <c r="R42">
        <v>147.78</v>
      </c>
      <c r="S42">
        <v>184.12</v>
      </c>
      <c r="T42">
        <v>76.56</v>
      </c>
      <c r="U42">
        <v>82.27</v>
      </c>
      <c r="V42">
        <v>92.75</v>
      </c>
      <c r="W42">
        <v>38.36</v>
      </c>
      <c r="X42">
        <v>42.79</v>
      </c>
      <c r="Y42">
        <v>38.909999999999997</v>
      </c>
      <c r="Z42">
        <v>36.71</v>
      </c>
      <c r="AA42">
        <v>73.09</v>
      </c>
      <c r="AB42">
        <v>89.77</v>
      </c>
      <c r="AC42">
        <v>137.68</v>
      </c>
      <c r="AD42">
        <v>14.27</v>
      </c>
      <c r="AE42">
        <v>40.92</v>
      </c>
      <c r="AF42">
        <v>75.31</v>
      </c>
      <c r="AG42">
        <v>92.859700000000004</v>
      </c>
      <c r="AH42">
        <v>94.51</v>
      </c>
      <c r="AI42">
        <v>103.97</v>
      </c>
      <c r="AJ42">
        <v>36.47</v>
      </c>
    </row>
    <row r="43" spans="2:36" x14ac:dyDescent="0.35">
      <c r="B43" s="2">
        <v>45531</v>
      </c>
      <c r="C43">
        <v>44.8</v>
      </c>
      <c r="D43">
        <v>55.34</v>
      </c>
      <c r="E43">
        <v>47.59</v>
      </c>
      <c r="F43">
        <v>70.34</v>
      </c>
      <c r="G43">
        <v>129.22</v>
      </c>
      <c r="H43">
        <v>127.98</v>
      </c>
      <c r="I43">
        <v>143.22999999999999</v>
      </c>
      <c r="J43">
        <v>144.75</v>
      </c>
      <c r="K43">
        <v>66.319999999999993</v>
      </c>
      <c r="L43">
        <v>120.53</v>
      </c>
      <c r="M43">
        <v>222.49</v>
      </c>
      <c r="N43">
        <v>86.32</v>
      </c>
      <c r="O43">
        <v>63.16</v>
      </c>
      <c r="P43">
        <v>245.01</v>
      </c>
      <c r="Q43">
        <v>155.61000000000001</v>
      </c>
      <c r="R43">
        <v>147.87</v>
      </c>
      <c r="S43">
        <v>185.92</v>
      </c>
      <c r="T43">
        <v>77.7</v>
      </c>
      <c r="U43">
        <v>82.62</v>
      </c>
      <c r="V43">
        <v>93.15</v>
      </c>
      <c r="W43">
        <v>39.22</v>
      </c>
      <c r="X43">
        <v>44.33</v>
      </c>
      <c r="Y43">
        <v>39.76</v>
      </c>
      <c r="Z43">
        <v>37.32</v>
      </c>
      <c r="AA43">
        <v>73.17</v>
      </c>
      <c r="AB43">
        <v>90.35</v>
      </c>
      <c r="AC43">
        <v>138.28</v>
      </c>
      <c r="AD43">
        <v>14.35</v>
      </c>
      <c r="AE43">
        <v>41.53</v>
      </c>
      <c r="AF43">
        <v>75.31</v>
      </c>
      <c r="AG43">
        <v>93.44</v>
      </c>
      <c r="AH43">
        <v>94.88</v>
      </c>
      <c r="AI43">
        <v>104.21</v>
      </c>
      <c r="AJ43">
        <v>36.92</v>
      </c>
    </row>
    <row r="44" spans="2:36" x14ac:dyDescent="0.35">
      <c r="B44" s="2">
        <v>45530</v>
      </c>
      <c r="C44">
        <v>44.57</v>
      </c>
      <c r="D44">
        <v>55.22</v>
      </c>
      <c r="E44">
        <v>47.69</v>
      </c>
      <c r="F44">
        <v>70.06</v>
      </c>
      <c r="G44">
        <v>129.13999999999999</v>
      </c>
      <c r="H44">
        <v>129.12</v>
      </c>
      <c r="I44">
        <v>143.34</v>
      </c>
      <c r="J44">
        <v>144.4</v>
      </c>
      <c r="K44">
        <v>66.504999999999995</v>
      </c>
      <c r="L44">
        <v>121.75</v>
      </c>
      <c r="M44">
        <v>221.15</v>
      </c>
      <c r="N44">
        <v>86.09</v>
      </c>
      <c r="O44">
        <v>63.57</v>
      </c>
      <c r="P44">
        <v>242.57</v>
      </c>
      <c r="Q44">
        <v>155.37</v>
      </c>
      <c r="R44">
        <v>147.88</v>
      </c>
      <c r="S44">
        <v>186.41</v>
      </c>
      <c r="T44">
        <v>77.98</v>
      </c>
      <c r="U44">
        <v>82.42</v>
      </c>
      <c r="V44">
        <v>93.14</v>
      </c>
      <c r="W44">
        <v>39.229999999999997</v>
      </c>
      <c r="X44">
        <v>44.17</v>
      </c>
      <c r="Y44">
        <v>39.630000000000003</v>
      </c>
      <c r="Z44">
        <v>37.51</v>
      </c>
      <c r="AA44">
        <v>73.23</v>
      </c>
      <c r="AB44">
        <v>91.2</v>
      </c>
      <c r="AC44">
        <v>140.09</v>
      </c>
      <c r="AD44">
        <v>14.41</v>
      </c>
      <c r="AE44">
        <v>41.68</v>
      </c>
      <c r="AF44">
        <v>75.91</v>
      </c>
      <c r="AG44">
        <v>95.336500000000001</v>
      </c>
      <c r="AH44">
        <v>94.74</v>
      </c>
      <c r="AI44">
        <v>103.89</v>
      </c>
      <c r="AJ44">
        <v>36.799999999999997</v>
      </c>
    </row>
    <row r="45" spans="2:36" x14ac:dyDescent="0.35">
      <c r="B45" s="2">
        <v>45527</v>
      </c>
      <c r="C45">
        <v>44.43</v>
      </c>
      <c r="D45">
        <v>55.14</v>
      </c>
      <c r="E45">
        <v>47.88</v>
      </c>
      <c r="F45">
        <v>69.920500000000004</v>
      </c>
      <c r="G45">
        <v>129.28</v>
      </c>
      <c r="H45">
        <v>129.62</v>
      </c>
      <c r="I45">
        <v>144.09</v>
      </c>
      <c r="J45">
        <v>144.81</v>
      </c>
      <c r="K45">
        <v>66.92</v>
      </c>
      <c r="L45">
        <v>123.15</v>
      </c>
      <c r="M45">
        <v>223.96</v>
      </c>
      <c r="N45">
        <v>86.37</v>
      </c>
      <c r="O45">
        <v>64.5</v>
      </c>
      <c r="P45">
        <v>248.39</v>
      </c>
      <c r="Q45">
        <v>155.44999999999999</v>
      </c>
      <c r="R45">
        <v>147.94999999999999</v>
      </c>
      <c r="S45">
        <v>187.87</v>
      </c>
      <c r="T45">
        <v>78.040000000000006</v>
      </c>
      <c r="U45">
        <v>81.84</v>
      </c>
      <c r="V45">
        <v>92.73</v>
      </c>
      <c r="W45">
        <v>39.340000000000003</v>
      </c>
      <c r="X45">
        <v>43.97</v>
      </c>
      <c r="Y45">
        <v>39.43</v>
      </c>
      <c r="Z45">
        <v>37.71</v>
      </c>
      <c r="AA45">
        <v>73.11</v>
      </c>
      <c r="AB45">
        <v>90.39</v>
      </c>
      <c r="AC45">
        <v>139.13999999999999</v>
      </c>
      <c r="AD45">
        <v>14.45</v>
      </c>
      <c r="AE45">
        <v>42.17</v>
      </c>
      <c r="AF45">
        <v>75.42</v>
      </c>
      <c r="AG45">
        <v>95.48</v>
      </c>
      <c r="AH45">
        <v>94.78</v>
      </c>
      <c r="AI45">
        <v>104.08</v>
      </c>
      <c r="AJ45">
        <v>37.08</v>
      </c>
    </row>
    <row r="46" spans="2:36" x14ac:dyDescent="0.35">
      <c r="B46" s="2">
        <v>45526</v>
      </c>
      <c r="C46">
        <v>44.05</v>
      </c>
      <c r="D46">
        <v>54.64</v>
      </c>
      <c r="E46">
        <v>46.32</v>
      </c>
      <c r="F46">
        <v>69.069999999999993</v>
      </c>
      <c r="G46">
        <v>128</v>
      </c>
      <c r="H46">
        <v>125.5389</v>
      </c>
      <c r="I46">
        <v>141.47</v>
      </c>
      <c r="J46">
        <v>143.94999999999999</v>
      </c>
      <c r="K46">
        <v>65.86</v>
      </c>
      <c r="L46">
        <v>118.12</v>
      </c>
      <c r="M46">
        <v>220.39</v>
      </c>
      <c r="N46">
        <v>85.88</v>
      </c>
      <c r="O46">
        <v>63.7</v>
      </c>
      <c r="P46">
        <v>242.42</v>
      </c>
      <c r="Q46">
        <v>154.78</v>
      </c>
      <c r="R46">
        <v>146.44999999999999</v>
      </c>
      <c r="S46">
        <v>184.31</v>
      </c>
      <c r="T46">
        <v>76.180000000000007</v>
      </c>
      <c r="U46">
        <v>81.61</v>
      </c>
      <c r="V46">
        <v>91.52</v>
      </c>
      <c r="W46">
        <v>38.78</v>
      </c>
      <c r="X46">
        <v>42.6</v>
      </c>
      <c r="Y46">
        <v>38.68</v>
      </c>
      <c r="Z46">
        <v>36.94</v>
      </c>
      <c r="AA46">
        <v>71.739999999999995</v>
      </c>
      <c r="AB46">
        <v>89.06</v>
      </c>
      <c r="AC46">
        <v>136.34</v>
      </c>
      <c r="AD46">
        <v>14.05</v>
      </c>
      <c r="AE46">
        <v>40.08</v>
      </c>
      <c r="AF46">
        <v>75.209999999999994</v>
      </c>
      <c r="AG46">
        <v>93.47</v>
      </c>
      <c r="AH46">
        <v>92.74</v>
      </c>
      <c r="AI46">
        <v>102.24</v>
      </c>
      <c r="AJ46">
        <v>36.64</v>
      </c>
    </row>
    <row r="47" spans="2:36" x14ac:dyDescent="0.35">
      <c r="B47" s="2">
        <v>45525</v>
      </c>
      <c r="C47">
        <v>43.8</v>
      </c>
      <c r="D47">
        <v>54.26</v>
      </c>
      <c r="E47">
        <v>46.05</v>
      </c>
      <c r="F47">
        <v>68.77</v>
      </c>
      <c r="G47">
        <v>128.16</v>
      </c>
      <c r="H47">
        <v>126.53</v>
      </c>
      <c r="I47">
        <v>142.32</v>
      </c>
      <c r="J47">
        <v>143.88999999999999</v>
      </c>
      <c r="K47">
        <v>66.17</v>
      </c>
      <c r="L47">
        <v>118.69</v>
      </c>
      <c r="M47">
        <v>225.58</v>
      </c>
      <c r="N47">
        <v>87.22</v>
      </c>
      <c r="O47">
        <v>65.459999999999994</v>
      </c>
      <c r="P47">
        <v>250.63</v>
      </c>
      <c r="Q47">
        <v>154.68</v>
      </c>
      <c r="R47">
        <v>148.15</v>
      </c>
      <c r="S47">
        <v>187.55</v>
      </c>
      <c r="T47">
        <v>77.489999999999995</v>
      </c>
      <c r="U47">
        <v>81.73</v>
      </c>
      <c r="V47">
        <v>91.71</v>
      </c>
      <c r="W47">
        <v>39.770000000000003</v>
      </c>
      <c r="X47">
        <v>43.5</v>
      </c>
      <c r="Y47">
        <v>39.31</v>
      </c>
      <c r="Z47">
        <v>37.799999999999997</v>
      </c>
      <c r="AA47">
        <v>72.44</v>
      </c>
      <c r="AB47">
        <v>88.83</v>
      </c>
      <c r="AC47">
        <v>136.79</v>
      </c>
      <c r="AD47">
        <v>14.27</v>
      </c>
      <c r="AE47">
        <v>41.13</v>
      </c>
      <c r="AF47">
        <v>75.3</v>
      </c>
      <c r="AG47">
        <v>94.731999999999999</v>
      </c>
      <c r="AH47">
        <v>92.47</v>
      </c>
      <c r="AI47">
        <v>101.79</v>
      </c>
      <c r="AJ47">
        <v>37.25</v>
      </c>
    </row>
    <row r="48" spans="2:36" x14ac:dyDescent="0.35">
      <c r="B48" s="2">
        <v>45524</v>
      </c>
      <c r="C48">
        <v>43.87</v>
      </c>
      <c r="D48">
        <v>54.01</v>
      </c>
      <c r="E48">
        <v>46.06</v>
      </c>
      <c r="F48">
        <v>68.92</v>
      </c>
      <c r="G48">
        <v>127.39</v>
      </c>
      <c r="H48">
        <v>125.18</v>
      </c>
      <c r="I48">
        <v>140.66999999999999</v>
      </c>
      <c r="J48">
        <v>143.34</v>
      </c>
      <c r="K48">
        <v>65.819999999999993</v>
      </c>
      <c r="L48">
        <v>115.31</v>
      </c>
      <c r="M48">
        <v>224.26</v>
      </c>
      <c r="N48">
        <v>86.69</v>
      </c>
      <c r="O48">
        <v>63.93</v>
      </c>
      <c r="P48">
        <v>248.06</v>
      </c>
      <c r="Q48">
        <v>154.41999999999999</v>
      </c>
      <c r="R48">
        <v>147.38</v>
      </c>
      <c r="S48">
        <v>185.21</v>
      </c>
      <c r="T48">
        <v>76.52</v>
      </c>
      <c r="U48">
        <v>81.180000000000007</v>
      </c>
      <c r="V48">
        <v>90.67</v>
      </c>
      <c r="W48">
        <v>39.5</v>
      </c>
      <c r="X48">
        <v>42.63</v>
      </c>
      <c r="Y48">
        <v>38.57</v>
      </c>
      <c r="Z48">
        <v>36.5</v>
      </c>
      <c r="AA48">
        <v>71.77</v>
      </c>
      <c r="AB48">
        <v>88.68</v>
      </c>
      <c r="AC48">
        <v>136.72</v>
      </c>
      <c r="AD48">
        <v>14.21</v>
      </c>
      <c r="AE48">
        <v>40.74</v>
      </c>
      <c r="AF48">
        <v>74.77</v>
      </c>
      <c r="AG48">
        <v>94.51</v>
      </c>
      <c r="AH48">
        <v>91.98</v>
      </c>
      <c r="AI48">
        <v>101.22</v>
      </c>
      <c r="AJ48">
        <v>36.86</v>
      </c>
    </row>
    <row r="49" spans="2:36" x14ac:dyDescent="0.35">
      <c r="B49" s="2">
        <v>45523</v>
      </c>
      <c r="C49">
        <v>44.01</v>
      </c>
      <c r="D49">
        <v>54.4</v>
      </c>
      <c r="E49">
        <v>46.56</v>
      </c>
      <c r="F49">
        <v>69.23</v>
      </c>
      <c r="G49">
        <v>127.74</v>
      </c>
      <c r="H49">
        <v>126.99</v>
      </c>
      <c r="I49">
        <v>141.6</v>
      </c>
      <c r="J49">
        <v>144.49</v>
      </c>
      <c r="K49">
        <v>66.31</v>
      </c>
      <c r="L49">
        <v>116.1</v>
      </c>
      <c r="M49">
        <v>225.05</v>
      </c>
      <c r="N49">
        <v>86.5</v>
      </c>
      <c r="O49">
        <v>65.23</v>
      </c>
      <c r="P49">
        <v>251.34</v>
      </c>
      <c r="Q49">
        <v>153.80000000000001</v>
      </c>
      <c r="R49">
        <v>147.80000000000001</v>
      </c>
      <c r="S49">
        <v>185.38</v>
      </c>
      <c r="T49">
        <v>77.12</v>
      </c>
      <c r="U49">
        <v>80.78</v>
      </c>
      <c r="V49">
        <v>91</v>
      </c>
      <c r="W49">
        <v>39.22</v>
      </c>
      <c r="X49">
        <v>43.03</v>
      </c>
      <c r="Y49">
        <v>38.840000000000003</v>
      </c>
      <c r="Z49">
        <v>36.74</v>
      </c>
      <c r="AA49">
        <v>72.459999999999994</v>
      </c>
      <c r="AB49">
        <v>91.08</v>
      </c>
      <c r="AC49">
        <v>140.32</v>
      </c>
      <c r="AD49">
        <v>14.37</v>
      </c>
      <c r="AE49">
        <v>41.6</v>
      </c>
      <c r="AF49">
        <v>74.930000000000007</v>
      </c>
      <c r="AG49">
        <v>94.212400000000002</v>
      </c>
      <c r="AH49">
        <v>92.09</v>
      </c>
      <c r="AI49">
        <v>101.32</v>
      </c>
      <c r="AJ49">
        <v>36.950000000000003</v>
      </c>
    </row>
    <row r="50" spans="2:36" x14ac:dyDescent="0.35">
      <c r="B50" s="2">
        <v>45520</v>
      </c>
      <c r="C50">
        <v>43.77</v>
      </c>
      <c r="D50">
        <v>54.16</v>
      </c>
      <c r="E50">
        <v>46.14</v>
      </c>
      <c r="F50">
        <v>68.792599999999993</v>
      </c>
      <c r="G50">
        <v>126.97</v>
      </c>
      <c r="H50">
        <v>125.60469999999999</v>
      </c>
      <c r="I50">
        <v>140.06</v>
      </c>
      <c r="J50">
        <v>143.88</v>
      </c>
      <c r="K50">
        <v>65.489999999999995</v>
      </c>
      <c r="L50">
        <v>114.11</v>
      </c>
      <c r="M50">
        <v>221.4</v>
      </c>
      <c r="N50">
        <v>85.52</v>
      </c>
      <c r="O50">
        <v>62.73</v>
      </c>
      <c r="P50">
        <v>246.71</v>
      </c>
      <c r="Q50">
        <v>152.87</v>
      </c>
      <c r="R50">
        <v>144.85</v>
      </c>
      <c r="S50">
        <v>183.13</v>
      </c>
      <c r="T50">
        <v>77.09</v>
      </c>
      <c r="U50">
        <v>80.510000000000005</v>
      </c>
      <c r="V50">
        <v>90.57</v>
      </c>
      <c r="W50">
        <v>38.49</v>
      </c>
      <c r="X50">
        <v>42.3</v>
      </c>
      <c r="Y50">
        <v>38.380000000000003</v>
      </c>
      <c r="Z50">
        <v>36.380000000000003</v>
      </c>
      <c r="AA50">
        <v>72.150000000000006</v>
      </c>
      <c r="AB50">
        <v>90.47</v>
      </c>
      <c r="AC50">
        <v>139.31</v>
      </c>
      <c r="AD50">
        <v>14.17</v>
      </c>
      <c r="AE50">
        <v>40.700000000000003</v>
      </c>
      <c r="AF50">
        <v>74.44</v>
      </c>
      <c r="AG50">
        <v>92.88</v>
      </c>
      <c r="AH50">
        <v>91.33</v>
      </c>
      <c r="AI50">
        <v>100.54</v>
      </c>
      <c r="AJ50">
        <v>36.619999999999997</v>
      </c>
    </row>
    <row r="51" spans="2:36" x14ac:dyDescent="0.35">
      <c r="B51" s="2">
        <v>45519</v>
      </c>
      <c r="C51">
        <v>43.45</v>
      </c>
      <c r="D51">
        <v>53.67</v>
      </c>
      <c r="E51">
        <v>45.6</v>
      </c>
      <c r="F51">
        <v>68.349999999999994</v>
      </c>
      <c r="G51">
        <v>127.15</v>
      </c>
      <c r="H51">
        <v>126</v>
      </c>
      <c r="I51">
        <v>140.24</v>
      </c>
      <c r="J51">
        <v>143.35</v>
      </c>
      <c r="K51">
        <v>65.47</v>
      </c>
      <c r="L51">
        <v>114.09</v>
      </c>
      <c r="M51">
        <v>221.03</v>
      </c>
      <c r="N51">
        <v>85.42</v>
      </c>
      <c r="O51">
        <v>62.81</v>
      </c>
      <c r="P51">
        <v>246.37</v>
      </c>
      <c r="Q51">
        <v>152.71</v>
      </c>
      <c r="R51">
        <v>144.94999999999999</v>
      </c>
      <c r="S51">
        <v>182.7</v>
      </c>
      <c r="T51">
        <v>76.5</v>
      </c>
      <c r="U51">
        <v>80.290000000000006</v>
      </c>
      <c r="V51">
        <v>90.46</v>
      </c>
      <c r="W51">
        <v>37.29</v>
      </c>
      <c r="X51">
        <v>42.04</v>
      </c>
      <c r="Y51">
        <v>38.08</v>
      </c>
      <c r="Z51">
        <v>36.36</v>
      </c>
      <c r="AA51">
        <v>71.5</v>
      </c>
      <c r="AB51">
        <v>90.57</v>
      </c>
      <c r="AC51">
        <v>139.88999999999999</v>
      </c>
      <c r="AD51">
        <v>14.19</v>
      </c>
      <c r="AE51">
        <v>41.11</v>
      </c>
      <c r="AF51">
        <v>74.11</v>
      </c>
      <c r="AG51">
        <v>92.33</v>
      </c>
      <c r="AH51">
        <v>91.38</v>
      </c>
      <c r="AI51">
        <v>100.69</v>
      </c>
      <c r="AJ51">
        <v>36.619999999999997</v>
      </c>
    </row>
    <row r="52" spans="2:36" x14ac:dyDescent="0.35">
      <c r="B52" s="2">
        <v>45518</v>
      </c>
      <c r="C52">
        <v>43.05</v>
      </c>
      <c r="D52">
        <v>53.28</v>
      </c>
      <c r="E52">
        <v>44.81</v>
      </c>
      <c r="F52">
        <v>67.58</v>
      </c>
      <c r="G52">
        <v>125.46</v>
      </c>
      <c r="H52">
        <v>122.9</v>
      </c>
      <c r="I52">
        <v>138.15</v>
      </c>
      <c r="J52">
        <v>141.38</v>
      </c>
      <c r="K52">
        <v>64.37</v>
      </c>
      <c r="L52">
        <v>112.59</v>
      </c>
      <c r="M52">
        <v>214.85</v>
      </c>
      <c r="N52">
        <v>83.88</v>
      </c>
      <c r="O52">
        <v>58.71</v>
      </c>
      <c r="P52">
        <v>236.39</v>
      </c>
      <c r="Q52">
        <v>151.76</v>
      </c>
      <c r="R52">
        <v>142.79</v>
      </c>
      <c r="S52">
        <v>177.05</v>
      </c>
      <c r="T52">
        <v>73.400000000000006</v>
      </c>
      <c r="U52">
        <v>79.47</v>
      </c>
      <c r="V52">
        <v>89.05</v>
      </c>
      <c r="W52">
        <v>37.11</v>
      </c>
      <c r="X52">
        <v>40.54</v>
      </c>
      <c r="Y52">
        <v>37.43</v>
      </c>
      <c r="Z52">
        <v>35.58</v>
      </c>
      <c r="AA52">
        <v>70.349999999999994</v>
      </c>
      <c r="AB52">
        <v>89.5</v>
      </c>
      <c r="AC52">
        <v>137.41</v>
      </c>
      <c r="AD52">
        <v>14.06</v>
      </c>
      <c r="AE52">
        <v>40.07</v>
      </c>
      <c r="AF52">
        <v>74.12</v>
      </c>
      <c r="AG52">
        <v>89.487399999999994</v>
      </c>
      <c r="AH52">
        <v>91.45</v>
      </c>
      <c r="AI52">
        <v>100.63</v>
      </c>
      <c r="AJ52">
        <v>35.64</v>
      </c>
    </row>
    <row r="53" spans="2:36" x14ac:dyDescent="0.35">
      <c r="B53" s="2">
        <v>45517</v>
      </c>
      <c r="C53">
        <v>42.53</v>
      </c>
      <c r="D53">
        <v>52.61</v>
      </c>
      <c r="E53">
        <v>44.79</v>
      </c>
      <c r="F53">
        <v>66.930000000000007</v>
      </c>
      <c r="G53">
        <v>124.95</v>
      </c>
      <c r="H53">
        <v>123.2893</v>
      </c>
      <c r="I53">
        <v>137.44999999999999</v>
      </c>
      <c r="J53">
        <v>140.99</v>
      </c>
      <c r="K53">
        <v>64.11</v>
      </c>
      <c r="L53">
        <v>113.08</v>
      </c>
      <c r="M53">
        <v>213.68</v>
      </c>
      <c r="N53">
        <v>83.41</v>
      </c>
      <c r="O53">
        <v>58.41</v>
      </c>
      <c r="P53">
        <v>236.19</v>
      </c>
      <c r="Q53">
        <v>151.22</v>
      </c>
      <c r="R53">
        <v>143.55000000000001</v>
      </c>
      <c r="S53">
        <v>178</v>
      </c>
      <c r="T53">
        <v>73.98</v>
      </c>
      <c r="U53">
        <v>79.11</v>
      </c>
      <c r="V53">
        <v>89.05</v>
      </c>
      <c r="W53">
        <v>37.380000000000003</v>
      </c>
      <c r="X53">
        <v>40.700000000000003</v>
      </c>
      <c r="Y53">
        <v>37.950000000000003</v>
      </c>
      <c r="Z53">
        <v>36.35</v>
      </c>
      <c r="AA53">
        <v>70.63</v>
      </c>
      <c r="AB53">
        <v>88.98</v>
      </c>
      <c r="AC53">
        <v>136.87</v>
      </c>
      <c r="AD53">
        <v>14.16</v>
      </c>
      <c r="AE53">
        <v>40.659999999999997</v>
      </c>
      <c r="AF53">
        <v>74.17</v>
      </c>
      <c r="AG53">
        <v>88.124499999999998</v>
      </c>
      <c r="AH53">
        <v>91.21</v>
      </c>
      <c r="AI53">
        <v>100.26</v>
      </c>
      <c r="AJ53">
        <v>35.659999999999997</v>
      </c>
    </row>
    <row r="54" spans="2:36" x14ac:dyDescent="0.35">
      <c r="B54" s="2">
        <v>45516</v>
      </c>
      <c r="C54">
        <v>42.18</v>
      </c>
      <c r="D54">
        <v>52.36</v>
      </c>
      <c r="E54">
        <v>44.39</v>
      </c>
      <c r="F54">
        <v>66.19</v>
      </c>
      <c r="G54">
        <v>123.65</v>
      </c>
      <c r="H54">
        <v>121.38</v>
      </c>
      <c r="I54">
        <v>135.91999999999999</v>
      </c>
      <c r="J54">
        <v>140.15</v>
      </c>
      <c r="K54">
        <v>63.37</v>
      </c>
      <c r="L54">
        <v>111.16</v>
      </c>
      <c r="M54">
        <v>207.31</v>
      </c>
      <c r="N54">
        <v>81.94</v>
      </c>
      <c r="O54">
        <v>56.79</v>
      </c>
      <c r="P54">
        <v>226.96</v>
      </c>
      <c r="Q54">
        <v>149.41</v>
      </c>
      <c r="R54">
        <v>141.56</v>
      </c>
      <c r="S54">
        <v>173.65</v>
      </c>
      <c r="T54">
        <v>72.73</v>
      </c>
      <c r="U54">
        <v>78.75</v>
      </c>
      <c r="V54">
        <v>88.17</v>
      </c>
      <c r="W54">
        <v>36.9</v>
      </c>
      <c r="X54">
        <v>40.659999999999997</v>
      </c>
      <c r="Y54">
        <v>37.76</v>
      </c>
      <c r="Z54">
        <v>35.520000000000003</v>
      </c>
      <c r="AA54">
        <v>69.38</v>
      </c>
      <c r="AB54">
        <v>89.85</v>
      </c>
      <c r="AC54">
        <v>138.29</v>
      </c>
      <c r="AD54">
        <v>13.82</v>
      </c>
      <c r="AE54">
        <v>39.26</v>
      </c>
      <c r="AF54">
        <v>73.739999999999995</v>
      </c>
      <c r="AG54">
        <v>87.360699999999994</v>
      </c>
      <c r="AH54">
        <v>90.42</v>
      </c>
      <c r="AI54">
        <v>99.22</v>
      </c>
      <c r="AJ54">
        <v>34.880000000000003</v>
      </c>
    </row>
    <row r="55" spans="2:36" x14ac:dyDescent="0.35">
      <c r="B55" s="2">
        <v>45513</v>
      </c>
      <c r="C55">
        <v>42.4</v>
      </c>
      <c r="D55">
        <v>52.63</v>
      </c>
      <c r="E55">
        <v>44.64</v>
      </c>
      <c r="F55">
        <v>66.63</v>
      </c>
      <c r="G55">
        <v>124.28</v>
      </c>
      <c r="H55">
        <v>123.00530000000001</v>
      </c>
      <c r="I55">
        <v>136.37</v>
      </c>
      <c r="J55">
        <v>140.22</v>
      </c>
      <c r="K55">
        <v>63.64</v>
      </c>
      <c r="L55">
        <v>111.98</v>
      </c>
      <c r="M55">
        <v>205.63</v>
      </c>
      <c r="N55">
        <v>82.47</v>
      </c>
      <c r="O55">
        <v>57.27</v>
      </c>
      <c r="P55">
        <v>224.85</v>
      </c>
      <c r="Q55">
        <v>149.97999999999999</v>
      </c>
      <c r="R55">
        <v>142.16999999999999</v>
      </c>
      <c r="S55">
        <v>174.34</v>
      </c>
      <c r="T55">
        <v>73.39</v>
      </c>
      <c r="U55">
        <v>79.150000000000006</v>
      </c>
      <c r="V55">
        <v>88.56</v>
      </c>
      <c r="W55">
        <v>35.840000000000003</v>
      </c>
      <c r="X55">
        <v>40.04</v>
      </c>
      <c r="Y55">
        <v>37.85</v>
      </c>
      <c r="Z55">
        <v>36.159999999999997</v>
      </c>
      <c r="AA55">
        <v>69.760000000000005</v>
      </c>
      <c r="AB55">
        <v>89.41</v>
      </c>
      <c r="AC55">
        <v>136.44</v>
      </c>
      <c r="AD55">
        <v>13.85</v>
      </c>
      <c r="AE55">
        <v>39.39</v>
      </c>
      <c r="AF55">
        <v>73.61</v>
      </c>
      <c r="AG55">
        <v>89.61</v>
      </c>
      <c r="AH55">
        <v>91.09</v>
      </c>
      <c r="AI55">
        <v>100.18</v>
      </c>
      <c r="AJ55">
        <v>34.840000000000003</v>
      </c>
    </row>
    <row r="56" spans="2:36" x14ac:dyDescent="0.35">
      <c r="B56" s="2">
        <v>45512</v>
      </c>
      <c r="C56">
        <v>42.22</v>
      </c>
      <c r="D56">
        <v>52.39</v>
      </c>
      <c r="E56">
        <v>44.62</v>
      </c>
      <c r="F56">
        <v>66.3</v>
      </c>
      <c r="G56">
        <v>124.26</v>
      </c>
      <c r="H56">
        <v>123.51</v>
      </c>
      <c r="I56">
        <v>135.82</v>
      </c>
      <c r="J56">
        <v>139.53</v>
      </c>
      <c r="K56">
        <v>64.2</v>
      </c>
      <c r="L56">
        <v>111.51</v>
      </c>
      <c r="M56">
        <v>204.71</v>
      </c>
      <c r="N56">
        <v>81.56</v>
      </c>
      <c r="O56">
        <v>57.16</v>
      </c>
      <c r="P56">
        <v>224.91</v>
      </c>
      <c r="Q56">
        <v>149.24</v>
      </c>
      <c r="R56">
        <v>142.18</v>
      </c>
      <c r="S56">
        <v>173.76</v>
      </c>
      <c r="T56">
        <v>73.42</v>
      </c>
      <c r="U56">
        <v>79.03</v>
      </c>
      <c r="V56">
        <v>88.63</v>
      </c>
      <c r="W56">
        <v>35.549999999999997</v>
      </c>
      <c r="X56">
        <v>39.74</v>
      </c>
      <c r="Y56">
        <v>37.67</v>
      </c>
      <c r="Z56">
        <v>36.29</v>
      </c>
      <c r="AA56">
        <v>69.97</v>
      </c>
      <c r="AB56">
        <v>89.21</v>
      </c>
      <c r="AC56">
        <v>136.38999999999999</v>
      </c>
      <c r="AD56">
        <v>13.91</v>
      </c>
      <c r="AE56">
        <v>40.200000000000003</v>
      </c>
      <c r="AF56">
        <v>73.36</v>
      </c>
      <c r="AG56">
        <v>89.504400000000004</v>
      </c>
      <c r="AH56">
        <v>90.67</v>
      </c>
      <c r="AI56">
        <v>99.54</v>
      </c>
      <c r="AJ56">
        <v>34.65</v>
      </c>
    </row>
    <row r="57" spans="2:36" x14ac:dyDescent="0.35">
      <c r="B57" s="2">
        <v>45511</v>
      </c>
      <c r="C57">
        <v>41.55</v>
      </c>
      <c r="D57">
        <v>51.9</v>
      </c>
      <c r="E57">
        <v>43.82</v>
      </c>
      <c r="F57">
        <v>65.17</v>
      </c>
      <c r="G57">
        <v>121.46</v>
      </c>
      <c r="H57">
        <v>120.96</v>
      </c>
      <c r="I57">
        <v>131.5</v>
      </c>
      <c r="J57">
        <v>136.51</v>
      </c>
      <c r="K57">
        <v>62.47</v>
      </c>
      <c r="L57">
        <v>109.61</v>
      </c>
      <c r="M57">
        <v>197.34</v>
      </c>
      <c r="N57">
        <v>78.95</v>
      </c>
      <c r="O57">
        <v>53.62</v>
      </c>
      <c r="P57">
        <v>211.47</v>
      </c>
      <c r="Q57">
        <v>146.01</v>
      </c>
      <c r="R57">
        <v>138.19</v>
      </c>
      <c r="S57">
        <v>170.05</v>
      </c>
      <c r="T57">
        <v>71.489999999999995</v>
      </c>
      <c r="U57">
        <v>78.319999999999993</v>
      </c>
      <c r="V57">
        <v>87.28</v>
      </c>
      <c r="W57">
        <v>34.71</v>
      </c>
      <c r="X57">
        <v>38.71</v>
      </c>
      <c r="Y57">
        <v>37.01</v>
      </c>
      <c r="Z57">
        <v>35.68</v>
      </c>
      <c r="AA57">
        <v>68.92</v>
      </c>
      <c r="AB57">
        <v>87.33</v>
      </c>
      <c r="AC57">
        <v>132.38</v>
      </c>
      <c r="AD57">
        <v>13.68</v>
      </c>
      <c r="AE57">
        <v>39.46</v>
      </c>
      <c r="AF57">
        <v>73.28</v>
      </c>
      <c r="AG57">
        <v>88.283600000000007</v>
      </c>
      <c r="AH57">
        <v>89.79</v>
      </c>
      <c r="AI57">
        <v>98.33</v>
      </c>
      <c r="AJ57">
        <v>33.590000000000003</v>
      </c>
    </row>
    <row r="58" spans="2:36" x14ac:dyDescent="0.35">
      <c r="B58" s="2">
        <v>45510</v>
      </c>
      <c r="C58">
        <v>41.5</v>
      </c>
      <c r="D58">
        <v>51.77</v>
      </c>
      <c r="E58">
        <v>44.15</v>
      </c>
      <c r="F58">
        <v>65.180000000000007</v>
      </c>
      <c r="G58">
        <v>122.05</v>
      </c>
      <c r="H58">
        <v>122.91</v>
      </c>
      <c r="I58">
        <v>133.51</v>
      </c>
      <c r="J58">
        <v>135.82</v>
      </c>
      <c r="K58">
        <v>63</v>
      </c>
      <c r="L58">
        <v>112.86</v>
      </c>
      <c r="M58">
        <v>200.59</v>
      </c>
      <c r="N58">
        <v>79.11</v>
      </c>
      <c r="O58">
        <v>54.75</v>
      </c>
      <c r="P58">
        <v>217.46</v>
      </c>
      <c r="Q58">
        <v>147.51</v>
      </c>
      <c r="R58">
        <v>140.72999999999999</v>
      </c>
      <c r="S58">
        <v>173.07</v>
      </c>
      <c r="T58">
        <v>72.89</v>
      </c>
      <c r="U58">
        <v>78.239999999999995</v>
      </c>
      <c r="V58">
        <v>88.48</v>
      </c>
      <c r="W58">
        <v>35.630000000000003</v>
      </c>
      <c r="X58">
        <v>39.700000000000003</v>
      </c>
      <c r="Y58">
        <v>37.229999999999997</v>
      </c>
      <c r="Z58">
        <v>35.94</v>
      </c>
      <c r="AA58">
        <v>68.63</v>
      </c>
      <c r="AB58">
        <v>86.98</v>
      </c>
      <c r="AC58">
        <v>131.47</v>
      </c>
      <c r="AD58">
        <v>13.55</v>
      </c>
      <c r="AE58">
        <v>39.18</v>
      </c>
      <c r="AF58">
        <v>72.87</v>
      </c>
      <c r="AG58">
        <v>86.23</v>
      </c>
      <c r="AH58">
        <v>90.41</v>
      </c>
      <c r="AI58">
        <v>98.99</v>
      </c>
      <c r="AJ58">
        <v>33.909999999999997</v>
      </c>
    </row>
    <row r="59" spans="2:36" x14ac:dyDescent="0.35">
      <c r="B59" s="2">
        <v>45509</v>
      </c>
      <c r="C59">
        <v>40.840000000000003</v>
      </c>
      <c r="D59">
        <v>51.62</v>
      </c>
      <c r="E59">
        <v>43.76</v>
      </c>
      <c r="F59">
        <v>64.2</v>
      </c>
      <c r="G59">
        <v>120.6</v>
      </c>
      <c r="H59">
        <v>120.7</v>
      </c>
      <c r="I59">
        <v>130.94</v>
      </c>
      <c r="J59">
        <v>135.05000000000001</v>
      </c>
      <c r="K59">
        <v>61.35</v>
      </c>
      <c r="L59">
        <v>112.61</v>
      </c>
      <c r="M59">
        <v>197.9</v>
      </c>
      <c r="N59">
        <v>77.94</v>
      </c>
      <c r="O59">
        <v>53.63</v>
      </c>
      <c r="P59">
        <v>213.31</v>
      </c>
      <c r="Q59">
        <v>146.83000000000001</v>
      </c>
      <c r="R59">
        <v>140.1</v>
      </c>
      <c r="S59">
        <v>171.18</v>
      </c>
      <c r="T59">
        <v>72.38</v>
      </c>
      <c r="U59">
        <v>77.7</v>
      </c>
      <c r="V59">
        <v>88.03</v>
      </c>
      <c r="W59">
        <v>35.340000000000003</v>
      </c>
      <c r="X59">
        <v>39.619999999999997</v>
      </c>
      <c r="Y59">
        <v>37.07</v>
      </c>
      <c r="Z59">
        <v>36.270000000000003</v>
      </c>
      <c r="AA59">
        <v>68.44</v>
      </c>
      <c r="AB59">
        <v>86.45</v>
      </c>
      <c r="AC59">
        <v>131</v>
      </c>
      <c r="AD59">
        <v>13.48</v>
      </c>
      <c r="AE59">
        <v>39.119999999999997</v>
      </c>
      <c r="AF59">
        <v>72.260000000000005</v>
      </c>
      <c r="AG59">
        <v>80.930000000000007</v>
      </c>
      <c r="AH59">
        <v>88.66</v>
      </c>
      <c r="AI59">
        <v>96.81</v>
      </c>
      <c r="AJ59">
        <v>33.549999999999997</v>
      </c>
    </row>
    <row r="60" spans="2:36" x14ac:dyDescent="0.35">
      <c r="B60" s="2">
        <v>45506</v>
      </c>
      <c r="C60">
        <v>42.06</v>
      </c>
      <c r="D60">
        <v>53.07</v>
      </c>
      <c r="E60">
        <v>44.83</v>
      </c>
      <c r="F60">
        <v>66.180000000000007</v>
      </c>
      <c r="G60">
        <v>122.73</v>
      </c>
      <c r="H60">
        <v>124.65</v>
      </c>
      <c r="I60">
        <v>133.75</v>
      </c>
      <c r="J60">
        <v>137.19</v>
      </c>
      <c r="K60">
        <v>62.63</v>
      </c>
      <c r="L60">
        <v>115.88</v>
      </c>
      <c r="M60">
        <v>204.72</v>
      </c>
      <c r="N60">
        <v>80.209999999999994</v>
      </c>
      <c r="O60">
        <v>54.23</v>
      </c>
      <c r="P60">
        <v>218.43</v>
      </c>
      <c r="Q60">
        <v>150.86000000000001</v>
      </c>
      <c r="R60">
        <v>144.16999999999999</v>
      </c>
      <c r="S60">
        <v>176.16</v>
      </c>
      <c r="T60">
        <v>74.08</v>
      </c>
      <c r="U60">
        <v>79.260000000000005</v>
      </c>
      <c r="V60">
        <v>90.04</v>
      </c>
      <c r="W60">
        <v>36.479999999999997</v>
      </c>
      <c r="X60">
        <v>41.18</v>
      </c>
      <c r="Y60">
        <v>38.26</v>
      </c>
      <c r="Z60">
        <v>37.29</v>
      </c>
      <c r="AA60">
        <v>69.52</v>
      </c>
      <c r="AB60">
        <v>88.4</v>
      </c>
      <c r="AC60">
        <v>134.75</v>
      </c>
      <c r="AD60">
        <v>13.94</v>
      </c>
      <c r="AE60">
        <v>40.19</v>
      </c>
      <c r="AF60">
        <v>74.22</v>
      </c>
      <c r="AG60">
        <v>84.592399999999998</v>
      </c>
      <c r="AH60">
        <v>91.27</v>
      </c>
      <c r="AI60">
        <v>99.43</v>
      </c>
      <c r="AJ60">
        <v>34.33</v>
      </c>
    </row>
    <row r="61" spans="2:36" x14ac:dyDescent="0.35">
      <c r="B61" s="2">
        <v>45505</v>
      </c>
      <c r="C61">
        <v>43.12</v>
      </c>
      <c r="D61">
        <v>53.82</v>
      </c>
      <c r="E61">
        <v>46.42</v>
      </c>
      <c r="F61">
        <v>68.185000000000002</v>
      </c>
      <c r="G61">
        <v>125.49</v>
      </c>
      <c r="H61">
        <v>129.47</v>
      </c>
      <c r="I61">
        <v>138.94</v>
      </c>
      <c r="J61">
        <v>141.47999999999999</v>
      </c>
      <c r="K61">
        <v>64.53</v>
      </c>
      <c r="L61">
        <v>117.96</v>
      </c>
      <c r="M61">
        <v>210.64</v>
      </c>
      <c r="N61">
        <v>82.98</v>
      </c>
      <c r="O61">
        <v>57.46</v>
      </c>
      <c r="P61">
        <v>231.01</v>
      </c>
      <c r="Q61">
        <v>151.16</v>
      </c>
      <c r="R61">
        <v>147.1</v>
      </c>
      <c r="S61">
        <v>182.89</v>
      </c>
      <c r="T61">
        <v>76.58</v>
      </c>
      <c r="U61">
        <v>78.569999999999993</v>
      </c>
      <c r="V61">
        <v>91.77</v>
      </c>
      <c r="W61">
        <v>37.270000000000003</v>
      </c>
      <c r="X61">
        <v>41.7</v>
      </c>
      <c r="Y61">
        <v>38.82</v>
      </c>
      <c r="Z61">
        <v>37.950000000000003</v>
      </c>
      <c r="AA61">
        <v>70.59</v>
      </c>
      <c r="AB61">
        <v>90.74</v>
      </c>
      <c r="AC61">
        <v>142</v>
      </c>
      <c r="AD61">
        <v>13.98</v>
      </c>
      <c r="AE61">
        <v>41.41</v>
      </c>
      <c r="AF61">
        <v>74.099999999999994</v>
      </c>
      <c r="AG61">
        <v>87.21</v>
      </c>
      <c r="AH61">
        <v>91.32</v>
      </c>
      <c r="AI61">
        <v>99.64</v>
      </c>
      <c r="AJ61">
        <v>35.479999999999997</v>
      </c>
    </row>
    <row r="62" spans="2:36" x14ac:dyDescent="0.35">
      <c r="B62" s="2">
        <v>45504</v>
      </c>
      <c r="C62">
        <v>43.74</v>
      </c>
      <c r="D62">
        <v>54.24</v>
      </c>
      <c r="E62">
        <v>48.17</v>
      </c>
      <c r="F62">
        <v>69.459999999999994</v>
      </c>
      <c r="G62">
        <v>127.86</v>
      </c>
      <c r="H62">
        <v>133.55000000000001</v>
      </c>
      <c r="I62">
        <v>142.44999999999999</v>
      </c>
      <c r="J62">
        <v>143.18</v>
      </c>
      <c r="K62">
        <v>65.98</v>
      </c>
      <c r="L62">
        <v>120.59</v>
      </c>
      <c r="M62">
        <v>218.8</v>
      </c>
      <c r="N62">
        <v>84.62</v>
      </c>
      <c r="O62">
        <v>60.07</v>
      </c>
      <c r="P62">
        <v>246.99</v>
      </c>
      <c r="Q62">
        <v>149.63</v>
      </c>
      <c r="R62">
        <v>147.97</v>
      </c>
      <c r="S62">
        <v>187.49</v>
      </c>
      <c r="T62">
        <v>78.510000000000005</v>
      </c>
      <c r="U62">
        <v>77.849999999999994</v>
      </c>
      <c r="V62">
        <v>92.14</v>
      </c>
      <c r="W62">
        <v>37.93</v>
      </c>
      <c r="X62">
        <v>43.74</v>
      </c>
      <c r="Y62">
        <v>40.200000000000003</v>
      </c>
      <c r="Z62">
        <v>39.17</v>
      </c>
      <c r="AA62">
        <v>71.94</v>
      </c>
      <c r="AB62">
        <v>93.21</v>
      </c>
      <c r="AC62">
        <v>146.38999999999999</v>
      </c>
      <c r="AD62">
        <v>14.15</v>
      </c>
      <c r="AE62">
        <v>42.13</v>
      </c>
      <c r="AF62">
        <v>72.790000000000006</v>
      </c>
      <c r="AG62">
        <v>89.28</v>
      </c>
      <c r="AH62">
        <v>90.41</v>
      </c>
      <c r="AI62">
        <v>98.6</v>
      </c>
      <c r="AJ62">
        <v>36.71</v>
      </c>
    </row>
    <row r="63" spans="2:36" x14ac:dyDescent="0.35">
      <c r="B63" s="2">
        <v>45503</v>
      </c>
      <c r="C63">
        <v>43.85</v>
      </c>
      <c r="D63">
        <v>54.33</v>
      </c>
      <c r="E63">
        <v>48.48</v>
      </c>
      <c r="F63">
        <v>69.59</v>
      </c>
      <c r="G63">
        <v>126.45</v>
      </c>
      <c r="H63">
        <v>132.47999999999999</v>
      </c>
      <c r="I63">
        <v>139.38</v>
      </c>
      <c r="J63">
        <v>141.63</v>
      </c>
      <c r="K63">
        <v>65.47</v>
      </c>
      <c r="L63">
        <v>121.11</v>
      </c>
      <c r="M63">
        <v>209.91</v>
      </c>
      <c r="N63">
        <v>83.46</v>
      </c>
      <c r="O63">
        <v>56.74</v>
      </c>
      <c r="P63">
        <v>229.47</v>
      </c>
      <c r="Q63">
        <v>150.18</v>
      </c>
      <c r="R63">
        <v>147.88</v>
      </c>
      <c r="S63">
        <v>184.63</v>
      </c>
      <c r="T63">
        <v>77.650000000000006</v>
      </c>
      <c r="U63">
        <v>77.989999999999995</v>
      </c>
      <c r="V63">
        <v>91.19</v>
      </c>
      <c r="W63">
        <v>36.950000000000003</v>
      </c>
      <c r="X63">
        <v>41.94</v>
      </c>
      <c r="Y63">
        <v>39.06</v>
      </c>
      <c r="Z63">
        <v>38.24</v>
      </c>
      <c r="AA63">
        <v>71.91</v>
      </c>
      <c r="AB63">
        <v>92.82</v>
      </c>
      <c r="AC63">
        <v>145.19999999999999</v>
      </c>
      <c r="AD63">
        <v>13.93</v>
      </c>
      <c r="AE63">
        <v>40.98</v>
      </c>
      <c r="AF63">
        <v>71.86</v>
      </c>
      <c r="AG63">
        <v>86.546700000000001</v>
      </c>
      <c r="AH63">
        <v>90.73</v>
      </c>
      <c r="AI63">
        <v>99.18</v>
      </c>
      <c r="AJ63">
        <v>35.79</v>
      </c>
    </row>
    <row r="64" spans="2:36" x14ac:dyDescent="0.35">
      <c r="B64" s="2">
        <v>45502</v>
      </c>
      <c r="C64">
        <v>43.35</v>
      </c>
      <c r="D64">
        <v>53.15</v>
      </c>
      <c r="E64">
        <v>48.07</v>
      </c>
      <c r="F64">
        <v>68.94</v>
      </c>
      <c r="G64">
        <v>126.08</v>
      </c>
      <c r="H64">
        <v>131.68860000000001</v>
      </c>
      <c r="I64">
        <v>139.58000000000001</v>
      </c>
      <c r="J64">
        <v>140.74</v>
      </c>
      <c r="K64">
        <v>64.930000000000007</v>
      </c>
      <c r="L64">
        <v>120.05</v>
      </c>
      <c r="M64">
        <v>215.32</v>
      </c>
      <c r="N64">
        <v>84.27</v>
      </c>
      <c r="O64">
        <v>58.82</v>
      </c>
      <c r="P64">
        <v>238.6</v>
      </c>
      <c r="Q64">
        <v>150.05000000000001</v>
      </c>
      <c r="R64">
        <v>147.91</v>
      </c>
      <c r="S64">
        <v>185.66</v>
      </c>
      <c r="T64">
        <v>77.040000000000006</v>
      </c>
      <c r="U64">
        <v>78.52</v>
      </c>
      <c r="V64">
        <v>91.49</v>
      </c>
      <c r="W64">
        <v>36.64</v>
      </c>
      <c r="X64">
        <v>42.26</v>
      </c>
      <c r="Y64">
        <v>39.47</v>
      </c>
      <c r="Z64">
        <v>38.44</v>
      </c>
      <c r="AA64">
        <v>71.87</v>
      </c>
      <c r="AB64">
        <v>91.4</v>
      </c>
      <c r="AC64">
        <v>143.34</v>
      </c>
      <c r="AD64">
        <v>13.99</v>
      </c>
      <c r="AE64">
        <v>41.66</v>
      </c>
      <c r="AF64">
        <v>71.489999999999995</v>
      </c>
      <c r="AG64">
        <v>84.480599999999995</v>
      </c>
      <c r="AH64">
        <v>90.03</v>
      </c>
      <c r="AI64">
        <v>98.65</v>
      </c>
      <c r="AJ64">
        <v>36.25</v>
      </c>
    </row>
    <row r="65" spans="2:36" x14ac:dyDescent="0.35">
      <c r="B65" s="2">
        <v>45499</v>
      </c>
      <c r="C65">
        <v>43.41</v>
      </c>
      <c r="D65">
        <v>53.25</v>
      </c>
      <c r="E65">
        <v>48.48</v>
      </c>
      <c r="F65">
        <v>69.16</v>
      </c>
      <c r="G65">
        <v>126.3</v>
      </c>
      <c r="H65">
        <v>133.02000000000001</v>
      </c>
      <c r="I65">
        <v>140.20750000000001</v>
      </c>
      <c r="J65">
        <v>140.9</v>
      </c>
      <c r="K65">
        <v>65.209999999999994</v>
      </c>
      <c r="L65">
        <v>119.1</v>
      </c>
      <c r="M65">
        <v>216.28</v>
      </c>
      <c r="N65">
        <v>84.77</v>
      </c>
      <c r="O65">
        <v>59.25</v>
      </c>
      <c r="P65">
        <v>240.31</v>
      </c>
      <c r="Q65">
        <v>149.96</v>
      </c>
      <c r="R65">
        <v>148.26</v>
      </c>
      <c r="S65">
        <v>182.61</v>
      </c>
      <c r="T65">
        <v>77.17</v>
      </c>
      <c r="U65">
        <v>78.489999999999995</v>
      </c>
      <c r="V65">
        <v>91.33</v>
      </c>
      <c r="W65">
        <v>36.479999999999997</v>
      </c>
      <c r="X65">
        <v>42.58</v>
      </c>
      <c r="Y65">
        <v>39.93</v>
      </c>
      <c r="Z65">
        <v>38.99</v>
      </c>
      <c r="AA65">
        <v>72.31</v>
      </c>
      <c r="AB65">
        <v>92.19</v>
      </c>
      <c r="AC65">
        <v>145.15</v>
      </c>
      <c r="AD65">
        <v>14.11</v>
      </c>
      <c r="AE65">
        <v>42.69</v>
      </c>
      <c r="AF65">
        <v>71.17</v>
      </c>
      <c r="AG65">
        <v>83.993200000000002</v>
      </c>
      <c r="AH65">
        <v>89.57</v>
      </c>
      <c r="AI65">
        <v>98.06</v>
      </c>
      <c r="AJ65">
        <v>36.31</v>
      </c>
    </row>
    <row r="66" spans="2:36" x14ac:dyDescent="0.35">
      <c r="B66" s="2">
        <v>45498</v>
      </c>
      <c r="C66">
        <v>42.74</v>
      </c>
      <c r="D66">
        <v>51.91</v>
      </c>
      <c r="E66">
        <v>47.91</v>
      </c>
      <c r="F66">
        <v>68.290000000000006</v>
      </c>
      <c r="G66">
        <v>124.18</v>
      </c>
      <c r="H66">
        <v>130.74</v>
      </c>
      <c r="I66">
        <v>137.47</v>
      </c>
      <c r="J66">
        <v>139.52000000000001</v>
      </c>
      <c r="K66">
        <v>65.09</v>
      </c>
      <c r="L66">
        <v>115.14</v>
      </c>
      <c r="M66">
        <v>213.57</v>
      </c>
      <c r="N66">
        <v>83.72</v>
      </c>
      <c r="O66">
        <v>58.2</v>
      </c>
      <c r="P66">
        <v>236.56</v>
      </c>
      <c r="Q66">
        <v>149.12</v>
      </c>
      <c r="R66">
        <v>147.03</v>
      </c>
      <c r="S66">
        <v>180.59</v>
      </c>
      <c r="T66">
        <v>75.680000000000007</v>
      </c>
      <c r="U66">
        <v>77.7</v>
      </c>
      <c r="V66">
        <v>89.86</v>
      </c>
      <c r="W66">
        <v>36.19</v>
      </c>
      <c r="X66">
        <v>41.95</v>
      </c>
      <c r="Y66">
        <v>39.29</v>
      </c>
      <c r="Z66">
        <v>38.39</v>
      </c>
      <c r="AA66">
        <v>71.78</v>
      </c>
      <c r="AB66">
        <v>91.9</v>
      </c>
      <c r="AC66">
        <v>144.38999999999999</v>
      </c>
      <c r="AD66">
        <v>13.93</v>
      </c>
      <c r="AE66">
        <v>42.08</v>
      </c>
      <c r="AF66">
        <v>70.48</v>
      </c>
      <c r="AG66">
        <v>81.81</v>
      </c>
      <c r="AH66">
        <v>88.03</v>
      </c>
      <c r="AI66">
        <v>96.45</v>
      </c>
      <c r="AJ66">
        <v>35.76</v>
      </c>
    </row>
    <row r="67" spans="2:36" x14ac:dyDescent="0.35">
      <c r="B67" s="2">
        <v>45497</v>
      </c>
      <c r="C67">
        <v>42.58</v>
      </c>
      <c r="D67">
        <v>51.73</v>
      </c>
      <c r="E67">
        <v>46.91</v>
      </c>
      <c r="F67">
        <v>67.86</v>
      </c>
      <c r="G67">
        <v>123.19</v>
      </c>
      <c r="H67">
        <v>128.30000000000001</v>
      </c>
      <c r="I67">
        <v>137.05719999999999</v>
      </c>
      <c r="J67">
        <v>135.94</v>
      </c>
      <c r="K67">
        <v>64.459999999999994</v>
      </c>
      <c r="L67">
        <v>113.02</v>
      </c>
      <c r="M67">
        <v>215.88</v>
      </c>
      <c r="N67">
        <v>82.89</v>
      </c>
      <c r="O67">
        <v>58.65</v>
      </c>
      <c r="P67">
        <v>240.98</v>
      </c>
      <c r="Q67">
        <v>149.87</v>
      </c>
      <c r="R67">
        <v>145.65</v>
      </c>
      <c r="S67">
        <v>181.3</v>
      </c>
      <c r="T67">
        <v>74.81</v>
      </c>
      <c r="U67">
        <v>77.790000000000006</v>
      </c>
      <c r="V67">
        <v>89.61</v>
      </c>
      <c r="W67">
        <v>37.229999999999997</v>
      </c>
      <c r="X67">
        <v>42.06</v>
      </c>
      <c r="Y67">
        <v>38.96</v>
      </c>
      <c r="Z67">
        <v>37.96</v>
      </c>
      <c r="AA67">
        <v>70.760000000000005</v>
      </c>
      <c r="AB67">
        <v>90.34</v>
      </c>
      <c r="AC67">
        <v>142.58000000000001</v>
      </c>
      <c r="AD67">
        <v>13.92</v>
      </c>
      <c r="AE67">
        <v>41.8</v>
      </c>
      <c r="AF67">
        <v>71.069999999999993</v>
      </c>
      <c r="AG67">
        <v>80.759699999999995</v>
      </c>
      <c r="AH67">
        <v>88.32</v>
      </c>
      <c r="AI67">
        <v>97.48</v>
      </c>
      <c r="AJ67">
        <v>35.979999999999997</v>
      </c>
    </row>
    <row r="68" spans="2:36" x14ac:dyDescent="0.35">
      <c r="B68" s="2">
        <v>45496</v>
      </c>
      <c r="C68">
        <v>43.17</v>
      </c>
      <c r="D68">
        <v>52.2</v>
      </c>
      <c r="E68">
        <v>47.44</v>
      </c>
      <c r="F68">
        <v>68.86</v>
      </c>
      <c r="G68">
        <v>125.9</v>
      </c>
      <c r="H68">
        <v>131.53</v>
      </c>
      <c r="I68">
        <v>142.75</v>
      </c>
      <c r="J68">
        <v>139.38</v>
      </c>
      <c r="K68">
        <v>65.25</v>
      </c>
      <c r="L68">
        <v>116.37</v>
      </c>
      <c r="M68">
        <v>225.2</v>
      </c>
      <c r="N68">
        <v>85.8</v>
      </c>
      <c r="O68">
        <v>61.93</v>
      </c>
      <c r="P68">
        <v>254.86</v>
      </c>
      <c r="Q68">
        <v>148.63</v>
      </c>
      <c r="R68">
        <v>145.35</v>
      </c>
      <c r="S68">
        <v>189.03</v>
      </c>
      <c r="T68">
        <v>76.010000000000005</v>
      </c>
      <c r="U68">
        <v>77.86</v>
      </c>
      <c r="V68">
        <v>90.77</v>
      </c>
      <c r="W68">
        <v>37.450000000000003</v>
      </c>
      <c r="X68">
        <v>42.6</v>
      </c>
      <c r="Y68">
        <v>39.520000000000003</v>
      </c>
      <c r="Z68">
        <v>39.15</v>
      </c>
      <c r="AA68">
        <v>71.040000000000006</v>
      </c>
      <c r="AB68">
        <v>90.33</v>
      </c>
      <c r="AC68">
        <v>143.57</v>
      </c>
      <c r="AD68">
        <v>13.73</v>
      </c>
      <c r="AE68">
        <v>41.44</v>
      </c>
      <c r="AF68">
        <v>70.28</v>
      </c>
      <c r="AG68">
        <v>81.988200000000006</v>
      </c>
      <c r="AH68">
        <v>89.64</v>
      </c>
      <c r="AI68">
        <v>99.19</v>
      </c>
      <c r="AJ68">
        <v>36.950000000000003</v>
      </c>
    </row>
    <row r="69" spans="2:36" x14ac:dyDescent="0.35">
      <c r="B69" s="2">
        <v>45495</v>
      </c>
      <c r="C69">
        <v>43.09</v>
      </c>
      <c r="D69">
        <v>51.72</v>
      </c>
      <c r="E69">
        <v>46.96</v>
      </c>
      <c r="F69">
        <v>68.78</v>
      </c>
      <c r="G69">
        <v>126.14</v>
      </c>
      <c r="H69">
        <v>130.34</v>
      </c>
      <c r="I69">
        <v>140.7227</v>
      </c>
      <c r="J69">
        <v>135.68</v>
      </c>
      <c r="K69">
        <v>66.55</v>
      </c>
      <c r="L69">
        <v>115.99</v>
      </c>
      <c r="M69">
        <v>226.1</v>
      </c>
      <c r="N69">
        <v>85.62</v>
      </c>
      <c r="O69">
        <v>61.87</v>
      </c>
      <c r="P69">
        <v>257.72000000000003</v>
      </c>
      <c r="Q69">
        <v>148.72</v>
      </c>
      <c r="R69">
        <v>146.24</v>
      </c>
      <c r="S69">
        <v>189.88</v>
      </c>
      <c r="T69">
        <v>76.19</v>
      </c>
      <c r="U69">
        <v>78.14</v>
      </c>
      <c r="V69">
        <v>90.41</v>
      </c>
      <c r="W69">
        <v>37.450000000000003</v>
      </c>
      <c r="X69">
        <v>42.92</v>
      </c>
      <c r="Y69">
        <v>39.97</v>
      </c>
      <c r="Z69">
        <v>40.090000000000003</v>
      </c>
      <c r="AA69">
        <v>71.94</v>
      </c>
      <c r="AB69">
        <v>91.79</v>
      </c>
      <c r="AC69">
        <v>145.76</v>
      </c>
      <c r="AD69">
        <v>13.83</v>
      </c>
      <c r="AE69">
        <v>41.62</v>
      </c>
      <c r="AF69">
        <v>70.72</v>
      </c>
      <c r="AG69">
        <v>81.371600000000001</v>
      </c>
      <c r="AH69">
        <v>89.71</v>
      </c>
      <c r="AI69">
        <v>99.35</v>
      </c>
      <c r="AJ69">
        <v>37.200000000000003</v>
      </c>
    </row>
    <row r="70" spans="2:36" x14ac:dyDescent="0.35">
      <c r="B70" s="2">
        <v>45492</v>
      </c>
      <c r="C70">
        <v>42.85</v>
      </c>
      <c r="D70">
        <v>51.35</v>
      </c>
      <c r="E70">
        <v>46.35</v>
      </c>
      <c r="F70">
        <v>68.31</v>
      </c>
      <c r="G70">
        <v>124.87</v>
      </c>
      <c r="H70">
        <v>127.78</v>
      </c>
      <c r="I70">
        <v>137.86000000000001</v>
      </c>
      <c r="J70">
        <v>133.9</v>
      </c>
      <c r="K70">
        <v>66.34</v>
      </c>
      <c r="L70">
        <v>114.29</v>
      </c>
      <c r="M70">
        <v>220.87</v>
      </c>
      <c r="N70">
        <v>84.85</v>
      </c>
      <c r="O70">
        <v>60.04</v>
      </c>
      <c r="P70">
        <v>248.14</v>
      </c>
      <c r="Q70">
        <v>147.87</v>
      </c>
      <c r="R70">
        <v>144.02000000000001</v>
      </c>
      <c r="S70">
        <v>187.81</v>
      </c>
      <c r="T70">
        <v>75.59</v>
      </c>
      <c r="U70">
        <v>78.09</v>
      </c>
      <c r="V70">
        <v>90.11</v>
      </c>
      <c r="W70">
        <v>37.39</v>
      </c>
      <c r="X70">
        <v>43.31</v>
      </c>
      <c r="Y70">
        <v>39.9</v>
      </c>
      <c r="Z70">
        <v>40.01</v>
      </c>
      <c r="AA70">
        <v>71.540000000000006</v>
      </c>
      <c r="AB70">
        <v>92.37</v>
      </c>
      <c r="AC70">
        <v>146.47999999999999</v>
      </c>
      <c r="AD70">
        <v>13.67</v>
      </c>
      <c r="AE70">
        <v>41.4</v>
      </c>
      <c r="AF70">
        <v>70.13</v>
      </c>
      <c r="AG70">
        <v>81.141300000000001</v>
      </c>
      <c r="AH70">
        <v>88.79</v>
      </c>
      <c r="AI70">
        <v>98.2</v>
      </c>
      <c r="AJ70">
        <v>36.5</v>
      </c>
    </row>
    <row r="71" spans="2:36" x14ac:dyDescent="0.35">
      <c r="B71" s="2">
        <v>45491</v>
      </c>
      <c r="C71">
        <v>43.29</v>
      </c>
      <c r="D71">
        <v>52.53</v>
      </c>
      <c r="E71">
        <v>46.12</v>
      </c>
      <c r="F71">
        <v>68.7</v>
      </c>
      <c r="G71">
        <v>125.56</v>
      </c>
      <c r="H71">
        <v>128.62</v>
      </c>
      <c r="I71">
        <v>138.99</v>
      </c>
      <c r="J71">
        <v>134.75</v>
      </c>
      <c r="K71">
        <v>66.069999999999993</v>
      </c>
      <c r="L71">
        <v>114.55</v>
      </c>
      <c r="M71">
        <v>224.38</v>
      </c>
      <c r="N71">
        <v>85.03</v>
      </c>
      <c r="O71">
        <v>60.79</v>
      </c>
      <c r="P71">
        <v>255.54</v>
      </c>
      <c r="Q71">
        <v>147.12</v>
      </c>
      <c r="R71">
        <v>144.12</v>
      </c>
      <c r="S71">
        <v>189.5</v>
      </c>
      <c r="T71">
        <v>76.5</v>
      </c>
      <c r="U71">
        <v>78.349999999999994</v>
      </c>
      <c r="V71">
        <v>90.92</v>
      </c>
      <c r="W71">
        <v>37.869999999999997</v>
      </c>
      <c r="X71">
        <v>43.4</v>
      </c>
      <c r="Y71">
        <v>40.229999999999997</v>
      </c>
      <c r="Z71">
        <v>40.1</v>
      </c>
      <c r="AA71">
        <v>72.12</v>
      </c>
      <c r="AB71">
        <v>93.39</v>
      </c>
      <c r="AC71">
        <v>147.53</v>
      </c>
      <c r="AD71">
        <v>13.75</v>
      </c>
      <c r="AE71">
        <v>41.73</v>
      </c>
      <c r="AF71">
        <v>70.05</v>
      </c>
      <c r="AG71">
        <v>81.817999999999998</v>
      </c>
      <c r="AH71">
        <v>88.95</v>
      </c>
      <c r="AI71">
        <v>98.25</v>
      </c>
      <c r="AJ71">
        <v>37.049999999999997</v>
      </c>
    </row>
    <row r="72" spans="2:36" x14ac:dyDescent="0.35">
      <c r="B72" s="2">
        <v>45490</v>
      </c>
      <c r="C72">
        <v>43.82</v>
      </c>
      <c r="D72">
        <v>52.75</v>
      </c>
      <c r="E72">
        <v>46.91</v>
      </c>
      <c r="F72">
        <v>69.790000000000006</v>
      </c>
      <c r="G72">
        <v>126.55</v>
      </c>
      <c r="H72">
        <v>130.94</v>
      </c>
      <c r="I72">
        <v>139.65479999999999</v>
      </c>
      <c r="J72">
        <v>135.63999999999999</v>
      </c>
      <c r="K72">
        <v>67.349999999999994</v>
      </c>
      <c r="L72">
        <v>112.47</v>
      </c>
      <c r="M72">
        <v>224.36</v>
      </c>
      <c r="N72">
        <v>86.32</v>
      </c>
      <c r="O72">
        <v>61.71</v>
      </c>
      <c r="P72">
        <v>254.22</v>
      </c>
      <c r="Q72">
        <v>150.54</v>
      </c>
      <c r="R72">
        <v>146.37</v>
      </c>
      <c r="S72">
        <v>191.45</v>
      </c>
      <c r="T72">
        <v>78.27</v>
      </c>
      <c r="U72">
        <v>78.739999999999995</v>
      </c>
      <c r="V72">
        <v>91.83</v>
      </c>
      <c r="W72">
        <v>38.44</v>
      </c>
      <c r="X72">
        <v>45.15</v>
      </c>
      <c r="Y72">
        <v>41.28</v>
      </c>
      <c r="Z72">
        <v>40.47</v>
      </c>
      <c r="AA72">
        <v>72.81</v>
      </c>
      <c r="AB72">
        <v>93.22</v>
      </c>
      <c r="AC72">
        <v>148.25</v>
      </c>
      <c r="AD72">
        <v>13.8</v>
      </c>
      <c r="AE72">
        <v>42.24</v>
      </c>
      <c r="AF72">
        <v>70.11</v>
      </c>
      <c r="AG72">
        <v>82.98</v>
      </c>
      <c r="AH72">
        <v>89.74</v>
      </c>
      <c r="AI72">
        <v>99</v>
      </c>
      <c r="AJ72">
        <v>37.32</v>
      </c>
    </row>
    <row r="73" spans="2:36" x14ac:dyDescent="0.35">
      <c r="B73" s="2">
        <v>45489</v>
      </c>
      <c r="C73">
        <v>43.49</v>
      </c>
      <c r="D73">
        <v>52.43</v>
      </c>
      <c r="E73">
        <v>46.18</v>
      </c>
      <c r="F73">
        <v>69.44</v>
      </c>
      <c r="G73">
        <v>128.19</v>
      </c>
      <c r="H73">
        <v>132.61000000000001</v>
      </c>
      <c r="I73">
        <v>144.84030000000001</v>
      </c>
      <c r="J73">
        <v>137.34</v>
      </c>
      <c r="K73">
        <v>68.89</v>
      </c>
      <c r="L73">
        <v>114.9</v>
      </c>
      <c r="M73">
        <v>233.44</v>
      </c>
      <c r="N73">
        <v>88.24</v>
      </c>
      <c r="O73">
        <v>65.67</v>
      </c>
      <c r="P73">
        <v>273.70999999999998</v>
      </c>
      <c r="Q73">
        <v>149.86000000000001</v>
      </c>
      <c r="R73">
        <v>147.93</v>
      </c>
      <c r="S73">
        <v>194.7</v>
      </c>
      <c r="T73">
        <v>79.13</v>
      </c>
      <c r="U73">
        <v>77.739999999999995</v>
      </c>
      <c r="V73">
        <v>92.02</v>
      </c>
      <c r="W73">
        <v>39.28</v>
      </c>
      <c r="X73">
        <v>46.58</v>
      </c>
      <c r="Y73">
        <v>41.86</v>
      </c>
      <c r="Z73">
        <v>41.31</v>
      </c>
      <c r="AA73">
        <v>71.959999999999994</v>
      </c>
      <c r="AB73">
        <v>92.3</v>
      </c>
      <c r="AC73">
        <v>148.36000000000001</v>
      </c>
      <c r="AD73">
        <v>14.09</v>
      </c>
      <c r="AE73">
        <v>43.47</v>
      </c>
      <c r="AF73">
        <v>70.069999999999993</v>
      </c>
      <c r="AG73">
        <v>83.677000000000007</v>
      </c>
      <c r="AH73">
        <v>89.13</v>
      </c>
      <c r="AI73">
        <v>98.25</v>
      </c>
      <c r="AJ73">
        <v>38.5</v>
      </c>
    </row>
    <row r="74" spans="2:36" x14ac:dyDescent="0.35">
      <c r="B74" s="2">
        <v>45488</v>
      </c>
      <c r="C74">
        <v>43</v>
      </c>
      <c r="D74">
        <v>51.83</v>
      </c>
      <c r="E74">
        <v>44.58</v>
      </c>
      <c r="F74">
        <v>68.36</v>
      </c>
      <c r="G74">
        <v>125.07</v>
      </c>
      <c r="H74">
        <v>127.08</v>
      </c>
      <c r="I74">
        <v>141.36000000000001</v>
      </c>
      <c r="J74">
        <v>133.88</v>
      </c>
      <c r="K74">
        <v>66.680000000000007</v>
      </c>
      <c r="L74">
        <v>108.48</v>
      </c>
      <c r="M74">
        <v>234.22</v>
      </c>
      <c r="N74">
        <v>87.95</v>
      </c>
      <c r="O74">
        <v>65</v>
      </c>
      <c r="P74">
        <v>273.83</v>
      </c>
      <c r="Q74">
        <v>147.75</v>
      </c>
      <c r="R74">
        <v>145.15</v>
      </c>
      <c r="S74">
        <v>191.27</v>
      </c>
      <c r="T74">
        <v>76.42</v>
      </c>
      <c r="U74">
        <v>77</v>
      </c>
      <c r="V74">
        <v>90.27</v>
      </c>
      <c r="W74">
        <v>37.950000000000003</v>
      </c>
      <c r="X74">
        <v>47.09</v>
      </c>
      <c r="Y74">
        <v>42.2</v>
      </c>
      <c r="Z74">
        <v>40.51</v>
      </c>
      <c r="AA74">
        <v>70.760000000000005</v>
      </c>
      <c r="AB74">
        <v>91.89</v>
      </c>
      <c r="AC74">
        <v>148.16999999999999</v>
      </c>
      <c r="AD74">
        <v>13.85</v>
      </c>
      <c r="AE74">
        <v>41.89</v>
      </c>
      <c r="AF74">
        <v>69.53</v>
      </c>
      <c r="AG74">
        <v>81.838399999999993</v>
      </c>
      <c r="AH74">
        <v>88.05</v>
      </c>
      <c r="AI74">
        <v>97.2</v>
      </c>
      <c r="AJ74">
        <v>38.11</v>
      </c>
    </row>
    <row r="75" spans="2:36" x14ac:dyDescent="0.35">
      <c r="B75" s="2">
        <v>45485</v>
      </c>
      <c r="C75">
        <v>42.38</v>
      </c>
      <c r="D75">
        <v>51.35</v>
      </c>
      <c r="E75">
        <v>43.8</v>
      </c>
      <c r="F75">
        <v>67.22</v>
      </c>
      <c r="G75">
        <v>124.18</v>
      </c>
      <c r="H75">
        <v>125.15</v>
      </c>
      <c r="I75">
        <v>139.80269999999999</v>
      </c>
      <c r="J75">
        <v>133.11000000000001</v>
      </c>
      <c r="K75">
        <v>65.7</v>
      </c>
      <c r="L75">
        <v>108.58</v>
      </c>
      <c r="M75">
        <v>233.8</v>
      </c>
      <c r="N75">
        <v>87.32</v>
      </c>
      <c r="O75">
        <v>64.319999999999993</v>
      </c>
      <c r="P75">
        <v>274.45</v>
      </c>
      <c r="Q75">
        <v>148.27000000000001</v>
      </c>
      <c r="R75">
        <v>145.03</v>
      </c>
      <c r="S75">
        <v>191.49</v>
      </c>
      <c r="T75">
        <v>77.11</v>
      </c>
      <c r="U75">
        <v>77.45</v>
      </c>
      <c r="V75">
        <v>90.5</v>
      </c>
      <c r="W75">
        <v>38.17</v>
      </c>
      <c r="X75">
        <v>47.97</v>
      </c>
      <c r="Y75">
        <v>42.49</v>
      </c>
      <c r="Z75">
        <v>41.42</v>
      </c>
      <c r="AA75">
        <v>70.989999999999995</v>
      </c>
      <c r="AB75">
        <v>90.52</v>
      </c>
      <c r="AC75">
        <v>146</v>
      </c>
      <c r="AD75">
        <v>14.41</v>
      </c>
      <c r="AE75">
        <v>44.5</v>
      </c>
      <c r="AF75">
        <v>71.260000000000005</v>
      </c>
      <c r="AG75">
        <v>81.227000000000004</v>
      </c>
      <c r="AH75">
        <v>87.46</v>
      </c>
      <c r="AI75">
        <v>96.49</v>
      </c>
      <c r="AJ75">
        <v>37.950000000000003</v>
      </c>
    </row>
    <row r="76" spans="2:36" x14ac:dyDescent="0.35">
      <c r="B76" s="2">
        <v>45484</v>
      </c>
      <c r="C76">
        <v>42.24</v>
      </c>
      <c r="D76">
        <v>50.88</v>
      </c>
      <c r="E76">
        <v>43.67</v>
      </c>
      <c r="F76">
        <v>67.09</v>
      </c>
      <c r="G76">
        <v>123.47</v>
      </c>
      <c r="H76">
        <v>123.35</v>
      </c>
      <c r="I76">
        <v>138.17060000000001</v>
      </c>
      <c r="J76">
        <v>133.63</v>
      </c>
      <c r="K76">
        <v>65.5</v>
      </c>
      <c r="L76">
        <v>106.56</v>
      </c>
      <c r="M76">
        <v>231.73</v>
      </c>
      <c r="N76">
        <v>86.42</v>
      </c>
      <c r="O76">
        <v>63.36</v>
      </c>
      <c r="P76">
        <v>271.02</v>
      </c>
      <c r="Q76">
        <v>147.35</v>
      </c>
      <c r="R76">
        <v>143.85</v>
      </c>
      <c r="S76">
        <v>189.02</v>
      </c>
      <c r="T76">
        <v>76.53</v>
      </c>
      <c r="U76">
        <v>77.11</v>
      </c>
      <c r="V76">
        <v>89.64</v>
      </c>
      <c r="W76">
        <v>38.090000000000003</v>
      </c>
      <c r="X76">
        <v>47.27</v>
      </c>
      <c r="Y76">
        <v>42.04</v>
      </c>
      <c r="Z76">
        <v>40.86</v>
      </c>
      <c r="AA76">
        <v>70.33</v>
      </c>
      <c r="AB76">
        <v>90.29</v>
      </c>
      <c r="AC76">
        <v>145.72999999999999</v>
      </c>
      <c r="AD76">
        <v>14.24</v>
      </c>
      <c r="AE76">
        <v>43.27</v>
      </c>
      <c r="AF76">
        <v>70.739999999999995</v>
      </c>
      <c r="AG76">
        <v>80.228800000000007</v>
      </c>
      <c r="AH76">
        <v>86.8</v>
      </c>
      <c r="AI76">
        <v>95.96</v>
      </c>
      <c r="AJ76">
        <v>37.46</v>
      </c>
    </row>
    <row r="77" spans="2:36" x14ac:dyDescent="0.35">
      <c r="B77" s="2">
        <v>45483</v>
      </c>
      <c r="C77">
        <v>41.91</v>
      </c>
      <c r="D77">
        <v>50.18</v>
      </c>
      <c r="E77">
        <v>42.37</v>
      </c>
      <c r="F77">
        <v>66.55</v>
      </c>
      <c r="G77">
        <v>121.92</v>
      </c>
      <c r="H77">
        <v>118.96</v>
      </c>
      <c r="I77">
        <v>135.68</v>
      </c>
      <c r="J77">
        <v>133.56</v>
      </c>
      <c r="K77">
        <v>63.93</v>
      </c>
      <c r="L77">
        <v>100.34</v>
      </c>
      <c r="M77">
        <v>237.68</v>
      </c>
      <c r="N77">
        <v>86.67</v>
      </c>
      <c r="O77">
        <v>64.41</v>
      </c>
      <c r="P77">
        <v>281.27</v>
      </c>
      <c r="Q77">
        <v>146.32</v>
      </c>
      <c r="R77">
        <v>140.53</v>
      </c>
      <c r="S77">
        <v>191.45</v>
      </c>
      <c r="T77">
        <v>73.849999999999994</v>
      </c>
      <c r="U77">
        <v>77.400000000000006</v>
      </c>
      <c r="V77">
        <v>88.43</v>
      </c>
      <c r="W77">
        <v>37.049999999999997</v>
      </c>
      <c r="X77">
        <v>47.46</v>
      </c>
      <c r="Y77">
        <v>41.79</v>
      </c>
      <c r="Z77">
        <v>39.979999999999997</v>
      </c>
      <c r="AA77">
        <v>69.150000000000006</v>
      </c>
      <c r="AB77">
        <v>89.36</v>
      </c>
      <c r="AC77">
        <v>143.29</v>
      </c>
      <c r="AD77">
        <v>13.86</v>
      </c>
      <c r="AE77">
        <v>41.39</v>
      </c>
      <c r="AF77">
        <v>69.47</v>
      </c>
      <c r="AG77">
        <v>78.700400000000002</v>
      </c>
      <c r="AH77">
        <v>84.38</v>
      </c>
      <c r="AI77">
        <v>93.91</v>
      </c>
      <c r="AJ77">
        <v>37.79</v>
      </c>
    </row>
    <row r="78" spans="2:36" x14ac:dyDescent="0.35">
      <c r="B78" s="2">
        <v>45482</v>
      </c>
      <c r="C78">
        <v>41.75</v>
      </c>
      <c r="D78">
        <v>49.59</v>
      </c>
      <c r="E78">
        <v>41.62</v>
      </c>
      <c r="F78">
        <v>66.22</v>
      </c>
      <c r="G78">
        <v>120.84</v>
      </c>
      <c r="H78">
        <v>117.62</v>
      </c>
      <c r="I78">
        <v>134.22999999999999</v>
      </c>
      <c r="J78">
        <v>132.81</v>
      </c>
      <c r="K78">
        <v>63.84</v>
      </c>
      <c r="L78">
        <v>98.23</v>
      </c>
      <c r="M78">
        <v>234.28</v>
      </c>
      <c r="N78">
        <v>86.68</v>
      </c>
      <c r="O78">
        <v>64.040000000000006</v>
      </c>
      <c r="P78">
        <v>274.81</v>
      </c>
      <c r="Q78">
        <v>144.94999999999999</v>
      </c>
      <c r="R78">
        <v>138.86000000000001</v>
      </c>
      <c r="S78">
        <v>190.02</v>
      </c>
      <c r="T78">
        <v>73.22</v>
      </c>
      <c r="U78">
        <v>77.06</v>
      </c>
      <c r="V78">
        <v>87.26</v>
      </c>
      <c r="W78">
        <v>36.11</v>
      </c>
      <c r="X78">
        <v>47.21</v>
      </c>
      <c r="Y78">
        <v>41.56</v>
      </c>
      <c r="Z78">
        <v>39.47</v>
      </c>
      <c r="AA78">
        <v>68.739999999999995</v>
      </c>
      <c r="AB78">
        <v>88.76</v>
      </c>
      <c r="AC78">
        <v>142.63999999999999</v>
      </c>
      <c r="AD78">
        <v>13.7</v>
      </c>
      <c r="AE78">
        <v>40.729999999999997</v>
      </c>
      <c r="AF78">
        <v>68.819999999999993</v>
      </c>
      <c r="AG78">
        <v>78.378900000000002</v>
      </c>
      <c r="AH78">
        <v>83.76</v>
      </c>
      <c r="AI78">
        <v>93.19</v>
      </c>
      <c r="AJ78">
        <v>37.33</v>
      </c>
    </row>
    <row r="79" spans="2:36" x14ac:dyDescent="0.35">
      <c r="B79" s="2">
        <v>45481</v>
      </c>
      <c r="C79">
        <v>41.43</v>
      </c>
      <c r="D79">
        <v>49.65</v>
      </c>
      <c r="E79">
        <v>41.03</v>
      </c>
      <c r="F79">
        <v>65.64</v>
      </c>
      <c r="G79">
        <v>121.37</v>
      </c>
      <c r="H79">
        <v>119.08</v>
      </c>
      <c r="I79">
        <v>135.21340000000001</v>
      </c>
      <c r="J79">
        <v>133.22999999999999</v>
      </c>
      <c r="K79">
        <v>64.38</v>
      </c>
      <c r="L79">
        <v>98.56</v>
      </c>
      <c r="M79">
        <v>234.47</v>
      </c>
      <c r="N79">
        <v>88.08</v>
      </c>
      <c r="O79">
        <v>64.28</v>
      </c>
      <c r="P79">
        <v>274.20999999999998</v>
      </c>
      <c r="Q79">
        <v>144.25</v>
      </c>
      <c r="R79">
        <v>137.72999999999999</v>
      </c>
      <c r="S79">
        <v>189.39</v>
      </c>
      <c r="T79">
        <v>73.680000000000007</v>
      </c>
      <c r="U79">
        <v>77.260000000000005</v>
      </c>
      <c r="V79">
        <v>88.16</v>
      </c>
      <c r="W79">
        <v>36.1</v>
      </c>
      <c r="X79">
        <v>47.11</v>
      </c>
      <c r="Y79">
        <v>41.67</v>
      </c>
      <c r="Z79">
        <v>40.049999999999997</v>
      </c>
      <c r="AA79">
        <v>69.41</v>
      </c>
      <c r="AB79">
        <v>89.55</v>
      </c>
      <c r="AC79">
        <v>143.94999999999999</v>
      </c>
      <c r="AD79">
        <v>13.7</v>
      </c>
      <c r="AE79">
        <v>40.450000000000003</v>
      </c>
      <c r="AF79">
        <v>68.62</v>
      </c>
      <c r="AG79">
        <v>79.180000000000007</v>
      </c>
      <c r="AH79">
        <v>83.78</v>
      </c>
      <c r="AI79">
        <v>93.18</v>
      </c>
      <c r="AJ79">
        <v>37.49</v>
      </c>
    </row>
    <row r="80" spans="2:36" x14ac:dyDescent="0.35">
      <c r="B80" s="2">
        <v>45478</v>
      </c>
      <c r="C80">
        <v>41.54</v>
      </c>
      <c r="D80">
        <v>49.44</v>
      </c>
      <c r="E80">
        <v>40.799999999999997</v>
      </c>
      <c r="F80">
        <v>65.83</v>
      </c>
      <c r="G80">
        <v>121.22</v>
      </c>
      <c r="H80">
        <v>118.46339999999999</v>
      </c>
      <c r="I80">
        <v>133.74</v>
      </c>
      <c r="J80">
        <v>132.4</v>
      </c>
      <c r="K80">
        <v>64.59</v>
      </c>
      <c r="L80">
        <v>97.52</v>
      </c>
      <c r="M80">
        <v>232.88</v>
      </c>
      <c r="N80">
        <v>88.93</v>
      </c>
      <c r="O80">
        <v>63.96</v>
      </c>
      <c r="P80">
        <v>269.72000000000003</v>
      </c>
      <c r="Q80">
        <v>144.41</v>
      </c>
      <c r="R80">
        <v>136.19999999999999</v>
      </c>
      <c r="S80">
        <v>189.3</v>
      </c>
      <c r="T80">
        <v>73.45</v>
      </c>
      <c r="U80">
        <v>77.38</v>
      </c>
      <c r="V80">
        <v>87.9</v>
      </c>
      <c r="W80">
        <v>36.270000000000003</v>
      </c>
      <c r="X80">
        <v>48.05</v>
      </c>
      <c r="Y80">
        <v>42.21</v>
      </c>
      <c r="Z80">
        <v>40.1</v>
      </c>
      <c r="AA80">
        <v>69.63</v>
      </c>
      <c r="AB80">
        <v>90.1</v>
      </c>
      <c r="AC80">
        <v>143.97</v>
      </c>
      <c r="AD80">
        <v>13.61</v>
      </c>
      <c r="AE80">
        <v>40.01</v>
      </c>
      <c r="AF80">
        <v>68.55</v>
      </c>
      <c r="AG80">
        <v>78.06</v>
      </c>
      <c r="AH80">
        <v>83.51</v>
      </c>
      <c r="AI80">
        <v>93.11</v>
      </c>
      <c r="AJ80">
        <v>37.14</v>
      </c>
    </row>
    <row r="81" spans="2:36" x14ac:dyDescent="0.35">
      <c r="B81" s="2">
        <v>45476</v>
      </c>
      <c r="C81">
        <v>41.55</v>
      </c>
      <c r="D81">
        <v>49.78</v>
      </c>
      <c r="E81">
        <v>41.46</v>
      </c>
      <c r="F81">
        <v>66</v>
      </c>
      <c r="G81">
        <v>121.66</v>
      </c>
      <c r="H81">
        <v>119.6931</v>
      </c>
      <c r="I81">
        <v>134.53739999999999</v>
      </c>
      <c r="J81">
        <v>133.15</v>
      </c>
      <c r="K81">
        <v>65.05</v>
      </c>
      <c r="L81">
        <v>98.15</v>
      </c>
      <c r="M81">
        <v>232.17</v>
      </c>
      <c r="N81">
        <v>87.88</v>
      </c>
      <c r="O81">
        <v>63.37</v>
      </c>
      <c r="P81">
        <v>269.62</v>
      </c>
      <c r="Q81">
        <v>143.30000000000001</v>
      </c>
      <c r="R81">
        <v>135.09</v>
      </c>
      <c r="S81">
        <v>187.77</v>
      </c>
      <c r="T81">
        <v>73.489999999999995</v>
      </c>
      <c r="U81">
        <v>76.44</v>
      </c>
      <c r="V81">
        <v>87.76</v>
      </c>
      <c r="W81">
        <v>35.28</v>
      </c>
      <c r="X81">
        <v>47.22</v>
      </c>
      <c r="Y81">
        <v>42.17</v>
      </c>
      <c r="Z81">
        <v>40.49</v>
      </c>
      <c r="AA81">
        <v>69.989999999999995</v>
      </c>
      <c r="AB81">
        <v>91.53</v>
      </c>
      <c r="AC81">
        <v>147.66999999999999</v>
      </c>
      <c r="AD81">
        <v>13.59</v>
      </c>
      <c r="AE81">
        <v>40.54</v>
      </c>
      <c r="AF81">
        <v>68.430000000000007</v>
      </c>
      <c r="AG81">
        <v>77.940799999999996</v>
      </c>
      <c r="AH81">
        <v>83.28</v>
      </c>
      <c r="AI81">
        <v>92.74</v>
      </c>
      <c r="AJ81">
        <v>37.049999999999997</v>
      </c>
    </row>
    <row r="82" spans="2:36" x14ac:dyDescent="0.35">
      <c r="B82" s="2">
        <v>45475</v>
      </c>
      <c r="C82">
        <v>41.68</v>
      </c>
      <c r="D82">
        <v>50.03</v>
      </c>
      <c r="E82">
        <v>41.99</v>
      </c>
      <c r="F82">
        <v>66.150000000000006</v>
      </c>
      <c r="G82">
        <v>121.22</v>
      </c>
      <c r="H82">
        <v>118.98</v>
      </c>
      <c r="I82">
        <v>132.71</v>
      </c>
      <c r="J82">
        <v>132.53</v>
      </c>
      <c r="K82">
        <v>64.84</v>
      </c>
      <c r="L82">
        <v>97.89</v>
      </c>
      <c r="M82">
        <v>229.08</v>
      </c>
      <c r="N82">
        <v>87.77</v>
      </c>
      <c r="O82">
        <v>62.5</v>
      </c>
      <c r="P82">
        <v>263.63</v>
      </c>
      <c r="Q82">
        <v>144.4</v>
      </c>
      <c r="R82">
        <v>136.02000000000001</v>
      </c>
      <c r="S82">
        <v>186.58</v>
      </c>
      <c r="T82">
        <v>73.69</v>
      </c>
      <c r="U82">
        <v>76.569999999999993</v>
      </c>
      <c r="V82">
        <v>87.11</v>
      </c>
      <c r="W82">
        <v>34.020000000000003</v>
      </c>
      <c r="X82">
        <v>45.64</v>
      </c>
      <c r="Y82">
        <v>41.01</v>
      </c>
      <c r="Z82">
        <v>39</v>
      </c>
      <c r="AA82">
        <v>69.61</v>
      </c>
      <c r="AB82">
        <v>91.13</v>
      </c>
      <c r="AC82">
        <v>146.43</v>
      </c>
      <c r="AD82">
        <v>13.26</v>
      </c>
      <c r="AE82">
        <v>38.979999999999997</v>
      </c>
      <c r="AF82">
        <v>68.02</v>
      </c>
      <c r="AG82">
        <v>77.780900000000003</v>
      </c>
      <c r="AH82">
        <v>83.36</v>
      </c>
      <c r="AI82">
        <v>92.96</v>
      </c>
      <c r="AJ82">
        <v>36.9</v>
      </c>
    </row>
    <row r="83" spans="2:36" x14ac:dyDescent="0.35">
      <c r="B83" s="2">
        <v>45474</v>
      </c>
      <c r="C83">
        <v>41.2</v>
      </c>
      <c r="D83">
        <v>49.88</v>
      </c>
      <c r="E83">
        <v>41.42</v>
      </c>
      <c r="F83">
        <v>65.403400000000005</v>
      </c>
      <c r="G83">
        <v>120.56</v>
      </c>
      <c r="H83">
        <v>118.38</v>
      </c>
      <c r="I83">
        <v>131.46</v>
      </c>
      <c r="J83">
        <v>131.58000000000001</v>
      </c>
      <c r="K83">
        <v>64.83</v>
      </c>
      <c r="L83">
        <v>98.55</v>
      </c>
      <c r="M83">
        <v>227.94</v>
      </c>
      <c r="N83">
        <v>87.34</v>
      </c>
      <c r="O83">
        <v>62.23</v>
      </c>
      <c r="P83">
        <v>261.01</v>
      </c>
      <c r="Q83">
        <v>144.93</v>
      </c>
      <c r="R83">
        <v>136.97</v>
      </c>
      <c r="S83">
        <v>183.02</v>
      </c>
      <c r="T83">
        <v>73.599999999999994</v>
      </c>
      <c r="U83">
        <v>76.040000000000006</v>
      </c>
      <c r="V83">
        <v>86.95</v>
      </c>
      <c r="W83">
        <v>33.89</v>
      </c>
      <c r="X83">
        <v>45.47</v>
      </c>
      <c r="Y83">
        <v>40.97</v>
      </c>
      <c r="Z83">
        <v>38.979999999999997</v>
      </c>
      <c r="AA83">
        <v>69.38</v>
      </c>
      <c r="AB83">
        <v>91.2</v>
      </c>
      <c r="AC83">
        <v>145.87</v>
      </c>
      <c r="AD83">
        <v>13.31</v>
      </c>
      <c r="AE83">
        <v>39.24</v>
      </c>
      <c r="AF83">
        <v>67.67</v>
      </c>
      <c r="AG83">
        <v>77.77</v>
      </c>
      <c r="AH83">
        <v>82.97</v>
      </c>
      <c r="AI83">
        <v>92.36</v>
      </c>
      <c r="AJ83">
        <v>36.6</v>
      </c>
    </row>
    <row r="84" spans="2:36" x14ac:dyDescent="0.35">
      <c r="B84" s="2">
        <v>45471</v>
      </c>
      <c r="C84">
        <v>41.11</v>
      </c>
      <c r="D84">
        <v>49.83</v>
      </c>
      <c r="E84">
        <v>41.46</v>
      </c>
      <c r="F84">
        <v>65.209999999999994</v>
      </c>
      <c r="G84">
        <v>121.87</v>
      </c>
      <c r="H84">
        <v>120.06</v>
      </c>
      <c r="I84">
        <v>133.3417</v>
      </c>
      <c r="J84">
        <v>132.05000000000001</v>
      </c>
      <c r="K84">
        <v>65.430000000000007</v>
      </c>
      <c r="L84">
        <v>101.06</v>
      </c>
      <c r="M84">
        <v>226.23</v>
      </c>
      <c r="N84">
        <v>86.9</v>
      </c>
      <c r="O84">
        <v>61.94</v>
      </c>
      <c r="P84">
        <v>260.7</v>
      </c>
      <c r="Q84">
        <v>145.75</v>
      </c>
      <c r="R84">
        <v>137.26</v>
      </c>
      <c r="S84">
        <v>182.4</v>
      </c>
      <c r="T84">
        <v>74.98</v>
      </c>
      <c r="U84">
        <v>76.58</v>
      </c>
      <c r="V84">
        <v>88.31</v>
      </c>
      <c r="W84">
        <v>33.93</v>
      </c>
      <c r="X84">
        <v>45.11</v>
      </c>
      <c r="Y84">
        <v>40.83</v>
      </c>
      <c r="Z84">
        <v>38.81</v>
      </c>
      <c r="AA84">
        <v>70.12</v>
      </c>
      <c r="AB84">
        <v>91.15</v>
      </c>
      <c r="AC84">
        <v>145.47</v>
      </c>
      <c r="AD84">
        <v>13.32</v>
      </c>
      <c r="AE84">
        <v>40.21</v>
      </c>
      <c r="AF84">
        <v>68.14</v>
      </c>
      <c r="AG84">
        <v>77.16</v>
      </c>
      <c r="AH84">
        <v>83.76</v>
      </c>
      <c r="AI84">
        <v>93.1</v>
      </c>
      <c r="AJ84">
        <v>36.659999999999997</v>
      </c>
    </row>
    <row r="85" spans="2:36" x14ac:dyDescent="0.35">
      <c r="B85" s="2">
        <v>45470</v>
      </c>
      <c r="C85">
        <v>40.97</v>
      </c>
      <c r="D85">
        <v>50.12</v>
      </c>
      <c r="E85">
        <v>40.42</v>
      </c>
      <c r="F85">
        <v>64.709999999999994</v>
      </c>
      <c r="G85">
        <v>121.82</v>
      </c>
      <c r="H85">
        <v>119.83</v>
      </c>
      <c r="I85">
        <v>134.30000000000001</v>
      </c>
      <c r="J85">
        <v>132.77000000000001</v>
      </c>
      <c r="K85">
        <v>64.540000000000006</v>
      </c>
      <c r="L85">
        <v>100.89</v>
      </c>
      <c r="M85">
        <v>226.35</v>
      </c>
      <c r="N85">
        <v>86.46</v>
      </c>
      <c r="O85">
        <v>61.7</v>
      </c>
      <c r="P85">
        <v>258.86</v>
      </c>
      <c r="Q85">
        <v>145.87</v>
      </c>
      <c r="R85">
        <v>137.91</v>
      </c>
      <c r="S85">
        <v>184.45</v>
      </c>
      <c r="T85">
        <v>74.89</v>
      </c>
      <c r="U85">
        <v>76.92</v>
      </c>
      <c r="V85">
        <v>88.34</v>
      </c>
      <c r="W85">
        <v>34.229999999999997</v>
      </c>
      <c r="X85">
        <v>45.07</v>
      </c>
      <c r="Y85">
        <v>40.520000000000003</v>
      </c>
      <c r="Z85">
        <v>39.43</v>
      </c>
      <c r="AA85">
        <v>70.34</v>
      </c>
      <c r="AB85">
        <v>90.8</v>
      </c>
      <c r="AC85">
        <v>145.21</v>
      </c>
      <c r="AD85">
        <v>13.77</v>
      </c>
      <c r="AE85">
        <v>42.06</v>
      </c>
      <c r="AF85">
        <v>68.91</v>
      </c>
      <c r="AG85">
        <v>76.81</v>
      </c>
      <c r="AH85">
        <v>84.13</v>
      </c>
      <c r="AI85">
        <v>92.19</v>
      </c>
      <c r="AJ85">
        <v>36.56</v>
      </c>
    </row>
    <row r="86" spans="2:36" x14ac:dyDescent="0.35">
      <c r="B86" s="2">
        <v>45469</v>
      </c>
      <c r="C86">
        <v>41.02</v>
      </c>
      <c r="D86">
        <v>49.73</v>
      </c>
      <c r="E86">
        <v>40.130000000000003</v>
      </c>
      <c r="F86">
        <v>65.006100000000004</v>
      </c>
      <c r="G86">
        <v>121.69</v>
      </c>
      <c r="H86">
        <v>119.39</v>
      </c>
      <c r="I86">
        <v>133.851</v>
      </c>
      <c r="J86">
        <v>132.54</v>
      </c>
      <c r="K86">
        <v>64.78</v>
      </c>
      <c r="L86">
        <v>100.75</v>
      </c>
      <c r="M86">
        <v>226.24</v>
      </c>
      <c r="N86">
        <v>84.66</v>
      </c>
      <c r="O86">
        <v>60.74</v>
      </c>
      <c r="P86">
        <v>260.91000000000003</v>
      </c>
      <c r="Q86">
        <v>146.11000000000001</v>
      </c>
      <c r="R86">
        <v>137.91999999999999</v>
      </c>
      <c r="S86">
        <v>183.33</v>
      </c>
      <c r="T86">
        <v>75.19</v>
      </c>
      <c r="U86">
        <v>77.25</v>
      </c>
      <c r="V86">
        <v>88.59</v>
      </c>
      <c r="W86">
        <v>33.82</v>
      </c>
      <c r="X86">
        <v>45.8</v>
      </c>
      <c r="Y86">
        <v>40.75</v>
      </c>
      <c r="Z86">
        <v>40.159999999999997</v>
      </c>
      <c r="AA86">
        <v>70.56</v>
      </c>
      <c r="AB86">
        <v>90.59</v>
      </c>
      <c r="AC86">
        <v>145.18</v>
      </c>
      <c r="AD86">
        <v>13.71</v>
      </c>
      <c r="AE86">
        <v>41.25</v>
      </c>
      <c r="AF86">
        <v>68.790000000000006</v>
      </c>
      <c r="AG86">
        <v>75.561199999999999</v>
      </c>
      <c r="AH86">
        <v>83.32</v>
      </c>
      <c r="AI86">
        <v>91.39</v>
      </c>
      <c r="AJ86">
        <v>36.35</v>
      </c>
    </row>
    <row r="87" spans="2:36" x14ac:dyDescent="0.35">
      <c r="B87" s="2">
        <v>45468</v>
      </c>
      <c r="C87">
        <v>41.28</v>
      </c>
      <c r="D87">
        <v>50.16</v>
      </c>
      <c r="E87">
        <v>40.22</v>
      </c>
      <c r="F87">
        <v>65.209999999999994</v>
      </c>
      <c r="G87">
        <v>122.02</v>
      </c>
      <c r="H87">
        <v>119.55</v>
      </c>
      <c r="I87">
        <v>135.03</v>
      </c>
      <c r="J87">
        <v>132.29</v>
      </c>
      <c r="K87">
        <v>64.27</v>
      </c>
      <c r="L87">
        <v>100.52</v>
      </c>
      <c r="M87">
        <v>226.5</v>
      </c>
      <c r="N87">
        <v>84.56</v>
      </c>
      <c r="O87">
        <v>60.76</v>
      </c>
      <c r="P87">
        <v>261.77</v>
      </c>
      <c r="Q87">
        <v>146.63</v>
      </c>
      <c r="R87">
        <v>139.53</v>
      </c>
      <c r="S87">
        <v>180.71</v>
      </c>
      <c r="T87">
        <v>75.44</v>
      </c>
      <c r="U87">
        <v>77.41</v>
      </c>
      <c r="V87">
        <v>88.65</v>
      </c>
      <c r="W87">
        <v>33.840000000000003</v>
      </c>
      <c r="X87">
        <v>45.47</v>
      </c>
      <c r="Y87">
        <v>40.83</v>
      </c>
      <c r="Z87">
        <v>38.979999999999997</v>
      </c>
      <c r="AA87">
        <v>70.400000000000006</v>
      </c>
      <c r="AB87">
        <v>91.49</v>
      </c>
      <c r="AC87">
        <v>146.57</v>
      </c>
      <c r="AD87">
        <v>13.79</v>
      </c>
      <c r="AE87">
        <v>41.65</v>
      </c>
      <c r="AF87">
        <v>69.08</v>
      </c>
      <c r="AG87">
        <v>75.253900000000002</v>
      </c>
      <c r="AH87">
        <v>83.58</v>
      </c>
      <c r="AI87">
        <v>91.6</v>
      </c>
      <c r="AJ87">
        <v>36.5</v>
      </c>
    </row>
    <row r="88" spans="2:36" x14ac:dyDescent="0.35">
      <c r="B88" s="2">
        <v>45467</v>
      </c>
      <c r="C88">
        <v>41.59</v>
      </c>
      <c r="D88">
        <v>50.71</v>
      </c>
      <c r="E88">
        <v>40.74</v>
      </c>
      <c r="F88">
        <v>65.66</v>
      </c>
      <c r="G88">
        <v>123.07</v>
      </c>
      <c r="H88">
        <v>120.86</v>
      </c>
      <c r="I88">
        <v>135.51</v>
      </c>
      <c r="J88">
        <v>133.27000000000001</v>
      </c>
      <c r="K88">
        <v>64.69</v>
      </c>
      <c r="L88">
        <v>103.41</v>
      </c>
      <c r="M88">
        <v>222.42</v>
      </c>
      <c r="N88">
        <v>83.9</v>
      </c>
      <c r="O88">
        <v>59.75</v>
      </c>
      <c r="P88">
        <v>255.78</v>
      </c>
      <c r="Q88">
        <v>147.09</v>
      </c>
      <c r="R88">
        <v>139.96</v>
      </c>
      <c r="S88">
        <v>181.44</v>
      </c>
      <c r="T88">
        <v>76.03</v>
      </c>
      <c r="U88">
        <v>77.91</v>
      </c>
      <c r="V88">
        <v>89.79</v>
      </c>
      <c r="W88">
        <v>34.25</v>
      </c>
      <c r="X88">
        <v>46.29</v>
      </c>
      <c r="Y88">
        <v>41.02</v>
      </c>
      <c r="Z88">
        <v>39.67</v>
      </c>
      <c r="AA88">
        <v>71.16</v>
      </c>
      <c r="AB88">
        <v>91.28</v>
      </c>
      <c r="AC88">
        <v>146.78</v>
      </c>
      <c r="AD88">
        <v>14.05</v>
      </c>
      <c r="AE88">
        <v>42.96</v>
      </c>
      <c r="AF88">
        <v>69.739999999999995</v>
      </c>
      <c r="AG88">
        <v>75.241500000000002</v>
      </c>
      <c r="AH88">
        <v>84.62</v>
      </c>
      <c r="AI88">
        <v>92.71</v>
      </c>
      <c r="AJ88">
        <v>36.33</v>
      </c>
    </row>
    <row r="89" spans="2:36" x14ac:dyDescent="0.35">
      <c r="B89" s="2">
        <v>45464</v>
      </c>
      <c r="C89">
        <v>41.33</v>
      </c>
      <c r="D89">
        <v>50.45</v>
      </c>
      <c r="E89">
        <v>40.04</v>
      </c>
      <c r="F89">
        <v>65.02</v>
      </c>
      <c r="G89">
        <v>122.97</v>
      </c>
      <c r="H89">
        <v>120.2</v>
      </c>
      <c r="I89">
        <v>135.21530000000001</v>
      </c>
      <c r="J89">
        <v>134.38</v>
      </c>
      <c r="K89">
        <v>64.260000000000005</v>
      </c>
      <c r="L89">
        <v>102.78</v>
      </c>
      <c r="M89">
        <v>228.41</v>
      </c>
      <c r="N89">
        <v>84.77</v>
      </c>
      <c r="O89">
        <v>60.7</v>
      </c>
      <c r="P89">
        <v>264.89</v>
      </c>
      <c r="Q89">
        <v>146.81</v>
      </c>
      <c r="R89">
        <v>137.34</v>
      </c>
      <c r="S89">
        <v>182.61</v>
      </c>
      <c r="T89">
        <v>75.760000000000005</v>
      </c>
      <c r="U89">
        <v>77.67</v>
      </c>
      <c r="V89">
        <v>89.64</v>
      </c>
      <c r="W89">
        <v>33.99</v>
      </c>
      <c r="X89">
        <v>45.22</v>
      </c>
      <c r="Y89">
        <v>40.79</v>
      </c>
      <c r="Z89">
        <v>39.57</v>
      </c>
      <c r="AA89">
        <v>70.2</v>
      </c>
      <c r="AB89">
        <v>89.75</v>
      </c>
      <c r="AC89">
        <v>143.38</v>
      </c>
      <c r="AD89">
        <v>13.91</v>
      </c>
      <c r="AE89">
        <v>43.23</v>
      </c>
      <c r="AF89">
        <v>69.39</v>
      </c>
      <c r="AG89">
        <v>75.636300000000006</v>
      </c>
      <c r="AH89">
        <v>83.97</v>
      </c>
      <c r="AI89">
        <v>92.78</v>
      </c>
      <c r="AJ89">
        <v>36.72</v>
      </c>
    </row>
    <row r="90" spans="2:36" x14ac:dyDescent="0.35">
      <c r="B90" s="2">
        <v>45463</v>
      </c>
      <c r="C90">
        <v>41.49</v>
      </c>
      <c r="D90">
        <v>50.54</v>
      </c>
      <c r="E90">
        <v>39.979999999999997</v>
      </c>
      <c r="F90">
        <v>65.27</v>
      </c>
      <c r="G90">
        <v>123.23</v>
      </c>
      <c r="H90">
        <v>119.83750000000001</v>
      </c>
      <c r="I90">
        <v>135.6112</v>
      </c>
      <c r="J90">
        <v>134.08000000000001</v>
      </c>
      <c r="K90">
        <v>64.22</v>
      </c>
      <c r="L90">
        <v>102.37</v>
      </c>
      <c r="M90">
        <v>228.81</v>
      </c>
      <c r="N90">
        <v>83.93</v>
      </c>
      <c r="O90">
        <v>61.22</v>
      </c>
      <c r="P90">
        <v>268.92</v>
      </c>
      <c r="Q90">
        <v>146.4</v>
      </c>
      <c r="R90">
        <v>135.69999999999999</v>
      </c>
      <c r="S90">
        <v>181.08</v>
      </c>
      <c r="T90">
        <v>75.78</v>
      </c>
      <c r="U90">
        <v>77.61</v>
      </c>
      <c r="V90">
        <v>89.63</v>
      </c>
      <c r="W90">
        <v>34.549999999999997</v>
      </c>
      <c r="X90">
        <v>46.03</v>
      </c>
      <c r="Y90">
        <v>41.16</v>
      </c>
      <c r="Z90">
        <v>40.090000000000003</v>
      </c>
      <c r="AA90">
        <v>70.069999999999993</v>
      </c>
      <c r="AB90">
        <v>90.27</v>
      </c>
      <c r="AC90">
        <v>144.5</v>
      </c>
      <c r="AD90">
        <v>13.95</v>
      </c>
      <c r="AE90">
        <v>43.77</v>
      </c>
      <c r="AF90">
        <v>69.8</v>
      </c>
      <c r="AG90">
        <v>75.605199999999996</v>
      </c>
      <c r="AH90">
        <v>83.76</v>
      </c>
      <c r="AI90">
        <v>92.67</v>
      </c>
      <c r="AJ90">
        <v>36.69</v>
      </c>
    </row>
    <row r="91" spans="2:36" x14ac:dyDescent="0.35">
      <c r="B91" s="2">
        <v>45461</v>
      </c>
      <c r="C91">
        <v>41.27</v>
      </c>
      <c r="D91">
        <v>50.05</v>
      </c>
      <c r="E91">
        <v>39.950000000000003</v>
      </c>
      <c r="F91">
        <v>65.010000000000005</v>
      </c>
      <c r="G91">
        <v>123.15</v>
      </c>
      <c r="H91">
        <v>120.6551</v>
      </c>
      <c r="I91">
        <v>137.68</v>
      </c>
      <c r="J91">
        <v>133.74</v>
      </c>
      <c r="K91">
        <v>63.75</v>
      </c>
      <c r="L91">
        <v>102.92</v>
      </c>
      <c r="M91">
        <v>231.41</v>
      </c>
      <c r="N91">
        <v>84.04</v>
      </c>
      <c r="O91">
        <v>62.36</v>
      </c>
      <c r="P91">
        <v>276.76</v>
      </c>
      <c r="Q91">
        <v>145.91999999999999</v>
      </c>
      <c r="R91">
        <v>134.38</v>
      </c>
      <c r="S91">
        <v>180.85</v>
      </c>
      <c r="T91">
        <v>76.099999999999994</v>
      </c>
      <c r="U91">
        <v>77.78</v>
      </c>
      <c r="V91">
        <v>89.54</v>
      </c>
      <c r="W91">
        <v>33.700000000000003</v>
      </c>
      <c r="X91">
        <v>44.61</v>
      </c>
      <c r="Y91">
        <v>40.619999999999997</v>
      </c>
      <c r="Z91">
        <v>41.2</v>
      </c>
      <c r="AA91">
        <v>70.06</v>
      </c>
      <c r="AB91">
        <v>88.64</v>
      </c>
      <c r="AC91">
        <v>142.9</v>
      </c>
      <c r="AD91">
        <v>14.14</v>
      </c>
      <c r="AE91">
        <v>45.11</v>
      </c>
      <c r="AF91">
        <v>69.2</v>
      </c>
      <c r="AG91">
        <v>76.125200000000007</v>
      </c>
      <c r="AH91">
        <v>84</v>
      </c>
      <c r="AI91">
        <v>93.04</v>
      </c>
      <c r="AJ91">
        <v>37.14</v>
      </c>
    </row>
    <row r="92" spans="2:36" x14ac:dyDescent="0.35">
      <c r="B92" s="2">
        <v>45460</v>
      </c>
      <c r="C92">
        <v>41.01</v>
      </c>
      <c r="D92">
        <v>49.7</v>
      </c>
      <c r="E92">
        <v>39.72</v>
      </c>
      <c r="F92">
        <v>64.56</v>
      </c>
      <c r="G92">
        <v>122.49</v>
      </c>
      <c r="H92">
        <v>120.05</v>
      </c>
      <c r="I92">
        <v>136.0496</v>
      </c>
      <c r="J92">
        <v>133.41999999999999</v>
      </c>
      <c r="K92">
        <v>63.86</v>
      </c>
      <c r="L92">
        <v>104.77</v>
      </c>
      <c r="M92">
        <v>231.12</v>
      </c>
      <c r="N92">
        <v>83.76</v>
      </c>
      <c r="O92">
        <v>61.73</v>
      </c>
      <c r="P92">
        <v>272.48</v>
      </c>
      <c r="Q92">
        <v>145.72999999999999</v>
      </c>
      <c r="R92">
        <v>135.44</v>
      </c>
      <c r="S92">
        <v>181.46</v>
      </c>
      <c r="T92">
        <v>76.040000000000006</v>
      </c>
      <c r="U92">
        <v>77.680000000000007</v>
      </c>
      <c r="V92">
        <v>89.64</v>
      </c>
      <c r="W92">
        <v>33.200000000000003</v>
      </c>
      <c r="X92">
        <v>43.95</v>
      </c>
      <c r="Y92">
        <v>40.51</v>
      </c>
      <c r="Z92">
        <v>41.02</v>
      </c>
      <c r="AA92">
        <v>70.03</v>
      </c>
      <c r="AB92">
        <v>88.27</v>
      </c>
      <c r="AC92">
        <v>142.71</v>
      </c>
      <c r="AD92">
        <v>14.12</v>
      </c>
      <c r="AE92">
        <v>44.93</v>
      </c>
      <c r="AF92">
        <v>69.17</v>
      </c>
      <c r="AG92">
        <v>76.642099999999999</v>
      </c>
      <c r="AH92">
        <v>83.67</v>
      </c>
      <c r="AI92">
        <v>92.67</v>
      </c>
      <c r="AJ92">
        <v>36.840000000000003</v>
      </c>
    </row>
    <row r="93" spans="2:36" x14ac:dyDescent="0.35">
      <c r="B93" s="2">
        <v>45457</v>
      </c>
      <c r="C93">
        <v>40.65</v>
      </c>
      <c r="D93">
        <v>48.97</v>
      </c>
      <c r="E93">
        <v>39.19</v>
      </c>
      <c r="F93">
        <v>64.028999999999996</v>
      </c>
      <c r="G93">
        <v>121.15</v>
      </c>
      <c r="H93">
        <v>119.07</v>
      </c>
      <c r="I93">
        <v>134.93</v>
      </c>
      <c r="J93">
        <v>132.29</v>
      </c>
      <c r="K93">
        <v>63.45</v>
      </c>
      <c r="L93">
        <v>103.93</v>
      </c>
      <c r="M93">
        <v>227.67</v>
      </c>
      <c r="N93">
        <v>83.04</v>
      </c>
      <c r="O93">
        <v>60.78</v>
      </c>
      <c r="P93">
        <v>267.89</v>
      </c>
      <c r="Q93">
        <v>145.88</v>
      </c>
      <c r="R93">
        <v>136.44999999999999</v>
      </c>
      <c r="S93">
        <v>178.33</v>
      </c>
      <c r="T93">
        <v>74.790000000000006</v>
      </c>
      <c r="U93">
        <v>76.95</v>
      </c>
      <c r="V93">
        <v>88.98</v>
      </c>
      <c r="W93">
        <v>33.409999999999997</v>
      </c>
      <c r="X93">
        <v>44.32</v>
      </c>
      <c r="Y93">
        <v>40.69</v>
      </c>
      <c r="Z93">
        <v>40.71</v>
      </c>
      <c r="AA93">
        <v>69.89</v>
      </c>
      <c r="AB93">
        <v>88.04</v>
      </c>
      <c r="AC93">
        <v>142.74</v>
      </c>
      <c r="AD93">
        <v>14.34</v>
      </c>
      <c r="AE93">
        <v>45.8</v>
      </c>
      <c r="AF93">
        <v>69.94</v>
      </c>
      <c r="AG93">
        <v>75.368300000000005</v>
      </c>
      <c r="AH93">
        <v>84</v>
      </c>
      <c r="AI93">
        <v>92.84</v>
      </c>
      <c r="AJ93">
        <v>36.47</v>
      </c>
    </row>
    <row r="94" spans="2:36" x14ac:dyDescent="0.35">
      <c r="B94" s="2">
        <v>45456</v>
      </c>
      <c r="C94">
        <v>40.78</v>
      </c>
      <c r="D94">
        <v>49.4</v>
      </c>
      <c r="E94">
        <v>39.61</v>
      </c>
      <c r="F94">
        <v>64.27</v>
      </c>
      <c r="G94">
        <v>122.38</v>
      </c>
      <c r="H94">
        <v>121.71</v>
      </c>
      <c r="I94">
        <v>137.54</v>
      </c>
      <c r="J94">
        <v>133.69</v>
      </c>
      <c r="K94">
        <v>64.069999999999993</v>
      </c>
      <c r="L94">
        <v>105.06</v>
      </c>
      <c r="M94">
        <v>226.82</v>
      </c>
      <c r="N94">
        <v>81.849999999999994</v>
      </c>
      <c r="O94">
        <v>60.58</v>
      </c>
      <c r="P94">
        <v>267.20999999999998</v>
      </c>
      <c r="Q94">
        <v>145.93</v>
      </c>
      <c r="R94">
        <v>137.33000000000001</v>
      </c>
      <c r="S94">
        <v>179.75</v>
      </c>
      <c r="T94">
        <v>75.849999999999994</v>
      </c>
      <c r="U94">
        <v>76.81</v>
      </c>
      <c r="V94">
        <v>89.81</v>
      </c>
      <c r="W94">
        <v>33.15</v>
      </c>
      <c r="X94">
        <v>44.41</v>
      </c>
      <c r="Y94">
        <v>40.840000000000003</v>
      </c>
      <c r="Z94">
        <v>41.4</v>
      </c>
      <c r="AA94">
        <v>70.34</v>
      </c>
      <c r="AB94">
        <v>88.7</v>
      </c>
      <c r="AC94">
        <v>145.19</v>
      </c>
      <c r="AD94">
        <v>14.67</v>
      </c>
      <c r="AE94">
        <v>47.12</v>
      </c>
      <c r="AF94">
        <v>70.11</v>
      </c>
      <c r="AG94">
        <v>76.02</v>
      </c>
      <c r="AH94">
        <v>84.02</v>
      </c>
      <c r="AI94">
        <v>92.76</v>
      </c>
      <c r="AJ94">
        <v>36.630000000000003</v>
      </c>
    </row>
    <row r="95" spans="2:36" x14ac:dyDescent="0.35">
      <c r="B95" s="2">
        <v>45455</v>
      </c>
      <c r="C95">
        <v>40.81</v>
      </c>
      <c r="D95">
        <v>49.6</v>
      </c>
      <c r="E95">
        <v>40.01</v>
      </c>
      <c r="F95">
        <v>64.47</v>
      </c>
      <c r="G95">
        <v>123.17</v>
      </c>
      <c r="H95">
        <v>122.46</v>
      </c>
      <c r="I95">
        <v>137.24</v>
      </c>
      <c r="J95">
        <v>134.85</v>
      </c>
      <c r="K95">
        <v>65.11</v>
      </c>
      <c r="L95">
        <v>104.95</v>
      </c>
      <c r="M95">
        <v>225.04</v>
      </c>
      <c r="N95">
        <v>82.72</v>
      </c>
      <c r="O95">
        <v>60.32</v>
      </c>
      <c r="P95">
        <v>263.08999999999997</v>
      </c>
      <c r="Q95">
        <v>146.05000000000001</v>
      </c>
      <c r="R95">
        <v>137.81</v>
      </c>
      <c r="S95">
        <v>179.61</v>
      </c>
      <c r="T95">
        <v>76.569999999999993</v>
      </c>
      <c r="U95">
        <v>76.709999999999994</v>
      </c>
      <c r="V95">
        <v>89.84</v>
      </c>
      <c r="W95">
        <v>34</v>
      </c>
      <c r="X95">
        <v>45.19</v>
      </c>
      <c r="Y95">
        <v>41.05</v>
      </c>
      <c r="Z95">
        <v>42.35</v>
      </c>
      <c r="AA95">
        <v>70.88</v>
      </c>
      <c r="AB95">
        <v>89.52</v>
      </c>
      <c r="AC95">
        <v>147.47</v>
      </c>
      <c r="AD95">
        <v>14.87</v>
      </c>
      <c r="AE95">
        <v>48.29</v>
      </c>
      <c r="AF95">
        <v>69.95</v>
      </c>
      <c r="AG95">
        <v>76.572199999999995</v>
      </c>
      <c r="AH95">
        <v>83.68</v>
      </c>
      <c r="AI95">
        <v>92.21</v>
      </c>
      <c r="AJ95">
        <v>36.54</v>
      </c>
    </row>
    <row r="96" spans="2:36" x14ac:dyDescent="0.35">
      <c r="B96" s="2">
        <v>45454</v>
      </c>
      <c r="C96">
        <v>40.85</v>
      </c>
      <c r="D96">
        <v>49.61</v>
      </c>
      <c r="E96">
        <v>39.17</v>
      </c>
      <c r="F96">
        <v>64.239999999999995</v>
      </c>
      <c r="G96">
        <v>122.01</v>
      </c>
      <c r="H96">
        <v>120.33</v>
      </c>
      <c r="I96">
        <v>133.97499999999999</v>
      </c>
      <c r="J96">
        <v>134.69</v>
      </c>
      <c r="K96">
        <v>64.28</v>
      </c>
      <c r="L96">
        <v>101.62</v>
      </c>
      <c r="M96">
        <v>220.17</v>
      </c>
      <c r="N96">
        <v>80.88</v>
      </c>
      <c r="O96">
        <v>59.13</v>
      </c>
      <c r="P96">
        <v>255.48</v>
      </c>
      <c r="Q96">
        <v>146.36000000000001</v>
      </c>
      <c r="R96">
        <v>136.81</v>
      </c>
      <c r="S96">
        <v>177.76</v>
      </c>
      <c r="T96">
        <v>76.09</v>
      </c>
      <c r="U96">
        <v>77.56</v>
      </c>
      <c r="V96">
        <v>89.67</v>
      </c>
      <c r="W96">
        <v>33.75</v>
      </c>
      <c r="X96">
        <v>45.06</v>
      </c>
      <c r="Y96">
        <v>41.07</v>
      </c>
      <c r="Z96">
        <v>42.3</v>
      </c>
      <c r="AA96">
        <v>70.77</v>
      </c>
      <c r="AB96">
        <v>90.49</v>
      </c>
      <c r="AC96">
        <v>149.28</v>
      </c>
      <c r="AD96">
        <v>14.73</v>
      </c>
      <c r="AE96">
        <v>47.83</v>
      </c>
      <c r="AF96">
        <v>70.41</v>
      </c>
      <c r="AG96">
        <v>76.204499999999996</v>
      </c>
      <c r="AH96">
        <v>82.94</v>
      </c>
      <c r="AI96">
        <v>91.49</v>
      </c>
      <c r="AJ96">
        <v>35.86</v>
      </c>
    </row>
    <row r="97" spans="2:36" x14ac:dyDescent="0.35">
      <c r="B97" s="2">
        <v>45453</v>
      </c>
      <c r="C97">
        <v>41.32</v>
      </c>
      <c r="D97">
        <v>50.24</v>
      </c>
      <c r="E97">
        <v>39.92</v>
      </c>
      <c r="F97">
        <v>65.260000000000005</v>
      </c>
      <c r="G97">
        <v>122.71</v>
      </c>
      <c r="H97">
        <v>120.86</v>
      </c>
      <c r="I97">
        <v>134.81</v>
      </c>
      <c r="J97">
        <v>136.16999999999999</v>
      </c>
      <c r="K97">
        <v>64.86</v>
      </c>
      <c r="L97">
        <v>103.03</v>
      </c>
      <c r="M97">
        <v>216.15</v>
      </c>
      <c r="N97">
        <v>80.61</v>
      </c>
      <c r="O97">
        <v>59.05</v>
      </c>
      <c r="P97">
        <v>255.86</v>
      </c>
      <c r="Q97">
        <v>146.97</v>
      </c>
      <c r="R97">
        <v>136.94</v>
      </c>
      <c r="S97">
        <v>178.23</v>
      </c>
      <c r="T97">
        <v>75.73</v>
      </c>
      <c r="U97">
        <v>77.599999999999994</v>
      </c>
      <c r="V97">
        <v>89.7</v>
      </c>
      <c r="W97">
        <v>34.03</v>
      </c>
      <c r="X97">
        <v>46.16</v>
      </c>
      <c r="Y97">
        <v>42.33</v>
      </c>
      <c r="Z97">
        <v>42.84</v>
      </c>
      <c r="AA97">
        <v>71.45</v>
      </c>
      <c r="AB97">
        <v>90.67</v>
      </c>
      <c r="AC97">
        <v>148.80000000000001</v>
      </c>
      <c r="AD97">
        <v>14.78</v>
      </c>
      <c r="AE97">
        <v>47.26</v>
      </c>
      <c r="AF97">
        <v>70.84</v>
      </c>
      <c r="AG97">
        <v>75.679100000000005</v>
      </c>
      <c r="AH97">
        <v>83.24</v>
      </c>
      <c r="AI97">
        <v>91.77</v>
      </c>
      <c r="AJ97">
        <v>35.67</v>
      </c>
    </row>
    <row r="98" spans="2:36" x14ac:dyDescent="0.35">
      <c r="B98" s="2">
        <v>45450</v>
      </c>
      <c r="C98">
        <v>41.48</v>
      </c>
      <c r="D98">
        <v>50.39</v>
      </c>
      <c r="E98">
        <v>40.56</v>
      </c>
      <c r="F98">
        <v>65.36</v>
      </c>
      <c r="G98">
        <v>122.33</v>
      </c>
      <c r="H98">
        <v>121</v>
      </c>
      <c r="I98">
        <v>134.1</v>
      </c>
      <c r="J98">
        <v>136.47</v>
      </c>
      <c r="K98">
        <v>64.52</v>
      </c>
      <c r="L98">
        <v>102.08</v>
      </c>
      <c r="M98">
        <v>215.6</v>
      </c>
      <c r="N98">
        <v>80.38</v>
      </c>
      <c r="O98">
        <v>58.21</v>
      </c>
      <c r="P98">
        <v>252.21</v>
      </c>
      <c r="Q98">
        <v>146.43</v>
      </c>
      <c r="R98">
        <v>136.72</v>
      </c>
      <c r="S98">
        <v>177.66</v>
      </c>
      <c r="T98">
        <v>76.05</v>
      </c>
      <c r="U98">
        <v>77.66</v>
      </c>
      <c r="V98">
        <v>89.79</v>
      </c>
      <c r="W98">
        <v>33.54</v>
      </c>
      <c r="X98">
        <v>45.46</v>
      </c>
      <c r="Y98">
        <v>42.2</v>
      </c>
      <c r="Z98">
        <v>42.67</v>
      </c>
      <c r="AA98">
        <v>71.56</v>
      </c>
      <c r="AB98">
        <v>89.99</v>
      </c>
      <c r="AC98">
        <v>145.69</v>
      </c>
      <c r="AD98">
        <v>14.53</v>
      </c>
      <c r="AE98">
        <v>45.94</v>
      </c>
      <c r="AF98">
        <v>69.94</v>
      </c>
      <c r="AG98">
        <v>76.31</v>
      </c>
      <c r="AH98">
        <v>82.96</v>
      </c>
      <c r="AI98">
        <v>91.5</v>
      </c>
      <c r="AJ98">
        <v>35.270000000000003</v>
      </c>
    </row>
    <row r="99" spans="2:36" x14ac:dyDescent="0.35">
      <c r="B99" s="2">
        <v>45449</v>
      </c>
      <c r="C99">
        <v>41.29</v>
      </c>
      <c r="D99">
        <v>50.26</v>
      </c>
      <c r="E99">
        <v>40.56</v>
      </c>
      <c r="F99">
        <v>65.22</v>
      </c>
      <c r="G99">
        <v>122.2</v>
      </c>
      <c r="H99">
        <v>121.88</v>
      </c>
      <c r="I99">
        <v>134.32</v>
      </c>
      <c r="J99">
        <v>136.84</v>
      </c>
      <c r="K99">
        <v>64.625</v>
      </c>
      <c r="L99">
        <v>103.86</v>
      </c>
      <c r="M99">
        <v>215.1</v>
      </c>
      <c r="N99">
        <v>80.27</v>
      </c>
      <c r="O99">
        <v>58.77</v>
      </c>
      <c r="P99">
        <v>252.41</v>
      </c>
      <c r="Q99">
        <v>146.27000000000001</v>
      </c>
      <c r="R99">
        <v>137.6</v>
      </c>
      <c r="S99">
        <v>178.39</v>
      </c>
      <c r="T99">
        <v>78.05</v>
      </c>
      <c r="U99">
        <v>78.05</v>
      </c>
      <c r="V99">
        <v>90.7</v>
      </c>
      <c r="W99">
        <v>36.01</v>
      </c>
      <c r="X99">
        <v>47.38</v>
      </c>
      <c r="Y99">
        <v>43.06</v>
      </c>
      <c r="Z99">
        <v>43.91</v>
      </c>
      <c r="AA99">
        <v>72.23</v>
      </c>
      <c r="AB99">
        <v>90.35</v>
      </c>
      <c r="AC99">
        <v>146.57</v>
      </c>
      <c r="AD99">
        <v>14.91</v>
      </c>
      <c r="AE99">
        <v>47.51</v>
      </c>
      <c r="AF99">
        <v>70.709999999999994</v>
      </c>
      <c r="AG99">
        <v>77.64</v>
      </c>
      <c r="AH99">
        <v>83.75</v>
      </c>
      <c r="AI99">
        <v>92.31</v>
      </c>
      <c r="AJ99">
        <v>35.42</v>
      </c>
    </row>
    <row r="100" spans="2:36" x14ac:dyDescent="0.35">
      <c r="B100" s="2">
        <v>45448</v>
      </c>
      <c r="C100">
        <v>41.31</v>
      </c>
      <c r="D100">
        <v>50.39</v>
      </c>
      <c r="E100">
        <v>40.58</v>
      </c>
      <c r="F100">
        <v>65.349999999999994</v>
      </c>
      <c r="G100">
        <v>122.93</v>
      </c>
      <c r="H100">
        <v>123.59</v>
      </c>
      <c r="I100">
        <v>136.46</v>
      </c>
      <c r="J100">
        <v>137.38999999999999</v>
      </c>
      <c r="K100">
        <v>64.209999999999994</v>
      </c>
      <c r="L100">
        <v>105.15</v>
      </c>
      <c r="M100">
        <v>215.82</v>
      </c>
      <c r="N100">
        <v>80.040000000000006</v>
      </c>
      <c r="O100">
        <v>59.32</v>
      </c>
      <c r="P100">
        <v>254.41</v>
      </c>
      <c r="Q100">
        <v>145.79</v>
      </c>
      <c r="R100">
        <v>138.06</v>
      </c>
      <c r="S100">
        <v>177.1</v>
      </c>
      <c r="T100">
        <v>77.59</v>
      </c>
      <c r="U100">
        <v>77.81</v>
      </c>
      <c r="V100">
        <v>90.6</v>
      </c>
      <c r="W100">
        <v>34.79</v>
      </c>
      <c r="X100">
        <v>46.52</v>
      </c>
      <c r="Y100">
        <v>42.61</v>
      </c>
      <c r="Z100">
        <v>44.08</v>
      </c>
      <c r="AA100">
        <v>71.8</v>
      </c>
      <c r="AB100">
        <v>89.88</v>
      </c>
      <c r="AC100">
        <v>145.84</v>
      </c>
      <c r="AD100">
        <v>15.06</v>
      </c>
      <c r="AE100">
        <v>48.53</v>
      </c>
      <c r="AF100">
        <v>71.45</v>
      </c>
      <c r="AG100">
        <v>77.599999999999994</v>
      </c>
      <c r="AH100">
        <v>83.59</v>
      </c>
      <c r="AI100">
        <v>91.99</v>
      </c>
      <c r="AJ100">
        <v>35.53</v>
      </c>
    </row>
    <row r="101" spans="2:36" x14ac:dyDescent="0.35">
      <c r="B101" s="2">
        <v>45447</v>
      </c>
      <c r="C101">
        <v>41.19</v>
      </c>
      <c r="D101">
        <v>50.41</v>
      </c>
      <c r="E101">
        <v>40.54</v>
      </c>
      <c r="F101">
        <v>65.06</v>
      </c>
      <c r="G101">
        <v>121.7</v>
      </c>
      <c r="H101">
        <v>122.23</v>
      </c>
      <c r="I101">
        <v>133.94</v>
      </c>
      <c r="J101">
        <v>136.77000000000001</v>
      </c>
      <c r="K101">
        <v>63.37</v>
      </c>
      <c r="L101">
        <v>103.25</v>
      </c>
      <c r="M101">
        <v>211.13</v>
      </c>
      <c r="N101">
        <v>78.27</v>
      </c>
      <c r="O101">
        <v>57.45</v>
      </c>
      <c r="P101">
        <v>242.6</v>
      </c>
      <c r="Q101">
        <v>145.13</v>
      </c>
      <c r="R101">
        <v>135.47999999999999</v>
      </c>
      <c r="S101">
        <v>176.07</v>
      </c>
      <c r="T101">
        <v>76.930000000000007</v>
      </c>
      <c r="U101">
        <v>77.98</v>
      </c>
      <c r="V101">
        <v>89.98</v>
      </c>
      <c r="W101">
        <v>34.18</v>
      </c>
      <c r="X101">
        <v>45.46</v>
      </c>
      <c r="Y101">
        <v>42.24</v>
      </c>
      <c r="Z101">
        <v>43.69</v>
      </c>
      <c r="AA101">
        <v>71.989999999999995</v>
      </c>
      <c r="AB101">
        <v>89.89</v>
      </c>
      <c r="AC101">
        <v>145.35</v>
      </c>
      <c r="AD101">
        <v>14.94</v>
      </c>
      <c r="AE101">
        <v>47.41</v>
      </c>
      <c r="AF101">
        <v>71.86</v>
      </c>
      <c r="AG101">
        <v>76.982500000000002</v>
      </c>
      <c r="AH101">
        <v>83.69</v>
      </c>
      <c r="AI101">
        <v>92.14</v>
      </c>
      <c r="AJ101">
        <v>34.72</v>
      </c>
    </row>
    <row r="102" spans="2:36" x14ac:dyDescent="0.35">
      <c r="B102" s="2">
        <v>45446</v>
      </c>
      <c r="C102">
        <v>41.38</v>
      </c>
      <c r="D102">
        <v>50.77</v>
      </c>
      <c r="E102">
        <v>41.17</v>
      </c>
      <c r="F102">
        <v>65.394499999999994</v>
      </c>
      <c r="G102">
        <v>122</v>
      </c>
      <c r="H102">
        <v>123.89749999999999</v>
      </c>
      <c r="I102">
        <v>135.25</v>
      </c>
      <c r="J102">
        <v>136.57</v>
      </c>
      <c r="K102">
        <v>63.53</v>
      </c>
      <c r="L102">
        <v>105.25</v>
      </c>
      <c r="M102">
        <v>210.69</v>
      </c>
      <c r="N102">
        <v>77.94</v>
      </c>
      <c r="O102">
        <v>57.23</v>
      </c>
      <c r="P102">
        <v>243.48</v>
      </c>
      <c r="Q102">
        <v>144.71</v>
      </c>
      <c r="R102">
        <v>135.5</v>
      </c>
      <c r="S102">
        <v>175.89</v>
      </c>
      <c r="T102">
        <v>78.56</v>
      </c>
      <c r="U102">
        <v>77.31</v>
      </c>
      <c r="V102">
        <v>90.99</v>
      </c>
      <c r="W102">
        <v>35.51</v>
      </c>
      <c r="X102">
        <v>47.75</v>
      </c>
      <c r="Y102">
        <v>43.77</v>
      </c>
      <c r="Z102">
        <v>43.64</v>
      </c>
      <c r="AA102">
        <v>72.489999999999995</v>
      </c>
      <c r="AB102">
        <v>90.76</v>
      </c>
      <c r="AC102">
        <v>147.62</v>
      </c>
      <c r="AD102">
        <v>15.08</v>
      </c>
      <c r="AE102">
        <v>48.13</v>
      </c>
      <c r="AF102">
        <v>71.89</v>
      </c>
      <c r="AG102">
        <v>77.125</v>
      </c>
      <c r="AH102">
        <v>83.05</v>
      </c>
      <c r="AI102">
        <v>91.22</v>
      </c>
      <c r="AJ102">
        <v>34.82</v>
      </c>
    </row>
    <row r="103" spans="2:36" x14ac:dyDescent="0.35">
      <c r="B103" s="2">
        <v>45443</v>
      </c>
      <c r="C103">
        <v>41.64</v>
      </c>
      <c r="D103">
        <v>51.16</v>
      </c>
      <c r="E103">
        <v>41.9</v>
      </c>
      <c r="F103">
        <v>65.739999999999995</v>
      </c>
      <c r="G103">
        <v>123.51</v>
      </c>
      <c r="H103">
        <v>125.0731</v>
      </c>
      <c r="I103">
        <v>137.49</v>
      </c>
      <c r="J103">
        <v>136.02000000000001</v>
      </c>
      <c r="K103">
        <v>64.180000000000007</v>
      </c>
      <c r="L103">
        <v>106.17</v>
      </c>
      <c r="M103">
        <v>210.16</v>
      </c>
      <c r="N103">
        <v>78.09</v>
      </c>
      <c r="O103">
        <v>57.58</v>
      </c>
      <c r="P103">
        <v>240.48</v>
      </c>
      <c r="Q103">
        <v>143.69999999999999</v>
      </c>
      <c r="R103">
        <v>133.88</v>
      </c>
      <c r="S103">
        <v>175.97</v>
      </c>
      <c r="T103">
        <v>77.52</v>
      </c>
      <c r="U103">
        <v>77.34</v>
      </c>
      <c r="V103">
        <v>91.53</v>
      </c>
      <c r="W103">
        <v>35.299999999999997</v>
      </c>
      <c r="X103">
        <v>48.19</v>
      </c>
      <c r="Y103">
        <v>44.13</v>
      </c>
      <c r="Z103">
        <v>43.46</v>
      </c>
      <c r="AA103">
        <v>72.64</v>
      </c>
      <c r="AB103">
        <v>93.2</v>
      </c>
      <c r="AC103">
        <v>152</v>
      </c>
      <c r="AD103">
        <v>14.97</v>
      </c>
      <c r="AE103">
        <v>48.28</v>
      </c>
      <c r="AF103">
        <v>72.72</v>
      </c>
      <c r="AG103">
        <v>76.42</v>
      </c>
      <c r="AH103">
        <v>83.24</v>
      </c>
      <c r="AI103">
        <v>91.55</v>
      </c>
      <c r="AJ103">
        <v>34.869999999999997</v>
      </c>
    </row>
    <row r="104" spans="2:36" x14ac:dyDescent="0.35">
      <c r="B104" s="2">
        <v>45442</v>
      </c>
      <c r="C104">
        <v>41.04</v>
      </c>
      <c r="D104">
        <v>50.6</v>
      </c>
      <c r="E104">
        <v>41.13</v>
      </c>
      <c r="F104">
        <v>65</v>
      </c>
      <c r="G104">
        <v>122.03</v>
      </c>
      <c r="H104">
        <v>123.8023</v>
      </c>
      <c r="I104">
        <v>136.71</v>
      </c>
      <c r="J104">
        <v>133.79</v>
      </c>
      <c r="K104">
        <v>63.15</v>
      </c>
      <c r="L104">
        <v>104.64</v>
      </c>
      <c r="M104">
        <v>209.83</v>
      </c>
      <c r="N104">
        <v>77.36</v>
      </c>
      <c r="O104">
        <v>58.83</v>
      </c>
      <c r="P104">
        <v>242.27</v>
      </c>
      <c r="Q104">
        <v>141.63</v>
      </c>
      <c r="R104">
        <v>133.35</v>
      </c>
      <c r="S104">
        <v>174.99</v>
      </c>
      <c r="T104">
        <v>75.819999999999993</v>
      </c>
      <c r="U104">
        <v>76.150000000000006</v>
      </c>
      <c r="V104">
        <v>90.44</v>
      </c>
      <c r="W104">
        <v>35.56</v>
      </c>
      <c r="X104">
        <v>48.38</v>
      </c>
      <c r="Y104">
        <v>43.72</v>
      </c>
      <c r="Z104">
        <v>43.71</v>
      </c>
      <c r="AA104">
        <v>71.900000000000006</v>
      </c>
      <c r="AB104">
        <v>90.94</v>
      </c>
      <c r="AC104">
        <v>148.97999999999999</v>
      </c>
      <c r="AD104">
        <v>15.04</v>
      </c>
      <c r="AE104">
        <v>49</v>
      </c>
      <c r="AF104">
        <v>71.459999999999994</v>
      </c>
      <c r="AG104">
        <v>75.9345</v>
      </c>
      <c r="AH104">
        <v>81.709999999999994</v>
      </c>
      <c r="AI104">
        <v>89.91</v>
      </c>
      <c r="AJ104">
        <v>34.85</v>
      </c>
    </row>
    <row r="105" spans="2:36" x14ac:dyDescent="0.35">
      <c r="B105" s="2">
        <v>45441</v>
      </c>
      <c r="C105">
        <v>40.82</v>
      </c>
      <c r="D105">
        <v>49.95</v>
      </c>
      <c r="E105">
        <v>40.68</v>
      </c>
      <c r="F105">
        <v>64.66</v>
      </c>
      <c r="G105">
        <v>121.2</v>
      </c>
      <c r="H105">
        <v>121.8189</v>
      </c>
      <c r="I105">
        <v>135.24090000000001</v>
      </c>
      <c r="J105">
        <v>132.63999999999999</v>
      </c>
      <c r="K105">
        <v>62.67</v>
      </c>
      <c r="L105">
        <v>102.46</v>
      </c>
      <c r="M105">
        <v>214.73</v>
      </c>
      <c r="N105">
        <v>82.11</v>
      </c>
      <c r="O105">
        <v>60.42</v>
      </c>
      <c r="P105">
        <v>245.65</v>
      </c>
      <c r="Q105">
        <v>141.56</v>
      </c>
      <c r="R105">
        <v>132.51</v>
      </c>
      <c r="S105">
        <v>173.96</v>
      </c>
      <c r="T105">
        <v>74.91</v>
      </c>
      <c r="U105">
        <v>75.95</v>
      </c>
      <c r="V105">
        <v>89.71</v>
      </c>
      <c r="W105">
        <v>35.19</v>
      </c>
      <c r="X105">
        <v>48.73</v>
      </c>
      <c r="Y105">
        <v>43.7</v>
      </c>
      <c r="Z105">
        <v>43.36</v>
      </c>
      <c r="AA105">
        <v>71.28</v>
      </c>
      <c r="AB105">
        <v>90.68</v>
      </c>
      <c r="AC105">
        <v>148.30000000000001</v>
      </c>
      <c r="AD105">
        <v>14.83</v>
      </c>
      <c r="AE105">
        <v>47.6</v>
      </c>
      <c r="AF105">
        <v>70.510000000000005</v>
      </c>
      <c r="AG105">
        <v>75.290000000000006</v>
      </c>
      <c r="AH105">
        <v>80.53</v>
      </c>
      <c r="AI105">
        <v>88.58</v>
      </c>
      <c r="AJ105">
        <v>35.21</v>
      </c>
    </row>
    <row r="106" spans="2:36" x14ac:dyDescent="0.35">
      <c r="B106" s="2">
        <v>45440</v>
      </c>
      <c r="C106">
        <v>41.15</v>
      </c>
      <c r="D106">
        <v>50.27</v>
      </c>
      <c r="E106">
        <v>41.37</v>
      </c>
      <c r="F106">
        <v>65.28</v>
      </c>
      <c r="G106">
        <v>122.94</v>
      </c>
      <c r="H106">
        <v>123.1739</v>
      </c>
      <c r="I106">
        <v>137.19</v>
      </c>
      <c r="J106">
        <v>134.28</v>
      </c>
      <c r="K106">
        <v>63.3</v>
      </c>
      <c r="L106">
        <v>103.56</v>
      </c>
      <c r="M106">
        <v>216.1</v>
      </c>
      <c r="N106">
        <v>82.34</v>
      </c>
      <c r="O106">
        <v>60.6</v>
      </c>
      <c r="P106">
        <v>249.83</v>
      </c>
      <c r="Q106">
        <v>142.66999999999999</v>
      </c>
      <c r="R106">
        <v>134.08000000000001</v>
      </c>
      <c r="S106">
        <v>175.11</v>
      </c>
      <c r="T106">
        <v>75.099999999999994</v>
      </c>
      <c r="U106">
        <v>76.5</v>
      </c>
      <c r="V106">
        <v>91.01</v>
      </c>
      <c r="W106">
        <v>36.1</v>
      </c>
      <c r="X106">
        <v>50.07</v>
      </c>
      <c r="Y106">
        <v>44.715000000000003</v>
      </c>
      <c r="Z106">
        <v>44.03</v>
      </c>
      <c r="AA106">
        <v>72.78</v>
      </c>
      <c r="AB106">
        <v>92.31</v>
      </c>
      <c r="AC106">
        <v>150.71</v>
      </c>
      <c r="AD106">
        <v>15.08</v>
      </c>
      <c r="AE106">
        <v>47.62</v>
      </c>
      <c r="AF106">
        <v>71.430000000000007</v>
      </c>
      <c r="AG106">
        <v>74.250100000000003</v>
      </c>
      <c r="AH106">
        <v>81.319999999999993</v>
      </c>
      <c r="AI106">
        <v>89.49</v>
      </c>
      <c r="AJ106">
        <v>35.67</v>
      </c>
    </row>
    <row r="107" spans="2:36" x14ac:dyDescent="0.35">
      <c r="B107" s="2">
        <v>45436</v>
      </c>
      <c r="C107">
        <v>41.61</v>
      </c>
      <c r="D107">
        <v>50.81</v>
      </c>
      <c r="E107">
        <v>41.9</v>
      </c>
      <c r="F107">
        <v>65.959999999999994</v>
      </c>
      <c r="G107">
        <v>124.46</v>
      </c>
      <c r="H107">
        <v>124.3524</v>
      </c>
      <c r="I107">
        <v>139.72999999999999</v>
      </c>
      <c r="J107">
        <v>135.55000000000001</v>
      </c>
      <c r="K107">
        <v>63.9</v>
      </c>
      <c r="L107">
        <v>104.81</v>
      </c>
      <c r="M107">
        <v>215.19</v>
      </c>
      <c r="N107">
        <v>82.9</v>
      </c>
      <c r="O107">
        <v>60.22</v>
      </c>
      <c r="P107">
        <v>244.26</v>
      </c>
      <c r="Q107">
        <v>144.41999999999999</v>
      </c>
      <c r="R107">
        <v>135.66999999999999</v>
      </c>
      <c r="S107">
        <v>175.54</v>
      </c>
      <c r="T107">
        <v>74.95</v>
      </c>
      <c r="U107">
        <v>77.099999999999994</v>
      </c>
      <c r="V107">
        <v>91.36</v>
      </c>
      <c r="W107">
        <v>35.26</v>
      </c>
      <c r="X107">
        <v>48.66</v>
      </c>
      <c r="Y107">
        <v>44.43</v>
      </c>
      <c r="Z107">
        <v>44.29</v>
      </c>
      <c r="AA107">
        <v>72.680000000000007</v>
      </c>
      <c r="AB107">
        <v>91.37</v>
      </c>
      <c r="AC107">
        <v>148.41999999999999</v>
      </c>
      <c r="AD107">
        <v>14.92</v>
      </c>
      <c r="AE107">
        <v>47.5</v>
      </c>
      <c r="AF107">
        <v>71.5</v>
      </c>
      <c r="AG107">
        <v>73.784199999999998</v>
      </c>
      <c r="AH107">
        <v>81.86</v>
      </c>
      <c r="AI107">
        <v>89.91</v>
      </c>
      <c r="AJ107">
        <v>35.65</v>
      </c>
    </row>
    <row r="108" spans="2:36" x14ac:dyDescent="0.35">
      <c r="B108" s="2">
        <v>45435</v>
      </c>
      <c r="C108">
        <v>41.36</v>
      </c>
      <c r="D108">
        <v>50.47</v>
      </c>
      <c r="E108">
        <v>41.49</v>
      </c>
      <c r="F108">
        <v>65.41</v>
      </c>
      <c r="G108">
        <v>123.83</v>
      </c>
      <c r="H108">
        <v>122.779</v>
      </c>
      <c r="I108">
        <v>137.43</v>
      </c>
      <c r="J108">
        <v>134.16</v>
      </c>
      <c r="K108">
        <v>63.57</v>
      </c>
      <c r="L108">
        <v>103.63</v>
      </c>
      <c r="M108">
        <v>213.39</v>
      </c>
      <c r="N108">
        <v>83.72</v>
      </c>
      <c r="O108">
        <v>59.25</v>
      </c>
      <c r="P108">
        <v>239.82</v>
      </c>
      <c r="Q108">
        <v>144.91</v>
      </c>
      <c r="R108">
        <v>135.63</v>
      </c>
      <c r="S108">
        <v>173.79</v>
      </c>
      <c r="T108">
        <v>73.790000000000006</v>
      </c>
      <c r="U108">
        <v>76.900000000000006</v>
      </c>
      <c r="V108">
        <v>90.57</v>
      </c>
      <c r="W108">
        <v>34.75</v>
      </c>
      <c r="X108">
        <v>47.76</v>
      </c>
      <c r="Y108">
        <v>44.005000000000003</v>
      </c>
      <c r="Z108">
        <v>43.85</v>
      </c>
      <c r="AA108">
        <v>72.84</v>
      </c>
      <c r="AB108">
        <v>91.24</v>
      </c>
      <c r="AC108">
        <v>148.11000000000001</v>
      </c>
      <c r="AD108">
        <v>14.57</v>
      </c>
      <c r="AE108">
        <v>45.14</v>
      </c>
      <c r="AF108">
        <v>70.790000000000006</v>
      </c>
      <c r="AG108">
        <v>72.69</v>
      </c>
      <c r="AH108">
        <v>81.8</v>
      </c>
      <c r="AI108">
        <v>89.85</v>
      </c>
      <c r="AJ108">
        <v>35.340000000000003</v>
      </c>
    </row>
    <row r="109" spans="2:36" x14ac:dyDescent="0.35">
      <c r="B109" s="2">
        <v>45434</v>
      </c>
      <c r="C109">
        <v>41.94</v>
      </c>
      <c r="D109">
        <v>51.44</v>
      </c>
      <c r="E109">
        <v>42.45</v>
      </c>
      <c r="F109">
        <v>66.38</v>
      </c>
      <c r="G109">
        <v>125.31</v>
      </c>
      <c r="H109">
        <v>124.26</v>
      </c>
      <c r="I109">
        <v>137.81</v>
      </c>
      <c r="J109">
        <v>136.65</v>
      </c>
      <c r="K109">
        <v>64.599999999999994</v>
      </c>
      <c r="L109">
        <v>104.55</v>
      </c>
      <c r="M109">
        <v>215.14</v>
      </c>
      <c r="N109">
        <v>84.48</v>
      </c>
      <c r="O109">
        <v>59.58</v>
      </c>
      <c r="P109">
        <v>236.59</v>
      </c>
      <c r="Q109">
        <v>146.51</v>
      </c>
      <c r="R109">
        <v>137.88999999999999</v>
      </c>
      <c r="S109">
        <v>176.65</v>
      </c>
      <c r="T109">
        <v>74.39</v>
      </c>
      <c r="U109">
        <v>77.819999999999993</v>
      </c>
      <c r="V109">
        <v>91.38</v>
      </c>
      <c r="W109">
        <v>35.450000000000003</v>
      </c>
      <c r="X109">
        <v>48.27</v>
      </c>
      <c r="Y109">
        <v>44.424999999999997</v>
      </c>
      <c r="Z109">
        <v>44.81</v>
      </c>
      <c r="AA109">
        <v>73.87</v>
      </c>
      <c r="AB109">
        <v>92.08</v>
      </c>
      <c r="AC109">
        <v>149.71</v>
      </c>
      <c r="AD109">
        <v>14.79</v>
      </c>
      <c r="AE109">
        <v>46.76</v>
      </c>
      <c r="AF109">
        <v>72.010000000000005</v>
      </c>
      <c r="AG109">
        <v>74.2684</v>
      </c>
      <c r="AH109">
        <v>83.6</v>
      </c>
      <c r="AI109">
        <v>91.81</v>
      </c>
      <c r="AJ109">
        <v>35.74</v>
      </c>
    </row>
    <row r="110" spans="2:36" x14ac:dyDescent="0.35">
      <c r="B110" s="2">
        <v>45433</v>
      </c>
      <c r="C110">
        <v>42.18</v>
      </c>
      <c r="D110">
        <v>51.46</v>
      </c>
      <c r="E110">
        <v>43.03</v>
      </c>
      <c r="F110">
        <v>66.8</v>
      </c>
      <c r="G110">
        <v>125.16</v>
      </c>
      <c r="H110">
        <v>124.25</v>
      </c>
      <c r="I110">
        <v>138.1</v>
      </c>
      <c r="J110">
        <v>136.49</v>
      </c>
      <c r="K110">
        <v>64.42</v>
      </c>
      <c r="L110">
        <v>107.44</v>
      </c>
      <c r="M110">
        <v>214.66</v>
      </c>
      <c r="N110">
        <v>84.47</v>
      </c>
      <c r="O110">
        <v>59.677999999999997</v>
      </c>
      <c r="P110">
        <v>234.67</v>
      </c>
      <c r="Q110">
        <v>146.25</v>
      </c>
      <c r="R110">
        <v>136.91</v>
      </c>
      <c r="S110">
        <v>178.51</v>
      </c>
      <c r="T110">
        <v>75.3</v>
      </c>
      <c r="U110">
        <v>78.13</v>
      </c>
      <c r="V110">
        <v>92.28</v>
      </c>
      <c r="W110">
        <v>36.93</v>
      </c>
      <c r="X110">
        <v>51.71</v>
      </c>
      <c r="Y110">
        <v>46.08</v>
      </c>
      <c r="Z110">
        <v>45.12</v>
      </c>
      <c r="AA110">
        <v>74.09</v>
      </c>
      <c r="AB110">
        <v>93.88</v>
      </c>
      <c r="AC110">
        <v>151.99</v>
      </c>
      <c r="AD110">
        <v>14.27</v>
      </c>
      <c r="AE110">
        <v>42.91</v>
      </c>
      <c r="AF110">
        <v>72.87</v>
      </c>
      <c r="AG110">
        <v>74.7971</v>
      </c>
      <c r="AH110">
        <v>84.36</v>
      </c>
      <c r="AI110">
        <v>92.53</v>
      </c>
      <c r="AJ110">
        <v>35.33</v>
      </c>
    </row>
    <row r="111" spans="2:36" x14ac:dyDescent="0.35">
      <c r="B111" s="2">
        <v>45432</v>
      </c>
      <c r="C111">
        <v>41.91</v>
      </c>
      <c r="D111">
        <v>51.21</v>
      </c>
      <c r="E111">
        <v>42.76</v>
      </c>
      <c r="F111">
        <v>66.36</v>
      </c>
      <c r="G111">
        <v>125.57</v>
      </c>
      <c r="H111">
        <v>123.97</v>
      </c>
      <c r="I111">
        <v>137.7294</v>
      </c>
      <c r="J111">
        <v>136.38</v>
      </c>
      <c r="K111">
        <v>65.69</v>
      </c>
      <c r="L111">
        <v>108.19</v>
      </c>
      <c r="M111">
        <v>214.31</v>
      </c>
      <c r="N111">
        <v>85.13</v>
      </c>
      <c r="O111">
        <v>60.18</v>
      </c>
      <c r="P111">
        <v>235</v>
      </c>
      <c r="Q111">
        <v>146</v>
      </c>
      <c r="R111">
        <v>137.51</v>
      </c>
      <c r="S111">
        <v>177.37</v>
      </c>
      <c r="T111">
        <v>75.62</v>
      </c>
      <c r="U111">
        <v>77.67</v>
      </c>
      <c r="V111">
        <v>92.28</v>
      </c>
      <c r="W111">
        <v>37.24</v>
      </c>
      <c r="X111">
        <v>52.72</v>
      </c>
      <c r="Y111">
        <v>46.12</v>
      </c>
      <c r="Z111">
        <v>45.64</v>
      </c>
      <c r="AA111">
        <v>74.39</v>
      </c>
      <c r="AB111">
        <v>94.34</v>
      </c>
      <c r="AC111">
        <v>153.13</v>
      </c>
      <c r="AD111">
        <v>14.15</v>
      </c>
      <c r="AE111">
        <v>42.27</v>
      </c>
      <c r="AF111">
        <v>72.22</v>
      </c>
      <c r="AG111">
        <v>75.721100000000007</v>
      </c>
      <c r="AH111">
        <v>84.39</v>
      </c>
      <c r="AI111">
        <v>92.6</v>
      </c>
      <c r="AJ111">
        <v>35.42</v>
      </c>
    </row>
    <row r="112" spans="2:36" x14ac:dyDescent="0.35">
      <c r="B112" s="2">
        <v>45429</v>
      </c>
      <c r="C112">
        <v>42.49</v>
      </c>
      <c r="D112">
        <v>51.83</v>
      </c>
      <c r="E112">
        <v>43.42</v>
      </c>
      <c r="F112">
        <v>67.11</v>
      </c>
      <c r="G112">
        <v>125.33</v>
      </c>
      <c r="H112">
        <v>123.45</v>
      </c>
      <c r="I112">
        <v>136.54849999999999</v>
      </c>
      <c r="J112">
        <v>135.5</v>
      </c>
      <c r="K112">
        <v>66.16</v>
      </c>
      <c r="L112">
        <v>108.69</v>
      </c>
      <c r="M112">
        <v>211.82</v>
      </c>
      <c r="N112">
        <v>84.27</v>
      </c>
      <c r="O112">
        <v>59.31</v>
      </c>
      <c r="P112">
        <v>230.25</v>
      </c>
      <c r="Q112">
        <v>146.31</v>
      </c>
      <c r="R112">
        <v>136.69</v>
      </c>
      <c r="S112">
        <v>178.7</v>
      </c>
      <c r="T112">
        <v>75.930000000000007</v>
      </c>
      <c r="U112">
        <v>78.209999999999994</v>
      </c>
      <c r="V112">
        <v>92.15</v>
      </c>
      <c r="W112">
        <v>36.869999999999997</v>
      </c>
      <c r="X112">
        <v>51.67</v>
      </c>
      <c r="Y112">
        <v>45.96</v>
      </c>
      <c r="Z112">
        <v>45.8</v>
      </c>
      <c r="AA112">
        <v>74.349999999999994</v>
      </c>
      <c r="AB112">
        <v>94.96</v>
      </c>
      <c r="AC112">
        <v>152.44</v>
      </c>
      <c r="AD112">
        <v>14.16</v>
      </c>
      <c r="AE112">
        <v>42.61</v>
      </c>
      <c r="AF112">
        <v>72.34</v>
      </c>
      <c r="AG112">
        <v>75.412700000000001</v>
      </c>
      <c r="AH112">
        <v>84.89</v>
      </c>
      <c r="AI112">
        <v>93.11</v>
      </c>
      <c r="AJ112">
        <v>34.99</v>
      </c>
    </row>
    <row r="113" spans="2:36" x14ac:dyDescent="0.35">
      <c r="B113" s="2">
        <v>45428</v>
      </c>
      <c r="C113">
        <v>42.18</v>
      </c>
      <c r="D113">
        <v>51.38</v>
      </c>
      <c r="E113">
        <v>43.36</v>
      </c>
      <c r="F113">
        <v>66.66</v>
      </c>
      <c r="G113">
        <v>125.19</v>
      </c>
      <c r="H113">
        <v>123.95</v>
      </c>
      <c r="I113">
        <v>136.71</v>
      </c>
      <c r="J113">
        <v>134.94</v>
      </c>
      <c r="K113">
        <v>66.44</v>
      </c>
      <c r="L113">
        <v>108.69</v>
      </c>
      <c r="M113">
        <v>212.29</v>
      </c>
      <c r="N113">
        <v>83.79</v>
      </c>
      <c r="O113">
        <v>59.16</v>
      </c>
      <c r="P113">
        <v>232.2</v>
      </c>
      <c r="Q113">
        <v>146.03</v>
      </c>
      <c r="R113">
        <v>137.29</v>
      </c>
      <c r="S113">
        <v>177.79</v>
      </c>
      <c r="T113">
        <v>76.53</v>
      </c>
      <c r="U113">
        <v>78.400000000000006</v>
      </c>
      <c r="V113">
        <v>91.37</v>
      </c>
      <c r="W113">
        <v>35.659999999999997</v>
      </c>
      <c r="X113">
        <v>49.36</v>
      </c>
      <c r="Y113">
        <v>44.75</v>
      </c>
      <c r="Z113">
        <v>45.14</v>
      </c>
      <c r="AA113">
        <v>74.44</v>
      </c>
      <c r="AB113">
        <v>93.65</v>
      </c>
      <c r="AC113">
        <v>150.46</v>
      </c>
      <c r="AD113">
        <v>14.25</v>
      </c>
      <c r="AE113">
        <v>43.33</v>
      </c>
      <c r="AF113">
        <v>72.28</v>
      </c>
      <c r="AG113">
        <v>74.739999999999995</v>
      </c>
      <c r="AH113">
        <v>84.9</v>
      </c>
      <c r="AI113">
        <v>92.87</v>
      </c>
      <c r="AJ113">
        <v>35.08</v>
      </c>
    </row>
    <row r="114" spans="2:36" x14ac:dyDescent="0.35">
      <c r="B114" s="2">
        <v>45427</v>
      </c>
      <c r="C114">
        <v>42.18</v>
      </c>
      <c r="D114">
        <v>51.02</v>
      </c>
      <c r="E114">
        <v>43.65</v>
      </c>
      <c r="F114">
        <v>66.95</v>
      </c>
      <c r="G114">
        <v>125.94</v>
      </c>
      <c r="H114">
        <v>124.85</v>
      </c>
      <c r="I114">
        <v>139.77000000000001</v>
      </c>
      <c r="J114">
        <v>134.36000000000001</v>
      </c>
      <c r="K114">
        <v>66.63</v>
      </c>
      <c r="L114">
        <v>112.13</v>
      </c>
      <c r="M114">
        <v>213.03</v>
      </c>
      <c r="N114">
        <v>84.03</v>
      </c>
      <c r="O114">
        <v>59.63</v>
      </c>
      <c r="P114">
        <v>233.9</v>
      </c>
      <c r="Q114">
        <v>146.19999999999999</v>
      </c>
      <c r="R114">
        <v>137.34</v>
      </c>
      <c r="S114">
        <v>178.95</v>
      </c>
      <c r="T114">
        <v>77.48</v>
      </c>
      <c r="U114">
        <v>77.3</v>
      </c>
      <c r="V114">
        <v>92.03</v>
      </c>
      <c r="W114">
        <v>35.909999999999997</v>
      </c>
      <c r="X114">
        <v>49.68</v>
      </c>
      <c r="Y114">
        <v>44.73</v>
      </c>
      <c r="Z114">
        <v>44.92</v>
      </c>
      <c r="AA114">
        <v>74.819999999999993</v>
      </c>
      <c r="AB114">
        <v>93.91</v>
      </c>
      <c r="AC114">
        <v>151.31</v>
      </c>
      <c r="AD114">
        <v>14.29</v>
      </c>
      <c r="AE114">
        <v>43.73</v>
      </c>
      <c r="AF114">
        <v>72.53</v>
      </c>
      <c r="AG114">
        <v>73.584199999999996</v>
      </c>
      <c r="AH114">
        <v>84.96</v>
      </c>
      <c r="AI114">
        <v>93.08</v>
      </c>
      <c r="AJ114">
        <v>35.18</v>
      </c>
    </row>
    <row r="115" spans="2:36" x14ac:dyDescent="0.35">
      <c r="B115" s="2">
        <v>45426</v>
      </c>
      <c r="C115">
        <v>41.87</v>
      </c>
      <c r="D115">
        <v>51.07</v>
      </c>
      <c r="E115">
        <v>43.29</v>
      </c>
      <c r="F115">
        <v>66.180000000000007</v>
      </c>
      <c r="G115">
        <v>125.12</v>
      </c>
      <c r="H115">
        <v>124.68</v>
      </c>
      <c r="I115">
        <v>137.55000000000001</v>
      </c>
      <c r="J115">
        <v>134.66</v>
      </c>
      <c r="K115">
        <v>66.33</v>
      </c>
      <c r="L115">
        <v>108.1</v>
      </c>
      <c r="M115">
        <v>208.34</v>
      </c>
      <c r="N115">
        <v>81.97</v>
      </c>
      <c r="O115">
        <v>57.58</v>
      </c>
      <c r="P115">
        <v>227.08</v>
      </c>
      <c r="Q115">
        <v>144.06</v>
      </c>
      <c r="R115">
        <v>135.47</v>
      </c>
      <c r="S115">
        <v>178.68</v>
      </c>
      <c r="T115">
        <v>78.47</v>
      </c>
      <c r="U115">
        <v>77.25</v>
      </c>
      <c r="V115">
        <v>91.87</v>
      </c>
      <c r="W115">
        <v>35.4</v>
      </c>
      <c r="X115">
        <v>49.71</v>
      </c>
      <c r="Y115">
        <v>44.52</v>
      </c>
      <c r="Z115">
        <v>45.79</v>
      </c>
      <c r="AA115">
        <v>74.680000000000007</v>
      </c>
      <c r="AB115">
        <v>93.7</v>
      </c>
      <c r="AC115">
        <v>151.25</v>
      </c>
      <c r="AD115">
        <v>14.11</v>
      </c>
      <c r="AE115">
        <v>43.77</v>
      </c>
      <c r="AF115">
        <v>71.459999999999994</v>
      </c>
      <c r="AG115">
        <v>73.4011</v>
      </c>
      <c r="AH115">
        <v>83.8</v>
      </c>
      <c r="AI115">
        <v>92.02</v>
      </c>
      <c r="AJ115">
        <v>34.39</v>
      </c>
    </row>
    <row r="116" spans="2:36" x14ac:dyDescent="0.35">
      <c r="B116" s="2">
        <v>45425</v>
      </c>
      <c r="C116">
        <v>41.66</v>
      </c>
      <c r="D116">
        <v>50.91</v>
      </c>
      <c r="E116">
        <v>42.85</v>
      </c>
      <c r="F116">
        <v>65.819999999999993</v>
      </c>
      <c r="G116">
        <v>125.15</v>
      </c>
      <c r="H116">
        <v>123.57</v>
      </c>
      <c r="I116">
        <v>137.12</v>
      </c>
      <c r="J116">
        <v>134.31</v>
      </c>
      <c r="K116">
        <v>66.64</v>
      </c>
      <c r="L116">
        <v>107.45</v>
      </c>
      <c r="M116">
        <v>206.51</v>
      </c>
      <c r="N116">
        <v>81.489999999999995</v>
      </c>
      <c r="O116">
        <v>57.09</v>
      </c>
      <c r="P116">
        <v>223.26</v>
      </c>
      <c r="Q116">
        <v>143.44999999999999</v>
      </c>
      <c r="R116">
        <v>134.41</v>
      </c>
      <c r="S116">
        <v>177.87</v>
      </c>
      <c r="T116">
        <v>76.3</v>
      </c>
      <c r="U116">
        <v>77.400000000000006</v>
      </c>
      <c r="V116">
        <v>91.78</v>
      </c>
      <c r="W116">
        <v>34.950000000000003</v>
      </c>
      <c r="X116">
        <v>48.29</v>
      </c>
      <c r="Y116">
        <v>43.93</v>
      </c>
      <c r="Z116">
        <v>45.13</v>
      </c>
      <c r="AA116">
        <v>74.33</v>
      </c>
      <c r="AB116">
        <v>93.58</v>
      </c>
      <c r="AC116">
        <v>149.97</v>
      </c>
      <c r="AD116">
        <v>13.88</v>
      </c>
      <c r="AE116">
        <v>42.77</v>
      </c>
      <c r="AF116">
        <v>71.27</v>
      </c>
      <c r="AG116">
        <v>72.154899999999998</v>
      </c>
      <c r="AH116">
        <v>83.16</v>
      </c>
      <c r="AI116">
        <v>91.33</v>
      </c>
      <c r="AJ116">
        <v>34.090000000000003</v>
      </c>
    </row>
    <row r="117" spans="2:36" x14ac:dyDescent="0.35">
      <c r="B117" s="2">
        <v>45422</v>
      </c>
      <c r="C117">
        <v>41.83</v>
      </c>
      <c r="D117">
        <v>51.27</v>
      </c>
      <c r="E117">
        <v>42.98</v>
      </c>
      <c r="F117">
        <v>66.08</v>
      </c>
      <c r="G117">
        <v>125.68</v>
      </c>
      <c r="H117">
        <v>123.89</v>
      </c>
      <c r="I117">
        <v>138.91999999999999</v>
      </c>
      <c r="J117">
        <v>135.1</v>
      </c>
      <c r="K117">
        <v>66.59</v>
      </c>
      <c r="L117">
        <v>108.57</v>
      </c>
      <c r="M117">
        <v>205.54</v>
      </c>
      <c r="N117">
        <v>81.39</v>
      </c>
      <c r="O117">
        <v>57.24</v>
      </c>
      <c r="P117">
        <v>223.3</v>
      </c>
      <c r="Q117">
        <v>143.59</v>
      </c>
      <c r="R117">
        <v>133.4</v>
      </c>
      <c r="S117">
        <v>178.1</v>
      </c>
      <c r="T117">
        <v>74.38</v>
      </c>
      <c r="U117">
        <v>77.62</v>
      </c>
      <c r="V117">
        <v>91.84</v>
      </c>
      <c r="W117">
        <v>35.25</v>
      </c>
      <c r="X117">
        <v>47.98</v>
      </c>
      <c r="Y117">
        <v>43.96</v>
      </c>
      <c r="Z117">
        <v>44.94</v>
      </c>
      <c r="AA117">
        <v>74.53</v>
      </c>
      <c r="AB117">
        <v>93.83</v>
      </c>
      <c r="AC117">
        <v>150.68</v>
      </c>
      <c r="AD117">
        <v>13.84</v>
      </c>
      <c r="AE117">
        <v>42.06</v>
      </c>
      <c r="AF117">
        <v>71.27</v>
      </c>
      <c r="AG117">
        <v>72.107600000000005</v>
      </c>
      <c r="AH117">
        <v>82.89</v>
      </c>
      <c r="AI117">
        <v>90.89</v>
      </c>
      <c r="AJ117">
        <v>33.97</v>
      </c>
    </row>
    <row r="118" spans="2:36" x14ac:dyDescent="0.35">
      <c r="B118" s="2">
        <v>45421</v>
      </c>
      <c r="C118">
        <v>41.67</v>
      </c>
      <c r="D118">
        <v>51.16</v>
      </c>
      <c r="E118">
        <v>42.83</v>
      </c>
      <c r="F118">
        <v>65.78</v>
      </c>
      <c r="G118">
        <v>125.59</v>
      </c>
      <c r="H118">
        <v>124.23</v>
      </c>
      <c r="I118">
        <v>139.03</v>
      </c>
      <c r="J118">
        <v>135.36000000000001</v>
      </c>
      <c r="K118">
        <v>66.5</v>
      </c>
      <c r="L118">
        <v>108.37</v>
      </c>
      <c r="M118">
        <v>204.78</v>
      </c>
      <c r="N118">
        <v>81.16</v>
      </c>
      <c r="O118">
        <v>56.47</v>
      </c>
      <c r="P118">
        <v>219.98</v>
      </c>
      <c r="Q118">
        <v>143.30000000000001</v>
      </c>
      <c r="R118">
        <v>133.41999999999999</v>
      </c>
      <c r="S118">
        <v>179.06</v>
      </c>
      <c r="T118">
        <v>74.760000000000005</v>
      </c>
      <c r="U118">
        <v>77.180000000000007</v>
      </c>
      <c r="V118">
        <v>91.73</v>
      </c>
      <c r="W118">
        <v>35.36</v>
      </c>
      <c r="X118">
        <v>47.91</v>
      </c>
      <c r="Y118">
        <v>43.76</v>
      </c>
      <c r="Z118">
        <v>46.46</v>
      </c>
      <c r="AA118">
        <v>74.48</v>
      </c>
      <c r="AB118">
        <v>94.35</v>
      </c>
      <c r="AC118">
        <v>153.07</v>
      </c>
      <c r="AD118">
        <v>13.95</v>
      </c>
      <c r="AE118">
        <v>43.2</v>
      </c>
      <c r="AF118">
        <v>71.34</v>
      </c>
      <c r="AG118">
        <v>71.776899999999998</v>
      </c>
      <c r="AH118">
        <v>83.12</v>
      </c>
      <c r="AI118">
        <v>91.17</v>
      </c>
      <c r="AJ118">
        <v>33.79</v>
      </c>
    </row>
    <row r="119" spans="2:36" x14ac:dyDescent="0.35">
      <c r="B119" s="2">
        <v>45420</v>
      </c>
      <c r="C119">
        <v>41.36</v>
      </c>
      <c r="D119">
        <v>50.8</v>
      </c>
      <c r="E119">
        <v>42.79</v>
      </c>
      <c r="F119">
        <v>65.27</v>
      </c>
      <c r="G119">
        <v>124.35</v>
      </c>
      <c r="H119">
        <v>122.47</v>
      </c>
      <c r="I119">
        <v>137.49</v>
      </c>
      <c r="J119">
        <v>134.09</v>
      </c>
      <c r="K119">
        <v>66.010000000000005</v>
      </c>
      <c r="L119">
        <v>106.64</v>
      </c>
      <c r="M119">
        <v>204.84</v>
      </c>
      <c r="N119">
        <v>81.209999999999994</v>
      </c>
      <c r="O119">
        <v>56.37</v>
      </c>
      <c r="P119">
        <v>221.4</v>
      </c>
      <c r="Q119">
        <v>142.08000000000001</v>
      </c>
      <c r="R119">
        <v>132.59</v>
      </c>
      <c r="S119">
        <v>177.85</v>
      </c>
      <c r="T119">
        <v>73.459999999999994</v>
      </c>
      <c r="U119">
        <v>76.52</v>
      </c>
      <c r="V119">
        <v>90.72</v>
      </c>
      <c r="W119">
        <v>34.159999999999997</v>
      </c>
      <c r="X119">
        <v>46.8</v>
      </c>
      <c r="Y119">
        <v>43.2</v>
      </c>
      <c r="Z119">
        <v>45.53</v>
      </c>
      <c r="AA119">
        <v>73.45</v>
      </c>
      <c r="AB119">
        <v>93.1</v>
      </c>
      <c r="AC119">
        <v>151.59</v>
      </c>
      <c r="AD119">
        <v>13.85</v>
      </c>
      <c r="AE119">
        <v>42.48</v>
      </c>
      <c r="AF119">
        <v>70.27</v>
      </c>
      <c r="AG119">
        <v>70.349400000000003</v>
      </c>
      <c r="AH119">
        <v>81.45</v>
      </c>
      <c r="AI119">
        <v>89.32</v>
      </c>
      <c r="AJ119">
        <v>33.880000000000003</v>
      </c>
    </row>
    <row r="120" spans="2:36" x14ac:dyDescent="0.35">
      <c r="B120" s="2">
        <v>45419</v>
      </c>
      <c r="C120">
        <v>41.21</v>
      </c>
      <c r="D120">
        <v>50.71</v>
      </c>
      <c r="E120">
        <v>42.49</v>
      </c>
      <c r="F120">
        <v>65.010000000000005</v>
      </c>
      <c r="G120">
        <v>124.35</v>
      </c>
      <c r="H120">
        <v>121.98</v>
      </c>
      <c r="I120">
        <v>136.58000000000001</v>
      </c>
      <c r="J120">
        <v>133.44</v>
      </c>
      <c r="K120">
        <v>66.349999999999994</v>
      </c>
      <c r="L120">
        <v>107.94</v>
      </c>
      <c r="M120">
        <v>204.26</v>
      </c>
      <c r="N120">
        <v>81.55</v>
      </c>
      <c r="O120">
        <v>56.49</v>
      </c>
      <c r="P120">
        <v>220.73</v>
      </c>
      <c r="Q120">
        <v>142.57</v>
      </c>
      <c r="R120">
        <v>133.28</v>
      </c>
      <c r="S120">
        <v>178.52</v>
      </c>
      <c r="T120">
        <v>74.16</v>
      </c>
      <c r="U120">
        <v>76.75</v>
      </c>
      <c r="V120">
        <v>91.14</v>
      </c>
      <c r="W120">
        <v>34.17</v>
      </c>
      <c r="X120">
        <v>47.41</v>
      </c>
      <c r="Y120">
        <v>43.82</v>
      </c>
      <c r="Z120">
        <v>46.07</v>
      </c>
      <c r="AA120">
        <v>73.739999999999995</v>
      </c>
      <c r="AB120">
        <v>93.21</v>
      </c>
      <c r="AC120">
        <v>152.37</v>
      </c>
      <c r="AD120">
        <v>13.96</v>
      </c>
      <c r="AE120">
        <v>43.06</v>
      </c>
      <c r="AF120">
        <v>69.540000000000006</v>
      </c>
      <c r="AG120">
        <v>70.359200000000001</v>
      </c>
      <c r="AH120">
        <v>82.14</v>
      </c>
      <c r="AI120">
        <v>90.32</v>
      </c>
      <c r="AJ120">
        <v>33.78</v>
      </c>
    </row>
    <row r="121" spans="2:36" x14ac:dyDescent="0.35">
      <c r="B121" s="2">
        <v>45418</v>
      </c>
      <c r="C121">
        <v>41.07</v>
      </c>
      <c r="D121">
        <v>50.38</v>
      </c>
      <c r="E121">
        <v>42.67</v>
      </c>
      <c r="F121">
        <v>64.83</v>
      </c>
      <c r="G121">
        <v>124.01</v>
      </c>
      <c r="H121">
        <v>122.38</v>
      </c>
      <c r="I121">
        <v>136.97</v>
      </c>
      <c r="J121">
        <v>133.61000000000001</v>
      </c>
      <c r="K121">
        <v>66.444999999999993</v>
      </c>
      <c r="L121">
        <v>108.87</v>
      </c>
      <c r="M121">
        <v>204.93</v>
      </c>
      <c r="N121">
        <v>81.99</v>
      </c>
      <c r="O121">
        <v>57.13</v>
      </c>
      <c r="P121">
        <v>222.67</v>
      </c>
      <c r="Q121">
        <v>141.4</v>
      </c>
      <c r="R121">
        <v>133.02000000000001</v>
      </c>
      <c r="S121">
        <v>179.81</v>
      </c>
      <c r="T121">
        <v>74.28</v>
      </c>
      <c r="U121">
        <v>75.92</v>
      </c>
      <c r="V121">
        <v>90.07</v>
      </c>
      <c r="W121">
        <v>34.21</v>
      </c>
      <c r="X121">
        <v>47.35</v>
      </c>
      <c r="Y121">
        <v>43.9</v>
      </c>
      <c r="Z121">
        <v>46.33</v>
      </c>
      <c r="AA121">
        <v>72.765000000000001</v>
      </c>
      <c r="AB121">
        <v>93.3</v>
      </c>
      <c r="AC121">
        <v>152.1</v>
      </c>
      <c r="AD121">
        <v>13.91</v>
      </c>
      <c r="AE121">
        <v>43.25</v>
      </c>
      <c r="AF121">
        <v>68.760000000000005</v>
      </c>
      <c r="AG121">
        <v>70.487099999999998</v>
      </c>
      <c r="AH121">
        <v>81.37</v>
      </c>
      <c r="AI121">
        <v>89.54</v>
      </c>
      <c r="AJ121">
        <v>33.799999999999997</v>
      </c>
    </row>
    <row r="122" spans="2:36" x14ac:dyDescent="0.35">
      <c r="B122" s="2">
        <v>45415</v>
      </c>
      <c r="C122">
        <v>40.549999999999997</v>
      </c>
      <c r="D122">
        <v>49.48</v>
      </c>
      <c r="E122">
        <v>42.29</v>
      </c>
      <c r="F122">
        <v>64.09</v>
      </c>
      <c r="G122">
        <v>122.77</v>
      </c>
      <c r="H122">
        <v>120.82</v>
      </c>
      <c r="I122">
        <v>134.28</v>
      </c>
      <c r="J122">
        <v>132.57</v>
      </c>
      <c r="K122">
        <v>65.84</v>
      </c>
      <c r="L122">
        <v>107.37</v>
      </c>
      <c r="M122">
        <v>202.55</v>
      </c>
      <c r="N122">
        <v>80.87</v>
      </c>
      <c r="O122">
        <v>55.42</v>
      </c>
      <c r="P122">
        <v>217.73</v>
      </c>
      <c r="Q122">
        <v>140.83000000000001</v>
      </c>
      <c r="R122">
        <v>132.96</v>
      </c>
      <c r="S122">
        <v>177.91</v>
      </c>
      <c r="T122">
        <v>73.42</v>
      </c>
      <c r="U122">
        <v>75.88</v>
      </c>
      <c r="V122">
        <v>89.53</v>
      </c>
      <c r="W122">
        <v>33.44</v>
      </c>
      <c r="X122">
        <v>46.64</v>
      </c>
      <c r="Y122">
        <v>43.49</v>
      </c>
      <c r="Z122">
        <v>46</v>
      </c>
      <c r="AA122">
        <v>72.709999999999994</v>
      </c>
      <c r="AB122">
        <v>92.57</v>
      </c>
      <c r="AC122">
        <v>150.22999999999999</v>
      </c>
      <c r="AD122">
        <v>13.85</v>
      </c>
      <c r="AE122">
        <v>42.91</v>
      </c>
      <c r="AF122">
        <v>68.41</v>
      </c>
      <c r="AG122">
        <v>69.621499999999997</v>
      </c>
      <c r="AH122">
        <v>81.3</v>
      </c>
      <c r="AI122">
        <v>89.35</v>
      </c>
      <c r="AJ122">
        <v>33.36</v>
      </c>
    </row>
    <row r="123" spans="2:36" x14ac:dyDescent="0.35">
      <c r="B123" s="2">
        <v>45414</v>
      </c>
      <c r="C123">
        <v>40.46</v>
      </c>
      <c r="D123">
        <v>49.29</v>
      </c>
      <c r="E123">
        <v>41.9</v>
      </c>
      <c r="F123">
        <v>63.89</v>
      </c>
      <c r="G123">
        <v>121.92</v>
      </c>
      <c r="H123">
        <v>119.88</v>
      </c>
      <c r="I123">
        <v>132.26</v>
      </c>
      <c r="J123">
        <v>132.06</v>
      </c>
      <c r="K123">
        <v>65.430000000000007</v>
      </c>
      <c r="L123">
        <v>105.57</v>
      </c>
      <c r="M123">
        <v>197.06</v>
      </c>
      <c r="N123">
        <v>79.91</v>
      </c>
      <c r="O123">
        <v>54.57</v>
      </c>
      <c r="P123">
        <v>212.03</v>
      </c>
      <c r="Q123">
        <v>140.47999999999999</v>
      </c>
      <c r="R123">
        <v>130.65</v>
      </c>
      <c r="S123">
        <v>176.72</v>
      </c>
      <c r="T123">
        <v>72.489999999999995</v>
      </c>
      <c r="U123">
        <v>75.650000000000006</v>
      </c>
      <c r="V123">
        <v>88.63</v>
      </c>
      <c r="W123">
        <v>33.58</v>
      </c>
      <c r="X123">
        <v>45.7</v>
      </c>
      <c r="Y123">
        <v>42.81</v>
      </c>
      <c r="Z123">
        <v>45.63</v>
      </c>
      <c r="AA123">
        <v>72.22</v>
      </c>
      <c r="AB123">
        <v>92.56</v>
      </c>
      <c r="AC123">
        <v>149.06</v>
      </c>
      <c r="AD123">
        <v>13.52</v>
      </c>
      <c r="AE123">
        <v>41.49</v>
      </c>
      <c r="AF123">
        <v>67.87</v>
      </c>
      <c r="AG123">
        <v>69.266599999999997</v>
      </c>
      <c r="AH123">
        <v>80.760000000000005</v>
      </c>
      <c r="AI123">
        <v>88.65</v>
      </c>
      <c r="AJ123">
        <v>32.840000000000003</v>
      </c>
    </row>
    <row r="124" spans="2:36" x14ac:dyDescent="0.35">
      <c r="B124" s="2">
        <v>45413</v>
      </c>
      <c r="C124">
        <v>40.36</v>
      </c>
      <c r="D124">
        <v>49.15</v>
      </c>
      <c r="E124">
        <v>41.5</v>
      </c>
      <c r="F124">
        <v>63.54</v>
      </c>
      <c r="G124">
        <v>121.22</v>
      </c>
      <c r="H124">
        <v>118.8</v>
      </c>
      <c r="I124">
        <v>130.96</v>
      </c>
      <c r="J124">
        <v>130.11000000000001</v>
      </c>
      <c r="K124">
        <v>64.290000000000006</v>
      </c>
      <c r="L124">
        <v>104.07</v>
      </c>
      <c r="M124">
        <v>194.26</v>
      </c>
      <c r="N124">
        <v>79.069999999999993</v>
      </c>
      <c r="O124">
        <v>53.27</v>
      </c>
      <c r="P124">
        <v>207.85</v>
      </c>
      <c r="Q124">
        <v>140.58000000000001</v>
      </c>
      <c r="R124">
        <v>129.49</v>
      </c>
      <c r="S124">
        <v>174.52</v>
      </c>
      <c r="T124">
        <v>71.28</v>
      </c>
      <c r="U124">
        <v>75.02</v>
      </c>
      <c r="V124">
        <v>89.09</v>
      </c>
      <c r="W124">
        <v>33.32</v>
      </c>
      <c r="X124">
        <v>45.57</v>
      </c>
      <c r="Y124">
        <v>42.42</v>
      </c>
      <c r="Z124">
        <v>44.06</v>
      </c>
      <c r="AA124">
        <v>70.959999999999994</v>
      </c>
      <c r="AB124">
        <v>92.03</v>
      </c>
      <c r="AC124">
        <v>148.07</v>
      </c>
      <c r="AD124">
        <v>13.25</v>
      </c>
      <c r="AE124">
        <v>40.299999999999997</v>
      </c>
      <c r="AF124">
        <v>67.510000000000005</v>
      </c>
      <c r="AG124">
        <v>68.760199999999998</v>
      </c>
      <c r="AH124">
        <v>79.64</v>
      </c>
      <c r="AI124">
        <v>87.17</v>
      </c>
      <c r="AJ124">
        <v>32.549999999999997</v>
      </c>
    </row>
    <row r="125" spans="2:36" x14ac:dyDescent="0.35">
      <c r="B125" s="2">
        <v>45412</v>
      </c>
      <c r="C125">
        <v>40.36</v>
      </c>
      <c r="D125">
        <v>48.58</v>
      </c>
      <c r="E125">
        <v>40.89</v>
      </c>
      <c r="F125">
        <v>63.49</v>
      </c>
      <c r="G125">
        <v>121.52</v>
      </c>
      <c r="H125">
        <v>118.9</v>
      </c>
      <c r="I125">
        <v>131.85</v>
      </c>
      <c r="J125">
        <v>129.85</v>
      </c>
      <c r="K125">
        <v>64.31</v>
      </c>
      <c r="L125">
        <v>103.85</v>
      </c>
      <c r="M125">
        <v>196.27</v>
      </c>
      <c r="N125">
        <v>78.924999999999997</v>
      </c>
      <c r="O125">
        <v>53.81</v>
      </c>
      <c r="P125">
        <v>214.09</v>
      </c>
      <c r="Q125">
        <v>140.33000000000001</v>
      </c>
      <c r="R125">
        <v>126.92</v>
      </c>
      <c r="S125">
        <v>175.62</v>
      </c>
      <c r="T125">
        <v>71.790000000000006</v>
      </c>
      <c r="U125">
        <v>75.5</v>
      </c>
      <c r="V125">
        <v>88.63</v>
      </c>
      <c r="W125">
        <v>33.130000000000003</v>
      </c>
      <c r="X125">
        <v>45.77</v>
      </c>
      <c r="Y125">
        <v>42.67</v>
      </c>
      <c r="Z125">
        <v>43.82</v>
      </c>
      <c r="AA125">
        <v>71.47</v>
      </c>
      <c r="AB125">
        <v>93.52</v>
      </c>
      <c r="AC125">
        <v>151.43</v>
      </c>
      <c r="AD125">
        <v>13.23</v>
      </c>
      <c r="AE125">
        <v>40.33</v>
      </c>
      <c r="AF125">
        <v>66.739999999999995</v>
      </c>
      <c r="AG125">
        <v>68.067700000000002</v>
      </c>
      <c r="AH125">
        <v>79.61</v>
      </c>
      <c r="AI125">
        <v>87.4</v>
      </c>
      <c r="AJ125">
        <v>33.15</v>
      </c>
    </row>
    <row r="126" spans="2:36" x14ac:dyDescent="0.35">
      <c r="B126" s="2">
        <v>45411</v>
      </c>
      <c r="C126">
        <v>40.76</v>
      </c>
      <c r="D126">
        <v>48.79</v>
      </c>
      <c r="E126">
        <v>41.57</v>
      </c>
      <c r="F126">
        <v>64.34</v>
      </c>
      <c r="G126">
        <v>123.48</v>
      </c>
      <c r="H126">
        <v>121.98</v>
      </c>
      <c r="I126">
        <v>135.19999999999999</v>
      </c>
      <c r="J126">
        <v>131.13</v>
      </c>
      <c r="K126">
        <v>65.58</v>
      </c>
      <c r="L126">
        <v>106.21</v>
      </c>
      <c r="M126">
        <v>200.69</v>
      </c>
      <c r="N126">
        <v>80.959999999999994</v>
      </c>
      <c r="O126">
        <v>55.46</v>
      </c>
      <c r="P126">
        <v>218.38</v>
      </c>
      <c r="Q126">
        <v>140.43</v>
      </c>
      <c r="R126">
        <v>128.37</v>
      </c>
      <c r="S126">
        <v>180</v>
      </c>
      <c r="T126">
        <v>73.2</v>
      </c>
      <c r="U126">
        <v>75.83</v>
      </c>
      <c r="V126">
        <v>90.27</v>
      </c>
      <c r="W126">
        <v>34.770000000000003</v>
      </c>
      <c r="X126">
        <v>48.02</v>
      </c>
      <c r="Y126">
        <v>43.85</v>
      </c>
      <c r="Z126">
        <v>44.92</v>
      </c>
      <c r="AA126">
        <v>72.67</v>
      </c>
      <c r="AB126">
        <v>96.39</v>
      </c>
      <c r="AC126">
        <v>158.01</v>
      </c>
      <c r="AD126">
        <v>13.43</v>
      </c>
      <c r="AE126">
        <v>41.62</v>
      </c>
      <c r="AF126">
        <v>67.09</v>
      </c>
      <c r="AG126">
        <v>69.297899999999998</v>
      </c>
      <c r="AH126">
        <v>80.98</v>
      </c>
      <c r="AI126">
        <v>88.84</v>
      </c>
      <c r="AJ126">
        <v>33.71</v>
      </c>
    </row>
    <row r="127" spans="2:36" x14ac:dyDescent="0.35">
      <c r="B127" s="2">
        <v>45408</v>
      </c>
      <c r="C127">
        <v>40.82</v>
      </c>
      <c r="D127">
        <v>48.53</v>
      </c>
      <c r="E127">
        <v>41.72</v>
      </c>
      <c r="F127">
        <v>64.540000000000006</v>
      </c>
      <c r="G127">
        <v>122.66</v>
      </c>
      <c r="H127">
        <v>121.38</v>
      </c>
      <c r="I127">
        <v>134.61000000000001</v>
      </c>
      <c r="J127">
        <v>129.53</v>
      </c>
      <c r="K127">
        <v>65.819999999999993</v>
      </c>
      <c r="L127">
        <v>105.65</v>
      </c>
      <c r="M127">
        <v>199.83</v>
      </c>
      <c r="N127">
        <v>81.09</v>
      </c>
      <c r="O127">
        <v>55.03</v>
      </c>
      <c r="P127">
        <v>217.64</v>
      </c>
      <c r="Q127">
        <v>139.96</v>
      </c>
      <c r="R127">
        <v>126.49</v>
      </c>
      <c r="S127">
        <v>175.91</v>
      </c>
      <c r="T127">
        <v>73.22</v>
      </c>
      <c r="U127">
        <v>75.59</v>
      </c>
      <c r="V127">
        <v>89.52</v>
      </c>
      <c r="W127">
        <v>34.58</v>
      </c>
      <c r="X127">
        <v>47.52</v>
      </c>
      <c r="Y127">
        <v>43.29</v>
      </c>
      <c r="Z127">
        <v>42.81</v>
      </c>
      <c r="AA127">
        <v>71.78</v>
      </c>
      <c r="AB127">
        <v>95.74</v>
      </c>
      <c r="AC127">
        <v>157.02000000000001</v>
      </c>
      <c r="AD127">
        <v>13.23</v>
      </c>
      <c r="AE127">
        <v>40.770000000000003</v>
      </c>
      <c r="AF127">
        <v>66.19</v>
      </c>
      <c r="AG127">
        <v>69.049000000000007</v>
      </c>
      <c r="AH127">
        <v>80.16</v>
      </c>
      <c r="AI127">
        <v>87.97</v>
      </c>
      <c r="AJ127">
        <v>33.51</v>
      </c>
    </row>
    <row r="128" spans="2:36" x14ac:dyDescent="0.35">
      <c r="B128" s="2">
        <v>45407</v>
      </c>
      <c r="C128">
        <v>40.880000000000003</v>
      </c>
      <c r="D128">
        <v>49.3</v>
      </c>
      <c r="E128">
        <v>41.85</v>
      </c>
      <c r="F128">
        <v>64.56</v>
      </c>
      <c r="G128">
        <v>122.46</v>
      </c>
      <c r="H128">
        <v>120.84</v>
      </c>
      <c r="I128">
        <v>135.02000000000001</v>
      </c>
      <c r="J128">
        <v>129.01</v>
      </c>
      <c r="K128">
        <v>66.66</v>
      </c>
      <c r="L128">
        <v>104.41</v>
      </c>
      <c r="M128">
        <v>197.6</v>
      </c>
      <c r="N128">
        <v>80.19</v>
      </c>
      <c r="O128">
        <v>53.97</v>
      </c>
      <c r="P128">
        <v>212.2</v>
      </c>
      <c r="Q128">
        <v>139.91999999999999</v>
      </c>
      <c r="R128">
        <v>125.67</v>
      </c>
      <c r="S128">
        <v>174.34</v>
      </c>
      <c r="T128">
        <v>72.209999999999994</v>
      </c>
      <c r="U128">
        <v>75.75</v>
      </c>
      <c r="V128">
        <v>88.97</v>
      </c>
      <c r="W128">
        <v>34.33</v>
      </c>
      <c r="X128">
        <v>45.98</v>
      </c>
      <c r="Y128">
        <v>42.65</v>
      </c>
      <c r="Z128">
        <v>42.2</v>
      </c>
      <c r="AA128">
        <v>71.599999999999994</v>
      </c>
      <c r="AB128">
        <v>96.63</v>
      </c>
      <c r="AC128">
        <v>156.86000000000001</v>
      </c>
      <c r="AD128">
        <v>13.08</v>
      </c>
      <c r="AE128">
        <v>39.79</v>
      </c>
      <c r="AF128">
        <v>66.92</v>
      </c>
      <c r="AG128">
        <v>68.171400000000006</v>
      </c>
      <c r="AH128">
        <v>80.12</v>
      </c>
      <c r="AI128">
        <v>87.89</v>
      </c>
      <c r="AJ128">
        <v>33.22</v>
      </c>
    </row>
    <row r="129" spans="2:36" x14ac:dyDescent="0.35">
      <c r="B129" s="2">
        <v>45406</v>
      </c>
      <c r="C129">
        <v>41.12</v>
      </c>
      <c r="D129">
        <v>49.67</v>
      </c>
      <c r="E129">
        <v>42.21</v>
      </c>
      <c r="F129">
        <v>64.91</v>
      </c>
      <c r="G129">
        <v>122.09</v>
      </c>
      <c r="H129">
        <v>121.35</v>
      </c>
      <c r="I129">
        <v>134.28</v>
      </c>
      <c r="J129">
        <v>128.51</v>
      </c>
      <c r="K129">
        <v>65.81</v>
      </c>
      <c r="L129">
        <v>104.74</v>
      </c>
      <c r="M129">
        <v>198.03</v>
      </c>
      <c r="N129">
        <v>80.94</v>
      </c>
      <c r="O129">
        <v>53.16</v>
      </c>
      <c r="P129">
        <v>208.04</v>
      </c>
      <c r="Q129">
        <v>140.86000000000001</v>
      </c>
      <c r="R129">
        <v>127.76</v>
      </c>
      <c r="S129">
        <v>174.19</v>
      </c>
      <c r="T129">
        <v>72.52</v>
      </c>
      <c r="U129">
        <v>75.930000000000007</v>
      </c>
      <c r="V129">
        <v>88.34</v>
      </c>
      <c r="W129">
        <v>33.119999999999997</v>
      </c>
      <c r="X129">
        <v>44.6</v>
      </c>
      <c r="Y129">
        <v>42.38</v>
      </c>
      <c r="Z129">
        <v>41.89</v>
      </c>
      <c r="AA129">
        <v>71.680000000000007</v>
      </c>
      <c r="AB129">
        <v>96.19</v>
      </c>
      <c r="AC129">
        <v>156.21</v>
      </c>
      <c r="AD129">
        <v>13.14</v>
      </c>
      <c r="AE129">
        <v>40.31</v>
      </c>
      <c r="AF129">
        <v>66.739999999999995</v>
      </c>
      <c r="AG129">
        <v>68.6554</v>
      </c>
      <c r="AH129">
        <v>80.58</v>
      </c>
      <c r="AI129">
        <v>88.44</v>
      </c>
      <c r="AJ129">
        <v>33.04</v>
      </c>
    </row>
    <row r="130" spans="2:36" x14ac:dyDescent="0.35">
      <c r="B130" s="2">
        <v>45405</v>
      </c>
      <c r="C130">
        <v>41.13</v>
      </c>
      <c r="D130">
        <v>49.75</v>
      </c>
      <c r="E130">
        <v>41.89</v>
      </c>
      <c r="F130">
        <v>64.88</v>
      </c>
      <c r="G130">
        <v>123.07</v>
      </c>
      <c r="H130">
        <v>122.36</v>
      </c>
      <c r="I130">
        <v>134.80000000000001</v>
      </c>
      <c r="J130">
        <v>129.37</v>
      </c>
      <c r="K130">
        <v>67.430000000000007</v>
      </c>
      <c r="L130">
        <v>105.995</v>
      </c>
      <c r="M130">
        <v>197.13</v>
      </c>
      <c r="N130">
        <v>80.86</v>
      </c>
      <c r="O130">
        <v>53.39</v>
      </c>
      <c r="P130">
        <v>207.8</v>
      </c>
      <c r="Q130">
        <v>141.30000000000001</v>
      </c>
      <c r="R130">
        <v>128.02000000000001</v>
      </c>
      <c r="S130">
        <v>172.54</v>
      </c>
      <c r="T130">
        <v>73.040000000000006</v>
      </c>
      <c r="U130">
        <v>75.36</v>
      </c>
      <c r="V130">
        <v>88.28</v>
      </c>
      <c r="W130">
        <v>33.049999999999997</v>
      </c>
      <c r="X130">
        <v>44.4</v>
      </c>
      <c r="Y130">
        <v>42.12</v>
      </c>
      <c r="Z130">
        <v>42.34</v>
      </c>
      <c r="AA130">
        <v>71.97</v>
      </c>
      <c r="AB130">
        <v>96.12</v>
      </c>
      <c r="AC130">
        <v>155.47999999999999</v>
      </c>
      <c r="AD130">
        <v>13.26</v>
      </c>
      <c r="AE130">
        <v>40.5</v>
      </c>
      <c r="AF130">
        <v>66.34</v>
      </c>
      <c r="AG130">
        <v>68.607900000000001</v>
      </c>
      <c r="AH130">
        <v>80.430000000000007</v>
      </c>
      <c r="AI130">
        <v>88.49</v>
      </c>
      <c r="AJ130">
        <v>32.909999999999997</v>
      </c>
    </row>
    <row r="131" spans="2:36" x14ac:dyDescent="0.35">
      <c r="B131" s="2">
        <v>45404</v>
      </c>
      <c r="C131">
        <v>40.869999999999997</v>
      </c>
      <c r="D131">
        <v>49.46</v>
      </c>
      <c r="E131">
        <v>41.55</v>
      </c>
      <c r="F131">
        <v>64.37</v>
      </c>
      <c r="G131">
        <v>121.38</v>
      </c>
      <c r="H131">
        <v>119.98</v>
      </c>
      <c r="I131">
        <v>131.16</v>
      </c>
      <c r="J131">
        <v>128.5</v>
      </c>
      <c r="K131">
        <v>66.510000000000005</v>
      </c>
      <c r="L131">
        <v>103.17</v>
      </c>
      <c r="M131">
        <v>194.25</v>
      </c>
      <c r="N131">
        <v>79.48</v>
      </c>
      <c r="O131">
        <v>51.94</v>
      </c>
      <c r="P131">
        <v>203.02</v>
      </c>
      <c r="Q131">
        <v>139.47999999999999</v>
      </c>
      <c r="R131">
        <v>126.11</v>
      </c>
      <c r="S131">
        <v>170.51</v>
      </c>
      <c r="T131">
        <v>71.47</v>
      </c>
      <c r="U131">
        <v>75.150000000000006</v>
      </c>
      <c r="V131">
        <v>89.05</v>
      </c>
      <c r="W131">
        <v>32.53</v>
      </c>
      <c r="X131">
        <v>45.23</v>
      </c>
      <c r="Y131">
        <v>42.65</v>
      </c>
      <c r="Z131">
        <v>42.33</v>
      </c>
      <c r="AA131">
        <v>71.69</v>
      </c>
      <c r="AB131">
        <v>95.59</v>
      </c>
      <c r="AC131">
        <v>154.4</v>
      </c>
      <c r="AD131">
        <v>13.13</v>
      </c>
      <c r="AE131">
        <v>39.950000000000003</v>
      </c>
      <c r="AF131">
        <v>66.03</v>
      </c>
      <c r="AG131">
        <v>67.758499999999998</v>
      </c>
      <c r="AH131">
        <v>79.7</v>
      </c>
      <c r="AI131">
        <v>87.61</v>
      </c>
      <c r="AJ131">
        <v>32.47</v>
      </c>
    </row>
    <row r="132" spans="2:36" x14ac:dyDescent="0.35">
      <c r="B132" s="2">
        <v>45401</v>
      </c>
      <c r="C132">
        <v>40.380000000000003</v>
      </c>
      <c r="D132">
        <v>49.08</v>
      </c>
      <c r="E132">
        <v>40.74</v>
      </c>
      <c r="F132">
        <v>63.418900000000001</v>
      </c>
      <c r="G132">
        <v>120.47</v>
      </c>
      <c r="H132">
        <v>119.15</v>
      </c>
      <c r="I132">
        <v>130.51</v>
      </c>
      <c r="J132">
        <v>128</v>
      </c>
      <c r="K132">
        <v>65.86</v>
      </c>
      <c r="L132">
        <v>102.36</v>
      </c>
      <c r="M132">
        <v>192.53</v>
      </c>
      <c r="N132">
        <v>78.53</v>
      </c>
      <c r="O132">
        <v>51.12</v>
      </c>
      <c r="P132">
        <v>199.21</v>
      </c>
      <c r="Q132">
        <v>138.94999999999999</v>
      </c>
      <c r="R132">
        <v>124.72</v>
      </c>
      <c r="S132">
        <v>169.76</v>
      </c>
      <c r="T132">
        <v>71.17</v>
      </c>
      <c r="U132">
        <v>74.44</v>
      </c>
      <c r="V132">
        <v>88.96</v>
      </c>
      <c r="W132">
        <v>34.07</v>
      </c>
      <c r="X132">
        <v>45.98</v>
      </c>
      <c r="Y132">
        <v>42.78</v>
      </c>
      <c r="Z132">
        <v>42.42</v>
      </c>
      <c r="AA132">
        <v>71.52</v>
      </c>
      <c r="AB132">
        <v>94.97</v>
      </c>
      <c r="AC132">
        <v>153.22999999999999</v>
      </c>
      <c r="AD132">
        <v>13.02</v>
      </c>
      <c r="AE132">
        <v>39.590000000000003</v>
      </c>
      <c r="AF132">
        <v>65.430000000000007</v>
      </c>
      <c r="AG132">
        <v>67.868099999999998</v>
      </c>
      <c r="AH132">
        <v>79</v>
      </c>
      <c r="AI132">
        <v>86.85</v>
      </c>
      <c r="AJ132">
        <v>32.11</v>
      </c>
    </row>
    <row r="133" spans="2:36" x14ac:dyDescent="0.35">
      <c r="B133" s="2">
        <v>45400</v>
      </c>
      <c r="C133">
        <v>39.83</v>
      </c>
      <c r="D133">
        <v>48.28</v>
      </c>
      <c r="E133">
        <v>39.74</v>
      </c>
      <c r="F133">
        <v>62.66</v>
      </c>
      <c r="G133">
        <v>120.69</v>
      </c>
      <c r="H133">
        <v>118.4</v>
      </c>
      <c r="I133">
        <v>131.38</v>
      </c>
      <c r="J133">
        <v>127.46</v>
      </c>
      <c r="K133">
        <v>65.819999999999993</v>
      </c>
      <c r="L133">
        <v>103</v>
      </c>
      <c r="M133">
        <v>196.58</v>
      </c>
      <c r="N133">
        <v>79.5</v>
      </c>
      <c r="O133">
        <v>52.79</v>
      </c>
      <c r="P133">
        <v>208.63</v>
      </c>
      <c r="Q133">
        <v>138.43</v>
      </c>
      <c r="R133">
        <v>124.64</v>
      </c>
      <c r="S133">
        <v>171.26</v>
      </c>
      <c r="T133">
        <v>70.69</v>
      </c>
      <c r="U133">
        <v>73.72</v>
      </c>
      <c r="V133">
        <v>89.03</v>
      </c>
      <c r="W133">
        <v>33.75</v>
      </c>
      <c r="X133">
        <v>46.21</v>
      </c>
      <c r="Y133">
        <v>42.87</v>
      </c>
      <c r="Z133">
        <v>42.91</v>
      </c>
      <c r="AA133">
        <v>71.290000000000006</v>
      </c>
      <c r="AB133">
        <v>93.84</v>
      </c>
      <c r="AC133">
        <v>151.63</v>
      </c>
      <c r="AD133">
        <v>13.1</v>
      </c>
      <c r="AE133">
        <v>39.700000000000003</v>
      </c>
      <c r="AF133">
        <v>64.44</v>
      </c>
      <c r="AG133">
        <v>67.712999999999994</v>
      </c>
      <c r="AH133">
        <v>78.62</v>
      </c>
      <c r="AI133">
        <v>86.43</v>
      </c>
      <c r="AJ133">
        <v>32.72</v>
      </c>
    </row>
    <row r="134" spans="2:36" x14ac:dyDescent="0.35">
      <c r="B134" s="2">
        <v>45399</v>
      </c>
      <c r="C134">
        <v>39.69</v>
      </c>
      <c r="D134">
        <v>47.72</v>
      </c>
      <c r="E134">
        <v>39.630000000000003</v>
      </c>
      <c r="F134">
        <v>62.48</v>
      </c>
      <c r="G134">
        <v>121.11</v>
      </c>
      <c r="H134">
        <v>118.46</v>
      </c>
      <c r="I134">
        <v>132.37</v>
      </c>
      <c r="J134">
        <v>127.51</v>
      </c>
      <c r="K134">
        <v>65.930000000000007</v>
      </c>
      <c r="L134">
        <v>102.93</v>
      </c>
      <c r="M134">
        <v>198.85</v>
      </c>
      <c r="N134">
        <v>80.06</v>
      </c>
      <c r="O134">
        <v>53.3</v>
      </c>
      <c r="P134">
        <v>212.4</v>
      </c>
      <c r="Q134">
        <v>138.44</v>
      </c>
      <c r="R134">
        <v>125.89</v>
      </c>
      <c r="S134">
        <v>172.33</v>
      </c>
      <c r="T134">
        <v>70.66</v>
      </c>
      <c r="U134">
        <v>73.38</v>
      </c>
      <c r="V134">
        <v>89</v>
      </c>
      <c r="W134">
        <v>33.549999999999997</v>
      </c>
      <c r="X134">
        <v>45.38</v>
      </c>
      <c r="Y134">
        <v>42.8</v>
      </c>
      <c r="Z134">
        <v>43.15</v>
      </c>
      <c r="AA134">
        <v>70.81</v>
      </c>
      <c r="AB134">
        <v>94.13</v>
      </c>
      <c r="AC134">
        <v>152.96</v>
      </c>
      <c r="AD134">
        <v>13.17</v>
      </c>
      <c r="AE134">
        <v>40.1</v>
      </c>
      <c r="AF134">
        <v>64.08</v>
      </c>
      <c r="AG134">
        <v>67.652100000000004</v>
      </c>
      <c r="AH134">
        <v>78.61</v>
      </c>
      <c r="AI134">
        <v>86.34</v>
      </c>
      <c r="AJ134">
        <v>33.07</v>
      </c>
    </row>
    <row r="135" spans="2:36" x14ac:dyDescent="0.35">
      <c r="B135" s="2">
        <v>45398</v>
      </c>
      <c r="C135">
        <v>39.590000000000003</v>
      </c>
      <c r="D135">
        <v>48.07</v>
      </c>
      <c r="E135">
        <v>39.64</v>
      </c>
      <c r="F135">
        <v>62.27</v>
      </c>
      <c r="G135">
        <v>121.74</v>
      </c>
      <c r="H135">
        <v>119.57</v>
      </c>
      <c r="I135">
        <v>134.91999999999999</v>
      </c>
      <c r="J135">
        <v>127.66</v>
      </c>
      <c r="K135">
        <v>66.63</v>
      </c>
      <c r="L135">
        <v>103.58</v>
      </c>
      <c r="M135">
        <v>201.76</v>
      </c>
      <c r="N135">
        <v>80.7</v>
      </c>
      <c r="O135">
        <v>54.58</v>
      </c>
      <c r="P135">
        <v>219.16</v>
      </c>
      <c r="Q135">
        <v>138.68</v>
      </c>
      <c r="R135">
        <v>126.97</v>
      </c>
      <c r="S135">
        <v>173.17</v>
      </c>
      <c r="T135">
        <v>70.97</v>
      </c>
      <c r="U135">
        <v>73.11</v>
      </c>
      <c r="V135">
        <v>88.8</v>
      </c>
      <c r="W135">
        <v>33.03</v>
      </c>
      <c r="X135">
        <v>45.15</v>
      </c>
      <c r="Y135">
        <v>42.46</v>
      </c>
      <c r="Z135">
        <v>42.74</v>
      </c>
      <c r="AA135">
        <v>70.77</v>
      </c>
      <c r="AB135">
        <v>94.4</v>
      </c>
      <c r="AC135">
        <v>154.13999999999999</v>
      </c>
      <c r="AD135">
        <v>13.06</v>
      </c>
      <c r="AE135">
        <v>39.74</v>
      </c>
      <c r="AF135">
        <v>62.77</v>
      </c>
      <c r="AG135">
        <v>67.994900000000001</v>
      </c>
      <c r="AH135">
        <v>79.19</v>
      </c>
      <c r="AI135">
        <v>87.11</v>
      </c>
      <c r="AJ135">
        <v>33.49</v>
      </c>
    </row>
    <row r="136" spans="2:36" x14ac:dyDescent="0.35">
      <c r="B136" s="2">
        <v>45397</v>
      </c>
      <c r="C136">
        <v>39.86</v>
      </c>
      <c r="D136">
        <v>47.94</v>
      </c>
      <c r="E136">
        <v>40.31</v>
      </c>
      <c r="F136">
        <v>62.75</v>
      </c>
      <c r="G136">
        <v>122.02</v>
      </c>
      <c r="H136">
        <v>120.68</v>
      </c>
      <c r="I136">
        <v>134.84</v>
      </c>
      <c r="J136">
        <v>127.05</v>
      </c>
      <c r="K136">
        <v>67.010000000000005</v>
      </c>
      <c r="L136">
        <v>105.49</v>
      </c>
      <c r="M136">
        <v>201.52</v>
      </c>
      <c r="N136">
        <v>80.48</v>
      </c>
      <c r="O136">
        <v>54.1</v>
      </c>
      <c r="P136">
        <v>217.36</v>
      </c>
      <c r="Q136">
        <v>138.63</v>
      </c>
      <c r="R136">
        <v>127.84</v>
      </c>
      <c r="S136">
        <v>174.16</v>
      </c>
      <c r="T136">
        <v>70.930000000000007</v>
      </c>
      <c r="U136">
        <v>73.08</v>
      </c>
      <c r="V136">
        <v>89.49</v>
      </c>
      <c r="W136">
        <v>33.53</v>
      </c>
      <c r="X136">
        <v>45.81</v>
      </c>
      <c r="Y136">
        <v>43.05</v>
      </c>
      <c r="Z136">
        <v>44.03</v>
      </c>
      <c r="AA136">
        <v>71.45</v>
      </c>
      <c r="AB136">
        <v>95.23</v>
      </c>
      <c r="AC136">
        <v>155.44999999999999</v>
      </c>
      <c r="AD136">
        <v>13.23</v>
      </c>
      <c r="AE136">
        <v>40.6</v>
      </c>
      <c r="AF136">
        <v>63.61</v>
      </c>
      <c r="AG136">
        <v>68.156899999999993</v>
      </c>
      <c r="AH136">
        <v>80.319999999999993</v>
      </c>
      <c r="AI136">
        <v>88.22</v>
      </c>
      <c r="AJ136">
        <v>33.46</v>
      </c>
    </row>
    <row r="137" spans="2:36" x14ac:dyDescent="0.35">
      <c r="B137" s="2">
        <v>45394</v>
      </c>
      <c r="C137">
        <v>40.06</v>
      </c>
      <c r="D137">
        <v>48.32</v>
      </c>
      <c r="E137">
        <v>40.44</v>
      </c>
      <c r="F137">
        <v>63.21</v>
      </c>
      <c r="G137">
        <v>122.9</v>
      </c>
      <c r="H137">
        <v>121.5</v>
      </c>
      <c r="I137">
        <v>135.9</v>
      </c>
      <c r="J137">
        <v>127.72</v>
      </c>
      <c r="K137">
        <v>67.61</v>
      </c>
      <c r="L137">
        <v>107.26</v>
      </c>
      <c r="M137">
        <v>205.42</v>
      </c>
      <c r="N137">
        <v>82.76</v>
      </c>
      <c r="O137">
        <v>55.57</v>
      </c>
      <c r="P137">
        <v>220.68</v>
      </c>
      <c r="Q137">
        <v>138.91</v>
      </c>
      <c r="R137">
        <v>129.58000000000001</v>
      </c>
      <c r="S137">
        <v>177.11</v>
      </c>
      <c r="T137">
        <v>71.88</v>
      </c>
      <c r="U137">
        <v>73.38</v>
      </c>
      <c r="V137">
        <v>89.92</v>
      </c>
      <c r="W137">
        <v>33.76</v>
      </c>
      <c r="X137">
        <v>45.48</v>
      </c>
      <c r="Y137">
        <v>42.88</v>
      </c>
      <c r="Z137">
        <v>44.08</v>
      </c>
      <c r="AA137">
        <v>71.97</v>
      </c>
      <c r="AB137">
        <v>96.13</v>
      </c>
      <c r="AC137">
        <v>157.97999999999999</v>
      </c>
      <c r="AD137">
        <v>13.53</v>
      </c>
      <c r="AE137">
        <v>41.99</v>
      </c>
      <c r="AF137">
        <v>64.2</v>
      </c>
      <c r="AG137">
        <v>69.02</v>
      </c>
      <c r="AH137">
        <v>81.709999999999994</v>
      </c>
      <c r="AI137">
        <v>89.7</v>
      </c>
      <c r="AJ137">
        <v>33.97</v>
      </c>
    </row>
    <row r="138" spans="2:36" x14ac:dyDescent="0.35">
      <c r="B138" s="2">
        <v>45393</v>
      </c>
      <c r="C138">
        <v>40.6</v>
      </c>
      <c r="D138">
        <v>48.43</v>
      </c>
      <c r="E138">
        <v>40.93</v>
      </c>
      <c r="F138">
        <v>64.3</v>
      </c>
      <c r="G138">
        <v>124.23</v>
      </c>
      <c r="H138">
        <v>123.2</v>
      </c>
      <c r="I138">
        <v>137.77000000000001</v>
      </c>
      <c r="J138">
        <v>129.16</v>
      </c>
      <c r="K138">
        <v>68.61</v>
      </c>
      <c r="L138">
        <v>107.51</v>
      </c>
      <c r="M138">
        <v>208.8</v>
      </c>
      <c r="N138">
        <v>84.14</v>
      </c>
      <c r="O138">
        <v>57.37</v>
      </c>
      <c r="P138">
        <v>227.31</v>
      </c>
      <c r="Q138">
        <v>141.01</v>
      </c>
      <c r="R138">
        <v>132.33000000000001</v>
      </c>
      <c r="S138">
        <v>180.03</v>
      </c>
      <c r="T138">
        <v>73.569999999999993</v>
      </c>
      <c r="U138">
        <v>74.13</v>
      </c>
      <c r="V138">
        <v>91.54</v>
      </c>
      <c r="W138">
        <v>34.450000000000003</v>
      </c>
      <c r="X138">
        <v>46.26</v>
      </c>
      <c r="Y138">
        <v>43.46</v>
      </c>
      <c r="Z138">
        <v>45.84</v>
      </c>
      <c r="AA138">
        <v>74.25</v>
      </c>
      <c r="AB138">
        <v>97.72</v>
      </c>
      <c r="AC138">
        <v>159.87</v>
      </c>
      <c r="AD138">
        <v>13.88</v>
      </c>
      <c r="AE138">
        <v>43.68</v>
      </c>
      <c r="AF138">
        <v>64.69</v>
      </c>
      <c r="AG138">
        <v>71.089399999999998</v>
      </c>
      <c r="AH138">
        <v>82.69</v>
      </c>
      <c r="AI138">
        <v>90.7</v>
      </c>
      <c r="AJ138">
        <v>34.799999999999997</v>
      </c>
    </row>
    <row r="139" spans="2:36" x14ac:dyDescent="0.35">
      <c r="B139" s="2">
        <v>45392</v>
      </c>
      <c r="C139">
        <v>40.89</v>
      </c>
      <c r="D139">
        <v>49.78</v>
      </c>
      <c r="E139">
        <v>40.99</v>
      </c>
      <c r="F139">
        <v>64.418999999999997</v>
      </c>
      <c r="G139">
        <v>124.09</v>
      </c>
      <c r="H139">
        <v>122.35</v>
      </c>
      <c r="I139">
        <v>136.72999999999999</v>
      </c>
      <c r="J139">
        <v>129.22</v>
      </c>
      <c r="K139">
        <v>67.81</v>
      </c>
      <c r="L139">
        <v>106.53</v>
      </c>
      <c r="M139">
        <v>204.71</v>
      </c>
      <c r="N139">
        <v>83.59</v>
      </c>
      <c r="O139">
        <v>56.17</v>
      </c>
      <c r="P139">
        <v>222.15</v>
      </c>
      <c r="Q139">
        <v>141.59</v>
      </c>
      <c r="R139">
        <v>131.85</v>
      </c>
      <c r="S139">
        <v>178.59</v>
      </c>
      <c r="T139">
        <v>73.36</v>
      </c>
      <c r="U139">
        <v>74.31</v>
      </c>
      <c r="V139">
        <v>91.61</v>
      </c>
      <c r="W139">
        <v>33.68</v>
      </c>
      <c r="X139">
        <v>46.32</v>
      </c>
      <c r="Y139">
        <v>43.5</v>
      </c>
      <c r="Z139">
        <v>45.3</v>
      </c>
      <c r="AA139">
        <v>74.7</v>
      </c>
      <c r="AB139">
        <v>97.79</v>
      </c>
      <c r="AC139">
        <v>160.41</v>
      </c>
      <c r="AD139">
        <v>13.81</v>
      </c>
      <c r="AE139">
        <v>43.97</v>
      </c>
      <c r="AF139">
        <v>64.819999999999993</v>
      </c>
      <c r="AG139">
        <v>70.441900000000004</v>
      </c>
      <c r="AH139">
        <v>82.41</v>
      </c>
      <c r="AI139">
        <v>90.54</v>
      </c>
      <c r="AJ139">
        <v>34.42</v>
      </c>
    </row>
    <row r="140" spans="2:36" x14ac:dyDescent="0.35">
      <c r="B140" s="2">
        <v>45391</v>
      </c>
      <c r="C140">
        <v>41.51</v>
      </c>
      <c r="D140">
        <v>50.11</v>
      </c>
      <c r="E140">
        <v>42.71</v>
      </c>
      <c r="F140">
        <v>65.489999999999995</v>
      </c>
      <c r="G140">
        <v>125.16</v>
      </c>
      <c r="H140">
        <v>125.54</v>
      </c>
      <c r="I140">
        <v>138.44999999999999</v>
      </c>
      <c r="J140">
        <v>129.68</v>
      </c>
      <c r="K140">
        <v>69.260000000000005</v>
      </c>
      <c r="L140">
        <v>111.78</v>
      </c>
      <c r="M140">
        <v>207.25</v>
      </c>
      <c r="N140">
        <v>84.7</v>
      </c>
      <c r="O140">
        <v>56.88</v>
      </c>
      <c r="P140">
        <v>224.1</v>
      </c>
      <c r="Q140">
        <v>143.27000000000001</v>
      </c>
      <c r="R140">
        <v>134.27000000000001</v>
      </c>
      <c r="S140">
        <v>181.39</v>
      </c>
      <c r="T140">
        <v>74.87</v>
      </c>
      <c r="U140">
        <v>74.58</v>
      </c>
      <c r="V140">
        <v>93.06</v>
      </c>
      <c r="W140">
        <v>34.18</v>
      </c>
      <c r="X140">
        <v>46.73</v>
      </c>
      <c r="Y140">
        <v>44.09</v>
      </c>
      <c r="Z140">
        <v>46.64</v>
      </c>
      <c r="AA140">
        <v>75.540000000000006</v>
      </c>
      <c r="AB140">
        <v>97.49</v>
      </c>
      <c r="AC140">
        <v>159.87</v>
      </c>
      <c r="AD140">
        <v>14.2</v>
      </c>
      <c r="AE140">
        <v>45.52</v>
      </c>
      <c r="AF140">
        <v>65.95</v>
      </c>
      <c r="AG140">
        <v>72.258799999999994</v>
      </c>
      <c r="AH140">
        <v>85.97</v>
      </c>
      <c r="AI140">
        <v>93.97</v>
      </c>
      <c r="AJ140">
        <v>35.07</v>
      </c>
    </row>
    <row r="141" spans="2:36" x14ac:dyDescent="0.35">
      <c r="B141" s="2">
        <v>45390</v>
      </c>
      <c r="C141">
        <v>41.75</v>
      </c>
      <c r="D141">
        <v>50.96</v>
      </c>
      <c r="E141">
        <v>42.61</v>
      </c>
      <c r="F141">
        <v>65.81</v>
      </c>
      <c r="G141">
        <v>125.45</v>
      </c>
      <c r="H141">
        <v>125.75</v>
      </c>
      <c r="I141">
        <v>140.21</v>
      </c>
      <c r="J141">
        <v>131.07</v>
      </c>
      <c r="K141">
        <v>69.02</v>
      </c>
      <c r="L141">
        <v>111.45</v>
      </c>
      <c r="M141">
        <v>206.21</v>
      </c>
      <c r="N141">
        <v>84.46</v>
      </c>
      <c r="O141">
        <v>57.3</v>
      </c>
      <c r="P141">
        <v>223.06</v>
      </c>
      <c r="Q141">
        <v>142.76</v>
      </c>
      <c r="R141">
        <v>132.66999999999999</v>
      </c>
      <c r="S141">
        <v>180.54</v>
      </c>
      <c r="T141">
        <v>74.819999999999993</v>
      </c>
      <c r="U141">
        <v>74.22</v>
      </c>
      <c r="V141">
        <v>92.84</v>
      </c>
      <c r="W141">
        <v>33.6</v>
      </c>
      <c r="X141">
        <v>45.5</v>
      </c>
      <c r="Y141">
        <v>43.42</v>
      </c>
      <c r="Z141">
        <v>45.73</v>
      </c>
      <c r="AA141">
        <v>74.89</v>
      </c>
      <c r="AB141">
        <v>97.46</v>
      </c>
      <c r="AC141">
        <v>159.69999999999999</v>
      </c>
      <c r="AD141">
        <v>13.77</v>
      </c>
      <c r="AE141">
        <v>43.74</v>
      </c>
      <c r="AF141">
        <v>65.59</v>
      </c>
      <c r="AG141">
        <v>71.617400000000004</v>
      </c>
      <c r="AH141">
        <v>84.84</v>
      </c>
      <c r="AI141">
        <v>92.82</v>
      </c>
      <c r="AJ141">
        <v>34.79</v>
      </c>
    </row>
    <row r="142" spans="2:36" x14ac:dyDescent="0.35">
      <c r="B142" s="2">
        <v>45387</v>
      </c>
      <c r="C142">
        <v>41.57</v>
      </c>
      <c r="D142">
        <v>51</v>
      </c>
      <c r="E142">
        <v>41.77</v>
      </c>
      <c r="F142">
        <v>65.33</v>
      </c>
      <c r="G142">
        <v>125.67</v>
      </c>
      <c r="H142">
        <v>124.94</v>
      </c>
      <c r="I142">
        <v>139.99</v>
      </c>
      <c r="J142">
        <v>131.35</v>
      </c>
      <c r="K142">
        <v>69.290000000000006</v>
      </c>
      <c r="L142">
        <v>111.87</v>
      </c>
      <c r="M142">
        <v>206.45</v>
      </c>
      <c r="N142">
        <v>84.17</v>
      </c>
      <c r="O142">
        <v>57.17</v>
      </c>
      <c r="P142">
        <v>222.64</v>
      </c>
      <c r="Q142">
        <v>143.22</v>
      </c>
      <c r="R142">
        <v>132.51</v>
      </c>
      <c r="S142">
        <v>178.84</v>
      </c>
      <c r="T142">
        <v>74.67</v>
      </c>
      <c r="U142">
        <v>74.33</v>
      </c>
      <c r="V142">
        <v>92.77</v>
      </c>
      <c r="W142">
        <v>33.840000000000003</v>
      </c>
      <c r="X142">
        <v>44.64</v>
      </c>
      <c r="Y142">
        <v>42.62</v>
      </c>
      <c r="Z142">
        <v>44.97</v>
      </c>
      <c r="AA142">
        <v>75.11</v>
      </c>
      <c r="AB142">
        <v>98.08</v>
      </c>
      <c r="AC142">
        <v>160.59</v>
      </c>
      <c r="AD142">
        <v>13.67</v>
      </c>
      <c r="AE142">
        <v>43.13</v>
      </c>
      <c r="AF142">
        <v>65.16</v>
      </c>
      <c r="AG142">
        <v>71.322800000000001</v>
      </c>
      <c r="AH142">
        <v>83.94</v>
      </c>
      <c r="AI142">
        <v>91.42</v>
      </c>
      <c r="AJ142">
        <v>34.68</v>
      </c>
    </row>
    <row r="143" spans="2:36" x14ac:dyDescent="0.35">
      <c r="B143" s="2">
        <v>45386</v>
      </c>
      <c r="C143">
        <v>41.18</v>
      </c>
      <c r="D143">
        <v>50.58</v>
      </c>
      <c r="E143">
        <v>41.64</v>
      </c>
      <c r="F143">
        <v>64.819999999999993</v>
      </c>
      <c r="G143">
        <v>123.95</v>
      </c>
      <c r="H143">
        <v>123.6</v>
      </c>
      <c r="I143">
        <v>137.11000000000001</v>
      </c>
      <c r="J143">
        <v>130.16999999999999</v>
      </c>
      <c r="K143">
        <v>68.41</v>
      </c>
      <c r="L143">
        <v>110.32</v>
      </c>
      <c r="M143">
        <v>204.11</v>
      </c>
      <c r="N143">
        <v>83.28</v>
      </c>
      <c r="O143">
        <v>56.14</v>
      </c>
      <c r="P143">
        <v>219.89</v>
      </c>
      <c r="Q143">
        <v>141.94999999999999</v>
      </c>
      <c r="R143">
        <v>131.63</v>
      </c>
      <c r="S143">
        <v>177.85</v>
      </c>
      <c r="T143">
        <v>74.44</v>
      </c>
      <c r="U143">
        <v>74.209999999999994</v>
      </c>
      <c r="V143">
        <v>91.94</v>
      </c>
      <c r="W143">
        <v>32.78</v>
      </c>
      <c r="X143">
        <v>44.57</v>
      </c>
      <c r="Y143">
        <v>42.484999999999999</v>
      </c>
      <c r="Z143">
        <v>45.26</v>
      </c>
      <c r="AA143">
        <v>74.97</v>
      </c>
      <c r="AB143">
        <v>97.04</v>
      </c>
      <c r="AC143">
        <v>159.13999999999999</v>
      </c>
      <c r="AD143">
        <v>13.82</v>
      </c>
      <c r="AE143">
        <v>43.72</v>
      </c>
      <c r="AF143">
        <v>64.97</v>
      </c>
      <c r="AG143">
        <v>71.668800000000005</v>
      </c>
      <c r="AH143">
        <v>83.51</v>
      </c>
      <c r="AI143">
        <v>90.8</v>
      </c>
      <c r="AJ143">
        <v>34.43</v>
      </c>
    </row>
    <row r="144" spans="2:36" x14ac:dyDescent="0.35">
      <c r="B144" s="2">
        <v>45385</v>
      </c>
      <c r="C144">
        <v>41.65</v>
      </c>
      <c r="D144">
        <v>51.17</v>
      </c>
      <c r="E144">
        <v>41.87</v>
      </c>
      <c r="F144">
        <v>65.52</v>
      </c>
      <c r="G144">
        <v>125.05</v>
      </c>
      <c r="H144">
        <v>124.51</v>
      </c>
      <c r="I144">
        <v>139.19</v>
      </c>
      <c r="J144">
        <v>129.66</v>
      </c>
      <c r="K144">
        <v>69.33</v>
      </c>
      <c r="L144">
        <v>111.94</v>
      </c>
      <c r="M144">
        <v>207.39</v>
      </c>
      <c r="N144">
        <v>84.27</v>
      </c>
      <c r="O144">
        <v>57.15</v>
      </c>
      <c r="P144">
        <v>225.91</v>
      </c>
      <c r="Q144">
        <v>144.03</v>
      </c>
      <c r="R144">
        <v>133.53</v>
      </c>
      <c r="S144">
        <v>179.96</v>
      </c>
      <c r="T144">
        <v>75.47</v>
      </c>
      <c r="U144">
        <v>74.53</v>
      </c>
      <c r="V144">
        <v>92.88</v>
      </c>
      <c r="W144">
        <v>33.14</v>
      </c>
      <c r="X144">
        <v>44.37</v>
      </c>
      <c r="Y144">
        <v>42.75</v>
      </c>
      <c r="Z144">
        <v>45.81</v>
      </c>
      <c r="AA144">
        <v>74.75</v>
      </c>
      <c r="AB144">
        <v>97.1</v>
      </c>
      <c r="AC144">
        <v>159.1</v>
      </c>
      <c r="AD144">
        <v>13.83</v>
      </c>
      <c r="AE144">
        <v>43.88</v>
      </c>
      <c r="AF144">
        <v>65.099999999999994</v>
      </c>
      <c r="AG144">
        <v>72.968199999999996</v>
      </c>
      <c r="AH144">
        <v>84.05</v>
      </c>
      <c r="AI144">
        <v>91.4</v>
      </c>
      <c r="AJ144">
        <v>34.94</v>
      </c>
    </row>
    <row r="145" spans="2:36" x14ac:dyDescent="0.35">
      <c r="B145" s="2">
        <v>45384</v>
      </c>
      <c r="C145">
        <v>41.67</v>
      </c>
      <c r="D145">
        <v>51.17</v>
      </c>
      <c r="E145">
        <v>41.96</v>
      </c>
      <c r="F145">
        <v>65.53</v>
      </c>
      <c r="G145">
        <v>124.41</v>
      </c>
      <c r="H145">
        <v>123.03</v>
      </c>
      <c r="I145">
        <v>137.44999999999999</v>
      </c>
      <c r="J145">
        <v>130.22999999999999</v>
      </c>
      <c r="K145">
        <v>69.12</v>
      </c>
      <c r="L145">
        <v>110.71</v>
      </c>
      <c r="M145">
        <v>206.84</v>
      </c>
      <c r="N145">
        <v>84.12</v>
      </c>
      <c r="O145">
        <v>56.66</v>
      </c>
      <c r="P145">
        <v>225.01</v>
      </c>
      <c r="Q145">
        <v>144.19</v>
      </c>
      <c r="R145">
        <v>133.88999999999999</v>
      </c>
      <c r="S145">
        <v>179.83</v>
      </c>
      <c r="T145">
        <v>76.25</v>
      </c>
      <c r="U145">
        <v>75.36</v>
      </c>
      <c r="V145">
        <v>92.33</v>
      </c>
      <c r="W145">
        <v>32.44</v>
      </c>
      <c r="X145">
        <v>43.27</v>
      </c>
      <c r="Y145">
        <v>42.24</v>
      </c>
      <c r="Z145">
        <v>45.36</v>
      </c>
      <c r="AA145">
        <v>74.319999999999993</v>
      </c>
      <c r="AB145">
        <v>96.44</v>
      </c>
      <c r="AC145">
        <v>157.13</v>
      </c>
      <c r="AD145">
        <v>13.74</v>
      </c>
      <c r="AE145">
        <v>43.39</v>
      </c>
      <c r="AF145">
        <v>65.36</v>
      </c>
      <c r="AG145">
        <v>71.953699999999998</v>
      </c>
      <c r="AH145">
        <v>83.96</v>
      </c>
      <c r="AI145">
        <v>91.36</v>
      </c>
      <c r="AJ145">
        <v>34.75</v>
      </c>
    </row>
    <row r="146" spans="2:36" x14ac:dyDescent="0.35">
      <c r="B146" s="2">
        <v>45383</v>
      </c>
      <c r="C146">
        <v>41.89</v>
      </c>
      <c r="D146">
        <v>51.64</v>
      </c>
      <c r="E146">
        <v>42.67</v>
      </c>
      <c r="F146">
        <v>65.89</v>
      </c>
      <c r="G146">
        <v>124.99</v>
      </c>
      <c r="H146">
        <v>125.11</v>
      </c>
      <c r="I146">
        <v>138.80000000000001</v>
      </c>
      <c r="J146">
        <v>130.88999999999999</v>
      </c>
      <c r="K146">
        <v>69.73</v>
      </c>
      <c r="L146">
        <v>113.96</v>
      </c>
      <c r="M146">
        <v>208.85</v>
      </c>
      <c r="N146">
        <v>85.02</v>
      </c>
      <c r="O146">
        <v>57.43</v>
      </c>
      <c r="P146">
        <v>227.94</v>
      </c>
      <c r="Q146">
        <v>146.47</v>
      </c>
      <c r="R146">
        <v>136.81</v>
      </c>
      <c r="S146">
        <v>182.52</v>
      </c>
      <c r="T146">
        <v>78.459999999999994</v>
      </c>
      <c r="U146">
        <v>75.75</v>
      </c>
      <c r="V146">
        <v>92.67</v>
      </c>
      <c r="W146">
        <v>32.03</v>
      </c>
      <c r="X146">
        <v>42.73</v>
      </c>
      <c r="Y146">
        <v>41.87</v>
      </c>
      <c r="Z146">
        <v>45.58</v>
      </c>
      <c r="AA146">
        <v>74.59</v>
      </c>
      <c r="AB146">
        <v>95.11</v>
      </c>
      <c r="AC146">
        <v>156</v>
      </c>
      <c r="AD146">
        <v>13.97</v>
      </c>
      <c r="AE146">
        <v>45.07</v>
      </c>
      <c r="AF146">
        <v>65.25</v>
      </c>
      <c r="AG146">
        <v>73.534999999999997</v>
      </c>
      <c r="AH146">
        <v>85.03</v>
      </c>
      <c r="AI146">
        <v>92.61</v>
      </c>
      <c r="AJ146">
        <v>35.21</v>
      </c>
    </row>
    <row r="147" spans="2:36" x14ac:dyDescent="0.35">
      <c r="B147" s="2">
        <v>45379</v>
      </c>
      <c r="C147">
        <v>42.12</v>
      </c>
      <c r="D147">
        <v>52.07</v>
      </c>
      <c r="E147">
        <v>43.38</v>
      </c>
      <c r="F147">
        <v>66.3</v>
      </c>
      <c r="G147">
        <v>125.96</v>
      </c>
      <c r="H147">
        <v>126.87</v>
      </c>
      <c r="I147">
        <v>139.55000000000001</v>
      </c>
      <c r="J147">
        <v>131.93</v>
      </c>
      <c r="K147">
        <v>70.400000000000006</v>
      </c>
      <c r="L147">
        <v>115.77</v>
      </c>
      <c r="M147">
        <v>208.27</v>
      </c>
      <c r="N147">
        <v>85.27</v>
      </c>
      <c r="O147">
        <v>57.38</v>
      </c>
      <c r="P147">
        <v>224.99</v>
      </c>
      <c r="Q147">
        <v>147.72999999999999</v>
      </c>
      <c r="R147">
        <v>137.22</v>
      </c>
      <c r="S147">
        <v>183.89</v>
      </c>
      <c r="T147">
        <v>78.989999999999995</v>
      </c>
      <c r="U147">
        <v>76.36</v>
      </c>
      <c r="V147">
        <v>92.89</v>
      </c>
      <c r="W147">
        <v>31.62</v>
      </c>
      <c r="X147">
        <v>42.43</v>
      </c>
      <c r="Y147">
        <v>41.7</v>
      </c>
      <c r="Z147">
        <v>45.29</v>
      </c>
      <c r="AA147">
        <v>75.13</v>
      </c>
      <c r="AB147">
        <v>94.41</v>
      </c>
      <c r="AC147">
        <v>154.93</v>
      </c>
      <c r="AD147">
        <v>13.98</v>
      </c>
      <c r="AE147">
        <v>45.37</v>
      </c>
      <c r="AF147">
        <v>65.650000000000006</v>
      </c>
      <c r="AG147">
        <v>74.259600000000006</v>
      </c>
      <c r="AH147">
        <v>86.48</v>
      </c>
      <c r="AI147">
        <v>94.25</v>
      </c>
      <c r="AJ147">
        <v>35.19</v>
      </c>
    </row>
    <row r="148" spans="2:36" x14ac:dyDescent="0.35">
      <c r="B148" s="2">
        <v>45378</v>
      </c>
      <c r="C148">
        <v>41.89</v>
      </c>
      <c r="D148">
        <v>51.97</v>
      </c>
      <c r="E148">
        <v>42.98</v>
      </c>
      <c r="F148">
        <v>65.97</v>
      </c>
      <c r="G148">
        <v>125.94</v>
      </c>
      <c r="H148">
        <v>126.46</v>
      </c>
      <c r="I148">
        <v>139.13</v>
      </c>
      <c r="J148">
        <v>131.85</v>
      </c>
      <c r="K148">
        <v>70.040000000000006</v>
      </c>
      <c r="L148">
        <v>114.54</v>
      </c>
      <c r="M148">
        <v>208.72</v>
      </c>
      <c r="N148">
        <v>85.39</v>
      </c>
      <c r="O148">
        <v>58.31</v>
      </c>
      <c r="P148">
        <v>224.89</v>
      </c>
      <c r="Q148">
        <v>147.71</v>
      </c>
      <c r="R148">
        <v>137.79</v>
      </c>
      <c r="S148">
        <v>184.46</v>
      </c>
      <c r="T148">
        <v>78.36</v>
      </c>
      <c r="U148">
        <v>76.260000000000005</v>
      </c>
      <c r="V148">
        <v>92.64</v>
      </c>
      <c r="W148">
        <v>30.96</v>
      </c>
      <c r="X148">
        <v>41.41</v>
      </c>
      <c r="Y148">
        <v>41.45</v>
      </c>
      <c r="Z148">
        <v>45.4</v>
      </c>
      <c r="AA148">
        <v>74.97</v>
      </c>
      <c r="AB148">
        <v>93.4</v>
      </c>
      <c r="AC148">
        <v>152.71</v>
      </c>
      <c r="AD148">
        <v>13.99</v>
      </c>
      <c r="AE148">
        <v>45.39</v>
      </c>
      <c r="AF148">
        <v>65.2</v>
      </c>
      <c r="AG148">
        <v>74.108800000000002</v>
      </c>
      <c r="AH148">
        <v>85.87</v>
      </c>
      <c r="AI148">
        <v>93.34</v>
      </c>
      <c r="AJ148">
        <v>35.159999999999997</v>
      </c>
    </row>
    <row r="149" spans="2:36" x14ac:dyDescent="0.35">
      <c r="B149" s="2">
        <v>45377</v>
      </c>
      <c r="C149">
        <v>41.4</v>
      </c>
      <c r="D149">
        <v>51.25</v>
      </c>
      <c r="E149">
        <v>41.67</v>
      </c>
      <c r="F149">
        <v>65.14</v>
      </c>
      <c r="G149">
        <v>123.95</v>
      </c>
      <c r="H149">
        <v>124.34</v>
      </c>
      <c r="I149">
        <v>137.77000000000001</v>
      </c>
      <c r="J149">
        <v>129.97999999999999</v>
      </c>
      <c r="K149">
        <v>69.19</v>
      </c>
      <c r="L149">
        <v>112.71</v>
      </c>
      <c r="M149">
        <v>207.66</v>
      </c>
      <c r="N149">
        <v>85.85</v>
      </c>
      <c r="O149">
        <v>58.46</v>
      </c>
      <c r="P149">
        <v>224.97</v>
      </c>
      <c r="Q149">
        <v>145.77000000000001</v>
      </c>
      <c r="R149">
        <v>135.87</v>
      </c>
      <c r="S149">
        <v>182.35</v>
      </c>
      <c r="T149">
        <v>76.84</v>
      </c>
      <c r="U149">
        <v>75.47</v>
      </c>
      <c r="V149">
        <v>91.33</v>
      </c>
      <c r="W149">
        <v>29.85</v>
      </c>
      <c r="X149">
        <v>40.700000000000003</v>
      </c>
      <c r="Y149">
        <v>40.81</v>
      </c>
      <c r="Z149">
        <v>44.7</v>
      </c>
      <c r="AA149">
        <v>73.66</v>
      </c>
      <c r="AB149">
        <v>92.54</v>
      </c>
      <c r="AC149">
        <v>150.38</v>
      </c>
      <c r="AD149">
        <v>13.47</v>
      </c>
      <c r="AE149">
        <v>43.02</v>
      </c>
      <c r="AF149">
        <v>63.43</v>
      </c>
      <c r="AG149">
        <v>72.937299999999993</v>
      </c>
      <c r="AH149">
        <v>83.71</v>
      </c>
      <c r="AI149">
        <v>90.85</v>
      </c>
      <c r="AJ149">
        <v>34.82</v>
      </c>
    </row>
    <row r="150" spans="2:36" x14ac:dyDescent="0.35">
      <c r="B150" s="2">
        <v>45376</v>
      </c>
      <c r="C150">
        <v>41.26</v>
      </c>
      <c r="D150">
        <v>51.09</v>
      </c>
      <c r="E150">
        <v>41.79</v>
      </c>
      <c r="F150">
        <v>65.040000000000006</v>
      </c>
      <c r="G150">
        <v>124.4</v>
      </c>
      <c r="H150">
        <v>123.89</v>
      </c>
      <c r="I150">
        <v>138</v>
      </c>
      <c r="J150">
        <v>130.22</v>
      </c>
      <c r="K150">
        <v>69.989999999999995</v>
      </c>
      <c r="L150">
        <v>113.1</v>
      </c>
      <c r="M150">
        <v>208.52</v>
      </c>
      <c r="N150">
        <v>85.685000000000002</v>
      </c>
      <c r="O150">
        <v>58.59</v>
      </c>
      <c r="P150">
        <v>227.08</v>
      </c>
      <c r="Q150">
        <v>145.24</v>
      </c>
      <c r="R150">
        <v>136.01</v>
      </c>
      <c r="S150">
        <v>182.12</v>
      </c>
      <c r="T150">
        <v>76.540000000000006</v>
      </c>
      <c r="U150">
        <v>75.430000000000007</v>
      </c>
      <c r="V150">
        <v>91.4</v>
      </c>
      <c r="W150">
        <v>29.83</v>
      </c>
      <c r="X150">
        <v>41.1</v>
      </c>
      <c r="Y150">
        <v>41.12</v>
      </c>
      <c r="Z150">
        <v>44.74</v>
      </c>
      <c r="AA150">
        <v>73.819999999999993</v>
      </c>
      <c r="AB150">
        <v>93.26</v>
      </c>
      <c r="AC150">
        <v>152.29</v>
      </c>
      <c r="AD150">
        <v>13.57</v>
      </c>
      <c r="AE150">
        <v>43.45</v>
      </c>
      <c r="AF150">
        <v>64.16</v>
      </c>
      <c r="AG150">
        <v>73.707499999999996</v>
      </c>
      <c r="AH150">
        <v>84.05</v>
      </c>
      <c r="AI150">
        <v>91.22</v>
      </c>
      <c r="AJ150">
        <v>34.81</v>
      </c>
    </row>
    <row r="151" spans="2:36" x14ac:dyDescent="0.35">
      <c r="B151" s="2">
        <v>45373</v>
      </c>
      <c r="C151">
        <v>41.42</v>
      </c>
      <c r="D151">
        <v>50.65</v>
      </c>
      <c r="E151">
        <v>41.75</v>
      </c>
      <c r="F151">
        <v>65.22</v>
      </c>
      <c r="G151">
        <v>125.21</v>
      </c>
      <c r="H151">
        <v>124.06</v>
      </c>
      <c r="I151">
        <v>139.08000000000001</v>
      </c>
      <c r="J151">
        <v>130.1</v>
      </c>
      <c r="K151">
        <v>70.510000000000005</v>
      </c>
      <c r="L151">
        <v>113.86</v>
      </c>
      <c r="M151">
        <v>209.91</v>
      </c>
      <c r="N151">
        <v>85.99</v>
      </c>
      <c r="O151">
        <v>57.43</v>
      </c>
      <c r="P151">
        <v>227.64</v>
      </c>
      <c r="Q151">
        <v>145.44</v>
      </c>
      <c r="R151">
        <v>136.25</v>
      </c>
      <c r="S151">
        <v>182.72</v>
      </c>
      <c r="T151">
        <v>77.23</v>
      </c>
      <c r="U151">
        <v>75.64</v>
      </c>
      <c r="V151">
        <v>91.37</v>
      </c>
      <c r="W151">
        <v>29.6</v>
      </c>
      <c r="X151">
        <v>41.29</v>
      </c>
      <c r="Y151">
        <v>41.08</v>
      </c>
      <c r="Z151">
        <v>45.22</v>
      </c>
      <c r="AA151">
        <v>73.91</v>
      </c>
      <c r="AB151">
        <v>92.4</v>
      </c>
      <c r="AC151">
        <v>150.63</v>
      </c>
      <c r="AD151">
        <v>13.69</v>
      </c>
      <c r="AE151">
        <v>44.03</v>
      </c>
      <c r="AF151">
        <v>63.86</v>
      </c>
      <c r="AG151">
        <v>73.687600000000003</v>
      </c>
      <c r="AH151">
        <v>84.57</v>
      </c>
      <c r="AI151">
        <v>91.94</v>
      </c>
      <c r="AJ151">
        <v>34.979999999999997</v>
      </c>
    </row>
    <row r="152" spans="2:36" x14ac:dyDescent="0.35">
      <c r="B152" s="2">
        <v>45372</v>
      </c>
      <c r="C152">
        <v>41.9</v>
      </c>
      <c r="D152">
        <v>51.07</v>
      </c>
      <c r="E152">
        <v>42.53</v>
      </c>
      <c r="F152">
        <v>66.19</v>
      </c>
      <c r="G152">
        <v>125.64</v>
      </c>
      <c r="H152">
        <v>125.09</v>
      </c>
      <c r="I152">
        <v>139.72999999999999</v>
      </c>
      <c r="J152">
        <v>129.59</v>
      </c>
      <c r="K152">
        <v>70.61</v>
      </c>
      <c r="L152">
        <v>114.19</v>
      </c>
      <c r="M152">
        <v>209.84</v>
      </c>
      <c r="N152">
        <v>86.56</v>
      </c>
      <c r="O152">
        <v>58.02</v>
      </c>
      <c r="P152">
        <v>226.31</v>
      </c>
      <c r="Q152">
        <v>145.63999999999999</v>
      </c>
      <c r="R152">
        <v>137.22999999999999</v>
      </c>
      <c r="S152">
        <v>184.33</v>
      </c>
      <c r="T152">
        <v>78.14</v>
      </c>
      <c r="U152">
        <v>76.010000000000005</v>
      </c>
      <c r="V152">
        <v>91.94</v>
      </c>
      <c r="W152">
        <v>29.96</v>
      </c>
      <c r="X152">
        <v>41.77</v>
      </c>
      <c r="Y152">
        <v>41.45</v>
      </c>
      <c r="Z152">
        <v>46.07</v>
      </c>
      <c r="AA152">
        <v>74.5</v>
      </c>
      <c r="AB152">
        <v>92.6</v>
      </c>
      <c r="AC152">
        <v>151.6</v>
      </c>
      <c r="AD152">
        <v>13.74</v>
      </c>
      <c r="AE152">
        <v>44.39</v>
      </c>
      <c r="AF152">
        <v>63.77</v>
      </c>
      <c r="AG152">
        <v>74.269000000000005</v>
      </c>
      <c r="AH152">
        <v>86.38</v>
      </c>
      <c r="AI152">
        <v>93.24</v>
      </c>
      <c r="AJ152">
        <v>35.07</v>
      </c>
    </row>
    <row r="153" spans="2:36" x14ac:dyDescent="0.35">
      <c r="B153" s="2">
        <v>45371</v>
      </c>
      <c r="C153">
        <v>41.56</v>
      </c>
      <c r="D153">
        <v>51.03</v>
      </c>
      <c r="E153">
        <v>41.95</v>
      </c>
      <c r="F153">
        <v>65.61</v>
      </c>
      <c r="G153">
        <v>124.41</v>
      </c>
      <c r="H153">
        <v>122.66</v>
      </c>
      <c r="I153">
        <v>137.16</v>
      </c>
      <c r="J153">
        <v>129.68</v>
      </c>
      <c r="K153">
        <v>69.92</v>
      </c>
      <c r="L153">
        <v>112.24</v>
      </c>
      <c r="M153">
        <v>209.69</v>
      </c>
      <c r="N153">
        <v>85.95</v>
      </c>
      <c r="O153">
        <v>57.11</v>
      </c>
      <c r="P153">
        <v>221.29</v>
      </c>
      <c r="Q153">
        <v>145.44999999999999</v>
      </c>
      <c r="R153">
        <v>136.49</v>
      </c>
      <c r="S153">
        <v>183.26</v>
      </c>
      <c r="T153">
        <v>77.33</v>
      </c>
      <c r="U153">
        <v>75.97</v>
      </c>
      <c r="V153">
        <v>91.56</v>
      </c>
      <c r="W153">
        <v>30.26</v>
      </c>
      <c r="X153">
        <v>41.79</v>
      </c>
      <c r="Y153">
        <v>41.32</v>
      </c>
      <c r="Z153">
        <v>46.65</v>
      </c>
      <c r="AA153">
        <v>74.41</v>
      </c>
      <c r="AB153">
        <v>92.05</v>
      </c>
      <c r="AC153">
        <v>150.84</v>
      </c>
      <c r="AD153">
        <v>13.72</v>
      </c>
      <c r="AE153">
        <v>44.09</v>
      </c>
      <c r="AF153">
        <v>63.87</v>
      </c>
      <c r="AG153">
        <v>73.933999999999997</v>
      </c>
      <c r="AH153">
        <v>85.76</v>
      </c>
      <c r="AI153">
        <v>92.64</v>
      </c>
      <c r="AJ153">
        <v>34.67</v>
      </c>
    </row>
    <row r="154" spans="2:36" x14ac:dyDescent="0.35">
      <c r="B154" s="2">
        <v>45370</v>
      </c>
      <c r="C154">
        <v>41.07</v>
      </c>
      <c r="D154">
        <v>50.61</v>
      </c>
      <c r="E154">
        <v>40.74</v>
      </c>
      <c r="F154">
        <v>64.62</v>
      </c>
      <c r="G154">
        <v>122.93</v>
      </c>
      <c r="H154">
        <v>120.67</v>
      </c>
      <c r="I154">
        <v>134.63999999999999</v>
      </c>
      <c r="J154">
        <v>128.24</v>
      </c>
      <c r="K154">
        <v>68.55</v>
      </c>
      <c r="L154">
        <v>109.94</v>
      </c>
      <c r="M154">
        <v>207.37</v>
      </c>
      <c r="N154">
        <v>85.13</v>
      </c>
      <c r="O154">
        <v>55.07</v>
      </c>
      <c r="P154">
        <v>217.8</v>
      </c>
      <c r="Q154">
        <v>145.78</v>
      </c>
      <c r="R154">
        <v>136.13999999999999</v>
      </c>
      <c r="S154">
        <v>180.57</v>
      </c>
      <c r="T154">
        <v>75.989999999999995</v>
      </c>
      <c r="U154">
        <v>75.739999999999995</v>
      </c>
      <c r="V154">
        <v>90.65</v>
      </c>
      <c r="W154">
        <v>29.06</v>
      </c>
      <c r="X154">
        <v>40.49</v>
      </c>
      <c r="Y154">
        <v>40.53</v>
      </c>
      <c r="Z154">
        <v>45.69</v>
      </c>
      <c r="AA154">
        <v>73.56</v>
      </c>
      <c r="AB154">
        <v>92.18</v>
      </c>
      <c r="AC154">
        <v>149.66999999999999</v>
      </c>
      <c r="AD154">
        <v>13.42</v>
      </c>
      <c r="AE154">
        <v>43.05</v>
      </c>
      <c r="AF154">
        <v>63.79</v>
      </c>
      <c r="AG154">
        <v>72.427000000000007</v>
      </c>
      <c r="AH154">
        <v>85.2</v>
      </c>
      <c r="AI154">
        <v>92.06</v>
      </c>
      <c r="AJ154">
        <v>34.270000000000003</v>
      </c>
    </row>
    <row r="155" spans="2:36" x14ac:dyDescent="0.35">
      <c r="B155" s="2">
        <v>45369</v>
      </c>
      <c r="C155">
        <v>40.869999999999997</v>
      </c>
      <c r="D155">
        <v>50.35</v>
      </c>
      <c r="E155">
        <v>40.65</v>
      </c>
      <c r="F155">
        <v>64.31</v>
      </c>
      <c r="G155">
        <v>121.88</v>
      </c>
      <c r="H155">
        <v>119.72</v>
      </c>
      <c r="I155">
        <v>133.66</v>
      </c>
      <c r="J155">
        <v>127.08</v>
      </c>
      <c r="K155">
        <v>68.25</v>
      </c>
      <c r="L155">
        <v>107.79</v>
      </c>
      <c r="M155">
        <v>206.3</v>
      </c>
      <c r="N155">
        <v>84.51</v>
      </c>
      <c r="O155">
        <v>55.27</v>
      </c>
      <c r="P155">
        <v>218.28</v>
      </c>
      <c r="Q155">
        <v>144.82</v>
      </c>
      <c r="R155">
        <v>135.26</v>
      </c>
      <c r="S155">
        <v>179.02</v>
      </c>
      <c r="T155">
        <v>75.42</v>
      </c>
      <c r="U155">
        <v>75.459999999999994</v>
      </c>
      <c r="V155">
        <v>90.64</v>
      </c>
      <c r="W155">
        <v>29.74</v>
      </c>
      <c r="X155">
        <v>41.07</v>
      </c>
      <c r="Y155">
        <v>40.479999999999997</v>
      </c>
      <c r="Z155">
        <v>46.11</v>
      </c>
      <c r="AA155">
        <v>73.36</v>
      </c>
      <c r="AB155">
        <v>91.14</v>
      </c>
      <c r="AC155">
        <v>147.76</v>
      </c>
      <c r="AD155">
        <v>13.49</v>
      </c>
      <c r="AE155">
        <v>42.8</v>
      </c>
      <c r="AF155">
        <v>63.23</v>
      </c>
      <c r="AG155">
        <v>72.162800000000004</v>
      </c>
      <c r="AH155">
        <v>85.23</v>
      </c>
      <c r="AI155">
        <v>92.08</v>
      </c>
      <c r="AJ155">
        <v>34.200000000000003</v>
      </c>
    </row>
    <row r="156" spans="2:36" x14ac:dyDescent="0.35">
      <c r="B156" s="2">
        <v>45366</v>
      </c>
      <c r="C156">
        <v>40.79</v>
      </c>
      <c r="D156">
        <v>50.78</v>
      </c>
      <c r="E156">
        <v>40.57</v>
      </c>
      <c r="F156">
        <v>64.040000000000006</v>
      </c>
      <c r="G156">
        <v>122.04</v>
      </c>
      <c r="H156">
        <v>120.74</v>
      </c>
      <c r="I156">
        <v>133.68</v>
      </c>
      <c r="J156">
        <v>127.21</v>
      </c>
      <c r="K156">
        <v>68.55</v>
      </c>
      <c r="L156">
        <v>108.13</v>
      </c>
      <c r="M156">
        <v>205.63</v>
      </c>
      <c r="N156">
        <v>83.56</v>
      </c>
      <c r="O156">
        <v>55.48</v>
      </c>
      <c r="P156">
        <v>217.84</v>
      </c>
      <c r="Q156">
        <v>145.36000000000001</v>
      </c>
      <c r="R156">
        <v>135.91999999999999</v>
      </c>
      <c r="S156">
        <v>178.05</v>
      </c>
      <c r="T156">
        <v>75.61</v>
      </c>
      <c r="U156">
        <v>75.53</v>
      </c>
      <c r="V156">
        <v>90.8</v>
      </c>
      <c r="W156">
        <v>29.89</v>
      </c>
      <c r="X156">
        <v>41.59</v>
      </c>
      <c r="Y156">
        <v>40.47</v>
      </c>
      <c r="Z156">
        <v>45.34</v>
      </c>
      <c r="AA156">
        <v>73.16</v>
      </c>
      <c r="AB156">
        <v>91.56</v>
      </c>
      <c r="AC156">
        <v>148.47999999999999</v>
      </c>
      <c r="AD156">
        <v>13.42</v>
      </c>
      <c r="AE156">
        <v>42.55</v>
      </c>
      <c r="AF156">
        <v>63.46</v>
      </c>
      <c r="AG156">
        <v>72.675899999999999</v>
      </c>
      <c r="AH156">
        <v>85.19</v>
      </c>
      <c r="AI156">
        <v>92.59</v>
      </c>
      <c r="AJ156">
        <v>34.18</v>
      </c>
    </row>
    <row r="157" spans="2:36" x14ac:dyDescent="0.35">
      <c r="B157" s="2">
        <v>45365</v>
      </c>
      <c r="C157">
        <v>40.83</v>
      </c>
      <c r="D157">
        <v>50.47</v>
      </c>
      <c r="E157">
        <v>40.53</v>
      </c>
      <c r="F157">
        <v>64.031400000000005</v>
      </c>
      <c r="G157">
        <v>122.02</v>
      </c>
      <c r="H157">
        <v>119.75</v>
      </c>
      <c r="I157">
        <v>133.44999999999999</v>
      </c>
      <c r="J157">
        <v>126.77</v>
      </c>
      <c r="K157">
        <v>69.14</v>
      </c>
      <c r="L157">
        <v>107.33</v>
      </c>
      <c r="M157">
        <v>208.78</v>
      </c>
      <c r="N157">
        <v>85.97</v>
      </c>
      <c r="O157">
        <v>55.51</v>
      </c>
      <c r="P157">
        <v>219.46</v>
      </c>
      <c r="Q157">
        <v>145.94</v>
      </c>
      <c r="R157">
        <v>135.71</v>
      </c>
      <c r="S157">
        <v>179.84</v>
      </c>
      <c r="T157">
        <v>75.260000000000005</v>
      </c>
      <c r="U157">
        <v>75.56</v>
      </c>
      <c r="V157">
        <v>90.76</v>
      </c>
      <c r="W157">
        <v>29.89</v>
      </c>
      <c r="X157">
        <v>40.58</v>
      </c>
      <c r="Y157">
        <v>40.29</v>
      </c>
      <c r="Z157">
        <v>45.34</v>
      </c>
      <c r="AA157">
        <v>72.86</v>
      </c>
      <c r="AB157">
        <v>91.29</v>
      </c>
      <c r="AC157">
        <v>147.54</v>
      </c>
      <c r="AD157">
        <v>13.51</v>
      </c>
      <c r="AE157">
        <v>42.69</v>
      </c>
      <c r="AF157">
        <v>63.37</v>
      </c>
      <c r="AG157">
        <v>73.0107</v>
      </c>
      <c r="AH157">
        <v>85.38</v>
      </c>
      <c r="AI157">
        <v>92.75</v>
      </c>
      <c r="AJ157">
        <v>34.65</v>
      </c>
    </row>
    <row r="158" spans="2:36" x14ac:dyDescent="0.35">
      <c r="B158" s="2">
        <v>45364</v>
      </c>
      <c r="C158">
        <v>41.16</v>
      </c>
      <c r="D158">
        <v>50.66</v>
      </c>
      <c r="E158">
        <v>41.61</v>
      </c>
      <c r="F158">
        <v>64.680000000000007</v>
      </c>
      <c r="G158">
        <v>122.54</v>
      </c>
      <c r="H158">
        <v>121.22</v>
      </c>
      <c r="I158">
        <v>134.35</v>
      </c>
      <c r="J158">
        <v>126.95</v>
      </c>
      <c r="K158">
        <v>69.930000000000007</v>
      </c>
      <c r="L158">
        <v>110.83</v>
      </c>
      <c r="M158">
        <v>208.74</v>
      </c>
      <c r="N158">
        <v>86.4</v>
      </c>
      <c r="O158">
        <v>56.83</v>
      </c>
      <c r="P158">
        <v>223.46</v>
      </c>
      <c r="Q158">
        <v>146.46</v>
      </c>
      <c r="R158">
        <v>138.26</v>
      </c>
      <c r="S158">
        <v>180.99</v>
      </c>
      <c r="T158">
        <v>75.92</v>
      </c>
      <c r="U158">
        <v>76.150000000000006</v>
      </c>
      <c r="V158">
        <v>91.24</v>
      </c>
      <c r="W158">
        <v>30.29</v>
      </c>
      <c r="X158">
        <v>40.409999999999997</v>
      </c>
      <c r="Y158">
        <v>40.770000000000003</v>
      </c>
      <c r="Z158">
        <v>46.47</v>
      </c>
      <c r="AA158">
        <v>73.37</v>
      </c>
      <c r="AB158">
        <v>90.36</v>
      </c>
      <c r="AC158">
        <v>146.9</v>
      </c>
      <c r="AD158">
        <v>13.7</v>
      </c>
      <c r="AE158">
        <v>43.87</v>
      </c>
      <c r="AF158">
        <v>63.88</v>
      </c>
      <c r="AG158">
        <v>74.5428</v>
      </c>
      <c r="AH158">
        <v>86.68</v>
      </c>
      <c r="AI158">
        <v>94.18</v>
      </c>
      <c r="AJ158">
        <v>35.090000000000003</v>
      </c>
    </row>
    <row r="159" spans="2:36" x14ac:dyDescent="0.35">
      <c r="B159" s="2">
        <v>45363</v>
      </c>
      <c r="C159">
        <v>40.86</v>
      </c>
      <c r="D159">
        <v>50.47</v>
      </c>
      <c r="E159">
        <v>41.55</v>
      </c>
      <c r="F159">
        <v>64.349999999999994</v>
      </c>
      <c r="G159">
        <v>122.21</v>
      </c>
      <c r="H159">
        <v>120.65</v>
      </c>
      <c r="I159">
        <v>133.83000000000001</v>
      </c>
      <c r="J159">
        <v>126.95</v>
      </c>
      <c r="K159">
        <v>70.08</v>
      </c>
      <c r="L159">
        <v>110.17</v>
      </c>
      <c r="M159">
        <v>211.02</v>
      </c>
      <c r="N159">
        <v>87.03</v>
      </c>
      <c r="O159">
        <v>56.93</v>
      </c>
      <c r="P159">
        <v>227.97</v>
      </c>
      <c r="Q159">
        <v>147.03</v>
      </c>
      <c r="R159">
        <v>138.04</v>
      </c>
      <c r="S159">
        <v>181.37</v>
      </c>
      <c r="T159">
        <v>75.41</v>
      </c>
      <c r="U159">
        <v>75.959999999999994</v>
      </c>
      <c r="V159">
        <v>90.35</v>
      </c>
      <c r="W159">
        <v>29.58</v>
      </c>
      <c r="X159">
        <v>38.11</v>
      </c>
      <c r="Y159">
        <v>40.034999999999997</v>
      </c>
      <c r="Z159">
        <v>46.5</v>
      </c>
      <c r="AA159">
        <v>73.05</v>
      </c>
      <c r="AB159">
        <v>88.94</v>
      </c>
      <c r="AC159">
        <v>143.86000000000001</v>
      </c>
      <c r="AD159">
        <v>13.94</v>
      </c>
      <c r="AE159">
        <v>44.62</v>
      </c>
      <c r="AF159">
        <v>63.45</v>
      </c>
      <c r="AG159">
        <v>75.197100000000006</v>
      </c>
      <c r="AH159">
        <v>87.12</v>
      </c>
      <c r="AI159">
        <v>94.74</v>
      </c>
      <c r="AJ159">
        <v>35.56</v>
      </c>
    </row>
    <row r="160" spans="2:36" x14ac:dyDescent="0.35">
      <c r="B160" s="2">
        <v>45362</v>
      </c>
      <c r="C160">
        <v>40.69</v>
      </c>
      <c r="D160">
        <v>50.2</v>
      </c>
      <c r="E160">
        <v>41.79</v>
      </c>
      <c r="F160">
        <v>64.08</v>
      </c>
      <c r="G160">
        <v>121.67</v>
      </c>
      <c r="H160">
        <v>120.43</v>
      </c>
      <c r="I160">
        <v>131.91</v>
      </c>
      <c r="J160">
        <v>127.93</v>
      </c>
      <c r="K160">
        <v>70</v>
      </c>
      <c r="L160">
        <v>108.92</v>
      </c>
      <c r="M160">
        <v>206.78</v>
      </c>
      <c r="N160">
        <v>85.16</v>
      </c>
      <c r="O160">
        <v>55.93</v>
      </c>
      <c r="P160">
        <v>220.98</v>
      </c>
      <c r="Q160">
        <v>146.35</v>
      </c>
      <c r="R160">
        <v>138.69999999999999</v>
      </c>
      <c r="S160">
        <v>179.82</v>
      </c>
      <c r="T160">
        <v>75.260000000000005</v>
      </c>
      <c r="U160">
        <v>75.569999999999993</v>
      </c>
      <c r="V160">
        <v>90.36</v>
      </c>
      <c r="W160">
        <v>30.13</v>
      </c>
      <c r="X160">
        <v>38.299999999999997</v>
      </c>
      <c r="Y160">
        <v>39.909999999999997</v>
      </c>
      <c r="Z160">
        <v>46.11</v>
      </c>
      <c r="AA160">
        <v>73.11</v>
      </c>
      <c r="AB160">
        <v>89.08</v>
      </c>
      <c r="AC160">
        <v>143.9</v>
      </c>
      <c r="AD160">
        <v>14.32</v>
      </c>
      <c r="AE160">
        <v>46.38</v>
      </c>
      <c r="AF160">
        <v>64.069999999999993</v>
      </c>
      <c r="AG160">
        <v>75.294499999999999</v>
      </c>
      <c r="AH160">
        <v>87.31</v>
      </c>
      <c r="AI160">
        <v>94.79</v>
      </c>
      <c r="AJ160">
        <v>35.090000000000003</v>
      </c>
    </row>
    <row r="161" spans="2:36" x14ac:dyDescent="0.35">
      <c r="B161" s="2">
        <v>45359</v>
      </c>
      <c r="C161">
        <v>40.619999999999997</v>
      </c>
      <c r="D161">
        <v>49.98</v>
      </c>
      <c r="E161">
        <v>41.82</v>
      </c>
      <c r="F161">
        <v>64.040000000000006</v>
      </c>
      <c r="G161">
        <v>122.3</v>
      </c>
      <c r="H161">
        <v>121.56</v>
      </c>
      <c r="I161">
        <v>133.9</v>
      </c>
      <c r="J161">
        <v>129.18</v>
      </c>
      <c r="K161">
        <v>70.14</v>
      </c>
      <c r="L161">
        <v>109.77</v>
      </c>
      <c r="M161">
        <v>207.35</v>
      </c>
      <c r="N161">
        <v>84.93</v>
      </c>
      <c r="O161">
        <v>56.87</v>
      </c>
      <c r="P161">
        <v>224.99</v>
      </c>
      <c r="Q161">
        <v>146.43</v>
      </c>
      <c r="R161">
        <v>138.65</v>
      </c>
      <c r="S161">
        <v>180.31</v>
      </c>
      <c r="T161">
        <v>75.62</v>
      </c>
      <c r="U161">
        <v>75.16</v>
      </c>
      <c r="V161">
        <v>89.35</v>
      </c>
      <c r="W161">
        <v>29.64</v>
      </c>
      <c r="X161">
        <v>38.04</v>
      </c>
      <c r="Y161">
        <v>40.35</v>
      </c>
      <c r="Z161">
        <v>44.18</v>
      </c>
      <c r="AA161">
        <v>72.709999999999994</v>
      </c>
      <c r="AB161">
        <v>88.17</v>
      </c>
      <c r="AC161">
        <v>143.1</v>
      </c>
      <c r="AD161">
        <v>14.34</v>
      </c>
      <c r="AE161">
        <v>45.77</v>
      </c>
      <c r="AF161">
        <v>63.75</v>
      </c>
      <c r="AG161">
        <v>75.03</v>
      </c>
      <c r="AH161">
        <v>87.73</v>
      </c>
      <c r="AI161">
        <v>95.32</v>
      </c>
      <c r="AJ161">
        <v>35.18</v>
      </c>
    </row>
    <row r="162" spans="2:36" x14ac:dyDescent="0.35">
      <c r="B162" s="2">
        <v>45358</v>
      </c>
      <c r="C162">
        <v>40.549999999999997</v>
      </c>
      <c r="D162">
        <v>50.14</v>
      </c>
      <c r="E162">
        <v>41.79</v>
      </c>
      <c r="F162">
        <v>63.91</v>
      </c>
      <c r="G162">
        <v>122.57</v>
      </c>
      <c r="H162">
        <v>121.9</v>
      </c>
      <c r="I162">
        <v>135.31</v>
      </c>
      <c r="J162">
        <v>129.87</v>
      </c>
      <c r="K162">
        <v>70.599999999999994</v>
      </c>
      <c r="L162">
        <v>110.69</v>
      </c>
      <c r="M162">
        <v>210.48</v>
      </c>
      <c r="N162">
        <v>85.41</v>
      </c>
      <c r="O162">
        <v>57.04</v>
      </c>
      <c r="P162">
        <v>234.17</v>
      </c>
      <c r="Q162">
        <v>146.69999999999999</v>
      </c>
      <c r="R162">
        <v>138.32</v>
      </c>
      <c r="S162">
        <v>180.98</v>
      </c>
      <c r="T162">
        <v>75.69</v>
      </c>
      <c r="U162">
        <v>75.760000000000005</v>
      </c>
      <c r="V162">
        <v>89.87</v>
      </c>
      <c r="W162">
        <v>29.61</v>
      </c>
      <c r="X162">
        <v>38.020000000000003</v>
      </c>
      <c r="Y162">
        <v>40.520000000000003</v>
      </c>
      <c r="Z162">
        <v>44.76</v>
      </c>
      <c r="AA162">
        <v>72.849999999999994</v>
      </c>
      <c r="AB162">
        <v>87.86</v>
      </c>
      <c r="AC162">
        <v>142.35</v>
      </c>
      <c r="AD162">
        <v>14.27</v>
      </c>
      <c r="AE162">
        <v>44.97</v>
      </c>
      <c r="AF162">
        <v>63.59</v>
      </c>
      <c r="AG162">
        <v>74.940299999999993</v>
      </c>
      <c r="AH162">
        <v>86.73</v>
      </c>
      <c r="AI162">
        <v>94.37</v>
      </c>
      <c r="AJ162">
        <v>35.770000000000003</v>
      </c>
    </row>
    <row r="163" spans="2:36" x14ac:dyDescent="0.35">
      <c r="B163" s="2">
        <v>45357</v>
      </c>
      <c r="C163">
        <v>40.61</v>
      </c>
      <c r="D163">
        <v>50.29</v>
      </c>
      <c r="E163">
        <v>41.71</v>
      </c>
      <c r="F163">
        <v>63.973269999999999</v>
      </c>
      <c r="G163">
        <v>121.59</v>
      </c>
      <c r="H163">
        <v>120.43</v>
      </c>
      <c r="I163">
        <v>134.15</v>
      </c>
      <c r="J163">
        <v>129.53</v>
      </c>
      <c r="K163">
        <v>70.16</v>
      </c>
      <c r="L163">
        <v>108.97</v>
      </c>
      <c r="M163">
        <v>207.21</v>
      </c>
      <c r="N163">
        <v>84.412000000000006</v>
      </c>
      <c r="O163">
        <v>55.96</v>
      </c>
      <c r="P163">
        <v>226.35</v>
      </c>
      <c r="Q163">
        <v>146.02000000000001</v>
      </c>
      <c r="R163">
        <v>137.87</v>
      </c>
      <c r="S163">
        <v>179.61</v>
      </c>
      <c r="T163">
        <v>75.48</v>
      </c>
      <c r="U163">
        <v>75.33</v>
      </c>
      <c r="V163">
        <v>88.78</v>
      </c>
      <c r="W163">
        <v>29.16</v>
      </c>
      <c r="X163">
        <v>37.32</v>
      </c>
      <c r="Y163">
        <v>39.799999999999997</v>
      </c>
      <c r="Z163">
        <v>44.64</v>
      </c>
      <c r="AA163">
        <v>72.34</v>
      </c>
      <c r="AB163">
        <v>87.12</v>
      </c>
      <c r="AC163">
        <v>141.44</v>
      </c>
      <c r="AD163">
        <v>14.08</v>
      </c>
      <c r="AE163">
        <v>43.94</v>
      </c>
      <c r="AF163">
        <v>63.18</v>
      </c>
      <c r="AG163">
        <v>75.847200000000001</v>
      </c>
      <c r="AH163">
        <v>86.75</v>
      </c>
      <c r="AI163">
        <v>94.24</v>
      </c>
      <c r="AJ163">
        <v>35.270000000000003</v>
      </c>
    </row>
    <row r="164" spans="2:36" x14ac:dyDescent="0.35">
      <c r="B164" s="2">
        <v>45356</v>
      </c>
      <c r="C164">
        <v>40.4</v>
      </c>
      <c r="D164">
        <v>49.64</v>
      </c>
      <c r="E164">
        <v>42.06</v>
      </c>
      <c r="F164">
        <v>63.756602999999998</v>
      </c>
      <c r="G164">
        <v>120.96</v>
      </c>
      <c r="H164">
        <v>119.37</v>
      </c>
      <c r="I164">
        <v>133.44</v>
      </c>
      <c r="J164">
        <v>128.75</v>
      </c>
      <c r="K164">
        <v>69.952500000000001</v>
      </c>
      <c r="L164">
        <v>107.99</v>
      </c>
      <c r="M164">
        <v>205.58</v>
      </c>
      <c r="N164">
        <v>83.240004999999996</v>
      </c>
      <c r="O164">
        <v>54.49</v>
      </c>
      <c r="P164">
        <v>220.66</v>
      </c>
      <c r="Q164">
        <v>145.03</v>
      </c>
      <c r="R164">
        <v>137.34</v>
      </c>
      <c r="S164">
        <v>180.25</v>
      </c>
      <c r="T164">
        <v>76.7</v>
      </c>
      <c r="U164">
        <v>74.7</v>
      </c>
      <c r="V164">
        <v>88.13</v>
      </c>
      <c r="W164">
        <v>28.66</v>
      </c>
      <c r="X164">
        <v>35.979999999999997</v>
      </c>
      <c r="Y164">
        <v>39.22</v>
      </c>
      <c r="Z164">
        <v>43.37</v>
      </c>
      <c r="AA164">
        <v>71.53</v>
      </c>
      <c r="AB164">
        <v>86.85</v>
      </c>
      <c r="AC164">
        <v>141.41999999999999</v>
      </c>
      <c r="AD164">
        <v>13.87</v>
      </c>
      <c r="AE164">
        <v>43</v>
      </c>
      <c r="AF164">
        <v>62.58</v>
      </c>
      <c r="AG164">
        <v>75.411799999999999</v>
      </c>
      <c r="AH164">
        <v>86.32</v>
      </c>
      <c r="AI164">
        <v>93.77</v>
      </c>
      <c r="AJ164">
        <v>34.82</v>
      </c>
    </row>
    <row r="165" spans="2:36" x14ac:dyDescent="0.35">
      <c r="B165" s="2">
        <v>45355</v>
      </c>
      <c r="C165">
        <v>40.39</v>
      </c>
      <c r="D165">
        <v>49.53</v>
      </c>
      <c r="E165">
        <v>40.909999999999997</v>
      </c>
      <c r="F165">
        <v>63.736606999999999</v>
      </c>
      <c r="G165">
        <v>121.96</v>
      </c>
      <c r="H165">
        <v>120.41</v>
      </c>
      <c r="I165">
        <v>135.34</v>
      </c>
      <c r="J165">
        <v>128.88</v>
      </c>
      <c r="K165">
        <v>70.472499999999997</v>
      </c>
      <c r="L165">
        <v>109.23</v>
      </c>
      <c r="M165">
        <v>210.76</v>
      </c>
      <c r="N165">
        <v>86.548000000000002</v>
      </c>
      <c r="O165">
        <v>57.08</v>
      </c>
      <c r="P165">
        <v>224.09</v>
      </c>
      <c r="Q165">
        <v>146.12</v>
      </c>
      <c r="R165">
        <v>138.51</v>
      </c>
      <c r="S165">
        <v>182.52</v>
      </c>
      <c r="T165">
        <v>76.72</v>
      </c>
      <c r="U165">
        <v>74.52</v>
      </c>
      <c r="V165">
        <v>88.6</v>
      </c>
      <c r="W165">
        <v>28.51</v>
      </c>
      <c r="X165">
        <v>36.58</v>
      </c>
      <c r="Y165">
        <v>39.630000000000003</v>
      </c>
      <c r="Z165">
        <v>45.77</v>
      </c>
      <c r="AA165">
        <v>71.989999999999995</v>
      </c>
      <c r="AB165">
        <v>86.21</v>
      </c>
      <c r="AC165">
        <v>140.83000000000001</v>
      </c>
      <c r="AD165">
        <v>13.91</v>
      </c>
      <c r="AE165">
        <v>43.39</v>
      </c>
      <c r="AF165">
        <v>62.76</v>
      </c>
      <c r="AG165">
        <v>75.52</v>
      </c>
      <c r="AH165">
        <v>87.38</v>
      </c>
      <c r="AI165">
        <v>94.96</v>
      </c>
      <c r="AJ165">
        <v>35.53</v>
      </c>
    </row>
    <row r="166" spans="2:36" x14ac:dyDescent="0.35">
      <c r="B166" s="2">
        <v>45352</v>
      </c>
      <c r="C166">
        <v>40.29</v>
      </c>
      <c r="D166">
        <v>49.58</v>
      </c>
      <c r="E166">
        <v>40.19</v>
      </c>
      <c r="F166">
        <v>63.556600000000003</v>
      </c>
      <c r="G166">
        <v>121.52</v>
      </c>
      <c r="H166">
        <v>120.93</v>
      </c>
      <c r="I166">
        <v>134.83000000000001</v>
      </c>
      <c r="J166">
        <v>127.89</v>
      </c>
      <c r="K166">
        <v>70.442499999999995</v>
      </c>
      <c r="L166">
        <v>109.64</v>
      </c>
      <c r="M166">
        <v>210.76</v>
      </c>
      <c r="N166">
        <v>86.914000000000001</v>
      </c>
      <c r="O166">
        <v>56.88</v>
      </c>
      <c r="P166">
        <v>220.54</v>
      </c>
      <c r="Q166">
        <v>146.34</v>
      </c>
      <c r="R166">
        <v>139.81</v>
      </c>
      <c r="S166">
        <v>185.02</v>
      </c>
      <c r="T166">
        <v>77.02</v>
      </c>
      <c r="U166">
        <v>74.459999999999994</v>
      </c>
      <c r="V166">
        <v>87.96</v>
      </c>
      <c r="W166">
        <v>27.33</v>
      </c>
      <c r="X166">
        <v>36.450000000000003</v>
      </c>
      <c r="Y166">
        <v>39.93</v>
      </c>
      <c r="Z166">
        <v>47.16</v>
      </c>
      <c r="AA166">
        <v>72.84</v>
      </c>
      <c r="AB166">
        <v>87.14</v>
      </c>
      <c r="AC166">
        <v>142.28</v>
      </c>
      <c r="AD166">
        <v>14.13</v>
      </c>
      <c r="AE166">
        <v>44.18</v>
      </c>
      <c r="AF166">
        <v>61.72</v>
      </c>
      <c r="AG166">
        <v>76.087199999999996</v>
      </c>
      <c r="AH166">
        <v>86.57</v>
      </c>
      <c r="AI166">
        <v>93.94</v>
      </c>
      <c r="AJ166">
        <v>35.409999999999997</v>
      </c>
    </row>
    <row r="167" spans="2:36" x14ac:dyDescent="0.35">
      <c r="B167" s="2">
        <v>45351</v>
      </c>
      <c r="C167">
        <v>40.340000000000003</v>
      </c>
      <c r="D167">
        <v>49.73</v>
      </c>
      <c r="E167">
        <v>40.39</v>
      </c>
      <c r="F167">
        <v>63.669933</v>
      </c>
      <c r="G167">
        <v>121</v>
      </c>
      <c r="H167">
        <v>120.92</v>
      </c>
      <c r="I167">
        <v>133.51</v>
      </c>
      <c r="J167">
        <v>127.88</v>
      </c>
      <c r="K167">
        <v>70.297499999999999</v>
      </c>
      <c r="L167">
        <v>107.9</v>
      </c>
      <c r="M167">
        <v>206.98</v>
      </c>
      <c r="N167">
        <v>86.054010000000005</v>
      </c>
      <c r="O167">
        <v>55.48</v>
      </c>
      <c r="P167">
        <v>211.95</v>
      </c>
      <c r="Q167">
        <v>144.82</v>
      </c>
      <c r="R167">
        <v>136.84</v>
      </c>
      <c r="S167">
        <v>184.41</v>
      </c>
      <c r="T167">
        <v>76.489999999999995</v>
      </c>
      <c r="U167">
        <v>74.45</v>
      </c>
      <c r="V167">
        <v>87.56</v>
      </c>
      <c r="W167">
        <v>26.36</v>
      </c>
      <c r="X167">
        <v>35.979999999999997</v>
      </c>
      <c r="Y167">
        <v>39.479999999999997</v>
      </c>
      <c r="Z167">
        <v>46.06</v>
      </c>
      <c r="AA167">
        <v>72.58</v>
      </c>
      <c r="AB167">
        <v>86.14</v>
      </c>
      <c r="AC167">
        <v>140.38999999999999</v>
      </c>
      <c r="AD167">
        <v>13.91</v>
      </c>
      <c r="AE167">
        <v>43.15</v>
      </c>
      <c r="AF167">
        <v>62.1</v>
      </c>
      <c r="AG167">
        <v>75.324799999999996</v>
      </c>
      <c r="AH167">
        <v>85.55</v>
      </c>
      <c r="AI167">
        <v>92.97</v>
      </c>
      <c r="AJ167">
        <v>34.49</v>
      </c>
    </row>
    <row r="168" spans="2:36" x14ac:dyDescent="0.35">
      <c r="B168" s="2">
        <v>45350</v>
      </c>
      <c r="C168">
        <v>40.36</v>
      </c>
      <c r="D168">
        <v>49.87</v>
      </c>
      <c r="E168">
        <v>39.840000000000003</v>
      </c>
      <c r="F168">
        <v>63.526600000000002</v>
      </c>
      <c r="G168">
        <v>120.63</v>
      </c>
      <c r="H168">
        <v>120.31</v>
      </c>
      <c r="I168">
        <v>131.68</v>
      </c>
      <c r="J168">
        <v>128.13</v>
      </c>
      <c r="K168">
        <v>69.66</v>
      </c>
      <c r="L168">
        <v>106.04</v>
      </c>
      <c r="M168">
        <v>204.7</v>
      </c>
      <c r="N168">
        <v>85.397999999999996</v>
      </c>
      <c r="O168">
        <v>54.67</v>
      </c>
      <c r="P168">
        <v>207.41</v>
      </c>
      <c r="Q168">
        <v>146.01</v>
      </c>
      <c r="R168">
        <v>139.41999999999999</v>
      </c>
      <c r="S168">
        <v>183.17</v>
      </c>
      <c r="T168">
        <v>75.959999999999994</v>
      </c>
      <c r="U168">
        <v>74.569999999999993</v>
      </c>
      <c r="V168">
        <v>86.9</v>
      </c>
      <c r="W168">
        <v>25.78</v>
      </c>
      <c r="X168">
        <v>35.549999999999997</v>
      </c>
      <c r="Y168">
        <v>39.119999999999997</v>
      </c>
      <c r="Z168">
        <v>44.47</v>
      </c>
      <c r="AA168">
        <v>72.53</v>
      </c>
      <c r="AB168">
        <v>85.72</v>
      </c>
      <c r="AC168">
        <v>138.99</v>
      </c>
      <c r="AD168">
        <v>13.68</v>
      </c>
      <c r="AE168">
        <v>42.01</v>
      </c>
      <c r="AF168">
        <v>62.08</v>
      </c>
      <c r="AG168">
        <v>74.835700000000003</v>
      </c>
      <c r="AH168">
        <v>84.83</v>
      </c>
      <c r="AI168">
        <v>92.54</v>
      </c>
      <c r="AJ168">
        <v>34.090000000000003</v>
      </c>
    </row>
    <row r="169" spans="2:36" x14ac:dyDescent="0.35">
      <c r="B169" s="2">
        <v>45349</v>
      </c>
      <c r="C169">
        <v>40.21</v>
      </c>
      <c r="D169">
        <v>49.5</v>
      </c>
      <c r="E169">
        <v>40.22</v>
      </c>
      <c r="F169">
        <v>63.276836000000003</v>
      </c>
      <c r="G169">
        <v>120.22</v>
      </c>
      <c r="H169">
        <v>120.39</v>
      </c>
      <c r="I169">
        <v>131.53</v>
      </c>
      <c r="J169">
        <v>126.38</v>
      </c>
      <c r="K169">
        <v>70.017499999999998</v>
      </c>
      <c r="L169">
        <v>106.21</v>
      </c>
      <c r="M169">
        <v>205.67</v>
      </c>
      <c r="N169">
        <v>85.546009999999995</v>
      </c>
      <c r="O169">
        <v>55.22</v>
      </c>
      <c r="P169">
        <v>209.74</v>
      </c>
      <c r="Q169">
        <v>146.74</v>
      </c>
      <c r="R169">
        <v>140.88999999999999</v>
      </c>
      <c r="S169">
        <v>182.45</v>
      </c>
      <c r="T169">
        <v>76.64</v>
      </c>
      <c r="U169">
        <v>74.489999999999995</v>
      </c>
      <c r="V169">
        <v>86.63</v>
      </c>
      <c r="W169">
        <v>26.03</v>
      </c>
      <c r="X169">
        <v>36.24</v>
      </c>
      <c r="Y169">
        <v>39.71</v>
      </c>
      <c r="Z169">
        <v>44.25</v>
      </c>
      <c r="AA169">
        <v>72.680000000000007</v>
      </c>
      <c r="AB169">
        <v>85.89</v>
      </c>
      <c r="AC169">
        <v>139.94999999999999</v>
      </c>
      <c r="AD169">
        <v>13.83</v>
      </c>
      <c r="AE169">
        <v>42.56</v>
      </c>
      <c r="AF169">
        <v>61.89</v>
      </c>
      <c r="AG169">
        <v>75.603300000000004</v>
      </c>
      <c r="AH169">
        <v>83.98</v>
      </c>
      <c r="AI169">
        <v>91.97</v>
      </c>
      <c r="AJ169">
        <v>34.22</v>
      </c>
    </row>
    <row r="170" spans="2:36" x14ac:dyDescent="0.35">
      <c r="B170" s="2">
        <v>45348</v>
      </c>
      <c r="C170">
        <v>40.1</v>
      </c>
      <c r="D170">
        <v>49.18</v>
      </c>
      <c r="E170">
        <v>39.61</v>
      </c>
      <c r="F170">
        <v>63.099032999999999</v>
      </c>
      <c r="G170">
        <v>120.04</v>
      </c>
      <c r="H170">
        <v>118.97</v>
      </c>
      <c r="I170">
        <v>131.13999999999999</v>
      </c>
      <c r="J170">
        <v>126.23</v>
      </c>
      <c r="K170">
        <v>69.932500000000005</v>
      </c>
      <c r="L170">
        <v>105.72</v>
      </c>
      <c r="M170">
        <v>205.49</v>
      </c>
      <c r="N170">
        <v>85.495999999999995</v>
      </c>
      <c r="O170">
        <v>54.8</v>
      </c>
      <c r="P170">
        <v>210.35</v>
      </c>
      <c r="Q170">
        <v>147.1</v>
      </c>
      <c r="R170">
        <v>139.16</v>
      </c>
      <c r="S170">
        <v>181.85</v>
      </c>
      <c r="T170">
        <v>74.790000000000006</v>
      </c>
      <c r="U170">
        <v>74.48</v>
      </c>
      <c r="V170">
        <v>86.31</v>
      </c>
      <c r="W170">
        <v>26.25</v>
      </c>
      <c r="X170">
        <v>35.9</v>
      </c>
      <c r="Y170">
        <v>39.340000000000003</v>
      </c>
      <c r="Z170">
        <v>43.54</v>
      </c>
      <c r="AA170">
        <v>72.59</v>
      </c>
      <c r="AB170">
        <v>86.26</v>
      </c>
      <c r="AC170">
        <v>139.43</v>
      </c>
      <c r="AD170">
        <v>13.69</v>
      </c>
      <c r="AE170">
        <v>41.98</v>
      </c>
      <c r="AF170">
        <v>60.74</v>
      </c>
      <c r="AG170">
        <v>75.045900000000003</v>
      </c>
      <c r="AH170">
        <v>83.88</v>
      </c>
      <c r="AI170">
        <v>91.69</v>
      </c>
      <c r="AJ170">
        <v>34.200000000000003</v>
      </c>
    </row>
    <row r="171" spans="2:36" x14ac:dyDescent="0.35">
      <c r="B171" s="2">
        <v>45345</v>
      </c>
      <c r="C171">
        <v>40.299999999999997</v>
      </c>
      <c r="D171">
        <v>49.32</v>
      </c>
      <c r="E171">
        <v>40.01</v>
      </c>
      <c r="F171">
        <v>63.363266000000003</v>
      </c>
      <c r="G171">
        <v>120.22</v>
      </c>
      <c r="H171">
        <v>118.63</v>
      </c>
      <c r="I171">
        <v>130.05000000000001</v>
      </c>
      <c r="J171">
        <v>126.42</v>
      </c>
      <c r="K171">
        <v>70.305000000000007</v>
      </c>
      <c r="L171">
        <v>105.72</v>
      </c>
      <c r="M171">
        <v>205.29</v>
      </c>
      <c r="N171">
        <v>84.68</v>
      </c>
      <c r="O171">
        <v>53.34</v>
      </c>
      <c r="P171">
        <v>208.62</v>
      </c>
      <c r="Q171">
        <v>147.86000000000001</v>
      </c>
      <c r="R171">
        <v>138.19</v>
      </c>
      <c r="S171">
        <v>181.29</v>
      </c>
      <c r="T171">
        <v>74.63</v>
      </c>
      <c r="U171">
        <v>74.78</v>
      </c>
      <c r="V171">
        <v>86.83</v>
      </c>
      <c r="W171">
        <v>26.66</v>
      </c>
      <c r="X171">
        <v>36.44</v>
      </c>
      <c r="Y171">
        <v>39.880000000000003</v>
      </c>
      <c r="Z171">
        <v>43.03</v>
      </c>
      <c r="AA171">
        <v>72.78</v>
      </c>
      <c r="AB171">
        <v>85.96</v>
      </c>
      <c r="AC171">
        <v>138.79</v>
      </c>
      <c r="AD171">
        <v>13.68</v>
      </c>
      <c r="AE171">
        <v>41.99</v>
      </c>
      <c r="AF171">
        <v>61.96</v>
      </c>
      <c r="AG171">
        <v>74.509399999999999</v>
      </c>
      <c r="AH171">
        <v>84.81</v>
      </c>
      <c r="AI171">
        <v>92.61</v>
      </c>
      <c r="AJ171">
        <v>34.03</v>
      </c>
    </row>
    <row r="172" spans="2:36" x14ac:dyDescent="0.35">
      <c r="B172" s="2">
        <v>45344</v>
      </c>
      <c r="C172">
        <v>40.1</v>
      </c>
      <c r="D172">
        <v>49.19</v>
      </c>
      <c r="E172">
        <v>40.07</v>
      </c>
      <c r="F172">
        <v>63.189864999999998</v>
      </c>
      <c r="G172">
        <v>119.59</v>
      </c>
      <c r="H172">
        <v>117.98</v>
      </c>
      <c r="I172">
        <v>128.15870000000001</v>
      </c>
      <c r="J172">
        <v>125.98</v>
      </c>
      <c r="K172">
        <v>70.072500000000005</v>
      </c>
      <c r="L172">
        <v>104.78</v>
      </c>
      <c r="M172">
        <v>205.77</v>
      </c>
      <c r="N172">
        <v>84.228003999999999</v>
      </c>
      <c r="O172">
        <v>53.72</v>
      </c>
      <c r="P172">
        <v>209.93</v>
      </c>
      <c r="Q172">
        <v>147.16</v>
      </c>
      <c r="R172">
        <v>137.16999999999999</v>
      </c>
      <c r="S172">
        <v>182.11</v>
      </c>
      <c r="T172">
        <v>73.319999999999993</v>
      </c>
      <c r="U172">
        <v>74.55</v>
      </c>
      <c r="V172">
        <v>86.32</v>
      </c>
      <c r="W172">
        <v>26.16</v>
      </c>
      <c r="X172">
        <v>35.99</v>
      </c>
      <c r="Y172">
        <v>39.619999999999997</v>
      </c>
      <c r="Z172">
        <v>42.76</v>
      </c>
      <c r="AA172">
        <v>72.55</v>
      </c>
      <c r="AB172">
        <v>86.53</v>
      </c>
      <c r="AC172">
        <v>139.44</v>
      </c>
      <c r="AD172">
        <v>13.83</v>
      </c>
      <c r="AE172">
        <v>42.65</v>
      </c>
      <c r="AF172">
        <v>61.52</v>
      </c>
      <c r="AG172">
        <v>75.887</v>
      </c>
      <c r="AH172">
        <v>84.85</v>
      </c>
      <c r="AI172">
        <v>93.01</v>
      </c>
      <c r="AJ172">
        <v>34.08</v>
      </c>
    </row>
    <row r="173" spans="2:36" x14ac:dyDescent="0.35">
      <c r="B173" s="2">
        <v>45343</v>
      </c>
      <c r="C173">
        <v>39.64</v>
      </c>
      <c r="D173">
        <v>48.71</v>
      </c>
      <c r="E173">
        <v>40</v>
      </c>
      <c r="F173">
        <v>62.313270000000003</v>
      </c>
      <c r="G173">
        <v>118.13</v>
      </c>
      <c r="H173">
        <v>117.79</v>
      </c>
      <c r="I173">
        <v>126.25</v>
      </c>
      <c r="J173">
        <v>125.52</v>
      </c>
      <c r="K173">
        <v>69.092500000000001</v>
      </c>
      <c r="L173">
        <v>103.1</v>
      </c>
      <c r="M173">
        <v>199.25</v>
      </c>
      <c r="N173">
        <v>82.128005999999999</v>
      </c>
      <c r="O173">
        <v>51.36</v>
      </c>
      <c r="P173">
        <v>196.51</v>
      </c>
      <c r="Q173">
        <v>145.44999999999999</v>
      </c>
      <c r="R173">
        <v>135.26</v>
      </c>
      <c r="S173">
        <v>178.64</v>
      </c>
      <c r="T173">
        <v>72.7</v>
      </c>
      <c r="U173">
        <v>74.319999999999993</v>
      </c>
      <c r="V173">
        <v>85.46</v>
      </c>
      <c r="W173">
        <v>26.82</v>
      </c>
      <c r="X173">
        <v>35.97</v>
      </c>
      <c r="Y173">
        <v>39.369999999999997</v>
      </c>
      <c r="Z173">
        <v>42.73</v>
      </c>
      <c r="AA173">
        <v>71.569999999999993</v>
      </c>
      <c r="AB173">
        <v>86.38</v>
      </c>
      <c r="AC173">
        <v>139.91999999999999</v>
      </c>
      <c r="AD173">
        <v>14.15</v>
      </c>
      <c r="AE173">
        <v>44.76</v>
      </c>
      <c r="AF173">
        <v>62</v>
      </c>
      <c r="AG173">
        <v>75.117099999999994</v>
      </c>
      <c r="AH173">
        <v>84.69</v>
      </c>
      <c r="AI173">
        <v>93.06</v>
      </c>
      <c r="AJ173">
        <v>33.19</v>
      </c>
    </row>
    <row r="174" spans="2:36" x14ac:dyDescent="0.35">
      <c r="B174" s="2">
        <v>45342</v>
      </c>
      <c r="C174">
        <v>39.520000000000003</v>
      </c>
      <c r="D174">
        <v>48.8</v>
      </c>
      <c r="E174">
        <v>40.119999999999997</v>
      </c>
      <c r="F174">
        <v>62.156599999999997</v>
      </c>
      <c r="G174">
        <v>117.66</v>
      </c>
      <c r="H174">
        <v>118.21</v>
      </c>
      <c r="I174">
        <v>126.16</v>
      </c>
      <c r="J174">
        <v>125.43</v>
      </c>
      <c r="K174">
        <v>68.597499999999997</v>
      </c>
      <c r="L174">
        <v>102.5</v>
      </c>
      <c r="M174">
        <v>200.51</v>
      </c>
      <c r="N174">
        <v>84.495999999999995</v>
      </c>
      <c r="O174">
        <v>52.87</v>
      </c>
      <c r="P174">
        <v>197.78</v>
      </c>
      <c r="Q174">
        <v>145.13</v>
      </c>
      <c r="R174">
        <v>134.87</v>
      </c>
      <c r="S174">
        <v>177.33</v>
      </c>
      <c r="T174">
        <v>73.040000000000006</v>
      </c>
      <c r="U174">
        <v>74.05</v>
      </c>
      <c r="V174">
        <v>84.99</v>
      </c>
      <c r="W174">
        <v>26.99</v>
      </c>
      <c r="X174">
        <v>35.93</v>
      </c>
      <c r="Y174">
        <v>39.51</v>
      </c>
      <c r="Z174">
        <v>42.12</v>
      </c>
      <c r="AA174">
        <v>71.400000000000006</v>
      </c>
      <c r="AB174">
        <v>84.79</v>
      </c>
      <c r="AC174">
        <v>136</v>
      </c>
      <c r="AD174">
        <v>14.31</v>
      </c>
      <c r="AE174">
        <v>45.81</v>
      </c>
      <c r="AF174">
        <v>61.19</v>
      </c>
      <c r="AG174">
        <v>75.634</v>
      </c>
      <c r="AH174">
        <v>84.22</v>
      </c>
      <c r="AI174">
        <v>92.25</v>
      </c>
      <c r="AJ174">
        <v>33.54</v>
      </c>
    </row>
    <row r="175" spans="2:36" x14ac:dyDescent="0.35">
      <c r="B175" s="2">
        <v>45338</v>
      </c>
      <c r="C175">
        <v>39.630000000000003</v>
      </c>
      <c r="D175">
        <v>48.94</v>
      </c>
      <c r="E175">
        <v>40.43</v>
      </c>
      <c r="F175">
        <v>62.406599999999997</v>
      </c>
      <c r="G175">
        <v>118.03</v>
      </c>
      <c r="H175">
        <v>119.33</v>
      </c>
      <c r="I175">
        <v>127.18</v>
      </c>
      <c r="J175">
        <v>125.64</v>
      </c>
      <c r="K175">
        <v>69.13</v>
      </c>
      <c r="L175">
        <v>102.43</v>
      </c>
      <c r="M175">
        <v>202.57</v>
      </c>
      <c r="N175">
        <v>85.554010000000005</v>
      </c>
      <c r="O175">
        <v>54.18</v>
      </c>
      <c r="P175">
        <v>201.75</v>
      </c>
      <c r="Q175">
        <v>145.62</v>
      </c>
      <c r="R175">
        <v>135.72999999999999</v>
      </c>
      <c r="S175">
        <v>179.02</v>
      </c>
      <c r="T175">
        <v>73.569999999999993</v>
      </c>
      <c r="U175">
        <v>73.28</v>
      </c>
      <c r="V175">
        <v>85.17</v>
      </c>
      <c r="W175">
        <v>26.86</v>
      </c>
      <c r="X175">
        <v>36.04</v>
      </c>
      <c r="Y175">
        <v>40.200000000000003</v>
      </c>
      <c r="Z175">
        <v>43.54</v>
      </c>
      <c r="AA175">
        <v>71.680000000000007</v>
      </c>
      <c r="AB175">
        <v>85.57</v>
      </c>
      <c r="AC175">
        <v>138.1</v>
      </c>
      <c r="AD175">
        <v>14.51</v>
      </c>
      <c r="AE175">
        <v>46.86</v>
      </c>
      <c r="AF175">
        <v>61.23</v>
      </c>
      <c r="AG175">
        <v>76.427400000000006</v>
      </c>
      <c r="AH175">
        <v>84.37</v>
      </c>
      <c r="AI175">
        <v>92.53</v>
      </c>
      <c r="AJ175">
        <v>33.840000000000003</v>
      </c>
    </row>
    <row r="176" spans="2:36" x14ac:dyDescent="0.35">
      <c r="B176" s="2">
        <v>45337</v>
      </c>
      <c r="C176">
        <v>39.770000000000003</v>
      </c>
      <c r="D176">
        <v>48.97</v>
      </c>
      <c r="E176">
        <v>40.69</v>
      </c>
      <c r="F176">
        <v>62.533270000000002</v>
      </c>
      <c r="G176">
        <v>118.74</v>
      </c>
      <c r="H176">
        <v>120.69</v>
      </c>
      <c r="I176">
        <v>128.44</v>
      </c>
      <c r="J176">
        <v>126.24</v>
      </c>
      <c r="K176">
        <v>70.282499999999999</v>
      </c>
      <c r="L176">
        <v>104.33</v>
      </c>
      <c r="M176">
        <v>204.45</v>
      </c>
      <c r="N176">
        <v>87.1</v>
      </c>
      <c r="O176">
        <v>55.11</v>
      </c>
      <c r="P176">
        <v>202.62</v>
      </c>
      <c r="Q176">
        <v>145.15</v>
      </c>
      <c r="R176">
        <v>136.52000000000001</v>
      </c>
      <c r="S176">
        <v>180.09</v>
      </c>
      <c r="T176">
        <v>73.98</v>
      </c>
      <c r="U176">
        <v>73.17</v>
      </c>
      <c r="V176">
        <v>84.72</v>
      </c>
      <c r="W176">
        <v>26.77</v>
      </c>
      <c r="X176">
        <v>35.24</v>
      </c>
      <c r="Y176">
        <v>39.72</v>
      </c>
      <c r="Z176">
        <v>42.39</v>
      </c>
      <c r="AA176">
        <v>71.67</v>
      </c>
      <c r="AB176">
        <v>85.62</v>
      </c>
      <c r="AC176">
        <v>137.94999999999999</v>
      </c>
      <c r="AD176">
        <v>14.73</v>
      </c>
      <c r="AE176">
        <v>47.4</v>
      </c>
      <c r="AF176">
        <v>61.3</v>
      </c>
      <c r="AG176">
        <v>78.075400000000002</v>
      </c>
      <c r="AH176">
        <v>85.25</v>
      </c>
      <c r="AI176">
        <v>93.27</v>
      </c>
      <c r="AJ176">
        <v>34.19</v>
      </c>
    </row>
    <row r="177" spans="2:36" x14ac:dyDescent="0.35">
      <c r="B177" s="2">
        <v>45336</v>
      </c>
      <c r="C177">
        <v>39.1</v>
      </c>
      <c r="D177">
        <v>48.23</v>
      </c>
      <c r="E177">
        <v>39.79</v>
      </c>
      <c r="F177">
        <v>61.449939999999998</v>
      </c>
      <c r="G177">
        <v>117.86</v>
      </c>
      <c r="H177">
        <v>117.9</v>
      </c>
      <c r="I177">
        <v>127.37</v>
      </c>
      <c r="J177">
        <v>125.32</v>
      </c>
      <c r="K177">
        <v>69.56</v>
      </c>
      <c r="L177">
        <v>103.69</v>
      </c>
      <c r="M177">
        <v>204.88</v>
      </c>
      <c r="N177">
        <v>87.228003999999999</v>
      </c>
      <c r="O177">
        <v>55.11</v>
      </c>
      <c r="P177">
        <v>203.3</v>
      </c>
      <c r="Q177">
        <v>144.1</v>
      </c>
      <c r="R177">
        <v>134.80000000000001</v>
      </c>
      <c r="S177">
        <v>178.03</v>
      </c>
      <c r="T177">
        <v>72.97</v>
      </c>
      <c r="U177">
        <v>72.7</v>
      </c>
      <c r="V177">
        <v>83.15</v>
      </c>
      <c r="W177">
        <v>26.01</v>
      </c>
      <c r="X177">
        <v>34.81</v>
      </c>
      <c r="Y177">
        <v>39.18</v>
      </c>
      <c r="Z177">
        <v>41.76</v>
      </c>
      <c r="AA177">
        <v>71.08</v>
      </c>
      <c r="AB177">
        <v>83.3</v>
      </c>
      <c r="AC177">
        <v>133.22</v>
      </c>
      <c r="AD177">
        <v>14.51</v>
      </c>
      <c r="AE177">
        <v>46.63</v>
      </c>
      <c r="AF177">
        <v>60.29</v>
      </c>
      <c r="AG177">
        <v>77.319999999999993</v>
      </c>
      <c r="AH177">
        <v>83.31</v>
      </c>
      <c r="AI177">
        <v>90.99</v>
      </c>
      <c r="AJ177">
        <v>33.97</v>
      </c>
    </row>
    <row r="178" spans="2:36" x14ac:dyDescent="0.35">
      <c r="B178" s="2">
        <v>45335</v>
      </c>
      <c r="C178">
        <v>38.729999999999997</v>
      </c>
      <c r="D178">
        <v>47.68</v>
      </c>
      <c r="E178">
        <v>39.119999999999997</v>
      </c>
      <c r="F178">
        <v>60.826607000000003</v>
      </c>
      <c r="G178">
        <v>115.92</v>
      </c>
      <c r="H178">
        <v>115.31</v>
      </c>
      <c r="I178">
        <v>124.5</v>
      </c>
      <c r="J178">
        <v>124.1</v>
      </c>
      <c r="K178">
        <v>67.107500000000002</v>
      </c>
      <c r="L178">
        <v>101.67</v>
      </c>
      <c r="M178">
        <v>202.76</v>
      </c>
      <c r="N178">
        <v>85.534003999999996</v>
      </c>
      <c r="O178">
        <v>53.42</v>
      </c>
      <c r="P178">
        <v>199.3</v>
      </c>
      <c r="Q178">
        <v>142.86000000000001</v>
      </c>
      <c r="R178">
        <v>132.30000000000001</v>
      </c>
      <c r="S178">
        <v>176.17</v>
      </c>
      <c r="T178">
        <v>72</v>
      </c>
      <c r="U178">
        <v>72.84</v>
      </c>
      <c r="V178">
        <v>82.62</v>
      </c>
      <c r="W178">
        <v>25.89</v>
      </c>
      <c r="X178">
        <v>34.14</v>
      </c>
      <c r="Y178">
        <v>38.69</v>
      </c>
      <c r="Z178">
        <v>41</v>
      </c>
      <c r="AA178">
        <v>70.31</v>
      </c>
      <c r="AB178">
        <v>83.38</v>
      </c>
      <c r="AC178">
        <v>132.91999999999999</v>
      </c>
      <c r="AD178">
        <v>14.12</v>
      </c>
      <c r="AE178">
        <v>44.49</v>
      </c>
      <c r="AF178">
        <v>59.96</v>
      </c>
      <c r="AG178">
        <v>75.788700000000006</v>
      </c>
      <c r="AH178">
        <v>82.66</v>
      </c>
      <c r="AI178">
        <v>90.4</v>
      </c>
      <c r="AJ178">
        <v>33.47</v>
      </c>
    </row>
    <row r="179" spans="2:36" x14ac:dyDescent="0.35">
      <c r="B179" s="2">
        <v>45334</v>
      </c>
      <c r="C179">
        <v>39.26</v>
      </c>
      <c r="D179">
        <v>48.08</v>
      </c>
      <c r="E179">
        <v>40.39</v>
      </c>
      <c r="F179">
        <v>61.813270000000003</v>
      </c>
      <c r="G179">
        <v>117.12</v>
      </c>
      <c r="H179">
        <v>118.99</v>
      </c>
      <c r="I179">
        <v>128.31</v>
      </c>
      <c r="J179">
        <v>124.89</v>
      </c>
      <c r="K179">
        <v>67.997500000000002</v>
      </c>
      <c r="L179">
        <v>105.48</v>
      </c>
      <c r="M179">
        <v>206.26</v>
      </c>
      <c r="N179">
        <v>87.481999999999999</v>
      </c>
      <c r="O179">
        <v>55.3</v>
      </c>
      <c r="P179">
        <v>203.06</v>
      </c>
      <c r="Q179">
        <v>144.19999999999999</v>
      </c>
      <c r="R179">
        <v>135.76</v>
      </c>
      <c r="S179">
        <v>179.75</v>
      </c>
      <c r="T179">
        <v>74.16</v>
      </c>
      <c r="U179">
        <v>73.63</v>
      </c>
      <c r="V179">
        <v>83.8</v>
      </c>
      <c r="W179">
        <v>27.29</v>
      </c>
      <c r="X179">
        <v>35.19</v>
      </c>
      <c r="Y179">
        <v>39.79</v>
      </c>
      <c r="Z179">
        <v>42.52</v>
      </c>
      <c r="AA179">
        <v>72.19</v>
      </c>
      <c r="AB179">
        <v>84.23</v>
      </c>
      <c r="AC179">
        <v>135.02000000000001</v>
      </c>
      <c r="AD179">
        <v>14.64</v>
      </c>
      <c r="AE179">
        <v>47.3</v>
      </c>
      <c r="AF179">
        <v>60.97</v>
      </c>
      <c r="AG179">
        <v>79.357299999999995</v>
      </c>
      <c r="AH179">
        <v>84.4</v>
      </c>
      <c r="AI179">
        <v>92.09</v>
      </c>
      <c r="AJ179">
        <v>34.229999999999997</v>
      </c>
    </row>
    <row r="180" spans="2:36" x14ac:dyDescent="0.35">
      <c r="B180" s="2">
        <v>45331</v>
      </c>
      <c r="C180">
        <v>39.08</v>
      </c>
      <c r="D180">
        <v>47.81</v>
      </c>
      <c r="E180">
        <v>39.729999999999997</v>
      </c>
      <c r="F180">
        <v>61.466602000000002</v>
      </c>
      <c r="G180">
        <v>116.95</v>
      </c>
      <c r="H180">
        <v>117.37</v>
      </c>
      <c r="I180">
        <v>128.21</v>
      </c>
      <c r="J180">
        <v>124.66</v>
      </c>
      <c r="K180">
        <v>68.28</v>
      </c>
      <c r="L180">
        <v>103.18</v>
      </c>
      <c r="M180">
        <v>207.84</v>
      </c>
      <c r="N180">
        <v>88.402000000000001</v>
      </c>
      <c r="O180">
        <v>55.25</v>
      </c>
      <c r="P180">
        <v>203.85</v>
      </c>
      <c r="Q180">
        <v>144.01</v>
      </c>
      <c r="R180">
        <v>134.59</v>
      </c>
      <c r="S180">
        <v>179.9</v>
      </c>
      <c r="T180">
        <v>72.7</v>
      </c>
      <c r="U180">
        <v>73.11</v>
      </c>
      <c r="V180">
        <v>83.14</v>
      </c>
      <c r="W180">
        <v>26.97</v>
      </c>
      <c r="X180">
        <v>34.61</v>
      </c>
      <c r="Y180">
        <v>39.53</v>
      </c>
      <c r="Z180">
        <v>41.84</v>
      </c>
      <c r="AA180">
        <v>71.27</v>
      </c>
      <c r="AB180">
        <v>83.31</v>
      </c>
      <c r="AC180">
        <v>132.85</v>
      </c>
      <c r="AD180">
        <v>14.39</v>
      </c>
      <c r="AE180">
        <v>45.49</v>
      </c>
      <c r="AF180">
        <v>60.27</v>
      </c>
      <c r="AG180">
        <v>77.536199999999994</v>
      </c>
      <c r="AH180">
        <v>84.38</v>
      </c>
      <c r="AI180">
        <v>92.18</v>
      </c>
      <c r="AJ180">
        <v>34.32</v>
      </c>
    </row>
    <row r="181" spans="2:36" x14ac:dyDescent="0.35">
      <c r="B181" s="2">
        <v>45330</v>
      </c>
      <c r="C181">
        <v>38.97</v>
      </c>
      <c r="D181">
        <v>47.41</v>
      </c>
      <c r="E181">
        <v>39.409999999999997</v>
      </c>
      <c r="F181">
        <v>61.227134999999997</v>
      </c>
      <c r="G181">
        <v>116.77</v>
      </c>
      <c r="H181">
        <v>116.23</v>
      </c>
      <c r="I181">
        <v>126.8181</v>
      </c>
      <c r="J181">
        <v>124.45</v>
      </c>
      <c r="K181">
        <v>68.252499999999998</v>
      </c>
      <c r="L181">
        <v>103.1</v>
      </c>
      <c r="M181">
        <v>205.08</v>
      </c>
      <c r="N181">
        <v>87.438000000000002</v>
      </c>
      <c r="O181">
        <v>53.3416</v>
      </c>
      <c r="P181">
        <v>199.43</v>
      </c>
      <c r="Q181">
        <v>144.12</v>
      </c>
      <c r="R181">
        <v>134.25</v>
      </c>
      <c r="S181">
        <v>178.63</v>
      </c>
      <c r="T181">
        <v>71.73</v>
      </c>
      <c r="U181">
        <v>73.790000000000006</v>
      </c>
      <c r="V181">
        <v>82.96</v>
      </c>
      <c r="W181">
        <v>27.3</v>
      </c>
      <c r="X181">
        <v>35.04</v>
      </c>
      <c r="Y181">
        <v>39.729999999999997</v>
      </c>
      <c r="Z181">
        <v>41.69</v>
      </c>
      <c r="AA181">
        <v>71.16</v>
      </c>
      <c r="AB181">
        <v>84.61</v>
      </c>
      <c r="AC181">
        <v>133.84</v>
      </c>
      <c r="AD181">
        <v>14.18</v>
      </c>
      <c r="AE181">
        <v>44.1</v>
      </c>
      <c r="AF181">
        <v>60.04</v>
      </c>
      <c r="AG181">
        <v>76.362300000000005</v>
      </c>
      <c r="AH181">
        <v>84.25</v>
      </c>
      <c r="AI181">
        <v>92.13</v>
      </c>
      <c r="AJ181">
        <v>33.81</v>
      </c>
    </row>
    <row r="182" spans="2:36" x14ac:dyDescent="0.35">
      <c r="B182" s="2">
        <v>45329</v>
      </c>
      <c r="C182">
        <v>39.119999999999997</v>
      </c>
      <c r="D182">
        <v>47.56</v>
      </c>
      <c r="E182">
        <v>39.29</v>
      </c>
      <c r="F182">
        <v>61.359935999999998</v>
      </c>
      <c r="G182">
        <v>116.75</v>
      </c>
      <c r="H182">
        <v>114.68</v>
      </c>
      <c r="I182">
        <v>126.01</v>
      </c>
      <c r="J182">
        <v>125.03</v>
      </c>
      <c r="K182">
        <v>67.762500000000003</v>
      </c>
      <c r="L182">
        <v>102.12</v>
      </c>
      <c r="M182">
        <v>204.44</v>
      </c>
      <c r="N182">
        <v>86.548000000000002</v>
      </c>
      <c r="O182">
        <v>51.92</v>
      </c>
      <c r="P182">
        <v>196.63</v>
      </c>
      <c r="Q182">
        <v>144.37</v>
      </c>
      <c r="R182">
        <v>133.72</v>
      </c>
      <c r="S182">
        <v>177.85</v>
      </c>
      <c r="T182">
        <v>70.67</v>
      </c>
      <c r="U182">
        <v>73.81</v>
      </c>
      <c r="V182">
        <v>83.07</v>
      </c>
      <c r="W182">
        <v>27.46</v>
      </c>
      <c r="X182">
        <v>35.25</v>
      </c>
      <c r="Y182">
        <v>40.01</v>
      </c>
      <c r="Z182">
        <v>41.21</v>
      </c>
      <c r="AA182">
        <v>71.88</v>
      </c>
      <c r="AB182">
        <v>83.75</v>
      </c>
      <c r="AC182">
        <v>132.22</v>
      </c>
      <c r="AD182">
        <v>14.26</v>
      </c>
      <c r="AE182">
        <v>44.16</v>
      </c>
      <c r="AF182">
        <v>60.47</v>
      </c>
      <c r="AG182">
        <v>76.991399999999999</v>
      </c>
      <c r="AH182">
        <v>83.57</v>
      </c>
      <c r="AI182">
        <v>91.21</v>
      </c>
      <c r="AJ182">
        <v>33.46</v>
      </c>
    </row>
    <row r="183" spans="2:36" x14ac:dyDescent="0.35">
      <c r="B183" s="2">
        <v>45328</v>
      </c>
      <c r="C183">
        <v>38.83</v>
      </c>
      <c r="D183">
        <v>47.23</v>
      </c>
      <c r="E183">
        <v>39.450000000000003</v>
      </c>
      <c r="F183">
        <v>60.94117</v>
      </c>
      <c r="G183">
        <v>115.98</v>
      </c>
      <c r="H183">
        <v>114.56</v>
      </c>
      <c r="I183">
        <v>124.00530000000001</v>
      </c>
      <c r="J183">
        <v>124.11</v>
      </c>
      <c r="K183">
        <v>67.385000000000005</v>
      </c>
      <c r="L183">
        <v>100.76</v>
      </c>
      <c r="M183">
        <v>201.77</v>
      </c>
      <c r="N183">
        <v>85.186000000000007</v>
      </c>
      <c r="O183">
        <v>51.49</v>
      </c>
      <c r="P183">
        <v>192.74</v>
      </c>
      <c r="Q183">
        <v>143.97999999999999</v>
      </c>
      <c r="R183">
        <v>136.13999999999999</v>
      </c>
      <c r="S183">
        <v>175.88</v>
      </c>
      <c r="T183">
        <v>70.58</v>
      </c>
      <c r="U183">
        <v>73.88</v>
      </c>
      <c r="V183">
        <v>82.41</v>
      </c>
      <c r="W183">
        <v>27.72</v>
      </c>
      <c r="X183">
        <v>35.659999999999997</v>
      </c>
      <c r="Y183">
        <v>39.93</v>
      </c>
      <c r="Z183">
        <v>41.08</v>
      </c>
      <c r="AA183">
        <v>72.010000000000005</v>
      </c>
      <c r="AB183">
        <v>83.58</v>
      </c>
      <c r="AC183">
        <v>130.94999999999999</v>
      </c>
      <c r="AD183">
        <v>13.91</v>
      </c>
      <c r="AE183">
        <v>42.28</v>
      </c>
      <c r="AF183">
        <v>60.43</v>
      </c>
      <c r="AG183">
        <v>77.63</v>
      </c>
      <c r="AH183">
        <v>83.69</v>
      </c>
      <c r="AI183">
        <v>91.41</v>
      </c>
      <c r="AJ183">
        <v>33.08</v>
      </c>
    </row>
    <row r="184" spans="2:36" x14ac:dyDescent="0.35">
      <c r="B184" s="2">
        <v>45327</v>
      </c>
      <c r="C184">
        <v>38.75</v>
      </c>
      <c r="D184">
        <v>47.01</v>
      </c>
      <c r="E184">
        <v>39.58</v>
      </c>
      <c r="F184">
        <v>60.803272</v>
      </c>
      <c r="G184">
        <v>114.95</v>
      </c>
      <c r="H184">
        <v>113.49</v>
      </c>
      <c r="I184">
        <v>123.705</v>
      </c>
      <c r="J184">
        <v>123.18</v>
      </c>
      <c r="K184">
        <v>65.84</v>
      </c>
      <c r="L184">
        <v>100.71</v>
      </c>
      <c r="M184">
        <v>202.7</v>
      </c>
      <c r="N184">
        <v>85.331999999999994</v>
      </c>
      <c r="O184">
        <v>51.485999999999997</v>
      </c>
      <c r="P184">
        <v>194.95</v>
      </c>
      <c r="Q184">
        <v>142.43</v>
      </c>
      <c r="R184">
        <v>134.85</v>
      </c>
      <c r="S184">
        <v>174.82</v>
      </c>
      <c r="T184">
        <v>69.7</v>
      </c>
      <c r="U184">
        <v>73.709999999999994</v>
      </c>
      <c r="V184">
        <v>80.98</v>
      </c>
      <c r="W184">
        <v>27.36</v>
      </c>
      <c r="X184">
        <v>35.1</v>
      </c>
      <c r="Y184">
        <v>39.450000000000003</v>
      </c>
      <c r="Z184">
        <v>39.450000000000003</v>
      </c>
      <c r="AA184">
        <v>71.5</v>
      </c>
      <c r="AB184">
        <v>83.31</v>
      </c>
      <c r="AC184">
        <v>129.96</v>
      </c>
      <c r="AD184">
        <v>13.67</v>
      </c>
      <c r="AE184">
        <v>41.1</v>
      </c>
      <c r="AF184">
        <v>60.21</v>
      </c>
      <c r="AG184">
        <v>77.137699999999995</v>
      </c>
      <c r="AH184">
        <v>82.58</v>
      </c>
      <c r="AI184">
        <v>90.16</v>
      </c>
      <c r="AJ184">
        <v>33.17</v>
      </c>
    </row>
    <row r="185" spans="2:36" x14ac:dyDescent="0.35">
      <c r="B185" s="2">
        <v>45324</v>
      </c>
      <c r="C185">
        <v>38.979999999999997</v>
      </c>
      <c r="D185">
        <v>47.07</v>
      </c>
      <c r="E185">
        <v>40.229999999999997</v>
      </c>
      <c r="F185">
        <v>61.353969999999997</v>
      </c>
      <c r="G185">
        <v>115.58</v>
      </c>
      <c r="H185">
        <v>115.42</v>
      </c>
      <c r="I185">
        <v>125.04</v>
      </c>
      <c r="J185">
        <v>123.63</v>
      </c>
      <c r="K185">
        <v>66.22</v>
      </c>
      <c r="L185">
        <v>102.1</v>
      </c>
      <c r="M185">
        <v>202.24</v>
      </c>
      <c r="N185">
        <v>85.876000000000005</v>
      </c>
      <c r="O185">
        <v>51.59</v>
      </c>
      <c r="P185">
        <v>191.22</v>
      </c>
      <c r="Q185">
        <v>141.99</v>
      </c>
      <c r="R185">
        <v>134.6</v>
      </c>
      <c r="S185">
        <v>177.32</v>
      </c>
      <c r="T185">
        <v>70.739999999999995</v>
      </c>
      <c r="U185">
        <v>74.17</v>
      </c>
      <c r="V185">
        <v>83.09</v>
      </c>
      <c r="W185">
        <v>28.02</v>
      </c>
      <c r="X185">
        <v>35.799999999999997</v>
      </c>
      <c r="Y185">
        <v>40.200000000000003</v>
      </c>
      <c r="Z185">
        <v>40.53</v>
      </c>
      <c r="AA185">
        <v>72.180000000000007</v>
      </c>
      <c r="AB185">
        <v>83.52</v>
      </c>
      <c r="AC185">
        <v>130.74</v>
      </c>
      <c r="AD185">
        <v>13.98</v>
      </c>
      <c r="AE185">
        <v>42.28</v>
      </c>
      <c r="AF185">
        <v>61.49</v>
      </c>
      <c r="AG185">
        <v>78.213899999999995</v>
      </c>
      <c r="AH185">
        <v>84.35</v>
      </c>
      <c r="AI185">
        <v>91.86</v>
      </c>
      <c r="AJ185">
        <v>33.17</v>
      </c>
    </row>
    <row r="186" spans="2:36" x14ac:dyDescent="0.35">
      <c r="B186" s="2">
        <v>45323</v>
      </c>
      <c r="C186">
        <v>38.82</v>
      </c>
      <c r="D186">
        <v>46.85</v>
      </c>
      <c r="E186">
        <v>39.880000000000003</v>
      </c>
      <c r="F186">
        <v>60.917102999999997</v>
      </c>
      <c r="G186">
        <v>114.81</v>
      </c>
      <c r="H186">
        <v>115.24</v>
      </c>
      <c r="I186">
        <v>122.53</v>
      </c>
      <c r="J186">
        <v>123.7</v>
      </c>
      <c r="K186">
        <v>65.465000000000003</v>
      </c>
      <c r="L186">
        <v>102.25</v>
      </c>
      <c r="M186">
        <v>200.17</v>
      </c>
      <c r="N186">
        <v>85.248000000000005</v>
      </c>
      <c r="O186">
        <v>50.75</v>
      </c>
      <c r="P186">
        <v>187.57</v>
      </c>
      <c r="Q186">
        <v>142.19999999999999</v>
      </c>
      <c r="R186">
        <v>136.25</v>
      </c>
      <c r="S186">
        <v>174.21</v>
      </c>
      <c r="T186">
        <v>70.400000000000006</v>
      </c>
      <c r="U186">
        <v>74.41</v>
      </c>
      <c r="V186">
        <v>83.58</v>
      </c>
      <c r="W186">
        <v>29.03</v>
      </c>
      <c r="X186">
        <v>36.71</v>
      </c>
      <c r="Y186">
        <v>40.76</v>
      </c>
      <c r="Z186">
        <v>41.87</v>
      </c>
      <c r="AA186">
        <v>72.5</v>
      </c>
      <c r="AB186">
        <v>83.4</v>
      </c>
      <c r="AC186">
        <v>132.19</v>
      </c>
      <c r="AD186">
        <v>14.25</v>
      </c>
      <c r="AE186">
        <v>43.42</v>
      </c>
      <c r="AF186">
        <v>62.62</v>
      </c>
      <c r="AG186">
        <v>78.006900000000002</v>
      </c>
      <c r="AH186">
        <v>85.41</v>
      </c>
      <c r="AI186">
        <v>92.9</v>
      </c>
      <c r="AJ186">
        <v>33.03</v>
      </c>
    </row>
    <row r="187" spans="2:36" x14ac:dyDescent="0.35">
      <c r="B187" s="2">
        <v>45322</v>
      </c>
      <c r="C187">
        <v>38.76</v>
      </c>
      <c r="D187">
        <v>47.5</v>
      </c>
      <c r="E187">
        <v>41.01</v>
      </c>
      <c r="F187">
        <v>60.836599999999997</v>
      </c>
      <c r="G187">
        <v>112.89</v>
      </c>
      <c r="H187">
        <v>112.96</v>
      </c>
      <c r="I187">
        <v>119.17</v>
      </c>
      <c r="J187">
        <v>122.65</v>
      </c>
      <c r="K187">
        <v>64.555000000000007</v>
      </c>
      <c r="L187">
        <v>99.98</v>
      </c>
      <c r="M187">
        <v>197.68</v>
      </c>
      <c r="N187">
        <v>84.076003999999998</v>
      </c>
      <c r="O187">
        <v>50.1</v>
      </c>
      <c r="P187">
        <v>185.87</v>
      </c>
      <c r="Q187">
        <v>140.38</v>
      </c>
      <c r="R187">
        <v>134.38</v>
      </c>
      <c r="S187">
        <v>170.92</v>
      </c>
      <c r="T187">
        <v>68.599999999999994</v>
      </c>
      <c r="U187">
        <v>72.92</v>
      </c>
      <c r="V187">
        <v>82.21</v>
      </c>
      <c r="W187">
        <v>27.94</v>
      </c>
      <c r="X187">
        <v>36.19</v>
      </c>
      <c r="Y187">
        <v>40.479999999999997</v>
      </c>
      <c r="Z187">
        <v>41.45</v>
      </c>
      <c r="AA187">
        <v>70.89</v>
      </c>
      <c r="AB187">
        <v>83.41</v>
      </c>
      <c r="AC187">
        <v>133.02000000000001</v>
      </c>
      <c r="AD187">
        <v>13.81</v>
      </c>
      <c r="AE187">
        <v>42.37</v>
      </c>
      <c r="AF187">
        <v>61.45</v>
      </c>
      <c r="AG187">
        <v>76.818399999999997</v>
      </c>
      <c r="AH187">
        <v>83.89</v>
      </c>
      <c r="AI187">
        <v>91.35</v>
      </c>
      <c r="AJ187">
        <v>32.700000000000003</v>
      </c>
    </row>
    <row r="188" spans="2:36" x14ac:dyDescent="0.35">
      <c r="B188" s="2">
        <v>45321</v>
      </c>
      <c r="C188">
        <v>39.24</v>
      </c>
      <c r="D188">
        <v>47.84</v>
      </c>
      <c r="E188">
        <v>42.76</v>
      </c>
      <c r="F188">
        <v>61.746605000000002</v>
      </c>
      <c r="G188">
        <v>114.21</v>
      </c>
      <c r="H188">
        <v>115.53</v>
      </c>
      <c r="I188">
        <v>120.85</v>
      </c>
      <c r="J188">
        <v>122.09</v>
      </c>
      <c r="K188">
        <v>65.582499999999996</v>
      </c>
      <c r="L188">
        <v>101.17</v>
      </c>
      <c r="M188">
        <v>201.92</v>
      </c>
      <c r="N188">
        <v>85.956000000000003</v>
      </c>
      <c r="O188">
        <v>51.57</v>
      </c>
      <c r="P188">
        <v>188.59</v>
      </c>
      <c r="Q188">
        <v>140.57</v>
      </c>
      <c r="R188">
        <v>136.58000000000001</v>
      </c>
      <c r="S188">
        <v>174.09</v>
      </c>
      <c r="T188">
        <v>70.260000000000005</v>
      </c>
      <c r="U188">
        <v>73.459999999999994</v>
      </c>
      <c r="V188">
        <v>83.3</v>
      </c>
      <c r="W188">
        <v>28.15</v>
      </c>
      <c r="X188">
        <v>36.72</v>
      </c>
      <c r="Y188">
        <v>40.799999999999997</v>
      </c>
      <c r="Z188">
        <v>42.36</v>
      </c>
      <c r="AA188">
        <v>71.959999999999994</v>
      </c>
      <c r="AB188">
        <v>85</v>
      </c>
      <c r="AC188">
        <v>136.57</v>
      </c>
      <c r="AD188">
        <v>13.86</v>
      </c>
      <c r="AE188">
        <v>43.22</v>
      </c>
      <c r="AF188">
        <v>61.58</v>
      </c>
      <c r="AG188">
        <v>78.489999999999995</v>
      </c>
      <c r="AH188">
        <v>84.7</v>
      </c>
      <c r="AI188">
        <v>92.32</v>
      </c>
      <c r="AJ188">
        <v>33.340000000000003</v>
      </c>
    </row>
    <row r="189" spans="2:36" x14ac:dyDescent="0.35">
      <c r="B189" s="2">
        <v>45320</v>
      </c>
      <c r="C189">
        <v>38.75</v>
      </c>
      <c r="D189">
        <v>47.53</v>
      </c>
      <c r="E189">
        <v>42.67</v>
      </c>
      <c r="F189">
        <v>61.019936000000001</v>
      </c>
      <c r="G189">
        <v>114.17</v>
      </c>
      <c r="H189">
        <v>115.08</v>
      </c>
      <c r="I189">
        <v>119.9</v>
      </c>
      <c r="J189">
        <v>122.26</v>
      </c>
      <c r="K189">
        <v>66.397499999999994</v>
      </c>
      <c r="L189">
        <v>100.63</v>
      </c>
      <c r="M189">
        <v>203.6</v>
      </c>
      <c r="N189">
        <v>86.343999999999994</v>
      </c>
      <c r="O189">
        <v>51.95</v>
      </c>
      <c r="P189">
        <v>190.48</v>
      </c>
      <c r="Q189">
        <v>140.25</v>
      </c>
      <c r="R189">
        <v>137.49</v>
      </c>
      <c r="S189">
        <v>174.19</v>
      </c>
      <c r="T189">
        <v>70.52</v>
      </c>
      <c r="U189">
        <v>73.05</v>
      </c>
      <c r="V189">
        <v>82.92</v>
      </c>
      <c r="W189">
        <v>28.36</v>
      </c>
      <c r="X189">
        <v>36.799999999999997</v>
      </c>
      <c r="Y189">
        <v>40.79</v>
      </c>
      <c r="Z189">
        <v>43.33</v>
      </c>
      <c r="AA189">
        <v>72.150000000000006</v>
      </c>
      <c r="AB189">
        <v>84.13</v>
      </c>
      <c r="AC189">
        <v>134.18</v>
      </c>
      <c r="AD189">
        <v>14.07</v>
      </c>
      <c r="AE189">
        <v>44.05</v>
      </c>
      <c r="AF189">
        <v>61.6</v>
      </c>
      <c r="AG189">
        <v>79.774699999999996</v>
      </c>
      <c r="AH189">
        <v>85.5</v>
      </c>
      <c r="AI189">
        <v>93.16</v>
      </c>
      <c r="AJ189">
        <v>33.520000000000003</v>
      </c>
    </row>
    <row r="190" spans="2:36" x14ac:dyDescent="0.35">
      <c r="B190" s="2">
        <v>45317</v>
      </c>
      <c r="C190">
        <v>38.65</v>
      </c>
      <c r="D190">
        <v>47.6</v>
      </c>
      <c r="E190">
        <v>42.15</v>
      </c>
      <c r="F190">
        <v>60.679940000000002</v>
      </c>
      <c r="G190">
        <v>113.43</v>
      </c>
      <c r="H190">
        <v>114.06</v>
      </c>
      <c r="I190">
        <v>118.3</v>
      </c>
      <c r="J190">
        <v>122.04</v>
      </c>
      <c r="K190">
        <v>65.847499999999997</v>
      </c>
      <c r="L190">
        <v>99.61</v>
      </c>
      <c r="M190">
        <v>201.75</v>
      </c>
      <c r="N190">
        <v>84.662000000000006</v>
      </c>
      <c r="O190">
        <v>50.62</v>
      </c>
      <c r="P190">
        <v>188.27</v>
      </c>
      <c r="Q190">
        <v>139.27000000000001</v>
      </c>
      <c r="R190">
        <v>135.35</v>
      </c>
      <c r="S190">
        <v>171.68</v>
      </c>
      <c r="T190">
        <v>69.94</v>
      </c>
      <c r="U190">
        <v>72.63</v>
      </c>
      <c r="V190">
        <v>82.51</v>
      </c>
      <c r="W190">
        <v>28.07</v>
      </c>
      <c r="X190">
        <v>36.49</v>
      </c>
      <c r="Y190">
        <v>40.47</v>
      </c>
      <c r="Z190">
        <v>43.44</v>
      </c>
      <c r="AA190">
        <v>71.819999999999993</v>
      </c>
      <c r="AB190">
        <v>84.25</v>
      </c>
      <c r="AC190">
        <v>134.07</v>
      </c>
      <c r="AD190">
        <v>13.87</v>
      </c>
      <c r="AE190">
        <v>43.19</v>
      </c>
      <c r="AF190">
        <v>61.21</v>
      </c>
      <c r="AG190">
        <v>79.151700000000005</v>
      </c>
      <c r="AH190">
        <v>84.94</v>
      </c>
      <c r="AI190">
        <v>92.47</v>
      </c>
      <c r="AJ190">
        <v>33.17</v>
      </c>
    </row>
    <row r="191" spans="2:36" x14ac:dyDescent="0.35">
      <c r="B191" s="2">
        <v>45316</v>
      </c>
      <c r="C191">
        <v>38.51</v>
      </c>
      <c r="D191">
        <v>47.51</v>
      </c>
      <c r="E191">
        <v>41.9</v>
      </c>
      <c r="F191">
        <v>60.503273</v>
      </c>
      <c r="G191">
        <v>113.61</v>
      </c>
      <c r="H191">
        <v>113.83</v>
      </c>
      <c r="I191">
        <v>118.73</v>
      </c>
      <c r="J191">
        <v>121.67</v>
      </c>
      <c r="K191">
        <v>66.232500000000002</v>
      </c>
      <c r="L191">
        <v>99.68</v>
      </c>
      <c r="M191">
        <v>204.1</v>
      </c>
      <c r="N191">
        <v>84.81</v>
      </c>
      <c r="O191">
        <v>50.83</v>
      </c>
      <c r="P191">
        <v>192.37</v>
      </c>
      <c r="Q191">
        <v>138.47999999999999</v>
      </c>
      <c r="R191">
        <v>135.69</v>
      </c>
      <c r="S191">
        <v>170.9</v>
      </c>
      <c r="T191">
        <v>69.59</v>
      </c>
      <c r="U191">
        <v>72.28</v>
      </c>
      <c r="V191">
        <v>82.48</v>
      </c>
      <c r="W191">
        <v>28.25</v>
      </c>
      <c r="X191">
        <v>36.68</v>
      </c>
      <c r="Y191">
        <v>40.299999999999997</v>
      </c>
      <c r="Z191">
        <v>43.36</v>
      </c>
      <c r="AA191">
        <v>71.34</v>
      </c>
      <c r="AB191">
        <v>83.63</v>
      </c>
      <c r="AC191">
        <v>133.18</v>
      </c>
      <c r="AD191">
        <v>14</v>
      </c>
      <c r="AE191">
        <v>43.88</v>
      </c>
      <c r="AF191">
        <v>61.03</v>
      </c>
      <c r="AG191">
        <v>79.051000000000002</v>
      </c>
      <c r="AH191">
        <v>85.18</v>
      </c>
      <c r="AI191">
        <v>92.58</v>
      </c>
      <c r="AJ191">
        <v>33.630000000000003</v>
      </c>
    </row>
    <row r="192" spans="2:36" x14ac:dyDescent="0.35">
      <c r="B192" s="2">
        <v>45315</v>
      </c>
      <c r="C192">
        <v>38.32</v>
      </c>
      <c r="D192">
        <v>47.51</v>
      </c>
      <c r="E192">
        <v>41.96</v>
      </c>
      <c r="F192">
        <v>60.026603999999999</v>
      </c>
      <c r="G192">
        <v>112.53</v>
      </c>
      <c r="H192">
        <v>112.43</v>
      </c>
      <c r="I192">
        <v>116.8</v>
      </c>
      <c r="J192">
        <v>122.77</v>
      </c>
      <c r="K192">
        <v>65.055000000000007</v>
      </c>
      <c r="L192">
        <v>97.53</v>
      </c>
      <c r="M192">
        <v>203.25</v>
      </c>
      <c r="N192">
        <v>84.572000000000003</v>
      </c>
      <c r="O192">
        <v>50.89</v>
      </c>
      <c r="P192">
        <v>192.37</v>
      </c>
      <c r="Q192">
        <v>138.69</v>
      </c>
      <c r="R192">
        <v>134.80000000000001</v>
      </c>
      <c r="S192">
        <v>173.04</v>
      </c>
      <c r="T192">
        <v>68.69</v>
      </c>
      <c r="U192">
        <v>71.59</v>
      </c>
      <c r="V192">
        <v>81.62</v>
      </c>
      <c r="W192">
        <v>27.7</v>
      </c>
      <c r="X192">
        <v>36.35</v>
      </c>
      <c r="Y192">
        <v>40.299999999999997</v>
      </c>
      <c r="Z192">
        <v>44.19</v>
      </c>
      <c r="AA192">
        <v>71.27</v>
      </c>
      <c r="AB192">
        <v>81.790000000000006</v>
      </c>
      <c r="AC192">
        <v>130.88999999999999</v>
      </c>
      <c r="AD192">
        <v>13.94</v>
      </c>
      <c r="AE192">
        <v>44.03</v>
      </c>
      <c r="AF192">
        <v>59.95</v>
      </c>
      <c r="AG192">
        <v>78.308300000000003</v>
      </c>
      <c r="AH192">
        <v>84.1</v>
      </c>
      <c r="AI192">
        <v>91.64</v>
      </c>
      <c r="AJ192">
        <v>33.51</v>
      </c>
    </row>
    <row r="193" spans="2:36" x14ac:dyDescent="0.35">
      <c r="B193" s="2">
        <v>45314</v>
      </c>
      <c r="C193">
        <v>38.17</v>
      </c>
      <c r="D193">
        <v>47.21</v>
      </c>
      <c r="E193">
        <v>41.44</v>
      </c>
      <c r="F193">
        <v>59.759937000000001</v>
      </c>
      <c r="G193">
        <v>113.23</v>
      </c>
      <c r="H193">
        <v>113.29</v>
      </c>
      <c r="I193">
        <v>117.86</v>
      </c>
      <c r="J193">
        <v>122.43</v>
      </c>
      <c r="K193">
        <v>65.644999999999996</v>
      </c>
      <c r="L193">
        <v>99.29</v>
      </c>
      <c r="M193">
        <v>201.86</v>
      </c>
      <c r="N193">
        <v>84.602005000000005</v>
      </c>
      <c r="O193">
        <v>51.25</v>
      </c>
      <c r="P193">
        <v>189.01</v>
      </c>
      <c r="Q193">
        <v>139.97</v>
      </c>
      <c r="R193">
        <v>136.36000000000001</v>
      </c>
      <c r="S193">
        <v>173.7</v>
      </c>
      <c r="T193">
        <v>69.36</v>
      </c>
      <c r="U193">
        <v>72.48</v>
      </c>
      <c r="V193">
        <v>82.74</v>
      </c>
      <c r="W193">
        <v>28.23</v>
      </c>
      <c r="X193">
        <v>35.26</v>
      </c>
      <c r="Y193">
        <v>39.549999999999997</v>
      </c>
      <c r="Z193">
        <v>44.08</v>
      </c>
      <c r="AA193">
        <v>71.319999999999993</v>
      </c>
      <c r="AB193">
        <v>80.64</v>
      </c>
      <c r="AC193">
        <v>129.22</v>
      </c>
      <c r="AD193">
        <v>14.07</v>
      </c>
      <c r="AE193">
        <v>44.89</v>
      </c>
      <c r="AF193">
        <v>60.78</v>
      </c>
      <c r="AG193">
        <v>79.449399999999997</v>
      </c>
      <c r="AH193">
        <v>85.32</v>
      </c>
      <c r="AI193">
        <v>92.9</v>
      </c>
      <c r="AJ193">
        <v>33.44</v>
      </c>
    </row>
    <row r="194" spans="2:36" x14ac:dyDescent="0.35">
      <c r="B194" s="2">
        <v>45313</v>
      </c>
      <c r="C194">
        <v>38.11</v>
      </c>
      <c r="D194">
        <v>47.41</v>
      </c>
      <c r="E194">
        <v>41.57</v>
      </c>
      <c r="F194">
        <v>59.703270000000003</v>
      </c>
      <c r="G194">
        <v>113.32</v>
      </c>
      <c r="H194">
        <v>113.96</v>
      </c>
      <c r="I194">
        <v>118.86</v>
      </c>
      <c r="J194">
        <v>122.17</v>
      </c>
      <c r="K194">
        <v>65.495000000000005</v>
      </c>
      <c r="L194">
        <v>104.35</v>
      </c>
      <c r="M194">
        <v>201.05</v>
      </c>
      <c r="N194">
        <v>84.438000000000002</v>
      </c>
      <c r="O194">
        <v>51.5</v>
      </c>
      <c r="P194">
        <v>188.05</v>
      </c>
      <c r="Q194">
        <v>140.07</v>
      </c>
      <c r="R194">
        <v>135.62</v>
      </c>
      <c r="S194">
        <v>174.12</v>
      </c>
      <c r="T194">
        <v>69.959999999999994</v>
      </c>
      <c r="U194">
        <v>71.7</v>
      </c>
      <c r="V194">
        <v>82.47</v>
      </c>
      <c r="W194">
        <v>27.6</v>
      </c>
      <c r="X194">
        <v>34.47</v>
      </c>
      <c r="Y194">
        <v>39.08</v>
      </c>
      <c r="Z194">
        <v>43.92</v>
      </c>
      <c r="AA194">
        <v>71.040000000000006</v>
      </c>
      <c r="AB194">
        <v>80.47</v>
      </c>
      <c r="AC194">
        <v>129.04</v>
      </c>
      <c r="AD194">
        <v>13.9</v>
      </c>
      <c r="AE194">
        <v>43.56</v>
      </c>
      <c r="AF194">
        <v>60.67</v>
      </c>
      <c r="AG194">
        <v>79.08</v>
      </c>
      <c r="AH194">
        <v>85.91</v>
      </c>
      <c r="AI194">
        <v>93.62</v>
      </c>
      <c r="AJ194">
        <v>33.31</v>
      </c>
    </row>
    <row r="195" spans="2:36" x14ac:dyDescent="0.35">
      <c r="B195" s="2">
        <v>45310</v>
      </c>
      <c r="C195">
        <v>37.93</v>
      </c>
      <c r="D195">
        <v>46.95</v>
      </c>
      <c r="E195">
        <v>41.26</v>
      </c>
      <c r="F195">
        <v>59.36994</v>
      </c>
      <c r="G195">
        <v>112.45</v>
      </c>
      <c r="H195">
        <v>111.73</v>
      </c>
      <c r="I195">
        <v>116.9545</v>
      </c>
      <c r="J195">
        <v>121.71</v>
      </c>
      <c r="K195">
        <v>64.704999999999998</v>
      </c>
      <c r="L195">
        <v>102.41</v>
      </c>
      <c r="M195">
        <v>200.17</v>
      </c>
      <c r="N195">
        <v>83.674000000000007</v>
      </c>
      <c r="O195">
        <v>50.32</v>
      </c>
      <c r="P195">
        <v>187.18</v>
      </c>
      <c r="Q195">
        <v>139.46</v>
      </c>
      <c r="R195">
        <v>135.18</v>
      </c>
      <c r="S195">
        <v>174.89</v>
      </c>
      <c r="T195">
        <v>68.680000000000007</v>
      </c>
      <c r="U195">
        <v>72.05</v>
      </c>
      <c r="V195">
        <v>82.23</v>
      </c>
      <c r="W195">
        <v>27.69</v>
      </c>
      <c r="X195">
        <v>35.29</v>
      </c>
      <c r="Y195">
        <v>39.6</v>
      </c>
      <c r="Z195">
        <v>44.64</v>
      </c>
      <c r="AA195">
        <v>72.180000000000007</v>
      </c>
      <c r="AB195">
        <v>80.17</v>
      </c>
      <c r="AC195">
        <v>128.44999999999999</v>
      </c>
      <c r="AD195">
        <v>13.76</v>
      </c>
      <c r="AE195">
        <v>42.9</v>
      </c>
      <c r="AF195">
        <v>60.98</v>
      </c>
      <c r="AG195">
        <v>77.91</v>
      </c>
      <c r="AH195">
        <v>85.4</v>
      </c>
      <c r="AI195">
        <v>93.15</v>
      </c>
      <c r="AJ195">
        <v>32.979999999999997</v>
      </c>
    </row>
    <row r="196" spans="2:36" x14ac:dyDescent="0.35">
      <c r="B196" s="2">
        <v>45309</v>
      </c>
      <c r="C196">
        <v>37.33</v>
      </c>
      <c r="D196">
        <v>46.37</v>
      </c>
      <c r="E196">
        <v>39.869999999999997</v>
      </c>
      <c r="F196">
        <v>58.449939999999998</v>
      </c>
      <c r="G196">
        <v>111.72</v>
      </c>
      <c r="H196">
        <v>110.42</v>
      </c>
      <c r="I196">
        <v>115.86579999999999</v>
      </c>
      <c r="J196">
        <v>121.21</v>
      </c>
      <c r="K196">
        <v>64.504999999999995</v>
      </c>
      <c r="L196">
        <v>101.28</v>
      </c>
      <c r="M196">
        <v>195.66</v>
      </c>
      <c r="N196">
        <v>82.188000000000002</v>
      </c>
      <c r="O196">
        <v>49.05</v>
      </c>
      <c r="P196">
        <v>180.31</v>
      </c>
      <c r="Q196">
        <v>139.38</v>
      </c>
      <c r="R196">
        <v>134.55000000000001</v>
      </c>
      <c r="S196">
        <v>173.22</v>
      </c>
      <c r="T196">
        <v>68.39</v>
      </c>
      <c r="U196">
        <v>72.260000000000005</v>
      </c>
      <c r="V196">
        <v>82.15</v>
      </c>
      <c r="W196">
        <v>27.59</v>
      </c>
      <c r="X196">
        <v>34.9</v>
      </c>
      <c r="Y196">
        <v>39.43</v>
      </c>
      <c r="Z196">
        <v>45.06</v>
      </c>
      <c r="AA196">
        <v>71.87</v>
      </c>
      <c r="AB196">
        <v>79.91</v>
      </c>
      <c r="AC196">
        <v>128.16999999999999</v>
      </c>
      <c r="AD196">
        <v>13.77</v>
      </c>
      <c r="AE196">
        <v>43.27</v>
      </c>
      <c r="AF196">
        <v>61.06</v>
      </c>
      <c r="AG196">
        <v>78.155500000000004</v>
      </c>
      <c r="AH196">
        <v>84.39</v>
      </c>
      <c r="AI196">
        <v>91.83</v>
      </c>
      <c r="AJ196">
        <v>32.35</v>
      </c>
    </row>
    <row r="197" spans="2:36" x14ac:dyDescent="0.35">
      <c r="B197" s="2">
        <v>45308</v>
      </c>
      <c r="C197">
        <v>37.270000000000003</v>
      </c>
      <c r="D197">
        <v>45.97</v>
      </c>
      <c r="E197">
        <v>39.92</v>
      </c>
      <c r="F197">
        <v>58.336604999999999</v>
      </c>
      <c r="G197">
        <v>110.23</v>
      </c>
      <c r="H197">
        <v>108.95</v>
      </c>
      <c r="I197">
        <v>114.248</v>
      </c>
      <c r="J197">
        <v>119.32</v>
      </c>
      <c r="K197">
        <v>63.225000000000001</v>
      </c>
      <c r="L197">
        <v>100.02</v>
      </c>
      <c r="M197">
        <v>191.77</v>
      </c>
      <c r="N197">
        <v>81.358000000000004</v>
      </c>
      <c r="O197">
        <v>48.44</v>
      </c>
      <c r="P197">
        <v>174.64</v>
      </c>
      <c r="Q197">
        <v>139.4</v>
      </c>
      <c r="R197">
        <v>135.02000000000001</v>
      </c>
      <c r="S197">
        <v>172.24</v>
      </c>
      <c r="T197">
        <v>68.22</v>
      </c>
      <c r="U197">
        <v>72.349999999999994</v>
      </c>
      <c r="V197">
        <v>81.89</v>
      </c>
      <c r="W197">
        <v>27.51</v>
      </c>
      <c r="X197">
        <v>34.89</v>
      </c>
      <c r="Y197">
        <v>39.31</v>
      </c>
      <c r="Z197">
        <v>44.71</v>
      </c>
      <c r="AA197">
        <v>71.849999999999994</v>
      </c>
      <c r="AB197">
        <v>80.040000000000006</v>
      </c>
      <c r="AC197">
        <v>128.16</v>
      </c>
      <c r="AD197">
        <v>13.71</v>
      </c>
      <c r="AE197">
        <v>42.89</v>
      </c>
      <c r="AF197">
        <v>61.72</v>
      </c>
      <c r="AG197">
        <v>77.375399999999999</v>
      </c>
      <c r="AH197">
        <v>84.85</v>
      </c>
      <c r="AI197">
        <v>92.68</v>
      </c>
      <c r="AJ197">
        <v>31.79</v>
      </c>
    </row>
    <row r="198" spans="2:36" x14ac:dyDescent="0.35">
      <c r="B198" s="2">
        <v>45307</v>
      </c>
      <c r="C198">
        <v>37.340000000000003</v>
      </c>
      <c r="D198">
        <v>46.01</v>
      </c>
      <c r="E198">
        <v>40.090000000000003</v>
      </c>
      <c r="F198">
        <v>58.543472000000001</v>
      </c>
      <c r="G198">
        <v>110.98</v>
      </c>
      <c r="H198">
        <v>110</v>
      </c>
      <c r="I198">
        <v>114.86799999999999</v>
      </c>
      <c r="J198">
        <v>119.3</v>
      </c>
      <c r="K198">
        <v>63.83</v>
      </c>
      <c r="L198">
        <v>100.62</v>
      </c>
      <c r="M198">
        <v>192.72</v>
      </c>
      <c r="N198">
        <v>81.712000000000003</v>
      </c>
      <c r="O198">
        <v>48.64</v>
      </c>
      <c r="P198">
        <v>175.7</v>
      </c>
      <c r="Q198">
        <v>139.68</v>
      </c>
      <c r="R198">
        <v>135.93</v>
      </c>
      <c r="S198">
        <v>173.76</v>
      </c>
      <c r="T198">
        <v>68.63</v>
      </c>
      <c r="U198">
        <v>72.400000000000006</v>
      </c>
      <c r="V198">
        <v>82.49</v>
      </c>
      <c r="W198">
        <v>28.39</v>
      </c>
      <c r="X198">
        <v>35.74</v>
      </c>
      <c r="Y198">
        <v>39.83</v>
      </c>
      <c r="Z198">
        <v>45.97</v>
      </c>
      <c r="AA198">
        <v>72.569999999999993</v>
      </c>
      <c r="AB198">
        <v>80.709999999999994</v>
      </c>
      <c r="AC198">
        <v>129.63999999999999</v>
      </c>
      <c r="AD198">
        <v>14.03</v>
      </c>
      <c r="AE198">
        <v>44.27</v>
      </c>
      <c r="AF198">
        <v>62.63</v>
      </c>
      <c r="AG198">
        <v>78.270099999999999</v>
      </c>
      <c r="AH198">
        <v>86.43</v>
      </c>
      <c r="AI198">
        <v>94.48</v>
      </c>
      <c r="AJ198">
        <v>32.06</v>
      </c>
    </row>
    <row r="199" spans="2:36" x14ac:dyDescent="0.35">
      <c r="B199" s="2">
        <v>45303</v>
      </c>
      <c r="C199">
        <v>37.6</v>
      </c>
      <c r="D199">
        <v>46.15</v>
      </c>
      <c r="E199">
        <v>40.68</v>
      </c>
      <c r="F199">
        <v>58.994340000000001</v>
      </c>
      <c r="G199">
        <v>112.11</v>
      </c>
      <c r="H199">
        <v>111.07</v>
      </c>
      <c r="I199">
        <v>115.79</v>
      </c>
      <c r="J199">
        <v>122.34</v>
      </c>
      <c r="K199">
        <v>64.364999999999995</v>
      </c>
      <c r="L199">
        <v>101.23</v>
      </c>
      <c r="M199">
        <v>192.24</v>
      </c>
      <c r="N199">
        <v>81.736000000000004</v>
      </c>
      <c r="O199">
        <v>48.557099999999998</v>
      </c>
      <c r="P199">
        <v>172.95</v>
      </c>
      <c r="Q199">
        <v>140.52000000000001</v>
      </c>
      <c r="R199">
        <v>137.13</v>
      </c>
      <c r="S199">
        <v>173.96</v>
      </c>
      <c r="T199">
        <v>68.819999999999993</v>
      </c>
      <c r="U199">
        <v>72.8</v>
      </c>
      <c r="V199">
        <v>83.45</v>
      </c>
      <c r="W199">
        <v>29.7</v>
      </c>
      <c r="X199">
        <v>36.86</v>
      </c>
      <c r="Y199">
        <v>40.85</v>
      </c>
      <c r="Z199">
        <v>46.81</v>
      </c>
      <c r="AA199">
        <v>73.8</v>
      </c>
      <c r="AB199">
        <v>82.68</v>
      </c>
      <c r="AC199">
        <v>133.75</v>
      </c>
      <c r="AD199">
        <v>14.54</v>
      </c>
      <c r="AE199">
        <v>46.45</v>
      </c>
      <c r="AF199">
        <v>63.32</v>
      </c>
      <c r="AG199">
        <v>78.31</v>
      </c>
      <c r="AH199">
        <v>87.07</v>
      </c>
      <c r="AI199">
        <v>94.98</v>
      </c>
      <c r="AJ199">
        <v>32.119999999999997</v>
      </c>
    </row>
    <row r="200" spans="2:36" x14ac:dyDescent="0.35">
      <c r="B200" s="2">
        <v>45302</v>
      </c>
      <c r="C200">
        <v>37.67</v>
      </c>
      <c r="D200">
        <v>45.98</v>
      </c>
      <c r="E200">
        <v>41.28</v>
      </c>
      <c r="F200">
        <v>59.256607000000002</v>
      </c>
      <c r="G200">
        <v>112.12</v>
      </c>
      <c r="H200">
        <v>111.36</v>
      </c>
      <c r="I200">
        <v>115.5714</v>
      </c>
      <c r="J200">
        <v>121.47</v>
      </c>
      <c r="K200">
        <v>65.047499999999999</v>
      </c>
      <c r="L200">
        <v>102.24</v>
      </c>
      <c r="M200">
        <v>191.62</v>
      </c>
      <c r="N200">
        <v>81.490004999999996</v>
      </c>
      <c r="O200">
        <v>48.88</v>
      </c>
      <c r="P200">
        <v>173.56</v>
      </c>
      <c r="Q200">
        <v>140.87</v>
      </c>
      <c r="R200">
        <v>136.88</v>
      </c>
      <c r="S200">
        <v>176.08</v>
      </c>
      <c r="T200">
        <v>69.680000000000007</v>
      </c>
      <c r="U200">
        <v>72.569999999999993</v>
      </c>
      <c r="V200">
        <v>83.37</v>
      </c>
      <c r="W200">
        <v>28.89</v>
      </c>
      <c r="X200">
        <v>36.56</v>
      </c>
      <c r="Y200">
        <v>40.909999999999997</v>
      </c>
      <c r="Z200">
        <v>47.55</v>
      </c>
      <c r="AA200">
        <v>74.03</v>
      </c>
      <c r="AB200">
        <v>81.760000000000005</v>
      </c>
      <c r="AC200">
        <v>132.01</v>
      </c>
      <c r="AD200">
        <v>14.65</v>
      </c>
      <c r="AE200">
        <v>47.01</v>
      </c>
      <c r="AF200">
        <v>62.96</v>
      </c>
      <c r="AG200">
        <v>78.14</v>
      </c>
      <c r="AH200">
        <v>86.55</v>
      </c>
      <c r="AI200">
        <v>94.34</v>
      </c>
      <c r="AJ200">
        <v>32.15</v>
      </c>
    </row>
    <row r="201" spans="2:36" x14ac:dyDescent="0.35">
      <c r="B201" s="2">
        <v>45301</v>
      </c>
      <c r="C201">
        <v>37.81</v>
      </c>
      <c r="D201">
        <v>45.82</v>
      </c>
      <c r="E201">
        <v>41.86</v>
      </c>
      <c r="F201">
        <v>59.595869999999998</v>
      </c>
      <c r="G201">
        <v>112.38</v>
      </c>
      <c r="H201">
        <v>111.29</v>
      </c>
      <c r="I201">
        <v>115.25960000000001</v>
      </c>
      <c r="J201">
        <v>122.26</v>
      </c>
      <c r="K201">
        <v>65.177499999999995</v>
      </c>
      <c r="L201">
        <v>101.83</v>
      </c>
      <c r="M201">
        <v>190.65</v>
      </c>
      <c r="N201">
        <v>80.838004999999995</v>
      </c>
      <c r="O201">
        <v>49.06</v>
      </c>
      <c r="P201">
        <v>172.58</v>
      </c>
      <c r="Q201">
        <v>140.97</v>
      </c>
      <c r="R201">
        <v>137.96</v>
      </c>
      <c r="S201">
        <v>176.31</v>
      </c>
      <c r="T201">
        <v>70.23</v>
      </c>
      <c r="U201">
        <v>72.58</v>
      </c>
      <c r="V201">
        <v>83.62</v>
      </c>
      <c r="W201">
        <v>29.11</v>
      </c>
      <c r="X201">
        <v>36.49</v>
      </c>
      <c r="Y201">
        <v>40.96</v>
      </c>
      <c r="Z201">
        <v>47.11</v>
      </c>
      <c r="AA201">
        <v>74.5</v>
      </c>
      <c r="AB201">
        <v>81.55</v>
      </c>
      <c r="AC201">
        <v>132.11000000000001</v>
      </c>
      <c r="AD201">
        <v>14.85</v>
      </c>
      <c r="AE201">
        <v>48.26</v>
      </c>
      <c r="AF201">
        <v>64.459999999999994</v>
      </c>
      <c r="AG201">
        <v>79.940399999999997</v>
      </c>
      <c r="AH201">
        <v>87.36</v>
      </c>
      <c r="AI201">
        <v>95.19</v>
      </c>
      <c r="AJ201">
        <v>32.03</v>
      </c>
    </row>
    <row r="202" spans="2:36" x14ac:dyDescent="0.35">
      <c r="B202" s="2">
        <v>45300</v>
      </c>
      <c r="C202">
        <v>37.75</v>
      </c>
      <c r="D202">
        <v>45.47</v>
      </c>
      <c r="E202">
        <v>41.79</v>
      </c>
      <c r="F202">
        <v>59.558509999999998</v>
      </c>
      <c r="G202">
        <v>111.81</v>
      </c>
      <c r="H202">
        <v>110.87</v>
      </c>
      <c r="I202">
        <v>114.845</v>
      </c>
      <c r="J202">
        <v>121.47</v>
      </c>
      <c r="K202">
        <v>64.52</v>
      </c>
      <c r="L202">
        <v>100.19</v>
      </c>
      <c r="M202">
        <v>189.04</v>
      </c>
      <c r="N202">
        <v>79.744010000000003</v>
      </c>
      <c r="O202">
        <v>48.84</v>
      </c>
      <c r="P202">
        <v>172.42</v>
      </c>
      <c r="Q202">
        <v>140.33000000000001</v>
      </c>
      <c r="R202">
        <v>138.94</v>
      </c>
      <c r="S202">
        <v>174.91</v>
      </c>
      <c r="T202">
        <v>70.02</v>
      </c>
      <c r="U202">
        <v>72.73</v>
      </c>
      <c r="V202">
        <v>83.73</v>
      </c>
      <c r="W202">
        <v>29.17</v>
      </c>
      <c r="X202">
        <v>36.450000000000003</v>
      </c>
      <c r="Y202">
        <v>41.2</v>
      </c>
      <c r="Z202">
        <v>47.46</v>
      </c>
      <c r="AA202">
        <v>74.87</v>
      </c>
      <c r="AB202">
        <v>82.36</v>
      </c>
      <c r="AC202">
        <v>133.87</v>
      </c>
      <c r="AD202">
        <v>14.85</v>
      </c>
      <c r="AE202">
        <v>47.91</v>
      </c>
      <c r="AF202">
        <v>64.47</v>
      </c>
      <c r="AG202">
        <v>79.210599999999999</v>
      </c>
      <c r="AH202">
        <v>87.26</v>
      </c>
      <c r="AI202">
        <v>94.84</v>
      </c>
      <c r="AJ202">
        <v>31.81</v>
      </c>
    </row>
    <row r="203" spans="2:36" x14ac:dyDescent="0.35">
      <c r="B203" s="2">
        <v>45299</v>
      </c>
      <c r="C203">
        <v>37.99</v>
      </c>
      <c r="D203">
        <v>45.87</v>
      </c>
      <c r="E203">
        <v>42.35</v>
      </c>
      <c r="F203">
        <v>60.006607000000002</v>
      </c>
      <c r="G203">
        <v>112.16</v>
      </c>
      <c r="H203">
        <v>111.91</v>
      </c>
      <c r="I203">
        <v>115.38800000000001</v>
      </c>
      <c r="J203">
        <v>122.43</v>
      </c>
      <c r="K203">
        <v>64.674999999999997</v>
      </c>
      <c r="L203">
        <v>100.55</v>
      </c>
      <c r="M203">
        <v>188.74</v>
      </c>
      <c r="N203">
        <v>79.421999999999997</v>
      </c>
      <c r="O203">
        <v>48.764299999999999</v>
      </c>
      <c r="P203">
        <v>171.96</v>
      </c>
      <c r="Q203">
        <v>140.35</v>
      </c>
      <c r="R203">
        <v>139.38999999999999</v>
      </c>
      <c r="S203">
        <v>175.56</v>
      </c>
      <c r="T203">
        <v>70.62</v>
      </c>
      <c r="U203">
        <v>72.540000000000006</v>
      </c>
      <c r="V203">
        <v>84.7</v>
      </c>
      <c r="W203">
        <v>29.7</v>
      </c>
      <c r="X203">
        <v>37.130000000000003</v>
      </c>
      <c r="Y203">
        <v>42.1</v>
      </c>
      <c r="Z203">
        <v>48.53</v>
      </c>
      <c r="AA203">
        <v>75.709999999999994</v>
      </c>
      <c r="AB203">
        <v>83.7</v>
      </c>
      <c r="AC203">
        <v>135.53</v>
      </c>
      <c r="AD203">
        <v>14.9</v>
      </c>
      <c r="AE203">
        <v>48.29</v>
      </c>
      <c r="AF203">
        <v>65</v>
      </c>
      <c r="AG203">
        <v>79.096500000000006</v>
      </c>
      <c r="AH203">
        <v>87.85</v>
      </c>
      <c r="AI203">
        <v>95.32</v>
      </c>
      <c r="AJ203">
        <v>31.86</v>
      </c>
    </row>
    <row r="204" spans="2:36" x14ac:dyDescent="0.35">
      <c r="B204" s="2">
        <v>45296</v>
      </c>
      <c r="C204">
        <v>37.75</v>
      </c>
      <c r="D204">
        <v>45.77</v>
      </c>
      <c r="E204">
        <v>42.04</v>
      </c>
      <c r="F204">
        <v>59.653275000000001</v>
      </c>
      <c r="G204">
        <v>111.43</v>
      </c>
      <c r="H204">
        <v>111.06</v>
      </c>
      <c r="I204">
        <v>113.74339999999999</v>
      </c>
      <c r="J204">
        <v>123.84</v>
      </c>
      <c r="K204">
        <v>63.93</v>
      </c>
      <c r="L204">
        <v>98.55</v>
      </c>
      <c r="M204">
        <v>184.12</v>
      </c>
      <c r="N204">
        <v>77.312004000000002</v>
      </c>
      <c r="O204">
        <v>47.14</v>
      </c>
      <c r="P204">
        <v>166.08</v>
      </c>
      <c r="Q204">
        <v>139.12</v>
      </c>
      <c r="R204">
        <v>136.12</v>
      </c>
      <c r="S204">
        <v>172.62</v>
      </c>
      <c r="T204">
        <v>69.400000000000006</v>
      </c>
      <c r="U204">
        <v>72.010000000000005</v>
      </c>
      <c r="V204">
        <v>84.34</v>
      </c>
      <c r="W204">
        <v>29.77</v>
      </c>
      <c r="X204">
        <v>36.880000000000003</v>
      </c>
      <c r="Y204">
        <v>42.01</v>
      </c>
      <c r="Z204">
        <v>48.42</v>
      </c>
      <c r="AA204">
        <v>75.48</v>
      </c>
      <c r="AB204">
        <v>84.68</v>
      </c>
      <c r="AC204">
        <v>136.6</v>
      </c>
      <c r="AD204">
        <v>14.8</v>
      </c>
      <c r="AE204">
        <v>48.29</v>
      </c>
      <c r="AF204">
        <v>64.53</v>
      </c>
      <c r="AG204">
        <v>78.272900000000007</v>
      </c>
      <c r="AH204">
        <v>86.61</v>
      </c>
      <c r="AI204">
        <v>93.79</v>
      </c>
      <c r="AJ204">
        <v>31.13</v>
      </c>
    </row>
    <row r="205" spans="2:36" x14ac:dyDescent="0.35">
      <c r="B205" s="2">
        <v>45295</v>
      </c>
      <c r="C205">
        <v>37.590000000000003</v>
      </c>
      <c r="D205">
        <v>45.62</v>
      </c>
      <c r="E205">
        <v>41.33</v>
      </c>
      <c r="F205">
        <v>59.346603000000002</v>
      </c>
      <c r="G205">
        <v>111.3</v>
      </c>
      <c r="H205">
        <v>111.44</v>
      </c>
      <c r="I205">
        <v>114</v>
      </c>
      <c r="J205">
        <v>123.72</v>
      </c>
      <c r="K205">
        <v>63.652500000000003</v>
      </c>
      <c r="L205">
        <v>97.74</v>
      </c>
      <c r="M205">
        <v>184.17</v>
      </c>
      <c r="N205">
        <v>77.406000000000006</v>
      </c>
      <c r="O205">
        <v>47.51</v>
      </c>
      <c r="P205">
        <v>164.99</v>
      </c>
      <c r="Q205">
        <v>139.24</v>
      </c>
      <c r="R205">
        <v>136.52000000000001</v>
      </c>
      <c r="S205">
        <v>172.35</v>
      </c>
      <c r="T205">
        <v>69.52</v>
      </c>
      <c r="U205">
        <v>72.17</v>
      </c>
      <c r="V205">
        <v>84.2</v>
      </c>
      <c r="W205">
        <v>29.77</v>
      </c>
      <c r="X205">
        <v>36.880000000000003</v>
      </c>
      <c r="Y205">
        <v>42.12</v>
      </c>
      <c r="Z205">
        <v>48.48</v>
      </c>
      <c r="AA205">
        <v>75.45</v>
      </c>
      <c r="AB205">
        <v>84.61</v>
      </c>
      <c r="AC205">
        <v>136.08000000000001</v>
      </c>
      <c r="AD205">
        <v>14.85</v>
      </c>
      <c r="AE205">
        <v>48.77</v>
      </c>
      <c r="AF205">
        <v>64.290000000000006</v>
      </c>
      <c r="AG205">
        <v>78.043999999999997</v>
      </c>
      <c r="AH205">
        <v>86.83</v>
      </c>
      <c r="AI205">
        <v>94</v>
      </c>
      <c r="AJ205">
        <v>31.14</v>
      </c>
    </row>
    <row r="206" spans="2:36" x14ac:dyDescent="0.35">
      <c r="B206" s="2">
        <v>45294</v>
      </c>
      <c r="C206">
        <v>37.44</v>
      </c>
      <c r="D206">
        <v>45.35</v>
      </c>
      <c r="E206">
        <v>40.96</v>
      </c>
      <c r="F206">
        <v>59.123272</v>
      </c>
      <c r="G206">
        <v>111.16</v>
      </c>
      <c r="H206">
        <v>111.7</v>
      </c>
      <c r="I206">
        <v>113.68</v>
      </c>
      <c r="J206">
        <v>123.73</v>
      </c>
      <c r="K206">
        <v>63.645000000000003</v>
      </c>
      <c r="L206">
        <v>98.24</v>
      </c>
      <c r="M206">
        <v>185.53</v>
      </c>
      <c r="N206">
        <v>77.602005000000005</v>
      </c>
      <c r="O206">
        <v>47.74</v>
      </c>
      <c r="P206">
        <v>165.97</v>
      </c>
      <c r="Q206">
        <v>138.55000000000001</v>
      </c>
      <c r="R206">
        <v>135.91999999999999</v>
      </c>
      <c r="S206">
        <v>173.57</v>
      </c>
      <c r="T206">
        <v>69.650000000000006</v>
      </c>
      <c r="U206">
        <v>72.27</v>
      </c>
      <c r="V206">
        <v>84.47</v>
      </c>
      <c r="W206">
        <v>29.76</v>
      </c>
      <c r="X206">
        <v>36.96</v>
      </c>
      <c r="Y206">
        <v>42.25</v>
      </c>
      <c r="Z206">
        <v>49.25</v>
      </c>
      <c r="AA206">
        <v>75.53</v>
      </c>
      <c r="AB206">
        <v>86.12</v>
      </c>
      <c r="AC206">
        <v>139.21</v>
      </c>
      <c r="AD206">
        <v>15.04</v>
      </c>
      <c r="AE206">
        <v>50.08</v>
      </c>
      <c r="AF206">
        <v>64.489999999999995</v>
      </c>
      <c r="AG206">
        <v>78.033699999999996</v>
      </c>
      <c r="AH206">
        <v>86.99</v>
      </c>
      <c r="AI206">
        <v>94.1</v>
      </c>
      <c r="AJ206">
        <v>31.35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47.62</v>
      </c>
      <c r="D209" s="12">
        <f t="shared" si="0"/>
        <v>58.41</v>
      </c>
      <c r="E209" s="12">
        <f t="shared" si="0"/>
        <v>50.18</v>
      </c>
      <c r="F209" s="12">
        <f t="shared" si="0"/>
        <v>75.23</v>
      </c>
      <c r="G209" s="12">
        <f t="shared" si="0"/>
        <v>139.27000000000001</v>
      </c>
      <c r="H209" s="12">
        <f t="shared" si="0"/>
        <v>133.47999999999999</v>
      </c>
      <c r="I209" s="12">
        <f t="shared" si="0"/>
        <v>161.30000000000001</v>
      </c>
      <c r="J209" s="12">
        <f t="shared" si="0"/>
        <v>154.86000000000001</v>
      </c>
      <c r="K209" s="12">
        <f t="shared" si="0"/>
        <v>70.88</v>
      </c>
      <c r="L209" s="12">
        <f t="shared" si="0"/>
        <v>129.34</v>
      </c>
      <c r="M209" s="12">
        <f t="shared" si="0"/>
        <v>230.91</v>
      </c>
      <c r="N209" s="12">
        <f t="shared" si="0"/>
        <v>92.31</v>
      </c>
      <c r="O209" s="12">
        <f t="shared" si="0"/>
        <v>66.05</v>
      </c>
      <c r="P209" s="12">
        <f t="shared" si="0"/>
        <v>251.51</v>
      </c>
      <c r="Q209" s="12">
        <f t="shared" ref="Q209:AI209" si="3">Q6</f>
        <v>153.13</v>
      </c>
      <c r="R209" s="12">
        <f t="shared" si="3"/>
        <v>145.91</v>
      </c>
      <c r="S209" s="12">
        <f t="shared" si="3"/>
        <v>199.51</v>
      </c>
      <c r="T209" s="12">
        <f t="shared" si="3"/>
        <v>78.12</v>
      </c>
      <c r="U209" s="12">
        <f t="shared" si="3"/>
        <v>82.24</v>
      </c>
      <c r="V209" s="12">
        <f t="shared" si="3"/>
        <v>97.63</v>
      </c>
      <c r="W209" s="12">
        <f t="shared" si="3"/>
        <v>43.15</v>
      </c>
      <c r="X209" s="12">
        <f t="shared" si="3"/>
        <v>45.81</v>
      </c>
      <c r="Y209" s="12">
        <f t="shared" si="3"/>
        <v>41.49</v>
      </c>
      <c r="Z209" s="12">
        <f t="shared" si="3"/>
        <v>42.86</v>
      </c>
      <c r="AA209" s="12">
        <f t="shared" si="3"/>
        <v>73.069999999999993</v>
      </c>
      <c r="AB209" s="12">
        <f t="shared" si="3"/>
        <v>90.34</v>
      </c>
      <c r="AC209" s="12">
        <f t="shared" si="3"/>
        <v>134.87</v>
      </c>
      <c r="AD209" s="12">
        <f t="shared" si="3"/>
        <v>13.44</v>
      </c>
      <c r="AE209" s="12">
        <f t="shared" si="3"/>
        <v>37.340000000000003</v>
      </c>
      <c r="AF209" s="12">
        <f t="shared" si="3"/>
        <v>81.95</v>
      </c>
      <c r="AG209" s="12">
        <f t="shared" si="3"/>
        <v>104.40009999999999</v>
      </c>
      <c r="AH209" s="12">
        <f t="shared" si="3"/>
        <v>97.51</v>
      </c>
      <c r="AI209" s="12">
        <f t="shared" si="3"/>
        <v>106.93</v>
      </c>
      <c r="AJ209" s="12">
        <f t="shared" ref="AJ209" si="4">AJ6</f>
        <v>38.04</v>
      </c>
    </row>
    <row r="210" spans="2:36" x14ac:dyDescent="0.35">
      <c r="B210" t="s">
        <v>32</v>
      </c>
      <c r="C210" s="12">
        <f>AVERAGE(C6:C35)</f>
        <v>45.528666666666666</v>
      </c>
      <c r="D210" s="12">
        <f t="shared" ref="D210:P210" si="5">AVERAGE(D6:D35)</f>
        <v>56.672333333333341</v>
      </c>
      <c r="E210" s="12">
        <f t="shared" si="5"/>
        <v>47.585666666666661</v>
      </c>
      <c r="F210" s="12">
        <f t="shared" si="5"/>
        <v>71.335846666666669</v>
      </c>
      <c r="G210" s="12">
        <f t="shared" si="5"/>
        <v>134.36133333333331</v>
      </c>
      <c r="H210" s="12">
        <f t="shared" si="5"/>
        <v>129.49607333333333</v>
      </c>
      <c r="I210" s="12">
        <f t="shared" si="5"/>
        <v>151.6851666666667</v>
      </c>
      <c r="J210" s="12">
        <f t="shared" si="5"/>
        <v>149.24333333333334</v>
      </c>
      <c r="K210" s="12">
        <f t="shared" si="5"/>
        <v>68.3</v>
      </c>
      <c r="L210" s="12">
        <f t="shared" si="5"/>
        <v>124.91333333333331</v>
      </c>
      <c r="M210" s="12">
        <f t="shared" si="5"/>
        <v>223.71833333333331</v>
      </c>
      <c r="N210" s="12">
        <f t="shared" si="5"/>
        <v>89.339666666666673</v>
      </c>
      <c r="O210" s="12">
        <f t="shared" si="5"/>
        <v>63.089416666666679</v>
      </c>
      <c r="P210" s="12">
        <f t="shared" si="5"/>
        <v>243.23099999999994</v>
      </c>
      <c r="Q210" s="12">
        <f t="shared" ref="Q210:AI210" si="6">AVERAGE(Q6:Q35)</f>
        <v>153.90366666666665</v>
      </c>
      <c r="R210" s="12">
        <f t="shared" si="6"/>
        <v>145.33599999999996</v>
      </c>
      <c r="S210" s="12">
        <f t="shared" si="6"/>
        <v>196.1816666666667</v>
      </c>
      <c r="T210" s="12">
        <f t="shared" si="6"/>
        <v>76.00266666666667</v>
      </c>
      <c r="U210" s="12">
        <f t="shared" si="6"/>
        <v>82.538333333333355</v>
      </c>
      <c r="V210" s="12">
        <f t="shared" si="6"/>
        <v>94.812333333333356</v>
      </c>
      <c r="W210" s="12">
        <f t="shared" si="6"/>
        <v>39.911666666666676</v>
      </c>
      <c r="X210" s="12">
        <f t="shared" si="6"/>
        <v>44.827000000000005</v>
      </c>
      <c r="Y210" s="12">
        <f t="shared" si="6"/>
        <v>40.780999999999992</v>
      </c>
      <c r="Z210" s="12">
        <f t="shared" si="6"/>
        <v>41.263000000000005</v>
      </c>
      <c r="AA210" s="12">
        <f t="shared" si="6"/>
        <v>73.581293333333335</v>
      </c>
      <c r="AB210" s="12">
        <f t="shared" si="6"/>
        <v>89.113000000000014</v>
      </c>
      <c r="AC210" s="12">
        <f t="shared" si="6"/>
        <v>133.91466666666668</v>
      </c>
      <c r="AD210" s="12">
        <f t="shared" si="6"/>
        <v>14.174666666666669</v>
      </c>
      <c r="AE210" s="12">
        <f t="shared" si="6"/>
        <v>40.416666666666664</v>
      </c>
      <c r="AF210" s="12">
        <f t="shared" si="6"/>
        <v>79.685666666666677</v>
      </c>
      <c r="AG210" s="12">
        <f t="shared" si="6"/>
        <v>99.166496666666674</v>
      </c>
      <c r="AH210" s="12">
        <f t="shared" si="6"/>
        <v>96.833666666666659</v>
      </c>
      <c r="AI210" s="12">
        <f t="shared" si="6"/>
        <v>105.98100000000001</v>
      </c>
      <c r="AJ210" s="12">
        <f t="shared" ref="AJ210" si="7">AVERAGE(AJ6:AJ35)</f>
        <v>37.259000000000007</v>
      </c>
    </row>
    <row r="211" spans="2:36" x14ac:dyDescent="0.35">
      <c r="B211" t="s">
        <v>33</v>
      </c>
      <c r="C211" s="12">
        <f>AVERAGE(C6:C65)</f>
        <v>44.574333333333328</v>
      </c>
      <c r="D211" s="12">
        <f t="shared" ref="D211:P211" si="8">AVERAGE(D6:D65)</f>
        <v>55.39166666666668</v>
      </c>
      <c r="E211" s="12">
        <f t="shared" si="8"/>
        <v>47.016500000000001</v>
      </c>
      <c r="F211" s="12">
        <f t="shared" si="8"/>
        <v>69.960891666666669</v>
      </c>
      <c r="G211" s="12">
        <f t="shared" si="8"/>
        <v>130.44166666666666</v>
      </c>
      <c r="H211" s="12">
        <f t="shared" si="8"/>
        <v>127.83949499999999</v>
      </c>
      <c r="I211" s="12">
        <f t="shared" si="8"/>
        <v>145.40204166666669</v>
      </c>
      <c r="J211" s="12">
        <f t="shared" si="8"/>
        <v>145.6198333333333</v>
      </c>
      <c r="K211" s="12">
        <f t="shared" si="8"/>
        <v>66.739083333333326</v>
      </c>
      <c r="L211" s="12">
        <f t="shared" si="8"/>
        <v>120.82066666666661</v>
      </c>
      <c r="M211" s="12">
        <f t="shared" si="8"/>
        <v>218.74799999999991</v>
      </c>
      <c r="N211" s="12">
        <f t="shared" si="8"/>
        <v>86.691166666666675</v>
      </c>
      <c r="O211" s="12">
        <f t="shared" si="8"/>
        <v>61.402041666666669</v>
      </c>
      <c r="P211" s="12">
        <f t="shared" si="8"/>
        <v>238.76899999999986</v>
      </c>
      <c r="Q211" s="12">
        <f t="shared" ref="Q211:AI211" si="9">AVERAGE(Q6:Q65)</f>
        <v>153.19449999999995</v>
      </c>
      <c r="R211" s="12">
        <f t="shared" si="9"/>
        <v>145.34749999999997</v>
      </c>
      <c r="S211" s="12">
        <f t="shared" si="9"/>
        <v>188.98599999999993</v>
      </c>
      <c r="T211" s="12">
        <f t="shared" si="9"/>
        <v>75.732166666666657</v>
      </c>
      <c r="U211" s="12">
        <f t="shared" si="9"/>
        <v>81.482333333333344</v>
      </c>
      <c r="V211" s="12">
        <f t="shared" si="9"/>
        <v>92.827500000000029</v>
      </c>
      <c r="W211" s="12">
        <f t="shared" si="9"/>
        <v>38.701499999999996</v>
      </c>
      <c r="X211" s="12">
        <f t="shared" si="9"/>
        <v>43.232166666666643</v>
      </c>
      <c r="Y211" s="12">
        <f t="shared" si="9"/>
        <v>39.581166666666675</v>
      </c>
      <c r="Z211" s="12">
        <f t="shared" si="9"/>
        <v>39.102333333333334</v>
      </c>
      <c r="AA211" s="12">
        <f t="shared" si="9"/>
        <v>72.547646666666679</v>
      </c>
      <c r="AB211" s="12">
        <f t="shared" si="9"/>
        <v>89.372999999999962</v>
      </c>
      <c r="AC211" s="12">
        <f t="shared" si="9"/>
        <v>135.75600000000003</v>
      </c>
      <c r="AD211" s="12">
        <f t="shared" si="9"/>
        <v>14.118833333333333</v>
      </c>
      <c r="AE211" s="12">
        <f t="shared" si="9"/>
        <v>40.527999999999999</v>
      </c>
      <c r="AF211" s="12">
        <f t="shared" si="9"/>
        <v>77.031500000000008</v>
      </c>
      <c r="AG211" s="12">
        <f t="shared" si="9"/>
        <v>94.847130000000007</v>
      </c>
      <c r="AH211" s="12">
        <f t="shared" si="9"/>
        <v>94.545166666666631</v>
      </c>
      <c r="AI211" s="12">
        <f t="shared" si="9"/>
        <v>103.6221666666667</v>
      </c>
      <c r="AJ211" s="12">
        <f t="shared" ref="AJ211" si="10">AVERAGE(AJ6:AJ65)</f>
        <v>36.550500000000007</v>
      </c>
    </row>
    <row r="212" spans="2:36" x14ac:dyDescent="0.35">
      <c r="B212" t="s">
        <v>34</v>
      </c>
      <c r="C212" s="12">
        <f>AVERAGE(C6:C206)</f>
        <v>41.796865671641783</v>
      </c>
      <c r="D212" s="12">
        <f t="shared" ref="D212:P212" si="11">AVERAGE(D6:D206)</f>
        <v>51.286666666666662</v>
      </c>
      <c r="E212" s="12">
        <f t="shared" si="11"/>
        <v>43.202238805970147</v>
      </c>
      <c r="F212" s="12">
        <f t="shared" si="11"/>
        <v>65.835842606965215</v>
      </c>
      <c r="G212" s="12">
        <f t="shared" si="11"/>
        <v>123.79398009950251</v>
      </c>
      <c r="H212" s="12">
        <f t="shared" si="11"/>
        <v>122.60177064676616</v>
      </c>
      <c r="I212" s="12">
        <f t="shared" si="11"/>
        <v>136.10883084577114</v>
      </c>
      <c r="J212" s="12">
        <f t="shared" si="11"/>
        <v>134.52074626865667</v>
      </c>
      <c r="K212" s="12">
        <f t="shared" si="11"/>
        <v>66.59939054726371</v>
      </c>
      <c r="L212" s="12">
        <f t="shared" si="11"/>
        <v>110.12858208955221</v>
      </c>
      <c r="M212" s="12">
        <f t="shared" si="11"/>
        <v>212.20512437810925</v>
      </c>
      <c r="N212" s="12">
        <f t="shared" si="11"/>
        <v>84.588507915422881</v>
      </c>
      <c r="O212" s="12">
        <f t="shared" si="11"/>
        <v>57.887808457711422</v>
      </c>
      <c r="P212" s="12">
        <f t="shared" si="11"/>
        <v>228.51014925373127</v>
      </c>
      <c r="Q212" s="12">
        <f t="shared" ref="Q212:AI212" si="12">AVERAGE(Q6:Q206)</f>
        <v>146.71</v>
      </c>
      <c r="R212" s="12">
        <f t="shared" si="12"/>
        <v>138.73407960198995</v>
      </c>
      <c r="S212" s="12">
        <f t="shared" si="12"/>
        <v>182.15512437810941</v>
      </c>
      <c r="T212" s="12">
        <f t="shared" si="12"/>
        <v>74.560447761194041</v>
      </c>
      <c r="U212" s="12">
        <f t="shared" si="12"/>
        <v>77.247164179104431</v>
      </c>
      <c r="V212" s="12">
        <f t="shared" si="12"/>
        <v>89.726169154228856</v>
      </c>
      <c r="W212" s="12">
        <f t="shared" si="12"/>
        <v>34.070895522388049</v>
      </c>
      <c r="X212" s="12">
        <f t="shared" si="12"/>
        <v>42.662388059701463</v>
      </c>
      <c r="Y212" s="12">
        <f t="shared" si="12"/>
        <v>40.959029850746276</v>
      </c>
      <c r="Z212" s="12">
        <f t="shared" si="12"/>
        <v>42.182437810945274</v>
      </c>
      <c r="AA212" s="12">
        <f t="shared" si="12"/>
        <v>72.40668557213931</v>
      </c>
      <c r="AB212" s="12">
        <f t="shared" si="12"/>
        <v>89.682587064676582</v>
      </c>
      <c r="AC212" s="12">
        <f t="shared" si="12"/>
        <v>142.30517412935316</v>
      </c>
      <c r="AD212" s="12">
        <f t="shared" si="12"/>
        <v>14.039054726368159</v>
      </c>
      <c r="AE212" s="12">
        <f t="shared" si="12"/>
        <v>42.78373134328362</v>
      </c>
      <c r="AF212" s="12">
        <f t="shared" si="12"/>
        <v>69.386915422885608</v>
      </c>
      <c r="AG212" s="12">
        <f t="shared" si="12"/>
        <v>81.163181592039777</v>
      </c>
      <c r="AH212" s="12">
        <f t="shared" si="12"/>
        <v>87.349701492537278</v>
      </c>
      <c r="AI212" s="12">
        <f t="shared" si="12"/>
        <v>95.702388059701534</v>
      </c>
      <c r="AJ212" s="12">
        <f t="shared" ref="AJ212" si="13">AVERAGE(AJ6:AJ206)</f>
        <v>35.21004975124378</v>
      </c>
    </row>
    <row r="213" spans="2:36" x14ac:dyDescent="0.35">
      <c r="B213" t="s">
        <v>35</v>
      </c>
      <c r="C213" s="12">
        <f>C209/C210</f>
        <v>1.0459344295901483</v>
      </c>
      <c r="D213" s="12">
        <f t="shared" ref="D213:AI213" si="14">D209/D210</f>
        <v>1.030661639718381</v>
      </c>
      <c r="E213" s="12">
        <f t="shared" si="14"/>
        <v>1.0545192179717984</v>
      </c>
      <c r="F213" s="12">
        <f t="shared" si="14"/>
        <v>1.054589011209605</v>
      </c>
      <c r="G213" s="12">
        <f t="shared" si="14"/>
        <v>1.0365333280408058</v>
      </c>
      <c r="H213" s="12">
        <f t="shared" si="14"/>
        <v>1.0307648453278713</v>
      </c>
      <c r="I213" s="12">
        <f t="shared" si="14"/>
        <v>1.0633867737012297</v>
      </c>
      <c r="J213" s="12">
        <f t="shared" si="14"/>
        <v>1.0376342885221004</v>
      </c>
      <c r="K213" s="12">
        <f t="shared" si="14"/>
        <v>1.037774524158126</v>
      </c>
      <c r="L213" s="12">
        <f t="shared" si="14"/>
        <v>1.035437903613172</v>
      </c>
      <c r="M213" s="12">
        <f t="shared" si="14"/>
        <v>1.0321460765396966</v>
      </c>
      <c r="N213" s="12">
        <f t="shared" si="14"/>
        <v>1.0332476428909889</v>
      </c>
      <c r="O213" s="12">
        <f t="shared" si="14"/>
        <v>1.0469267824899313</v>
      </c>
      <c r="P213" s="12">
        <f t="shared" si="14"/>
        <v>1.0340376021148623</v>
      </c>
      <c r="Q213" s="12">
        <f t="shared" si="14"/>
        <v>0.99497304590967084</v>
      </c>
      <c r="R213" s="12">
        <f t="shared" si="14"/>
        <v>1.0039494688170862</v>
      </c>
      <c r="S213" s="12">
        <f t="shared" si="14"/>
        <v>1.0169655676286433</v>
      </c>
      <c r="T213" s="12">
        <f t="shared" si="14"/>
        <v>1.0278586716255571</v>
      </c>
      <c r="U213" s="12">
        <f t="shared" si="14"/>
        <v>0.99638551784019513</v>
      </c>
      <c r="V213" s="12">
        <f t="shared" si="14"/>
        <v>1.0297183559100958</v>
      </c>
      <c r="W213" s="12">
        <f t="shared" si="14"/>
        <v>1.081137512005679</v>
      </c>
      <c r="X213" s="12">
        <f t="shared" si="14"/>
        <v>1.0219287482990163</v>
      </c>
      <c r="Y213" s="12">
        <f t="shared" si="14"/>
        <v>1.0173855471910942</v>
      </c>
      <c r="Z213" s="12">
        <f t="shared" si="14"/>
        <v>1.038702954220488</v>
      </c>
      <c r="AA213" s="12">
        <f t="shared" si="14"/>
        <v>0.99305131358568122</v>
      </c>
      <c r="AB213" s="12">
        <f t="shared" si="14"/>
        <v>1.0137690348209576</v>
      </c>
      <c r="AC213" s="12">
        <f t="shared" si="14"/>
        <v>1.0071338962125134</v>
      </c>
      <c r="AD213" s="12">
        <f t="shared" si="14"/>
        <v>0.94817044492521851</v>
      </c>
      <c r="AE213" s="12">
        <f t="shared" si="14"/>
        <v>0.92387628865979399</v>
      </c>
      <c r="AF213" s="12">
        <f t="shared" si="14"/>
        <v>1.0284158171482114</v>
      </c>
      <c r="AG213" s="12">
        <f t="shared" si="14"/>
        <v>1.0527759224057829</v>
      </c>
      <c r="AH213" s="12">
        <f t="shared" si="14"/>
        <v>1.0069844854234582</v>
      </c>
      <c r="AI213" s="12">
        <f t="shared" si="14"/>
        <v>1.0089544352289561</v>
      </c>
      <c r="AJ213" s="12">
        <f t="shared" ref="AJ213" si="15">AJ209/AJ210</f>
        <v>1.0209613784588956</v>
      </c>
    </row>
    <row r="214" spans="2:36" x14ac:dyDescent="0.35">
      <c r="B214" t="s">
        <v>36</v>
      </c>
      <c r="C214" s="12">
        <f>C209/C211</f>
        <v>1.0683278119695192</v>
      </c>
      <c r="D214" s="12">
        <f t="shared" ref="D214:AI214" si="16">D209/D211</f>
        <v>1.0544907477057317</v>
      </c>
      <c r="E214" s="12">
        <f t="shared" si="16"/>
        <v>1.0672848893473568</v>
      </c>
      <c r="F214" s="12">
        <f t="shared" si="16"/>
        <v>1.0753150539938563</v>
      </c>
      <c r="G214" s="12">
        <f t="shared" si="16"/>
        <v>1.0676803168721651</v>
      </c>
      <c r="H214" s="12">
        <f t="shared" si="16"/>
        <v>1.0441217716011786</v>
      </c>
      <c r="I214" s="12">
        <f t="shared" si="16"/>
        <v>1.1093379305483158</v>
      </c>
      <c r="J214" s="12">
        <f t="shared" si="16"/>
        <v>1.0634540395710752</v>
      </c>
      <c r="K214" s="12">
        <f t="shared" si="16"/>
        <v>1.0620463521499772</v>
      </c>
      <c r="L214" s="12">
        <f t="shared" si="16"/>
        <v>1.0705122192119454</v>
      </c>
      <c r="M214" s="12">
        <f t="shared" si="16"/>
        <v>1.0555982226123215</v>
      </c>
      <c r="N214" s="12">
        <f t="shared" si="16"/>
        <v>1.0648143697839263</v>
      </c>
      <c r="O214" s="12">
        <f t="shared" si="16"/>
        <v>1.0756971300492857</v>
      </c>
      <c r="P214" s="12">
        <f t="shared" si="16"/>
        <v>1.0533611984805404</v>
      </c>
      <c r="Q214" s="12">
        <f t="shared" si="16"/>
        <v>0.99957896660780932</v>
      </c>
      <c r="R214" s="12">
        <f t="shared" si="16"/>
        <v>1.0038700356043277</v>
      </c>
      <c r="S214" s="12">
        <f t="shared" si="16"/>
        <v>1.05568666462066</v>
      </c>
      <c r="T214" s="12">
        <f t="shared" si="16"/>
        <v>1.0315299751536666</v>
      </c>
      <c r="U214" s="12">
        <f t="shared" si="16"/>
        <v>1.009298539151636</v>
      </c>
      <c r="V214" s="12">
        <f t="shared" si="16"/>
        <v>1.0517357464113539</v>
      </c>
      <c r="W214" s="12">
        <f t="shared" si="16"/>
        <v>1.1149438652248622</v>
      </c>
      <c r="X214" s="12">
        <f t="shared" si="16"/>
        <v>1.0596276692123541</v>
      </c>
      <c r="Y214" s="12">
        <f t="shared" si="16"/>
        <v>1.0482257976226066</v>
      </c>
      <c r="Z214" s="12">
        <f t="shared" si="16"/>
        <v>1.096098272055376</v>
      </c>
      <c r="AA214" s="12">
        <f t="shared" si="16"/>
        <v>1.0072001416632212</v>
      </c>
      <c r="AB214" s="12">
        <f t="shared" si="16"/>
        <v>1.0108198225414839</v>
      </c>
      <c r="AC214" s="12">
        <f t="shared" si="16"/>
        <v>0.99347358496125382</v>
      </c>
      <c r="AD214" s="12">
        <f t="shared" si="16"/>
        <v>0.95192001227674616</v>
      </c>
      <c r="AE214" s="12">
        <f t="shared" si="16"/>
        <v>0.92133833399131471</v>
      </c>
      <c r="AF214" s="12">
        <f t="shared" si="16"/>
        <v>1.0638505027164211</v>
      </c>
      <c r="AG214" s="12">
        <f t="shared" si="16"/>
        <v>1.1007196527717811</v>
      </c>
      <c r="AH214" s="12">
        <f t="shared" si="16"/>
        <v>1.031358909586424</v>
      </c>
      <c r="AI214" s="12">
        <f t="shared" si="16"/>
        <v>1.0319220630077539</v>
      </c>
      <c r="AJ214" s="12">
        <f t="shared" ref="AJ214" si="17">AJ209/AJ211</f>
        <v>1.0407518365001844</v>
      </c>
    </row>
    <row r="215" spans="2:36" x14ac:dyDescent="0.35">
      <c r="B215" t="s">
        <v>37</v>
      </c>
      <c r="C215" s="12">
        <f>C209/C212</f>
        <v>1.1393198804452238</v>
      </c>
      <c r="D215" s="12">
        <f t="shared" ref="D215:AI215" si="18">D209/D212</f>
        <v>1.1388924996750294</v>
      </c>
      <c r="E215" s="12">
        <f t="shared" si="18"/>
        <v>1.1615138795322244</v>
      </c>
      <c r="F215" s="12">
        <f t="shared" si="18"/>
        <v>1.1426906229349438</v>
      </c>
      <c r="G215" s="12">
        <f t="shared" si="18"/>
        <v>1.1250143172394835</v>
      </c>
      <c r="H215" s="12">
        <f t="shared" si="18"/>
        <v>1.0887281586215882</v>
      </c>
      <c r="I215" s="12">
        <f t="shared" si="18"/>
        <v>1.1850810781173613</v>
      </c>
      <c r="J215" s="12">
        <f t="shared" si="18"/>
        <v>1.1511978954586159</v>
      </c>
      <c r="K215" s="12">
        <f t="shared" si="18"/>
        <v>1.0642740033739266</v>
      </c>
      <c r="L215" s="12">
        <f t="shared" si="18"/>
        <v>1.1744453396741803</v>
      </c>
      <c r="M215" s="12">
        <f t="shared" si="18"/>
        <v>1.0881452588701968</v>
      </c>
      <c r="N215" s="12">
        <f t="shared" si="18"/>
        <v>1.091282991920103</v>
      </c>
      <c r="O215" s="12">
        <f t="shared" si="18"/>
        <v>1.1410001822447859</v>
      </c>
      <c r="P215" s="12">
        <f t="shared" si="18"/>
        <v>1.1006513313364052</v>
      </c>
      <c r="Q215" s="12">
        <f t="shared" si="18"/>
        <v>1.0437597982414286</v>
      </c>
      <c r="R215" s="12">
        <f t="shared" si="18"/>
        <v>1.0517242801379216</v>
      </c>
      <c r="S215" s="12">
        <f t="shared" si="18"/>
        <v>1.0952752533377328</v>
      </c>
      <c r="T215" s="12">
        <f t="shared" si="18"/>
        <v>1.0477404890352413</v>
      </c>
      <c r="U215" s="12">
        <f t="shared" si="18"/>
        <v>1.0646345516233997</v>
      </c>
      <c r="V215" s="12">
        <f t="shared" si="18"/>
        <v>1.0880883572794173</v>
      </c>
      <c r="W215" s="12">
        <f t="shared" si="18"/>
        <v>1.2664768371481769</v>
      </c>
      <c r="X215" s="12">
        <f t="shared" si="18"/>
        <v>1.0737795534533554</v>
      </c>
      <c r="Y215" s="12">
        <f t="shared" si="18"/>
        <v>1.0129634454524086</v>
      </c>
      <c r="Z215" s="12">
        <f t="shared" si="18"/>
        <v>1.0160626607710879</v>
      </c>
      <c r="AA215" s="12">
        <f t="shared" si="18"/>
        <v>1.0091609555473966</v>
      </c>
      <c r="AB215" s="12">
        <f t="shared" si="18"/>
        <v>1.0073304412466304</v>
      </c>
      <c r="AC215" s="12">
        <f t="shared" si="18"/>
        <v>0.94775190589630498</v>
      </c>
      <c r="AD215" s="12">
        <f t="shared" si="18"/>
        <v>0.95732941155624851</v>
      </c>
      <c r="AE215" s="12">
        <f t="shared" si="18"/>
        <v>0.87276165092743374</v>
      </c>
      <c r="AF215" s="12">
        <f t="shared" si="18"/>
        <v>1.1810584099400787</v>
      </c>
      <c r="AG215" s="12">
        <f t="shared" si="18"/>
        <v>1.2862987619775519</v>
      </c>
      <c r="AH215" s="12">
        <f t="shared" si="18"/>
        <v>1.1163174954676951</v>
      </c>
      <c r="AI215" s="12">
        <f t="shared" si="18"/>
        <v>1.1173179914099365</v>
      </c>
      <c r="AJ215" s="12">
        <f t="shared" ref="AJ215" si="19">AJ209/AJ212</f>
        <v>1.0803733669435174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9332703"><![CDATA[{"RSPT^P_PRICE(0,-200D)":[38.04,38.04,37.98,37.96,38.79,38.41,38.11,38.25,37.8,37.37,37.55,37.2,37.23,36.88,37.7,37.78,38.04,37.28,37.35,37.19,37.11,37.19,36.3,36.54,36.45,36.44,36.09,36.07,35.41,35.22,34.77,35.52,35.77,35.67,37.07,36.66,36.47,36.92,36.8,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],"XRT^P_PRICE(0,-200D)":[78.12,78.23,78.45,77.24,76.16,76.03,74.89,75.48,75.69,75.32,76.82,74.98,75.29,76.28,77.69,77.85,77.4,76.42,77.13,76.52,76.57,77.21,76.31,76.26,75.64,75.52,73.4,72.28,72.35,72.55,72.52,73.77,74.13,75.04,76.32,76.18,76.56,77.7,77.98,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],"KIE^P_PRICE(0,-200D)":[58.41,58.68,58.21,57.8,57.78,57.33,56.73,56.98,56.34,55.65,57.63,56.48,56.77,56.73,56.75,56.48,56.42,56.34,56.38,56.69,56.46,56.69,56.63,56.62,56.53,55.92,55.29,54.68,55.25,55.52,55.18,55.86,56.4,56.28,56.48,56.18,55.69,55.34,55.22,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],"XTL^P_PRICE(0)/P_PRICE_HIGH_PR(0,,,,,,\"PRICE\",\"CLOSE\",\"52W\")":1.0,"XOP^P_PRICE(0)/P_PRICE_HIGH_PR(0,,,,,,\"PRICE\",\"CLOSE\",\"52W\")":0.8398406,"PICK^P_PRICE(0)/P_PRICE_HIGH_PR(0,,,,,,\"PRICE\",\"CLOSE\",\"52W\")":0.89960974,"XLP^P_PRICE(0)/P_PRICE_HIGH_PR(0,,,,,,\"PRICE\",\"CLOSE\",\"52W\")":0.97602654,"XLV^P_PRICE(0)/P_PRICE_HIGH_PR(0,,,,,,\"PRICE\",\"CLOSE\",\"52W\")":0.97386163,"XLK^P_PRICE(0)/P_PRICE_HIGH_PR(0,,,,,,\"PRICE\",\"CLOSE\",\"52W\")":0.9715164,"PRN^P_PRICE(0)/P_PRICE_HIGH_PR(0,,,,,,\"PRICE\",\"CLOSE\",\"52W\")":0.99678653,"IAT^P_PRICE(0)/P_PRICE_HIGH_PR(0,,,,,,\"PRICE\",\"CLOSE\",\"52W\")":0.99445105,"RWR^FMA_PCT_ABOVE_MAVG(200,0,,,,\"PORTAGG\")":86.4077669902913,"XOP^PERCENT_CHANGE(FMA_EPS(+1,0,,,,\"PORTAGG\",\"MEAN\"),FMA_EPS(+1,-3AM,,,,\"PORTAGG\",\"MEAN\"))":-19.2084408498124,"COPX^PERCENT_CHANGE(FMA_EPS(+1,0,,,,\"PORTAGG\",\"MEAN\"),FMA_EPS(+1,-1AM,,,,\"PORTAGG\",\"MEAN\"))":-4.59192628190803,"XLY^FMA_PCT_ABOVE_MAVG(200,0,,,,\"PORTAGG\")":74.5098039215686,"PSCI^PERCENT_CHANGE(FMA_EPS(+1,0,,,,\"PORTAGG\",\"MEAN\"),FMA_EPS(+1,-1AM,,,,\"PORTAGG\",\"MEAN\"))":0.559856128290459,"XLF^FMA_PCT_ABOVE_MAVG(200,0,,,,\"PORTAGG\")":94.5205479452055,"TAN^COUNT(OS_TOP_HLDG_NAME(ALL,0D,,MTD,,ALL,EQ))":36,"LIT^FMA_COS_DOWN(\"EPS\",\"1M\",+1,0,,,\"PORTAGG\",\"MEANR\")":22.0,"XLP^FMA_COS_UP(\"EPS\",\"1M\",+1,0,,,\"PORTAGG\",\"MEANR\")":9.0,"PTF^COUNT(OS_TOP_HLDG_NAME(ALL,0D,,MTD,,ALL,EQ))":35,"ITA^FMA_COS_DOWN(\"EPS\",\"1M\",+1,0,,,\"PORTAGG\",\"MEANR\")":15.0,"IAT^FMA_COS_UP(\"EPS\",\"1M\",+1,0,,,\"PORTAGG\",\"MEANR\")":12.0,"MOO^FG_COMPANY_NAME":"VanEck Agribusiness ETF","IYT^FG_COMPANY_NAME":"iShares US Transportation ETF","RWR^FG_TOTAL_RETURNC(-1AM,-2AM)":6.9822907,"TAN^FG_TOTAL_RETURNC(-1AM,-2AM)":1.8427491,"MOO^FG_TOTAL_RETURNC(-1AM,-2AM)":1.532495,"GDX^FG_TOTAL_RETURNC(-1AM,-2AM)":1.4809012,"XLY^FG_TOTAL_RETURNC(-1AM,-2AM)":5.2531004,"PTF^FG_TOTAL_RETURNC(-1AM,-2AM)":-3.5708547,"IYT^FG_TOTAL_RETURNC(-1AM,-2AM)":3.9395332,"XLI^FG_TOTAL_RETURNC(-1AM,-2AM)":3.8434267,"XLF^FG_TOTAL_RETURNC(-1AM,-2AM)":3.2442212,"XLP^FG_COMPANY_NAME":"Consumer Staples Select Sector SPDR Fund","IAT^FG_COMPANY_NAME":"iShares U.S. Regional Banks ETF","XTL^FG_TOTAL_RETURNC(0,-6AM)":54.804134,"XOP^FG_TOTAL_RETURNC(0,-6AM)":-9.989452,"PICK^FG_TOTAL_RETURNC(0,-6AM)":-2.0284355,"XLP^FG_TOTAL_RETURNC(0,-6AM)":12.984252,"XLV^FG_TOTAL_RETURNC(0,-6AM)":11.464834,"XLK^FG_TOTAL_RETURNC(0,-6AM)":17.88603,"PRN^FG_TOTAL_RETURNC(0,-6AM)":22.995985,"IAT^FG_TOTAL_RETURNC(0,-6AM)":28.58324,"TAN^FG_COMPANY_NAME":"Invesco Solar ETF","PTF^FG_COMPANY_NAME":"Invesco Dorsey Wright Technology Momentum ETF","LIT^FMA_COS_UP(\"EPS\",\"1M\",+1,0,,,\"PORTAGG\",\"MEANR\")":9.0,"TAN^FG_TOTAL_RETURNC(0,-3AM)":-10.520011,"XLK^PERCENT_CHANGE(FMA_EPS(+1,0,,,,\"PORTAGG\",\"MEAN\"),FMA_EPS(+1,-3AM,,,,\"PORTAGG\",\"MEAN\"))":2.66446086440746,"XLV^FG_TOTAL_RETURNC(0,-3AM)":4.4742346,"IAT^FG_TOTAL_RETURNC(0,-3AM)":9.843266,"ICLN^FG_COMPANY_NAME":"iShares Global Clean Energy ETF","PRN^COUNT(OS_TOP_HLDG_NAME(ALL,0D,,MTD,,ALL,EQ))":44,"XLY^FG_COMPANY_NAME":"Consumer Discretionary Select Sector SPDR Fund","XOP^FG_TOTAL_RETURNC(0,-1AM)":2.3322105,"PRN^FG_TOTAL_RETURNC(0,-1AM)":10.195768,"XLV^COUNT(OS_TOP_HLDG_NAME(ALL,0D,,MTD,,ALL,EQ))":63,"LIT^P_PRICE(0)/P_PRICE_HIGH_PR(0,,,,,,\"PRICE\",\"CLOSE\",\"52W\")":0.8256598,"KIE^FG_COMPANY_NAME":"SPDR S&P Insurance ETF","IGV^FG_TOTAL_RETURNC(0,-1AM)":6.262219,"PTF^FG_TOTAL_RETURNC(-1AM,-4AM)":-2.9987156,"XLF^P_PRICE(0,-200D)":[47.62,47.61,47.48,46.9,46.8,46.51,45.63,45.77,45.35,45.09,45.65,44.89,45.13,45.08,45.32,45.15,45.02,44.79,45.06,45.44,45.66,45.69,45.19,45.33,45.09,44.51,44.38,44.28,44.49,44.95,44.29,44.95,45.45,45.4,45.74,45.31,44.91,44.8,44.57,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],"XOP^PERCENT_CHANGE(FMA_EPS(+1,0,,,,\"PORTAGG\",\"MEAN\"),FMA_EPS(+1,-1AM,,,,\"PORTAGG\",\"MEAN\"))":-10.0550091310634,"IBB^PERCENT_CHANGE(FMA_EPS(+1,0,,,,\"PORTAGG\",\"MEAN\"),FMA_EPS(+1,-3AM,,,,\"PORTAGG\",\"MEAN\"))":null,"XLK^PERCENT_CHANGE(FMA_EPS(+1,0,,,,\"PORTAGG\",\"MEAN\"),FMA_EPS(+1,-1AM,,,,\"PORTAGG\",\"MEAN\"))":2.47242917896961,"IBB^P_PRICE(-1AM)/P_PRICE_HIGH_PR(-1AM,,,,,,\"PRICE\",\"CLOSE\",\"52W\")":0.9948746,"IGV^P_PRICE(-1AM)/P_PRICE_HIGH_PR(-1AM,,,,,,\"PRICE\",\"CLOSE\",\"52W\")":0.9768357,"RSPT^FG_COMPANY_NAME":"Invesco S&P 500 Equal Weight Technology ETF","XOP^FG_TOTAL_RETURNC(0,-3AM)":-7.9752326,"IGV^FG_TOTAL_RETURNC(-1AM,-7AM)":2.792573,"IAT^FG_TOTAL_RETURNC(0,-1AM)":6.405616,"RWR^FG_TOTAL_RETURNC(0,-3AM)":9.688198,"XLY^FG_TOTAL_RETURNC(0,-3AM)":5.496776,"IYT^FG_TOTAL_RETURNC(0,-3AM)":7.6022863,"IYG^FG_COMPANY_NAME":"iShares US Financial Services ETF","XLV^FG_COMPANY_NAME":"Health Care Select Sector SPDR Fund","RWR^FG_TOTAL_RETURNC(0,-1AM)":0.19398928,"IBB^P_PRICE(0)/P_PRICE_HIGH_PR(0,,,,,,\"PRICE\",\"CLOSE\",\"52W\")":0.9761825,"ITA^P_PRICE(0)/P_PRICE_HIGH_PR(0,,,,,,\"PRICE\",\"CLOSE\",\"52W\")":0.9997418,"XRT^FG_COMPANY_NAME":"SPDR S&P Retail ETF","GDX^FG_COMPANY_NAME":"VanEck Gold Miners ETF","XLF^FG_TOTAL_RETURNC(-1AM,-4AM)":9.927034,"RWR^P_PRICE(0,-200D)":[106.93,106.2,106.9,105.38,104.34,103.79,102.87,103.5,103.28,103.42,104.37,104.54,105.28,105.84,106.73,105.95,105.78,106.97,107.43,107.46,107.05,107.74,107.56,107.59,108.47,108.23,107.26,106.58,106.76,105.23,104.18,104.42,104.84,104.61,104.77,103.61,103.97,104.21,103.89,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],"XLY^P_PRICE(0,-200D)":[199.51,198.73,198.91,197.87,197.44,196.58,197.42,198.4,196.99,195.09,198.17,195.58,197.87,199.56,200.37,200.84,200.54,199.69,200.41,198.67,196.69,197.14,192.75,193.13,192.15,192.48,191.18,189.05,187.18,185.06,182.4,187.13,185.03,184.55,187.12,184.34,184.12,185.92,186.41,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],"VNQ^PERCENT_CHANGE(FMA_EPS(+1,0,,,,\"PORTAGG\",\"MEAN\"),FMA_EPS(+1,-3AM,,,,\"PORTAGG\",\"MEAN\"))":0.0401955366257117,"COPX^FMA_PCT_ABOVE_MAVG(200,0,,,,\"PORTAGG\")":60.9756097560976,"PSCI^FMA_PCT_ABOVE_MAVG(200,0,,,,\"PORTAGG\")":63.5416666666667,"RSPT^COUNT(OS_TOP_HLDG_NAME(ALL,0D,,MTD,,ALL,EQ))":71,"TAN^FMA_COS_DOWN(\"EPS\",\"1M\",+1,0,,,\"PORTAGG\",\"MEANR\")":16.0,"XRT^COUNT(OS_TOP_HLDG_NAME(ALL,0D,,MTD,,ALL,EQ))":79,"PTF^FMA_COS_DOWN(\"EPS\",\"1M\",+1,0,,,\"PORTAGG\",\"MEANR\")":7.0,"ITA^FMA_COS_UP(\"EPS\",\"1M\",+1,0,,,\"PORTAGG\",\"MEANR\")":7.0,"KIE^COUNT(OS_TOP_HLDG_NAME(ALL,0D,,MTD,,ALL,EQ))":52,"LIT^FG_COMPANY_NAME":"Global X Lithium & Battery Tech ETF","ITA^FG_COMPANY_NAME":"iShares U.S. Aerospace & Defense ETF","VNQ^P_PRICE(-1AM)/P_PRICE_HIGH_PR(-1AM,,,,,,\"PRICE\",\"CLOSE\",\"52W\")":0.99181575,"ICLN^P_PRICE(-1AM)/P_PRICE_HIGH_PR(-1AM,,,,,,\"PRICE\",\"CLOSE\",\"52W\")":0.9287985,"LIT^P_PRICE(-1AM)/P_PRICE_HIGH_PR(-1AM,,,,,,\"PRICE\",\"CLOSE\",\"52W\")":0.64635646,"XLB^P_PRICE(-1AM)/P_PRICE_HIGH_PR(-1AM,,,,,,\"PRICE\",\"CLOSE\",\"52W\")":0.98992366,"ITA^P_PRICE(-1AM)/P_PRICE_HIGH_PR(-1AM,,,,,,\"PRICE\",\"CLOSE\",\"52W\")":0.9871369,"IYG^P_PRICE(-1AM)/P_PRICE_HIGH_PR(-1AM,,,,,,\"PRICE\",\"CLOSE\",\"52W\")":0.98397434,"XTL^FG_TOTAL_RETURNC(0,-3AM)":27.829338,"PICK^FG_TOTAL_RETURNC(0,-3AM)":3.1319976,"XLP^FG_TOTAL_RETURNC(0,-3AM)":5.519438,"XLK^FG_TOTAL_RETURNC(0,-3AM)":3.0948997,"PRN^FG_TOTAL_RETURNC(0,-3AM)":16.23714,"IGV^FG_COMPANY_NAME":"iShares Expanded Tech-Software Sector ETF","VNQ^FG_TOTAL_RETURNC(-1AM,-7AM)":17.600536,"IYG^FG_TOTAL_RETURNC(-1AM,-7AM)":10.487806,"RWR^FG_COMPANY_NAME":"SPDR Dow Jones REIT ETF","PICK^FG_TOTAL_RETURNC(0,-1AM)":7.6543927,"XLP^FG_TOTAL_RETURNC(0,-1AM)":-0.559932,"XLK^FG_TOTAL_RETURNC(0,-1AM)":6.517625,"XOP^FG_COMPANY_NAME":"SPDR S&P Oil & Gas Exploration & Production ETF","VNQ^P_PRICE(0,-200D)":[97.51,96.79,97.56,96.5,95.35,94.78,93.72,94.56,94.46,94.27,95.11,95.57,96.45,96.79,97.42,96.66,97.35,98.24,98.9,98.76,97.79,98.18,98.16,98.28,98.97,98.64,97.62,97.21,97.4,96.01,94.95,95.04,95.35,95.08,95.13,94.22,94.51,94.88,94.74,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],"IBB^PERCENT_CHANGE(FMA_EPS(+1,0,,,,\"PORTAGG\",\"MEAN\"),FMA_EPS(+1,-1AM,,,,\"PORTAGG\",\"MEAN\"))":null,"XLI^PERCENT_CHANGE(FMA_EPS(+1,0,,,,\"PORTAGG\",\"MEAN\"),FMA_EPS(+1,-3AM,,,,\"PORTAGG\",\"MEAN\"))":-5.05438622385437,"RSPT^FMA_COS_DOWN(\"EPS\",\"1M\",+1,0,,,\"PORTAGG\",\"MEANR\")":27.0,"TAN^FMA_COS_UP(\"EPS\",\"1M\",+1,0,,,\"PORTAGG\",\"MEANR\")":7.0,"XRT^FMA_COS_DOWN(\"EPS\",\"1M\",+1,0,,,\"PORTAGG\",\"MEANR\")":27.0,"KIE^FMA_COS_DOWN(\"EPS\",\"1M\",+1,0,,,\"PORTAGG\",\"MEANR\")":23.0,"PICK^FG_COMPANY_NAME":"iShares MSCI Global Metals & Mining Producers ETF","PRN^FG_COMPANY_NAME":"Invesco Dorsey Wright Industrials Momentum ETF","ICLN^FG_TOTAL_RETURNC(-1AM,-7AM)":9.007382,"XLB^FG_TOTAL_RETURNC(-1AM,-7AM)":3.4557223,"IBB^FG_TOTAL_RETURNC(-1AM,-7AM)":9.164166,"ITA^FG_TOTAL_RETURNC(-1AM,-7AM)":15.229523,"XLF^FG_COMPANY_NAME":"Financial Select Sector SPDR Fund","XTL^FG_TOTAL_RETURNC(0,-1AM)":7.9862833,"XLK^FG_COMPANY_NAME":"Technology Select Sector SPDR Fund","ITB^FG_COMPANY_NAME":"iShares U.S. Home Construction ETF","ITB^FMA_COS_DOWN(\"EPS\",\"1M\",+1,0,,,\"PORTAGG\",\"MEANR\")":15.0,"XLU^FG_COMPANY_NAME":"Utilities Select Sector SPDR Fund","IBB^P_PRICE(0,-200D)":[145.91,145.69,146.4,145.82,145.71,145.59,143.15,143.14,143.0,142.18,143.9,142.61,144.8,144.77,145.6,144.9,144.24,142.68,145.08,145.58,147.98,149.47,147.52,147.83,148.09,147.81,145.56,145.62,144.92,144.53,142.75,144.79,145.5,145.66,148.17,148.28,147.78,147.87,147.88,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],"XLF^JULIAN(P_PRICE(0,-200D).DATES)":[45583,45582,45581,45580,45579,45576,45575,45574,45573,45572,45569,45568,45567,45566,45565,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],"VNQ^PERCENT_CHANGE(FMA_EPS(+1,0,,,,\"PORTAGG\",\"MEAN\"),FMA_EPS(+1,-1AM,,,,\"PORTAGG\",\"MEAN\"))":0.0,"XOP^FMA_PCT_ABOVE_MAVG(200,0,,,,\"PORTAGG\")":29.0909090909091,"GDX^PERCENT_CHANGE(FMA_EPS(+1,0,,,,\"PORTAGG\",\"MEAN\"),FMA_EPS(+1,-3AM,,,,\"PORTAGG\",\"MEAN\"))":3.86016694957499,"XLK^FMA_PCT_ABOVE_MAVG(200,0,,,,\"PORTAGG\")":64.7887323943662,"PICK^COUNT(OS_TOP_HLDG_NAME(ALL,0D,,MTD,,ALL,EQ))":250,"PTF^FMA_COS_UP(\"EPS\",\"1M\",+1,0,,,\"PORTAGG\",\"MEANR\")":10.0,"LIT^FG_TOTAL_RETURNC(-1AM,-7AM)":-19.662798,"XLV^FG_TOTAL_RETURNC(0,-1AM)":-1.0668814,"COPX^FG_TOTAL_RETURNC(-1AM,-7AM)":3.015697,"XRT^FG_TOTAL_RETURNC(-1AM,-7AM)":1.6781449,"PSCI^FG_TOTAL_RETURNC(-1AM,-7AM)":7.4020505,"IGV^P_PRICE(0)/P_PRICE_HIGH_PR(0,,,,,,\"PRICE\",\"CLOSE\",\"52W\")":0.989071,"XRT^P_PRICE(0)/P_PRICE_LOW_PR(0,,,,,,\"PRICE\",\"CLOSE\",\"52W\")":1.3489898,"VNQ^FMA_PCT_ABOVE_MAVG(200,0,,,,\"PORTAGG\")":78.4313725490196,"GDX^PERCENT_CHANGE(FMA_EPS(+1,0,,,,\"PORTAGG\",\"MEAN\"),FMA_EPS(+1,-1AM,,,,\"PORTAGG\",\"MEAN\"))":3.58398386838821,"ICLN^COUNT(OS_TOP_HLDG_NAME(ALL,0D,,MTD,,ALL,EQ))":102,"XRT^FMA_COS_UP(\"EPS\",\"1M\",+1,0,,,\"PORTAGG\",\"MEANR\")":15.0,"IGV^COUNT(OS_TOP_HLDG_NAME(ALL,0D,,MTD,,ALL,EQ))":116,"ICLN^FG_TOTAL_RETURNC(-1AM,-4AM)":3.3239007,"PSCI^P_PRICE(0)/P_PRICE_HIGH_PR(0,,,,,,\"PRICE\",\"CLOSE\",\"52W\")":0.98852104,"GDX^FG_TOTAL_RETURNC(0,-3AM)":13.942444,"PTF^FG_TOTAL_RETURNC(0,-3AM)":8.652746,"XLE^FMA_COS_DOWN(\"EPS\",\"1M\",+1,0,,,\"PORTAGG\",\"MEANR\")":19.0,"ITA^FG_TOTAL_RETURNC(0,-1AM)":6.3690186,"XTL^P_PRICE(0,-200D)":[104.4001,104.1526,103.25,101.19,101.242,101.07,100.1065,100.82,99.9787,99.11,100.5069,99.79,100.2163,99.23,100.6244,100.6328,99.85,99.3419,100.05,99.5387,98.9636,98.9175,96.8525,97.2138,97.3228,96.31,95.28,93.65,92.66,92.7238,93.1123,94.1466,94.72,91.8833,93.786,93.3006,92.8597,93.44,95.3365,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],"XLV^P_PRICE(0,-200D)":[153.13,152.39,153.28,152.85,154.74,153.89,152.77,153.34,151.79,150.97,151.64,151.52,152.9,153.21,154.02,153.02,153.1,152.59,154.09,154.4,155.28,155.92,155.36,155.62,157.24,156.16,155.84,155.28,155.74,155.03,153.95,154.48,156.63,156.9,157.2,156.12,155.79,155.61,155.37,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],"RSPT^P_PRICE(0)/P_PRICE_LOW_PR(0,,,,,,\"PRICE\",\"CLOSE\",\"52W\")":1.4474885,"XLU^P_PRICE(0)/P_PRICE_LOW_PR(0,,,,,,\"PRICE\",\"CLOSE\",\"52W\")":1.4242265,"XLE^P_PRICE(0)/P_PRICE_LOW_PR(0,,,,,,\"PRICE\",\"CLOSE\",\"52W\")":1.1305218,"COPX^P_PRICE(0)/P_PRICE_LOW_PR(0,,,,,,\"PRICE\",\"CLOSE\",\"52W\")":1.4342518,"SMH^P_PRICE(0)/P_PRICE_LOW_PR(0,,,,,,\"PRICE\",\"CLOSE\",\"52W\")":1.8296958,"ITB^P_PRICE(0)/P_PRICE_LOW_PR(0,,,,,,\"PRICE\",\"CLOSE\",\"52W\")":1.8114845,"PSCI^P_PRICE(0)/P_PRICE_LOW_PR(0,,,,,,\"PRICE\",\"CLOSE\",\"52W\")":1.4283574,"KIE^P_PRICE(0)/P_PRICE_LOW_PR(0,,,,,,\"PRICE\",\"CLOSE\",\"52W\")":1.3987069,"XLE^PERCENT_CHANGE(FMA_EPS(+1,0,,,,\"PORTAGG\",\"MEAN\"),FMA_EPS(+1,-3AM,,,,\"PORTAGG\",\"MEAN\"))":-11.0805291866334,"IBB^FMA_PCT_ABOVE_MAVG(200,0,,,,\"PORTAGG\")":49.7584541062802,"ITB^PERCENT_CHANGE(FMA_EPS(+1,0,,,,\"PORTAGG\",\"MEAN\"),FMA_EPS(+1,-3AM,,,,\"PORTAGG\",\"MEAN\"))":-0.128850259643351,"XLI^PERCENT_CHANGE(FMA_EPS(+1,0,,,,\"PORTAGG\",\"MEAN\"),FMA_EPS(+1,-1AM,,,,\"PORTAGG\",\"MEAN\"))":-4.15606290726598,"RSPT^FMA_COS_UP(\"EPS\",\"1M\",+1,0,,,\"PORTAGG\",\"MEANR\")":19.0,"PICK^FMA_COS_DOWN(\"EPS\",\"1M\",+1,0,,,\"PORTAGG\",\"MEANR\")":122.0,"PRN^FMA_COS_DOWN(\"EPS\",\"1M\",+1,0,,,\"PORTAGG\",\"MEANR\")":10.0,"KIE^FMA_COS_UP(\"EPS\",\"1M\",+1,0,,,\"PORTAGG\",\"MEANR\")":19.0,"COPX^FG_COMPANY_NAME":"Global X Copper Miners ETF","PSCI^FG_COMPANY_NAME":"Invesco S&P SmallCap Industrials ETF","VNQ^FG_TOTAL_RETURNC(-1AM,-4AM)":18.298054,"LIT^FG_TOTAL_RETURNC(-1AM,-4AM)":-10.0886345,"XLB^FG_TOTAL_RETURNC(-1AM,-4AM)":4.726672,"IBB^FG_TOTAL_RETURNC(-1AM,-4AM)":9.778237,"IGV^FG_TOTAL_RETURNC(-1AM,-4AM)":3.3674479,"ITA^FG_TOTAL_RETURNC(-1AM,-4AM)":9.024965,"IYG^FG_TOTAL_RETURNC(-1AM,-4AM)":8.614052,"VNQ^FG_COMPANY_NAME":"Vanguard Real Estate ETF","IBB^FG_COMPANY_NAME":"iShares Biotechnology ETF","RSPT^P_PRICE(0)/P_PRICE_HIGH_PR(0,,,,,,\"PRICE\",\"CLOSE\",\"52W\")":0.98066515,"XLU^P_PRICE(0)/P_PRICE_HIGH_PR(0,,,,,,\"PRICE\",\"CLOSE\",\"52W\")":0.9968373,"XLE^P_PRICE(0)/P_PRICE_HIGH_PR(0,,,,,,\"PRICE\",\"CLOSE\",\"52W\")":0.92108476,"COPX^P_PRICE(0)/P_PRICE_HIGH_PR(0,,,,,,\"PRICE\",\"CLOSE\",\"52W\")":0.8689302,"XRT^P_PRICE(0)/P_PRICE_HIGH_PR(0,,,,,,\"PRICE\",\"CLOSE\",\"52W\")":0.98723626,"SMH^P_PRICE(0)/P_PRICE_HIGH_PR(0,,,,,,\"PRICE\",\"CLOSE\",\"52W\")":0.8941942,"ITB^P_PRICE(0)/P_PRICE_HIGH_PR(0,,,,,,\"PRICE\",\"CLOSE\",\"52W\")":1.0,"KIE^P_PRICE(0)/P_PRICE_HIGH_PR(0,,,,,,\"PRICE\",\"CLOSE\",\"52W\")":0.99539876,"XLE^FG_COMPANY_NAME":"Energy Select Sector SPDR Fund","XLI^FG_TOTAL_RETURNC(0,-3AM)":11.276817,"GDX^FMA_COS_UP(\"EPS\",\"1M\",+1,0,,,\"PORTAGG\",\"MEANR\")":40.0,"MOO^FG_TOTAL_RETURNC(0,-1AM)":-0.2534926,"PTF^FG_TOTAL_RETURNC(0,-1AM)":9.191608,"KIE^FG_TOTAL_RETURNC(-1AM,-4AM)":13.544798,"GDX^FMA_PCT_ABOVE_MAVG(200,0,,,,\"PORTAGG\")":93.2203389830508,"RWR^COUNT(OS_TOP_HLDG_NAME(ALL,0D,,MTD,,ALL,EQ))":104,"XLY^COUNT(OS_TOP_HLDG_NAME(ALL,0D,,MTD,,ALL,EQ))":52,"IGV^FMA_COS_DOWN(\"EPS\",\"1M\",+1,0,,,\"PORTAGG\",\"MEANR\")":15.0,"PRN^FMA_COS_UP(\"EPS\",\"1M\",+1,0,,,\"PORTAGG\",\"MEANR\")":13.0,"XLF^COUNT(OS_TOP_HLDG_NAME(ALL,0D,,MTD,,ALL,EQ))":73,"XLI^FG_COMPANY_NAME":"Industrial Select Sector SPDR Fund","VNQ^FG_TOTAL_RETURNC(-1AM,-2AM)":7.47838,"LIT^FG_TOTAL_RETURNC(-1AM,-2AM)":1.181972,"XLU^FG_TOTAL_RETURNC(0,-6AM)":29.045618,"XLE^FG_TOTAL_RETURNC(0,-6AM)":-2.1838248,"XRT^FG_TOTAL_RETURNC(0,-6AM)":11.235023,"ITB^FG_TOTAL_RETURNC(0,-6AM)":25.80992,"PSCI^FG_TOTAL_RETURNC(0,-6AM)":13.144625,"XLI^P_PRICE(0)/P_PRICE_HIGH_PR(0,,,,,,\"PRICE\",\"CLOSE\",\"52W\")":1.0,"XLU^P_PRICE(0,-200D)":[81.95,81.48,82.21,80.61,80.25,79.25,78.56,78.8,79.48,79.44,81.31,81.44,81.47,81.43,80.78,80.42,79.63,80.18,79.76,80.33,80.08,78.02,78.48,79.08,79.14,78.54,77.45,77.28,77.04,76.68,75.91,76.64,76.83,76.18,76.29,75.72,75.31,75.31,75.91,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],"SMH^P_PRICE(0,-200D)":[251.51,251.58,247.32,247.16,261.28,256.69,254.65,255.15,252.52,248.22,247.82,244.55,242.32,238.88,245.45,247.74,252.62,245.54,243.4,238.95,237.9,241.09,231.06,233.72,233.8,236.91,233.9,233.4,221.94,219.86,215.0,224.26,224.65,225.19,243.46,237.91,240.89,245.01,242.57,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],"XTL^PERCENT_CHANGE(FMA_EPS(+1,0,,,,\"PORTAGG\",\"MEAN\"),FMA_EPS(+1,-3AM,,,,\"PORTAGG\",\"MEAN\"))":-5.00308970521501,"XLE^PERCENT_CHANGE(FMA_EPS(+1,0,,,,\"PORTAGG\",\"MEAN\"),FMA_EPS(+1,-1AM,,,,\"PORTAGG\",\"MEAN\"))":-6.70770100578854,"XLV^PERCENT_CHANGE(FMA_EPS(+1,0,,,,\"PORTAGG\",\"MEAN\"),FMA_EPS(+1,-3AM,,,,\"PORTAGG\",\"MEAN\"))":-2.00235309957935,"ITB^PERCENT_CHANGE(FMA_EPS(+1,0,,,,\"PORTAGG\",\"MEAN\"),FMA_EPS(+1,-1AM,,,,\"PORTAGG\",\"MEAN\"))":-0.776917092353288,"XLI^FMA_PCT_ABOVE_MAVG(200,0,,,,\"PORTAGG\")":87.1794871794872,"ICLN^FMA_COS_DOWN(\"EPS\",\"1M\",+1,0,,,\"PORTAGG\",\"MEANR\")":32.0,"PICK^FMA_COS_UP(\"EPS\",\"1M\",+1,0,,,\"PORTAGG\",\"MEANR\")":41.0,"ICLN^FG_TOTAL_RETURNC(-1AM,-2AM)":3.1051517,"XLB^FG_TOTAL_RETURNC(-1AM,-2AM)":3.047371,"IBB^FG_TOTAL_RETURNC(-1AM,-2AM)":1.8432856,"IGV^FG_TOTAL_RETURNC(-1AM,-2AM)":1.5785813,"ITA^FG_TOTAL_RETURNC(-1AM,-2AM)":1.3413906,"IYG^FG_TOTAL_RETURNC(-1AM,-2AM)":2.6418567,"XTL^FG_COMPANY_NAME":"SPDR S&P Telecom ETF","RSPT^FG_TOTAL_RETURNC(0,-6AM)":16.521812,"COPX^FG_TOTAL_RETURNC(0,-6AM)":-0.5163133,"SMH^FG_TOTAL_RETURNC(0,-6AM)":20.553123,"KIE^FG_TOTAL_RETURNC(0,-6AM)":21.766197,"KIE^FG_TOTAL_RETURNC(0,-3AM)":11.522341,"GDX^P_PRICE(0)/P_PRICE_HIGH_PR(0,,,,,,\"PRICE\",\"CLOSE\",\"52W\")":1.0,"XLF^FG_TOTAL_RETURNC(0,-3AM)":10.402477,"ITB^FG_TOTAL_RETURNC(-1AM,-7AM)":16.739702,"ICLN^FG_TOTAL_RETURNC(0,-1AM)":-8.008212,"TAN^P_PRICE(0,-200D)":[37.34,37.02,37.75,37.51,38.88,39.32,38.57,40.05,40.54,42.89,42.13,41.64,42.45,42.67,43.11,43.0,41.94,40.58,41.51,40.94,40.66,41.14,41.45,41.46,40.57,40.58,40.04,40.49,38.1,38.17,38.97,39.99,40.28,39.82,41.28,40.78,40.92,41.53,41.68,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],"PTF^P_PRICE(0,-200D)":[66.05,66.25,66.42,66.17,67.06,66.74,65.84,65.88,64.89,63.7,64.17,63.1,62.85,62.32,63.43,63.565,63.86,62.69,63.14,62.7675,62.26,62.72,60.49,60.68,60.72,61.32,59.69,59.63,57.41,56.87,56.15,58.55,59.91,59.08,62.48,61.75,61.52,63.16,63.57,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],"XTL^PERCENT_CHANGE(FMA_EPS(+1,0,,,,\"PORTAGG\",\"MEAN\"),FMA_EPS(+1,-1AM,,,,\"PORTAGG\",\"MEAN\"))":35.5634270926659,"XLE^FMA_PCT_ABOVE_MAVG(200,0,,,,\"PORTAGG\")":33.3333333333333,"ITB^FMA_PCT_ABOVE_MAVG(200,0,,,,\"PORTAGG\")":82.2222222222222,"IYG^PERCENT_CHANGE(FMA_EPS(+1,0,,,,\"PORTAGG\",\"MEAN\"),FMA_EPS(+1,-3AM,,,,\"PORTAGG\",\"MEAN\"))":1.23421080564604,"RWR^FMA_COS_DOWN(\"EPS\",\"1M\",+1,0,,,\"PORTAGG\",\"MEANR\")":26.0,"ICLN^FMA_COS_UP(\"EPS\",\"1M\",+1,0,,,\"PORTAGG\",\"MEANR\")":26.0,"COPX^COUNT(OS_TOP_HLDG_NAME(ALL,0D,,MTD,,ALL,EQ))":41,"XLY^FMA_COS_DOWN(\"EPS\",\"1M\",+1,0,,,\"PORTAGG\",\"MEANR\")":23.0,"IGV^FMA_COS_UP(\"EPS\",\"1M\",+1,0,,,\"PORTAGG\",\"MEANR\")":30.0,"XTL^P_PRICE(-1AM)/P_PRICE_HIGH_PR(-1AM,,,,,,\"PRICE\",\"CLOSE\",\"52W\")":0.9951676,"XLK^P_PRICE(-1AM)/P_PRICE_HIGH_PR(-1AM,,,,,,\"PRICE\",\"CLOSE\",\"52W\")":0.91370755,"PRN^P_PRICE(-1AM)/P_PRICE_HIGH_PR(-1AM,,,,,,\"PRICE\",\"CLOSE\",\"52W\")":1.0,"IAT^P_PRICE(-1AM)/P_PRICE_HIGH_PR(-1AM,,,,,,\"PRICE\",\"CLOSE\",\"52W\")":0.9774174,"XLB^FG_COMPANY_NAME":"Materials Select Sector SPDR Fund","GDX^FG_TOTAL_RETURNC(0,-1AM)":10.471069,"XLB^PERCENT_CHANGE(FMA_EPS(+1,0,,,,\"PORTAGG\",\"MEAN\"),FMA_EPS(+1,-3AM,,,,\"PORTAGG\",\"MEAN\"))":-0.839972499076203,"XLV^PERCENT_CHANGE(FMA_EPS(+1,0,,,,\"PORTAGG\",\"MEAN\"),FMA_EPS(+1,-1AM,,,,\"PORTAGG\",\"MEAN\"))":-1.58914368188278,"PSCI^COUNT(OS_TOP_HLDG_NAME(ALL,0D,,MTD,,ALL,EQ))":95,"XLF^FMA_COS_DOWN(\"EPS\",\"1M\",+1,0,,,\"PORTAGG\",\"MEANR\")":27.0,"XOP^P_PRICE(-1AM)/P_PRICE_HIGH_PR(-1AM,,,,,,\"PRICE\",\"CLOSE\",\"52W\")":0.8261411,"PICK^P_PRICE(-1AM)/P_PRICE_HIGH_PR(-1AM,,,,,,\"PRICE\",\"CLOSE\",\"52W\")":0.83564615,"XLP^P_PRICE(-1AM)/P_PRICE_HIGH_PR(-1AM,,,,,,\"PRICE\",\"CLOSE\",\"52W\")":0.9867078,"XLV^P_PRICE(-1AM)/P_PRICE_HIGH_PR(-1AM,,,,,,\"PRICE\",\"CLOSE\",\"52W\")":0.9880437,"SMH^FG_COMPANY_NAME":"VanEck Semiconductor ETF","RSPT^FG_TOTAL_RETURNC(0,-3AM)":2.7847648,"XLU^FG_TOTAL_RETURNC(0,-3AM)":17.773521,"XLE^FG_TOTAL_RETURNC(0,-3AM)":-2.4762332,"COPX^FG_TOTAL_RETURNC(0,-3AM)":5.552995,"XRT^FG_TOTAL_RETURNC(0,-3AM)":2.283454,"SMH^FG_TOTAL_RETURNC(0,-3AM)":-1.5770495,"ITB^FG_TOTAL_RETURNC(0,-3AM)":13.020349,"PSCI^FG_TOTAL_RETURNC(0,-3AM)":4.03136,"RWR^P_PRICE(0)/P_PRICE_HIGH_PR(0,,,,,,\"PRICE\",\"CLOSE\",\"52W\")":0.98580253,"XLF^P_PRICE(0)/P_PRICE_HIGH_PR(0,,,,,,\"PRICE\",\"CLOSE\",\"52W\")":1.0,"RSPT^FG_TOTAL_RETURNC(-1AM,-7AM)":6.2634945,"XLB^PERCENT_CHANGE(FMA_EPS(+1,0,,,,\"PORTAGG\",\"MEAN\"),FMA_EPS(+1,-1AM,,,,\"PORTAGG\",\"MEAN\"))":1.49443801674793,"XLV^FMA_PCT_ABOVE_MAVG(200,0,,,,\"PORTAGG\")":66.1290322580645,"IYT^PERCENT_CHANGE(FMA_EPS(+1,0,,,,\"PORTAGG\",\"MEAN\"),FMA_EPS(+1,-3AM,,,,\"PORTAGG\",\"MEAN\"))":-0.722017483451329,"IYG^PERCENT_CHANGE(FMA_EPS(+1,0,,,,\"PORTAGG\",\"MEAN\"),FMA_EPS(+1,-1AM,,,,\"PORTAGG\",\"MEAN\"))":0.397707551095465,"RWR^FMA_COS_UP(\"EPS\",\"1M\",+1,0,,,\"PORTAGG\",\"MEANR\")":23.0,"COPX^FMA_COS_DOWN(\"EPS\",\"1M\",+1,0,,,\"PORTAGG\",\"MEANR\")":25.0,"PSCI^FMA_COS_DOWN(\"EPS\",\"1M\",+1,0,,,\"PORTAGG\",\"MEANR\")":28.0,"XLF^FMA_COS_UP(\"EPS\",\"1M\",+1,0,,,\"PORTAGG\",\"MEANR\")":38.0,"XOP^FG_TOTAL_RETURNC(-1AM,-7AM)":-9.737081,"XLP^FG_TOTAL_RETURNC(-1AM,-7AM)":11.000526,"XLV^FG_TOTAL_RETURNC(-1AM,-7AM)":7.6955676,"XLK^FG_TOTAL_RETURNC(-1AM,-7AM)":5.458343,"PRN^FG_TOTAL_RETURNC(-1AM,-7AM)":9.711933,"XLU^FG_TOTAL_RETURNC(0,-1AM)":5.1227927,"KIE^FG_TOTAL_RETURNC(-1AM,-7AM)":12.868273,"IBB^FG_TOTAL_RETURNC(0,-6AM)":17.229641,"XLY^FG_TOTAL_RETURNC(-1AM,-4AM)":6.8102,"ICLN^P_PRICE(0,-200D)":[13.44,13.41,13.55,13.38,13.65,13.71,13.58,13.92,13.96,14.15,14.16,14.21,14.37,14.5,14.69,14.77,14.69,14.45,14.61,14.48,14.37,14.53,14.61,14.66,14.55,14.45,14.27,14.37,13.88,13.87,13.89,14.18,14.09,13.91,14.29,14.18,14.27,14.35,14.41,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],"IGV^P_PRICE(0,-200D)":[92.31,92.07,92.0,92.43,93.33,92.82,92.36,91.73,90.58,88.68,89.9,88.31,88.22,87.48,89.37,89.24,89.32,88.86,89.32,89.21,89.2,89.19,86.87,87.62,88.02,87.33,87.59,86.67,85.75,84.41,83.36,84.39,84.71,84.9,86.8,86.29,85.25,86.32,86.09,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01,85.398,85.54601,85.496,84.68,84.228004,82.128006,84.496,85.55401,87.1,87.228004,85.534004,87.482,88.402,87.438,86.548,85.186,85.332,85.876,85.248,84.076004,85.956,86.344,84.662,84.81,84.572,84.602005,84.438,83.674,82.188,81.358,81.712,81.736,81.490005,80.838005,79.74401,79.422,77.312004,77.406,77.602005],"XTL^FMA_PCT_ABOVE_MAVG(200,0,,,,\"PORTAGG\")":82.9268292682927,"MOO^PERCENT_CHANGE(FMA_EPS(+1,0,,,,\"PORTAGG\",\"MEAN\"),FMA_EPS(+1,-3AM,,,,\"PORTAGG\",\"MEAN\"))":1.08487327795192,"XOP^COUNT(OS_TOP_HLDG_NAME(ALL,0D,,MTD,,ALL,EQ))":56,"XLY^FMA_COS_UP(\"EPS\",\"1M\",+1,0,,,\"PORTAGG\",\"MEANR\")":16.0,"XLK^COUNT(OS_TOP_HLDG_NAME(ALL,0D,,MTD,,ALL,EQ))":71,"XTL^FG_TOTAL_RETURNC(-1AM,-7AM)":34.51557,"PICK^FG_TOTAL_RETURNC(-1AM,-7AM)":-3.6212504,"IAT^FG_TOTAL_RETURNC(-1AM,-7AM)":18.981098,"RSPT^FG_TOTAL_RETURNC(0,-1AM)":4.9084067,"XLE^FG_TOTAL_RETURNC(0,-1AM)":3.6030412,"COPX^FG_TOTAL_RETURNC(0,-1AM)":8.657503,"XRT^FG_TOTAL_RETURNC(0,-1AM)":2.5381327,"SMH^FG_TOTAL_RETURNC(0,-1AM)":8.850515,"ITB^FG_TOTAL_RETURNC(0,-1AM)":3.10992,"PSCI^FG_TOTAL_RETURNC(0,-1AM)":4.1852593,"KIE^FG_TOTAL_RETURNC(0,-1AM)":3.4481287,"MOO^P_PRICE(0)/P_PRICE_HIGH_PR(0,,,,,,\"PRICE\",\"CLOSE\",\"52W\")":0.94933087,"IYT^P_PRICE(0)/P_PRICE_HIGH_PR(0,,,,,,\"PRICE\",\"CLOSE\",\"52W\")":0.98526543,"XLF^FG_TOTAL_RETURNC(0,-6AM)":20.462751,"MOO^FG_TOTAL_RETURNC(0,-3AM)":1.3172388,"XLE^FG_TOTAL_RETURNC(-1AM,-7AM)":-2.7886152,"SMH^FG_TOTAL_RETURNC(-1AM,-7AM)":5.854869,"XLK^P_PRICE(0,-200D)":[230.91,230.09,229.39,228.68,233.82,230.81,230.41,230.47,227.92,223.74,225.29,222.81,221.89,220.26,225.76,225.1,227.22,224.25,223.61,222.09,222.53,223.62,217.17,219.17,219.6,220.44,219.34,217.54,210.36,207.26,203.92,209.35,209.67,210.21,220.33,217.44,219.42,222.49,221.15,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],"PTF^P_PRICE(0)/P_PRICE_LOW_PR(0,,,,,,\"PRICE\",\"CLOSE\",\"52W\")":1.6320732,"IYT^P_PRICE(0)/P_PRICE_LOW_PR(0,,,,,,\"PRICE\",\"CLOSE\",\"52W\")":1.3423924,"XLI^P_PRICE(0)/P_PRICE_LOW_PR(0,,,,,,\"PRICE\",\"CLOSE\",\"52W\")":1.4441104,"IYT^PERCENT_CHANGE(FMA_EPS(+1,0,,,,\"PORTAGG\",\"MEAN\"),FMA_EPS(+1,-1AM,,,,\"PORTAGG\",\"MEAN\"))":5.56990106727369,"VNQ^COUNT(OS_TOP_HLDG_NAME(ALL,0D,,MTD,,ALL,EQ))":154,"XOP^FMA_COS_DOWN(\"EPS\",\"1M\",+1,0,,,\"PORTAGG\",\"MEANR\")":47.0,"XLK^FMA_COS_DOWN(\"EPS\",\"1M\",+1,0,,,\"PORTAGG\",\"MEANR\")":28.0,"XOP^FG_TOTAL_RETURNC(-1AM,-4AM)":-6.6672564,"PICK^FG_TOTAL_RETURNC(-1AM,-4AM)":-5.120623,"XLP^FG_TOTAL_RETURNC(-1AM,-4AM)":7.689631,"XLV^FG_TOTAL_RETURNC(-1AM,-4AM)":6.8837285,"XLK^FG_TOTAL_RETURNC(-1AM,-4AM)":-5.984807,"PRN^FG_TOTAL_RETURNC(-1AM,-4AM)":6.508553,"IAT^FG_TOTAL_RETURNC(-1AM,-4AM)":19.173967,"TAN^P_PRICE(0)/P_PRICE_HIGH_PR(0,,,,,,\"PRICE\",\"CLOSE\",\"52W\")":0.68867576,"XLY^P_PRICE(0)/P_PRICE_HIGH_PR(0,,,,,,\"PRICE\",\"CLOSE\",\"52W\")":0.9933778,"PTF^P_PRICE(0)/P_PRICE_HIGH_PR(0,,,,,,\"PRICE\",\"CLOSE\",\"52W\")":0.9849389,"XLU^FG_TOTAL_RETURNC(-1AM,-7AM)":25.106192,"XLI^FG_TOTAL_RETURNC(0,-1AM)":5.9682846,"XOP^P_PRICE(0,-200D)":[134.87,135.68,134.47,133.46,138.79,140.71,139.16,137.79,137.77,141.66,140.79,139.81,135.36,133.73,131.52,131.14,127.95,131.1,134.28,135.14,134.81,134.82,132.67,132.19,129.86,128.55,127.25,126.87,126.92,128.32,129.12,131.17,132.21,134.39,139.54,139.85,137.68,138.28,140.09,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],"RWR^P_PRICE(0)/P_PRICE_LOW_PR(0,,,,,,\"PRICE\",\"CLOSE\",\"52W\")":1.3806328,"TAN^P_PRICE(0)/P_PRICE_LOW_PR(0,,,,,,\"PRICE\",\"CLOSE\",\"52W\")":1.008644,"MOO^P_PRICE(0)/P_PRICE_LOW_PR(0,,,,,,\"PRICE\",\"CLOSE\",\"52W\")":1.0676504,"GDX^P_PRICE(0)/P_PRICE_LOW_PR(0,,,,,,\"PRICE\",\"CLOSE\",\"52W\")":1.6737782,"XLY^P_PRICE(0)/P_PRICE_LOW_PR(0,,,,,,\"PRICE\",\"CLOSE\",\"52W\")":1.3476763,"XLF^P_PRICE(0)/P_PRICE_LOW_PR(0,,,,,,\"PRICE\",\"CLOSE\",\"52W\")":1.5141494,"XLU^PERCENT_CHANGE(FMA_EPS(+1,0,,,,\"PORTAGG\",\"MEAN\"),FMA_EPS(+1,-3AM,,,,\"PORTAGG\",\"MEAN\"))":0.591779788183795,"MOO^PERCENT_CHANGE(FMA_EPS(+1,0,,,,\"PORTAGG\",\"MEAN\"),FMA_EPS(+1,-1AM,,,,\"PORTAGG\",\"MEAN\"))":1.25220647440986,"XLB^FMA_PCT_ABOVE_MAVG(200,0,,,,\"PORTAGG\")":65.5172413793103,"SMH^PERCENT_CHANGE(FMA_EPS(+1,0,,,,\"PORTAGG\",\"MEAN\"),FMA_EPS(+1,-3AM,,,,\"PORTAGG\",\"MEAN\"))":-2.25923629863409,"IYG^FMA_PCT_ABOVE_MAVG(200,0,,,,\"PORTAGG\")":92.2330097087379,"COPX^FMA_COS_UP(\"EPS\",\"1M\",+1,0,,,\"PORTAGG\",\"MEANR\")":9.0,"IBB^COUNT(OS_TOP_HLDG_NAME(ALL,0D,,MTD,,ALL,EQ))":210,"PSCI^FMA_COS_UP(\"EPS\",\"1M\",+1,0,,,\"PORTAGG\",\"MEANR\")":16.0,"XTL^FG_TOTAL_RETURNC(-1AM,-4AM)":27.513897,"IYT^FMA_PCT_ABOVE_MAVG(200,0,,,,\"PORTAGG\")":64.4444444444444,"IBB^FMA_COS_DOWN(\"EPS\",\"1M\",+1,0,,,\"PORTAGG\",\"MEANR\")":45.0,"XTL^FG_TOTAL_RETURNC(-1AM,-2AM)":4.2770267,"PICK^FG_TOTAL_RETURNC(-1AM,-2AM)":0.4168868,"XLP^FG_TOTAL_RETURNC(-1AM,-2AM)":3.2666683,"XLV^FG_TOTAL_RETURNC(-1AM,-2AM)":1.62884,"XLK^FG_TOTAL_RETURNC(-1AM,-2AM)":-1.9105673,"PRN^FG_TOTAL_RETURNC(-1AM,-2AM)":4.6765685,"IAT^FG_TOTAL_RETURNC(-1AM,-2AM)":3.1859636,"IYT^FG_TOTAL_RETURNC(0,-6AM)":8.309507,"XLE^P_PRICE(0,-200D)":[90.34,90.64,90.21,89.78,92.77,92.81,92.24,91.62,91.07,93.51,93.18,92.32,90.72,89.8,87.8,87.19,85.45,87.16,88.9,89.12,88.76,88.96,87.91,87.74,86.57,85.59,85.11,84.35,85.14,86.63,86.01,87.1,87.78,89.01,91.28,90.94,89.77,90.35,91.2,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],"ITB^P_PRICE(0,-200D)":[129.34,127.81,128.87,127.16,126.33,123.72,122.94,124.78,124.46,123.53,123.72,126.02,126.37,127.56,127.1,126.77,124.87,124.24,126.52,126.64,125.59,128.58,125.56,125.73,124.72,123.97,120.38,117.81,118.46,117.85,117.36,116.78,117.59,117.72,120.98,119.53,119.94,120.53,121.75,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],"XLU^PERCENT_CHANGE(FMA_EPS(+1,0,,,,\"PORTAGG\",\"MEAN\"),FMA_EPS(+1,-1AM,,,,\"PORTAGG\",\"MEAN\"))":-0.557687318461731,"MOO^FMA_PCT_ABOVE_MAVG(200,0,,,,\"PORTAGG\")":50.0,"XLP^PERCENT_CHANGE(FMA_EPS(+1,0,,,,\"PORTAGG\",\"MEAN\"),FMA_EPS(+1,-3AM,,,,\"PORTAGG\",\"MEAN\"))":9.29749160507962,"SMH^PERCENT_CHANGE(FMA_EPS(+1,0,,,,\"PORTAGG\",\"MEAN\"),FMA_EPS(+1,-1AM,,,,\"PORTAGG\",\"MEAN\"))":1.12931986862935,"IAT^PERCENT_CHANGE(FMA_EPS(+1,0,,,,\"PORTAGG\",\"MEAN\"),FMA_EPS(+1,-3AM,,,,\"PORTAGG\",\"MEAN\"))":2.84910318266137,"VNQ^FMA_COS_DOWN(\"EPS\",\"1M\",+1,0,,,\"PORTAGG\",\"MEANR\")":38.0,"XOP^FMA_COS_UP(\"EPS\",\"1M\",+1,0,,,\"PORTAGG\",\"MEANR\")":3.0,"GDX^COUNT(OS_TOP_HLDG_NAME(ALL,0D,,MTD,,ALL,EQ))":59,"XLK^FMA_COS_UP(\"EPS\",\"1M\",+1,0,,,\"PORTAGG\",\"MEANR\")":18.0,"XLI^COUNT(OS_TOP_HLDG_NAME(ALL,0D,,MTD,,ALL,EQ))":80,"XOP^FG_TOTAL_RETURNC(-1AM,-2AM)":-4.7663507,"RWR^FG_TOTAL_RETURNC(0,-6AM)":25.89947,"TAN^FG_TOTAL_RETURNC(0,-6AM)":-5.944586,"MOO^FG_TOTAL_RETURNC(0,-6AM)":2.4968386,"GDX^FG_TOTAL_RETURNC(0,-6AM)":27.851856,"XLY^FG_TOTAL_RETURNC(0,-6AM)":16.984749,"PTF^FG_TOTAL_RETURNC(0,-6AM)":25.118399,"XLI^FG_TOTAL_RETURNC(0,-6AM)":16.163254,"VNQ^P_PRICE(0)/P_PRICE_HIGH_PR(0,,,,,,\"PRICE\",\"CLOSE\",\"52W\")":0.9852481,"XLB^FG_TOTAL_RETURNC(0,-6AM)":10.667324,"ITA^FG_TOTAL_RETURNC(0,-6AM)":21.95264,"XLB^FG_TOTAL_RETURNC(0,-1AM)":5.0706387,"MOO^P_PRICE(0,-200D)":[73.07,73.01,73.38,72.86,73.63,73.8171,73.4,73.3085,73.4975,74.44,74.89,74.61,75.41,75.39,75.51,75.62,74.73,73.13,74.29,73.79,73.61,74.55,73.2557,73.03,72.55,72.3,71.49,71.3,71.31,72.26,72.0,72.48,72.88,72.27,73.55,73.36,73.09,73.17,73.23,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],"IYT^P_PRICE(0,-200D)":[70.88,70.64,71.94,70.87,71.27,71.01,68.47,68.38,67.8,67.21,67.4,66.79,67.42,68.08,68.91,68.72,68.66,68.24,68.88,67.53,67.28,68.88,68.07,67.88,67.06,66.81,65.88,65.86,66.03,66.15,65.34,66.03,67.1,66.77,67.27,66.46,66.25,66.32,66.505,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],"XLU^FMA_PCT_ABOVE_MAVG(200,0,,,,\"PORTAGG\")":93.9393939393939,"LIT^PERCENT_CHANGE(FMA_EPS(+1,0,,,,\"PORTAGG\",\"MEAN\"),FMA_EPS(+1,-3AM,,,,\"PORTAGG\",\"MEAN\"))":-42.6985275340264,"XLP^PERCENT_CHANGE(FMA_EPS(+1,0,,,,\"PORTAGG\",\"MEAN\"),FMA_EPS(+1,-1AM,,,,\"PORTAGG\",\"MEAN\"))":9.099859997186,"SMH^FMA_PCT_ABOVE_MAVG(200,0,,,,\"PORTAGG\")":38.4615384615385,"ITA^PERCENT_CHANGE(FMA_EPS(+1,0,,,,\"PORTAGG\",\"MEAN\"),FMA_EPS(+1,-3AM,,,,\"PORTAGG\",\"MEAN\"))":0.901651405310836,"IAT^PERCENT_CHANGE(FMA_EPS(+1,0,,,,\"PORTAGG\",\"MEAN\"),FMA_EPS(+1,-1AM,,,,\"PORTAGG\",\"MEAN\"))":1.78384372686297,"VNQ^FMA_COS_UP(\"EPS\",\"1M\",+1,0,,,\"PORTAGG\",\"MEANR\")":79.0,"XLE^COUNT(OS_TOP_HLDG_NAME(ALL,0D,,MTD,,ALL,EQ))":24,"GDX^FMA_COS_DOWN(\"EPS\",\"1M\",+1,0,,,\"PORTAGG\",\"MEANR\")":10.0,"ITB^COUNT(OS_TOP_HLDG_NAME(ALL,0D,,MTD,,ALL,EQ))":46,"IBB^FMA_COS_UP(\"EPS\",\"1M\",+1,0,,,\"PORTAGG\",\"MEANR\")":57.0,"XLI^FMA_COS_DOWN(\"EPS\",\"1M\",+1,0,,,\"PORTAGG\",\"MEANR\")":32.0,"RSPT^P_PRICE(-1AM)/P_PRICE_HIGH_PR(-1AM,,,,,,\"PRICE\",\"CLOSE\",\"52W\")":0.94285715,"XLU^P_PRICE(-1AM)/P_PRICE_HIGH_PR(-1AM,,,,,,\"PRICE\",\"CLOSE\",\"52W\")":0.9916604,"XLE^P_PRICE(-1AM)/P_PRICE_HIGH_PR(-1AM,,,,,,\"PRICE\",\"CLOSE\",\"52W\")":0.89630914,"COPX^P_PRICE(-1AM)/P_PRICE_HIGH_PR(-1AM,,,,,,\"PRICE\",\"CLOSE\",\"52W\")":0.7996965,"XRT^P_PRICE(-1AM)/P_PRICE_HIGH_PR(-1AM,,,,,,\"PRICE\",\"CLOSE\",\"52W\")":0.96436244,"SMH^P_PRICE(-1AM)/P_PRICE_HIGH_PR(-1AM,,,,,,\"PRICE\",\"CLOSE\",\"52W\")":0.82148826,"ITB^P_PRICE(-1AM)/P_PRICE_HIGH_PR(-1AM,,,,,,\"PRICE\",\"CLOSE\",\"52W\")":0.99864787,"PSCI^P_PRICE(-1AM)/P_PRICE_HIGH_PR(-1AM,,,,,,\"PRICE\",\"CLOSE\",\"52W\")":0.96166223,"KIE^P_PRICE(-1AM)/P_PRICE_HIGH_PR(-1AM,,,,,,\"PRICE\",\"CLOSE\",\"52W\")":1.0,"XLI^FMA_COS_UP(\"EPS\",\"1M\",+1,0,,,\"PORTAGG\",\"MEANR\")":28.0,"TAN^FG_TOTAL_RETURNC(0,-1AM)":-9.915561,"XLY^FG_TOTAL_RETURNC(0,-1AM)":3.717959,"IYT^FG_TOTAL_RETURNC(0,-1AM)":4.4407606,"XLF^FG_TOTAL_RETURNC(0,-1AM)":5.760634,"ICLN^P_PRICE(0)/P_PRICE_HIGH_PR(0,,,,,,\"PRICE\",\"CLOSE\",\"52W\")":0.8544183,"IYG^P_PRICE(0)/P_PRICE_HIGH_PR(0,,,,,,\"PRICE\",\"CLOSE\",\"52W\")":0.99986714,"LIT^FG_TOTAL_RETURNC(0,-6AM)":0.51703453,"IYG^FG_TOTAL_RETURNC(0,-1AM)":6.907904,"TAN^PERCENT_CHANGE(FMA_EPS(+1,0,,,,\"PORTAGG\",\"MEAN\"),FMA_EPS(+1,-3AM,,,,\"PORTAGG\",\"MEAN\"))":-10.1687397151268,"XLP^FMA_PCT_ABOVE_MAVG(200,0,,,,\"PORTAGG\")":62.5,"ITA^PERCENT_CHANGE(FMA_EPS(+1,0,,,,\"PORTAGG\",\"MEAN\"),FMA_EPS(+1,-1AM,,,,\"PORTAGG\",\"MEAN\"))":5.13055307632861,"IAT^FMA_PCT_ABOVE_MAVG(200,0,,,,\"PORTAGG\")":97.1428571428571,"LIT^P_PRICE(0,-200D)":[42.86,41.76,42.81,42.5,44.03,44.9,45.74,45.73,46.91,48.97,46.07,44.49,45.4,44.11,43.59,42.51,41.11,38.94,39.47,37.26,36.77,37.63,36.81,37.25,37.28,37.14,37.68,37.71,35.09,35.37,35.01,36.74,36.72,36.63,37.91,37.4,36.71,37.32,37.51,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],"ITA^P_PRICE(0,-200D)":[154.86,154.9,154.69,152.96,153.75,152.86,150.39,151.84,151.38,151.33,151.8,150.37,151.36,151.35,149.64,148.51,147.8,148.74,149.21,149.62,147.89,147.28,145.81,145.72,146.07,145.39,144.17,142.29,142.39,142.93,139.97,142.25,143.61,142.66,147.71,146.76,145.3,144.75,144.4,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],"LIT^PERCENT_CHANGE(FMA_EPS(+1,0,,,,\"PORTAGG\",\"MEAN\"),FMA_EPS(+1,-1AM,,,,\"PORTAGG\",\"MEAN\"))":-10.6719211872463,"PTF^PERCENT_CHANGE(FMA_EPS(+1,0,,,,\"PORTAGG\",\"MEAN\"),FMA_EPS(+1,-3AM,,,,\"PORTAGG\",\"MEAN\"))":22.1715138381306,"XTL^COUNT(OS_TOP_HLDG_NAME(ALL,0D,,MTD,,ALL,EQ))":41,"XLB^P_PRICE(0)/P_PRICE_HIGH_PR(0,,,,,,\"PRICE\",\"CLOSE\",\"52W\")":1.0,"IBB^FG_TOTAL_RETURNC(0,-1AM)":-0.9523988,"ICLN^P_PRICE(0)/P_PRICE_LOW_PR(0,,,,,,\"PRICE\",\"CLOSE\",\"52W\")":1.045101,"LIT^P_PRICE(0)/P_PRICE_LOW_PR(0,,,,,,\"PRICE\",\"CLOSE\",\"52W\")":1.2242217,"XLB^P_PRICE(0)/P_PRICE_LOW_PR(0,,,,,,\"PRICE\",\"CLOSE\",\"52W\")":1.3111738,"ITA^FMA_PCT_ABOVE_MAVG(200,0,,,,\"PORTAGG\")":71.4285714285714,"KIE^PERCENT_CHANGE(FMA_EPS(+1,0,,,,\"PORTAGG\",\"MEAN\"),FMA_EPS(+1,-3AM,,,,\"PORTAGG\",\"MEAN\"))":3.39670370886199,"XTL^FMA_COS_DOWN(\"EPS\",\"1M\",+1,0,,,\"PORTAGG\",\"MEANR\")":7.0,"XLB^COUNT(OS_TOP_HLDG_NAME(ALL,0D,,MTD,,ALL,EQ))":30,"ITB^FMA_COS_UP(\"EPS\",\"1M\",+1,0,,,\"PORTAGG\",\"MEANR\")":13.0,"IYG^COUNT(OS_TOP_HLDG_NAME(ALL,0D,,MTD,,ALL,EQ))":104,"RSPT^FG_TOTAL_RETURNC(-1AM,-4AM)":-2.1483123,"XLU^FG_TOTAL_RETURNC(-1AM,-4AM)":14.3130665,"XLE^FG_TOTAL_RETURNC(-1AM,-4AM)":-0.046873093,"COPX^FG_TOTAL_RETURNC(-1AM,-4AM)":-5.15905,"XRT^FG_TOTAL_RETURNC(-1AM,-4AM)":0.76960325,"ITB^FG_TOTAL_RETURNC(-1AM,-4AM)":21.997665,"PSCI^FG_TOTAL_RETURNC(-1AM,-4AM)":6.5696716,"IGV^FG_TOTAL_RETURNC(0,-6AM)":16.113209,"IYG^FG_TOTAL_RETURNC(0,-6AM)":20.865953,"VNQ^FG_TOTAL_RETURNC(0,-1AM)":0.17312765,"LIT^FG_TOTAL_RETURNC(0,-1AM)":16.435755,"IYT^FG_TOTAL_RETURNC(-1AM,-4AM)":6.776476,"PICK^P_PRICE(0,-200D)":[41.49,41.16,41.54,41.24,42.0,42.14,41.77,41.43,41.64,43.16,43.25,42.74,43.7,43.47,43.21,43.32,43.17,41.36,41.54,39.65,39.34,39.84,38.54,38.51,38.58,38.23,37.62,36.93,36.29,36.57,36.37,37.13,37.13,37.26,39.16,39.09,38.91,39.76,39.63,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],"PRN^P_PRICE(0,-200D)":[161.3,161.75,161.82,157.77,159.01,157.69,154.37,155.96,154.985,154.16,154.0,151.92,153.14,152.48,152.99,152.26,152.16,152.05,152.4,152.02,151.31,151.3,146.61,146.56,145.68,145.04,142.85,140.83,138.62,137.52,135.22,137.37,139.59,139.01,145.42,143.46,142.51,143.23,143.34,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],"VNQ^P_PRICE(0)/P_PRICE_LOW_PR(0,,,,,,\"PRICE\",\"CLOSE\",\"52W\")":1.3724138,"IBB^P_PRICE(0)/P_PRICE_LOW_PR(0,,,,,,\"PRICE\",\"CLOSE\",\"52W\")":1.2980162,"IGV^P_PRICE(0)/P_PRICE_LOW_PR(0,,,,,,\"PRICE\",\"CLOSE\",\"52W\")":1.4020777,"ITA^P_PRICE(0)/P_PRICE_LOW_PR(0,,,,,,\"PRICE\",\"CLOSE\",\"52W\")":1.4498643,"IYG^P_PRICE(0)/P_PRICE_LOW_PR(0,,,,,,\"PRICE\",\"CLOSE\",\"52W\")":1.5562696,"RSPT^PERCENT_CHANGE(FMA_EPS(+1,0,,,,\"PORTAGG\",\"MEAN\"),FMA_EPS(+1,-3AM,,,,\"PORTAGG\",\"MEAN\"))":0.389078245443099,"TAN^PERCENT_CHANGE(FMA_EPS(+1,0,,,,\"PORTAGG\",\"MEAN\"),FMA_EPS(+1,-1AM,,,,\"PORTAGG\",\"MEAN\"))":1254.83912659069,"LIT^FMA_PCT_ABOVE_MAVG(200,0,,,,\"PORTAGG\")":36.5853658536585,"XRT^PERCENT_CHANGE(FMA_EPS(+1,0,,,,\"PORTAGG\",\"MEAN\"),FMA_EPS(+1,-3AM,,,,\"PORTAGG\",\"MEAN\"))":-3.1170401106183,"PTF^PERCENT_CHANGE(FMA_EPS(+1,0,,,,\"PORTAGG\",\"MEAN\"),FMA_EPS(+1,-1AM,,,,\"PORTAGG\",\"MEAN\"))":29.5161619929092,"XLE^FMA_COS_UP(\"EPS\",\"1M\",+1,0,,,\"PORTAGG\",\"MEANR\")":1.0,"XLV^FMA_COS_DOWN(\"EPS\",\"1M\",+1,0,,,\"PORTAGG\",\"MEANR\")":31.0,"SMH^FG_TOTAL_RETURNC(-1AM,-4AM)":-16.512506,"PTF^FMA_PCT_ABOVE_MAVG(200,0,,,,\"PORTAGG\")":90.9090909090909,"KIE^PERCENT_CHANGE(FMA_EPS(+1,0,,,,\"PORTAGG\",\"MEAN\"),FMA_EPS(+1,-1AM,,,,\"PORTAGG\",\"MEAN\"))":-0.779900606347596,"XTL^FMA_COS_UP(\"EPS\",\"1M\",+1,0,,,\"PORTAGG\",\"MEANR\")":7.0,"XLV^FMA_COS_UP(\"EPS\",\"1M\",+1,0,,,\"PORTAGG\",\"MEANR\")":12.0,"XLU^FG_TOTAL_RETURNC(-1AM,-2AM)":5.4271936,"SMH^FG_TOTAL_RETURNC(-1AM,-2AM)":-6.343484,"VNQ^FG_TOTAL_RETURNC(0,-6AM)":26.612055,"COPX^P_PRICE(0,-200D)":[45.81,45.0,45.87,45.25,46.14,46.85,46.27,45.6,45.74,47.91,47.76,46.71,48.57,48.09,47.27,48.06,48.4,45.97,46.8,43.69,43.4,43.67,42.16,41.94,41.8,41.35,40.9,39.72,38.97,39.14,38.58,39.83,40.05,40.08,43.34,42.77,42.79,44.33,44.17,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],"PSCI^P_PRICE(0,-200D)":[133.48,134.11,135.03,132.4121,132.9766,131.93,129.17,130.5535,130.0339,130.35,130.3743,128.54,130.2468,130.77,132.3,131.34,130.5411,129.3045,130.6792,130.48,130.0,131.72,128.43,128.1718,126.9284,126.61,123.78,121.88,121.19,121.55,121.25,123.3388,124.5238,124.6681,129.56,128.45,127.62,127.98,129.12,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],"RSPT^PERCENT_CHANGE(FMA_EPS(+1,0,,,,\"PORTAGG\",\"MEAN\"),FMA_EPS(+1,-1AM,,,,\"PORTAGG\",\"MEAN\"))":0.795927935416105,"TAN^FMA_PCT_ABOVE_MAVG(200,0,,,,\"PORTAGG\")":24.3243243243243,"PICK^PERCENT_CHANGE(FMA_EPS(+1,0,,,,\"PORTAGG\",\"MEAN\"),FMA_EPS(+1,-3AM,,,,\"PORTAGG\",\"MEAN\"))":-6.27388612680051,"XRT^PERCENT_CHANGE(FMA_EPS(+1,0,,,,\"PORTAGG\",\"MEAN\"),FMA_EPS(+1,-1AM,,,,\"PORTAGG\",\"MEAN\"))":1.24790007727262,"PRN^PERCENT_CHANGE(FMA_EPS(+1,0,,,,\"PORTAGG\",\"MEAN\"),FMA_EPS(+1,-3AM,,,,\"PORTAGG\",\"MEAN\"))":-3.26785730533609,"MOO^COUNT(OS_TOP_HLDG_NAME(ALL,0D,,MTD,,ALL,EQ))":48,"XLB^FMA_COS_DOWN(\"EPS\",\"1M\",+1,0,,,\"PORTAGG\",\"MEANR\")":15.0,"IYT^COUNT(OS_TOP_HLDG_NAME(ALL,0D,,MTD,,ALL,EQ))":46,"IYG^FMA_COS_DOWN(\"EPS\",\"1M\",+1,0,,,\"PORTAGG\",\"MEANR\")":47.0,"RSPT^FG_TOTAL_RETURNC(-1AM,-2AM)":-0.87383986,"XLE^FG_TOTAL_RETURNC(-1AM,-2AM)":-2.829665,"COPX^FG_TOTAL_RETURNC(-1AM,-2AM)":-0.3309667,"XRT^FG_TOTAL_RETURNC(-1AM,-2AM)":-1.0118008,"ITB^FG_TOTAL_RETURNC(-1AM,-2AM)":10.03418,"PSCI^FG_TOTAL_RETURNC(-1AM,-2AM)":2.24936,"KIE^FG_TOTAL_RETURNC(-1AM,-2AM)":4.560566,"ICLN^FG_TOTAL_RETURNC(0,-6AM)":3.2632113,"XLF^FG_TOTAL_RETURNC(-1AM,-7AM)":11.002911,"GDX^P_PRICE(0,-200D)":[43.15,41.49,41.0,40.68,40.16,40.05,39.87,38.79,38.99,39.03,39.55,39.56,40.37,40.45,39.82,40.36,41.64,41.31,41.41,40.33,40.51,39.72,39.06,39.49,39.89,40.09,39.21,37.39,37.22,36.76,36.32,37.33,36.91,37.27,38.62,38.88,38.36,39.22,39.23,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],"RSPT^FMA_PCT_ABOVE_MAVG(200,0,,,,\"PORTAGG\")":67.6056338028169,"PICK^PERCENT_CHANGE(FMA_EPS(+1,0,,,,\"PORTAGG\",\"MEAN\"),FMA_EPS(+1,-1AM,,,,\"PORTAGG\",\"MEAN\"))":-3.66498751249547,"IGV^PERCENT_CHANGE(FMA_EPS(+1,0,,,,\"PORTAGG\",\"MEAN\"),FMA_EPS(+1,-3AM,,,,\"PORTAGG\",\"MEAN\"))":-1.56960765877246,"PRN^PERCENT_CHANGE(FMA_EPS(+1,0,,,,\"PORTAGG\",\"MEAN\"),FMA_EPS(+1,-1AM,,,,\"PORTAGG\",\"MEAN\"))":-2.27673612382106,"KIE^FMA_PCT_ABOVE_MAVG(200,0,,,,\"PORTAGG\")":98.0769230769231,"XLU^COUNT(OS_TOP_HLDG_NAME(ALL,0D,,MTD,,ALL,EQ))":33,"XLB^FMA_COS_UP(\"EPS\",\"1M\",+1,0,,,\"PORTAGG\",\"MEANR\")":9.0,"SMH^COUNT(OS_TOP_HLDG_NAME(ALL,0D,,MTD,,ALL,EQ))":26,"IYG^FMA_COS_UP(\"EPS\",\"1M\",+1,0,,,\"PORTAGG\",\"MEANR\")":48.0,"TAN^P_PRICE(-1AM)/P_PRICE_HIGH_PR(-1AM,,,,,,\"PRICE\",\"CLOSE\",\"52W\")":0.75915754,"MOO^P_PRICE(-1AM)/P_PRICE_HIGH_PR(-1AM,,,,,,\"PRICE\",\"CLOSE\",\"52W\")":0.8964231,"VNQ^FG_TOTAL_RETURNC(0,-3AM)":10.545206,"IGV^FG_TOTAL_RETURNC(0,-3AM)":8.561683,"IYG^FG_TOTAL_RETURNC(0,-3AM)":9.880173,"XLI^P_PRICE(0,-200D)":[139.27,138.85,139.25,138.18,139.25,138.42,135.99,136.69,135.48,135.18,135.51,134.57,135.26,135.51,135.44,134.83,134.64,133.97,134.6,133.64,133.18,134.12,131.85,131.96,131.24,130.57,129.26,128.27,128.04,127.82,125.89,127.18,128.68,128.55,131.46,130.07,129.16,129.22,129.14,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],"ICLN^PERCENT_CHANGE(FMA_EPS(+1,0,,,,\"PORTAGG\",\"MEAN\"),FMA_EPS(+1,-3AM,,,,\"PORTAGG\",\"MEAN\"))":-6.39308855668681,"XRT^FMA_PCT_ABOVE_MAVG(200,0,,,,\"PORTAGG\")":63.2911392405063,"MOO^FMA_COS_DOWN(\"EPS\",\"1M\",+1,0,,,\"PORTAGG\",\"MEANR\")":27.0,"IYT^FMA_COS_DOWN(\"EPS\",\"1M\",+1,0,,,\"PORTAGG\",\"MEANR\")":22.0,"RWR^P_PRICE(-1AM)/P_PRICE_HIGH_PR(-1AM,,,,,,\"PRICE\",\"CLOSE\",\"52W\")":0.9916105,"GDX^P_PRICE(-1AM)/P_PRICE_HIGH_PR(-1AM,,,,,,\"PRICE\",\"CLOSE\",\"52W\")":0.97430784,"XLY^P_PRICE(-1AM)/P_PRICE_HIGH_PR(-1AM,,,,,,\"PRICE\",\"CLOSE\",\"52W\")":0.98998463,"PTF^P_PRICE(-1AM)/P_PRICE_HIGH_PR(-1AM,,,,,,\"PRICE\",\"CLOSE\",\"52W\")":0.9211208,"IYT^P_PRICE(-1AM)/P_PRICE_HIGH_PR(-1AM,,,,,,\"PRICE\",\"CLOSE\",\"52W\")":0.96402776,"XLI^P_PRICE(-1AM)/P_PRICE_HIGH_PR(-1AM,,,,,,\"PRICE\",\"CLOSE\",\"52W\")":0.9991664,"XLF^P_PRICE(-1AM)/P_PRICE_HIGH_PR(-1AM,,,,,,\"PRICE\",\"CLOSE\",\"52W\")":0.9879754,"ICLN^FG_TOTAL_RETURNC(0,-3AM)":-2.2545457,"LIT^FG_TOTAL_RETURNC(0,-3AM)":6.8827987,"XLB^FG_TOTAL_RETURNC(0,-3AM)":7.855737,"IBB^FG_TOTAL_RETURNC(0,-3AM)":1.3842821,"ITA^FG_TOTAL_RETURNC(0,-3AM)":15.099549,"GDX^FG_TOTAL_RETURNC(-1AM,-7AM)":31.338274,"IYG^P_PRICE(0,-200D)":[75.23,75.24,74.9203,73.97,73.695,73.16,71.6,71.74,71.1681,70.93,71.49,70.24,70.49,70.44,71.02,70.74,70.47,70.0,70.7,71.38,71.4,71.67,70.61,70.79,70.332,69.41,69.07,69.03,69.18,69.96,69.0,70.19,70.95,71.04,71.76,71.01,70.48,70.34,70.06,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27,63.756603,63.736607,63.5566,63.669933,63.5266,63.276836,63.099033,63.363266,63.189865,62.31327,62.1566,62.4066,62.53327,61.44994,60.826607,61.81327,61.466602,61.227135,61.359936,60.94117,60.803272,61.35397,60.917103,60.8366,61.746605,61.019936,60.67994,60.503273,60.026604,59.759937,59.70327,59.36994,58.44994,58.336605,58.543472,58.99434,59.256607,59.59587,59.55851,60.006607,59.653275,59.346603,59.123272],"RWR^PERCENT_CHANGE(FMA_EPS(+1,0,,,,\"PORTAGG\",\"MEAN\"),FMA_EPS(+1,-3AM,,,,\"PORTAGG\",\"MEAN\"))":1.03205097588767,"ICLN^PERCENT_CHANGE(FMA_EPS(+1,0,,,,\"PORTAGG\",\"MEAN\"),FMA_EPS(+1,-1AM,,,,\"PORTAGG\",\"MEAN\"))":-2.38967098529973,"PICK^FMA_PCT_ABOVE_MAVG(200,0,,,,\"PORTAGG\")":48.582995951417,"XLY^PERCENT_CHANGE(FMA_EPS(+1,0,,,,\"PORTAGG\",\"MEAN\"),FMA_EPS(+1,-3AM,,,,\"PORTAGG\",\"MEAN\"))":2.22110114189025,"IGV^PERCENT_CHANGE(FMA_EPS(+1,0,,,,\"PORTAGG\",\"MEAN\"),FMA_EPS(+1,-1AM,,,,\"PORTAGG\",\"MEAN\"))":-2.25625911787154,"PRN^FMA_PCT_ABOVE_MAVG(200,0,,,,\"PORTAGG\")":95.4545454545455,"XLF^PERCENT_CHANGE(FMA_EPS(+1,0,,,,\"PORTAGG\",\"MEAN\"),FMA_EPS(+1,-3AM,,,,\"PORTAGG\",\"MEAN\"))":1.40254520868329,"IAT^COUNT(OS_TOP_HLDG_NAME(ALL,0D,,MTD,,ALL,EQ))":36,"RWR^FG_TOTAL_RETURNC(-1AM,-7AM)":17.945503,"MOO^FG_TOTAL_RETURNC(-1AM,-7AM)":-0.14217496,"PTF^FG_TOTAL_RETURNC(-1AM,-7AM)":9.444547,"XLB^P_PRICE(0,-200D)":[97.63,97.24,97.09,96.34,96.44,95.89,95.27,95.05,94.45,94.89,95.17,94.71,95.77,96.14,96.38,96.92,97.09,95.12,95.76,94.47,94.07,94.74,93.33,93.73,93.55,92.69,91.86,91.02,90.8,90.76,89.89,91.04,91.76,92.14,94.28,93.26,92.75,93.15,93.14,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],"XLU^FMA_COS_DOWN(\"EPS\",\"1M\",+1,0,,,\"PORTAGG\",\"MEANR\")":7.0,"MOO^FMA_COS_UP(\"EPS\",\"1M\",+1,0,,,\"PORTAGG\",\"MEANR\")":7.0,"XLP^COUNT(OS_TOP_HLDG_NAME(ALL,0D,,MTD,,ALL,EQ))":39,"SMH^FMA_COS_DOWN(\"EPS\",\"1M\",+1,0,,,\"PORTAGG\",\"MEANR\")":13.0,"IYT^FMA_COS_UP(\"EPS\",\"1M\",+1,0,,,\"PORTAGG\",\"MEANR\")":17.0,"TAN^FG_TOTAL_RETURNC(-1AM,-7AM)":-3.1542003,"XLY^FG_TOTAL_RETURNC(-1AM,-7AM)":7.902038,"IYT^FG_TOTAL_RETURNC(-1AM,-7AM)":0.2759099,"XLI^FG_TOTAL_RETURNC(-1AM,-7AM)":8.550477,"XLP^P_PRICE(0)/P_PRICE_LOW_PR(0,,,,,,\"PRICE\",\"CLOSE\",\"52W\")":1.2352057,"XLV^P_PRICE(0)/P_PRICE_LOW_PR(0,,,,,,\"PRICE\",\"CLOSE\",\"52W\")":1.243544,"XLK^P_PRICE(0)/P_PRICE_LOW_PR(0,,,,,,\"PRICE\",\"CLOSE\",\"52W\")":1.4414757,"COPX^PERCENT_CHANGE(FMA_EPS(+1,0,,,,\"PORTAGG\",\"MEAN\"),FMA_EPS(+1,-3AM,,,,\"PORTAGG\",\"MEAN\"))":-8.05853247494113,"PSCI^PERCENT_CHANGE(FMA_EPS(+1,0,,,,\"PORTAGG\",\"MEAN\"),FMA_EPS(+1,-3AM,,,,\"PORTAGG\",\"MEAN\"))":-0.479562144625653,"XLF^PERCENT_CHANGE(FMA_EPS(+1,0,,,,\"PORTAGG\",\"MEAN\"),FMA_EPS(+1,-1AM,,,,\"PORTAGG\",\"MEAN\"))":0.113011105482242,"XLU^FMA_COS_UP(\"EPS\",\"1M\",+1,0,,,\"PORTAGG\",\"MEANR\")":9.0,"LIT^COUNT(OS_TOP_HLDG_NAME(ALL,0D,,MTD,,ALL,EQ))":41,"SMH^FMA_COS_UP(\"EPS\",\"1M\",+1,0,,,\"PORTAGG\",\"MEANR\")":7.0,"RWR^FG_TOTAL_RETURNC(-1AM,-4AM)":16.72852,"MOO^FG_TOTAL_RETURNC(-1AM,-4AM)":4.5613766,"GDX^FG_TOTAL_RETURNC(-1AM,-4AM)":15.905046,"XLI^FG_TOTAL_RETURNC(-1AM,-4AM)":7.4310303,"XLP^P_PRICE(0,-200D)":[82.24,82.06,82.43,82.49,81.97,81.64,81.19,81.55,81.06,80.66,81.47,81.2,82.02,82.72,83.0,83.02,82.87,82.68,82.89,83.09,83.05,82.65,83.14,83.46,84.26,83.93,83.34,82.83,83.61,83.63,82.99,83.16,83.48,83.09,82.51,81.86,82.27,82.62,82.42,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],"IAT^P_PRICE(0,-200D)":[50.18,50.46,50.27,49.59,49.23,48.78,47.45,47.51,46.79,46.92,47.12,46.07,46.12,46.15,47.54,47.05,47.03,46.43,47.58,48.04,48.38,48.93,47.61,47.38,47.15,46.62,45.9,45.94,46.33,47.02,46.15,47.19,47.65,48.23,48.71,48.18,47.99,47.59,47.69,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],"XTL^P_PRICE(0)/P_PRICE_LOW_PR(0,,,,,,\"PRICE\",\"CLOSE\",\"52W\")":1.6261495,"XOP^P_PRICE(0)/P_PRICE_LOW_PR(0,,,,,,\"PRICE\",\"CLOSE\",\"52W\")":1.0630566,"PICK^P_PRICE(0)/P_PRICE_LOW_PR(0,,,,,,\"PRICE\",\"CLOSE\",\"52W\")":1.1432902,"PRN^P_PRICE(0)/P_PRICE_LOW_PR(0,,,,,,\"PRICE\",\"CLOSE\",\"52W\")":1.7076012,"IAT^P_PRICE(0)/P_PRICE_LOW_PR(0,,,,,,\"PRICE\",\"CLOSE\",\"52W\")":1.6197547,"RWR^PERCENT_CHANGE(FMA_EPS(+1,0,,,,\"PORTAGG\",\"MEAN\"),FMA_EPS(+1,-1AM,,,,\"PORTAGG\",\"MEAN\"))":0.210936947237085,"ICLN^FMA_PCT_ABOVE_MAVG(200,0,,,,\"PORTAGG\")":38.3838383838384,"XLY^PERCENT_CHANGE(FMA_EPS(+1,0,,,,\"PORTAGG\",\"MEAN\"),FMA_EPS(+1,-1AM,,,,\"PORTAGG\",\"MEAN\"))":2.73791507434928,"IGV^FMA_PCT_ABOVE_MAVG(200,0,,,,\"PORTAGG\")":57.0175438596491,"XLP^FMA_COS_DOWN(\"EPS\",\"1M\",+1,0,,,\"PORTAGG\",\"MEANR\")":17.0,"ITA^COUNT(OS_TOP_HLDG_NAME(ALL,0D,,MTD,,ALL,EQ))":37,"IAT^FMA_COS_DOWN(\"EPS\",\"1M\",+1,0,,,\"PORTAGG\",\"MEANR\")":20.0,"TAN^FG_TOTAL_RETURNC(-1AM,-4AM)":-8.113498}]]></FdsFormulaCache>
</file>

<file path=customXml/itemProps1.xml><?xml version="1.0" encoding="utf-8"?>
<ds:datastoreItem xmlns:ds="http://schemas.openxmlformats.org/officeDocument/2006/customXml" ds:itemID="{8F96DE39-7CB5-4B2B-AD9B-D4FBC000C59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2024-10-19T10:11:43Z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