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8D8DDB9-551E-4F79-9866-8909D222B2D5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21" i="1" a="1"/>
  <c r="O21" i="1" l="1"/>
  <c r="O18" i="1" a="1"/>
  <c r="O14" i="1" a="1"/>
  <c r="O18" i="1" l="1"/>
  <c r="O14" i="1"/>
  <c r="O5" i="1" a="1"/>
  <c r="O5" i="1" l="1"/>
  <c r="O23" i="1" a="1"/>
  <c r="O23" i="1" l="1"/>
  <c r="O20" i="1" a="1"/>
  <c r="O20" i="1" l="1"/>
  <c r="O11" i="1" a="1"/>
  <c r="O11" i="1" l="1"/>
  <c r="G13" i="57" a="1"/>
  <c r="D25" i="57" a="1"/>
  <c r="D24" i="57" a="1"/>
  <c r="D23" i="57" a="1"/>
  <c r="G6" i="57" a="1"/>
  <c r="D6" i="57" a="1"/>
  <c r="G5" i="57" a="1"/>
  <c r="G4" i="57" a="1"/>
  <c r="G19" i="57" a="1"/>
  <c r="D19" i="57" a="1"/>
  <c r="D3" i="57" a="1"/>
  <c r="G2" i="57" a="1"/>
  <c r="D18" i="57" a="1"/>
  <c r="G17" i="57" a="1"/>
  <c r="D17" i="57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9" i="57" a="1"/>
  <c r="G24" i="57" a="1"/>
  <c r="G8" i="57" a="1"/>
  <c r="D8" i="57" a="1"/>
  <c r="G23" i="57" a="1"/>
  <c r="G7" i="57" a="1"/>
  <c r="D7" i="57" a="1"/>
  <c r="G22" i="57" a="1"/>
  <c r="D22" i="57" a="1"/>
  <c r="G21" i="57" a="1"/>
  <c r="D21" i="57" a="1"/>
  <c r="D5" i="57" a="1"/>
  <c r="G20" i="57" a="1"/>
  <c r="D20" i="57" a="1"/>
  <c r="D4" i="57" a="1"/>
  <c r="G3" i="57" a="1"/>
  <c r="G18" i="57" a="1"/>
  <c r="D2" i="57" a="1"/>
  <c r="E33" i="57" a="1"/>
  <c r="B33" i="57" a="1"/>
  <c r="B33" i="57" l="1"/>
  <c r="E33" i="57"/>
  <c r="D2" i="57"/>
  <c r="G18" i="57"/>
  <c r="G3" i="57"/>
  <c r="D4" i="57"/>
  <c r="D20" i="57"/>
  <c r="G20" i="57"/>
  <c r="D5" i="57"/>
  <c r="D21" i="57"/>
  <c r="G21" i="57"/>
  <c r="D22" i="57"/>
  <c r="G22" i="57"/>
  <c r="D7" i="57"/>
  <c r="G7" i="57"/>
  <c r="G23" i="57"/>
  <c r="D8" i="57"/>
  <c r="G8" i="57"/>
  <c r="G24" i="57"/>
  <c r="D9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D17" i="57"/>
  <c r="G17" i="57"/>
  <c r="D18" i="57"/>
  <c r="G2" i="57"/>
  <c r="D3" i="57"/>
  <c r="D19" i="57"/>
  <c r="G19" i="57"/>
  <c r="G4" i="57"/>
  <c r="G5" i="57"/>
  <c r="D6" i="57"/>
  <c r="G6" i="57"/>
  <c r="D23" i="57"/>
  <c r="D24" i="57"/>
  <c r="D25" i="57"/>
  <c r="G13" i="57"/>
  <c r="M8" i="48" a="1"/>
  <c r="M23" i="48" a="1"/>
  <c r="M21" i="48" a="1"/>
  <c r="M20" i="48" a="1"/>
  <c r="M18" i="48" a="1"/>
  <c r="M17" i="48" a="1"/>
  <c r="M15" i="48" a="1"/>
  <c r="M13" i="48" a="1"/>
  <c r="M11" i="48" a="1"/>
  <c r="M24" i="48" a="1"/>
  <c r="M7" i="48" a="1"/>
  <c r="M6" i="48" a="1"/>
  <c r="M4" i="48" a="1"/>
  <c r="M19" i="48" a="1"/>
  <c r="M16" i="48" a="1"/>
  <c r="M14" i="48" a="1"/>
  <c r="M12" i="48" a="1"/>
  <c r="M10" i="48" a="1"/>
  <c r="M10" i="48" l="1"/>
  <c r="M12" i="48"/>
  <c r="M14" i="48"/>
  <c r="M16" i="48"/>
  <c r="M19" i="48"/>
  <c r="M4" i="48"/>
  <c r="M6" i="48"/>
  <c r="M7" i="48"/>
  <c r="M24" i="48"/>
  <c r="M11" i="48"/>
  <c r="M13" i="48"/>
  <c r="M15" i="48"/>
  <c r="M17" i="48"/>
  <c r="M18" i="48"/>
  <c r="M20" i="48"/>
  <c r="M21" i="48"/>
  <c r="M23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O17" i="1" a="1"/>
  <c r="K28" i="1" a="1"/>
  <c r="I23" i="1" a="1"/>
  <c r="G21" i="1" a="1"/>
  <c r="L18" i="1" a="1"/>
  <c r="J16" i="1" a="1"/>
  <c r="H14" i="1" a="1"/>
  <c r="F12" i="1" a="1"/>
  <c r="K9" i="1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U9" i="56" a="1"/>
  <c r="U5" i="56" a="1"/>
  <c r="I22" i="56" a="1"/>
  <c r="I18" i="56" a="1"/>
  <c r="I14" i="56" a="1"/>
  <c r="I10" i="56" a="1"/>
  <c r="I6" i="56" a="1"/>
  <c r="S22" i="12" a="1"/>
  <c r="L21" i="12" a="1"/>
  <c r="N19" i="12" a="1"/>
  <c r="P17" i="12" a="1"/>
  <c r="R15" i="12" a="1"/>
  <c r="K14" i="12" a="1"/>
  <c r="M12" i="12" a="1"/>
  <c r="O10" i="12" a="1"/>
  <c r="Q8" i="12" a="1"/>
  <c r="S6" i="12" a="1"/>
  <c r="L5" i="12" a="1"/>
  <c r="N3" i="12" a="1"/>
  <c r="R31" i="12" a="1"/>
  <c r="K32" i="12" a="1"/>
  <c r="G31" i="12" a="1"/>
  <c r="F20" i="12" a="1"/>
  <c r="E15" i="12" a="1"/>
  <c r="G9" i="12" a="1"/>
  <c r="F4" i="12" a="1"/>
  <c r="J11" i="39" a="1"/>
  <c r="H16" i="39" a="1"/>
  <c r="F21" i="39" a="1"/>
  <c r="F5" i="39" a="1"/>
  <c r="M19" i="28" a="1"/>
  <c r="L14" i="28" a="1"/>
  <c r="K9" i="28" a="1"/>
  <c r="M3" i="28" a="1"/>
  <c r="G17" i="28" a="1"/>
  <c r="G9" i="28" a="1"/>
  <c r="D23" i="28" a="1"/>
  <c r="D15" i="28" a="1"/>
  <c r="D7" i="28" a="1"/>
  <c r="O16" i="1" a="1"/>
  <c r="J28" i="1" a="1"/>
  <c r="H23" i="1" a="1"/>
  <c r="F21" i="1" a="1"/>
  <c r="K18" i="1" a="1"/>
  <c r="I16" i="1" a="1"/>
  <c r="G14" i="1" a="1"/>
  <c r="L11" i="1" a="1"/>
  <c r="J9" i="1" a="1"/>
  <c r="H7" i="1" a="1"/>
  <c r="F5" i="1" a="1"/>
  <c r="E2" i="38" a="1"/>
  <c r="V2" i="38" a="1"/>
  <c r="AA4" i="9" a="1"/>
  <c r="G13" i="43" a="1"/>
  <c r="C9" i="43" a="1"/>
  <c r="C18" i="42" a="1"/>
  <c r="H13" i="42" a="1"/>
  <c r="E9" i="42" a="1"/>
  <c r="J4" i="42" a="1"/>
  <c r="C3" i="18" a="1"/>
  <c r="F2" i="15" a="1"/>
  <c r="O2" i="7" a="1"/>
  <c r="B2" i="47" a="1"/>
  <c r="G11" i="52" a="1"/>
  <c r="D7" i="52" a="1"/>
  <c r="V20" i="56" a="1"/>
  <c r="S12" i="56" a="1"/>
  <c r="H24" i="56" a="1"/>
  <c r="I15" i="56" a="1"/>
  <c r="Q22" i="12" a="1"/>
  <c r="R18" i="12" a="1"/>
  <c r="S14" i="12" a="1"/>
  <c r="K11" i="12" a="1"/>
  <c r="L7" i="12" a="1"/>
  <c r="K5" i="12" a="1"/>
  <c r="R30" i="12" a="1"/>
  <c r="F23" i="12" a="1"/>
  <c r="G11" i="12" a="1"/>
  <c r="J14" i="39" a="1"/>
  <c r="F2" i="39" a="1"/>
  <c r="L12" i="28" a="1"/>
  <c r="H20" i="28" a="1"/>
  <c r="G3" i="28" a="1"/>
  <c r="J22" i="1" a="1"/>
  <c r="J17" i="1" a="1"/>
  <c r="J12" i="1" a="1"/>
  <c r="G5" i="1" a="1"/>
  <c r="C29" i="55" a="1"/>
  <c r="C13" i="55" a="1"/>
  <c r="D2" i="38" a="1"/>
  <c r="I4" i="9" a="1"/>
  <c r="H21" i="43" a="1"/>
  <c r="G4" i="43" a="1"/>
  <c r="G22" i="42" a="1"/>
  <c r="D20" i="42" a="1"/>
  <c r="I15" i="42" a="1"/>
  <c r="F11" i="42" a="1"/>
  <c r="C7" i="42" a="1"/>
  <c r="T3" i="18" a="1"/>
  <c r="J2" i="5" a="1"/>
  <c r="J27" i="48" a="1"/>
  <c r="X4" i="9" a="1"/>
  <c r="C18" i="43" a="1"/>
  <c r="E21" i="42" a="1"/>
  <c r="H16" i="42" a="1"/>
  <c r="D14" i="42" a="1"/>
  <c r="G9" i="42" a="1"/>
  <c r="I4" i="42" a="1"/>
  <c r="B2" i="15" a="1"/>
  <c r="I2" i="7" a="1"/>
  <c r="M2" i="47" a="1"/>
  <c r="Q2" i="46" a="1"/>
  <c r="T13" i="56" a="1"/>
  <c r="V8" i="56" a="1"/>
  <c r="H25" i="56" a="1"/>
  <c r="J20" i="56" a="1"/>
  <c r="H16" i="56" a="1"/>
  <c r="U2" i="38" a="1"/>
  <c r="B2" i="38" a="1"/>
  <c r="E4" i="9" a="1"/>
  <c r="G19" i="43" a="1"/>
  <c r="G9" i="43" a="1"/>
  <c r="G23" i="42" a="1"/>
  <c r="J18" i="42" a="1"/>
  <c r="I11" i="42" a="1"/>
  <c r="D7" i="42" a="1"/>
  <c r="T2" i="15" a="1"/>
  <c r="E2" i="5" a="1"/>
  <c r="G12" i="52" a="1"/>
  <c r="E10" i="52" a="1"/>
  <c r="C8" i="52" a="1"/>
  <c r="I5" i="52" a="1"/>
  <c r="G3" i="52" a="1"/>
  <c r="U22" i="56" a="1"/>
  <c r="S18" i="56" a="1"/>
  <c r="R22" i="12" a="1"/>
  <c r="R20" i="12" a="1"/>
  <c r="W4" i="9" a="1"/>
  <c r="C17" i="43" a="1"/>
  <c r="D21" i="42" a="1"/>
  <c r="G16" i="42" a="1"/>
  <c r="C14" i="42" a="1"/>
  <c r="F9" i="42" a="1"/>
  <c r="H4" i="42" a="1"/>
  <c r="P3" i="18" a="1"/>
  <c r="A2" i="15" a="1"/>
  <c r="H2" i="7" a="1"/>
  <c r="L2" i="47" a="1"/>
  <c r="S13" i="56" a="1"/>
  <c r="U8" i="56" a="1"/>
  <c r="G25" i="56" a="1"/>
  <c r="I20" i="56" a="1"/>
  <c r="G16" i="56" a="1"/>
  <c r="I11" i="56" a="1"/>
  <c r="G7" i="56" a="1"/>
  <c r="Q20" i="12" a="1"/>
  <c r="Q18" i="12" a="1"/>
  <c r="Q16" i="12" a="1"/>
  <c r="Q14" i="12" a="1"/>
  <c r="Q12" i="12" a="1"/>
  <c r="Q10" i="12" a="1"/>
  <c r="G14" i="12" a="1"/>
  <c r="G8" i="12" a="1"/>
  <c r="J22" i="39" a="1"/>
  <c r="J4" i="39" a="1"/>
  <c r="H7" i="39" a="1"/>
  <c r="F10" i="39" a="1"/>
  <c r="M20" i="28" a="1"/>
  <c r="H28" i="1" a="1"/>
  <c r="K22" i="1" a="1"/>
  <c r="G20" i="1" a="1"/>
  <c r="J4" i="1" a="1"/>
  <c r="C9" i="55" a="1"/>
  <c r="T2" i="38" a="1"/>
  <c r="A2" i="38" a="1"/>
  <c r="D4" i="9" a="1"/>
  <c r="H18" i="43" a="1"/>
  <c r="H8" i="43" a="1"/>
  <c r="F23" i="42" a="1"/>
  <c r="I18" i="42" a="1"/>
  <c r="H11" i="42" a="1"/>
  <c r="J6" i="42" a="1"/>
  <c r="S2" i="15" a="1"/>
  <c r="D2" i="5" a="1"/>
  <c r="N2" i="46" a="1"/>
  <c r="F12" i="52" a="1"/>
  <c r="D10" i="52" a="1"/>
  <c r="J7" i="52" a="1"/>
  <c r="H5" i="52" a="1"/>
  <c r="F3" i="52" a="1"/>
  <c r="T22" i="56" a="1"/>
  <c r="O8" i="12" a="1"/>
  <c r="O6" i="12" a="1"/>
  <c r="O4" i="12" a="1"/>
  <c r="R33" i="12" a="1"/>
  <c r="K34" i="12" a="1"/>
  <c r="E33" i="12" a="1"/>
  <c r="E21" i="12" a="1"/>
  <c r="K14" i="28" a="1"/>
  <c r="K8" i="28" a="1"/>
  <c r="H22" i="28" a="1"/>
  <c r="H13" i="28" a="1"/>
  <c r="H4" i="28" a="1"/>
  <c r="E17" i="28" a="1"/>
  <c r="E8" i="28" a="1"/>
  <c r="F20" i="1" a="1"/>
  <c r="I17" i="1" a="1"/>
  <c r="L14" i="1" a="1"/>
  <c r="H12" i="1" a="1"/>
  <c r="F7" i="1" a="1"/>
  <c r="C25" i="55" a="1"/>
  <c r="V4" i="9" a="1"/>
  <c r="C16" i="43" a="1"/>
  <c r="C21" i="42" a="1"/>
  <c r="J13" i="42" a="1"/>
  <c r="D9" i="42" a="1"/>
  <c r="G4" i="42" a="1"/>
  <c r="O3" i="18" a="1"/>
  <c r="V2" i="5" a="1"/>
  <c r="G2" i="7" a="1"/>
  <c r="K2" i="47" a="1"/>
  <c r="T17" i="56" a="1"/>
  <c r="V12" i="56" a="1"/>
  <c r="T8" i="56" a="1"/>
  <c r="J24" i="56" a="1"/>
  <c r="H20" i="56" a="1"/>
  <c r="J15" i="56" a="1"/>
  <c r="H11" i="56" a="1"/>
  <c r="H6" i="56" a="1"/>
  <c r="P22" i="12" a="1"/>
  <c r="P20" i="12" a="1"/>
  <c r="P18" i="12" a="1"/>
  <c r="P16" i="12" a="1"/>
  <c r="P14" i="12" a="1"/>
  <c r="P12" i="12" a="1"/>
  <c r="S2" i="38" a="1"/>
  <c r="O4" i="9" a="1"/>
  <c r="C19" i="43" a="1"/>
  <c r="G17" i="42" a="1"/>
  <c r="J14" i="42" a="1"/>
  <c r="C9" i="42" a="1"/>
  <c r="E2" i="15" a="1"/>
  <c r="F2" i="5" a="1"/>
  <c r="C11" i="52" a="1"/>
  <c r="E8" i="52" a="1"/>
  <c r="F5" i="52" a="1"/>
  <c r="T25" i="56" a="1"/>
  <c r="S20" i="56" a="1"/>
  <c r="S18" i="12" a="1"/>
  <c r="Q9" i="12" a="1"/>
  <c r="N5" i="12" a="1"/>
  <c r="O30" i="12" a="1"/>
  <c r="F20" i="39" a="1"/>
  <c r="G16" i="28" a="1"/>
  <c r="H6" i="28" a="1"/>
  <c r="D19" i="28" a="1"/>
  <c r="E9" i="28" a="1"/>
  <c r="F28" i="1" a="1"/>
  <c r="H22" i="1" a="1"/>
  <c r="J19" i="1" a="1"/>
  <c r="L16" i="1" a="1"/>
  <c r="L5" i="1" a="1"/>
  <c r="C15" i="55" a="1"/>
  <c r="I8" i="1" a="1"/>
  <c r="F32" i="12" a="1"/>
  <c r="H5" i="28" a="1"/>
  <c r="H19" i="1" a="1"/>
  <c r="A2" i="5" a="1"/>
  <c r="G10" i="52" a="1"/>
  <c r="U24" i="56" a="1"/>
  <c r="T14" i="56" a="1"/>
  <c r="M23" i="12" a="1"/>
  <c r="L16" i="12" a="1"/>
  <c r="M7" i="12" a="1"/>
  <c r="F19" i="12" a="1"/>
  <c r="H15" i="39" a="1"/>
  <c r="L16" i="28" a="1"/>
  <c r="J13" i="1" a="1"/>
  <c r="G8" i="1" a="1"/>
  <c r="C12" i="55" a="1"/>
  <c r="L4" i="9" a="1"/>
  <c r="E11" i="42" a="1"/>
  <c r="AK4" i="9" a="1"/>
  <c r="H22" i="43" a="1"/>
  <c r="H11" i="43" a="1"/>
  <c r="C23" i="42" a="1"/>
  <c r="C12" i="42" a="1"/>
  <c r="D6" i="42" a="1"/>
  <c r="G3" i="42" a="1"/>
  <c r="F3" i="18" a="1"/>
  <c r="C2" i="5" a="1"/>
  <c r="D2" i="47" a="1"/>
  <c r="E2" i="46" a="1"/>
  <c r="S25" i="56" a="1"/>
  <c r="V14" i="56" a="1"/>
  <c r="T9" i="56" a="1"/>
  <c r="I24" i="56" a="1"/>
  <c r="H19" i="56" a="1"/>
  <c r="J13" i="56" a="1"/>
  <c r="J8" i="56" a="1"/>
  <c r="O23" i="12" a="1"/>
  <c r="N16" i="12" a="1"/>
  <c r="R11" i="12" a="1"/>
  <c r="O7" i="12" a="1"/>
  <c r="R34" i="12" a="1"/>
  <c r="F33" i="12" a="1"/>
  <c r="E20" i="12" a="1"/>
  <c r="G13" i="12" a="1"/>
  <c r="F7" i="12" a="1"/>
  <c r="J17" i="39" a="1"/>
  <c r="H19" i="39" a="1"/>
  <c r="F19" i="39" a="1"/>
  <c r="L23" i="28" a="1"/>
  <c r="K17" i="28" a="1"/>
  <c r="M10" i="28" a="1"/>
  <c r="L4" i="28" a="1"/>
  <c r="O15" i="1" a="1"/>
  <c r="L13" i="1" a="1"/>
  <c r="G11" i="1" a="1"/>
  <c r="G3" i="1" a="1"/>
  <c r="G15" i="28" a="1"/>
  <c r="D8" i="28" a="1"/>
  <c r="F22" i="1" a="1"/>
  <c r="AI4" i="9" a="1"/>
  <c r="I22" i="42" a="1"/>
  <c r="E3" i="42" a="1"/>
  <c r="D3" i="18" a="1"/>
  <c r="H7" i="52" a="1"/>
  <c r="H8" i="56" a="1"/>
  <c r="N18" i="12" a="1"/>
  <c r="P11" i="12" a="1"/>
  <c r="M33" i="12" a="1"/>
  <c r="G6" i="12" a="1"/>
  <c r="F17" i="39" a="1"/>
  <c r="H16" i="1" a="1"/>
  <c r="P2" i="38" a="1"/>
  <c r="D17" i="42" a="1"/>
  <c r="G14" i="42" a="1"/>
  <c r="A2" i="47" a="1"/>
  <c r="R2" i="38" a="1"/>
  <c r="N4" i="9" a="1"/>
  <c r="C20" i="42" a="1"/>
  <c r="F17" i="42" a="1"/>
  <c r="I14" i="42" a="1"/>
  <c r="J8" i="42" a="1"/>
  <c r="D2" i="15" a="1"/>
  <c r="B2" i="7" a="1"/>
  <c r="D8" i="52" a="1"/>
  <c r="E5" i="52" a="1"/>
  <c r="V19" i="56" a="1"/>
  <c r="K21" i="12" a="1"/>
  <c r="S13" i="12" a="1"/>
  <c r="P9" i="12" a="1"/>
  <c r="M34" i="12" a="1"/>
  <c r="G32" i="12" a="1"/>
  <c r="H15" i="28" a="1"/>
  <c r="G6" i="28" a="1"/>
  <c r="D9" i="28" a="1"/>
  <c r="L27" i="1" a="1"/>
  <c r="G22" i="1" a="1"/>
  <c r="I19" i="1" a="1"/>
  <c r="K16" i="1" a="1"/>
  <c r="K5" i="1" a="1"/>
  <c r="C14" i="55" a="1"/>
  <c r="AJ4" i="9" a="1"/>
  <c r="G22" i="43" a="1"/>
  <c r="G11" i="43" a="1"/>
  <c r="C15" i="43" a="1"/>
  <c r="J22" i="42" a="1"/>
  <c r="J11" i="42" a="1"/>
  <c r="C6" i="42" a="1"/>
  <c r="F3" i="42" a="1"/>
  <c r="E3" i="18" a="1"/>
  <c r="B2" i="5" a="1"/>
  <c r="C2" i="47" a="1"/>
  <c r="D2" i="46" a="1"/>
  <c r="H10" i="52" a="1"/>
  <c r="I7" i="52" a="1"/>
  <c r="V24" i="56" a="1"/>
  <c r="U14" i="56" a="1"/>
  <c r="S9" i="56" a="1"/>
  <c r="G19" i="56" a="1"/>
  <c r="I13" i="56" a="1"/>
  <c r="I8" i="56" a="1"/>
  <c r="N23" i="12" a="1"/>
  <c r="O18" i="12" a="1"/>
  <c r="M16" i="12" a="1"/>
  <c r="Q11" i="12" a="1"/>
  <c r="N7" i="12" a="1"/>
  <c r="Q34" i="12" a="1"/>
  <c r="G19" i="12" a="1"/>
  <c r="F13" i="12" a="1"/>
  <c r="E7" i="12" a="1"/>
  <c r="J16" i="39" a="1"/>
  <c r="H18" i="39" a="1"/>
  <c r="F18" i="39" a="1"/>
  <c r="K23" i="28" a="1"/>
  <c r="M16" i="28" a="1"/>
  <c r="L10" i="28" a="1"/>
  <c r="K13" i="1" a="1"/>
  <c r="F11" i="1" a="1"/>
  <c r="H8" i="1" a="1"/>
  <c r="F3" i="1" a="1"/>
  <c r="Q2" i="38" a="1"/>
  <c r="M4" i="9" a="1"/>
  <c r="J19" i="42" a="1"/>
  <c r="E17" i="42" a="1"/>
  <c r="H14" i="42" a="1"/>
  <c r="G11" i="42" a="1"/>
  <c r="I8" i="42" a="1"/>
  <c r="C2" i="15" a="1"/>
  <c r="A2" i="7" a="1"/>
  <c r="D5" i="52" a="1"/>
  <c r="U19" i="56" a="1"/>
  <c r="G24" i="56" a="1"/>
  <c r="S20" i="12" a="1"/>
  <c r="R13" i="12" a="1"/>
  <c r="O9" i="12" a="1"/>
  <c r="S4" i="12" a="1"/>
  <c r="L34" i="12" a="1"/>
  <c r="L3" i="28" a="1"/>
  <c r="D18" i="28" a="1"/>
  <c r="O13" i="1" a="1"/>
  <c r="K27" i="1" a="1"/>
  <c r="G21" i="43" a="1"/>
  <c r="H10" i="43" a="1"/>
  <c r="C14" i="43" a="1"/>
  <c r="J5" i="42" a="1"/>
  <c r="C2" i="46" a="1"/>
  <c r="H13" i="56" a="1"/>
  <c r="P34" i="12" a="1"/>
  <c r="E13" i="12" a="1"/>
  <c r="J15" i="39" a="1"/>
  <c r="M22" i="28" a="1"/>
  <c r="K10" i="28" a="1"/>
  <c r="L10" i="1" a="1"/>
  <c r="D31" i="1" a="1"/>
  <c r="I19" i="42" a="1"/>
  <c r="H8" i="42" a="1"/>
  <c r="AC4" i="9" a="1"/>
  <c r="D18" i="42" a="1"/>
  <c r="J3" i="42" a="1"/>
  <c r="F2" i="47" a="1"/>
  <c r="G9" i="52" a="1"/>
  <c r="S19" i="56" a="1"/>
  <c r="O13" i="12" a="1"/>
  <c r="S10" i="12" a="1"/>
  <c r="P5" i="12" a="1"/>
  <c r="Q33" i="12" a="1"/>
  <c r="M31" i="12" a="1"/>
  <c r="E23" i="12" a="1"/>
  <c r="G15" i="12" a="1"/>
  <c r="M8" i="28" a="1"/>
  <c r="G21" i="28" a="1"/>
  <c r="D20" i="28" a="1"/>
  <c r="D6" i="28" a="1"/>
  <c r="O8" i="1" a="1"/>
  <c r="J23" i="1" a="1"/>
  <c r="L9" i="1" a="1"/>
  <c r="I6" i="1" a="1"/>
  <c r="O2" i="38" a="1"/>
  <c r="H12" i="43" a="1"/>
  <c r="C11" i="43" a="1"/>
  <c r="H21" i="42" a="1"/>
  <c r="I10" i="42" a="1"/>
  <c r="G7" i="42" a="1"/>
  <c r="U2" i="15" a="1"/>
  <c r="P2" i="5" a="1"/>
  <c r="K2" i="7" a="1"/>
  <c r="E6" i="52" a="1"/>
  <c r="C3" i="52" a="1"/>
  <c r="S6" i="56" a="1"/>
  <c r="G13" i="56" a="1"/>
  <c r="K22" i="12" a="1"/>
  <c r="O16" i="12" a="1"/>
  <c r="K8" i="12" a="1"/>
  <c r="F6" i="12" a="1"/>
  <c r="J9" i="39" a="1"/>
  <c r="H8" i="39" a="1"/>
  <c r="L17" i="28" a="1"/>
  <c r="G16" i="1" a="1"/>
  <c r="F13" i="1" a="1"/>
  <c r="I9" i="1" a="1"/>
  <c r="H3" i="1" a="1"/>
  <c r="E12" i="52" a="1"/>
  <c r="F14" i="12" a="1"/>
  <c r="J8" i="39" a="1"/>
  <c r="G20" i="28" a="1"/>
  <c r="L12" i="1" a="1"/>
  <c r="G8" i="43" a="1"/>
  <c r="I17" i="42" a="1"/>
  <c r="Q2" i="15" a="1"/>
  <c r="V2" i="46" a="1"/>
  <c r="U11" i="56" a="1"/>
  <c r="T5" i="56" a="1"/>
  <c r="L19" i="12" a="1"/>
  <c r="M13" i="12" a="1"/>
  <c r="O33" i="12" a="1"/>
  <c r="K31" i="12" a="1"/>
  <c r="G5" i="12" a="1"/>
  <c r="G8" i="28" a="1"/>
  <c r="D17" i="28" a="1"/>
  <c r="D5" i="28" a="1"/>
  <c r="O6" i="1" a="1"/>
  <c r="C28" i="55" a="1"/>
  <c r="C8" i="43" a="1"/>
  <c r="E7" i="42" a="1"/>
  <c r="D12" i="52" a="1"/>
  <c r="C6" i="52" a="1"/>
  <c r="I19" i="56" a="1"/>
  <c r="J5" i="56" a="1"/>
  <c r="R7" i="12" a="1"/>
  <c r="J7" i="39" a="1"/>
  <c r="H7" i="43" a="1"/>
  <c r="H17" i="42" a="1"/>
  <c r="I6" i="42" a="1"/>
  <c r="P2" i="15" a="1"/>
  <c r="L2" i="5" a="1"/>
  <c r="U2" i="46" a="1"/>
  <c r="H18" i="56" a="1"/>
  <c r="K19" i="12" a="1"/>
  <c r="L13" i="12" a="1"/>
  <c r="R32" i="12" a="1"/>
  <c r="M30" i="12" a="1"/>
  <c r="F5" i="12" a="1"/>
  <c r="H7" i="56" a="1"/>
  <c r="G23" i="1" a="1"/>
  <c r="H9" i="1" a="1"/>
  <c r="Z4" i="9" a="1"/>
  <c r="N10" i="12" a="1"/>
  <c r="F3" i="39" a="1"/>
  <c r="K19" i="1" a="1"/>
  <c r="D3" i="42" a="1"/>
  <c r="D9" i="52" a="1"/>
  <c r="I12" i="56" a="1"/>
  <c r="M15" i="28" a="1"/>
  <c r="H19" i="28" a="1"/>
  <c r="F23" i="1" a="1"/>
  <c r="L15" i="1" a="1"/>
  <c r="K12" i="1" a="1"/>
  <c r="G9" i="1" a="1"/>
  <c r="A4" i="9" a="1"/>
  <c r="G13" i="42" a="1"/>
  <c r="Q15" i="12" a="1"/>
  <c r="Q4" i="12" a="1"/>
  <c r="AB4" i="9" a="1"/>
  <c r="J17" i="42" a="1"/>
  <c r="I3" i="42" a="1"/>
  <c r="R2" i="15" a="1"/>
  <c r="E2" i="47" a="1"/>
  <c r="H12" i="52" a="1"/>
  <c r="F9" i="52" a="1"/>
  <c r="V18" i="56" a="1"/>
  <c r="V11" i="56" a="1"/>
  <c r="G20" i="56" a="1"/>
  <c r="M19" i="12" a="1"/>
  <c r="N13" i="12" a="1"/>
  <c r="R10" i="12" a="1"/>
  <c r="O5" i="12" a="1"/>
  <c r="P33" i="12" a="1"/>
  <c r="L31" i="12" a="1"/>
  <c r="G22" i="12" a="1"/>
  <c r="F4" i="39" a="1"/>
  <c r="L8" i="28" a="1"/>
  <c r="H8" i="28" a="1"/>
  <c r="E19" i="28" a="1"/>
  <c r="E5" i="28" a="1"/>
  <c r="O7" i="1" a="1"/>
  <c r="L19" i="1" a="1"/>
  <c r="H6" i="1" a="1"/>
  <c r="N2" i="38" a="1"/>
  <c r="G12" i="43" a="1"/>
  <c r="C10" i="43" a="1"/>
  <c r="G21" i="42" a="1"/>
  <c r="H10" i="42" a="1"/>
  <c r="F7" i="42" a="1"/>
  <c r="O2" i="5" a="1"/>
  <c r="J2" i="7" a="1"/>
  <c r="E9" i="52" a="1"/>
  <c r="D6" i="52" a="1"/>
  <c r="J19" i="56" a="1"/>
  <c r="J12" i="56" a="1"/>
  <c r="G6" i="56" a="1"/>
  <c r="S21" i="12" a="1"/>
  <c r="K16" i="12" a="1"/>
  <c r="S7" i="12" a="1"/>
  <c r="E6" i="12" a="1"/>
  <c r="H6" i="39" a="1"/>
  <c r="K16" i="28" a="1"/>
  <c r="F16" i="1" a="1"/>
  <c r="I13" i="42" a="1"/>
  <c r="H3" i="42" a="1"/>
  <c r="U18" i="56" a="1"/>
  <c r="R4" i="12" a="1"/>
  <c r="F22" i="12" a="1"/>
  <c r="M7" i="28" a="1"/>
  <c r="G6" i="1" a="1"/>
  <c r="M2" i="38" a="1"/>
  <c r="F21" i="42" a="1"/>
  <c r="G10" i="42" a="1"/>
  <c r="T24" i="56" a="1"/>
  <c r="R21" i="12" a="1"/>
  <c r="E14" i="12" a="1"/>
  <c r="H5" i="39" a="1"/>
  <c r="Y4" i="9" a="1"/>
  <c r="F2" i="7" a="1"/>
  <c r="T18" i="56" a="1"/>
  <c r="T11" i="56" a="1"/>
  <c r="S5" i="56" a="1"/>
  <c r="M10" i="12" a="1"/>
  <c r="E22" i="12" a="1"/>
  <c r="L7" i="28" a="1"/>
  <c r="L2" i="38" a="1"/>
  <c r="G16" i="43" a="1"/>
  <c r="I20" i="42" a="1"/>
  <c r="C16" i="42" a="1"/>
  <c r="H7" i="42" a="1"/>
  <c r="S3" i="18" a="1"/>
  <c r="I2" i="15" a="1"/>
  <c r="N2" i="7" a="1"/>
  <c r="F11" i="52" a="1"/>
  <c r="U16" i="56" a="1"/>
  <c r="R23" i="12" a="1"/>
  <c r="R12" i="12" a="1"/>
  <c r="M9" i="12" a="1"/>
  <c r="G17" i="12" a="1"/>
  <c r="F15" i="39" a="1"/>
  <c r="K19" i="28" a="1"/>
  <c r="D11" i="28" a="1"/>
  <c r="O9" i="1" a="1"/>
  <c r="I22" i="1" a="1"/>
  <c r="I14" i="1" a="1"/>
  <c r="I5" i="1" a="1"/>
  <c r="C22" i="55" a="1"/>
  <c r="K20" i="12" a="1"/>
  <c r="F17" i="12" a="1"/>
  <c r="J3" i="39" a="1"/>
  <c r="D26" i="28" a="1"/>
  <c r="G18" i="1" a="1"/>
  <c r="G10" i="1" a="1"/>
  <c r="Q31" i="12" a="1"/>
  <c r="F12" i="39" a="1"/>
  <c r="O3" i="1" a="1"/>
  <c r="J4" i="9" a="1"/>
  <c r="C4" i="43" a="1"/>
  <c r="L2" i="46" a="1"/>
  <c r="E31" i="12" a="1"/>
  <c r="H21" i="39" a="1"/>
  <c r="K4" i="1" a="1"/>
  <c r="G14" i="43" a="1"/>
  <c r="C10" i="52" a="1"/>
  <c r="P4" i="12" a="1"/>
  <c r="E4" i="12" a="1"/>
  <c r="L28" i="1" a="1"/>
  <c r="C18" i="55" a="1"/>
  <c r="H4" i="9" a="1"/>
  <c r="D10" i="42" a="1"/>
  <c r="R2" i="5" a="1"/>
  <c r="K2" i="46" a="1"/>
  <c r="J17" i="56" a="1"/>
  <c r="P19" i="12" a="1"/>
  <c r="N4" i="12" a="1"/>
  <c r="G30" i="12" a="1"/>
  <c r="M5" i="28" a="1"/>
  <c r="G13" i="1" a="1"/>
  <c r="K8" i="1" a="1"/>
  <c r="H13" i="43" a="1"/>
  <c r="S11" i="12" a="1"/>
  <c r="K15" i="28" a="1"/>
  <c r="M8" i="12" a="1"/>
  <c r="G7" i="43" a="1"/>
  <c r="V22" i="56" a="1"/>
  <c r="E3" i="28" a="1"/>
  <c r="C16" i="55" a="1"/>
  <c r="I2" i="46" a="1"/>
  <c r="S22" i="56" a="1"/>
  <c r="S14" i="56" a="1"/>
  <c r="I9" i="56" a="1"/>
  <c r="E30" i="12" a="1"/>
  <c r="H13" i="39" a="1"/>
  <c r="K5" i="28" a="1"/>
  <c r="G28" i="1" a="1"/>
  <c r="H6" i="43" a="1"/>
  <c r="H9" i="52" a="1"/>
  <c r="N11" i="12" a="1"/>
  <c r="D3" i="28" a="1"/>
  <c r="I2" i="5" a="1"/>
  <c r="H2" i="46" a="1"/>
  <c r="H9" i="56" a="1"/>
  <c r="P30" i="12" a="1"/>
  <c r="E12" i="12" a="1"/>
  <c r="M23" i="28" a="1"/>
  <c r="F4" i="1" a="1"/>
  <c r="G6" i="43" a="1"/>
  <c r="L22" i="12" a="1"/>
  <c r="I27" i="1" a="1"/>
  <c r="G2" i="46" a="1"/>
  <c r="U12" i="56" a="1"/>
  <c r="Q21" i="12" a="1"/>
  <c r="S3" i="12" a="1"/>
  <c r="L22" i="28" a="1"/>
  <c r="K11" i="1" a="1"/>
  <c r="AH4" i="9" a="1"/>
  <c r="D23" i="42" a="1"/>
  <c r="E13" i="42" a="1"/>
  <c r="C5" i="42" a="1"/>
  <c r="R4" i="9" a="1"/>
  <c r="C13" i="43" a="1"/>
  <c r="D12" i="42" a="1"/>
  <c r="S2" i="46" a="1"/>
  <c r="C7" i="52" a="1"/>
  <c r="D3" i="52" a="1"/>
  <c r="T16" i="56" a="1"/>
  <c r="V7" i="56" a="1"/>
  <c r="I21" i="56" a="1"/>
  <c r="G12" i="56" a="1"/>
  <c r="S16" i="12" a="1"/>
  <c r="S5" i="12" a="1"/>
  <c r="Q32" i="12" a="1"/>
  <c r="E34" i="12" a="1"/>
  <c r="E8" i="12" a="1"/>
  <c r="S7" i="56" a="1"/>
  <c r="G14" i="28" a="1"/>
  <c r="D22" i="28" a="1"/>
  <c r="E6" i="28" a="1"/>
  <c r="J21" i="1" a="1"/>
  <c r="C19" i="55" a="1"/>
  <c r="G2" i="38" a="1"/>
  <c r="S2" i="5" a="1"/>
  <c r="V2" i="47" a="1"/>
  <c r="U15" i="56" a="1"/>
  <c r="G18" i="56" a="1"/>
  <c r="H10" i="56" a="1"/>
  <c r="Q19" i="12" a="1"/>
  <c r="F16" i="12" a="1"/>
  <c r="K6" i="28" a="1"/>
  <c r="K17" i="1" a="1"/>
  <c r="H13" i="1" a="1"/>
  <c r="G19" i="42" a="1"/>
  <c r="K3" i="18" a="1"/>
  <c r="F6" i="52" a="1"/>
  <c r="N15" i="12" a="1"/>
  <c r="F11" i="39" a="1"/>
  <c r="G13" i="28" a="1"/>
  <c r="I21" i="1" a="1"/>
  <c r="U2" i="47" a="1"/>
  <c r="J5" i="52" a="1"/>
  <c r="G10" i="56" a="1"/>
  <c r="H20" i="39" a="1"/>
  <c r="I4" i="1" a="1"/>
  <c r="J3" i="18" a="1"/>
  <c r="J9" i="52" a="1"/>
  <c r="G5" i="52" a="1"/>
  <c r="S23" i="56" a="1"/>
  <c r="D21" i="28" a="1"/>
  <c r="H17" i="1" a="1"/>
  <c r="J23" i="42" a="1"/>
  <c r="J2" i="46" a="1"/>
  <c r="F30" i="12" a="1"/>
  <c r="J8" i="1" a="1"/>
  <c r="D15" i="42" a="1"/>
  <c r="F5" i="42" a="1"/>
  <c r="T6" i="56" a="1"/>
  <c r="L15" i="12" a="1"/>
  <c r="G12" i="28" a="1"/>
  <c r="F4" i="9" a="1"/>
  <c r="L4" i="12" a="1"/>
  <c r="M13" i="28" a="1"/>
  <c r="G4" i="1" a="1"/>
  <c r="C4" i="9" a="1"/>
  <c r="E5" i="42" a="1"/>
  <c r="R2" i="47" a="1"/>
  <c r="J25" i="56" a="1"/>
  <c r="L18" i="12" a="1"/>
  <c r="E3" i="12" a="1"/>
  <c r="E16" i="28" a="1"/>
  <c r="J27" i="1" a="1"/>
  <c r="F17" i="1" a="1"/>
  <c r="AM4" i="9" a="1"/>
  <c r="G23" i="12" a="1"/>
  <c r="G11" i="28" a="1"/>
  <c r="E23" i="42" a="1"/>
  <c r="C19" i="42" a="1"/>
  <c r="F13" i="42" a="1"/>
  <c r="D5" i="42" a="1"/>
  <c r="G4" i="52" a="1"/>
  <c r="T21" i="56" a="1"/>
  <c r="K18" i="12" a="1"/>
  <c r="M11" i="12" a="1"/>
  <c r="J21" i="39" a="1"/>
  <c r="G9" i="56" a="1"/>
  <c r="J20" i="1" a="1"/>
  <c r="H5" i="43" a="1"/>
  <c r="K2" i="38" a="1"/>
  <c r="H15" i="43" a="1"/>
  <c r="H20" i="42" a="1"/>
  <c r="J15" i="42" a="1"/>
  <c r="H6" i="42" a="1"/>
  <c r="N3" i="18" a="1"/>
  <c r="M2" i="7" a="1"/>
  <c r="E11" i="52" a="1"/>
  <c r="S24" i="56" a="1"/>
  <c r="U7" i="56" a="1"/>
  <c r="Q23" i="12" a="1"/>
  <c r="R16" i="12" a="1"/>
  <c r="L9" i="12" a="1"/>
  <c r="F14" i="39" a="1"/>
  <c r="M18" i="28" a="1"/>
  <c r="K7" i="28" a="1"/>
  <c r="H16" i="28" a="1"/>
  <c r="E10" i="28" a="1"/>
  <c r="L21" i="1" a="1"/>
  <c r="F10" i="1" a="1"/>
  <c r="H5" i="1" a="1"/>
  <c r="C21" i="55" a="1"/>
  <c r="Q4" i="9" a="1"/>
  <c r="C12" i="43" a="1"/>
  <c r="D11" i="42" a="1"/>
  <c r="U2" i="5" a="1"/>
  <c r="R2" i="46" a="1"/>
  <c r="S16" i="56" a="1"/>
  <c r="H21" i="56" a="1"/>
  <c r="J11" i="56" a="1"/>
  <c r="S19" i="12" a="1"/>
  <c r="O12" i="12" a="1"/>
  <c r="K9" i="12" a="1"/>
  <c r="R5" i="12" a="1"/>
  <c r="P32" i="12" a="1"/>
  <c r="G33" i="12" a="1"/>
  <c r="E17" i="12" a="1"/>
  <c r="G7" i="12" a="1"/>
  <c r="J2" i="39" a="1"/>
  <c r="F18" i="1" a="1"/>
  <c r="F14" i="1" a="1"/>
  <c r="J2" i="38" a="1"/>
  <c r="G15" i="43" a="1"/>
  <c r="C7" i="43" a="1"/>
  <c r="G20" i="42" a="1"/>
  <c r="H15" i="42" a="1"/>
  <c r="G6" i="42" a="1"/>
  <c r="M3" i="18" a="1"/>
  <c r="L2" i="7" a="1"/>
  <c r="D11" i="52" a="1"/>
  <c r="H6" i="52" a="1"/>
  <c r="V23" i="56" a="1"/>
  <c r="T7" i="56" a="1"/>
  <c r="G11" i="56" a="1"/>
  <c r="P23" i="12" a="1"/>
  <c r="P15" i="12" a="1"/>
  <c r="F13" i="39" a="1"/>
  <c r="L18" i="28" a="1"/>
  <c r="M6" i="28" a="1"/>
  <c r="H14" i="28" a="1"/>
  <c r="E22" i="28" a="1"/>
  <c r="D10" i="28" a="1"/>
  <c r="O4" i="1" a="1"/>
  <c r="K21" i="1" a="1"/>
  <c r="C20" i="55" a="1"/>
  <c r="K4" i="9" a="1"/>
  <c r="C11" i="42" a="1"/>
  <c r="T2" i="5" a="1"/>
  <c r="M2" i="46" a="1"/>
  <c r="V15" i="56" a="1"/>
  <c r="G21" i="56" a="1"/>
  <c r="R19" i="12" a="1"/>
  <c r="S8" i="12" a="1"/>
  <c r="Q5" i="12" a="1"/>
  <c r="F31" i="12" a="1"/>
  <c r="G16" i="12" a="1"/>
  <c r="E5" i="12" a="1"/>
  <c r="H22" i="39" a="1"/>
  <c r="K18" i="28" a="1"/>
  <c r="L6" i="28" a="1"/>
  <c r="L17" i="1" a="1"/>
  <c r="I13" i="1" a="1"/>
  <c r="F9" i="1" a="1"/>
  <c r="L4" i="1" a="1"/>
  <c r="I2" i="38" a="1"/>
  <c r="H14" i="43" a="1"/>
  <c r="H19" i="42" a="1"/>
  <c r="G15" i="42" a="1"/>
  <c r="I5" i="42" a="1"/>
  <c r="L3" i="18" a="1"/>
  <c r="E2" i="7" a="1"/>
  <c r="G6" i="52" a="1"/>
  <c r="U23" i="56" a="1"/>
  <c r="L23" i="12" a="1"/>
  <c r="O15" i="12" a="1"/>
  <c r="L12" i="12" a="1"/>
  <c r="J10" i="42" a="1"/>
  <c r="F10" i="52" a="1"/>
  <c r="M17" i="28" a="1"/>
  <c r="L8" i="1" a="1"/>
  <c r="F15" i="42" a="1"/>
  <c r="H5" i="42" a="1"/>
  <c r="T23" i="56" a="1"/>
  <c r="V6" i="56" a="1"/>
  <c r="K12" i="12" a="1"/>
  <c r="P8" i="12" a="1"/>
  <c r="P31" i="12" a="1"/>
  <c r="L15" i="28" a="1"/>
  <c r="E4" i="28" a="1"/>
  <c r="F2" i="38" a="1"/>
  <c r="C3" i="43" a="1"/>
  <c r="T15" i="56" a="1"/>
  <c r="N8" i="12" a="1"/>
  <c r="E16" i="12" a="1"/>
  <c r="F19" i="42" a="1"/>
  <c r="E15" i="42" a="1"/>
  <c r="G5" i="42" a="1"/>
  <c r="U6" i="56" a="1"/>
  <c r="O22" i="12" a="1"/>
  <c r="M15" i="12" a="1"/>
  <c r="O31" i="12" a="1"/>
  <c r="G3" i="12" a="1"/>
  <c r="F9" i="39" a="1"/>
  <c r="H12" i="28" a="1"/>
  <c r="D4" i="28" a="1"/>
  <c r="H21" i="1" a="1"/>
  <c r="C17" i="55" a="1"/>
  <c r="G4" i="9" a="1"/>
  <c r="C10" i="42" a="1"/>
  <c r="Q2" i="5" a="1"/>
  <c r="T2" i="47" a="1"/>
  <c r="S15" i="56" a="1"/>
  <c r="I17" i="56" a="1"/>
  <c r="J9" i="56" a="1"/>
  <c r="M4" i="12" a="1"/>
  <c r="G12" i="12" a="1"/>
  <c r="H14" i="39" a="1"/>
  <c r="L5" i="28" a="1"/>
  <c r="I28" i="1" a="1"/>
  <c r="H4" i="1" a="1"/>
  <c r="C2" i="38" a="1"/>
  <c r="E19" i="42" a="1"/>
  <c r="I3" i="18" a="1"/>
  <c r="S2" i="47" a="1"/>
  <c r="I9" i="52" a="1"/>
  <c r="C5" i="52" a="1"/>
  <c r="N22" i="12" a="1"/>
  <c r="M18" i="12" a="1"/>
  <c r="O11" i="12" a="1"/>
  <c r="F3" i="12" a="1"/>
  <c r="F8" i="39" a="1"/>
  <c r="E20" i="28" a="1"/>
  <c r="G17" i="1" a="1"/>
  <c r="I12" i="1" a="1"/>
  <c r="AN4" i="9" a="1"/>
  <c r="I23" i="42" a="1"/>
  <c r="J9" i="42" a="1"/>
  <c r="K2" i="5" a="1"/>
  <c r="H17" i="56" a="1"/>
  <c r="L8" i="12" a="1"/>
  <c r="Q30" i="12" a="1"/>
  <c r="F12" i="12" a="1"/>
  <c r="H11" i="28" a="1"/>
  <c r="L20" i="1" a="1"/>
  <c r="F8" i="1" a="1"/>
  <c r="D19" i="42" a="1"/>
  <c r="C15" i="42" a="1"/>
  <c r="H3" i="18" a="1"/>
  <c r="H4" i="52" a="1"/>
  <c r="M22" i="12" a="1"/>
  <c r="K15" i="12" a="1"/>
  <c r="Q7" i="12" a="1"/>
  <c r="F7" i="39" a="1"/>
  <c r="G12" i="1" a="1"/>
  <c r="H23" i="42" a="1"/>
  <c r="I9" i="42" a="1"/>
  <c r="G17" i="56" a="1"/>
  <c r="K4" i="12" a="1"/>
  <c r="H12" i="39" a="1"/>
  <c r="L13" i="28" a="1"/>
  <c r="M4" i="28" a="1"/>
  <c r="D16" i="28" a="1"/>
  <c r="K20" i="1" a="1"/>
  <c r="L7" i="1" a="1"/>
  <c r="C11" i="55" a="1"/>
  <c r="B4" i="9" a="1"/>
  <c r="G3" i="18" a="1"/>
  <c r="Q2" i="47" a="1"/>
  <c r="C9" i="52" a="1"/>
  <c r="I25" i="56" a="1"/>
  <c r="P7" i="12" a="1"/>
  <c r="K3" i="28" a="1"/>
  <c r="AL4" i="9" a="1"/>
  <c r="H18" i="42" a="1"/>
  <c r="H9" i="42" a="1"/>
  <c r="H2" i="5" a="1"/>
  <c r="J16" i="56" a="1"/>
  <c r="R14" i="12" a="1"/>
  <c r="H11" i="39" a="1"/>
  <c r="K13" i="28" a="1"/>
  <c r="H10" i="28" a="1"/>
  <c r="K15" i="1" a="1"/>
  <c r="K7" i="1" a="1"/>
  <c r="L3" i="1" a="1"/>
  <c r="C10" i="55" a="1"/>
  <c r="C4" i="42" a="1"/>
  <c r="H8" i="52" a="1"/>
  <c r="T20" i="56" a="1"/>
  <c r="H22" i="56" a="1"/>
  <c r="N14" i="12" a="1"/>
  <c r="N6" i="12" a="1"/>
  <c r="G34" i="12" a="1"/>
  <c r="L21" i="28" a="1"/>
  <c r="G19" i="28" a="1"/>
  <c r="H20" i="1" a="1"/>
  <c r="K10" i="1" a="1"/>
  <c r="AG4" i="9" a="1"/>
  <c r="P2" i="7" a="1"/>
  <c r="J19" i="39" a="1"/>
  <c r="O22" i="1" a="1"/>
  <c r="G19" i="1" a="1"/>
  <c r="C23" i="55" a="1"/>
  <c r="I7" i="1" a="1"/>
  <c r="D22" i="42" a="1"/>
  <c r="T12" i="56" a="1"/>
  <c r="H15" i="56" a="1"/>
  <c r="N20" i="12" a="1"/>
  <c r="Q3" i="12" a="1"/>
  <c r="J6" i="39" a="1"/>
  <c r="H2" i="47" a="1"/>
  <c r="E7" i="52" a="1"/>
  <c r="L11" i="12" a="1"/>
  <c r="G18" i="12" a="1"/>
  <c r="G5" i="28" a="1"/>
  <c r="M20" i="12" a="1"/>
  <c r="G2" i="47" a="1"/>
  <c r="G4" i="28" a="1"/>
  <c r="L6" i="1" a="1"/>
  <c r="L20" i="12" a="1"/>
  <c r="H10" i="39" a="1"/>
  <c r="G23" i="43" a="1"/>
  <c r="H14" i="56" a="1"/>
  <c r="S17" i="12" a="1"/>
  <c r="L10" i="12" a="1"/>
  <c r="M3" i="12" a="1"/>
  <c r="H3" i="28" a="1"/>
  <c r="G8" i="42" a="1"/>
  <c r="T2" i="46" a="1"/>
  <c r="H9" i="39" a="1"/>
  <c r="F2" i="46" a="1"/>
  <c r="D4" i="52" a="1"/>
  <c r="G14" i="56" a="1"/>
  <c r="K10" i="12" a="1"/>
  <c r="J20" i="42" a="1"/>
  <c r="K3" i="12" a="1"/>
  <c r="C4" i="52" a="1"/>
  <c r="S9" i="12" a="1"/>
  <c r="H3" i="39" a="1"/>
  <c r="F27" i="1" a="1"/>
  <c r="F15" i="1" a="1"/>
  <c r="F6" i="1" a="1"/>
  <c r="H19" i="43" a="1"/>
  <c r="C8" i="42" a="1"/>
  <c r="J3" i="52" a="1"/>
  <c r="R9" i="12" a="1"/>
  <c r="L33" i="12" a="1"/>
  <c r="G10" i="12" a="1"/>
  <c r="H2" i="39" a="1"/>
  <c r="K14" i="1" a="1"/>
  <c r="C12" i="52" a="1"/>
  <c r="S8" i="56" a="1"/>
  <c r="J7" i="42" a="1"/>
  <c r="I3" i="52" a="1"/>
  <c r="J14" i="1" a="1"/>
  <c r="I7" i="56" a="1"/>
  <c r="J3" i="1" a="1"/>
  <c r="H3" i="52" a="1"/>
  <c r="I5" i="56" a="1"/>
  <c r="F16" i="39" a="1"/>
  <c r="D13" i="28" a="1"/>
  <c r="U2" i="7" a="1"/>
  <c r="I11" i="52" a="1"/>
  <c r="L22" i="1" a="1"/>
  <c r="J16" i="42" a="1"/>
  <c r="E12" i="28" a="1"/>
  <c r="C27" i="55" a="1"/>
  <c r="K22" i="28" a="1"/>
  <c r="H4" i="43" a="1"/>
  <c r="Q6" i="12" a="1"/>
  <c r="D4" i="42" a="1"/>
  <c r="F8" i="12" a="1"/>
  <c r="G3" i="43" a="1"/>
  <c r="H18" i="1" a="1"/>
  <c r="C22" i="42" a="1"/>
  <c r="S11" i="56" a="1"/>
  <c r="P3" i="12" a="1"/>
  <c r="F4" i="52" a="1"/>
  <c r="F18" i="12" a="1"/>
  <c r="K12" i="28" a="1"/>
  <c r="J21" i="42" a="1"/>
  <c r="I15" i="1" a="1"/>
  <c r="E4" i="52" a="1"/>
  <c r="M11" i="28" a="1"/>
  <c r="H20" i="43" a="1"/>
  <c r="L2" i="15" a="1"/>
  <c r="R17" i="12" a="1"/>
  <c r="L3" i="12" a="1"/>
  <c r="F11" i="12" a="1"/>
  <c r="H4" i="39" a="1"/>
  <c r="G27" i="1" a="1"/>
  <c r="J6" i="1" a="1"/>
  <c r="G20" i="43" a="1"/>
  <c r="K2" i="15" a="1"/>
  <c r="H12" i="56" a="1"/>
  <c r="E26" i="28" a="1"/>
  <c r="D8" i="42" a="1"/>
  <c r="E11" i="12" a="1"/>
  <c r="K11" i="28" a="1"/>
  <c r="G8" i="56" a="1"/>
  <c r="A2" i="46" a="1"/>
  <c r="D14" i="28" a="1"/>
  <c r="G17" i="43" a="1"/>
  <c r="G2" i="5" a="1"/>
  <c r="N17" i="12" a="1"/>
  <c r="K3" i="1" a="1"/>
  <c r="N9" i="12" a="1"/>
  <c r="K33" i="12" a="1"/>
  <c r="F10" i="12" a="1"/>
  <c r="E13" i="28" a="1"/>
  <c r="V2" i="7" a="1"/>
  <c r="M17" i="12" a="1"/>
  <c r="I7" i="42" a="1"/>
  <c r="M32" i="12" a="1"/>
  <c r="G23" i="28" a="1"/>
  <c r="E3" i="52" a="1"/>
  <c r="L17" i="12" a="1"/>
  <c r="F9" i="12" a="1"/>
  <c r="I3" i="1" a="1"/>
  <c r="R6" i="12" a="1"/>
  <c r="H11" i="52" a="1"/>
  <c r="K17" i="12" a="1"/>
  <c r="I11" i="1" a="1"/>
  <c r="G23" i="56" a="1"/>
  <c r="H21" i="28" a="1"/>
  <c r="C26" i="55" a="1"/>
  <c r="U20" i="56" a="1"/>
  <c r="K30" i="12" a="1"/>
  <c r="M21" i="28" a="1"/>
  <c r="I20" i="1" a="1"/>
  <c r="D16" i="42" a="1"/>
  <c r="Q2" i="7" a="1"/>
  <c r="S23" i="12" a="1"/>
  <c r="P6" i="12" a="1"/>
  <c r="E11" i="28" a="1"/>
  <c r="C24" i="55" a="1"/>
  <c r="AE4" i="9" a="1"/>
  <c r="D13" i="42" a="1"/>
  <c r="C3" i="42" a="1"/>
  <c r="G8" i="52" a="1"/>
  <c r="T19" i="56" a="1"/>
  <c r="G22" i="56" a="1"/>
  <c r="P21" i="12" a="1"/>
  <c r="M14" i="12" a="1"/>
  <c r="M6" i="12" a="1"/>
  <c r="F34" i="12" a="1"/>
  <c r="K21" i="28" a="1"/>
  <c r="H18" i="28" a="1"/>
  <c r="J10" i="1" a="1"/>
  <c r="C23" i="43" a="1"/>
  <c r="P2" i="47" a="1"/>
  <c r="Q13" i="12" a="1"/>
  <c r="J18" i="39" a="1"/>
  <c r="F19" i="1" a="1"/>
  <c r="AD4" i="9" a="1"/>
  <c r="C13" i="42" a="1"/>
  <c r="V3" i="18" a="1"/>
  <c r="F8" i="52" a="1"/>
  <c r="J21" i="56" a="1"/>
  <c r="O21" i="12" a="1"/>
  <c r="L6" i="12" a="1"/>
  <c r="G21" i="12" a="1"/>
  <c r="L20" i="28" a="1"/>
  <c r="G18" i="28" a="1"/>
  <c r="I10" i="1" a="1"/>
  <c r="O2" i="47" a="1"/>
  <c r="S17" i="56" a="1"/>
  <c r="P13" i="12" a="1"/>
  <c r="C20" i="43" a="1"/>
  <c r="J12" i="42" a="1"/>
  <c r="U3" i="18" a="1"/>
  <c r="I16" i="56" a="1"/>
  <c r="N21" i="12" a="1"/>
  <c r="K6" i="12" a="1"/>
  <c r="F21" i="12" a="1"/>
  <c r="J13" i="39" a="1"/>
  <c r="G10" i="28" a="1"/>
  <c r="H10" i="1" a="1"/>
  <c r="H22" i="42" a="1"/>
  <c r="N2" i="47" a="1"/>
  <c r="G7" i="52" a="1"/>
  <c r="V16" i="56" a="1"/>
  <c r="L19" i="28" a="1"/>
  <c r="H7" i="28" a="1"/>
  <c r="O19" i="1" a="1"/>
  <c r="U4" i="9" a="1"/>
  <c r="I12" i="42" a="1"/>
  <c r="V2" i="15" a="1"/>
  <c r="O20" i="12" a="1"/>
  <c r="K13" i="12" a="1"/>
  <c r="R3" i="12" a="1"/>
  <c r="I18" i="1" a="1"/>
  <c r="F7" i="52" a="1"/>
  <c r="S12" i="12" a="1"/>
  <c r="E19" i="12" a="1"/>
  <c r="J10" i="39" a="1"/>
  <c r="G7" i="28" a="1"/>
  <c r="O12" i="1" a="1"/>
  <c r="T4" i="9" a="1"/>
  <c r="H12" i="42" a="1"/>
  <c r="O2" i="15" a="1"/>
  <c r="M12" i="28" a="1"/>
  <c r="G7" i="1" a="1"/>
  <c r="S4" i="9" a="1"/>
  <c r="G12" i="42" a="1"/>
  <c r="N2" i="15" a="1"/>
  <c r="G15" i="56" a="1"/>
  <c r="J5" i="39" a="1"/>
  <c r="H23" i="43" a="1"/>
  <c r="M2" i="15" a="1"/>
  <c r="V10" i="56" a="1"/>
  <c r="E18" i="12" a="1"/>
  <c r="H27" i="1" a="1"/>
  <c r="K6" i="1" a="1"/>
  <c r="I21" i="42" a="1"/>
  <c r="U10" i="56" a="1"/>
  <c r="H15" i="1" a="1"/>
  <c r="L11" i="28" a="1"/>
  <c r="T10" i="56" a="1"/>
  <c r="G15" i="1" a="1"/>
  <c r="B2" i="46" a="1"/>
  <c r="E14" i="28" a="1"/>
  <c r="G18" i="42" a="1"/>
  <c r="J2" i="15" a="1"/>
  <c r="S10" i="56" a="1"/>
  <c r="O17" i="12" a="1"/>
  <c r="O34" i="12" a="1"/>
  <c r="M9" i="28" a="1"/>
  <c r="L23" i="1" a="1"/>
  <c r="J7" i="56" a="1"/>
  <c r="J23" i="56" a="1"/>
  <c r="H23" i="28" a="1"/>
  <c r="K23" i="1" a="1"/>
  <c r="H16" i="43" a="1"/>
  <c r="J11" i="52" a="1"/>
  <c r="C17" i="42" a="1"/>
  <c r="I23" i="56" a="1"/>
  <c r="J11" i="1" a="1"/>
  <c r="G5" i="43" a="1"/>
  <c r="S21" i="56" a="1"/>
  <c r="H23" i="56" a="1"/>
  <c r="H5" i="56" a="1"/>
  <c r="G22" i="28" a="1"/>
  <c r="E9" i="12" a="1"/>
  <c r="I16" i="42" a="1"/>
  <c r="R2" i="7" a="1"/>
  <c r="G5" i="56" a="1"/>
  <c r="L30" i="12" a="1"/>
  <c r="D12" i="28" a="1"/>
  <c r="O14" i="12" a="1"/>
  <c r="H11" i="1" a="1"/>
  <c r="H3" i="43" a="1"/>
  <c r="J20" i="39" a="1"/>
  <c r="J20" i="39" l="1"/>
  <c r="H3" i="43"/>
  <c r="H11" i="1"/>
  <c r="O14" i="12"/>
  <c r="D12" i="28"/>
  <c r="L30" i="12"/>
  <c r="G5" i="56"/>
  <c r="R2" i="7"/>
  <c r="I16" i="42"/>
  <c r="E9" i="12"/>
  <c r="G22" i="28"/>
  <c r="H5" i="56"/>
  <c r="H23" i="56"/>
  <c r="S21" i="56"/>
  <c r="G5" i="43"/>
  <c r="J11" i="1"/>
  <c r="I23" i="56"/>
  <c r="C17" i="42"/>
  <c r="J11" i="52"/>
  <c r="H16" i="43"/>
  <c r="K23" i="1"/>
  <c r="H23" i="28"/>
  <c r="J23" i="56"/>
  <c r="J7" i="56"/>
  <c r="L23" i="1"/>
  <c r="M9" i="28"/>
  <c r="O34" i="12"/>
  <c r="O17" i="12"/>
  <c r="S10" i="56"/>
  <c r="J2" i="15"/>
  <c r="G18" i="42"/>
  <c r="E14" i="28"/>
  <c r="B2" i="46"/>
  <c r="G15" i="1"/>
  <c r="T10" i="56"/>
  <c r="L11" i="28"/>
  <c r="H15" i="1"/>
  <c r="U10" i="56"/>
  <c r="I21" i="42"/>
  <c r="K6" i="1"/>
  <c r="H27" i="1"/>
  <c r="E18" i="12"/>
  <c r="V10" i="56"/>
  <c r="M2" i="15"/>
  <c r="H23" i="43"/>
  <c r="J5" i="39"/>
  <c r="G15" i="56"/>
  <c r="N2" i="15"/>
  <c r="G12" i="42"/>
  <c r="S4" i="9"/>
  <c r="G7" i="1"/>
  <c r="M12" i="28"/>
  <c r="O2" i="15"/>
  <c r="H12" i="42"/>
  <c r="T4" i="9"/>
  <c r="O12" i="1"/>
  <c r="G7" i="28"/>
  <c r="J10" i="39"/>
  <c r="E19" i="12"/>
  <c r="S12" i="12"/>
  <c r="F7" i="52"/>
  <c r="I18" i="1"/>
  <c r="R3" i="12"/>
  <c r="K13" i="12"/>
  <c r="O20" i="12"/>
  <c r="V2" i="15"/>
  <c r="I12" i="42"/>
  <c r="U4" i="9"/>
  <c r="O19" i="1"/>
  <c r="H7" i="28"/>
  <c r="L19" i="28"/>
  <c r="V16" i="56"/>
  <c r="G7" i="52"/>
  <c r="N2" i="47"/>
  <c r="H22" i="42"/>
  <c r="H10" i="1"/>
  <c r="G10" i="28"/>
  <c r="J13" i="39"/>
  <c r="F21" i="12"/>
  <c r="K6" i="12"/>
  <c r="N21" i="12"/>
  <c r="I16" i="56"/>
  <c r="U3" i="18"/>
  <c r="J12" i="42"/>
  <c r="C20" i="43"/>
  <c r="P13" i="12"/>
  <c r="S17" i="56"/>
  <c r="O2" i="47"/>
  <c r="I10" i="1"/>
  <c r="G18" i="28"/>
  <c r="L20" i="28"/>
  <c r="G21" i="12"/>
  <c r="L6" i="12"/>
  <c r="O21" i="12"/>
  <c r="J21" i="56"/>
  <c r="F8" i="52"/>
  <c r="V3" i="18"/>
  <c r="C13" i="42"/>
  <c r="AD4" i="9"/>
  <c r="F19" i="1"/>
  <c r="J18" i="39"/>
  <c r="Q13" i="12"/>
  <c r="P2" i="47"/>
  <c r="C23" i="43"/>
  <c r="J10" i="1"/>
  <c r="H18" i="28"/>
  <c r="K21" i="28"/>
  <c r="F34" i="12"/>
  <c r="M6" i="12"/>
  <c r="M14" i="12"/>
  <c r="P21" i="12"/>
  <c r="G22" i="56"/>
  <c r="T19" i="56"/>
  <c r="G8" i="52"/>
  <c r="C3" i="42"/>
  <c r="D13" i="42"/>
  <c r="AE4" i="9"/>
  <c r="C24" i="55"/>
  <c r="E11" i="28"/>
  <c r="P6" i="12"/>
  <c r="S23" i="12"/>
  <c r="Q2" i="7"/>
  <c r="D16" i="42"/>
  <c r="I20" i="1"/>
  <c r="M21" i="28"/>
  <c r="K30" i="12"/>
  <c r="U20" i="56"/>
  <c r="C26" i="55"/>
  <c r="H21" i="28"/>
  <c r="G23" i="56"/>
  <c r="I11" i="1"/>
  <c r="K17" i="12"/>
  <c r="H11" i="52"/>
  <c r="R6" i="12"/>
  <c r="I3" i="1"/>
  <c r="F9" i="12"/>
  <c r="L17" i="12"/>
  <c r="E3" i="52"/>
  <c r="G23" i="28"/>
  <c r="M32" i="12"/>
  <c r="I7" i="42"/>
  <c r="M17" i="12"/>
  <c r="V2" i="7"/>
  <c r="E13" i="28"/>
  <c r="F10" i="12"/>
  <c r="K33" i="12"/>
  <c r="N9" i="12"/>
  <c r="K3" i="1"/>
  <c r="N17" i="12"/>
  <c r="G2" i="5"/>
  <c r="G17" i="43"/>
  <c r="D14" i="28"/>
  <c r="A2" i="46"/>
  <c r="G8" i="56"/>
  <c r="K11" i="28"/>
  <c r="E11" i="12"/>
  <c r="D8" i="42"/>
  <c r="E26" i="28"/>
  <c r="H12" i="56"/>
  <c r="K2" i="15"/>
  <c r="G20" i="43"/>
  <c r="J6" i="1"/>
  <c r="G27" i="1"/>
  <c r="H4" i="39"/>
  <c r="F11" i="12"/>
  <c r="L3" i="12"/>
  <c r="R17" i="12"/>
  <c r="L2" i="15"/>
  <c r="H20" i="43"/>
  <c r="M11" i="28"/>
  <c r="E4" i="52"/>
  <c r="I15" i="1"/>
  <c r="J21" i="42"/>
  <c r="K12" i="28"/>
  <c r="F18" i="12"/>
  <c r="F4" i="52"/>
  <c r="P3" i="12"/>
  <c r="S11" i="56"/>
  <c r="C22" i="42"/>
  <c r="H18" i="1"/>
  <c r="G3" i="43"/>
  <c r="F8" i="12"/>
  <c r="D4" i="42"/>
  <c r="Q6" i="12"/>
  <c r="H4" i="43"/>
  <c r="K22" i="28"/>
  <c r="C27" i="55"/>
  <c r="E12" i="28"/>
  <c r="J16" i="42"/>
  <c r="L22" i="1"/>
  <c r="I11" i="52"/>
  <c r="U2" i="7"/>
  <c r="D13" i="28"/>
  <c r="F16" i="39"/>
  <c r="I5" i="56"/>
  <c r="H3" i="52"/>
  <c r="J3" i="1"/>
  <c r="I7" i="56"/>
  <c r="J14" i="1"/>
  <c r="I3" i="52"/>
  <c r="J7" i="42"/>
  <c r="S8" i="56"/>
  <c r="C12" i="52"/>
  <c r="K14" i="1"/>
  <c r="H2" i="39"/>
  <c r="G10" i="12"/>
  <c r="L33" i="12"/>
  <c r="R9" i="12"/>
  <c r="J3" i="52"/>
  <c r="C8" i="42"/>
  <c r="H19" i="43"/>
  <c r="F6" i="1"/>
  <c r="F15" i="1"/>
  <c r="F27" i="1"/>
  <c r="H3" i="39"/>
  <c r="S9" i="12"/>
  <c r="C4" i="52"/>
  <c r="K3" i="12"/>
  <c r="J20" i="42"/>
  <c r="K10" i="12"/>
  <c r="G14" i="56"/>
  <c r="D4" i="52"/>
  <c r="F2" i="46"/>
  <c r="H9" i="39"/>
  <c r="T2" i="46"/>
  <c r="G8" i="42"/>
  <c r="H3" i="28"/>
  <c r="M3" i="12"/>
  <c r="L10" i="12"/>
  <c r="S17" i="12"/>
  <c r="H14" i="56"/>
  <c r="G23" i="43"/>
  <c r="H10" i="39"/>
  <c r="L20" i="12"/>
  <c r="L6" i="1"/>
  <c r="G4" i="28"/>
  <c r="G2" i="47"/>
  <c r="M20" i="12"/>
  <c r="G5" i="28"/>
  <c r="G18" i="12"/>
  <c r="L11" i="12"/>
  <c r="E7" i="52"/>
  <c r="H2" i="47"/>
  <c r="J6" i="39"/>
  <c r="Q3" i="12"/>
  <c r="N20" i="12"/>
  <c r="H15" i="56"/>
  <c r="T12" i="56"/>
  <c r="D22" i="42"/>
  <c r="I7" i="1"/>
  <c r="C23" i="55"/>
  <c r="G19" i="1"/>
  <c r="O22" i="1"/>
  <c r="J19" i="39"/>
  <c r="P2" i="7"/>
  <c r="AG4" i="9"/>
  <c r="K10" i="1"/>
  <c r="H20" i="1"/>
  <c r="G19" i="28"/>
  <c r="L21" i="28"/>
  <c r="G34" i="12"/>
  <c r="N6" i="12"/>
  <c r="N14" i="12"/>
  <c r="H22" i="56"/>
  <c r="T20" i="56"/>
  <c r="H8" i="52"/>
  <c r="C4" i="42"/>
  <c r="C10" i="55"/>
  <c r="L3" i="1"/>
  <c r="K7" i="1"/>
  <c r="K15" i="1"/>
  <c r="H10" i="28"/>
  <c r="K13" i="28"/>
  <c r="H11" i="39"/>
  <c r="R14" i="12"/>
  <c r="J16" i="56"/>
  <c r="H2" i="5"/>
  <c r="H9" i="42"/>
  <c r="H18" i="42"/>
  <c r="AL4" i="9"/>
  <c r="K3" i="28"/>
  <c r="P7" i="12"/>
  <c r="I25" i="56"/>
  <c r="C9" i="52"/>
  <c r="Q2" i="47"/>
  <c r="G3" i="18"/>
  <c r="B4" i="9"/>
  <c r="C11" i="55"/>
  <c r="L7" i="1"/>
  <c r="K20" i="1"/>
  <c r="D16" i="28"/>
  <c r="M4" i="28"/>
  <c r="L13" i="28"/>
  <c r="H12" i="39"/>
  <c r="K4" i="12"/>
  <c r="G17" i="56"/>
  <c r="I9" i="42"/>
  <c r="H23" i="42"/>
  <c r="G12" i="1"/>
  <c r="F7" i="39"/>
  <c r="Q7" i="12"/>
  <c r="K15" i="12"/>
  <c r="M22" i="12"/>
  <c r="H4" i="52"/>
  <c r="H3" i="18"/>
  <c r="C15" i="42"/>
  <c r="D19" i="42"/>
  <c r="F8" i="1"/>
  <c r="L20" i="1"/>
  <c r="H11" i="28"/>
  <c r="F12" i="12"/>
  <c r="Q30" i="12"/>
  <c r="L8" i="12"/>
  <c r="H17" i="56"/>
  <c r="K2" i="5"/>
  <c r="J9" i="42"/>
  <c r="I23" i="42"/>
  <c r="AN4" i="9"/>
  <c r="I12" i="1"/>
  <c r="G17" i="1"/>
  <c r="E20" i="28"/>
  <c r="F8" i="39"/>
  <c r="F3" i="12"/>
  <c r="O11" i="12"/>
  <c r="M18" i="12"/>
  <c r="N22" i="12"/>
  <c r="C5" i="52"/>
  <c r="I9" i="52"/>
  <c r="S2" i="47"/>
  <c r="I3" i="18"/>
  <c r="E19" i="42"/>
  <c r="C2" i="38"/>
  <c r="H4" i="1"/>
  <c r="I28" i="1"/>
  <c r="L5" i="28"/>
  <c r="H14" i="39"/>
  <c r="G12" i="12"/>
  <c r="M4" i="12"/>
  <c r="J9" i="56"/>
  <c r="I17" i="56"/>
  <c r="S15" i="56"/>
  <c r="T2" i="47"/>
  <c r="Q2" i="5"/>
  <c r="C10" i="42"/>
  <c r="G4" i="9"/>
  <c r="C17" i="55"/>
  <c r="H21" i="1"/>
  <c r="D4" i="28"/>
  <c r="H12" i="28"/>
  <c r="F9" i="39"/>
  <c r="G3" i="12"/>
  <c r="O31" i="12"/>
  <c r="M15" i="12"/>
  <c r="O22" i="12"/>
  <c r="U6" i="56"/>
  <c r="G5" i="42"/>
  <c r="E15" i="42"/>
  <c r="F19" i="42"/>
  <c r="E16" i="12"/>
  <c r="N8" i="12"/>
  <c r="T15" i="56"/>
  <c r="C3" i="43"/>
  <c r="F2" i="38"/>
  <c r="E4" i="28"/>
  <c r="L15" i="28"/>
  <c r="P31" i="12"/>
  <c r="P8" i="12"/>
  <c r="K12" i="12"/>
  <c r="V6" i="56"/>
  <c r="T23" i="56"/>
  <c r="H5" i="42"/>
  <c r="F15" i="42"/>
  <c r="L8" i="1"/>
  <c r="M17" i="28"/>
  <c r="F10" i="52"/>
  <c r="J10" i="42"/>
  <c r="L12" i="12"/>
  <c r="O15" i="12"/>
  <c r="L23" i="12"/>
  <c r="U23" i="56"/>
  <c r="G6" i="52"/>
  <c r="E2" i="7"/>
  <c r="L3" i="18"/>
  <c r="I5" i="42"/>
  <c r="G15" i="42"/>
  <c r="H19" i="42"/>
  <c r="H14" i="43"/>
  <c r="I2" i="38"/>
  <c r="L4" i="1"/>
  <c r="F9" i="1"/>
  <c r="I13" i="1"/>
  <c r="L17" i="1"/>
  <c r="L6" i="28"/>
  <c r="K18" i="28"/>
  <c r="H22" i="39"/>
  <c r="E5" i="12"/>
  <c r="G16" i="12"/>
  <c r="F31" i="12"/>
  <c r="Q5" i="12"/>
  <c r="S8" i="12"/>
  <c r="R19" i="12"/>
  <c r="G21" i="56"/>
  <c r="V15" i="56"/>
  <c r="M2" i="46"/>
  <c r="T2" i="5"/>
  <c r="C11" i="42"/>
  <c r="K4" i="9"/>
  <c r="C20" i="55"/>
  <c r="K21" i="1"/>
  <c r="O4" i="1"/>
  <c r="D10" i="28"/>
  <c r="E22" i="28"/>
  <c r="H14" i="28"/>
  <c r="M6" i="28"/>
  <c r="L18" i="28"/>
  <c r="F13" i="39"/>
  <c r="P15" i="12"/>
  <c r="P23" i="12"/>
  <c r="G11" i="56"/>
  <c r="T7" i="56"/>
  <c r="V23" i="56"/>
  <c r="H6" i="52"/>
  <c r="D11" i="52"/>
  <c r="L2" i="7"/>
  <c r="M3" i="18"/>
  <c r="G6" i="42"/>
  <c r="H15" i="42"/>
  <c r="G20" i="42"/>
  <c r="C7" i="43"/>
  <c r="G15" i="43"/>
  <c r="J2" i="38"/>
  <c r="F14" i="1"/>
  <c r="F18" i="1"/>
  <c r="J2" i="39"/>
  <c r="G7" i="12"/>
  <c r="E17" i="12"/>
  <c r="G33" i="12"/>
  <c r="P32" i="12"/>
  <c r="R5" i="12"/>
  <c r="K9" i="12"/>
  <c r="O12" i="12"/>
  <c r="S19" i="12"/>
  <c r="J11" i="56"/>
  <c r="H21" i="56"/>
  <c r="S16" i="56"/>
  <c r="R2" i="46"/>
  <c r="U2" i="5"/>
  <c r="D11" i="42"/>
  <c r="C12" i="43"/>
  <c r="Q4" i="9"/>
  <c r="C21" i="55"/>
  <c r="H5" i="1"/>
  <c r="F10" i="1"/>
  <c r="L21" i="1"/>
  <c r="E10" i="28"/>
  <c r="H16" i="28"/>
  <c r="K7" i="28"/>
  <c r="M18" i="28"/>
  <c r="F14" i="39"/>
  <c r="L9" i="12"/>
  <c r="R16" i="12"/>
  <c r="Q23" i="12"/>
  <c r="U7" i="56"/>
  <c r="S24" i="56"/>
  <c r="E11" i="52"/>
  <c r="M2" i="7"/>
  <c r="N3" i="18"/>
  <c r="H6" i="42"/>
  <c r="J15" i="42"/>
  <c r="H20" i="42"/>
  <c r="H15" i="43"/>
  <c r="K2" i="38"/>
  <c r="H5" i="43"/>
  <c r="J20" i="1"/>
  <c r="G9" i="56"/>
  <c r="J21" i="39"/>
  <c r="M11" i="12"/>
  <c r="K18" i="12"/>
  <c r="T21" i="56"/>
  <c r="G4" i="52"/>
  <c r="D5" i="42"/>
  <c r="F13" i="42"/>
  <c r="C19" i="42"/>
  <c r="E23" i="42"/>
  <c r="G11" i="28"/>
  <c r="G23" i="12"/>
  <c r="AM4" i="9"/>
  <c r="F17" i="1"/>
  <c r="J27" i="1"/>
  <c r="E16" i="28"/>
  <c r="E3" i="12"/>
  <c r="L18" i="12"/>
  <c r="J25" i="56"/>
  <c r="R2" i="47"/>
  <c r="E5" i="42"/>
  <c r="C4" i="9"/>
  <c r="G4" i="1"/>
  <c r="M13" i="28"/>
  <c r="L4" i="12"/>
  <c r="F4" i="9"/>
  <c r="G12" i="28"/>
  <c r="L15" i="12"/>
  <c r="T6" i="56"/>
  <c r="F5" i="42"/>
  <c r="D15" i="42"/>
  <c r="J8" i="1"/>
  <c r="F30" i="12"/>
  <c r="J2" i="46"/>
  <c r="J23" i="42"/>
  <c r="H17" i="1"/>
  <c r="D21" i="28"/>
  <c r="S23" i="56"/>
  <c r="G5" i="52"/>
  <c r="J9" i="52"/>
  <c r="J3" i="18"/>
  <c r="I4" i="1"/>
  <c r="H20" i="39"/>
  <c r="G10" i="56"/>
  <c r="J5" i="52"/>
  <c r="U2" i="47"/>
  <c r="I21" i="1"/>
  <c r="G13" i="28"/>
  <c r="F11" i="39"/>
  <c r="N15" i="12"/>
  <c r="F6" i="52"/>
  <c r="K3" i="18"/>
  <c r="G19" i="42"/>
  <c r="H13" i="1"/>
  <c r="K17" i="1"/>
  <c r="K6" i="28"/>
  <c r="F16" i="12"/>
  <c r="Q19" i="12"/>
  <c r="H10" i="56"/>
  <c r="G18" i="56"/>
  <c r="U15" i="56"/>
  <c r="V2" i="47"/>
  <c r="S2" i="5"/>
  <c r="G2" i="38"/>
  <c r="C19" i="55"/>
  <c r="J21" i="1"/>
  <c r="E6" i="28"/>
  <c r="D22" i="28"/>
  <c r="G14" i="28"/>
  <c r="S7" i="56"/>
  <c r="E8" i="12"/>
  <c r="E34" i="12"/>
  <c r="Q32" i="12"/>
  <c r="S5" i="12"/>
  <c r="S16" i="12"/>
  <c r="G12" i="56"/>
  <c r="I21" i="56"/>
  <c r="V7" i="56"/>
  <c r="T16" i="56"/>
  <c r="D3" i="52"/>
  <c r="C7" i="52"/>
  <c r="S2" i="46"/>
  <c r="D12" i="42"/>
  <c r="C13" i="43"/>
  <c r="R4" i="9"/>
  <c r="C5" i="42"/>
  <c r="E13" i="42"/>
  <c r="D23" i="42"/>
  <c r="AH4" i="9"/>
  <c r="K11" i="1"/>
  <c r="L22" i="28"/>
  <c r="S3" i="12"/>
  <c r="Q21" i="12"/>
  <c r="U12" i="56"/>
  <c r="G2" i="46"/>
  <c r="I27" i="1"/>
  <c r="L22" i="12"/>
  <c r="G6" i="43"/>
  <c r="F4" i="1"/>
  <c r="M23" i="28"/>
  <c r="E12" i="12"/>
  <c r="P30" i="12"/>
  <c r="H9" i="56"/>
  <c r="H2" i="46"/>
  <c r="I2" i="5"/>
  <c r="D3" i="28"/>
  <c r="N11" i="12"/>
  <c r="H9" i="52"/>
  <c r="H6" i="43"/>
  <c r="G28" i="1"/>
  <c r="K5" i="28"/>
  <c r="H13" i="39"/>
  <c r="E30" i="12"/>
  <c r="I9" i="56"/>
  <c r="S14" i="56"/>
  <c r="S22" i="56"/>
  <c r="I2" i="46"/>
  <c r="C16" i="55"/>
  <c r="E3" i="28"/>
  <c r="V22" i="56"/>
  <c r="G7" i="43"/>
  <c r="M8" i="12"/>
  <c r="K15" i="28"/>
  <c r="S11" i="12"/>
  <c r="H13" i="43"/>
  <c r="K8" i="1"/>
  <c r="G13" i="1"/>
  <c r="M5" i="28"/>
  <c r="G30" i="12"/>
  <c r="N4" i="12"/>
  <c r="P19" i="12"/>
  <c r="J17" i="56"/>
  <c r="K2" i="46"/>
  <c r="R2" i="5"/>
  <c r="D10" i="42"/>
  <c r="H4" i="9"/>
  <c r="C18" i="55"/>
  <c r="L28" i="1"/>
  <c r="E4" i="12"/>
  <c r="P4" i="12"/>
  <c r="C10" i="52"/>
  <c r="G14" i="43"/>
  <c r="K4" i="1"/>
  <c r="H21" i="39"/>
  <c r="E31" i="12"/>
  <c r="L2" i="46"/>
  <c r="C4" i="43"/>
  <c r="J4" i="9"/>
  <c r="O3" i="1"/>
  <c r="F12" i="39"/>
  <c r="Q31" i="12"/>
  <c r="G10" i="1"/>
  <c r="G18" i="1"/>
  <c r="D26" i="28"/>
  <c r="J3" i="39"/>
  <c r="F17" i="12"/>
  <c r="K20" i="12"/>
  <c r="C22" i="55"/>
  <c r="I5" i="1"/>
  <c r="I14" i="1"/>
  <c r="I22" i="1"/>
  <c r="O9" i="1"/>
  <c r="D11" i="28"/>
  <c r="K19" i="28"/>
  <c r="F15" i="39"/>
  <c r="G17" i="12"/>
  <c r="M9" i="12"/>
  <c r="R12" i="12"/>
  <c r="R23" i="12"/>
  <c r="U16" i="56"/>
  <c r="F11" i="52"/>
  <c r="N2" i="7"/>
  <c r="I2" i="15"/>
  <c r="S3" i="18"/>
  <c r="H7" i="42"/>
  <c r="C16" i="42"/>
  <c r="I20" i="42"/>
  <c r="G16" i="43"/>
  <c r="L2" i="38"/>
  <c r="L7" i="28"/>
  <c r="E22" i="12"/>
  <c r="M10" i="12"/>
  <c r="S5" i="56"/>
  <c r="T11" i="56"/>
  <c r="T18" i="56"/>
  <c r="F2" i="7"/>
  <c r="Y4" i="9"/>
  <c r="H5" i="39"/>
  <c r="E14" i="12"/>
  <c r="R21" i="12"/>
  <c r="T24" i="56"/>
  <c r="G10" i="42"/>
  <c r="F21" i="42"/>
  <c r="M2" i="38"/>
  <c r="G6" i="1"/>
  <c r="M7" i="28"/>
  <c r="F22" i="12"/>
  <c r="R4" i="12"/>
  <c r="U18" i="56"/>
  <c r="H3" i="42"/>
  <c r="I13" i="42"/>
  <c r="F16" i="1"/>
  <c r="K16" i="28"/>
  <c r="H6" i="39"/>
  <c r="E6" i="12"/>
  <c r="S7" i="12"/>
  <c r="K16" i="12"/>
  <c r="S21" i="12"/>
  <c r="G6" i="56"/>
  <c r="J12" i="56"/>
  <c r="J19" i="56"/>
  <c r="D6" i="52"/>
  <c r="E9" i="52"/>
  <c r="J2" i="7"/>
  <c r="O2" i="5"/>
  <c r="F7" i="42"/>
  <c r="H10" i="42"/>
  <c r="G21" i="42"/>
  <c r="C10" i="43"/>
  <c r="G12" i="43"/>
  <c r="N2" i="38"/>
  <c r="H6" i="1"/>
  <c r="L19" i="1"/>
  <c r="O7" i="1"/>
  <c r="E5" i="28"/>
  <c r="E19" i="28"/>
  <c r="H8" i="28"/>
  <c r="L8" i="28"/>
  <c r="F4" i="39"/>
  <c r="G22" i="12"/>
  <c r="L31" i="12"/>
  <c r="P33" i="12"/>
  <c r="O5" i="12"/>
  <c r="R10" i="12"/>
  <c r="N13" i="12"/>
  <c r="M19" i="12"/>
  <c r="G20" i="56"/>
  <c r="V11" i="56"/>
  <c r="V18" i="56"/>
  <c r="F9" i="52"/>
  <c r="H12" i="52"/>
  <c r="E2" i="47"/>
  <c r="R2" i="15"/>
  <c r="I3" i="42"/>
  <c r="J17" i="42"/>
  <c r="AB4" i="9"/>
  <c r="Q4" i="12"/>
  <c r="Q15" i="12"/>
  <c r="G13" i="42"/>
  <c r="A11" i="9"/>
  <c r="A10" i="9"/>
  <c r="A9" i="9"/>
  <c r="A12" i="9"/>
  <c r="A8" i="9"/>
  <c r="A4" i="9"/>
  <c r="A7" i="9"/>
  <c r="A6" i="9"/>
  <c r="A5" i="9"/>
  <c r="A13" i="9"/>
  <c r="G9" i="1"/>
  <c r="K12" i="1"/>
  <c r="L15" i="1"/>
  <c r="F23" i="1"/>
  <c r="H19" i="28"/>
  <c r="M15" i="28"/>
  <c r="I12" i="56"/>
  <c r="D9" i="52"/>
  <c r="D3" i="42"/>
  <c r="K19" i="1"/>
  <c r="F3" i="39"/>
  <c r="N10" i="12"/>
  <c r="Z4" i="9"/>
  <c r="H9" i="1"/>
  <c r="G23" i="1"/>
  <c r="H7" i="56"/>
  <c r="F5" i="12"/>
  <c r="M30" i="12"/>
  <c r="R32" i="12"/>
  <c r="L13" i="12"/>
  <c r="K19" i="12"/>
  <c r="H18" i="56"/>
  <c r="U2" i="46"/>
  <c r="L2" i="5"/>
  <c r="P2" i="15"/>
  <c r="I6" i="42"/>
  <c r="H17" i="42"/>
  <c r="H7" i="43"/>
  <c r="J7" i="39"/>
  <c r="R7" i="12"/>
  <c r="J5" i="56"/>
  <c r="I19" i="56"/>
  <c r="C6" i="52"/>
  <c r="D12" i="52"/>
  <c r="E7" i="42"/>
  <c r="C8" i="43"/>
  <c r="C28" i="55"/>
  <c r="O6" i="1"/>
  <c r="D5" i="28"/>
  <c r="D17" i="28"/>
  <c r="G8" i="28"/>
  <c r="G5" i="12"/>
  <c r="K31" i="12"/>
  <c r="O33" i="12"/>
  <c r="M13" i="12"/>
  <c r="L19" i="12"/>
  <c r="T5" i="56"/>
  <c r="U11" i="56"/>
  <c r="V2" i="46"/>
  <c r="Q2" i="15"/>
  <c r="I17" i="42"/>
  <c r="G8" i="43"/>
  <c r="L12" i="1"/>
  <c r="G20" i="28"/>
  <c r="J8" i="39"/>
  <c r="F14" i="12"/>
  <c r="E12" i="52"/>
  <c r="H3" i="1"/>
  <c r="I9" i="1"/>
  <c r="F13" i="1"/>
  <c r="G16" i="1"/>
  <c r="L17" i="28"/>
  <c r="H8" i="39"/>
  <c r="J9" i="39"/>
  <c r="F6" i="12"/>
  <c r="K8" i="12"/>
  <c r="O16" i="12"/>
  <c r="K22" i="12"/>
  <c r="G13" i="56"/>
  <c r="S6" i="56"/>
  <c r="C3" i="52"/>
  <c r="E6" i="52"/>
  <c r="K2" i="7"/>
  <c r="P2" i="5"/>
  <c r="U2" i="15"/>
  <c r="G7" i="42"/>
  <c r="I10" i="42"/>
  <c r="H21" i="42"/>
  <c r="C11" i="43"/>
  <c r="H12" i="43"/>
  <c r="O2" i="38"/>
  <c r="I6" i="1"/>
  <c r="L9" i="1"/>
  <c r="J23" i="1"/>
  <c r="O8" i="1"/>
  <c r="D6" i="28"/>
  <c r="D20" i="28"/>
  <c r="G21" i="28"/>
  <c r="M8" i="28"/>
  <c r="G15" i="12"/>
  <c r="E23" i="12"/>
  <c r="M31" i="12"/>
  <c r="Q33" i="12"/>
  <c r="P5" i="12"/>
  <c r="S10" i="12"/>
  <c r="O13" i="12"/>
  <c r="S19" i="56"/>
  <c r="G9" i="52"/>
  <c r="F2" i="47"/>
  <c r="J3" i="42"/>
  <c r="D18" i="42"/>
  <c r="AC4" i="9"/>
  <c r="H8" i="42"/>
  <c r="I19" i="42"/>
  <c r="D31" i="1"/>
  <c r="L10" i="1"/>
  <c r="K10" i="28"/>
  <c r="M22" i="28"/>
  <c r="J15" i="39"/>
  <c r="E13" i="12"/>
  <c r="P34" i="12"/>
  <c r="H13" i="56"/>
  <c r="C2" i="46"/>
  <c r="J5" i="42"/>
  <c r="C14" i="43"/>
  <c r="H10" i="43"/>
  <c r="G21" i="43"/>
  <c r="K27" i="1"/>
  <c r="O13" i="1"/>
  <c r="D18" i="28"/>
  <c r="L3" i="28"/>
  <c r="L34" i="12"/>
  <c r="S4" i="12"/>
  <c r="O9" i="12"/>
  <c r="R13" i="12"/>
  <c r="S20" i="12"/>
  <c r="G24" i="56"/>
  <c r="U19" i="56"/>
  <c r="D5" i="52"/>
  <c r="A2" i="7"/>
  <c r="C2" i="15"/>
  <c r="I8" i="42"/>
  <c r="G11" i="42"/>
  <c r="H14" i="42"/>
  <c r="E17" i="42"/>
  <c r="J19" i="42"/>
  <c r="M4" i="9"/>
  <c r="Q2" i="38"/>
  <c r="F3" i="1"/>
  <c r="H8" i="1"/>
  <c r="F11" i="1"/>
  <c r="K13" i="1"/>
  <c r="L10" i="28"/>
  <c r="M16" i="28"/>
  <c r="K23" i="28"/>
  <c r="F18" i="39"/>
  <c r="H18" i="39"/>
  <c r="J16" i="39"/>
  <c r="E7" i="12"/>
  <c r="F13" i="12"/>
  <c r="G19" i="12"/>
  <c r="Q34" i="12"/>
  <c r="N7" i="12"/>
  <c r="Q11" i="12"/>
  <c r="M16" i="12"/>
  <c r="O18" i="12"/>
  <c r="N23" i="12"/>
  <c r="I8" i="56"/>
  <c r="I13" i="56"/>
  <c r="G19" i="56"/>
  <c r="S9" i="56"/>
  <c r="U14" i="56"/>
  <c r="V24" i="56"/>
  <c r="I7" i="52"/>
  <c r="H10" i="52"/>
  <c r="D2" i="46"/>
  <c r="C2" i="47"/>
  <c r="B2" i="5"/>
  <c r="E3" i="18"/>
  <c r="F3" i="42"/>
  <c r="C6" i="42"/>
  <c r="J11" i="42"/>
  <c r="J22" i="42"/>
  <c r="C15" i="43"/>
  <c r="G11" i="43"/>
  <c r="G22" i="43"/>
  <c r="AJ4" i="9"/>
  <c r="C14" i="55"/>
  <c r="K5" i="1"/>
  <c r="K16" i="1"/>
  <c r="I19" i="1"/>
  <c r="G22" i="1"/>
  <c r="L27" i="1"/>
  <c r="D9" i="28"/>
  <c r="G6" i="28"/>
  <c r="H15" i="28"/>
  <c r="G32" i="12"/>
  <c r="M34" i="12"/>
  <c r="P9" i="12"/>
  <c r="S13" i="12"/>
  <c r="K21" i="12"/>
  <c r="V19" i="56"/>
  <c r="E5" i="52"/>
  <c r="D8" i="52"/>
  <c r="B2" i="7"/>
  <c r="D2" i="15"/>
  <c r="J8" i="42"/>
  <c r="I14" i="42"/>
  <c r="F17" i="42"/>
  <c r="C20" i="42"/>
  <c r="N4" i="9"/>
  <c r="R2" i="38"/>
  <c r="A2" i="47"/>
  <c r="G14" i="42"/>
  <c r="D17" i="42"/>
  <c r="P2" i="38"/>
  <c r="H16" i="1"/>
  <c r="F17" i="39"/>
  <c r="G6" i="12"/>
  <c r="M33" i="12"/>
  <c r="P11" i="12"/>
  <c r="N18" i="12"/>
  <c r="H8" i="56"/>
  <c r="H7" i="52"/>
  <c r="D3" i="18"/>
  <c r="E3" i="42"/>
  <c r="I22" i="42"/>
  <c r="AI4" i="9"/>
  <c r="F22" i="1"/>
  <c r="D8" i="28"/>
  <c r="G15" i="28"/>
  <c r="G3" i="1"/>
  <c r="G11" i="1"/>
  <c r="L13" i="1"/>
  <c r="O15" i="1"/>
  <c r="L4" i="28"/>
  <c r="M10" i="28"/>
  <c r="K17" i="28"/>
  <c r="L23" i="28"/>
  <c r="F19" i="39"/>
  <c r="H19" i="39"/>
  <c r="J17" i="39"/>
  <c r="F7" i="12"/>
  <c r="G13" i="12"/>
  <c r="E20" i="12"/>
  <c r="F33" i="12"/>
  <c r="R34" i="12"/>
  <c r="O7" i="12"/>
  <c r="R11" i="12"/>
  <c r="N16" i="12"/>
  <c r="O23" i="12"/>
  <c r="J8" i="56"/>
  <c r="J13" i="56"/>
  <c r="H19" i="56"/>
  <c r="I24" i="56"/>
  <c r="T9" i="56"/>
  <c r="V14" i="56"/>
  <c r="S25" i="56"/>
  <c r="E2" i="46"/>
  <c r="D2" i="47"/>
  <c r="C2" i="5"/>
  <c r="F3" i="18"/>
  <c r="G3" i="42"/>
  <c r="D6" i="42"/>
  <c r="C12" i="42"/>
  <c r="C23" i="42"/>
  <c r="H11" i="43"/>
  <c r="H22" i="43"/>
  <c r="AK4" i="9"/>
  <c r="E11" i="42"/>
  <c r="L4" i="9"/>
  <c r="C12" i="55"/>
  <c r="G8" i="1"/>
  <c r="J13" i="1"/>
  <c r="L16" i="28"/>
  <c r="H15" i="39"/>
  <c r="F19" i="12"/>
  <c r="M7" i="12"/>
  <c r="L16" i="12"/>
  <c r="M23" i="12"/>
  <c r="T14" i="56"/>
  <c r="U24" i="56"/>
  <c r="G10" i="52"/>
  <c r="A2" i="5"/>
  <c r="H19" i="1"/>
  <c r="H5" i="28"/>
  <c r="F32" i="12"/>
  <c r="I8" i="1"/>
  <c r="C15" i="55"/>
  <c r="L5" i="1"/>
  <c r="L16" i="1"/>
  <c r="J19" i="1"/>
  <c r="H22" i="1"/>
  <c r="F28" i="1"/>
  <c r="E9" i="28"/>
  <c r="D19" i="28"/>
  <c r="H6" i="28"/>
  <c r="G16" i="28"/>
  <c r="F20" i="39"/>
  <c r="O30" i="12"/>
  <c r="N5" i="12"/>
  <c r="Q9" i="12"/>
  <c r="S18" i="12"/>
  <c r="S20" i="56"/>
  <c r="T25" i="56"/>
  <c r="F5" i="52"/>
  <c r="E8" i="52"/>
  <c r="C11" i="52"/>
  <c r="F2" i="5"/>
  <c r="E2" i="15"/>
  <c r="C9" i="42"/>
  <c r="J14" i="42"/>
  <c r="G17" i="42"/>
  <c r="C19" i="43"/>
  <c r="O4" i="9"/>
  <c r="S2" i="38"/>
  <c r="P12" i="12"/>
  <c r="P14" i="12"/>
  <c r="P16" i="12"/>
  <c r="P18" i="12"/>
  <c r="P20" i="12"/>
  <c r="P22" i="12"/>
  <c r="H6" i="56"/>
  <c r="H11" i="56"/>
  <c r="J15" i="56"/>
  <c r="H20" i="56"/>
  <c r="J24" i="56"/>
  <c r="T8" i="56"/>
  <c r="V12" i="56"/>
  <c r="T17" i="56"/>
  <c r="K2" i="47"/>
  <c r="G2" i="7"/>
  <c r="V2" i="5"/>
  <c r="O3" i="18"/>
  <c r="G4" i="42"/>
  <c r="D9" i="42"/>
  <c r="J13" i="42"/>
  <c r="C21" i="42"/>
  <c r="C16" i="43"/>
  <c r="V4" i="9"/>
  <c r="C25" i="55"/>
  <c r="F7" i="1"/>
  <c r="H12" i="1"/>
  <c r="L14" i="1"/>
  <c r="I17" i="1"/>
  <c r="F20" i="1"/>
  <c r="E8" i="28"/>
  <c r="E17" i="28"/>
  <c r="H4" i="28"/>
  <c r="H13" i="28"/>
  <c r="H22" i="28"/>
  <c r="K8" i="28"/>
  <c r="K14" i="28"/>
  <c r="E21" i="12"/>
  <c r="E33" i="12"/>
  <c r="K34" i="12"/>
  <c r="R33" i="12"/>
  <c r="O4" i="12"/>
  <c r="O6" i="12"/>
  <c r="O8" i="12"/>
  <c r="T22" i="56"/>
  <c r="F3" i="52"/>
  <c r="H5" i="52"/>
  <c r="J7" i="52"/>
  <c r="D10" i="52"/>
  <c r="F12" i="52"/>
  <c r="N2" i="46"/>
  <c r="D2" i="5"/>
  <c r="S2" i="15"/>
  <c r="J6" i="42"/>
  <c r="H11" i="42"/>
  <c r="I18" i="42"/>
  <c r="F23" i="42"/>
  <c r="H8" i="43"/>
  <c r="H18" i="43"/>
  <c r="D4" i="9"/>
  <c r="A2" i="38"/>
  <c r="T2" i="38"/>
  <c r="C9" i="55"/>
  <c r="J4" i="1"/>
  <c r="G20" i="1"/>
  <c r="K22" i="1"/>
  <c r="H28" i="1"/>
  <c r="M20" i="28"/>
  <c r="F10" i="39"/>
  <c r="H7" i="39"/>
  <c r="J4" i="39"/>
  <c r="J22" i="39"/>
  <c r="G8" i="12"/>
  <c r="G14" i="12"/>
  <c r="Q10" i="12"/>
  <c r="Q12" i="12"/>
  <c r="Q14" i="12"/>
  <c r="Q16" i="12"/>
  <c r="Q18" i="12"/>
  <c r="Q20" i="12"/>
  <c r="G7" i="56"/>
  <c r="I11" i="56"/>
  <c r="G16" i="56"/>
  <c r="I20" i="56"/>
  <c r="G25" i="56"/>
  <c r="U8" i="56"/>
  <c r="S13" i="56"/>
  <c r="L2" i="47"/>
  <c r="H2" i="7"/>
  <c r="A2" i="15"/>
  <c r="P3" i="18"/>
  <c r="H4" i="42"/>
  <c r="F9" i="42"/>
  <c r="C14" i="42"/>
  <c r="G16" i="42"/>
  <c r="D21" i="42"/>
  <c r="C17" i="43"/>
  <c r="W4" i="9"/>
  <c r="R20" i="12"/>
  <c r="R22" i="12"/>
  <c r="S18" i="56"/>
  <c r="U22" i="56"/>
  <c r="G3" i="52"/>
  <c r="I5" i="52"/>
  <c r="C8" i="52"/>
  <c r="E10" i="52"/>
  <c r="G12" i="52"/>
  <c r="E2" i="5"/>
  <c r="T2" i="15"/>
  <c r="D7" i="42"/>
  <c r="I11" i="42"/>
  <c r="J18" i="42"/>
  <c r="G23" i="42"/>
  <c r="G9" i="43"/>
  <c r="G19" i="43"/>
  <c r="E4" i="9"/>
  <c r="B2" i="38"/>
  <c r="U2" i="38"/>
  <c r="H16" i="56"/>
  <c r="J20" i="56"/>
  <c r="H25" i="56"/>
  <c r="V8" i="56"/>
  <c r="T13" i="56"/>
  <c r="Q2" i="46"/>
  <c r="M2" i="47"/>
  <c r="I2" i="7"/>
  <c r="B2" i="15"/>
  <c r="I4" i="42"/>
  <c r="G9" i="42"/>
  <c r="D14" i="42"/>
  <c r="H16" i="42"/>
  <c r="E21" i="42"/>
  <c r="C18" i="43"/>
  <c r="X4" i="9"/>
  <c r="J27" i="48"/>
  <c r="J2" i="5"/>
  <c r="T3" i="18"/>
  <c r="C7" i="42"/>
  <c r="F11" i="42"/>
  <c r="I15" i="42"/>
  <c r="D20" i="42"/>
  <c r="G22" i="42"/>
  <c r="G4" i="43"/>
  <c r="H21" i="43"/>
  <c r="I4" i="9"/>
  <c r="D2" i="38"/>
  <c r="C13" i="55"/>
  <c r="C29" i="55"/>
  <c r="G5" i="1"/>
  <c r="J12" i="1"/>
  <c r="J17" i="1"/>
  <c r="J22" i="1"/>
  <c r="G3" i="28"/>
  <c r="H20" i="28"/>
  <c r="L12" i="28"/>
  <c r="F2" i="39"/>
  <c r="J14" i="39"/>
  <c r="G11" i="12"/>
  <c r="F23" i="12"/>
  <c r="R30" i="12"/>
  <c r="K5" i="12"/>
  <c r="L7" i="12"/>
  <c r="K11" i="12"/>
  <c r="S14" i="12"/>
  <c r="R18" i="12"/>
  <c r="Q22" i="12"/>
  <c r="I15" i="56"/>
  <c r="H24" i="56"/>
  <c r="S12" i="56"/>
  <c r="V20" i="56"/>
  <c r="D7" i="52"/>
  <c r="G11" i="52"/>
  <c r="B2" i="47"/>
  <c r="O2" i="7"/>
  <c r="F2" i="15"/>
  <c r="C3" i="18"/>
  <c r="J4" i="42"/>
  <c r="E9" i="42"/>
  <c r="H13" i="42"/>
  <c r="C18" i="42"/>
  <c r="C9" i="43"/>
  <c r="G13" i="43"/>
  <c r="AA4" i="9"/>
  <c r="V2" i="38"/>
  <c r="E2" i="38"/>
  <c r="F5" i="1"/>
  <c r="H7" i="1"/>
  <c r="J9" i="1"/>
  <c r="L11" i="1"/>
  <c r="G14" i="1"/>
  <c r="I16" i="1"/>
  <c r="K18" i="1"/>
  <c r="F21" i="1"/>
  <c r="H23" i="1"/>
  <c r="J28" i="1"/>
  <c r="O16" i="1"/>
  <c r="D7" i="28"/>
  <c r="D15" i="28"/>
  <c r="D23" i="28"/>
  <c r="G9" i="28"/>
  <c r="G17" i="28"/>
  <c r="M3" i="28"/>
  <c r="K9" i="28"/>
  <c r="L14" i="28"/>
  <c r="M19" i="28"/>
  <c r="F5" i="39"/>
  <c r="F21" i="39"/>
  <c r="H16" i="39"/>
  <c r="J11" i="39"/>
  <c r="F4" i="12"/>
  <c r="G9" i="12"/>
  <c r="E15" i="12"/>
  <c r="F20" i="12"/>
  <c r="G31" i="12"/>
  <c r="K32" i="12"/>
  <c r="R31" i="12"/>
  <c r="N3" i="12"/>
  <c r="L5" i="12"/>
  <c r="S6" i="12"/>
  <c r="Q8" i="12"/>
  <c r="O10" i="12"/>
  <c r="M12" i="12"/>
  <c r="K14" i="12"/>
  <c r="R15" i="12"/>
  <c r="P17" i="12"/>
  <c r="N19" i="12"/>
  <c r="L21" i="12"/>
  <c r="S22" i="12"/>
  <c r="I6" i="56"/>
  <c r="I10" i="56"/>
  <c r="I14" i="56"/>
  <c r="I18" i="56"/>
  <c r="I22" i="56"/>
  <c r="U5" i="56"/>
  <c r="U9" i="56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K9" i="1"/>
  <c r="F12" i="1"/>
  <c r="H14" i="1"/>
  <c r="J16" i="1"/>
  <c r="L18" i="1"/>
  <c r="G21" i="1"/>
  <c r="I23" i="1"/>
  <c r="K28" i="1"/>
  <c r="O17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M5" i="48" a="1"/>
  <c r="M9" i="48" a="1"/>
  <c r="M22" i="48" a="1"/>
  <c r="J15" i="1" a="1"/>
  <c r="E21" i="28" a="1"/>
  <c r="E18" i="28" a="1"/>
  <c r="J5" i="1" a="1"/>
  <c r="J7" i="1" a="1"/>
  <c r="J18" i="1" a="1"/>
  <c r="J18" i="1" l="1"/>
  <c r="J7" i="1"/>
  <c r="J5" i="1"/>
  <c r="E18" i="28"/>
  <c r="E21" i="28"/>
  <c r="J15" i="1"/>
  <c r="M22" i="48"/>
  <c r="M9" i="48"/>
  <c r="M5" i="4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K28" i="48" l="1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F12" i="49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BE795D4-D4E0-4E21-A40C-84BFD7ED3FD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Timestamp="1716064037"&gt;&lt;FQL&gt;&lt;Q&gt;FC0000ZA^FMA_MCAP(0,,,USD,"PORTAGG")&lt;/Q&gt;&lt;R&gt;1&lt;/R&gt;&lt;C&gt;1&lt;/C&gt;&lt;D xsi:type="xsd:double"&gt;325012.16&lt;/D&gt;&lt;/FQL&gt;&lt;FQL&gt;&lt;Q&gt;EWC^FREF_MARKET_VALUE_COMPANY(0,,,USD,,0,,"LEGACY")&lt;/Q&gt;&lt;R&gt;1&lt;/R&gt;&lt;C&gt;1&lt;/C&gt;&lt;D xsi:type="xsd:double"&gt;2747.608&lt;/D&gt;&lt;/FQL&gt;&lt;FQL&gt;&lt;Q&gt;EWA^FREF_MARKET_VALUE_COMPANY(0,,,USD,,0,,"LEGACY")&lt;/Q&gt;&lt;R&gt;1&lt;/R&gt;&lt;C&gt;1&lt;/C&gt;&lt;D xsi:type="xsd:double"&gt;1776.896&lt;/D&gt;&lt;/FQL&gt;&lt;FQL&gt;&lt;Q&gt;ENZL^FREF_MARKET_VALUE_COMPANY(0,,,USD,,0,,"LEGACY")&lt;/Q&gt;&lt;R&gt;1&lt;/R&gt;&lt;C&gt;1&lt;/C&gt;&lt;D xsi:type="xsd:double"&gt;84.8965&lt;/D&gt;&lt;/FQL&gt;&lt;FQL&gt;&lt;Q&gt;FC0000PL^FMA_MCAP(0,,,USD,"PORTAGG")&lt;/Q&gt;&lt;R&gt;1&lt;/R&gt;&lt;C&gt;1&lt;/C&gt;&lt;D xsi:type="xsd:double"&gt;215499.81&lt;/D&gt;&lt;/FQL&gt;&lt;FQL&gt;&lt;Q&gt;EPOL^FREF_MARKET_VALUE_COMPANY(0,,,USD,,0,,"LEGACY")&lt;/Q&gt;&lt;R&gt;1&lt;/R&gt;&lt;C&gt;1&lt;/C&gt;&lt;D xsi:type="xsd:double"&gt;353.1255&lt;/D&gt;&lt;/FQL&gt;&lt;FQL&gt;&lt;Q&gt;FC0000PH^FMA_MCAP(0,,,USD,"PORTAGG")&lt;/Q&gt;&lt;R&gt;1&lt;/R&gt;&lt;C&gt;1&lt;/C&gt;&lt;D xsi:type="xsd:double"&gt;207954.52&lt;/D&gt;&lt;/FQL&gt;&lt;FQL&gt;&lt;Q&gt;FC0000ID^FMA_MCAP(0,,,USD,"PORTAGG")&lt;/Q&gt;&lt;R&gt;1&lt;/R&gt;&lt;C&gt;1&lt;/C&gt;&lt;D xsi:type="xsd:double"&gt;684105.25&lt;/D&gt;&lt;/FQL&gt;&lt;FQL&gt;&lt;Q&gt;FC0000TR^FMA_MCAP(0,,,USD,"PORTAGG")&lt;/Q&gt;&lt;R&gt;1&lt;/R&gt;&lt;C&gt;1&lt;/C&gt;&lt;D xsi:type="xsd:double"&gt;432725.8&lt;/D&gt;&lt;/FQL&gt;&lt;FQL&gt;&lt;Q&gt;TUR^FREF_MARKET_VALUE_COMPANY(0,,,USD,,0,,"LEGACY")&lt;/Q&gt;&lt;R&gt;1&lt;/R&gt;&lt;C&gt;1&lt;/C&gt;&lt;D xsi:type="xsd:double"&gt;252.4275&lt;/D&gt;&lt;/FQL&gt;&lt;FQL&gt;&lt;Q&gt;ECH^FREF_MARKET_VALUE_COMPANY(0,,,USD,,0,,"LEGACY")&lt;/Q&gt;&lt;R&gt;1&lt;/R&gt;&lt;C&gt;1&lt;/C&gt;&lt;D xsi:type="xsd:double"&gt;629.9065&lt;/D&gt;&lt;/FQL&gt;&lt;FQL&gt;&lt;Q&gt;FC0000CN^FMA_MCAP(0,,,USD,"PORTAGG")&lt;/Q&gt;&lt;R&gt;1&lt;/R&gt;&lt;C&gt;1&lt;/C&gt;&lt;D xsi:type="xsd:double"&gt;7834495.5&lt;/D&gt;&lt;/FQL&gt;&lt;FQL&gt;&lt;Q&gt;SET-BKK^FG_MCAP_IDX(0,,,USD)&lt;/Q&gt;&lt;R&gt;1&lt;/R&gt;&lt;C&gt;1&lt;/C&gt;&lt;D xsi:type="xsd:double"&gt;471474.881729179&lt;/D&gt;&lt;/FQL&gt;&lt;FQL&gt;&lt;Q&gt;FC0000QA^FMA_MCAP(0,,,USD,"PORTAGG")&lt;/Q&gt;&lt;R&gt;1&lt;/R&gt;&lt;C&gt;1&lt;/C&gt;&lt;D xsi:type="xsd:double"&gt;153979.25&lt;/D&gt;&lt;/FQL&gt;&lt;FQL&gt;&lt;Q&gt;QAT^FREF_MARKET_VALUE_COMPANY(0,,,USD,,0,,"LEGACY")&lt;/Q&gt;&lt;R&gt;1&lt;/R&gt;&lt;C&gt;1&lt;/C&gt;&lt;D xsi:type="xsd:double"&gt;79.6705&lt;/D&gt;&lt;/FQL&gt;&lt;FQL&gt;&lt;Q&gt;FC0000ZA^FG_MCAP_IDX(0,,,USD)&lt;/Q&gt;&lt;R&gt;1&lt;/R&gt;&lt;C&gt;1&lt;/C&gt;&lt;D xsi:type="xsd:double"&gt;325012.16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xsi:type="xsd:double"&gt;5740.24&lt;/D&gt;&lt;/FQL&gt;&lt;FQL&gt;&lt;Q&gt;FC0000US^FMA_MCAP(0,,,USD,"PORTAGG")&lt;/Q&gt;&lt;R&gt;1&lt;/R&gt;&lt;C&gt;1&lt;/C&gt;&lt;D xsi:type="xsd:double"&gt;55329810&lt;/D&gt;&lt;/FQL&gt;&lt;FQL&gt;&lt;Q&gt;FC0000IN^FMA_MCAP(0,,,USD,"PORTAGG")&lt;/Q&gt;&lt;R&gt;1&lt;/R&gt;&lt;C&gt;1&lt;/C&gt;&lt;D xsi:type="xsd:double"&gt;4847730.5&lt;/D&gt;&lt;/FQL&gt;&lt;FQL&gt;&lt;Q&gt;SPY^FREF_MARKET_VALUE_COMPANY(0,,,USD,,0,,"LEGACY")&lt;/Q&gt;&lt;R&gt;1&lt;/R&gt;&lt;C&gt;1&lt;/C&gt;&lt;D xsi:type="xsd:double"&gt;525602.010345&lt;/D&gt;&lt;/FQL&gt;&lt;FQL&gt;&lt;Q&gt;INDA^FREF_MARKET_VALUE_COMPANY(0,,,USD,,0,,"LEGACY")&lt;/Q&gt;&lt;R&gt;1&lt;/R&gt;&lt;C&gt;1&lt;/C&gt;&lt;D xsi:type="xsd:double"&gt;10162.2945&lt;/D&gt;&lt;/FQL&gt;&lt;FQL&gt;&lt;Q&gt;FC0000GR^FMA_MCAP(0,,,USD,"PORTAGG")&lt;/Q&gt;&lt;R&gt;1&lt;/R&gt;&lt;C&gt;1&lt;/C&gt;&lt;D xsi:type="xsd:double"&gt;86428.664&lt;/D&gt;&lt;/FQL&gt;&lt;FQL&gt;&lt;Q&gt;QQQ^FREF_MARKET_VALUE_COMPANY(0,,,USD,,0,,"LEGACY")&lt;/Q&gt;&lt;R&gt;1&lt;/R&gt;&lt;C&gt;1&lt;/C&gt;&lt;D xsi:type="xsd:double"&gt;268277.676&lt;/D&gt;&lt;/FQL&gt;&lt;FQL&gt;&lt;Q&gt;GREK^FREF_MARKET_VALUE_COMPANY(0,,,USD,,0,,"LEGACY")&lt;/Q&gt;&lt;R&gt;1&lt;/R&gt;&lt;C&gt;1&lt;/C&gt;&lt;D xsi:type="xsd:double"&gt;208.37194693&lt;/D&gt;&lt;/FQL&gt;&lt;FQL&gt;&lt;Q&gt;FC0000GB^FMA_MCAP(0,,,USD,"PORTAGG")&lt;/Q&gt;&lt;R&gt;1&lt;/R&gt;&lt;C&gt;1&lt;/C&gt;&lt;D xsi:type="xsd:double"&gt;3326938.5&lt;/D&gt;&lt;/FQL&gt;&lt;FQL&gt;&lt;Q&gt;EWU^FREF_MARKET_VALUE_COMPANY(0,,,USD,,0,,"LEGACY")&lt;/Q&gt;&lt;R&gt;1&lt;/R&gt;&lt;C&gt;1&lt;/C&gt;&lt;D xsi:type="xsd:double"&gt;2865.72&lt;/D&gt;&lt;/FQL&gt;&lt;FQL&gt;&lt;Q&gt;EZA^FREF_MARKET_VALUE_COMPANY(0,,,USD,,0,,"LEGACY")&lt;/Q&gt;&lt;R&gt;1&lt;/R&gt;&lt;C&gt;1&lt;/C&gt;&lt;D xsi:type="xsd:double"&gt;276.507&lt;/D&gt;&lt;/FQL&gt;&lt;FQL&gt;&lt;Q&gt;FC0000CH^FMA_MCAP(0,,,USD,"PORTAGG")&lt;/Q&gt;&lt;R&gt;1&lt;/R&gt;&lt;C&gt;1&lt;/C&gt;&lt;D xsi:type="xsd:double"&gt;2171297.5&lt;/D&gt;&lt;/FQL&gt;&lt;FQL&gt;&lt;Q&gt;FC0000BR^FMA_MCAP(0,,,USD,"PORTAGG")&lt;/Q&gt;&lt;R&gt;1&lt;/R&gt;&lt;C&gt;1&lt;/C&gt;&lt;D xsi:type="xsd:double"&gt;741395.06&lt;/D&gt;&lt;/FQL&gt;&lt;FQL&gt;&lt;Q&gt;EWL^FREF_MARKET_VALUE_COMPANY(0,,,USD,,0,,"LEGACY")&lt;/Q&gt;&lt;R&gt;1&lt;/R&gt;&lt;C&gt;1&lt;/C&gt;&lt;D xsi:type="xsd:double"&gt;1156.91625&lt;/D&gt;&lt;/FQL&gt;&lt;FQL&gt;&lt;Q&gt;EWZ^FREF_MARKET_VALUE_COMPANY(0,,,USD,,0,,"LEGACY")&lt;/Q&gt;&lt;R&gt;1&lt;/R&gt;&lt;C&gt;1&lt;/C&gt;&lt;D xsi:type="xsd:double"&gt;4986.3375&lt;/D&gt;&lt;/FQL&gt;&lt;FQL&gt;&lt;Q&gt;FC0000JP^FMA_MCAP(0,,,USD,"PORTAGG")&lt;/Q&gt;&lt;R&gt;1&lt;/R&gt;&lt;C&gt;1&lt;/C&gt;&lt;D xsi:type="xsd:double"&gt;6434431&lt;/D&gt;&lt;/FQL&gt;&lt;FQL&gt;&lt;Q&gt;FC0000KR^FMA_MCAP(0,,,USD,"PORTAGG")&lt;/Q&gt;&lt;R&gt;1&lt;/R&gt;&lt;C&gt;1&lt;/C&gt;&lt;D xsi:type="xsd:double"&gt;1910985&lt;/D&gt;&lt;/FQL&gt;&lt;FQL&gt;&lt;Q&gt;EWJ^FREF_MARKET_VALUE_COMPANY(0,,,USD,,0,,"LEGACY")&lt;/Q&gt;&lt;R&gt;1&lt;/R&gt;&lt;C&gt;1&lt;/C&gt;&lt;D xsi:type="xsd:double"&gt;16546.7475&lt;/D&gt;&lt;/FQL&gt;&lt;FQL&gt;&lt;Q&gt;EWY^FREF_MARKET_VALUE_COMPANY(0,,,USD,,0,,"LEGACY")&lt;/Q&gt;&lt;R&gt;1&lt;/R&gt;&lt;C&gt;1&lt;/C&gt;&lt;D xsi:type="xsd:double"&gt;5524.824&lt;/D&gt;&lt;/FQL&gt;&lt;FQL&gt;&lt;Q&gt;FC0000DE^FMA_MCAP(0,,,USD,"PORTAGG")&lt;/Q&gt;&lt;R&gt;1&lt;/R&gt;&lt;C&gt;1&lt;/C&gt;&lt;D xsi:type="xsd:double"&gt;2325798&lt;/D&gt;&lt;/FQL&gt;&lt;FQL&gt;&lt;Q&gt;FC0000MX^FMA_MCAP(0,,,USD,"PORTAGG")&lt;/Q&gt;&lt;R&gt;1&lt;/R&gt;&lt;C&gt;1&lt;/C&gt;&lt;D xsi:type="xsd:double"&gt;544642.1&lt;/D&gt;&lt;/FQL&gt;&lt;FQL&gt;&lt;Q&gt;EWG^FREF_MARKET_VALUE_COMPANY(0,,,USD,,0,,"LEGACY")&lt;/Q&gt;&lt;R&gt;1&lt;/R&gt;&lt;C&gt;1&lt;/C&gt;&lt;D xsi:type="xsd:double"&gt;982.326&lt;/D&gt;&lt;/FQL&gt;&lt;FQL&gt;&lt;Q&gt;EWW^FREF_MARKET_VALUE_COMPANY(0,,,USD,,0,,"LEGACY")&lt;/Q&gt;&lt;R&gt;1&lt;/R&gt;&lt;C&gt;1&lt;/C&gt;&lt;D xsi:type="xsd:double"&gt;2089.488&lt;/D&gt;&lt;/FQL&gt;&lt;FQL&gt;&lt;Q&gt;FC0000CA^FMA_MCAP(0,,,USD,"PORTAGG")&lt;/Q&gt;&lt;R&gt;1&lt;/R&gt;&lt;C&gt;1&lt;/C&gt;&lt;D xsi:type="xsd:double"&gt;2787700.5&lt;/D&gt;&lt;/FQL&gt;&lt;FQL&gt;&lt;Q&gt;FC0000TW^FMA_MCAP(0,,,USD,"PORTAGG")&lt;/Q&gt;&lt;R&gt;1&lt;/R&gt;&lt;C&gt;1&lt;/C&gt;&lt;D xsi:type="xsd:double"&gt;2280745&lt;/D&gt;&lt;/FQL&gt;&lt;FQL&gt;&lt;Q&gt;EWT^FREF_MARKET_VALUE_COMPANY(0,,,USD,,0,,"LEGACY")&lt;/Q&gt;&lt;R&gt;1&lt;/R&gt;&lt;C&gt;1&lt;/C&gt;&lt;D xsi:type="xsd:double"&gt;4817.61&lt;/D&gt;&lt;/FQL&gt;&lt;FQL&gt;&lt;Q&gt;FC0000AU^FMA_MCAP(0,,,USD,"PORTAGG")&lt;/Q&gt;&lt;R&gt;1&lt;/R&gt;&lt;C&gt;1&lt;/C&gt;&lt;D xsi:type="xsd:double"&gt;1717668.4&lt;/D&gt;&lt;/FQL&gt;&lt;FQL&gt;&lt;Q&gt;FC0000MY^FMA_MCAP(0,,,USD,"PORTAGG")&lt;/Q&gt;&lt;R&gt;1&lt;/R&gt;&lt;C&gt;1&lt;/C&gt;&lt;D xsi:type="xsd:double"&gt;401025.8&lt;/D&gt;&lt;/FQL&gt;&lt;FQL&gt;&lt;Q&gt;EWM^FREF_MARKET_VALUE_COMPANY(0,,,USD,,0,,"LEGACY")&lt;/Q&gt;&lt;R&gt;1&lt;/R&gt;&lt;C&gt;1&lt;/C&gt;&lt;D xsi:type="xsd:double"&gt;268.884&lt;/D&gt;&lt;/FQL&gt;&lt;FQL&gt;&lt;Q&gt;FC0000NZ^FMA_MCAP(0,,,USD,"PORTAGG")&lt;/Q&gt;&lt;R&gt;1&lt;/R&gt;&lt;C&gt;1&lt;/C&gt;&lt;D xsi:type="xsd:double"&gt;91031.125&lt;/D&gt;&lt;/FQL&gt;&lt;FQL&gt;&lt;Q&gt;FC0000PE^FMA_MCAP(0,,,USD,"PORTAGG")&lt;/Q&gt;&lt;R&gt;1&lt;/R&gt;&lt;C&gt;1&lt;/C&gt;&lt;D xsi:type="xsd:double"&gt;38329.242&lt;/D&gt;&lt;/FQL&gt;&lt;FQL&gt;&lt;Q&gt;EPU^FREF_MARKET_VALUE_COMPANY(0,,,USD,,0,,"LEGACY")&lt;/Q&gt;&lt;R&gt;1&lt;/R&gt;&lt;C&gt;1&lt;/C&gt;&lt;D xsi:type="xsd:double"&gt;127.89&lt;/D&gt;&lt;/FQL&gt;&lt;FQL&gt;&lt;Q&gt;FC0000SA^FMA_MCAP(0,,,USD,"PORTAGG")&lt;/Q&gt;&lt;R&gt;1&lt;/R&gt;&lt;C&gt;1&lt;/C&gt;&lt;D xsi:type="xsd:double"&gt;2846689.5&lt;/D&gt;&lt;/FQL&gt;&lt;FQL&gt;&lt;Q&gt;KSA^FREF_MARKET_VALUE_COMPANY(0,,,USD,,0,,"LEGACY")&lt;/Q&gt;&lt;R&gt;1&lt;/R&gt;&lt;C&gt;1&lt;/C&gt;&lt;D xsi:type="xsd:double"&gt;795.685&lt;/D&gt;&lt;/FQL&gt;&lt;FQL&gt;&lt;Q&gt;FTSEWIVNXXXX^FMA_MCAP(0,,,USD,"PORTAGG")&lt;/Q&gt;&lt;R&gt;1&lt;/R&gt;&lt;C&gt;1&lt;/C&gt;&lt;D xsi:type="xsd:double"&gt;24448.008012&lt;/D&gt;&lt;/FQL&gt;&lt;FQL&gt;&lt;Q&gt;VNM^FREF_MARKET_VALUE_COMPANY(0,,,USD,,0,,"LEGACY")&lt;/Q&gt;&lt;R&gt;1&lt;/R&gt;&lt;C&gt;1&lt;/C&gt;&lt;D xsi:type="xsd:double"&gt;527.065&lt;/D&gt;&lt;/FQL&gt;&lt;FQL&gt;&lt;Q&gt;EPHE^FREF_MARKET_VALUE_COMPANY(0,,,USD,,0,,"LEGACY")&lt;/Q&gt;&lt;R&gt;1&lt;/R&gt;&lt;C&gt;1&lt;/C&gt;&lt;D xsi:type="xsd:double"&gt;112.752&lt;/D&gt;&lt;/FQL&gt;&lt;FQL&gt;&lt;Q&gt;FC0000AE^FMA_MCAP(0,,,USD,"PORTAGG")&lt;/Q&gt;&lt;R&gt;1&lt;/R&gt;&lt;C&gt;1&lt;/C&gt;&lt;D xsi:type="xsd:double"&gt;863951.94&lt;/D&gt;&lt;/FQL&gt;&lt;FQL&gt;&lt;Q&gt;UAE^FREF_MARKET_VALUE_COMPANY(0,,,USD,,0,,"LEGACY")&lt;/Q&gt;&lt;R&gt;1&lt;/R&gt;&lt;C&gt;1&lt;/C&gt;&lt;D xsi:type="xsd:double"&gt;38.826&lt;/D&gt;&lt;/FQL&gt;&lt;FQL&gt;&lt;Q&gt;EIDO^FREF_MARKET_VALUE_COMPANY(0,,,USD,,0,,"LEGACY")&lt;/Q&gt;&lt;R&gt;1&lt;/R&gt;&lt;C&gt;1&lt;/C&gt;&lt;D xsi:type="xsd:double"&gt;436.65&lt;/D&gt;&lt;/FQL&gt;&lt;FQL&gt;&lt;Q&gt;FC0000CL^FMA_MCAP(0,,,USD,"PORTAGG")&lt;/Q&gt;&lt;R&gt;1&lt;/R&gt;&lt;C&gt;1&lt;/C&gt;&lt;D xsi:type="xsd:double"&gt;154403.25&lt;/D&gt;&lt;/FQL&gt;&lt;FQL&gt;&lt;Q&gt;SET-BKK^FMA_MCAP(0,,,USD,"PORTAGG")&lt;/Q&gt;&lt;R&gt;1&lt;/R&gt;&lt;C&gt;1&lt;/C&gt;&lt;D xsi:type="xsd:double"&gt;471474.881729179&lt;/D&gt;&lt;/FQL&gt;&lt;FQL&gt;&lt;Q&gt;CNYA^FREF_MARKET_VALUE_COMPANY(0,,,USD,,0,,"LEGACY")&lt;/Q&gt;&lt;R&gt;1&lt;/R&gt;&lt;C&gt;1&lt;/C&gt;&lt;D xsi:type="xsd:double"&gt;297.941&lt;/D&gt;&lt;/FQL&gt;&lt;FQL&gt;&lt;Q&gt;CC_ZA^FG_COMPANY_NAME&lt;/Q&gt;&lt;R&gt;1&lt;/R&gt;&lt;C&gt;1&lt;/C&gt;&lt;D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xsi:type="xsd:double"&gt;45.918358&lt;/D&gt;&lt;/FQL&gt;&lt;FQL&gt;&lt;Q&gt;DUMMY^ECON_EXPR_DATA('FDS_ECON[NTCPMIMFGSA@VN]',,,M)&lt;/Q&gt;&lt;R&gt;1&lt;/R&gt;&lt;C&gt;1&lt;/C&gt;&lt;D xsi:type="xsd:double"&gt;50.335735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xsi:type="xsd:double"&gt;49.32495&lt;/D&gt;&lt;/FQL&gt;&lt;FQL&gt;&lt;Q&gt;DUMMY^ECON_EXPR_DATA('FDS_ECON[NTCPMITHMANHE]',,,M)&lt;/Q&gt;&lt;R&gt;1&lt;/R&gt;&lt;C&gt;1&lt;/C&gt;&lt;D xsi:type="xsd:double"&gt;48.607918&lt;/D&gt;&lt;/FQL&gt;&lt;FQL&gt;&lt;Q&gt;DUMMY^ECON_EXPR_DATA('FDS_ECON[NTCPMIMFGSA@CN]',,,M)&lt;/Q&gt;&lt;R&gt;1&lt;/R&gt;&lt;C&gt;1&lt;/C&gt;&lt;D xsi:type="xsd:double"&gt;51.441467&lt;/D&gt;&lt;/FQL&gt;&lt;FQL&gt;&lt;Q&gt;DUMMY^ECON_EXPR_DATA('FDS_ECON[NTCPMIMFGSA@IN]',,,M)&lt;/Q&gt;&lt;R&gt;1&lt;/R&gt;&lt;C&gt;1&lt;/C&gt;&lt;D xsi:type="xsd:double"&gt;58.847507&lt;/D&gt;&lt;/FQL&gt;&lt;FQL&gt;&lt;Q&gt;DUMMY^ECON_EXPR_DATA('FDS_ECON[PMIMFGSA@ZA]',,,M)&lt;/Q&gt;&lt;R&gt;1&lt;/R&gt;&lt;C&gt;1&lt;/C&gt;&lt;D xsi:type="xsd:double"&gt;50.2902&lt;/D&gt;&lt;/FQL&gt;&lt;FQL&gt;&lt;Q&gt;DUMMY^ECON_EXPR_DATA('FDS_ECON[NTCPMIMFGSA@KR]',,,M)&lt;/Q&gt;&lt;R&gt;1&lt;/R&gt;&lt;C&gt;1&lt;/C&gt;&lt;D xsi:type="xsd:double"&gt;49.449905&lt;/D&gt;&lt;/FQL&gt;&lt;FQL&gt;&lt;Q&gt;DUMMY^ECON_EXPR_DATA('FDS_ECON[NTCPMIMFGSA@TW]',,,M)&lt;/Q&gt;&lt;R&gt;1&lt;/R&gt;&lt;C&gt;1&lt;/C&gt;&lt;D xsi:type="xsd:double"&gt;50.2&lt;/D&gt;&lt;/FQL&gt;&lt;FQL&gt;&lt;Q&gt;DUMMY^ECON_EXPR_DATA('FDS_ECON[NTCPMIMFGSA@PE]',,,M)&lt;/Q&gt;&lt;R&gt;0&lt;/R&gt;&lt;C&gt;0&lt;/C&gt;&lt;/FQL&gt;&lt;FQL&gt;&lt;Q&gt;DUMMY^ECON_EXPR_DATA('FDS_ECON[NTCPMIINDEXSA@SA]',,,M)&lt;/Q&gt;&lt;R&gt;1&lt;/R&gt;&lt;C&gt;1&lt;/C&gt;&lt;D xsi:type="xsd:double"&gt;57.00393&lt;/D&gt;&lt;/FQL&gt;&lt;FQL&gt;&lt;Q&gt;DUMMY^ECON_EXPR_DATA('FDS_ECON[NTCPMIPHMANHE]',,,M)&lt;/Q&gt;&lt;R&gt;1&lt;/R&gt;&lt;C&gt;1&lt;/C&gt;&lt;D xsi:type="xsd:double"&gt;52.15867&lt;/D&gt;&lt;/FQL&gt;&lt;FQL&gt;&lt;Q&gt;DUMMY^ECON_EXPR_DATA('FDS_ECON[NTCPMIMFGSA@ID]',,,M)&lt;/Q&gt;&lt;R&gt;1&lt;/R&gt;&lt;C&gt;1&lt;/C&gt;&lt;D xsi:type="xsd:double"&gt;52.886288&lt;/D&gt;&lt;/FQL&gt;&lt;FQL&gt;&lt;Q&gt;DUMMY^ECON_EXPR_DATA('FDS_ECON[NTCPMIMFGSA@CL]',,,M)&lt;/Q&gt;&lt;R&gt;0&lt;/R&gt;&lt;C&gt;0&lt;/C&gt;&lt;/FQL&gt;&lt;FQL&gt;&lt;Q&gt;DUMMY^ECON_EXPR_DATA('FDS_ECON[PMIQAWHEHE]',,,M)&lt;/Q&gt;&lt;R&gt;1&lt;/R&gt;&lt;C&gt;1&lt;/C&gt;&lt;D xsi:type="xsd:double"&gt;52.043175&lt;/D&gt;&lt;/FQL&gt;&lt;FQL&gt;&lt;Q&gt;DUMMY^ECON_EXPR_DATA('FDS_ECON[NTCPMIMFGSA@GR]',,,M)&lt;/Q&gt;&lt;R&gt;1&lt;/R&gt;&lt;C&gt;1&lt;/C&gt;&lt;D xsi:type="xsd:double"&gt;55.152985&lt;/D&gt;&lt;/FQL&gt;&lt;FQL&gt;&lt;Q&gt;DUMMY^ECON_EXPR_DATA('FDS_ECON[NTCPMIMFGSA@BR]',,,M)&lt;/Q&gt;&lt;R&gt;1&lt;/R&gt;&lt;C&gt;1&lt;/C&gt;&lt;D xsi:type="xsd:double"&gt;55.87442&lt;/D&gt;&lt;/FQL&gt;&lt;FQL&gt;&lt;Q&gt;DUMMY^ECON_EXPR_DATA('FDS_ECON[NTCPMIMFGSA@MX]',,,M)&lt;/Q&gt;&lt;R&gt;1&lt;/R&gt;&lt;C&gt;1&lt;/C&gt;&lt;D xsi:type="xsd:double"&gt;50.965843&lt;/D&gt;&lt;/FQL&gt;&lt;FQL&gt;&lt;Q&gt;DUMMY^ECON_EXPR_DATA('FDS_ECON[PMIMYMANHE]',,,M)&lt;/Q&gt;&lt;R&gt;1&lt;/R&gt;&lt;C&gt;1&lt;/C&gt;&lt;D xsi:type="xsd:double"&gt;48.95158&lt;/D&gt;&lt;/FQL&gt;&lt;FQL&gt;&lt;Q&gt;CAGDPY@QA^EE_ACTUAL_ANNUAL(MED,0)&lt;/Q&gt;&lt;R&gt;1&lt;/R&gt;&lt;C&gt;1&lt;/C&gt;&lt;D xsi:type="xsd:double"&gt;17.15&lt;/D&gt;&lt;/FQL&gt;&lt;FQL&gt;&lt;Q&gt;CAGDPY@TW^EE_ACTUAL_ANNUAL(MED,0)&lt;/Q&gt;&lt;R&gt;1&lt;/R&gt;&lt;C&gt;1&lt;/C&gt;&lt;D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xsi:type="xsd:double"&gt;0.17319918&lt;/D&gt;&lt;/FQL&gt;&lt;FQL&gt;&lt;Q&gt;USDTRY^FG_PRICE_CHANGE(0,-1AM)&lt;/Q&gt;&lt;R&gt;1&lt;/R&gt;&lt;C&gt;1&lt;/C&gt;&lt;D xsi:type="xsd:double"&gt;-0.92196465&lt;/D&gt;&lt;/FQL&gt;&lt;FQL&gt;&lt;Q&gt;USDQAR^FG_PRICE_CHANGE(0,-1AM)&lt;/Q&gt;&lt;R&gt;1&lt;/R&gt;&lt;C&gt;1&lt;/C&gt;&lt;D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xsi:type="xsd:double"&gt;-0.25135875&lt;/D&gt;&lt;/FQL&gt;&lt;FQL&gt;&lt;Q&gt;USDZAR^FG_PRICE_CHANGE(0,-1AM)&lt;/Q&gt;&lt;R&gt;1&lt;/R&gt;&lt;C&gt;1&lt;/C&gt;&lt;D xsi:type="xsd:double"&gt;-4.651922&lt;/D&gt;&lt;/FQL&gt;&lt;FQL&gt;&lt;Q&gt;USDKRW^FG_PRICE_CHANGE(0,-1AM)&lt;/Q&gt;&lt;R&gt;1&lt;/R&gt;&lt;C&gt;1&lt;/C&gt;&lt;D xsi:type="xsd:double"&gt;-2.300179&lt;/D&gt;&lt;/FQL&gt;&lt;FQL&gt;&lt;Q&gt;USDTWD^FG_PRICE_CHANGE(0,-1AM)&lt;/Q&gt;&lt;R&gt;1&lt;/R&gt;&lt;C&gt;1&lt;/C&gt;&lt;D xsi:type="xsd:double"&gt;-0.801903&lt;/D&gt;&lt;/FQL&gt;&lt;FQL&gt;&lt;Q&gt;USDPEN^FG_PRICE_CHANGE(0,-1AM)&lt;/Q&gt;&lt;R&gt;1&lt;/R&gt;&lt;C&gt;1&lt;/C&gt;&lt;D xsi:type="xsd:double"&gt;-0.12837052&lt;/D&gt;&lt;/FQL&gt;&lt;FQL&gt;&lt;Q&gt;USDPHP^FG_PRICE_CHANGE(0,-1AM)&lt;/Q&gt;&lt;R&gt;1&lt;/R&gt;&lt;C&gt;1&lt;/C&gt;&lt;D xsi:type="xsd:double"&gt;0.7140517&lt;/D&gt;&lt;/FQL&gt;&lt;FQL&gt;&lt;Q&gt;USDCLP^FG_PRICE_CHANGE(0,-1AM)&lt;/Q&gt;&lt;R&gt;1&lt;/R&gt;&lt;C&gt;1&lt;/C&gt;&lt;D xsi:type="xsd:double"&gt;-7.940549&lt;/D&gt;&lt;/FQL&gt;&lt;FQL&gt;&lt;Q&gt;FC0000TH^FMA_EPS(NTMA,-20AY,0,CY,,"PORTAGG","MEANR")&lt;/Q&gt;&lt;R&gt;20&lt;/R&gt;&lt;C&gt;1&lt;/C&gt;&lt;D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xsi:type="xsd:double"&gt;48.1219939112489&lt;/D&gt;&lt;D xsi:type="xsd:double"&gt;34.709070538336&lt;/D&gt;&lt;D xsi:type="xsd:double"&gt;40.2723415007705&lt;/D&gt;&lt;D xsi:type="xsd:double"&gt;42.4794049673017&lt;/D&gt;&lt;D xsi:type="xsd:double"&gt;40.1774683524727&lt;/D&gt;&lt;/FQL&gt;&lt;FQL&gt;&lt;Q&gt;FC0000CN^FMA_EPS(NTMA,-20AY,0,CY,,"PORTAGG","MEANR")&lt;/Q&gt;&lt;R&gt;20&lt;/R&gt;&lt;C&gt;1&lt;/C&gt;&lt;D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xsi:type="xsd:double"&gt;17.63735971845&lt;/D&gt;&lt;D xsi:type="xsd:double"&gt;17.4947707052178&lt;/D&gt;&lt;D xsi:type="xsd:double"&gt;21.2371682431601&lt;/D&gt;&lt;D xsi:type="xsd:double"&gt;20.3719823773327&lt;/D&gt;&lt;D xsi:type="xsd:double"&gt;19.1116968949683&lt;/D&gt;&lt;/FQL&gt;&lt;FQL&gt;&lt;Q&gt;EWM^P_PRICE_RETURNS_PR('52W',2,-10AY,0,AM)&lt;/Q&gt;&lt;R&gt;121&lt;/R&gt;&lt;C&gt;1&lt;/C&gt;&lt;D xsi:type="xsd:double"&gt;0.9737015&lt;/D&gt;&lt;D xsi:type="xsd:double"&gt;4.20388&lt;/D&gt;&lt;D xsi:type="xsd:double"&gt;4.7618866&lt;/D&gt;&lt;D xsi:type="xsd:double"&gt;9.655905&lt;/D&gt;&lt;D xsi:type="xsd:double"&gt;5.3542852&lt;/D&gt;&lt;D xsi:type="xsd:double"&gt;-4.4519067&lt;/D&gt;&lt;D xsi:type="xsd:double"&gt;-4.1737137&lt;/D&gt;&lt;D xsi:type="xsd:double"&gt;-12.027407&lt;/D&gt;&lt;D xsi:type="xsd:double"&gt;-8.580345&lt;/D&gt;&lt;D xsi:type="xsd:double"&gt;-7.4441853&lt;/D&gt;&lt;D xsi:type="xsd:double"&gt;-11.377287&lt;/D&gt;&lt;D xsi:type="xsd:double"&gt;-10.06056&lt;/D&gt;&lt;D xsi:type="xsd:double"&gt;-10.489017&lt;/D&gt;&lt;D xsi:type="xsd:double"&gt;-19.10727&lt;/D&gt;&lt;D xsi:type="xsd:double"&gt;-21.117079&lt;/D&gt;&lt;D xsi:type="xsd:double"&gt;-35.256123&lt;/D&gt;&lt;D xsi:type="xsd:double"&gt;-28.21243&lt;/D&gt;&lt;D xsi:type="xsd:double"&gt;-21.689636&lt;/D&gt;&lt;D xsi:type="xsd:double"&gt;-28.479004&lt;/D&gt;&lt;D xsi:type="xsd:double"&gt;-21.409136&lt;/D&gt;&lt;D xsi:type="xsd:double"&gt;-23.69045&lt;/D&gt;&lt;D xsi:type="xsd:double"&gt;-18.301594&lt;/D&gt;&lt;D xsi:type="xsd:double"&gt;-10.012406&lt;/D&gt;&lt;D xsi:type="xsd:double"&gt;-9.626043&lt;/D&gt;&lt;D xsi:type="xsd:double"&gt;-18.986023&lt;/D&gt;&lt;D xsi:type="xsd:double"&gt;-12.016577&lt;/D&gt;&lt;D xsi:type="xsd:double"&gt;-3.6625922&lt;/D&gt;&lt;D xsi:type="xsd:double"&gt;15.786862&lt;/D&gt;&lt;D xsi:type="xsd:double"&gt;5.081761&lt;/D&gt;&lt;D xsi:type="xsd:double"&gt;-1.5894055&lt;/D&gt;&lt;D xsi:type="xsd:double"&gt;1.0644197&lt;/D&gt;&lt;D xsi:type="xsd:double"&gt;-2.178061&lt;/D&gt;&lt;D xsi:type="xsd:double"&gt;6.4347506&lt;/D&gt;&lt;D xsi:type="xsd:double"&gt;-2.3272634&lt;/D&gt;&lt;D xsi:type="xsd:double"&gt;-4.577148&lt;/D&gt;&lt;D xsi:type="xsd:double"&gt;-7.9087915&lt;/D&gt;&lt;D xsi:type="xsd:double"&gt;4.0766478&lt;/D&gt;&lt;D xsi:type="xsd:double"&gt;8.966005&lt;/D&gt;&lt;D xsi:type="xsd:double"&gt;-0.7352114&lt;/D&gt;&lt;D xsi:type="xsd:double"&gt;-1.2132108&lt;/D&gt;&lt;D xsi:type="xsd:double"&gt;7.796836&lt;/D&gt;&lt;D xsi:type="xsd:double"&gt;7.7791333&lt;/D&gt;&lt;D xsi:type="xsd:double"&gt;14.442897&lt;/D&gt;&lt;D xsi:type="xsd:double"&gt;20.900642&lt;/D&gt;&lt;D xsi:type="xsd:double"&gt;27.207315&lt;/D&gt;&lt;D xsi:type="xsd:double"&gt;27.360308&lt;/D&gt;&lt;D xsi:type="xsd:double"&gt;21.729492&lt;/D&gt;&lt;D xsi:type="xsd:double"&gt;24.741386&lt;/D&gt;&lt;D xsi:type="xsd:double"&gt;15.399528&lt;/D&gt;&lt;D xsi:type="xsd:double"&gt;6.1316013&lt;/D&gt;&lt;D xsi:type="xsd:double"&gt;8.068919&lt;/D&gt;&lt;D xsi:type="xsd:double"&gt;9.457374&lt;/D&gt;&lt;D xsi:type="xsd:double"&gt;4.7777295&lt;/D&gt;&lt;D xsi:type="xsd:double"&gt;2.4462223&lt;/D&gt;&lt;D xsi:type="xsd:double"&gt;1.7191172&lt;/D&gt;&lt;D xsi:type="xsd:double"&gt;-7.2027326&lt;/D&gt;&lt;D xsi:type="xsd:double"&gt;-8.994227&lt;/D&gt;&lt;D xsi:type="xsd:double"&gt;-10.546589&lt;/D&gt;&lt;D xsi:type="xsd:double"&gt;-9.561795&lt;/D&gt;&lt;D xsi:type="xsd:double"&gt;-16.21186&lt;/D&gt;&lt;D xsi:type="xsd:double"&gt;-14.828324&lt;/D&gt;&lt;D xsi:type="xsd:double"&gt;-7.437807&lt;/D&gt;&lt;D xsi:type="xsd:double"&gt;-4.401869&lt;/D&gt;&lt;D xsi:type="xsd:double"&gt;-10.020608&lt;/D&gt;&lt;D xsi:type="xsd:double"&gt;-9.688753&lt;/D&gt;&lt;D xsi:type="xsd:double"&gt;-6.585163&lt;/D&gt;&lt;D xsi:type="xsd:double"&gt;-3.211856&lt;/D&gt;&lt;D xsi:type="xsd:double"&gt;-0.011706352&lt;/D&gt;&lt;D xsi:type="xsd:double"&gt;-2.4717987&lt;/D&gt;&lt;D xsi:type="xsd:double"&gt;-8.793038&lt;/D&gt;&lt;D xsi:type="xsd:double"&gt;-27.456701&lt;/D&gt;&lt;D xsi:type="xsd:double"&gt;-17.12035&lt;/D&gt;&lt;D xsi:type="xsd:double"&gt;-15.060371&lt;/D&gt;&lt;D xsi:type="xsd:double"&gt;-7.5860796&lt;/D&gt;&lt;D xsi:type="xsd:double"&gt;-4.596007&lt;/D&gt;&lt;D xsi:type="xsd:double"&gt;0.76299906&lt;/D&gt;&lt;D xsi:type="xsd:double"&gt;-4.046315&lt;/D&gt;&lt;D xsi:type="xsd:double"&gt;-2.0272434&lt;/D&gt;&lt;D xsi:type="xsd:double"&gt;1.7135739&lt;/D&gt;&lt;D xsi:type="xsd:double"&gt;8.139348&lt;/D&gt;&lt;D xsi:type="xsd:double"&gt;1.8403649&lt;/D&gt;&lt;D xsi:type="xsd:double"&gt;5.2612066&lt;/D&gt;&lt;D xsi:type="xsd:double"&gt;33.832108&lt;/D&gt;&lt;D xsi:type="xsd:double"&gt;23.091484&lt;/D&gt;&lt;D xsi:type="xsd:double"&gt;17.55035&lt;/D&gt;&lt;D xsi:type="xsd:double"&gt;5.270374&lt;/D&gt;&lt;D xsi:type="xsd:double"&gt;-3.660196&lt;/D&gt;&lt;D xsi:type="xsd:double"&gt;-5.4365993&lt;/D&gt;&lt;D xsi:type="xsd:double"&gt;0.86716413&lt;/D&gt;&lt;D xsi:type="xsd:double"&gt;4.0436745&lt;/D&gt;&lt;D xsi:type="xsd:double"&gt;-6.7231474&lt;/D&gt;&lt;D xsi:type="xsd:double"&gt;-14.406657&lt;/D&gt;&lt;D xsi:type="xsd:double"&gt;-7.059866&lt;/D&gt;&lt;D xsi:type="xsd:double"&gt;-2.0578861&lt;/D&gt;&lt;D xsi:type="xsd:double"&gt;-2.8914511&lt;/D&gt;&lt;D xsi:type="xsd:double"&gt;-0.7980108&lt;/D&gt;&lt;D xsi:type="xsd:double"&gt;-6.4200044&lt;/D&gt;&lt;D xsi:type="xsd:double"&gt;-12.307877&lt;/D&gt;&lt;D xsi:type="xsd:double"&gt;-10.215843&lt;/D&gt;&lt;D xsi:type="xsd:double"&gt;-4.508692&lt;/D&gt;&lt;D xsi:type="xsd:double"&gt;-12.357283&lt;/D&gt;&lt;D xsi:type="xsd:double"&gt;-21.413528&lt;/D&gt;&lt;D xsi:type="xsd:double"&gt;-10.252839&lt;/D&gt;&lt;D xsi:type="xsd:double"&gt;-2.6457965&lt;/D&gt;&lt;D xsi:type="xsd:double"&gt;-3.417319&lt;/D&gt;&lt;D xsi:type="xsd:double"&gt;-9.349108&lt;/D&gt;&lt;D xsi:type="xsd:double"&gt;-14.499849&lt;/D&gt;&lt;D xsi:type="xsd:double"&gt;-10.033089&lt;/D&gt;&lt;D xsi:type="xsd:double"&gt;-6.882781&lt;/D&gt;&lt;D xsi:type="xsd:double"&gt;-5.6441784&lt;/D&gt;&lt;D xsi:type="xsd:double"&gt;0.9202838&lt;/D&gt;&lt;D xsi:type="xsd:double"&gt;-5.2838087&lt;/D&gt;&lt;D xsi:type="xsd:double"&gt;0.7948041&lt;/D&gt;&lt;D xsi:type="xsd:double"&gt;7.429552&lt;/D&gt;&lt;D xsi:type="xsd:double"&gt;1.7932773&lt;/D&gt;&lt;D xsi:type="xsd:double"&gt;-2.5281668&lt;/D&gt;&lt;D xsi:type="xsd:double"&gt;-7.6734543&lt;/D&gt;&lt;D xsi:type="xsd:double"&gt;-2.539742&lt;/D&gt;&lt;D xsi:type="xsd:double"&gt;8.157825&lt;/D&gt;&lt;D xsi:type="xsd:double"&gt;-0.06032586&lt;/D&gt;&lt;D xsi:type="xsd:double"&gt;11.666894&lt;/D&gt;&lt;/FQL&gt;&lt;FQL&gt;&lt;Q&gt;GREK^FG_TOTAL_RETURNC(-10AY,0,AM)&lt;/Q&gt;&lt;R&gt;121&lt;/R&gt;&lt;C&gt;1&lt;/C&gt;&lt;D xsi:type="xsd:double"&gt;-14.084506&lt;/D&gt;&lt;D xsi:type="xsd:double"&gt;16.492807&lt;/D&gt;&lt;D xsi:type="xsd:double"&gt;-8.059704&lt;/D&gt;&lt;D xsi:type="xsd:double"&gt;-4.267156&lt;/D&gt;&lt;D xsi:type="xsd:double"&gt;-4.1666627&lt;/D&gt;&lt;D xsi:type="xsd:double"&gt;-15.925187&lt;/D&gt;&lt;D xsi:type="xsd:double"&gt;-8.65904&lt;/D&gt;&lt;D xsi:type="xsd:double"&gt;1.8433094&lt;/D&gt;&lt;D xsi:type="xsd:double"&gt;-17.000515&lt;/D&gt;&lt;D xsi:type="xsd:double"&gt;4.795587&lt;/D&gt;&lt;D xsi:type="xsd:double"&gt;-18.75469&lt;/D&gt;&lt;D xsi:type="xsd:double"&gt;-3.3240974&lt;/D&gt;&lt;D xsi:type="xsd:double"&gt;18.624664&lt;/D&gt;&lt;D xsi:type="xsd:double"&gt;-14.895344&lt;/D&gt;&lt;D xsi:type="xsd:double"&gt;-2.175957&lt;/D&gt;&lt;D xsi:type="xsd:double"&gt;-1.8375397&lt;/D&gt;&lt;D xsi:type="xsd:double"&gt;2.0689607&lt;/D&gt;&lt;D xsi:type="xsd:double"&gt;1.0617852&lt;/D&gt;&lt;D xsi:type="xsd:double"&gt;-10.888248&lt;/D&gt;&lt;D xsi:type="xsd:double"&gt;-11.146837&lt;/D&gt;&lt;D xsi:type="xsd:double"&gt;-13.080102&lt;/D&gt;&lt;D xsi:type="xsd:double"&gt;-9.436613&lt;/D&gt;&lt;D xsi:type="xsd:double"&gt;16.329706&lt;/D&gt;&lt;D xsi:type="xsd:double"&gt;0.26737452&lt;/D&gt;&lt;D xsi:type="xsd:double"&gt;13.066662&lt;/D&gt;&lt;D xsi:type="xsd:double"&gt;-10.731119&lt;/D&gt;&lt;D xsi:type="xsd:double"&gt;-5.019826&lt;/D&gt;&lt;D xsi:type="xsd:double"&gt;2.364397&lt;/D&gt;&lt;D xsi:type="xsd:double"&gt;-4.8913&lt;/D&gt;&lt;D xsi:type="xsd:double"&gt;3.5714269&lt;/D&gt;&lt;D xsi:type="xsd:double"&gt;3.724134&lt;/D&gt;&lt;D xsi:type="xsd:double"&gt;3.7234306&lt;/D&gt;&lt;D xsi:type="xsd:double"&gt;3.9344192&lt;/D&gt;&lt;D xsi:type="xsd:double"&gt;-2.8930783&lt;/D&gt;&lt;D xsi:type="xsd:double"&gt;1.943016&lt;/D&gt;&lt;D xsi:type="xsd:double"&gt;2.5412798&lt;/D&gt;&lt;D xsi:type="xsd:double"&gt;17.10037&lt;/D&gt;&lt;D xsi:type="xsd:double"&gt;4.7619104&lt;/D&gt;&lt;D xsi:type="xsd:double"&gt;8.181834&lt;/D&gt;&lt;D xsi:type="xsd:double"&gt;-4.0149393&lt;/D&gt;&lt;D xsi:type="xsd:double"&gt;-5.933857&lt;/D&gt;&lt;D xsi:type="xsd:double"&gt;-1.7580032&lt;/D&gt;&lt;D xsi:type="xsd:double"&gt;-8.105278&lt;/D&gt;&lt;D xsi:type="xsd:double"&gt;13.402069&lt;/D&gt;&lt;D xsi:type="xsd:double"&gt;12.043571&lt;/D&gt;&lt;D xsi:type="xsd:double"&gt;0&lt;/D&gt;&lt;D xsi:type="xsd:double"&gt;-7.090229&lt;/D&gt;&lt;D xsi:type="xsd:double"&gt;4.658067&lt;/D&gt;&lt;D xsi:type="xsd:double"&gt;-9.469694&lt;/D&gt;&lt;D xsi:type="xsd:double"&gt;-4.184103&lt;/D&gt;&lt;D xsi:type="xsd:double"&gt;1.746726&lt;/D&gt;&lt;D xsi:type="xsd:double"&gt;-8.690977&lt;/D&gt;&lt;D xsi:type="xsd:double"&gt;-3.4077644&lt;/D&gt;&lt;D xsi:type="xsd:double"&gt;-6.3260436&lt;/D&gt;&lt;D xsi:type="xsd:double"&gt;-1.8181682&lt;/D&gt;&lt;D xsi:type="xsd:double"&gt;-2.6455045&lt;/D&gt;&lt;D xsi:type="xsd:double"&gt;-2.6996017&lt;/D&gt;&lt;D xsi:type="xsd:double"&gt;6.1516523&lt;/D&gt;&lt;D xsi:type="xsd:double"&gt;8.760095&lt;/D&gt;&lt;D xsi:type="xsd:double"&gt;6.691456&lt;/D&gt;&lt;D xsi:type="xsd:double"&gt;-8.710795&lt;/D&gt;&lt;D xsi:type="xsd:double"&gt;18.447828&lt;/D&gt;&lt;D xsi:type="xsd:double"&gt;2.710843&lt;/D&gt;&lt;D xsi:type="xsd:double"&gt;-11.344546&lt;/D&gt;&lt;D xsi:type="xsd:double"&gt;11.729872&lt;/D&gt;&lt;D xsi:type="xsd:double"&gt;1.8027425&lt;/D&gt;&lt;D xsi:type="xsd:double"&gt;2.8125048&lt;/D&gt;&lt;D xsi:type="xsd:double"&gt;-0.101327896&lt;/D&gt;&lt;D xsi:type="xsd:double"&gt;3.5046816&lt;/D&gt;&lt;D xsi:type="xsd:double"&gt;-6.78643&lt;/D&gt;&lt;D xsi:type="xsd:double"&gt;-44.967884&lt;/D&gt;&lt;D xsi:type="xsd:double"&gt;18.482494&lt;/D&gt;&lt;D xsi:type="xsd:double"&gt;-5.090213&lt;/D&gt;&lt;D xsi:type="xsd:double"&gt;17.704725&lt;/D&gt;&lt;D xsi:type="xsd:double"&gt;-0.60833097&lt;/D&gt;&lt;D xsi:type="xsd:double"&gt;3.1265616&lt;/D&gt;&lt;D xsi:type="xsd:double"&gt;3.6573648&lt;/D&gt;&lt;D xsi:type="xsd:double"&gt;-9.192204&lt;/D&gt;&lt;D xsi:type="xsd:double"&gt;10.991823&lt;/D&gt;&lt;D xsi:type="xsd:double"&gt;18.839252&lt;/D&gt;&lt;D xsi:type="xsd:double"&gt;-1.8819451&lt;/D&gt;&lt;D xsi:type="xsd:double"&gt;-1.3306439&lt;/D&gt;&lt;D xsi:type="xsd:double"&gt;10.012269&lt;/D&gt;&lt;D xsi:type="xsd:double"&gt;5.089152&lt;/D&gt;&lt;D xsi:type="xsd:double"&gt;2.5804162&lt;/D&gt;&lt;D xsi:type="xsd:double"&gt;-0.41351318&lt;/D&gt;&lt;D xsi:type="xsd:double"&gt;-7.093424&lt;/D&gt;&lt;D xsi:type="xsd:double"&gt;4.3575406&lt;/D&gt;&lt;D xsi:type="xsd:double"&gt;1.4275551&lt;/D&gt;&lt;D xsi:type="xsd:double"&gt;-1.6889513&lt;/D&gt;&lt;D xsi:type="xsd:double"&gt;-0.21474957&lt;/D&gt;&lt;D xsi:type="xsd:double"&gt;-5.1649866&lt;/D&gt;&lt;D xsi:type="xsd:double"&gt;10.455942&lt;/D&gt;&lt;D xsi:type="xsd:double"&gt;2.3093104&lt;/D&gt;&lt;D xsi:type="xsd:double"&gt;-9.815317&lt;/D&gt;&lt;D xsi:type="xsd:double"&gt;3.2233596&lt;/D&gt;&lt;D xsi:type="xsd:double"&gt;-6.8332076&lt;/D&gt;&lt;D xsi:type="xsd:double"&gt;-6.151426&lt;/D&gt;&lt;D xsi:type="xsd:double"&gt;-7.284963&lt;/D&gt;&lt;D xsi:type="xsd:double"&gt;13.584733&lt;/D&gt;&lt;D xsi:type="xsd:double"&gt;-6.4400015&lt;/D&gt;&lt;D xsi:type="xsd:double"&gt;-1.7956376&lt;/D&gt;&lt;D xsi:type="xsd:double"&gt;10.970831&lt;/D&gt;&lt;D xsi:type="xsd:double"&gt;5.178499&lt;/D&gt;&lt;D xsi:type="xsd:double"&gt;10.978996&lt;/D&gt;&lt;D xsi:type="xsd:double"&gt;10.758615&lt;/D&gt;&lt;D xsi:type="xsd:double"&gt;-10.242838&lt;/D&gt;&lt;D xsi:type="xsd:double"&gt;10.960806&lt;/D&gt;&lt;D xsi:type="xsd:double"&gt;1.1566162&lt;/D&gt;&lt;D xsi:type="xsd:double"&gt;13.998758&lt;/D&gt;&lt;D xsi:type="xsd:double"&gt;6.0952187&lt;/D&gt;&lt;D xsi:type="xsd:double"&gt;-5.088663&lt;/D&gt;&lt;D xsi:type="xsd:double"&gt;-5.0094724&lt;/D&gt;&lt;D xsi:type="xsd:double"&gt;-5.9578123&lt;/D&gt;&lt;D xsi:type="xsd:double"&gt;11.730825&lt;/D&gt;&lt;D xsi:type="xsd:double"&gt;0.7327676&lt;/D&gt;&lt;D xsi:type="xsd:double"&gt;4.6638727&lt;/D&gt;&lt;D xsi:type="xsd:double"&gt;4.8569083&lt;/D&gt;&lt;D xsi:type="xsd:double"&gt;0.92639923&lt;/D&gt;&lt;D xsi:type="xsd:double"&gt;-5.879444&lt;/D&gt;&lt;D xsi:type="xsd:double"&gt;13.099634&lt;/D&gt;&lt;/FQL&gt;&lt;FQL&gt;&lt;Q&gt;UAE^FMA_DIV_YLD(NTMA,-10AY,0,AM,"PORTAGG","MEANR")&lt;/Q&gt;&lt;R&gt;121&lt;/R&gt;&lt;C&gt;1&lt;/C&gt;&lt;D xsi:type="xsd:string"&gt;@NA&lt;/D&gt;&lt;D xsi:type="xsd:double"&gt;2.66618802724175&lt;/D&gt;&lt;D xsi:type="xsd:double"&gt;2.56668872923639&lt;/D&gt;&lt;D xsi:type="xsd:double"&gt;2.58155867686731&lt;/D&gt;&lt;D xsi:type="xsd:double"&gt;2.51911640330263&lt;/D&gt;&lt;D xsi:type="xsd:double"&gt;2.92186116735587&lt;/D&gt;&lt;D xsi:type="xsd:double"&gt;2.90578527213065&lt;/D&gt;&lt;D xsi:type="xsd:double"&gt;3.96190663472205&lt;/D&gt;&lt;D xsi:type="xsd:double"&gt;3.39246152583865&lt;/D&gt;&lt;D xsi:type="xsd:double"&gt;3.40834304127964&lt;/D&gt;&lt;D xsi:type="xsd:double"&gt;3.71374863346752&lt;/D&gt;&lt;D xsi:type="xsd:double"&gt;3.1271381853021&lt;/D&gt;&lt;D xsi:type="xsd:double"&gt;3.18959973741624&lt;/D&gt;&lt;D xsi:type="xsd:double"&gt;3.4697129877399&lt;/D&gt;&lt;D xsi:type="xsd:double"&gt;3.51118904742777&lt;/D&gt;&lt;D xsi:type="xsd:double"&gt;3.71761693463466&lt;/D&gt;&lt;D xsi:type="xsd:double"&gt;4.05354649021457&lt;/D&gt;&lt;D xsi:type="xsd:double"&gt;3.83487083396826&lt;/D&gt;&lt;D xsi:type="xsd:double"&gt;4.45435782846931&lt;/D&gt;&lt;D xsi:type="xsd:double"&gt;4.23029275371675&lt;/D&gt;&lt;D xsi:type="xsd:double"&gt;4.71150537795765&lt;/D&gt;&lt;D xsi:type="xsd:double"&gt;4.54774010506149&lt;/D&gt;&lt;D xsi:type="xsd:double"&gt;3.94232186949972&lt;/D&gt;&lt;D xsi:type="xsd:double"&gt;3.85562193297165&lt;/D&gt;&lt;D xsi:type="xsd:double"&gt;4.20396169462443&lt;/D&gt;&lt;D xsi:type="xsd:double"&gt;4.05353905418245&lt;/D&gt;&lt;D xsi:type="xsd:double"&gt;3.89702851998904&lt;/D&gt;&lt;D xsi:type="xsd:double"&gt;3.7362828346862&lt;/D&gt;&lt;D xsi:type="xsd:double"&gt;3.68677146082804&lt;/D&gt;&lt;D xsi:type="xsd:double"&gt;3.78685580819345&lt;/D&gt;&lt;D xsi:type="xsd:double"&gt;3.87068328892581&lt;/D&gt;&lt;D xsi:type="xsd:double"&gt;4.13693598745923&lt;/D&gt;&lt;D xsi:type="xsd:double"&gt;3.98724284871379&lt;/D&gt;&lt;D xsi:type="xsd:double"&gt;4.04865474565817&lt;/D&gt;&lt;D xsi:type="xsd:double"&gt;4.18467822732636&lt;/D&gt;&lt;D xsi:type="xsd:double"&gt;4.06469129530793&lt;/D&gt;&lt;D xsi:type="xsd:double"&gt;3.9330085235549&lt;/D&gt;&lt;D xsi:type="xsd:double"&gt;4.06973766864607&lt;/D&gt;&lt;D xsi:type="xsd:double"&gt;3.89386092863912&lt;/D&gt;&lt;D xsi:type="xsd:double"&gt;3.95331594354766&lt;/D&gt;&lt;D xsi:type="xsd:double"&gt;4.07984709601244&lt;/D&gt;&lt;D xsi:type="xsd:double"&gt;4.19392146929087&lt;/D&gt;&lt;D xsi:type="xsd:double"&gt;4.45282703616931&lt;/D&gt;&lt;D xsi:type="xsd:double"&gt;4.52359770320106&lt;/D&gt;&lt;D xsi:type="xsd:double"&gt;4.2630641041992&lt;/D&gt;&lt;D xsi:type="xsd:double"&gt;4.35583310368955&lt;/D&gt;&lt;D xsi:type="xsd:double"&gt;4.49489392048855&lt;/D&gt;&lt;D xsi:type="xsd:double"&gt;4.73043711310772&lt;/D&gt;&lt;D xsi:type="xsd:double"&gt;4.96666556504904&lt;/D&gt;&lt;D xsi:type="xsd:double"&gt;4.74664107296988&lt;/D&gt;&lt;D xsi:type="xsd:double"&gt;4.81804150677237&lt;/D&gt;&lt;D xsi:type="xsd:double"&gt;4.75565763467389&lt;/D&gt;&lt;D xsi:type="xsd:double"&gt;4.83113607825553&lt;/D&gt;&lt;D xsi:type="xsd:double"&gt;4.95216100008901&lt;/D&gt;&lt;D xsi:type="xsd:double"&gt;4.84273454606677&lt;/D&gt;&lt;D xsi:type="xsd:double"&gt;5.10530676012926&lt;/D&gt;&lt;D xsi:type="xsd:double"&gt;5.21171294482118&lt;/D&gt;&lt;D xsi:type="xsd:double"&gt;5.34265815409048&lt;/D&gt;&lt;D xsi:type="xsd:double"&gt;5.26471115567301&lt;/D&gt;&lt;D xsi:type="xsd:double"&gt;4.83936311980932&lt;/D&gt;&lt;D xsi:type="xsd:double"&gt;5.38612590123989&lt;/D&gt;&lt;D xsi:type="xsd:double"&gt;5.29510261543018&lt;/D&gt;&lt;D xsi:type="xsd:double"&gt;5.15598557091309&lt;/D&gt;&lt;D xsi:type="xsd:double"&gt;5.09532832095835&lt;/D&gt;&lt;D xsi:type="xsd:double"&gt;4.69196519658435&lt;/D&gt;&lt;D xsi:type="xsd:double"&gt;4.69769030398057&lt;/D&gt;&lt;D xsi:type="xsd:double"&gt;4.7706253070928&lt;/D&gt;&lt;D xsi:type="xsd:double"&gt;5.07741853618751&lt;/D&gt;&lt;D xsi:type="xsd:double"&gt;5.09364098661708&lt;/D&gt;&lt;D xsi:type="xsd:double"&gt;5.36669499633434&lt;/D&gt;&lt;D xsi:type="xsd:double"&gt;8.06057962496781&lt;/D&gt;&lt;D xsi:type="xsd:double"&gt;5.37608495594072&lt;/D&gt;&lt;D xsi:type="xsd:double"&gt;4.67866469205865&lt;/D&gt;&lt;D xsi:type="xsd:double"&gt;4.30431871226965&lt;/D&gt;&lt;D xsi:type="xsd:double"&gt;4.66360091459572&lt;/D&gt;&lt;D xsi:type="xsd:double"&gt;4.57388880220571&lt;/D&gt;&lt;D xsi:type="xsd:double"&gt;4.25446583910822&lt;/D&gt;&lt;D xsi:type="xsd:double"&gt;4.31604891949213&lt;/D&gt;&lt;D xsi:type="xsd:double"&gt;4.57707924290626&lt;/D&gt;&lt;D xsi:type="xsd:double"&gt;4.37494278553541&lt;/D&gt;&lt;D xsi:type="xsd:double"&gt;4.2845078020462&lt;/D&gt;&lt;D xsi:type="xsd:double"&gt;4.34383444157648&lt;/D&gt;&lt;D xsi:type="xsd:double"&gt;4.48178987645607&lt;/D&gt;&lt;D xsi:type="xsd:double"&gt;4.40395241432821&lt;/D&gt;&lt;D xsi:type="xsd:double"&gt;4.40001637471245&lt;/D&gt;&lt;D xsi:type="xsd:double"&gt;4.39348174692468&lt;/D&gt;&lt;D xsi:type="xsd:double"&gt;4.69579999513151&lt;/D&gt;&lt;D xsi:type="xsd:double"&gt;4.46371933609796&lt;/D&gt;&lt;D xsi:type="xsd:double"&gt;4.16967768435079&lt;/D&gt;&lt;D xsi:type="xsd:double"&gt;4.16216424129777&lt;/D&gt;&lt;D xsi:type="xsd:double"&gt;3.73561188104482&lt;/D&gt;&lt;D xsi:type="xsd:double"&gt;4.11106584594857&lt;/D&gt;&lt;D xsi:type="xsd:double"&gt;4.38239653610025&lt;/D&gt;&lt;D xsi:type="xsd:double"&gt;3.92182549716838&lt;/D&gt;&lt;D xsi:type="xsd:double"&gt;3.69134625825411&lt;/D&gt;&lt;D xsi:type="xsd:double"&gt;3.45886644838289&lt;/D&gt;&lt;D xsi:type="xsd:double"&gt;3.88353599857542&lt;/D&gt;&lt;D xsi:type="xsd:double"&gt;4.32336529004253&lt;/D&gt;&lt;D xsi:type="xsd:double"&gt;4.37237099715479&lt;/D&gt;&lt;D xsi:type="xsd:double"&gt;3.93346230007374&lt;/D&gt;&lt;D xsi:type="xsd:double"&gt;4.10245260558393&lt;/D&gt;&lt;D xsi:type="xsd:double"&gt;4.42975638910647&lt;/D&gt;&lt;D xsi:type="xsd:double"&gt;4.40747515774562&lt;/D&gt;&lt;D xsi:type="xsd:double"&gt;4.69998206180493&lt;/D&gt;&lt;D xsi:type="xsd:double"&gt;4.70498017064159&lt;/D&gt;&lt;D xsi:type="xsd:double"&gt;4.60731228584777&lt;/D&gt;&lt;D xsi:type="xsd:double"&gt;4.94929623268199&lt;/D&gt;&lt;D xsi:type="xsd:double"&gt;4.42167987048676&lt;/D&gt;&lt;D xsi:type="xsd:double"&gt;4.50045916042225&lt;/D&gt;&lt;D xsi:type="xsd:double"&gt;4.50559759890345&lt;/D&gt;&lt;D xsi:type="xsd:double"&gt;4.25557024896673&lt;/D&gt;&lt;D xsi:type="xsd:double"&gt;4.23961469612728&lt;/D&gt;&lt;D xsi:type="xsd:double"&gt;4.37731814627467&lt;/D&gt;&lt;D xsi:type="xsd:double"&gt;4.53325764340375&lt;/D&gt;&lt;D xsi:type="xsd:double"&gt;4.66261295266529&lt;/D&gt;&lt;D xsi:type="xsd:double"&gt;4.68679110365468&lt;/D&gt;&lt;D xsi:type="xsd:double"&gt;4.51576187574654&lt;/D&gt;&lt;D xsi:type="xsd:double"&gt;4.8665441583076&lt;/D&gt;&lt;D xsi:type="xsd:double"&gt;5.09970120022397&lt;/D&gt;&lt;D xsi:type="xsd:double"&gt;5.54995799811361&lt;/D&gt;&lt;D xsi:type="xsd:double"&gt;5.7574246148175&lt;/D&gt;&lt;/FQL&gt;&lt;FQL&gt;&lt;Q&gt;EIDO^FMA_DIV_YLD(NTMA,-10AY,0,AM,"PORTAGG","MEANR")&lt;/Q&gt;&lt;R&gt;121&lt;/R&gt;&lt;C&gt;1&lt;/C&gt;&lt;D xsi:type="xsd:double"&gt;2.45442941698756&lt;/D&gt;&lt;D xsi:type="xsd:double"&gt;2.58431384384938&lt;/D&gt;&lt;D xsi:type="xsd:double"&gt;2.55117053229203&lt;/D&gt;&lt;D xsi:type="xsd:double"&gt;2.51584134449453&lt;/D&gt;&lt;D xsi:type="xsd:double"&gt;2.52524097539456&lt;/D&gt;&lt;D xsi:type="xsd:double"&gt;2.60702712127026&lt;/D&gt;&lt;D xsi:type="xsd:double"&gt;2.55046119041886&lt;/D&gt;&lt;D xsi:type="xsd:double"&gt;2.56757439287053&lt;/D&gt;&lt;D xsi:type="xsd:double"&gt;2.52471965957757&lt;/D&gt;&lt;D xsi:type="xsd:double"&gt;2.36710962209376&lt;/D&gt;&lt;D xsi:type="xsd:double"&gt;2.31743010206532&lt;/D&gt;&lt;D xsi:type="xsd:double"&gt;2.31595526015455&lt;/D&gt;&lt;D xsi:type="xsd:double"&gt;2.35748885381902&lt;/D&gt;&lt;D xsi:type="xsd:double"&gt;2.47406000249311&lt;/D&gt;&lt;D xsi:type="xsd:double"&gt;2.47296445936021&lt;/D&gt;&lt;D xsi:type="xsd:double"&gt;2.63276478382548&lt;/D&gt;&lt;D xsi:type="xsd:double"&gt;2.7390540181065&lt;/D&gt;&lt;D xsi:type="xsd:double"&gt;2.61112668905421&lt;/D&gt;&lt;D xsi:type="xsd:double"&gt;2.57672520389453&lt;/D&gt;&lt;D xsi:type="xsd:double"&gt;2.49726072639775&lt;/D&gt;&lt;D xsi:type="xsd:double"&gt;2.53165152325379&lt;/D&gt;&lt;D xsi:type="xsd:double"&gt;2.39403936489652&lt;/D&gt;&lt;D xsi:type="xsd:double"&gt;2.33599210435561&lt;/D&gt;&lt;D xsi:type="xsd:double"&gt;2.40901281320933&lt;/D&gt;&lt;D xsi:type="xsd:double"&gt;2.48130426376685&lt;/D&gt;&lt;D xsi:type="xsd:double"&gt;2.37660102830331&lt;/D&gt;&lt;D xsi:type="xsd:double"&gt;2.22569296969053&lt;/D&gt;&lt;D xsi:type="xsd:double"&gt;2.16414504658209&lt;/D&gt;&lt;D xsi:type="xsd:double"&gt;2.26312832200795&lt;/D&gt;&lt;D xsi:type="xsd:double"&gt;2.24877731312163&lt;/D&gt;&lt;D xsi:type="xsd:double"&gt;2.43071691353922&lt;/D&gt;&lt;D xsi:type="xsd:double"&gt;2.48591769990633&lt;/D&gt;&lt;D xsi:type="xsd:double"&gt;2.45859605206407&lt;/D&gt;&lt;D xsi:type="xsd:double"&gt;2.43035077752489&lt;/D&gt;&lt;D xsi:type="xsd:double"&gt;2.42568855277109&lt;/D&gt;&lt;D xsi:type="xsd:double"&gt;2.47483531222646&lt;/D&gt;&lt;D xsi:type="xsd:double"&gt;2.52187084374611&lt;/D&gt;&lt;D xsi:type="xsd:double"&gt;2.55278821942153&lt;/D&gt;&lt;D xsi:type="xsd:double"&gt;2.53218097006137&lt;/D&gt;&lt;D xsi:type="xsd:double"&gt;2.53924681606976&lt;/D&gt;&lt;D xsi:type="xsd:double"&gt;2.58469207238532&lt;/D&gt;&lt;D xsi:type="xsd:double"&gt;2.52307976372669&lt;/D&gt;&lt;D xsi:type="xsd:double"&gt;2.59136320183699&lt;/D&gt;&lt;D xsi:type="xsd:double"&gt;2.60241733455322&lt;/D&gt;&lt;D xsi:type="xsd:double"&gt;2.46819324291969&lt;/D&gt;&lt;D xsi:type="xsd:double"&gt;2.47696994894585&lt;/D&gt;&lt;D xsi:type="xsd:double"&gt;2.64394388212266&lt;/D&gt;&lt;D xsi:type="xsd:double"&gt;2.67355010181719&lt;/D&gt;&lt;D xsi:type="xsd:double"&gt;3.08281577349304&lt;/D&gt;&lt;D xsi:type="xsd:double"&gt;2.98863144864732&lt;/D&gt;&lt;D xsi:type="xsd:double"&gt;3.1178603194403&lt;/D&gt;&lt;D xsi:type="xsd:double"&gt;3.12525953144083&lt;/D&gt;&lt;D xsi:type="xsd:double"&gt;3.09735223001495&lt;/D&gt;&lt;D xsi:type="xsd:double"&gt;3.07425529697961&lt;/D&gt;&lt;D xsi:type="xsd:double"&gt;2.9109600442095&lt;/D&gt;&lt;D xsi:type="xsd:double"&gt;2.87988541535559&lt;/D&gt;&lt;D xsi:type="xsd:double"&gt;2.75944546790845&lt;/D&gt;&lt;D xsi:type="xsd:double"&gt;2.87942468723268&lt;/D&gt;&lt;D xsi:type="xsd:double"&gt;2.80640702486955&lt;/D&gt;&lt;D xsi:type="xsd:double"&gt;2.80925397495045&lt;/D&gt;&lt;D xsi:type="xsd:double"&gt;3.23175609756698&lt;/D&gt;&lt;D xsi:type="xsd:double"&gt;2.8752518404837&lt;/D&gt;&lt;D xsi:type="xsd:double"&gt;2.70101179405636&lt;/D&gt;&lt;D xsi:type="xsd:double"&gt;2.81085447746726&lt;/D&gt;&lt;D xsi:type="xsd:double"&gt;2.79761704587153&lt;/D&gt;&lt;D xsi:type="xsd:double"&gt;2.80747267139153&lt;/D&gt;&lt;D xsi:type="xsd:double"&gt;2.83487759799954&lt;/D&gt;&lt;D xsi:type="xsd:double"&gt;2.80548697404274&lt;/D&gt;&lt;D xsi:type="xsd:double"&gt;2.68929569107028&lt;/D&gt;&lt;D xsi:type="xsd:double"&gt;2.90995925397724&lt;/D&gt;&lt;D xsi:type="xsd:double"&gt;4.14287650066219&lt;/D&gt;&lt;D xsi:type="xsd:double"&gt;3.94461364687081&lt;/D&gt;&lt;D xsi:type="xsd:double"&gt;3.8562573528486&lt;/D&gt;&lt;D xsi:type="xsd:double"&gt;3.09800944987736&lt;/D&gt;&lt;D xsi:type="xsd:double"&gt;2.91214668561986&lt;/D&gt;&lt;D xsi:type="xsd:double"&gt;2.76431796085001&lt;/D&gt;&lt;D xsi:type="xsd:double"&gt;2.93586048804827&lt;/D&gt;&lt;D xsi:type="xsd:double"&gt;2.86217383570545&lt;/D&gt;&lt;D xsi:type="xsd:double"&gt;2.51654781084037&lt;/D&gt;&lt;D xsi:type="xsd:double"&gt;2.21796802289329&lt;/D&gt;&lt;D xsi:type="xsd:double"&gt;2.2382751451214&lt;/D&gt;&lt;D xsi:type="xsd:double"&gt;2.47354660190459&lt;/D&gt;&lt;D xsi:type="xsd:double"&gt;2.56791786592204&lt;/D&gt;&lt;D xsi:type="xsd:double"&gt;2.71393472620513&lt;/D&gt;&lt;D xsi:type="xsd:double"&gt;2.8716304637873&lt;/D&gt;&lt;D xsi:type="xsd:double"&gt;2.89295140063606&lt;/D&gt;&lt;D xsi:type="xsd:double"&gt;3.06104101540974&lt;/D&gt;&lt;D xsi:type="xsd:double"&gt;3.06318379740804&lt;/D&gt;&lt;D xsi:type="xsd:double"&gt;3.11029626332652&lt;/D&gt;&lt;D xsi:type="xsd:double"&gt;2.84981941943086&lt;/D&gt;&lt;D xsi:type="xsd:double"&gt;3.05034920477614&lt;/D&gt;&lt;D xsi:type="xsd:double"&gt;3.14134971064537&lt;/D&gt;&lt;D xsi:type="xsd:double"&gt;3.11855056458413&lt;/D&gt;&lt;D xsi:type="xsd:double"&gt;3.11257867837538&lt;/D&gt;&lt;D xsi:type="xsd:double"&gt;3.22813506566952&lt;/D&gt;&lt;D xsi:type="xsd:double"&gt;3.36954860758541&lt;/D&gt;&lt;D xsi:type="xsd:double"&gt;3.56726858343171&lt;/D&gt;&lt;D xsi:type="xsd:double"&gt;3.56537432553097&lt;/D&gt;&lt;D xsi:type="xsd:double"&gt;3.78700266764412&lt;/D&gt;&lt;D xsi:type="xsd:double"&gt;3.63372365910952&lt;/D&gt;&lt;D xsi:type="xsd:double"&gt;3.5848182331028&lt;/D&gt;&lt;D xsi:type="xsd:double"&gt;3.89953984030904&lt;/D&gt;&lt;D xsi:type="xsd:double"&gt;3.92866684091007&lt;/D&gt;&lt;D xsi:type="xsd:double"&gt;4.03152726109595&lt;/D&gt;&lt;D xsi:type="xsd:double"&gt;4.20899617019029&lt;/D&gt;&lt;D xsi:type="xsd:double"&gt;4.19304081979607&lt;/D&gt;&lt;D xsi:type="xsd:double"&gt;4.3567684372054&lt;/D&gt;&lt;D xsi:type="xsd:double</t>
        </r>
      </text>
    </comment>
    <comment ref="A2" authorId="0" shapeId="0" xr:uid="{2A493F65-59A6-46C0-B89F-D3FE529425A2}">
      <text>
        <r>
          <rPr>
            <b/>
            <sz val="9"/>
            <color indexed="81"/>
            <rFont val="Tahoma"/>
            <charset val="1"/>
          </rPr>
          <t>"&gt;4.33126004672277&lt;/D&gt;&lt;D xsi:type="xsd:double"&gt;4.6758046337895&lt;/D&gt;&lt;D xsi:type="xsd:double"&gt;4.29872573146731&lt;/D&gt;&lt;D xsi:type="xsd:double"&gt;4.16343828996964&lt;/D&gt;&lt;D xsi:type="xsd:double"&gt;4.10940385695284&lt;/D&gt;&lt;D xsi:type="xsd:double"&gt;4.13548656426879&lt;/D&gt;&lt;D xsi:type="xsd:double"&gt;4.22757612918067&lt;/D&gt;&lt;D xsi:type="xsd:double"&gt;4.18504342493013&lt;/D&gt;&lt;D xsi:type="xsd:double"&gt;4.15435946794931&lt;/D&gt;&lt;D xsi:type="xsd:double"&gt;4.07553845495232&lt;/D&gt;&lt;D xsi:type="xsd:double"&gt;4.04485427877032&lt;/D&gt;&lt;D xsi:type="xsd:double"&gt;4.05191843556956&lt;/D&gt;&lt;D xsi:type="xsd:double"&gt;4.35186804790838&lt;/D&gt;&lt;D xsi:type="xsd:double"&gt;4.52395897908663&lt;/D&gt;&lt;/FQL&gt;&lt;FQL&gt;&lt;Q&gt;EWW^FMA_PE(NTMA,-10AY,0,AM,"PORTAGG","MEANR")&lt;/Q&gt;&lt;R&gt;121&lt;/R&gt;&lt;C&gt;1&lt;/C&gt;&lt;D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xsi:type="xsd:double"&gt;16.2156675150474&lt;/D&gt;&lt;D xsi:type="xsd:double"&gt;17.574658158585&lt;/D&gt;&lt;D xsi:type="xsd:double"&gt;18.4187740566723&lt;/D&gt;&lt;D xsi:type="xsd:double"&gt;19.4993317032041&lt;/D&gt;&lt;D xsi:type="xsd:double"&gt;19.6469427506186&lt;/D&gt;&lt;D xsi:type="xsd:double"&gt;18.316955237272&lt;/D&gt;&lt;D xsi:type="xsd:double"&gt;18.4549787031913&lt;/D&gt;&lt;D xsi:type="xsd:double"&gt;18.8071911445037&lt;/D&gt;&lt;D xsi:type="xsd:double"&gt;17.3958530698151&lt;/D&gt;&lt;D xsi:type="xsd:double"&gt;17.9418405402559&lt;/D&gt;&lt;D xsi:type="xsd:double"&gt;16.6569138903399&lt;/D&gt;&lt;D xsi:type="xsd:double"&gt;16.2046735015886&lt;/D&gt;&lt;D xsi:type="xsd:double"&gt;16.0555321783741&lt;/D&gt;&lt;D xsi:type="xsd:double"&gt;16.3839314480041&lt;/D&gt;&lt;D xsi:type="xsd:double"&gt;16.9321673182168&lt;/D&gt;&lt;D xsi:type="xsd:double"&gt;16.7865560904346&lt;/D&gt;&lt;D xsi:type="xsd:double"&gt;16.4543037256707&lt;/D&gt;&lt;D xsi:type="xsd:double"&gt;16.5833787565935&lt;/D&gt;&lt;D xsi:type="xsd:double"&gt;17.1688562374063&lt;/D&gt;&lt;D xsi:type="xsd:double"&gt;17.0913330648735&lt;/D&gt;&lt;D xsi:type="xsd:double"&gt;16.7600520774218&lt;/D&gt;&lt;D xsi:type="xsd:double"&gt;16.3629470373567&lt;/D&gt;&lt;D xsi:type="xsd:double"&gt;15.7124256432394&lt;/D&gt;&lt;D xsi:type="xsd:double"&gt;15.6789098896866&lt;/D&gt;&lt;D xsi:type="xsd:double"&gt;16.0434354869152&lt;/D&gt;&lt;D xsi:type="xsd:double"&gt;15.7355495642054&lt;/D&gt;&lt;D xsi:type="xsd:double"&gt;15.2698174308334&lt;/D&gt;&lt;D xsi:type="xsd:double"&gt;15.8715146276885&lt;/D&gt;&lt;D xsi:type="xsd:double"&gt;14.5511721043648&lt;/D&gt;&lt;D xsi:type="xsd:double"&gt;14.8166084960525&lt;/D&gt;&lt;D xsi:type="xsd:double"&gt;15.409434058399&lt;/D&gt;&lt;D xsi:type="xsd:double"&gt;14.9109619486944&lt;/D&gt;&lt;D xsi:type="xsd:double"&gt;15.1101498993726&lt;/D&gt;&lt;D xsi:type="xsd:double"&gt;14.5157920401553&lt;/D&gt;&lt;D xsi:type="xsd:double"&gt;12.6782107168808&lt;/D&gt;&lt;D xsi:type="xsd:double"&gt;12.1380035320006&lt;/D&gt;&lt;D xsi:type="xsd:double"&gt;13.1604672848729&lt;/D&gt;&lt;D xsi:type="xsd:double"&gt;12.9284698506109&lt;/D&gt;&lt;D xsi:type="xsd:double"&gt;12.6865299520349&lt;/D&gt;&lt;D xsi:type="xsd:double"&gt;13.7320490905604&lt;/D&gt;&lt;D xsi:type="xsd:double"&gt;13.0551134392035&lt;/D&gt;&lt;D xsi:type="xsd:double"&gt;12.8465034479275&lt;/D&gt;&lt;D xsi:type="xsd:double"&gt;12.8845576761073&lt;/D&gt;&lt;D xsi:type="xsd:double"&gt;12.192904261638&lt;/D&gt;&lt;D xsi:type="xsd:double"&gt;13.5620900683247&lt;/D&gt;&lt;D xsi:type="xsd:double"&gt;13.7478298947749&lt;/D&gt;&lt;D xsi:type="xsd:double"&gt;13.7050127972862&lt;/D&gt;&lt;D xsi:type="xsd:double"&gt;14.0435647378982&lt;/D&gt;&lt;D xsi:type="xsd:double"&gt;14.5844558903935&lt;/D&gt;&lt;D xsi:type="xsd:double"&gt;14.4431380449859&lt;/D&gt;&lt;D xsi:type="xsd:double"&gt;11.369995348643&lt;/D&gt;&lt;D xsi:type="xsd:double"&gt;11.6704633114022&lt;/D&gt;&lt;D xsi:type="xsd:double"&gt;14.3813882862499&lt;/D&gt;&lt;D xsi:type="xsd:double"&gt;16.6461669576585&lt;/D&gt;&lt;D xsi:type="xsd:double"&gt;16.4451298665117&lt;/D&gt;&lt;D xsi:type="xsd:double"&gt;17.8408223092943&lt;/D&gt;&lt;D xsi:type="xsd:double"&gt;15.2427113913465&lt;/D&gt;&lt;D xsi:type="xsd:double"&gt;14.9053397056832&lt;/D&gt;&lt;D xsi:type="xsd:double"&gt;15.653707338976&lt;/D&gt;&lt;D xsi:type="xsd:double"&gt;15.5011493016589&lt;/D&gt;&lt;D xsi:type="xsd:double"&gt;15.2624090147119&lt;/D&gt;&lt;D xsi:type="xsd:double"&gt;14.5987449845657&lt;/D&gt;&lt;D xsi:type="xsd:double"&gt;15.075976996756&lt;/D&gt;&lt;D xsi:type="xsd:double"&gt;15.2772691536478&lt;/D&gt;&lt;D xsi:type="xsd:double"&gt;14.8517951571245&lt;/D&gt;&lt;D xsi:type="xsd:double"&gt;15.0787500455462&lt;/D&gt;&lt;D xsi:type="xsd:double"&gt;14.5646574741557&lt;/D&gt;&lt;D xsi:type="xsd:double"&gt;14.4597458828006&lt;/D&gt;&lt;D xsi:type="xsd:double"&gt;13.9744879910178&lt;/D&gt;&lt;D xsi:type="xsd:double"&gt;14.2049055759019&lt;/D&gt;&lt;D xsi:type="xsd:double"&gt;13.4457631286199&lt;/D&gt;&lt;D xsi:type="xsd:double"&gt;13.657026218124&lt;/D&gt;&lt;D xsi:type="xsd:double"&gt;14.0002531367184&lt;/D&gt;&lt;D xsi:type="xsd:double"&gt;13.5628694081153&lt;/D&gt;&lt;D xsi:type="xsd:double"&gt;13.8919870931852&lt;/D&gt;&lt;D xsi:type="xsd:double"&gt;13.825977336881&lt;/D&gt;&lt;D xsi:type="xsd:double"&gt;12.7564217514017&lt;/D&gt;&lt;D xsi:type="xsd:double"&gt;11.5797363470021&lt;/D&gt;&lt;D xsi:type="xsd:double"&gt;11.4372559319898&lt;/D&gt;&lt;D xsi:type="xsd:double"&gt;11.9074858393239&lt;/D&gt;&lt;D xsi:type="xsd:double"&gt;11.3029183887808&lt;/D&gt;&lt;D xsi:type="xsd:double"&gt;11.5478354481498&lt;/D&gt;&lt;D xsi:type="xsd:double"&gt;12.5653406666933&lt;/D&gt;&lt;D xsi:type="xsd:double"&gt;11.9543407761114&lt;/D&gt;&lt;D xsi:type="xsd:double"&gt;12.7897089199514&lt;/D&gt;&lt;D xsi:type="xsd:double"&gt;12.8358610190574&lt;/D&gt;&lt;D xsi:type="xsd:double"&gt;12.2692559633194&lt;/D&gt;&lt;D xsi:type="xsd:double"&gt;12.6719530952295&lt;/D&gt;&lt;D xsi:type="xsd:double"&gt;12.4003944008281&lt;/D&gt;&lt;D xsi:type="xsd:double"&gt;12.0537663321798&lt;/D&gt;&lt;D xsi:type="xsd:double"&gt;11.7446748149001&lt;/D&gt;&lt;D xsi:type="xsd:double"&gt;11.7374950512734&lt;/D&gt;&lt;D xsi:type="xsd:double"&gt;11.4430507433434&lt;/D&gt;&lt;D xsi:type="xsd:double"&gt;11.096363869308&lt;/D&gt;&lt;D xsi:type="xsd:double"&gt;11.9324391263724&lt;/D&gt;&lt;D xsi:type="xsd:double"&gt;12.9476512021353&lt;/D&gt;&lt;D xsi:type="xsd:double"&gt;12.234588887211&lt;/D&gt;&lt;D xsi:type="xsd:double"&gt;12.861278374057&lt;/D&gt;&lt;D xsi:type="xsd:double"&gt;12.4857894846352&lt;/D&gt;&lt;D xsi:type="xsd:double"&gt;12.2283446144079&lt;/D&gt;&lt;D xsi:type="xsd:double"&gt;12.6111017673236&lt;/D&gt;&lt;/FQL&gt;&lt;FQL&gt;&lt;Q&gt;MCHI^FMA_PE(LTMA,-10AY,0,AM,"PORTAGG","MEANR")&lt;/Q&gt;&lt;R&gt;121&lt;/R&gt;&lt;C&gt;1&lt;/C&gt;&lt;D xsi:type="xsd:double"&gt;9.21277202923802&lt;/D&gt;&lt;D xsi:type="xsd:double"&gt;9.34126641121862&lt;/D&gt;&lt;D xsi:type="xsd:double"&gt;9.46931550360802&lt;/D&gt;&lt;D xsi:type="xsd:double"&gt;9.75032375892137&lt;/D&gt;&lt;D xsi:type="xsd:double"&gt;9.63856764295002&lt;/D&gt;&lt;D xsi:type="xsd:double"&gt;9.17625037973829&lt;/D&gt;&lt;D xsi:type="xsd:double"&gt;9.49093655915514&lt;/D&gt;&lt;D xsi:type="xsd:double"&gt;9.61203180914229&lt;/D&gt;&lt;D xsi:type="xsd:double"&gt;10.4351891737562&lt;/D&gt;&lt;D xsi:type="xsd:double"&gt;10.7361101174113&lt;/D&gt;&lt;D xsi:type="xsd:double"&gt;10.7794176490515&lt;/D&gt;&lt;D xsi:type="xsd:double"&gt;11.4303913288356&lt;/D&gt;&lt;D xsi:type="xsd:double"&gt;11.4955483623119&lt;/D&gt;&lt;D xsi:type="xsd:double"&gt;11.3070343205566&lt;/D&gt;&lt;D xsi:type="xsd:double"&gt;10.7748449992067&lt;/D&gt;&lt;D xsi:type="xsd:double"&gt;10.4814090723175&lt;/D&gt;&lt;D xsi:type="xsd:double"&gt;9.943077188504&lt;/D&gt;&lt;D xsi:type="xsd:double"&gt;10.3564479899975&lt;/D&gt;&lt;D xsi:type="xsd:double"&gt;10.0473335570313&lt;/D&gt;&lt;D xsi:type="xsd:double"&gt;9.87164218940512&lt;/D&gt;&lt;D xsi:type="xsd:double"&gt;9.47105169610595&lt;/D&gt;&lt;D xsi:type="xsd:double"&gt;9.2914206691041&lt;/D&gt;&lt;D xsi:type="xsd:double"&gt;9.45987176256923&lt;/D&gt;&lt;D xsi:type="xsd:double"&gt;9.72121729545922&lt;/D&gt;&lt;D xsi:type="xsd:double"&gt;9.61021547955158&lt;/D&gt;&lt;D xsi:type="xsd:double"&gt;10.1475767773986&lt;/D&gt;&lt;D xsi:type="xsd:double"&gt;10.841612096724&lt;/D&gt;&lt;D xsi:type="xsd:double"&gt;11.6891411454663&lt;/D&gt;&lt;D xsi:type="xsd:double"&gt;12.3326781950592&lt;/D&gt;&lt;D xsi:type="xsd:double"&gt;12.7250888765619&lt;/D&gt;&lt;D xsi:type="xsd:double"&gt;12.8136896704299&lt;/D&gt;&lt;D xsi:type="xsd:double"&gt;12.9303936063388&lt;/D&gt;&lt;D xsi:type="xsd:double"&gt;13.551216684936&lt;/D&gt;&lt;D xsi:type="xsd:double"&gt;14.2183509246564&lt;/D&gt;&lt;D xsi:type="xsd:double"&gt;14.0740118522163&lt;/D&gt;&lt;D xsi:type="xsd:double"&gt;13.9332163708271&lt;/D&gt;&lt;D xsi:type="xsd:double"&gt;14.0301526251023&lt;/D&gt;&lt;D xsi:type="xsd:double"&gt;14.0099149839059&lt;/D&gt;&lt;D xsi:type="xsd:double"&gt;14.2940657000945&lt;/D&gt;&lt;D xsi:type="xsd:double"&gt;14.5633100392677&lt;/D&gt;&lt;D xsi:type="xsd:double"&gt;14.6936474980763&lt;/D&gt;&lt;D xsi:type="xsd:double"&gt;15.2425943008826&lt;/D&gt;&lt;D xsi:type="xsd:double"&gt;15.5431934900854&lt;/D&gt;&lt;D xsi:type="xsd:double"&gt;14.9864996431498&lt;/D&gt;&lt;D xsi:type="xsd:double"&gt;16.2586485818568&lt;/D&gt;&lt;D xsi:type="xsd:double"&gt;15.5831009622648&lt;/D&gt;&lt;D xsi:type="xsd:double"&gt;15.3671401819616&lt;/D&gt;&lt;D xsi:type="xsd:double"&gt;14.8522773037586&lt;/D&gt;&lt;D xsi:type="xsd:double"&gt;14.8395618073686&lt;/D&gt;&lt;D xsi:type="xsd:double"&gt;14.6599436617156&lt;/D&gt;&lt;D xsi:type="xsd:double"&gt;14.0709619855255&lt;/D&gt;&lt;D xsi:type="xsd:double"&gt;13.4716900753172&lt;/D&gt;&lt;D xsi:type="xsd:double"&gt;12.9981379099292&lt;/D&gt;&lt;D xsi:type="xsd:double"&gt;12.2306613731747&lt;/D&gt;&lt;D xsi:type="xsd:double"&gt;12.2991776462069&lt;/D&gt;&lt;D xsi:type="xsd:double"&gt;11.9038962040071&lt;/D&gt;&lt;D xsi:type="xsd:double"&gt;11.9244644797911&lt;/D&gt;&lt;D xsi:type="xsd:double"&gt;12.5043172551517&lt;/D&gt;&lt;D xsi:type="xsd:double"&gt;12.8395536228582&lt;/D&gt;&lt;D xsi:type="xsd:double"&gt;12.9569325877803&lt;/D&gt;&lt;D xsi:type="xsd:double"&gt;12.5506542525448&lt;/D&gt;&lt;D xsi:type="xsd:double"&gt;12.4184534018456&lt;/D&gt;&lt;D xsi:type="xsd:double"&gt;12.6695376472399&lt;/D&gt;&lt;D xsi:type="xsd:double"&gt;12.2231215124773&lt;/D&gt;&lt;D xsi:type="xsd:double"&gt;12.634746906854&lt;/D&gt;&lt;D xsi:type="xsd:double"&gt;12.5386726526015&lt;/D&gt;&lt;D xsi:type="xsd:double"&gt;12.3647930617551&lt;/D&gt;&lt;D xsi:type="xsd:double"&gt;13.5392482223183&lt;/D&gt;&lt;D xsi:type="xsd:double"&gt;14.1384229597746&lt;/D&gt;&lt;D xsi:type="xsd:double"&gt;13.8084681857824&lt;/D&gt;&lt;D xsi:type="xsd:double"&gt;12.7713815437739&lt;/D&gt;&lt;D xsi:type="xsd:double"&gt;13.1345031531165&lt;/D&gt;&lt;D xsi:type="xsd:double"&gt;13.2547930760095&lt;/D&gt;&lt;D xsi:type="xsd:double"&gt;14.0377273738263&lt;/D&gt;&lt;D xsi:type="xsd:double"&gt;14.8504495652988&lt;/D&gt;&lt;D xsi:type="xsd:double"&gt;15.3956532884265&lt;/D&gt;&lt;D xsi:type="xsd:double"&gt;15.7731200843809&lt;/D&gt;&lt;D xsi:type="xsd:double"&gt;16.7024561052979&lt;/D&gt;&lt;D xsi:type="xsd:double"&gt;16.8446581444549&lt;/D&gt;&lt;D xsi:type="xsd:double"&gt;18.009007005441&lt;/D&gt;&lt;D xsi:type="xsd:double"&gt;19.8466326942032&lt;/D&gt;&lt;D xsi:type="xsd:double"&gt;22.2154896470536&lt;/D&gt;&lt;D xsi:type="xsd:double"&gt;19.6310322647166&lt;/D&gt;&lt;D xsi:type="xsd:double"&gt;19.2318232622656&lt;/D&gt;&lt;D xsi:type="xsd:double"&gt;18.6706471828276&lt;/D&gt;&lt;D xsi:type="xsd:double"&gt;18.7056569733429&lt;/D&gt;&lt;D xsi:type="xsd:double"&gt;18.2127966394169&lt;/D&gt;&lt;D xsi:type="xsd:double"&gt;16.654204880241&lt;/D&gt;&lt;D xsi:type="xsd:double"&gt;16.3863895429859&lt;/D&gt;&lt;D xsi:type="xsd:double"&gt;16.1890506327444&lt;/D&gt;&lt;D xsi:type="xsd:double"&gt;15.7920158748182&lt;/D&gt;&lt;D xsi:type="xsd:double"&gt;14.2408031925825&lt;/D&gt;&lt;D xsi:type="xsd:double"&gt;14.2775974503012&lt;/D&gt;&lt;D xsi:type="xsd:double"&gt;14.1083253696607&lt;/D&gt;&lt;D xsi:type="xsd:double"&gt;12.7960179334427&lt;/D&gt;&lt;D xsi:type="xsd:double"&gt;12.671811623709&lt;/D&gt;&lt;D xsi:type="xsd:double"&gt;12.5344481137665&lt;/D&gt;&lt;D xsi:type="xsd:double"&gt;12.857271087071&lt;/D&gt;&lt;D xsi:type="xsd:double"&gt;12.6780937624645&lt;/D&gt;&lt;D xsi:type="xsd:double"&gt;12.3879264077503&lt;/D&gt;&lt;D xsi:type="xsd:double"&gt;12.0975387323071&lt;/D&gt;&lt;D xsi:type="xsd:double"&gt;11.0433453087903&lt;/D&gt;&lt;D xsi:type="xsd:double"&gt;11.7338113214179&lt;/D&gt;&lt;D xsi:type="xsd:double"&gt;12.2862369907067&lt;/D&gt;&lt;D xsi:type="xsd:double"&gt;13.5968750159081&lt;/D&gt;&lt;D xsi:type="xsd:double"&gt;12.9509799650269&lt;/D&gt;&lt;D xsi:type="xsd:double"&gt;12.2657085480201&lt;/D&gt;&lt;D xsi:type="xsd:double"&gt;12.3309882327782&lt;/D&gt;&lt;D xsi:type="xsd:double"&gt;12.0267785410541&lt;/D&gt;&lt;D xsi:type="xsd:double"&gt;12.1208189383024&lt;/D&gt;&lt;D xsi:type="xsd:double"&gt;11.9445803347465&lt;/D&gt;&lt;D xsi:type="xsd:double"&gt;11.7141008572542&lt;/D&gt;&lt;D xsi:type="xsd:double"&gt;11.7084088131254&lt;/D&gt;&lt;D xsi:type="xsd:double"&gt;11.3762400051352&lt;/D&gt;&lt;D xsi:type="xsd:double"&gt;11.2282716783192&lt;/D&gt;&lt;D xsi:type="xsd:double"&gt;10.724605506174&lt;/D&gt;&lt;D xsi:type="xsd:double"&gt;9.89769371213606&lt;/D&gt;&lt;D xsi:type="xsd:double"&gt;10.3984118960138&lt;/D&gt;&lt;D xsi:type="xsd:double"&gt;10.4677519138052&lt;/D&gt;&lt;D xsi:type="xsd:double"&gt;10.3416804700282&lt;/D&gt;&lt;D xsi:type="xsd:double"&gt;10.8924372108422&lt;/D&gt;&lt;/FQL&gt;&lt;FQL&gt;&lt;Q&gt;DDR3512M-FDS^MAX(FG_PRICE(0,-5AY))&lt;/Q&gt;&lt;R&gt;1&lt;/R&gt;&lt;C&gt;1&lt;/C&gt;&lt;D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xsi:type="xsd:double"&gt;5.057&lt;/D&gt;&lt;/FQL&gt;&lt;FQL&gt;&lt;Q&gt;FC0000SA^FG_PRICE(0)&lt;/Q&gt;&lt;R&gt;1&lt;/R&gt;&lt;C&gt;1&lt;/C&gt;&lt;D xsi:type="xsd:double"&gt;50.687004&lt;/D&gt;&lt;/FQL&gt;&lt;FQL&gt;&lt;Q&gt;SET-BKK^FG_PRICE(0)&lt;/Q&gt;&lt;R&gt;1&lt;/R&gt;&lt;C&gt;1&lt;/C&gt;&lt;D xsi:type="xsd:double"&gt;1382.68&lt;/D&gt;&lt;/FQL&gt;&lt;FQL&gt;&lt;Q&gt;FC0000GR^FG_PRICE(0)&lt;/Q&gt;&lt;R&gt;1&lt;/R&gt;&lt;C&gt;1&lt;/C&gt;&lt;D xsi:type="xsd:double"&gt;10.078218&lt;/D&gt;&lt;/FQL&gt;&lt;FQL&gt;&lt;Q&gt;FC0000MX^FG_PRICE(0)&lt;/Q&gt;&lt;R&gt;1&lt;/R&gt;&lt;C&gt;1&lt;/C&gt;&lt;D xsi:type="xsd:double"&gt;545.05634&lt;/D&gt;&lt;/FQL&gt;&lt;FQL&gt;&lt;Q&gt;FC0000PL^FG_PRICE(0)&lt;/Q&gt;&lt;R&gt;1&lt;/R&gt;&lt;C&gt;1&lt;/C&gt;&lt;D xsi:type="xsd:double"&gt;224.37532&lt;/D&gt;&lt;/FQL&gt;&lt;FQL&gt;&lt;Q&gt;FC0000CN^FG_PRICE(0)&lt;/Q&gt;&lt;R&gt;1&lt;/R&gt;&lt;C&gt;1&lt;/C&gt;&lt;D xsi:type="xsd:double"&gt;260.85522&lt;/D&gt;&lt;/FQL&gt;&lt;FQL&gt;&lt;Q&gt;TUR^FG_PRICE_MAVG(0,,,,200)&lt;/Q&gt;&lt;R&gt;1&lt;/R&gt;&lt;C&gt;1&lt;/C&gt;&lt;D xsi:type="xsd:double"&gt;36.4899&lt;/D&gt;&lt;/FQL&gt;&lt;FQL&gt;&lt;Q&gt;INDA^FG_PRICE_MAVG(0,,,,200)&lt;/Q&gt;&lt;R&gt;1&lt;/R&gt;&lt;C&gt;1&lt;/C&gt;&lt;D xsi:type="xsd:double"&gt;47.875275&lt;/D&gt;&lt;/FQL&gt;&lt;FQL&gt;&lt;Q&gt;EWY^FG_PRICE_MAVG(0,,,,200)&lt;/Q&gt;&lt;R&gt;1&lt;/R&gt;&lt;C&gt;1&lt;/C&gt;&lt;D xsi:type="xsd:double"&gt;62.5067&lt;/D&gt;&lt;/FQL&gt;&lt;FQL&gt;&lt;Q&gt;EPU^FG_PRICE_MAVG(0,,,,200)&lt;/Q&gt;&lt;R&gt;1&lt;/R&gt;&lt;C&gt;1&lt;/C&gt;&lt;D xsi:type="xsd:double"&gt;34.02867&lt;/D&gt;&lt;/FQL&gt;&lt;FQL&gt;&lt;Q&gt;ECH^FG_PRICE_MAVG(0,,,,200)&lt;/Q&gt;&lt;R&gt;1&lt;/R&gt;&lt;C&gt;1&lt;/C&gt;&lt;D xsi:type="xsd:double"&gt;26.55762&lt;/D&gt;&lt;/FQL&gt;&lt;FQL&gt;&lt;Q&gt;KSA^FMA_PCT_ABOVE_MAVG(200,0,,,,"PORTAGG")&lt;/Q&gt;&lt;R&gt;1&lt;/R&gt;&lt;C&gt;1&lt;/C&gt;&lt;D xsi:type="xsd:double"&gt;56.6666666666667&lt;/D&gt;&lt;/FQL&gt;&lt;FQL&gt;&lt;Q&gt;UAE^PERCENT_CHANGE(FMA_EPS(+1,0,,,,"PORTAGG","MEAN"),FMA_EPS(+1,-3AM,,,,"PORTAGG","MEAN"))&lt;/Q&gt;&lt;R&gt;1&lt;/R&gt;&lt;C&gt;1&lt;/C&gt;&lt;D xsi:type="xsd:double"&gt;12.1643404869015&lt;/D&gt;&lt;/FQL&gt;&lt;FQL&gt;&lt;Q&gt;SET-BKK^FG_TOTAL_RETURNC(0,-3AM)&lt;/Q&gt;&lt;R&gt;1&lt;/R&gt;&lt;C&gt;1&lt;/C&gt;&lt;D xsi:type="xsd:double"&gt;-0.2589643&lt;/D&gt;&lt;/FQL&gt;&lt;FQL&gt;&lt;Q&gt;MCHI^P_PRICE(0)/P_PRICE_HIGH_PR(0,,,,,,"PRICE","INTRA","52W")&lt;/Q&gt;&lt;R&gt;1&lt;/R&gt;&lt;C&gt;1&lt;/C&gt;&lt;D xsi:type="xsd:double"&gt;0.9499399&lt;/D&gt;&lt;/FQL&gt;&lt;FQL&gt;&lt;Q&gt;GREK^FG_TOTAL_RETURNC(0,-12AM)&lt;/Q&gt;&lt;R&gt;1&lt;/R&gt;&lt;C&gt;1&lt;/C&gt;&lt;D xsi:type="xsd:double"&gt;36.0834&lt;/D&gt;&lt;/FQL&gt;&lt;FQL&gt;&lt;Q&gt;EZA^PERCENT_CHANGE(FMA_EPS(+1,0,,,,"PORTAGG","MEAN"),FMA_EPS(+1,-1AM,,,,"PORTAGG","MEAN"))&lt;/Q&gt;&lt;R&gt;1&lt;/R&gt;&lt;C&gt;1&lt;/C&gt;&lt;D xsi:type="xsd:double"&gt;4.13351309031266&lt;/D&gt;&lt;/FQL&gt;&lt;FQL&gt;&lt;Q&gt;EWY^FG_TOTAL_RETURNC(0,-1AM)&lt;/Q&gt;&lt;R&gt;1&lt;/R&gt;&lt;C&gt;1&lt;/C&gt;&lt;D xsi:type="xsd:double"&gt;7.5229883&lt;/D&gt;&lt;/FQL&gt;&lt;FQL&gt;&lt;Q&gt;EWT^FG_TOTAL_RETURNC(0,-6AM)&lt;/Q&gt;&lt;R&gt;1&lt;/R&gt;&lt;C&gt;1&lt;/C&gt;&lt;D xsi:type="xsd:double"&gt;20.1501&lt;/D&gt;&lt;/FQL&gt;&lt;FQL&gt;&lt;Q&gt;EPU^P_PRICE(0)/P_PRICE_LOW_PR(0,,,,,,"PRICE","INTRA","52W")-1&lt;/Q&gt;&lt;R&gt;1&lt;/R&gt;&lt;C&gt;1&lt;/C&gt;&lt;D xsi:type="xsd:double"&gt;0.5446584&lt;/D&gt;&lt;/FQL&gt;&lt;FQL&gt;&lt;Q&gt;EPOL^FMA_PCT_ABOVE_MAVG(200,0,,,,"PORTAGG")&lt;/Q&gt;&lt;R&gt;1&lt;/R&gt;&lt;C&gt;1&lt;/C&gt;&lt;D xsi:type="xsd:double"&gt;72.7272727272727&lt;/D&gt;&lt;/FQL&gt;&lt;FQL&gt;&lt;Q&gt;EIDO^PERCENT_CHANGE(FMA_EPS(+1,0,,,,"PORTAGG","MEAN"),FMA_EPS(+1,-3AM,,,,"PORTAGG","MEAN"))&lt;/Q&gt;&lt;R&gt;1&lt;/R&gt;&lt;C&gt;1&lt;/C&gt;&lt;D xsi:type="xsd:double"&gt;0.13940304230368&lt;/D&gt;&lt;/FQL&gt;&lt;FQL&gt;&lt;Q&gt;CNYA^FG_TOTAL_RETURNC(0,-3AM)&lt;/Q&gt;&lt;R&gt;1&lt;/R&gt;&lt;C&gt;1&lt;/C&gt;&lt;D xsi:type="xsd:double"&gt;8.238066&lt;/D&gt;&lt;/FQL&gt;&lt;FQL&gt;&lt;Q&gt;URTH^FG_TOTAL_RETURNC(0,-3AM)&lt;/Q&gt;&lt;R&gt;1&lt;/R&gt;&lt;C&gt;1&lt;/C&gt;&lt;D xsi:type="xsd:double"&gt;6.2952757&lt;/D&gt;&lt;/FQL&gt;&lt;FQL&gt;&lt;Q&gt;URTH^PERCENT_CHANGE(FMA_EPS(+1,0,,,,"PORTAGG","MEAN"),FMA_EPS(+1,-1AM,,,,"PORTAGG","MEAN"))&lt;/Q&gt;&lt;R&gt;1&lt;/R&gt;&lt;C&gt;1&lt;/C&gt;&lt;D xsi:type="xsd:double"&gt;1.08652550668134&lt;/D&gt;&lt;/FQL&gt;&lt;FQL&gt;&lt;Q&gt;URTH^FMA_COS_UP("EPS","1M",+1,NOW,,,"PORTAGG","MEANR")&lt;/Q&gt;&lt;R&gt;1&lt;/R&gt;&lt;C&gt;1&lt;/C&gt;&lt;D xsi:type="xsd:double"&gt;732&lt;/D&gt;&lt;/FQL&gt;&lt;FQL&gt;&lt;Q&gt;TUR^SIZE(FG_CONSTITUENTS)&lt;/Q&gt;&lt;R&gt;1&lt;/R&gt;&lt;C&gt;1&lt;/C&gt;&lt;D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xsi:type="xsd:double"&gt;2&lt;/D&gt;&lt;/FQL&gt;&lt;FQL&gt;&lt;Q&gt;EWT^FMA_COS_UP("EPS","1M",+1,NOW,,,"PORTAGG","MEANR")&lt;/Q&gt;&lt;R&gt;1&lt;/R&gt;&lt;C&gt;1&lt;/C&gt;&lt;D xsi:type="xsd:double"&gt;43&lt;/D&gt;&lt;/FQL&gt;&lt;FQL&gt;&lt;Q&gt;ECH^SIZE(FG_CONSTITUENTS)&lt;/Q&gt;&lt;R&gt;1&lt;/R&gt;&lt;C&gt;1&lt;/C&gt;&lt;D xsi:type="xsd:long"&gt;29&lt;/D&gt;&lt;/FQL&gt;&lt;FQL&gt;&lt;Q&gt;EWZ^FMA_RBICS_REV_CURRENT(30, LOC, "PORTAGG")&lt;/Q&gt;&lt;R&gt;1&lt;/R&gt;&lt;C&gt;1&lt;/C&gt;&lt;D xsi:type="xsd:double"&gt;26.4118043486124&lt;/D&gt;&lt;/FQL&gt;&lt;FQL&gt;&lt;Q&gt;QAT^FG_ROE(0)&lt;/Q&gt;&lt;R&gt;1&lt;/R&gt;&lt;C&gt;1&lt;/C&gt;&lt;D xsi:type="xsd:double"&gt;11.0267401722871&lt;/D&gt;&lt;/FQL&gt;&lt;FQL&gt;&lt;Q&gt;TRYSA10Y-FDS^FG_YIELD_NAME&lt;/Q&gt;&lt;R&gt;1&lt;/R&gt;&lt;C&gt;1&lt;/C&gt;&lt;D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xsi:type="xsd:double"&gt;-5.153582&lt;/D&gt;&lt;/FQL&gt;&lt;FQL&gt;&lt;Q&gt;TRYMY10Y-FDS^PCTCHG(FG_YIELD(0,,,,"YTM"),FG_YIELD(-3AM,,,,"YTM"))&lt;/Q&gt;&lt;R&gt;1&lt;/R&gt;&lt;C&gt;1&lt;/C&gt;&lt;D xsi:type="xsd:double"&gt;0.7452731&lt;/D&gt;&lt;/FQL&gt;&lt;FQL&gt;&lt;Q&gt;TRYSA10Y-FDS^FG_YIELD(0,,,,"YTM")&lt;/Q&gt;&lt;R&gt;1&lt;/R&gt;&lt;C&gt;1&lt;/C&gt;&lt;D xsi:type="xsd:double"&gt;5.1889796&lt;/D&gt;&lt;/FQL&gt;&lt;FQL&gt;&lt;Q&gt;TRYGR10Y-FDS^FG_YIELD(0,,,,"YTM")&lt;/Q&gt;&lt;R&gt;1&lt;/R&gt;&lt;C&gt;1&lt;/C&gt;&lt;D xsi:type="xsd:double"&gt;3.508&lt;/D&gt;&lt;/FQL&gt;&lt;FQL&gt;&lt;Q&gt;TRYPL10Y-FDS^FG_YIELD(0,,,,"YTM")&lt;/Q&gt;&lt;R&gt;1&lt;/R&gt;&lt;C&gt;1&lt;/C&gt;&lt;D xsi:type="xsd:double"&gt;5.6583&lt;/D&gt;&lt;/FQL&gt;&lt;FQL&gt;&lt;Q&gt;CC_CN^IMF_IFS_RCPI_Q(0)&lt;/Q&gt;&lt;R&gt;1&lt;/R&gt;&lt;C&gt;1&lt;/C&gt;&lt;D xsi:type="xsd:double"&gt;-0.032185&lt;/D&gt;&lt;/FQL&gt;&lt;FQL&gt;&lt;Q&gt;VWO^FMA_EVAL_EBITDA(NTMA,0,,,"PORTAGG","MEANR")&lt;/Q&gt;&lt;R&gt;1&lt;/R&gt;&lt;C&gt;1&lt;/C&gt;&lt;D xsi:type="xsd:double"&gt;8.90787307017625&lt;/D&gt;&lt;/FQL&gt;&lt;FQL&gt;&lt;Q&gt;KSA^FMA_DIV_YLD(NTMA,NOW,NOW,M,"PORTAGG","MEANR")&lt;/Q&gt;&lt;R&gt;1&lt;/R&gt;&lt;C&gt;1&lt;/C&gt;&lt;D xsi:type="xsd:double"&gt;3.49484747622301&lt;/D&gt;&lt;/FQL&gt;&lt;FQL&gt;&lt;Q&gt;UAE^FMA_PE(LTM,0,,,"PORTAGG","MEANR")&lt;/Q&gt;&lt;R&gt;1&lt;/R&gt;&lt;C&gt;1&lt;/C&gt;&lt;D xsi:type="xsd:double"&gt;10.2104456110044&lt;/D&gt;&lt;/FQL&gt;&lt;FQL&gt;&lt;Q&gt;QAT^FMA_EVAL_EBIT(LTMA,NOW,NOW,M,"PORTAGG","MEANR")&lt;/Q&gt;&lt;R&gt;1&lt;/R&gt;&lt;C&gt;1&lt;/C&gt;&lt;D xsi:type="xsd:double"&gt;15.4986568117973&lt;/D&gt;&lt;/FQL&gt;&lt;FQL&gt;&lt;Q&gt;INDA^FG_FCF_YIELD_NTM(0)&lt;/Q&gt;&lt;R&gt;1&lt;/R&gt;&lt;C&gt;1&lt;/C&gt;&lt;D xsi:type="xsd:double"&gt;2.9997563337735&lt;/D&gt;&lt;/FQL&gt;&lt;FQL&gt;&lt;Q&gt;EZA^FMA_PE(NTMA,0,,,"PORTAGG","MEANR")&lt;/Q&gt;&lt;R&gt;1&lt;/R&gt;&lt;C&gt;1&lt;/C&gt;&lt;D xsi:type="xsd:double"&gt;9.85665829646926&lt;/D&gt;&lt;/FQL&gt;&lt;FQL&gt;&lt;Q&gt;EWY^JULIAN(FMA_DIV_YLD(NTMA,NOW,NOW,M,"PORTAGG","MEANR").DATES)&lt;/Q&gt;&lt;R&gt;1&lt;/R&gt;&lt;C&gt;1&lt;/C&gt;&lt;D xsi:type="xsd:long"&gt;45412&lt;/D&gt;&lt;/FQL&gt;&lt;FQL&gt;&lt;Q&gt;EWM^FMA_EVAL_EBITDA(NTMA,0,,,"PORTAGG","MEANR")&lt;/Q&gt;&lt;R&gt;1&lt;/R&gt;&lt;C&gt;1&lt;/C&gt;&lt;D xsi:type="xsd:double"&gt;9.02352870531957&lt;/D&gt;&lt;/FQL&gt;&lt;FQL&gt;&lt;Q&gt;DUMMY^ECON_EXPR_DATA('FDS_ECON[NTCPMIMFGSA@EME]',,,M)&lt;/Q&gt;&lt;R&gt;1&lt;/R&gt;&lt;C&gt;1&lt;/C&gt;&lt;D xsi:type="xsd:double"&gt;51.99054&lt;/D&gt;&lt;/FQL&gt;&lt;FQL&gt;&lt;Q&gt;EWM^FMA_ROE(NTMA,-20AY,NOW,FY,"PORTAGG","MEANR")&lt;/Q&gt;&lt;R&gt;20&lt;/R&gt;&lt;C&gt;1&lt;/C&gt;&lt;D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xsi:type="xsd:double"&gt;8.549976&lt;/D&gt;&lt;/FQL&gt;&lt;FQL&gt;&lt;Q&gt;USDTRY^FG_PRICE_CHANGE(0,-1AY)&lt;/Q&gt;&lt;R&gt;1&lt;/R&gt;&lt;C&gt;1&lt;/C&gt;&lt;D xsi:type="xsd:double"&gt;63.026512&lt;/D&gt;&lt;/FQL&gt;&lt;FQL&gt;&lt;Q&gt;USDQAR^FG_PRICE_CHANGE(0,-1AY)&lt;/Q&gt;&lt;R&gt;1&lt;/R&gt;&lt;C&gt;1&lt;/C&gt;&lt;D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xsi:type="xsd:double"&gt;1.148498&lt;/D&gt;&lt;/FQL&gt;&lt;FQL&gt;&lt;Q&gt;USDZAR^FG_PRICE_CHANGE(0,-1AY)&lt;/Q&gt;&lt;R&gt;1&lt;/R&gt;&lt;C&gt;1&lt;/C&gt;&lt;D xsi:type="xsd:double"&gt;-5.893016&lt;/D&gt;&lt;/FQL&gt;&lt;FQL&gt;&lt;Q&gt;USDKRW^FG_PRICE_CHANGE(0,-1AY)&lt;/Q&gt;&lt;R&gt;1&lt;/R&gt;&lt;C&gt;1&lt;/C&gt;&lt;D xsi:type="xsd:double"&gt;1.2970924&lt;/D&gt;&lt;/FQL&gt;&lt;FQL&gt;&lt;Q&gt;USDTWD^FG_PRICE_CHANGE(0,-1AY)&lt;/Q&gt;&lt;R&gt;1&lt;/R&gt;&lt;C&gt;1&lt;/C&gt;&lt;D xsi:type="xsd:double"&gt;4.55873&lt;/D&gt;&lt;/FQL&gt;&lt;FQL&gt;&lt;Q&gt;USDPEN^FG_PRICE_CHANGE(0,-1AY)&lt;/Q&gt;&lt;R&gt;1&lt;/R&gt;&lt;C&gt;1&lt;/C&gt;&lt;D xsi:type="xsd:double"&gt;1.0827184&lt;/D&gt;&lt;/FQL&gt;&lt;FQL&gt;&lt;Q&gt;USDPHP^FG_PRICE_CHANGE(0,-1AY)&lt;/Q&gt;&lt;R&gt;1&lt;/R&gt;&lt;C&gt;1&lt;/C&gt;&lt;D xsi:type="xsd:double"&gt;2.524066&lt;/D&gt;&lt;/FQL&gt;&lt;FQL&gt;&lt;Q&gt;USDCLP^FG_PRICE_CHANGE(0,-1AY)&lt;/Q&gt;&lt;R&gt;1&lt;/R&gt;&lt;C&gt;1&lt;/C&gt;&lt;D xsi:type="xsd:double"&gt;12.2008915&lt;/D&gt;&lt;/FQL&gt;&lt;FQL&gt;&lt;Q&gt;FC0000QA^FMA_EPS(NTMA,-20AY,0,CY,,"PORTAGG","MEANR")&lt;/Q&gt;&lt;R&gt;20&lt;/R&gt;&lt;C&gt;1&lt;/C&gt;&lt;D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xsi:type="xsd:double"&gt;-7.263553&lt;/D&gt;&lt;D xsi:type="xsd:double"&gt;-4.738599&lt;/D&gt;&lt;D xsi:type="xsd:double"&gt;12.274015&lt;/D&gt;&lt;D xsi:type="xsd:double"&gt;5.0522566&lt;/D&gt;&lt;D xsi:type="xsd:double"&gt;9.579456&lt;/D&gt;&lt;D xsi:type="xsd:double"&gt;-1.2054741&lt;/D&gt;&lt;D xsi:type="xsd:double"&gt;2.1343827&lt;/D&gt;&lt;D xsi:type="xsd:double"&gt;-4.0735364&lt;/D&gt;&lt;D xsi:type="xsd:double"&gt;-8.437878&lt;/D&gt;&lt;D xsi:type="xsd:double"&gt;-7.878113&lt;/D&gt;&lt;D xsi:type="xsd:double"&gt;-10.975212&lt;/D&gt;&lt;D xsi:type="xsd:double"&gt;-9.978735&lt;/D&gt;&lt;D xsi:type="xsd:double"&gt;-7.739896&lt;/D&gt;&lt;D xsi:type="xsd:double"&gt;-12.90679&lt;/D&gt;&lt;D xsi:type="xsd:double"&gt;-21.296383&lt;/D&gt;&lt;D xsi:type="xsd:double"&gt;-33.92706&lt;/D&gt;&lt;D xsi:type="xsd:double"&gt;-34.599525&lt;/D&gt;&lt;D xsi:type="xsd:double"&gt;-27.780575&lt;/D&gt;&lt;D xsi:type="xsd:double"&gt;-32.740063&lt;/D&gt;&lt;D xsi:type="xsd:double"&gt;-33.37659&lt;/D&gt;&lt;D xsi:type="xsd:double"&gt;-38.49358&lt;/D&gt;&lt;D xsi:type="xsd:double"&gt;-29.141443&lt;/D&gt;&lt;D xsi:type="xsd:double"&gt;-7.0000467&lt;/D&gt;&lt;D xsi:type="xsd:double"&gt;-1.848644&lt;/D&gt;&lt;D xsi:type="xsd:double"&gt;-1.0970116&lt;/D&gt;&lt;D xsi:type="xsd:double"&gt;1.8787861&lt;/D&gt;&lt;D xsi:type="xsd:double"&gt;16.953278&lt;/D&gt;&lt;D xsi:type="xsd:double"&gt;49.988876&lt;/D&gt;&lt;D xsi:type="xsd:double"&gt;43.105804&lt;/D&gt;&lt;D xsi:type="xsd:double"&gt;36.69994&lt;/D&gt;&lt;D xsi:type="xsd:double"&gt;48.549698&lt;/D&gt;&lt;D xsi:type="xsd:double"&gt;58.03225&lt;/D&gt;&lt;D xsi:type="xsd:double"&gt;88.35628&lt;/D&gt;&lt;D xsi:type="xsd:double"&gt;67.86465&lt;/D&gt;&lt;D xsi:type="xsd:double"&gt;31.531275&lt;/D&gt;&lt;D xsi:type="xsd:double"&gt;20.41937&lt;/D&gt;&lt;D xsi:type="xsd:double"&gt;14.078927&lt;/D&gt;&lt;D xsi:type="xsd:double"&gt;14.614761&lt;/D&gt;&lt;D xsi:type="xsd:double"&gt;8.227754&lt;/D&gt;&lt;D xsi:type="xsd:double"&gt;4.5480967&lt;/D&gt;&lt;D xsi:type="xsd:double"&gt;18.041563&lt;/D&gt;&lt;D xsi:type="xsd:double"&gt;32.216335&lt;/D&gt;&lt;D xsi:type="xsd:double"&gt;29.73993&lt;/D&gt;&lt;D xsi:type="xsd:double"&gt;17.86908&lt;/D&gt;&lt;D xsi:type="xsd:double"&gt;31.422878&lt;/D&gt;&lt;D xsi:type="xsd:double"&gt;21.048843&lt;/D&gt;&lt;D xsi:type="xsd:double"&gt;27.032364&lt;/D&gt;&lt;D xsi:type="xsd:double"&gt;34.404564&lt;/D&gt;&lt;D xsi:type="xsd:double"&gt;27.9212&lt;/D&gt;&lt;D xsi:type="xsd:double"&gt;28.232658&lt;/D&gt;&lt;D xsi:type="xsd:double"&gt;16.24744&lt;/D&gt;&lt;D xsi:type="xsd:double"&gt;6.046355&lt;/D&gt;&lt;D xsi:type="xsd:double"&gt;-4.949999&lt;/D&gt;&lt;D xsi:type="xsd:double"&gt;-9.01863&lt;/D&gt;&lt;D xsi:type="xsd:double"&gt;-7.9673767&lt;/D&gt;&lt;D xsi:type="xsd:double"&gt;-2.4185598&lt;/D&gt;&lt;D xsi:type="xsd:double"&gt;-13.692361&lt;/D&gt;&lt;D xsi:type="xsd:double"&gt;-9.127707&lt;/D&gt;&lt;D xsi:type="xsd:double"&gt;-3.2589793&lt;/D&gt;&lt;D xsi:type="xsd:double"&gt;-10.943413&lt;/D&gt;&lt;D xsi:type="xsd:double"&gt;-15.513581&lt;/D&gt;&lt;D xsi:type="xsd:double"&gt;-11.111694&lt;/D&gt;&lt;D xsi:type="xsd:double"&gt;-1.9345105&lt;/D&gt;&lt;D xsi:type="xsd:double"&gt;-7.748997&lt;/D&gt;&lt;D xsi:type="xsd:double"&gt;0.99315643&lt;/D&gt;&lt;D xsi:type="xsd:double"&gt;-3.8630128&lt;/D&gt;&lt;D xsi:type="xsd:double"&gt;-0.5739808&lt;/D&gt;&lt;D xsi:type="xsd:double"&gt;1.5370727&lt;/D&gt;&lt;D xsi:type="xsd:double"&gt;3.5504103&lt;/D&gt;&lt;D xsi:type="xsd:double"&gt;-5.720359&lt;/D&gt;&lt;D xsi:type="xsd:double"&gt;-36.685425&lt;/D&gt;&lt;D xsi:type="xsd:double"&gt;-34.282368&lt;/D&gt;&lt;D xsi:type="xsd:double"&gt;-25.628054&lt;/D&gt;&lt;D xsi:type="xsd:double"&gt;-17.208899&lt;/D&gt;&lt;D xsi:type="xsd:double"&gt;-21.334957&lt;/D&gt;&lt;D xsi:type="xsd:double"&gt;-3.5201013&lt;/D&gt;&lt;D xsi:type="xsd:double"&gt;-11.036414&lt;/D&gt;&lt;D xsi:type="xsd:double"&gt;-11.12898&lt;/D&gt;&lt;D xsi:type="xsd:double"&gt;-6.770915&lt;/D&gt;&lt;D xsi:type="xsd:double"&gt;1.9532323&lt;/D&gt;&lt;D xsi:type="xsd:double"&gt;-2.6489198&lt;/D&gt;&lt;D xsi:type="xsd:double"&gt;12.433613&lt;/D&gt;&lt;D xsi:type="xsd:double"&gt;52.925716&lt;/D&gt;&lt;D xsi:type="xsd:double"&gt;48.237312&lt;/D&gt;&lt;D xsi:type="xsd:double"&gt;37.917614&lt;/D&gt;&lt;D xsi:type="xsd:double"&gt;2.1301866&lt;/D&gt;&lt;D xsi:type="xsd:double"&gt;0.023269653&lt;/D&gt;&lt;D xsi:type="xsd:double"&gt;-17.257982&lt;/D&gt;&lt;D xsi:type="xsd:double"&gt;-10.078687&lt;/D&gt;&lt;D xsi:type="xsd:double"&gt;2.6204586&lt;/D&gt;&lt;D xsi:type="xsd:double"&gt;-4.695165&lt;/D&gt;&lt;D xsi:type="xsd:double"&gt;-16.65703&lt;/D&gt;&lt;D xsi:type="xsd:double"&gt;-3.2450914&lt;/D&gt;&lt;D xsi:type="xsd:double"&gt;-5.5477915&lt;/D&gt;&lt;D xsi:type="xsd:double"&gt;4.886663&lt;/D&gt;&lt;D xsi:type="xsd:double"&gt;2.5459766&lt;/D&gt;&lt;D xsi:type="xsd:double"&gt;-13.943786&lt;/D&gt;&lt;D xsi:type="xsd:double"&gt;2.224207&lt;/D&gt;&lt;D xsi:type="xsd:double"&gt;-11.83132&lt;/D&gt;&lt;D xsi:type="xsd:double"&gt;10.427629&lt;/D&gt;&lt;D xsi:type="xsd:double"&gt;0.79448223&lt;/D&gt;&lt;D xsi:type="xsd:double"&gt;-11.083019&lt;/D&gt;&lt;D xsi:type="xsd:double"&gt;4.931128&lt;/D&gt;&lt;D xsi:type="xsd:double"&gt;5.855155&lt;/D&gt;&lt;D xsi:type="xsd:double"&gt;-0.5151093&lt;/D&gt;&lt;D xsi:type="xsd:double"&gt;-10.212779&lt;/D&gt;&lt;D xsi:type="xsd:double"&gt;-18.391598&lt;/D&gt;&lt;D xsi:type="xsd:double"&gt;-4.693741&lt;/D&gt;&lt;D xsi:type="xsd:double"&gt;10.707831&lt;/D&gt;&lt;D xsi:type="xsd:double"&gt;16.195452&lt;/D&gt;&lt;D xsi:type="xsd:double"&gt;42.995296&lt;/D&gt;&lt;D xsi:type="xsd:double"&gt;23.219322&lt;/D&gt;&lt;D xsi:type="xsd:double"&gt;28.89402&lt;/D&gt;&lt;D xsi:type="xsd:double"&gt;20.957481&lt;/D&gt;&lt;D xsi:type="xsd:double"&gt;9.488546&lt;/D&gt;&lt;D xsi:type="xsd:double"&gt;23.72396&lt;/D&gt;&lt;D xsi:type="xsd:double"&gt;9.968638&lt;/D&gt;&lt;D xsi:type="xsd:double"&gt;23.350216&lt;/D&gt;&lt;D xsi:type="xsd:double"&gt;43.326008&lt;/D&gt;&lt;D xsi:type="xsd:double"&gt;30.492805&lt;/D&gt;&lt;D xsi:type="xsd:double"&gt;50.204266&lt;/D&gt;&lt;/FQL&gt;&lt;FQL&gt;&lt;Q&gt;EZA^FG_TOTAL_RETURNC(-10AY,0,AM)&lt;/Q&gt;&lt;R&gt;121&lt;/R&gt;&lt;C&gt;1&lt;/C&gt;&lt;D xsi:type="xsd:double"&gt;3.2339692&lt;/D&gt;&lt;D xsi:type="xsd:double"&gt;-1.1234343&lt;/D&gt;&lt;D xsi:type="xsd:double"&gt;0.8761883&lt;/D&gt;&lt;D xsi:type="xsd:double"&gt;2.855897&lt;/D&gt;&lt;D xsi:type="xsd:double"&gt;-3.8957357&lt;/D&gt;&lt;D xsi:type="xsd:double"&gt;-5.512971&lt;/D&gt;&lt;D xsi:type="xsd:double"&gt;8.361936&lt;/D&gt;&lt;D xsi:type="xsd:double"&gt;-10.318023&lt;/D&gt;&lt;D xsi:type="xsd:double"&gt;5.903399&lt;/D&gt;&lt;D xsi:type="xsd:double"&gt;6.1885715&lt;/D&gt;&lt;D xsi:type="xsd:double"&gt;-6.550974&lt;/D&gt;&lt;D xsi:type="xsd:double"&gt;8.24821&lt;/D&gt;&lt;D xsi:type="xsd:double"&gt;0.2430439&lt;/D&gt;&lt;D xsi:type="xsd:double"&gt;-9.070169&lt;/D&gt;&lt;D xsi:type="xsd:double"&gt;3.0541658&lt;/D&gt;&lt;D xsi:type="xsd:double"&gt;-9.823489&lt;/D&gt;&lt;D xsi:type="xsd:double"&gt;-1.88936&lt;/D&gt;&lt;D xsi:type="xsd:double"&gt;6.0201287&lt;/D&gt;&lt;D xsi:type="xsd:double"&gt;-10.96384&lt;/D&gt;&lt;D xsi:type="xsd:double"&gt;-12.185264&lt;/D&gt;&lt;D xsi:type="xsd:double"&gt;-16.733372&lt;/D&gt;&lt;D xsi:type="xsd:double"&gt;20.440018&lt;/D&gt;&lt;D xsi:type="xsd:double"&gt;9.15463&lt;/D&gt;&lt;D xsi:type="xsd:double"&gt;5.6236625&lt;/D&gt;&lt;D xsi:type="xsd:double"&gt;-10.685337&lt;/D&gt;&lt;D xsi:type="xsd:double"&gt;5.796206&lt;/D&gt;&lt;D xsi:type="xsd:double"&gt;10.568976&lt;/D&gt;&lt;D xsi:type="xsd:double"&gt;7.739818&lt;/D&gt;&lt;D xsi:type="xsd:double"&gt;-8.178747&lt;/D&gt;&lt;D xsi:type="xsd:double"&gt;-4.242426&lt;/D&gt;&lt;D xsi:type="xsd:double"&gt;-3.490603&lt;/D&gt;&lt;D xsi:type="xsd:double"&gt;0.8346677&lt;/D&gt;&lt;D xsi:type="xsd:double"&gt;10.426914&lt;/D&gt;&lt;D xsi:type="xsd:double"&gt;1.713872&lt;/D&gt;&lt;D xsi:type="xsd:double"&gt;5.0904512&lt;/D&gt;&lt;D xsi:type="xsd:double"&gt;-1.7890334&lt;/D&gt;&lt;D xsi:type="xsd:double"&gt;2.1309495&lt;/D&gt;&lt;D xsi:type="xsd:double"&gt;-2.591288&lt;/D&gt;&lt;D xsi:type="xsd:double"&gt;3.9660454&lt;/D&gt;&lt;D xsi:type="xsd:double"&gt;0.5528569&lt;/D&gt;&lt;D xsi:type="xsd:double"&gt;1.0829687&lt;/D&gt;&lt;D xsi:type="xsd:double"&gt;2.1427393&lt;/D&gt;&lt;D xsi:type="xsd:double"&gt;0.7422924&lt;/D&gt;&lt;D xsi:type="xsd:double"&gt;0.76886415&lt;/D&gt;&lt;D xsi:type="xsd:double"&gt;14.413702&lt;/D&gt;&lt;D xsi:type="xsd:double"&gt;4.1228533&lt;/D&gt;&lt;D xsi:type="xsd:double"&gt;-5.17171&lt;/D&gt;&lt;D xsi:type="xsd:double"&gt;-2.641672&lt;/D&gt;&lt;D xsi:type="xsd:double"&gt;-5.368346&lt;/D&gt;&lt;D xsi:type="xsd:double"&gt;-7.8927097&lt;/D&gt;&lt;D xsi:type="xsd:double"&gt;0.60697794&lt;/D&gt;&lt;D xsi:type="xsd:double"&gt;-10.219592&lt;/D&gt;&lt;D xsi:type="xsd:double"&gt;-3.7253141&lt;/D&gt;&lt;D xsi:type="xsd:double"&gt;-1.2116432&lt;/D&gt;&lt;D xsi:type="xsd:double"&gt;5.3412437&lt;/D&gt;&lt;D xsi:type="xsd:double"&gt;-6.0093937&lt;/D&gt;&lt;D xsi:type="xsd:double"&gt;12.590599&lt;/D&gt;&lt;D xsi:type="xsd:double"&gt;-4.514146&lt;/D&gt;&lt;D xsi:type="xsd:double"&gt;0.03796816&lt;/D&gt;&lt;D xsi:type="xsd:double"&gt;9.622324&lt;/D&gt;&lt;D xsi:type="xsd:double"&gt;-7.7389183&lt;/D&gt;&lt;D xsi:type="xsd:double"&gt;0.23409128&lt;/D&gt;&lt;D xsi:type="xsd:double"&gt;4.0882945&lt;/D&gt;&lt;D xsi:type="xsd:double"&gt;-14.217222&lt;/D&gt;&lt;D xsi:type="xsd:double"&gt;11.478937&lt;/D&gt;&lt;D xsi:type="xsd:double"&gt;-1.8704236&lt;/D&gt;&lt;D xsi:type="xsd:double"&gt;0.60915947&lt;/D&gt;&lt;D xsi:type="xsd:double"&gt;2.3722887&lt;/D&gt;&lt;D xsi:type="xsd:double"&gt;1.825428&lt;/D&gt;&lt;D xsi:type="xsd:double"&gt;-3.6884367&lt;/D&gt;&lt;D xsi:type="xsd:double"&gt;-34.48866&lt;/D&gt;&lt;D xsi:type="xsd:double"&gt;-1.3063431&lt;/D&gt;&lt;D xsi:type="xsd:double"&gt;4.070163&lt;/D&gt;&lt;D xsi:type="xsd:double"&gt;15.49741&lt;/D&gt;&lt;D xsi:type="xsd:double"&gt;8.494544&lt;/D&gt;&lt;D xsi:type="xsd:double"&gt;-3.7209392&lt;/D&gt;&lt;D xsi:type="xsd:double"&gt;4.482019&lt;/D&gt;&lt;D xsi:type="xsd:double"&gt;-2.5173366&lt;/D&gt;&lt;D xsi:type="xsd:double"&gt;12.54282&lt;/D&gt;&lt;D xsi:type="xsd:double"&gt;8.849192&lt;/D&gt;&lt;D xsi:type="xsd:double"&gt;-1.5684545&lt;/D&gt;&lt;D xsi:type="xsd:double"&gt;11.063051&lt;/D&gt;&lt;D xsi:type="xsd:double"&gt;2.2955537&lt;/D&gt;&lt;D xsi:type="xsd:double"&gt;4.4880867&lt;/D&gt;&lt;D xsi:type="xsd:double"&gt;-1.4189839&lt;/D&gt;&lt;D xsi:type="xsd:double"&gt;-1.8079221&lt;/D&gt;&lt;D xsi:type="xsd:double"&gt;-4.058373&lt;/D&gt;&lt;D xsi:type="xsd:double"&gt;-1.3127744&lt;/D&gt;&lt;D xsi:type="xsd:double"&gt;-2.5548995&lt;/D&gt;&lt;D xsi:type="xsd:double"&gt;8.212339&lt;/D&gt;&lt;D xsi:type="xsd:double"&gt;-4.505408&lt;/D&gt;&lt;D xsi:type="xsd:double"&gt;-3.6916971&lt;/D&gt;&lt;D xsi:type="xsd:double"&gt;8.974922&lt;/D&gt;&lt;D xsi:type="xsd:double"&gt;6.5603495&lt;/D&gt;&lt;D xsi:type="xsd:double"&gt;3.5802245&lt;/D&gt;&lt;D xsi:type="xsd:double"&gt;-3.6393583&lt;/D&gt;&lt;D xsi:type="xsd:double"&gt;-11.785918&lt;/D&gt;&lt;D xsi:type="xsd:double"&gt;-7.043296&lt;/D&gt;&lt;D xsi:type="xsd:double"&gt;-5.4425&lt;/D&gt;&lt;D xsi:type="xsd:double"&gt;10.860861&lt;/D&gt;&lt;D xsi:type="xsd:double"&gt;-12.911958&lt;/D&gt;&lt;D xsi:type="xsd:double"&gt;-1.5552163&lt;/D&gt;&lt;D xsi:type="xsd:double"&gt;14.612949&lt;/D&gt;&lt;D xsi:type="xsd:double"&gt;-4.559594&lt;/D&gt;&lt;D xsi:type="xsd:double"&gt;11.999035&lt;/D&gt;&lt;D xsi:type="xsd:double"&gt;-6.785947&lt;/D&gt;&lt;D xsi:type="xsd:double"&gt;-8.263117&lt;/D&gt;&lt;D xsi:type="xsd:double"&gt;9.288096&lt;/D&gt;&lt;D xsi:type="xsd:double"&gt;-7.728231&lt;/D&gt;&lt;D xsi:type="xsd:double"&gt;8.763016&lt;/D&gt;&lt;D xsi:type="xsd:double"&gt;1.0414124&lt;/D&gt;&lt;D xsi:type="xsd:double"&gt;-9.112204&lt;/D&gt;&lt;D xsi:type="xsd:double"&gt;-0.5670011&lt;/D&gt;&lt;D xsi:type="xsd:double"&gt;1.1145592&lt;/D&gt;&lt;D xsi:type="xsd:double"&gt;3.4093857&lt;/D&gt;&lt;D xsi:type="xsd:double"&gt;3.6936045&lt;/D&gt;&lt;D xsi:type="xsd:double"&gt;-9.668207&lt;/D&gt;&lt;D xsi:type="xsd:double"&gt;3.5905719&lt;/D&gt;&lt;D xsi:type="xsd:double"&gt;-0.8794606&lt;/D&gt;&lt;D xsi:type="xsd:double"&gt;-0.026088953&lt;/D&gt;&lt;D xsi:type="xsd:double"&gt;14.565384&lt;/D&gt;&lt;/FQL&gt;&lt;FQL&gt;&lt;Q&gt;TUR^FMA_DIV_YLD(NTMA,-10AY,0,AM,"PORTAGG","MEANR")&lt;/Q&gt;&lt;R&gt;121&lt;/R&gt;&lt;C&gt;1&lt;/C&gt;&lt;D xsi:type="xsd:double"&gt;2.97216885341915&lt;/D&gt;&lt;D xsi:type="xsd:double"&gt;2.98403562966013&lt;/D&gt;&lt;D xsi:type="xsd:double"&gt;2.71321291016752&lt;/D&gt;&lt;D xsi:type="xsd:double"&gt;3.19102121746317&lt;/D&gt;&lt;D xsi:type="xsd:double"&gt;3.06285543877202&lt;/D&gt;&lt;D xsi:type="xsd:double"&gt;3.15422064001449&lt;/D&gt;&lt;D xsi:type="xsd:double"&gt;</t>
        </r>
      </text>
    </comment>
    <comment ref="A3" authorId="0" shapeId="0" xr:uid="{914D12A5-E2F0-41D9-A935-B869643E3400}">
      <text>
        <r>
          <rPr>
            <b/>
            <sz val="9"/>
            <color indexed="81"/>
            <rFont val="Tahoma"/>
            <charset val="1"/>
          </rPr>
          <t>2.91545329867525&lt;/D&gt;&lt;D xsi:type="xsd:double"&gt;2.88555015350855&lt;/D&gt;&lt;D xsi:type="xsd:double"&gt;2.71527275766391&lt;/D&gt;&lt;D xsi:type="xsd:double"&gt;2.92518776507785&lt;/D&gt;&lt;D xsi:type="xsd:double"&gt;3.02256551530195&lt;/D&gt;&lt;D xsi:type="xsd:double"&gt;2.92990024433612&lt;/D&gt;&lt;D xsi:type="xsd:double"&gt;2.75305452254902&lt;/D&gt;&lt;D xsi:type="xsd:double"&gt;3.06331249651937&lt;/D&gt;&lt;D xsi:type="xsd:double"&gt;3.00745844263003&lt;/D&gt;&lt;D xsi:type="xsd:double"&gt;3.19967602231321&lt;/D&gt;&lt;D xsi:type="xsd:double"&gt;3.38446444430709&lt;/D&gt;&lt;D xsi:type="xsd:double"&gt;3.19988322910876&lt;/D&gt;&lt;D xsi:type="xsd:double"&gt;3.15841486615539&lt;/D&gt;&lt;D xsi:type="xsd:double"&gt;3.52411669065414&lt;/D&gt;&lt;D xsi:type="xsd:double"&gt;3.66665378374499&lt;/D&gt;&lt;D xsi:type="xsd:double"&gt;3.57071448795801&lt;/D&gt;&lt;D xsi:type="xsd:double"&gt;3.16091234907553&lt;/D&gt;&lt;D xsi:type="xsd:double"&gt;3.15797891391232&lt;/D&gt;&lt;D xsi:type="xsd:double"&gt;3.47816960335473&lt;/D&gt;&lt;D xsi:type="xsd:double"&gt;3.63977515425848&lt;/D&gt;&lt;D xsi:type="xsd:double"&gt;3.32965253216903&lt;/D&gt;&lt;D xsi:type="xsd:double"&gt;3.42216424387235&lt;/D&gt;&lt;D xsi:type="xsd:double"&gt;3.61373628484746&lt;/D&gt;&lt;D xsi:type="xsd:double"&gt;3.64272905878367&lt;/D&gt;&lt;D xsi:type="xsd:double"&gt;3.78083511707398&lt;/D&gt;&lt;D xsi:type="xsd:double"&gt;3.7909143740479&lt;/D&gt;&lt;D xsi:type="xsd:double"&gt;3.67467944091797&lt;/D&gt;&lt;D xsi:type="xsd:double"&gt;3.48926459041305&lt;/D&gt;&lt;D xsi:type="xsd:double"&gt;3.52671355372339&lt;/D&gt;&lt;D xsi:type="xsd:double"&gt;3.62682795057354&lt;/D&gt;&lt;D xsi:type="xsd:double"&gt;3.68086359014509&lt;/D&gt;&lt;D xsi:type="xsd:double"&gt;3.62889236304217&lt;/D&gt;&lt;D xsi:type="xsd:double"&gt;3.52693867364999&lt;/D&gt;&lt;D xsi:type="xsd:double"&gt;3.77678917095128&lt;/D&gt;&lt;D xsi:type="xsd:double"&gt;3.93501621998132&lt;/D&gt;&lt;D xsi:type="xsd:double"&gt;4.12470791181159&lt;/D&gt;&lt;D xsi:type="xsd:double"&gt;4.27844671176807&lt;/D&gt;&lt;D xsi:type="xsd:double"&gt;4.2398660398556&lt;/D&gt;&lt;D xsi:type="xsd:double"&gt;4.00108086366264&lt;/D&gt;&lt;D xsi:type="xsd:double"&gt;4.16404581837587&lt;/D&gt;&lt;D xsi:type="xsd:double"&gt;4.36144329985355&lt;/D&gt;&lt;D xsi:type="xsd:double"&gt;4.88184051055751&lt;/D&gt;&lt;D xsi:type="xsd:double"&gt;5.2666410889776&lt;/D&gt;&lt;D xsi:type="xsd:double"&gt;5.57193210510733&lt;/D&gt;&lt;D xsi:type="xsd:double"&gt;5.66248414924183&lt;/D&gt;&lt;D xsi:type="xsd:double"&gt;5.78131576347854&lt;/D&gt;&lt;D xsi:type="xsd:double"&gt;5.70959121549264&lt;/D&gt;&lt;D xsi:type="xsd:double"&gt;5.23316848238435&lt;/D&gt;&lt;D xsi:type="xsd:double"&gt;5.28884621284099&lt;/D&gt;&lt;D xsi:type="xsd:double"&gt;5.30899085900604&lt;/D&gt;&lt;D xsi:type="xsd:double"&gt;4.69312746146803&lt;/D&gt;&lt;D xsi:type="xsd:double"&gt;4.62612510982655&lt;/D&gt;&lt;D xsi:type="xsd:double"&gt;4.47164373516271&lt;/D&gt;&lt;D xsi:type="xsd:double"&gt;5.00058562824236&lt;/D&gt;&lt;D xsi:type="xsd:double"&gt;5.63081985452017&lt;/D&gt;&lt;D xsi:type="xsd:double"&gt;5.05392601851781&lt;/D&gt;&lt;D xsi:type="xsd:double"&gt;4.50438496579619&lt;/D&gt;&lt;D xsi:type="xsd:double"&gt;4.96710050195499&lt;/D&gt;&lt;D xsi:type="xsd:double"&gt;4.92245360855074&lt;/D&gt;&lt;D xsi:type="xsd:double"&gt;5.35760925499675&lt;/D&gt;&lt;D xsi:type="xsd:double"&gt;4.45698132074953&lt;/D&gt;&lt;D xsi:type="xsd:double"&gt;4.3873512024602&lt;/D&gt;&lt;D xsi:type="xsd:double"&gt;4.261206091408&lt;/D&gt;&lt;D xsi:type="xsd:double"&gt;4.32704708742635&lt;/D&gt;&lt;D xsi:type="xsd:double"&gt;5.94839888304656&lt;/D&gt;&lt;D xsi:type="xsd:double"&gt;4.82776211710077&lt;/D&gt;&lt;D xsi:type="xsd:double"&gt;4.06465996086321&lt;/D&gt;&lt;D xsi:type="xsd:double"&gt;3.27546476354268&lt;/D&gt;&lt;D xsi:type="xsd:double"&gt;3.31960882071936&lt;/D&gt;&lt;D xsi:type="xsd:double"&gt;4.06028717380496&lt;/D&gt;&lt;D xsi:type="xsd:double"&gt;4.5196951479346&lt;/D&gt;&lt;D xsi:type="xsd:double"&gt;4.21900439543968&lt;/D&gt;&lt;D xsi:type="xsd:double"&gt;4.12320263338353&lt;/D&gt;&lt;D xsi:type="xsd:double"&gt;3.8896548111919&lt;/D&gt;&lt;D xsi:type="xsd:double"&gt;3.87253494043396&lt;/D&gt;&lt;D xsi:type="xsd:double"&gt;4.54464098758009&lt;/D&gt;&lt;D xsi:type="xsd:double"&gt;4.43629835137736&lt;/D&gt;&lt;D xsi:type="xsd:double"&gt;5.33149907925044&lt;/D&gt;&lt;D xsi:type="xsd:double"&gt;5.37643386787471&lt;/D&gt;&lt;D xsi:type="xsd:double"&gt;5.54606500146133&lt;/D&gt;&lt;D xsi:type="xsd:double"&gt;5.99204236348335&lt;/D&gt;&lt;D xsi:type="xsd:double"&gt;5.98918802563621&lt;/D&gt;&lt;D xsi:type="xsd:double"&gt;6.06793690017868&lt;/D&gt;&lt;D xsi:type="xsd:double"&gt;6.19740727534566&lt;/D&gt;&lt;D xsi:type="xsd:double"&gt;5.17747790333343&lt;/D&gt;&lt;D xsi:type="xsd:double"&gt;4.70745243257924&lt;/D&gt;&lt;D xsi:type="xsd:double"&gt;5.15828825091377&lt;/D&gt;&lt;D xsi:type="xsd:double"&gt;5.93977354825522&lt;/D&gt;&lt;D xsi:type="xsd:double"&gt;5.98303838144962&lt;/D&gt;&lt;D xsi:type="xsd:double"&gt;5.27839005316675&lt;/D&gt;&lt;D xsi:type="xsd:double"&gt;5.67201369911073&lt;/D&gt;&lt;D xsi:type="xsd:double"&gt;5.38344756384583&lt;/D&gt;&lt;D xsi:type="xsd:double"&gt;6.46883429242205&lt;/D&gt;&lt;D xsi:type="xsd:double"&gt;5.02893151232526&lt;/D&gt;&lt;D xsi:type="xsd:double"&gt;4.82277151356306&lt;/D&gt;&lt;D xsi:type="xsd:double"&gt;5.02916753006483&lt;/D&gt;&lt;D xsi:type="xsd:double"&gt;5.04370451601396&lt;/D&gt;&lt;D xsi:type="xsd:double"&gt;4.63185876141215&lt;/D&gt;&lt;D xsi:type="xsd:double"&gt;4.76253682826499&lt;/D&gt;&lt;D xsi:type="xsd:double"&gt;5.27848298909083&lt;/D&gt;&lt;D xsi:type="xsd:double"&gt;4.83342692786243&lt;/D&gt;&lt;D xsi:type="xsd:double"&gt;5.1510060203129&lt;/D&gt;&lt;D xsi:type="xsd:double"&gt;5.39716619815311&lt;/D&gt;&lt;D xsi:type="xsd:double"&gt;4.73503741136041&lt;/D&gt;&lt;D xsi:type="xsd:double"&gt;4.02281915067425&lt;/D&gt;&lt;D xsi:type="xsd:double"&gt;3.69200072359056&lt;/D&gt;&lt;D xsi:type="xsd:double"&gt;3.80297769282486&lt;/D&gt;&lt;D xsi:type="xsd:double"&gt;3.99529288539373&lt;/D&gt;&lt;D xsi:type="xsd:double"&gt;4.45358377877457&lt;/D&gt;&lt;D xsi:type="xsd:double"&gt;4.70442382057927&lt;/D&gt;&lt;D xsi:type="xsd:double"&gt;4.37820949186246&lt;/D&gt;&lt;D xsi:type="xsd:double"&gt;4.06262522765113&lt;/D&gt;&lt;D xsi:type="xsd:double"&gt;4.43890723427993&lt;/D&gt;&lt;D xsi:type="xsd:double"&gt;4.06504992370813&lt;/D&gt;&lt;D xsi:type="xsd:double"&gt;4.32486935806338&lt;/D&gt;&lt;/FQL&gt;&lt;FQL&gt;&lt;Q&gt;ECH^FMA_DIV_YLD(NTMA,-10AY,0,AM,"PORTAGG","MEANR")&lt;/Q&gt;&lt;R&gt;121&lt;/R&gt;&lt;C&gt;1&lt;/C&gt;&lt;D xsi:type="xsd:double"&gt;3.0058752920972&lt;/D&gt;&lt;D xsi:type="xsd:double"&gt;3.12300665940567&lt;/D&gt;&lt;D xsi:type="xsd:double"&gt;3.09968369554484&lt;/D&gt;&lt;D xsi:type="xsd:double"&gt;3.04626640417189&lt;/D&gt;&lt;D xsi:type="xsd:double"&gt;3.02183208418934&lt;/D&gt;&lt;D xsi:type="xsd:double"&gt;3.28112539448991&lt;/D&gt;&lt;D xsi:type="xsd:double"&gt;2.98841367222525&lt;/D&gt;&lt;D xsi:type="xsd:double"&gt;3.18670655729665&lt;/D&gt;&lt;D xsi:type="xsd:double"&gt;3.30354097956142&lt;/D&gt;&lt;D xsi:type="xsd:double"&gt;3.13688938294208&lt;/D&gt;&lt;D xsi:type="xsd:double"&gt;3.32551062828122&lt;/D&gt;&lt;D xsi:type="xsd:double"&gt;3.14439795821398&lt;/D&gt;&lt;D xsi:type="xsd:double"&gt;3.16591768753498&lt;/D&gt;&lt;D xsi:type="xsd:double"&gt;3.37803555083228&lt;/D&gt;&lt;D xsi:type="xsd:double"&gt;3.5360453629785&lt;/D&gt;&lt;D xsi:type="xsd:double"&gt;3.63765396477112&lt;/D&gt;&lt;D xsi:type="xsd:double"&gt;3.60647763804879&lt;/D&gt;&lt;D xsi:type="xsd:double"&gt;3.71951872195287&lt;/D&gt;&lt;D xsi:type="xsd:double"&gt;3.7402618849926&lt;/D&gt;&lt;D xsi:type="xsd:double"&gt;3.74304443325938&lt;/D&gt;&lt;D xsi:type="xsd:double"&gt;4.06054414524871&lt;/D&gt;&lt;D xsi:type="xsd:double"&gt;3.69420684820381&lt;/D&gt;&lt;D xsi:type="xsd:double"&gt;3.44203887704968&lt;/D&gt;&lt;D xsi:type="xsd:double"&gt;3.48083409735174&lt;/D&gt;&lt;D xsi:type="xsd:double"&gt;3.27727559812333&lt;/D&gt;&lt;D xsi:type="xsd:double"&gt;3.25989540417901&lt;/D&gt;&lt;D xsi:type="xsd:double"&gt;2.89369653715059&lt;/D&gt;&lt;D xsi:type="xsd:double"&gt;2.88279123547062&lt;/D&gt;&lt;D xsi:type="xsd:double"&gt;3.1099542787694&lt;/D&gt;&lt;D xsi:type="xsd:double"&gt;2.75412016541836&lt;/D&gt;&lt;D xsi:type="xsd:double"&gt;2.70693119463964&lt;/D&gt;&lt;D xsi:type="xsd:double"&gt;2.88020662120788&lt;/D&gt;&lt;D xsi:type="xsd:double"&gt;2.94200053606333&lt;/D&gt;&lt;D xsi:type="xsd:double"&gt;2.76252150015522&lt;/D&gt;&lt;D xsi:type="xsd:double"&gt;2.64078642672673&lt;/D&gt;&lt;D xsi:type="xsd:double"&gt;2.4410456734777&lt;/D&gt;&lt;D xsi:type="xsd:double"&gt;2.48429398814601&lt;/D&gt;&lt;D xsi:type="xsd:double"&gt;2.65921543903661&lt;/D&gt;&lt;D xsi:type="xsd:double"&gt;2.5608112886559&lt;/D&gt;&lt;D xsi:type="xsd:double"&gt;2.59255201110522&lt;/D&gt;&lt;D xsi:type="xsd:double"&gt;2.48919361093873&lt;/D&gt;&lt;D xsi:type="xsd:double"&gt;2.86745270686444&lt;/D&gt;&lt;D xsi:type="xsd:double"&gt;2.93376768473326&lt;/D&gt;&lt;D xsi:type="xsd:double"&gt;3.13842775300382&lt;/D&gt;&lt;D xsi:type="xsd:double"&gt;2.77469152993956&lt;/D&gt;&lt;D xsi:type="xsd:double"&gt;3.01602416284194&lt;/D&gt;&lt;D xsi:type="xsd:double"&gt;3.0768085670833&lt;/D&gt;&lt;D xsi:type="xsd:double"&gt;3.08455384375095&lt;/D&gt;&lt;D xsi:type="xsd:double"&gt;3.24434498783442&lt;/D&gt;&lt;D xsi:type="xsd:double"&gt;3.26551672015261&lt;/D&gt;&lt;D xsi:type="xsd:double"&gt;3.35891558205389&lt;/D&gt;&lt;D xsi:type="xsd:double"&gt;3.40945491635556&lt;/D&gt;&lt;D xsi:type="xsd:double"&gt;3.44756028899442&lt;/D&gt;&lt;D xsi:type="xsd:double"&gt;3.02225580367014&lt;/D&gt;&lt;D xsi:type="xsd:double"&gt;2.9829907836624&lt;/D&gt;&lt;D xsi:type="xsd:double"&gt;3.13862721139341&lt;/D&gt;&lt;D xsi:type="xsd:double"&gt;2.93063027982056&lt;/D&gt;&lt;D xsi:type="xsd:double"&gt;2.96107771600211&lt;/D&gt;&lt;D xsi:type="xsd:double"&gt;3.01938588863525&lt;/D&gt;&lt;D xsi:type="xsd:double"&gt;2.92393995650002&lt;/D&gt;&lt;D xsi:type="xsd:double"&gt;3.25695038658398&lt;/D&gt;&lt;D xsi:type="xsd:double"&gt;3.31306281086349&lt;/D&gt;&lt;D xsi:type="xsd:double"&gt;3.23868221826127&lt;/D&gt;&lt;D xsi:type="xsd:double"&gt;3.47387075478106&lt;/D&gt;&lt;D xsi:type="xsd:double"&gt;3.26532006640081&lt;/D&gt;&lt;D xsi:type="xsd:double"&gt;3.17241430577965&lt;/D&gt;&lt;D xsi:type="xsd:double"&gt;3.51125420048888&lt;/D&gt;&lt;D xsi:type="xsd:double"&gt;3.65161136170643&lt;/D&gt;&lt;D xsi:type="xsd:double"&gt;3.60902437307366&lt;/D&gt;&lt;D xsi:type="xsd:double"&gt;3.73038017126506&lt;/D&gt;&lt;D xsi:type="xsd:double"&gt;5.25492168132901&lt;/D&gt;&lt;D xsi:type="xsd:double"&gt;4.22761719190067&lt;/D&gt;&lt;D xsi:type="xsd:double"&gt;4.02174662285871&lt;/D&gt;&lt;D xsi:type="xsd:double"&gt;3.31959876080724&lt;/D&gt;&lt;D xsi:type="xsd:double"&gt;3.3261401318058&lt;/D&gt;&lt;D xsi:type="xsd:double"&gt;3.35272364246927&lt;/D&gt;&lt;D xsi:type="xsd:double"&gt;3.81352577679124&lt;/D&gt;&lt;D xsi:type="xsd:double"&gt;3.79806836045316&lt;/D&gt;&lt;D xsi:type="xsd:double"&gt;3.36985568841964&lt;/D&gt;&lt;D xsi:type="xsd:double"&gt;3.18924780526121&lt;/D&gt;&lt;D xsi:type="xsd:double"&gt;3.05206846278559&lt;/D&gt;&lt;D xsi:type="xsd:double"&gt;3.11853337211126&lt;/D&gt;&lt;D xsi:type="xsd:double"&gt;2.82012202012569&lt;/D&gt;&lt;D xsi:type="xsd:double"&gt;3.06052306042637&lt;/D&gt;&lt;D xsi:type="xsd:double"&gt;3.9525197365152&lt;/D&gt;&lt;D xsi:type="xsd:double"&gt;3.84915198097819&lt;/D&gt;&lt;D xsi:type="xsd:double"&gt;4.30604384552199&lt;/D&gt;&lt;D xsi:type="xsd:double"&gt;4.76953317911557&lt;/D&gt;&lt;D xsi:type="xsd:double"&gt;4.58808375899594&lt;/D&gt;&lt;D xsi:type="xsd:double"&gt;5.16598548494221&lt;/D&gt;&lt;D xsi:type="xsd:double"&gt;5.00715952274828&lt;/D&gt;&lt;D xsi:type="xsd:double"&gt;5.26172017299749&lt;/D&gt;&lt;D xsi:type="xsd:double"&gt;4.7897772952919&lt;/D&gt;&lt;D xsi:type="xsd:double"&gt;4.74498655313931&lt;/D&gt;&lt;D xsi:type="xsd:double"&gt;4.69743449668846&lt;/D&gt;&lt;D xsi:type="xsd:double"&gt;4.80000585315617&lt;/D&gt;&lt;D xsi:type="xsd:double"&gt;5.12162642687252&lt;/D&gt;&lt;D xsi:type="xsd:double"&gt;6.94209448856512&lt;/D&gt;&lt;D xsi:type="xsd:double"&gt;7.66900809694942&lt;/D&gt;&lt;D xsi:type="xsd:double"&gt;7.09797959784782&lt;/D&gt;&lt;D xsi:type="xsd:double"&gt;6.64517481818072&lt;/D&gt;&lt;D xsi:type="xsd:double"&gt;7.17147605065455&lt;/D&gt;&lt;D xsi:type="xsd:double"&gt;9.04339847596924&lt;/D&gt;&lt;D xsi:type="xsd:double"&gt;8.86727293195649&lt;/D&gt;&lt;D xsi:type="xsd:double"&gt;7.94552467113333&lt;/D&gt;&lt;D xsi:type="xsd:double"&gt;7.90451203957885&lt;/D&gt;&lt;D xsi:type="xsd:double"&gt;8.90147171750601&lt;/D&gt;&lt;D xsi:type="xsd:double"&gt;8.25571824872426&lt;/D&gt;&lt;D xsi:type="xsd:double"&gt;7.38590652018029&lt;/D&gt;&lt;D xsi:type="xsd:double"&gt;6.99917491215313&lt;/D&gt;&lt;D xsi:type="xsd:double"&gt;6.31146844256757&lt;/D&gt;&lt;D xsi:type="xsd:double"&gt;6.20455782308526&lt;/D&gt;&lt;D xsi:type="xsd:double"&gt;6.63312363083991&lt;/D&gt;&lt;D xsi:type="xsd:double"&gt;6.83241945363398&lt;/D&gt;&lt;D xsi:type="xsd:double"&gt;6.70056397896512&lt;/D&gt;&lt;D xsi:type="xsd:double"&gt;6.64906470389992&lt;/D&gt;&lt;D xsi:type="xsd:double"&gt;7.1258575840438&lt;/D&gt;&lt;D xsi:type="xsd:double"&gt;6.63431687958772&lt;/D&gt;&lt;D xsi:type="xsd:double"&gt;7.05905409517512&lt;/D&gt;&lt;D xsi:type="xsd:double"&gt;6.86495405733623&lt;/D&gt;&lt;D xsi:type="xsd:double"&gt;5.10427511262198&lt;/D&gt;&lt;/FQL&gt;&lt;FQL&gt;&lt;Q&gt;EWT^FMA_PE(NTMA,-10AY,0,AM,"PORTAGG","MEANR")&lt;/Q&gt;&lt;R&gt;121&lt;/R&gt;&lt;C&gt;1&lt;/C&gt;&lt;D xsi:type="xsd:double"&gt;14.0234775633227&lt;/D&gt;&lt;D xsi:type="xsd:double"&gt;14.3512170722658&lt;/D&gt;&lt;D xsi:type="xsd:double"&gt;14.1778429921974&lt;/D&gt;&lt;D xsi:type="xsd:double"&gt;13.6112953691155&lt;/D&gt;&lt;D xsi:type="xsd:double"&gt;13.4727568271883&lt;/D&gt;&lt;D xsi:type="xsd:double"&gt;12.3494110844001&lt;/D&gt;&lt;D xsi:type="xsd:double"&gt;12.8976717072668&lt;/D&gt;&lt;D xsi:type="xsd:double"&gt;12.4620797596618&lt;/D&gt;&lt;D xsi:type="xsd:double"&gt;12.4181559017914&lt;/D&gt;&lt;D xsi:type="xsd:double"&gt;12.808637596497&lt;/D&gt;&lt;D xsi:type="xsd:double"&gt;12.6654601331216&lt;/D&gt;&lt;D xsi:type="xsd:double"&gt;12.5732470047976&lt;/D&gt;&lt;D xsi:type="xsd:double"&gt;12.7081150631561&lt;/D&gt;&lt;D xsi:type="xsd:double"&gt;12.4101070079816&lt;/D&gt;&lt;D xsi:type="xsd:double"&gt;12.2436583707326&lt;/D&gt;&lt;D xsi:type="xsd:double"&gt;11.4029683822969&lt;/D&gt;&lt;D xsi:type="xsd:double"&gt;11.9293047948958&lt;/D&gt;&lt;D xsi:type="xsd:double"&gt;12.1406770818321&lt;/D&gt;&lt;D xsi:type="xsd:double"&gt;12.0054322484488&lt;/D&gt;&lt;D xsi:type="xsd:double"&gt;11.8191640901164&lt;/D&gt;&lt;D xsi:type="xsd:double"&gt;11.1120194237939&lt;/D&gt;&lt;D xsi:type="xsd:double"&gt;11.9889123579317&lt;/D&gt;&lt;D xsi:type="xsd:double"&gt;12.7700216244138&lt;/D&gt;&lt;D xsi:type="xsd:double"&gt;12.7768441811214&lt;/D&gt;&lt;D xsi:type="xsd:double"&gt;12.1132077431966&lt;/D&gt;&lt;D xsi:type="xsd:double"&gt;12.9619669784579&lt;/D&gt;&lt;D xsi:type="xsd:double"&gt;13.5206196710224&lt;/D&gt;&lt;D xsi:type="xsd:double"&gt;13.7365711857557&lt;/D&gt;&lt;D xsi:type="xsd:double"&gt;13.1988542166652&lt;/D&gt;&lt;D xsi:type="xsd:double"&gt;13.5176279411157&lt;/D&gt;&lt;D xsi:type="xsd:double"&gt;12.8904727967816&lt;/D&gt;&lt;D xsi:type="xsd:double"&gt;13.1080060729486&lt;/D&gt;&lt;D xsi:type="xsd:double"&gt;13.0068770068479&lt;/D&gt;&lt;D xsi:type="xsd:double"&gt;13.1436216730994&lt;/D&gt;&lt;D xsi:type="xsd:double"&gt;13.2705692654972&lt;/D&gt;&lt;D xsi:type="xsd:double"&gt;12.9768077992456&lt;/D&gt;&lt;D xsi:type="xsd:double"&gt;13.3506031757528&lt;/D&gt;&lt;D xsi:type="xsd:double"&gt;13.5651308531688&lt;/D&gt;&lt;D xsi:type="xsd:double"&gt;14.010100985676&lt;/D&gt;&lt;D xsi:type="xsd:double"&gt;13.9056906665405&lt;/D&gt;&lt;D xsi:type="xsd:double"&gt;13.8141715341789&lt;/D&gt;&lt;D xsi:type="xsd:double"&gt;13.7436375528663&lt;/D&gt;&lt;D xsi:type="xsd:double"&gt;13.7115955778349&lt;/D&gt;&lt;D xsi:type="xsd:double"&gt;13.1255838819727&lt;/D&gt;&lt;D xsi:type="xsd:double"&gt;13.6706310716338&lt;/D&gt;&lt;D xsi:type="xsd:double"&gt;12.9893898946064&lt;/D&gt;&lt;D xsi:type="xsd:double"&gt;13.7339392117963&lt;/D&gt;&lt;D xsi:type="xsd:double"&gt;13.3449260339847&lt;/D&gt;&lt;D xsi:type="xsd:double"&gt;13.4536333182959&lt;/D&gt;&lt;D xsi:type="xsd:double"&gt;13.6256370990003&lt;/D&gt;&lt;D xsi:type="xsd:double"&gt;13.1408693762177&lt;/D&gt;&lt;D xsi:type="xsd:double"&gt;13.1480772616211&lt;/D&gt;&lt;D xsi:type="xsd:double"&gt;13.0746090955246&lt;/D&gt;&lt;D xsi:type="xsd:double"&gt;12.0745132220165&lt;/D&gt;&lt;D xsi:type="xsd:double"&gt;12.3712633829761&lt;/D&gt;&lt;D xsi:type="xsd:double"&gt;12.421724886976&lt;/D&gt;&lt;D xsi:type="xsd:double"&gt;13.123559101039&lt;/D&gt;&lt;D xsi:type="xsd:double"&gt;13.7862903264593&lt;/D&gt;&lt;D xsi:type="xsd:double"&gt;14.4409701576531&lt;/D&gt;&lt;D xsi:type="xsd:double"&gt;15.2734014231955&lt;/D&gt;&lt;D xsi:type="xsd:double"&gt;14.320059198635&lt;/D&gt;&lt;D xsi:type="xsd:double"&gt;14.632532398784&lt;/D&gt;&lt;D xsi:type="xsd:double"&gt;15.0312423680818&lt;/D&gt;&lt;D xsi:type="xsd:double"&gt;14.4137134113431&lt;/D&gt;&lt;D xsi:type="xsd:double"&gt;15.1787069054426&lt;/D&gt;&lt;D xsi:type="xsd:double"&gt;15.4129084966988&lt;/D&gt;&lt;D xsi:type="xsd:double"&gt;15.6255815454419&lt;/D&gt;&lt;D xsi:type="xsd:double"&gt;16.0139060484326&lt;/D&gt;&lt;D xsi:type="xsd:double"&gt;15.5804924752384&lt;/D&gt;&lt;D xsi:type="xsd:double"&gt;15.1845232276033&lt;/D&gt;&lt;D xsi:type="xsd:double"&gt;12.3575254152924&lt;/D&gt;&lt;D xsi:type="xsd:double"&gt;14.8015033279329&lt;/D&gt;&lt;D xsi:type="xsd:double"&gt;15.2541597738439&lt;/D&gt;&lt;D xsi:type="xsd:double"&gt;16.207197742158&lt;/D&gt;&lt;D xsi:type="xsd:double"&gt;16.707248204895&lt;/D&gt;&lt;D xsi:type="xsd:double"&gt;16.8788826565409&lt;/D&gt;&lt;D xsi:type="xsd:double"&gt;15.7378265224711&lt;/D&gt;&lt;D xsi:type="xsd:double"&gt;15.1067419502397&lt;/D&gt;&lt;D xsi:type="xsd:double"&gt;15.3467748344871&lt;/D&gt;&lt;D xsi:type="xsd:double"&gt;15.6520912803119&lt;/D&gt;&lt;D xsi:type="xsd:double"&gt;16.6332235964568&lt;/D&gt;&lt;D xsi:type="xsd:double"&gt;16.3222852102476&lt;/D&gt;&lt;D xsi:type="xsd:double"&gt;15.505306120345&lt;/D&gt;&lt;D xsi:type="xsd:double"&gt;15.2993513790403&lt;/D&gt;&lt;D xsi:type="xsd:double"&gt;12.5225756252038&lt;/D&gt;&lt;D xsi:type="xsd:double"&gt;13.8931856556276&lt;/D&gt;&lt;D xsi:type="xsd:double"&gt;13.9450857115692&lt;/D&gt;&lt;D xsi:type="xsd:double"&gt;12.6480340844027&lt;/D&gt;&lt;D xsi:type="xsd:double"&gt;13.1245894612661&lt;/D&gt;&lt;D xsi:type="xsd:double"&gt;12.6475775452728&lt;/D&gt;&lt;D xsi:type="xsd:double"&gt;13.3935116569004&lt;/D&gt;&lt;D xsi:type="xsd:double"&gt;13.4026451493806&lt;/D&gt;&lt;D xsi:type="xsd:double"&gt;13.443095085864&lt;/D&gt;&lt;D xsi:type="xsd:double"&gt;12.912687219292&lt;/D&gt;&lt;D xsi:type="xsd:double"&gt;12.3209436775574&lt;/D&gt;&lt;D xsi:type="xsd:double"&gt;11.9303064528103&lt;/D&gt;&lt;D xsi:type="xsd:double"&gt;11.2733916941545&lt;/D&gt;&lt;D xsi:type="xsd:double"&gt;10.9266469774608&lt;/D&gt;&lt;D xsi:type="xsd:double"&gt;10.1299722456441&lt;/D&gt;&lt;D xsi:type="xsd:double"&gt;11.2889618022649&lt;/D&gt;&lt;D xsi:type="xsd:double"&gt;10.8155908889655&lt;/D&gt;&lt;D xsi:type="xsd:double"&gt;10.1700472729574&lt;/D&gt;&lt;D xsi:type="xsd:double"&gt;12.4651645559716&lt;/D&gt;&lt;D xsi:type="xsd:double"&gt;12.7887995532808&lt;/D&gt;&lt;D xsi:type="xsd:double"&gt;13.8347505569236&lt;/D&gt;&lt;D xsi:type="xsd:double"&gt;14.3073336881433&lt;/D&gt;&lt;D xsi:type="xsd:double"&gt;14.6095715695911&lt;/D&gt;&lt;D xsi:type="xsd:double"&gt;15.1030764472413&lt;/D&gt;&lt;D xsi:type="xsd:double"&gt;15.5530977963541&lt;/D&gt;&lt;D xsi:type="xsd:double"&gt;16.6111482723189&lt;/D&gt;&lt;D xsi:type="xsd:double"&gt;16.7145533364918&lt;/D&gt;&lt;D xsi:type="xsd:double"&gt;15.8857981497946&lt;/D&gt;&lt;D xsi:type="xsd:double"&gt;15.9224270065194&lt;/D&gt;&lt;D xsi:type="xsd:double"&gt;15.4221631445059&lt;/D&gt;&lt;D xsi:type="xsd:double"&gt;15.6426661760194&lt;/D&gt;&lt;D xsi:type="xsd:double"&gt;16.0000333679212&lt;/D&gt;&lt;D xsi:type="xsd:double"&gt;15.3616026101374&lt;/D&gt;&lt;D xsi:type="xsd:double"&gt;16.3409521425836&lt;/D&gt;&lt;D xsi:type="xsd:double"&gt;17.1797237449065&lt;/D&gt;&lt;D xsi:type="xsd:double"&gt;17.0248359320547&lt;/D&gt;&lt;D xsi:type="xsd:double"&gt;17.7772952150238&lt;/D&gt;&lt;/FQL&gt;&lt;FQL&gt;&lt;Q&gt;INDA^FMA_PE(LTMA,-10AY,0,AM,"PORTAGG","MEANR")&lt;/Q&gt;&lt;R&gt;121&lt;/R&gt;&lt;C&gt;1&lt;/C&gt;&lt;D xsi:type="xsd:double"&gt;16.6533600367692&lt;/D&gt;&lt;D xsi:type="xsd:double"&gt;17.1484418296505&lt;/D&gt;&lt;D xsi:type="xsd:double"&gt;17.2040650304604&lt;/D&gt;&lt;D xsi:type="xsd:double"&gt;17.5042400824067&lt;/D&gt;&lt;D xsi:type="xsd:double"&gt;17.8316581907775&lt;/D&gt;&lt;D xsi:type="xsd:double"&gt;17.6018228981549&lt;/D&gt;&lt;D xsi:type="xsd:double"&gt;19.2437665399098&lt;/D&gt;&lt;D xsi:type="xsd:double"&gt;18.542872934879&lt;/D&gt;&lt;D xsi:type="xsd:double"&gt;19.8716776123964&lt;/D&gt;&lt;D xsi:type="xsd:double"&gt;20.9598106076453&lt;/D&gt;&lt;D xsi:type="xsd:double"&gt;20.9102953388545&lt;/D&gt;&lt;D xsi:type="xsd:double"&gt;20.6955042195641&lt;/D&gt;&lt;D xsi:type="xsd:double"&gt;20.3139236001319&lt;/D&gt;&lt;D xsi:type="xsd:double"&gt;20.0681246498634&lt;/D&gt;&lt;D xsi:type="xsd:double"&gt;21.0230279546586&lt;/D&gt;&lt;D xsi:type="xsd:double"&gt;21.2268399622369&lt;/D&gt;&lt;D xsi:type="xsd:double"&gt;20.3309525550897&lt;/D&gt;&lt;D xsi:type="xsd:double"&gt;20.7266747160464&lt;/D&gt;&lt;D xsi:type="xsd:double"&gt;20.0767124180513&lt;/D&gt;&lt;D xsi:type="xsd:double"&gt;20.3758112025245&lt;/D&gt;&lt;D xsi:type="xsd:double"&gt;19.3719867041447&lt;/D&gt;&lt;D xsi:type="xsd:double"&gt;19.1360638628317&lt;/D&gt;&lt;D xsi:type="xsd:double"&gt;18.9048505931408&lt;/D&gt;&lt;D xsi:type="xsd:double"&gt;18.9560684752411&lt;/D&gt;&lt;D xsi:type="xsd:double"&gt;18.9696774877353&lt;/D&gt;&lt;D xsi:type="xsd:double"&gt;19.054380605764&lt;/D&gt;&lt;D xsi:type="xsd:double"&gt;19.494488021289&lt;/D&gt;&lt;D xsi:type="xsd:double"&gt;19.6878712054475&lt;/D&gt;&lt;D xsi:type="xsd:double"&gt;19.7766676256144&lt;/D&gt;&lt;D xsi:type="xsd:double"&gt;19.5073932259282&lt;/D&gt;&lt;D xsi:type="xsd:double"&gt;18.6216145428573&lt;/D&gt;&lt;D xsi:type="xsd:double"&gt;18.9604812019634&lt;/D&gt;&lt;D xsi:type="xsd:double"&gt;19.3308873144039&lt;/D&gt;&lt;D xsi:type="xsd:double"&gt;20.4333526678025&lt;/D&gt;&lt;D xsi:type="xsd:double"&gt;20.5095130501864&lt;/D&gt;&lt;D xsi:type="xsd:double"&gt;20.3509479948644&lt;/D&gt;&lt;D xsi:type="xsd:double"&gt;20.4594462412499&lt;/D&gt;&lt;D xsi:type="xsd:double"&gt;20.3243000010053&lt;/D&gt;&lt;D xsi:type="xsd:double"&gt;20.6776663667051&lt;/D&gt;&lt;D xsi:type="xsd:double"&gt;20.8538776095696&lt;/D&gt;&lt;D xsi:type="xsd:double"&gt;21.2334940913362&lt;/D&gt;&lt;D xsi:type="xsd:double"&gt;21.4740248670526&lt;/D&gt;&lt;D xsi:type="xsd:double"&gt;21.6969936294441&lt;/D&gt;&lt;D xsi:type="xsd:double"&gt;22.0441440316891&lt;/D&gt;&lt;D xsi:type="xsd:double"&gt;23.0949575462336&lt;/D&gt;&lt;D xsi:type="xsd:double"&gt;21.7379853082338&lt;/D&gt;&lt;D xsi:type="xsd:double"&gt;21.5281926924535&lt;/D&gt;&lt;D xsi:type="xsd:double"&gt;21.4142390734778&lt;/D&gt;&lt;D xsi:type="xsd:double"&gt;21.1651940917115&lt;/D&gt;&lt;D xsi:type="xsd:double"&gt;21.3417229721849&lt;/D&gt;&lt;D xsi:type="xsd:double"&gt;21.28441398439&lt;/D&gt;&lt;D xsi:type="xsd:double"&gt;22.1263316730634&lt;/D&gt;&lt;D xsi:type="xsd:double"&gt;22.1623592900558&lt;/D&gt;&lt;D xsi:type="xsd:double"&gt;20.5930253117558&lt;/D&gt;&lt;D xsi:type="xsd:double"&gt;21.3870322819392&lt;/D&gt;&lt;D xsi:type="xsd:double"&gt;21.779984488953&lt;/D&gt;&lt;D xsi:type="xsd:double"&gt;21.6147994260265&lt;/D&gt;&lt;D xsi:type="xsd:double"&gt;21.3833351994898&lt;/D&gt;&lt;D xsi:type="xsd:double"&gt;21.7419668156881&lt;/D&gt;&lt;D xsi:type="xsd:double"&gt;21.6009735211505&lt;/D&gt;&lt;D xsi:type="xsd:double"&gt;21.307190913606&lt;/D&gt;&lt;D xsi:type="xsd:double"&gt;21.3767954254448&lt;/D&gt;&lt;D xsi:type="xsd:double"&gt;21.4107779310174&lt;/D&gt;&lt;D xsi:type="xsd:double"&gt;21.0406655572059&lt;/D&gt;&lt;D xsi:type="xsd:double"&gt;20.890585611885&lt;/D&gt;&lt;D xsi:type="xsd:double"&gt;21.7414433656516&lt;/D&gt;&lt;D xsi:type="xsd:double"&gt;22.779610463933&lt;/D&gt;&lt;D xsi:type="xsd:double"&gt;23.2428252314679&lt;/D&gt;&lt;D xsi:type="xsd:double"&gt;23.8106257280257&lt;/D&gt;&lt;D xsi:type="xsd:double"&gt;23.421718721896&lt;/D&gt;&lt;D xsi:type="xsd:double"&gt;20.4015111254541&lt;/D&gt;&lt;D xsi:type="xsd:double"&gt;20.6017636593915&lt;/D&gt;&lt;D xsi:type="xsd:double"&gt;21.1255226622784&lt;/D&gt;&lt;D xsi:type="xsd:double"&gt;22.8208596041515&lt;/D&gt;&lt;D xsi:type="xsd:double"&gt;24.4380671094617&lt;/D&gt;&lt;D xsi:type="xsd:double"&gt;25.475087807937&lt;/D&gt;&lt;D xsi:type="xsd:double"&gt;26.0500386027094&lt;/D&gt;&lt;D xsi:type="xsd:double"&gt;26.5672547346082&lt;/D&gt;&lt;D xsi:type="xsd:double"&gt;27.386640314589&lt;/D&gt;&lt;D xsi:type="xsd:double"&gt;32.6388456891991&lt;/D&gt;&lt;D xsi:type="xsd:double"&gt;33.9564406756956&lt;/D&gt;&lt;D xsi:type="xsd:double"&gt;32.8161051447999&lt;/D&gt;&lt;D xsi:type="xsd:double"&gt;30.7415176633419&lt;/D&gt;&lt;D xsi:type="xsd:double"&gt;29.9548237399432&lt;/D&gt;&lt;D xsi:type="xsd:double"&gt;29.3045978460472&lt;/D&gt;&lt;D xsi:type="xsd:double"&gt;29.217045915489&lt;/D&gt;&lt;D xsi:type="xsd:double"&gt;28.7942908096657&lt;/D&gt;&lt;D xsi:type="xsd:double"&gt;28.9749511827945&lt;/D&gt;&lt;D xsi:type="xsd:double"&gt;29.5916172459906&lt;/D&gt;&lt;D xsi:type="xsd:double"&gt;29.818151009229&lt;/D&gt;&lt;D xsi:type="xsd:double"&gt;29.169436305382&lt;/D&gt;&lt;D xsi:type="xsd:double"&gt;28.079795065904&lt;/D&gt;&lt;D xsi:type="xsd:double"&gt;29.6723028308094&lt;/D&gt;&lt;D xsi:type="xsd:double"&gt;27.4166485427359&lt;/D&gt;&lt;D xsi:type="xsd:double"&gt;26.3481623774035&lt;/D&gt;&lt;D xsi:type="xsd:double"&gt;26.1270601777075&lt;/D&gt;&lt;D xsi:type="xsd:double"&gt;25.15540289862&lt;/D&gt;&lt;D xsi:type="xsd:double"&gt;24.2286242247432&lt;/D&gt;&lt;D xsi:type="xsd:double"&gt;24.4004674997681&lt;/D&gt;&lt;D xsi:type="xsd:double"&gt;26.0701847004889&lt;/D&gt;&lt;D xsi:type="xsd:double"&gt;25.5679466668471&lt;/D&gt;&lt;D xsi:type="xsd:double"&gt;25.0511680380136&lt;/D&gt;&lt;D xsi:type="xsd:double"&gt;26.2637528025067&lt;/D&gt;&lt;D xsi:type="xsd:double"&gt;26.3912542365573&lt;/D&gt;&lt;D xsi:type="xsd:double"&gt;25.8033883888995&lt;/D&gt;&lt;D xsi:type="xsd:double"&gt;25.1294668114032&lt;/D&gt;&lt;D xsi:type="xsd:double"&gt;23.9208114697886&lt;/D&gt;&lt;D xsi:type="xsd:double"&gt;23.7434451277647&lt;/D&gt;&lt;D xsi:type="xsd:double"&gt;23.8119291740017&lt;/D&gt;&lt;D xsi:type="xsd:double"&gt;24.1146103856997&lt;/D&gt;&lt;D xsi:type="xsd:double"&gt;24.2540511926671&lt;/D&gt;&lt;D xsi:type="xsd:double"&gt;23.6354942998195&lt;/D&gt;&lt;D xsi:type="xsd:double"&gt;23.9728940399308&lt;/D&gt;&lt;D xsi:type="xsd:double"&gt;23.7098491079252&lt;/D&gt;&lt;D xsi:type="xsd:double"&gt;23.5424499497249&lt;/D&gt;&lt;D xsi:type="xsd:double"&gt;25.4291024362936&lt;/D&gt;&lt;D xsi:type="xsd:double"&gt;25.6764283977536&lt;/D&gt;&lt;D xsi:type="xsd:double"&gt;26.3874920337693&lt;/D&gt;&lt;D xsi:type="xsd:double"&gt;25.9784759542759&lt;/D&gt;&lt;D xsi:type="xsd:double"&gt;25.7311115769199&lt;/D&gt;&lt;D xsi:type="xsd:double"&gt;25.5699898286256&lt;/D&gt;&lt;/FQL&gt;&lt;FQL&gt;&lt;Q&gt;DDR3512M-FDS^FG_PRICE(0)/MAX(FG_PRICE(0,-1AY))&lt;/Q&gt;&lt;R&gt;1&lt;/R&gt;&lt;C&gt;1&lt;/C&gt;&lt;D xsi:type="xsd:double"&gt;0.917507758065823&lt;/D&gt;&lt;/FQL&gt;&lt;FQL&gt;&lt;Q&gt;PASP-FDS^FG_PRICE(0)/MAX(FG_PRICE(0,-1AY))&lt;/Q&gt;&lt;R&gt;1&lt;/R&gt;&lt;C&gt;1&lt;/C&gt;&lt;D xsi:type="xsd:double"&gt;0.671475409836066&lt;/D&gt;&lt;/FQL&gt;&lt;FQL&gt;&lt;Q&gt;PLATI-FDS^FG_PRICE(0)/MAX(FG_PRICE(0,-1AY))&lt;/Q&gt;&lt;R&gt;1&lt;/R&gt;&lt;C&gt;1&lt;/C&gt;&lt;D xsi:type="xsd:double"&gt;0.985212569316081&lt;/D&gt;&lt;/FQL&gt;&lt;FQL&gt;&lt;Q&gt;W-FDS^FG_PRICE(0)/MAX(FG_PRICE(0,-1AY))&lt;/Q&gt;&lt;R&gt;1&lt;/R&gt;&lt;C&gt;1&lt;/C&gt;&lt;D xsi:type="xsd:double"&gt;0.856626109832292&lt;/D&gt;&lt;/FQL&gt;&lt;FQL&gt;&lt;Q&gt;COPP-FDS^FG_PRICE(0)/MAX(FG_PRICE(0,-1AY))&lt;/Q&gt;&lt;R&gt;1&lt;/R&gt;&lt;C&gt;1&lt;/C&gt;&lt;D xsi:type="xsd:double"&gt;1&lt;/D&gt;&lt;/FQL&gt;&lt;FQL&gt;&lt;Q&gt;TUR^FG_PRICE_MAVG(0,,,,60)&lt;/Q&gt;&lt;R&gt;1&lt;/R&gt;&lt;C&gt;1&lt;/C&gt;&lt;D xsi:type="xsd:double"&gt;38.073082&lt;/D&gt;&lt;/FQL&gt;&lt;FQL&gt;&lt;Q&gt;INDA^FG_PRICE_MAVG(0,,,,60)&lt;/Q&gt;&lt;R&gt;1&lt;/R&gt;&lt;C&gt;1&lt;/C&gt;&lt;D xsi:type="xsd:double"&gt;51.675915&lt;/D&gt;&lt;/FQL&gt;&lt;FQL&gt;&lt;Q&gt;EWY^FG_PRICE_MAVG(0,,,,60)&lt;/Q&gt;&lt;R&gt;1&lt;/R&gt;&lt;C&gt;1&lt;/C&gt;&lt;D xsi:type="xsd:double"&gt;65.03767&lt;/D&gt;&lt;/FQL&gt;&lt;FQL&gt;&lt;Q&gt;EPU^FG_PRICE_MAVG(0,,,,60)&lt;/Q&gt;&lt;R&gt;1&lt;/R&gt;&lt;C&gt;1&lt;/C&gt;&lt;D xsi:type="xsd:double"&gt;39.392937&lt;/D&gt;&lt;/FQL&gt;&lt;FQL&gt;&lt;Q&gt;ECH^FG_PRICE_MAVG(0,,,,60)&lt;/Q&gt;&lt;R&gt;1&lt;/R&gt;&lt;C&gt;1&lt;/C&gt;&lt;D xsi:type="xsd:double"&gt;26.7865&lt;/D&gt;&lt;/FQL&gt;&lt;FQL&gt;&lt;Q&gt;VNM^FG_TOTAL_RETURNC(0,-12AM)&lt;/Q&gt;&lt;R&gt;1&lt;/R&gt;&lt;C&gt;1&lt;/C&gt;&lt;D xsi:type="xsd:double"&gt;10.652267&lt;/D&gt;&lt;/FQL&gt;&lt;FQL&gt;&lt;Q&gt;UAE^PERCENT_CHANGE(FMA_EPS(+1,0,,,,"PORTAGG","MEAN"),FMA_EPS(+1,-1AM,,,,"PORTAGG","MEAN"))&lt;/Q&gt;&lt;R&gt;1&lt;/R&gt;&lt;C&gt;1&lt;/C&gt;&lt;D xsi:type="xsd:double"&gt;5.65176143114053&lt;/D&gt;&lt;/FQL&gt;&lt;FQL&gt;&lt;Q&gt;SET-BKK^FG_TOTAL_RETURNC(0,-1AM)&lt;/Q&gt;&lt;R&gt;1&lt;/R&gt;&lt;C&gt;1&lt;/C&gt;&lt;D xsi:type="xsd:double"&gt;1.1514902&lt;/D&gt;&lt;/FQL&gt;&lt;FQL&gt;&lt;Q&gt;MCHI^FG_TOTAL_RETURNC(0,-6AM)&lt;/Q&gt;&lt;R&gt;1&lt;/R&gt;&lt;C&gt;1&lt;/C&gt;&lt;D xsi:type="xsd:double"&gt;12.411952&lt;/D&gt;&lt;/FQL&gt;&lt;FQL&gt;&lt;Q&gt;GREK^P_PRICE(0)/P_PRICE_LOW_PR(0,,,,,,"PRICE","INTRA","52W")-1&lt;/Q&gt;&lt;R&gt;1&lt;/R&gt;&lt;C&gt;1&lt;/C&gt;&lt;D xsi:type="xsd:double"&gt;0.39908254&lt;/D&gt;&lt;/FQL&gt;&lt;FQL&gt;&lt;Q&gt;EZA^FMA_PCT_ABOVE_MAVG(200,0,,,,"PORTAGG")&lt;/Q&gt;&lt;R&gt;1&lt;/R&gt;&lt;C&gt;1&lt;/C&gt;&lt;D xsi:type="xsd:double"&gt;66.6666666666667&lt;/D&gt;&lt;/FQL&gt;&lt;FQL&gt;&lt;Q&gt;EWY^PERCENT_CHANGE(FMA_EPS(+1,0,,,,"PORTAGG","MEAN"),FMA_EPS(+1,-3AM,,,,"PORTAGG","MEAN"))&lt;/Q&gt;&lt;R&gt;1&lt;/R&gt;&lt;C&gt;1&lt;/C&gt;&lt;D xsi:type="xsd:double"&gt;5.40866355878225&lt;/D&gt;&lt;/FQL&gt;&lt;FQL&gt;&lt;Q&gt;EWT^FG_TOTAL_RETURNC(0,-3AM)&lt;/Q&gt;&lt;R&gt;1&lt;/R&gt;&lt;C&gt;1&lt;/C&gt;&lt;D xsi:type="xsd:double"&gt;10.609674&lt;/D&gt;&lt;/FQL&gt;&lt;FQL&gt;&lt;Q&gt;EPU^P_PRICE(0)/P_PRICE_HIGH_PR(0,,,,,,"PRICE","INTRA","52W")&lt;/Q&gt;&lt;R&gt;1&lt;/R&gt;&lt;C&gt;1&lt;/C&gt;&lt;D xsi:type="xsd:double"&gt;0.99413884&lt;/D&gt;&lt;/FQL&gt;&lt;FQL&gt;&lt;Q&gt;EPHE^FG_TOTAL_RETURNC(0,-12AM)&lt;/Q&gt;&lt;R&gt;1&lt;/R&gt;&lt;C&gt;1&lt;/C&gt;&lt;D xsi:type="xsd:double"&gt;0.071144104&lt;/D&gt;&lt;/FQL&gt;&lt;FQL&gt;&lt;Q&gt;EIDO^PERCENT_CHANGE(FMA_EPS(+1,0,,,,"PORTAGG","MEAN"),FMA_EPS(+1,-1AM,,,,"PORTAGG","MEAN"))&lt;/Q&gt;&lt;R&gt;1&lt;/R&gt;&lt;C&gt;1&lt;/C&gt;&lt;D xsi:type="xsd:double"&gt;1.62195897350829&lt;/D&gt;&lt;/FQL&gt;&lt;FQL&gt;&lt;Q&gt;CNYA^FG_TOTAL_RETURNC(0,-1AM)&lt;/Q&gt;&lt;R&gt;1&lt;/R&gt;&lt;C&gt;1&lt;/C&gt;&lt;D xsi:type="xsd:double"&gt;4.172981&lt;/D&gt;&lt;/FQL&gt;&lt;FQL&gt;&lt;Q&gt;VWO^P_PRICE(0)/P_PRICE_LOW_PR(0,,,,,,"PRICE","INTRA","52W")-1&lt;/Q&gt;&lt;R&gt;1&lt;/R&gt;&lt;C&gt;1&lt;/C&gt;&lt;D xsi:type="xsd:double"&gt;0.1985048&lt;/D&gt;&lt;/FQL&gt;&lt;FQL&gt;&lt;Q&gt;URTH^FMA_PCT_ABOVE_MAVG(200,0,,,,"PORTAGG")&lt;/Q&gt;&lt;R&gt;1&lt;/R&gt;&lt;C&gt;1&lt;/C&gt;&lt;D xsi:type="xsd:double"&gt;76.1122518822724&lt;/D&gt;&lt;/FQL&gt;&lt;FQL&gt;&lt;Q&gt;VWO^SIZE(FG_CONSTITUENTS)&lt;/Q&gt;&lt;R&gt;1&lt;/R&gt;&lt;C&gt;1&lt;/C&gt;&lt;D xsi:type="xsd:long"&gt;4781&lt;/D&gt;&lt;/FQL&gt;&lt;FQL&gt;&lt;Q&gt;TUR^FMA_COS_DOWN("EPS","1M",+1,NOW,,,"PORTAGG","MEANR")&lt;/Q&gt;&lt;R&gt;1&lt;/R&gt;&lt;C&gt;1&lt;/C&gt;&lt;D xsi:type="xsd:double"&gt;18&lt;/D&gt;&lt;/FQL&gt;&lt;FQL&gt;&lt;Q&gt;GREK^FMA_COS_UP("EPS","1M",+1,NOW,,,"PORTAGG","MEANR")&lt;/Q&gt;&lt;R&gt;1&lt;/R&gt;&lt;C&gt;1&lt;/C&gt;&lt;D xsi:type="xsd:double"&gt;10&lt;/D&gt;&lt;/FQL&gt;&lt;FQL&gt;&lt;Q&gt;EWM^SIZE(FG_CONSTITUENTS)&lt;/Q&gt;&lt;R&gt;1&lt;/R&gt;&lt;C&gt;1&lt;/C&gt;&lt;D xsi:type="xsd:long"&gt;33&lt;/D&gt;&lt;/FQL&gt;&lt;FQL&gt;&lt;Q&gt;ECH^FMA_COS_DOWN("EPS","1M",+1,NOW,,,"PORTAGG","MEANR")&lt;/Q&gt;&lt;R&gt;1&lt;/R&gt;&lt;C&gt;1&lt;/C&gt;&lt;D xsi:type="xsd:double"&gt;10&lt;/D&gt;&lt;/FQL&gt;&lt;FQL&gt;&lt;Q&gt;EWY^FMA_RBICS_REV_CURRENT(30, LOC, "PORTAGG")&lt;/Q&gt;&lt;R&gt;1&lt;/R&gt;&lt;C&gt;1&lt;/C&gt;&lt;D xsi:type="xsd:double"&gt;14.7627270982913&lt;/D&gt;&lt;/FQL&gt;&lt;FQL&gt;&lt;Q&gt;MCHI^FG_ROE(0)&lt;/Q&gt;&lt;R&gt;1&lt;/R&gt;&lt;C&gt;1&lt;/C&gt;&lt;D xsi:type="xsd:double"&gt;10.6623713686892&lt;/D&gt;&lt;/FQL&gt;&lt;FQL&gt;&lt;Q&gt;TRYVN10Y-FDS^FG_YIELD_NAME&lt;/Q&gt;&lt;R&gt;1&lt;/R&gt;&lt;C&gt;1&lt;/C&gt;&lt;D xsi:type="xsd:string"&gt;Treasury - Vietnam Benchmark Bond 10Y&lt;/D&gt;&lt;/FQL&gt;&lt;FQL&gt;&lt;Q&gt;TRYPH10Y-FDS^FG_YIELD_NAME&lt;/Q&gt;&lt;R&gt;1&lt;/R&gt;&lt;C&gt;1&lt;/C&gt;&lt;D xsi:type="xsd:string"&gt;Philippines Benchmark Bond - 10 Year&lt;/D&gt;&lt;/FQL&gt;&lt;FQL&gt;&lt;Q&gt;REFTHREPO-FDS^(SUBARRAY(NOT_NA(NO_REPEAT_F(FG_YIELD(NOW,-10AY,D))),0,1)-SUBARRAY(NOT_NA(NO_REPEAT_F(FG_YIELD(NOW,-10AY,D))),1,1))*100&lt;/Q&gt;&lt;R&gt;1&lt;/R&gt;&lt;C&gt;1&lt;/C&gt;&lt;D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xsi:type="xsd:double"&gt;25&lt;/D&gt;&lt;/FQL&gt;&lt;FQL&gt;&lt;Q&gt;REFZAREPO-FDS^FG_YIELD(NOW,,,0)&lt;/Q&gt;&lt;R&gt;1&lt;/R&gt;&lt;C&gt;1&lt;/C&gt;&lt;D xsi:type="xsd:double"&gt;8.25&lt;/D&gt;&lt;/FQL&gt;&lt;FQL&gt;&lt;Q&gt;REFMYON-FDS^PROPER_NAME(0,,,"SECURITY","NAME")&lt;/Q&gt;&lt;R&gt;1&lt;/R&gt;&lt;C&gt;1&lt;/C&gt;&lt;D xsi:type="xsd:string"&gt;Malaysia Policy Rate - Overnight&lt;/D&gt;&lt;/FQL&gt;&lt;FQL&gt;&lt;Q&gt;REFCNRMB-FDS^(SUBARRAY(NOT_NA(NO_REPEAT_F(FG_YIELD(NOW,-10AY,D))),0,1)-SUBARRAY(NOT_NA(NO_REPEAT_F(FG_YIELD(NOW,-10AY,D))),1,1))*100&lt;/Q&gt;&lt;R&gt;1&lt;/R&gt;&lt;C&gt;1&lt;/C&gt;&lt;D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xsi:type="xsd:double"&gt;-9.99999999999996&lt;/D&gt;&lt;/FQL&gt;&lt;FQL&gt;&lt;Q&gt;TRYCN10Y-FDS^PCTCHG(FG_YIELD(0,,,,"YTM"),FG_YIELD(-1AM,,,,"YTM"))&lt;/Q&gt;&lt;R&gt;1&lt;/R&gt;&lt;C&gt;1&lt;/C&gt;&lt;D xsi:type="xsd:double"&gt;1.9520868&lt;/D&gt;&lt;/FQL&gt;&lt;FQL&gt;&lt;Q&gt;TRYMY10Y-FDS^PCTCHG(FG_YIELD(0,,,,"YTM"),FG_YIELD(-1AM,,,,"YTM"))&lt;/Q&gt;&lt;R&gt;1&lt;/R&gt;&lt;C&gt;1&lt;/C&gt;&lt;D xsi:type="xsd:double"&gt;-3.1159053&lt;/D&gt;&lt;/FQL&gt;&lt;FQL&gt;&lt;Q&gt;TRYGR10Y-FDS^FG_YIELD_NAME&lt;/Q&gt;&lt;R&gt;1&lt;/R&gt;&lt;C&gt;1&lt;/C&gt;&lt;D xsi:type="xsd:string"&gt;Greece Benchmark Bond - 10 Year&lt;/D&gt;&lt;/FQL&gt;&lt;FQL&gt;&lt;Q&gt;CC_IN^IMF_IFS_RCPI_Q(0)&lt;/Q&gt;&lt;R&gt;1&lt;/R&gt;&lt;C&gt;1&lt;/C&gt;&lt;D xsi:type="xsd:double"&gt;5.014141&lt;/D&gt;&lt;/FQL&gt;&lt;FQL&gt;&lt;Q&gt;VWO^FG_FCF_YIELD_NTM(0)&lt;/Q&gt;&lt;R&gt;1&lt;/R&gt;&lt;C&gt;1&lt;/C&gt;&lt;D xsi:type="xsd:double"&gt;5.35599074981756&lt;/D&gt;&lt;/FQL&gt;&lt;FQL&gt;&lt;Q&gt;KSA^FMA_PE(NTMA,0,,,"PORTAGG","MEANR")&lt;/Q&gt;&lt;R&gt;1&lt;/R&gt;&lt;C&gt;1&lt;/C&gt;&lt;D xsi:type="xsd:double"&gt;17.0371127059869&lt;/D&gt;&lt;/FQL&gt;&lt;FQL&gt;&lt;Q&gt;UAE^JULIAN(FMA_DIV_YLD(NTMA,NOW,NOW,M,"PORTAGG","MEANR").DATES)&lt;/Q&gt;&lt;R&gt;1&lt;/R&gt;&lt;C&gt;1&lt;/C&gt;&lt;D xsi:type="xsd:long"&gt;45412&lt;/D&gt;&lt;/FQL&gt;&lt;FQL&gt;&lt;Q&gt;QAT^FMA_EVAL_EBITDA(NTMA,0,,,"PORTAGG","MEANR")&lt;/Q&gt;&lt;R&gt;1&lt;/R&gt;&lt;C&gt;1&lt;/C&gt;&lt;D xsi:type="xsd:double"&gt;9.66762463514304&lt;/D&gt;&lt;/FQL&gt;&lt;FQL&gt;&lt;Q&gt;INDA^FMA_DIV_YLD(NTMA,NOW,NOW,M,"PORTAGG","MEANR")&lt;/Q&gt;&lt;R&gt;1&lt;/R&gt;&lt;C&gt;1&lt;/C&gt;&lt;D xsi:type="xsd:double"&gt;1.33445874329723&lt;/D&gt;&lt;/FQL&gt;&lt;FQL&gt;&lt;Q&gt;EZA^FMA_PE(LTM,0,,,"PORTAGG","MEANR")&lt;/Q&gt;&lt;R&gt;1&lt;/R&gt;&lt;C&gt;1&lt;/C&gt;&lt;D xsi:type="xsd:double"&gt;11.8199449549233&lt;/D&gt;&lt;/FQL&gt;&lt;FQL&gt;&lt;Q&gt;EWW^FMA_EVAL_EBIT(LTMA,NOW,NOW,M,"PORTAGG","MEANR")&lt;/Q&gt;&lt;R&gt;1&lt;/R&gt;&lt;C&gt;1&lt;/C&gt;&lt;D xsi:type="xsd:double"&gt;10.4011907861917&lt;/D&gt;&lt;/FQL&gt;&lt;FQL&gt;&lt;Q&gt;EWM^FG_FCF_YIELD_NTM(0)&lt;/Q&gt;&lt;R&gt;1&lt;/R&gt;&lt;C&gt;1&lt;/C&gt;&lt;D xsi:type="xsd:double"&gt;5.69309552521013&lt;/D&gt;&lt;/FQL&gt;&lt;FQL&gt;&lt;Q&gt;EPOL^FMA_PE(NTMA,0,,,"PORTAGG","MEANR")&lt;/Q&gt;&lt;R&gt;1&lt;/R&gt;&lt;C&gt;1&lt;/C&gt;&lt;D xsi:type="xsd:double"&gt;9.00430569000537&lt;/D&gt;&lt;/FQL&gt;&lt;FQL&gt;&lt;Q&gt;EIDO^JULIAN(FMA_DIV_YLD(NTMA,NOW,NOW,M,"PORTAGG","MEANR").DATES)&lt;/Q&gt;&lt;R&gt;1&lt;/R&gt;&lt;C&gt;1&lt;/C&gt;&lt;D xsi:type="xsd:long"&gt;45412&lt;/D&gt;&lt;/FQL&gt;&lt;FQL&gt;&lt;Q&gt;EPHE^FMA_ROE(NTMA,-20AY,NOW,FY,"PORTAGG","MEANR")&lt;/Q&gt;&lt;R&gt;20&lt;/R&gt;&lt;C&gt;1&lt;/C&gt;&lt;D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xsi:type="xsd:double"&gt;8.91575729801008&lt;/D&gt;&lt;D xsi:type="xsd:double"&gt;9.59945410063992&lt;/D&gt;&lt;D xsi:type="xsd:double"&gt;10.6731246326263&lt;/D&gt;&lt;D xsi:type="xsd:double"&gt;11.9407094450378&lt;/D&gt;&lt;/FQL&gt;&lt;FQL&gt;&lt;Q&gt;KSA^FMA_ROE(NTMA,-20AY,NOW,FY,"PORTAGG","MEANR")&lt;/Q&gt;&lt;R&gt;20&lt;/R&gt;&lt;C&gt;1&lt;/C&gt;&lt;D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xsi:type="xsd:double"&gt;11.2305559842023&lt;/D&gt;&lt;D xsi:type="xsd:double"&gt;10.1469870541411&lt;/D&gt;&lt;D xsi:type="xsd:double"&gt;12.7997878070165&lt;/D&gt;&lt;D xsi:type="xsd:double"&gt;13.7729696634709&lt;/D&gt;&lt;D xsi:type="xsd:double"&gt;11.7570018927439&lt;/D&gt;&lt;/FQL&gt;&lt;FQL&gt;&lt;Q&gt;TRYIN10Y-FDS^FG_YIELD(-10AY,0,Y,,"YTM")&lt;/Q&gt;&lt;R&gt;10&lt;/R&gt;&lt;C&gt;1&lt;/C&gt;&lt;D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xsi:type="xsd:double"&gt;7.19&lt;/D&gt;&lt;/FQL&gt;&lt;FQL&gt;&lt;Q&gt;CAGDPY@BR^EE_ACTUAL_ANNUAL(MED,0)&lt;/Q&gt;&lt;R&gt;1&lt;/R&gt;&lt;C&gt;1&lt;/C&gt;&lt;D xsi:type="xsd:double"&gt;-1.41835074191142&lt;/D&gt;&lt;/FQL&gt;&lt;FQL&gt;&lt;Q&gt;CC_MY^FG_COMPANY_NAME&lt;/Q&gt;&lt;R&gt;1&lt;/R&gt;&lt;C&gt;1&lt;/C&gt;&lt;D xsi:type="xsd:string"&gt;Malaysia&lt;/D&gt;&lt;/FQL&gt;&lt;FQL&gt;&lt;Q&gt;USDQAR^FG_COMPANY_NAME&lt;/Q&gt;&lt;R&gt;1&lt;/R&gt;&lt;C&gt;1&lt;/C&gt;&lt;D xsi:type="xsd:string"&gt;Qatari Rial per U.S. Dollar&lt;/D&gt;&lt;/FQL&gt;&lt;FQL&gt;&lt;Q&gt;USDBRL^FG_PRICE_CHANGE(0,-6AM)&lt;/Q&gt;&lt;R&gt;1&lt;/R&gt;&lt;C&gt;1&lt;/C&gt;&lt;D xsi:type="xsd:double"&gt;4.4909716&lt;/D&gt;&lt;/FQL&gt;&lt;FQL&gt;&lt;Q&gt;USDMYR^FG_PRICE_CHANGE(0,-1AY)&lt;/Q&gt;&lt;R&gt;1&lt;/R&gt;&lt;C&gt;1&lt;/C&gt;&lt;D xsi:type="xsd:double"&gt;3.602612&lt;/D&gt;&lt;/FQL&gt;&lt;FQL&gt;&lt;Q&gt;USDCLP^STD(FG_PRICE_CHANGE(0,-3AY,M))&lt;/Q&gt;&lt;R&gt;1&lt;/R&gt;&lt;C&gt;1&lt;/C&gt;&lt;D xsi:type="xsd:double"&gt;4.3981640909495&lt;/D&gt;&lt;/FQL&gt;&lt;FQL&gt;&lt;Q&gt;FC0000CL^FMA_EPS(NTMA,-20AY,0,CY,,"PORTAGG","MEANR")&lt;/Q&gt;&lt;R&gt;20&lt;/R&gt;&lt;C&gt;1&lt;/C&gt;&lt;D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xsi:type="xsd:double"&gt;28.7106028961196&lt;/D&gt;&lt;/FQL&gt;&lt;FQL&gt;&lt;Q&gt;EPOL^P_PRICE_RETURNS_PR('52W',2,-10AY,0,AM)&lt;/Q&gt;&lt;R&gt;121&lt;/R&gt;&lt;C&gt;1&lt;/C&gt;&lt;D xsi:type="xsd:double"&gt;16.2436&lt;/D&gt;&lt;D xsi:type="xsd:double"&gt;13.355314&lt;/D&gt;&lt;D xsi:type="xsd:double"&gt;13.44831&lt;/D&gt;&lt;D xsi:type="xsd:double"&gt;4.0216804&lt;/D&gt;&lt;D xsi:type="xsd:double"&gt;7.663119&lt;/D&gt;&lt;D xsi:type="xsd:double"&gt;-9.925175&lt;/D&gt;&lt;D xsi:type="xsd:double"&gt;-11.203176&lt;/D&gt;&lt;D xsi:type="xsd:double"&gt;-10.87985&lt;/D&gt;&lt;D xsi:type="xsd:double"&gt;-20.318491&lt;/D&gt;&lt;D xsi:type="xsd:double"&gt;-19.486666&lt;/D&gt;&lt;D xsi:type="xsd:double"&gt;-20.805412&lt;/D&gt;&lt;D xsi:type="xsd:double"&gt;-14.472026&lt;/D&gt;&lt;D xsi:type="xsd:double"&gt;-6.431651&lt;/D&gt;&lt;D xsi:type="xsd:double"&gt;-19.425547&lt;/D&gt;&lt;D xsi:type="xsd:double"&gt;-18.68239&lt;/D&gt;&lt;D xsi:type="xsd:double"&gt;-20.06008&lt;/D&gt;&lt;D xsi:type="xsd:double"&gt;-19.915146&lt;/D&gt;&lt;D xsi:type="xsd:double"&gt;-15.693784&lt;/D&gt;&lt;D xsi:type="xsd:double"&gt;-25.597292&lt;/D&gt;&lt;D xsi:type="xsd:double"&gt;-27.835173&lt;/D&gt;&lt;D xsi:type="xsd:double"&gt;-26.338047&lt;/D&gt;&lt;D xsi:type="xsd:double"&gt;-22.911919&lt;/D&gt;&lt;D xsi:type="xsd:double"&gt;-10.207051&lt;/D&gt;&lt;D xsi:type="xsd:double"&gt;-19.492233&lt;/D&gt;&lt;D xsi:type="xsd:double"&gt;-30.403149&lt;/D&gt;&lt;D xsi:type="xsd:double"&gt;-26.886797&lt;/D&gt;&lt;D xsi:type="xsd:double"&gt;-22.654062&lt;/D&gt;&lt;D xsi</t>
        </r>
      </text>
    </comment>
    <comment ref="A4" authorId="0" shapeId="0" xr:uid="{580EBB4C-16F0-47DE-AEC3-737513FFC80F}">
      <text>
        <r>
          <rPr>
            <b/>
            <sz val="9"/>
            <color indexed="81"/>
            <rFont val="Tahoma"/>
            <charset val="1"/>
          </rPr>
          <t>:type="xsd:double"&gt;-13.3760395&lt;/D&gt;&lt;D xsi:type="xsd:double"&gt;-17.210669&lt;/D&gt;&lt;D xsi:type="xsd:double"&gt;-18.794573&lt;/D&gt;&lt;D xsi:type="xsd:double"&gt;-12.095136&lt;/D&gt;&lt;D xsi:type="xsd:double"&gt;2.021706&lt;/D&gt;&lt;D xsi:type="xsd:double"&gt;21.899868&lt;/D&gt;&lt;D xsi:type="xsd:double"&gt;19.470156&lt;/D&gt;&lt;D xsi:type="xsd:double"&gt;16.894627&lt;/D&gt;&lt;D xsi:type="xsd:double"&gt;15.62283&lt;/D&gt;&lt;D xsi:type="xsd:double"&gt;33.953465&lt;/D&gt;&lt;D xsi:type="xsd:double"&gt;45.50177&lt;/D&gt;&lt;D xsi:type="xsd:double"&gt;52.210415&lt;/D&gt;&lt;D xsi:type="xsd:double"&gt;36.57409&lt;/D&gt;&lt;D xsi:type="xsd:double"&gt;52.93485&lt;/D&gt;&lt;D xsi:type="xsd:double"&gt;58.197&lt;/D&gt;&lt;D xsi:type="xsd:double"&gt;63.095116&lt;/D&gt;&lt;D xsi:type="xsd:double"&gt;51.01439&lt;/D&gt;&lt;D xsi:type="xsd:double"&gt;54.146862&lt;/D&gt;&lt;D xsi:type="xsd:double"&gt;31.762087&lt;/D&gt;&lt;D xsi:type="xsd:double"&gt;16.816282&lt;/D&gt;&lt;D xsi:type="xsd:double"&gt;23.584318&lt;/D&gt;&lt;D xsi:type="xsd:double"&gt;2.258706&lt;/D&gt;&lt;D xsi:type="xsd:double"&gt;-0.13257861&lt;/D&gt;&lt;D xsi:type="xsd:double"&gt;-9.300786&lt;/D&gt;&lt;D xsi:type="xsd:double"&gt;-7.015461&lt;/D&gt;&lt;D xsi:type="xsd:double"&gt;-13.512003&lt;/D&gt;&lt;D xsi:type="xsd:double"&gt;-15.378016&lt;/D&gt;&lt;D xsi:type="xsd:double"&gt;-13.818693&lt;/D&gt;&lt;D xsi:type="xsd:double"&gt;-10.727966&lt;/D&gt;&lt;D xsi:type="xsd:double"&gt;-16.876476&lt;/D&gt;&lt;D xsi:type="xsd:double"&gt;-17.099672&lt;/D&gt;&lt;D xsi:type="xsd:double"&gt;-8.147966&lt;/D&gt;&lt;D xsi:type="xsd:double"&gt;-8.454597&lt;/D&gt;&lt;D xsi:type="xsd:double"&gt;-8.838898&lt;/D&gt;&lt;D xsi:type="xsd:double"&gt;0.66725016&lt;/D&gt;&lt;D xsi:type="xsd:double"&gt;4.0299416&lt;/D&gt;&lt;D xsi:type="xsd:double"&gt;-9.454012&lt;/D&gt;&lt;D xsi:type="xsd:double"&gt;-5.4318905&lt;/D&gt;&lt;D xsi:type="xsd:double"&gt;-3.4941137&lt;/D&gt;&lt;D xsi:type="xsd:double"&gt;-2.004397&lt;/D&gt;&lt;D xsi:type="xsd:double"&gt;-6.6547213&lt;/D&gt;&lt;D xsi:type="xsd:double"&gt;-7.8453064&lt;/D&gt;&lt;D xsi:type="xsd:double"&gt;-10.136837&lt;/D&gt;&lt;D xsi:type="xsd:double"&gt;-41.04525&lt;/D&gt;&lt;D xsi:type="xsd:double"&gt;-35.62659&lt;/D&gt;&lt;D xsi:type="xsd:double"&gt;-32.04546&lt;/D&gt;&lt;D xsi:type="xsd:double"&gt;-22.928005&lt;/D&gt;&lt;D xsi:type="xsd:double"&gt;-23.153358&lt;/D&gt;&lt;D xsi:type="xsd:double"&gt;-5.5116596&lt;/D&gt;&lt;D xsi:type="xsd:double"&gt;-16.585482&lt;/D&gt;&lt;D xsi:type="xsd:double"&gt;-23.784328&lt;/D&gt;&lt;D xsi:type="xsd:double"&gt;-18.772394&lt;/D&gt;&lt;D xsi:type="xsd:double"&gt;-4.922676&lt;/D&gt;&lt;D xsi:type="xsd:double"&gt;-9.181899&lt;/D&gt;&lt;D xsi:type="xsd:double"&gt;-0.51300526&lt;/D&gt;&lt;D xsi:type="xsd:double"&gt;39.24613&lt;/D&gt;&lt;D xsi:type="xsd:double"&gt;39.54128&lt;/D&gt;&lt;D xsi:type="xsd:double"&gt;50.457775&lt;/D&gt;&lt;D xsi:type="xsd:double"&gt;27.150356&lt;/D&gt;&lt;D xsi:type="xsd:double"&gt;27.484535&lt;/D&gt;&lt;D xsi:type="xsd:double"&gt;19.240892&lt;/D&gt;&lt;D xsi:type="xsd:double"&gt;31.43637&lt;/D&gt;&lt;D xsi:type="xsd:double"&gt;54.621292&lt;/D&gt;&lt;D xsi:type="xsd:double"&gt;27.040028&lt;/D&gt;&lt;D xsi:type="xsd:double"&gt;3.9955497&lt;/D&gt;&lt;D xsi:type="xsd:double"&gt;16.899956&lt;/D&gt;&lt;D xsi:type="xsd:double"&gt;5.7674646&lt;/D&gt;&lt;D xsi:type="xsd:double"&gt;3.2526493&lt;/D&gt;&lt;D xsi:type="xsd:double"&gt;-4.219204&lt;/D&gt;&lt;D xsi:type="xsd:double"&gt;-24.350203&lt;/D&gt;&lt;D xsi:type="xsd:double"&gt;-30.69936&lt;/D&gt;&lt;D xsi:type="xsd:double"&gt;-37.80154&lt;/D&gt;&lt;D xsi:type="xsd:double"&gt;-34.65712&lt;/D&gt;&lt;D xsi:type="xsd:double"&gt;-45.326378&lt;/D&gt;&lt;D xsi:type="xsd:double"&gt;-51.88715&lt;/D&gt;&lt;D xsi:type="xsd:double"&gt;-31.91026&lt;/D&gt;&lt;D xsi:type="xsd:double"&gt;-24.842178&lt;/D&gt;&lt;D xsi:type="xsd:double"&gt;-24.95736&lt;/D&gt;&lt;D xsi:type="xsd:double"&gt;-20.569874&lt;/D&gt;&lt;D xsi:type="xsd:double"&gt;-21.893597&lt;/D&gt;&lt;D xsi:type="xsd:double"&gt;-6.5781174&lt;/D&gt;&lt;D xsi:type="xsd:double"&gt;15.744055&lt;/D&gt;&lt;D xsi:type="xsd:double"&gt;39.695526&lt;/D&gt;&lt;D xsi:type="xsd:double"&gt;60.90498&lt;/D&gt;&lt;D xsi:type="xsd:double"&gt;37.534214&lt;/D&gt;&lt;D xsi:type="xsd:double"&gt;43.004047&lt;/D&gt;&lt;D xsi:type="xsd:double"&gt;78.65765&lt;/D&gt;&lt;D xsi:type="xsd:double"&gt;51.02204&lt;/D&gt;&lt;D xsi:type="xsd:double"&gt;51.804806&lt;/D&gt;&lt;D xsi:type="xsd:double"&gt;27.490734&lt;/D&gt;&lt;D xsi:type="xsd:double"&gt;47.042393&lt;/D&gt;&lt;D xsi:type="xsd:double"&gt;61.706398&lt;/D&gt;&lt;D xsi:type="xsd:double"&gt;40.835785&lt;/D&gt;&lt;D xsi:type="xsd:double"&gt;50.26088&lt;/D&gt;&lt;/FQL&gt;&lt;FQL&gt;&lt;Q&gt;INDA^FMA_DIV_YLD(NTMA,-10AY,0,AM,"PORTAGG","MEANR")&lt;/Q&gt;&lt;R&gt;121&lt;/R&gt;&lt;C&gt;1&lt;/C&gt;&lt;D xsi:type="xsd:double"&gt;1.63608335057507&lt;/D&gt;&lt;D xsi:type="xsd:double"&gt;1.53988149503525&lt;/D&gt;&lt;D xsi:type="xsd:double"&gt;1.59165549793761&lt;/D&gt;&lt;D xsi:type="xsd:double"&gt;1.58827888687474&lt;/D&gt;&lt;D xsi:type="xsd:double"&gt;1.56913773012936&lt;/D&gt;&lt;D xsi:type="xsd:double"&gt;1.65213422279381&lt;/D&gt;&lt;D xsi:type="xsd:double"&gt;1.53562846469562&lt;/D&gt;&lt;D xsi:type="xsd:double"&gt;1.63328254090901&lt;/D&gt;&lt;D xsi:type="xsd:double"&gt;1.53956822496622&lt;/D&gt;&lt;D xsi:type="xsd:double"&gt;1.47432928871677&lt;/D&gt;&lt;D xsi:type="xsd:double"&gt;1.49240452032967&lt;/D&gt;&lt;D xsi:type="xsd:double"&gt;1.53819667528978&lt;/D&gt;&lt;D xsi:type="xsd:double"&gt;1.66225454829906&lt;/D&gt;&lt;D xsi:type="xsd:double"&gt;1.70966685882507&lt;/D&gt;&lt;D xsi:type="xsd:double"&gt;1.53796708356432&lt;/D&gt;&lt;D xsi:type="xsd:double"&gt;1.55422981868998&lt;/D&gt;&lt;D xsi:type="xsd:double"&gt;1.67816132442043&lt;/D&gt;&lt;D xsi:type="xsd:double"&gt;1.6454535073194&lt;/D&gt;&lt;D xsi:type="xsd:double"&gt;1.74480786296571&lt;/D&gt;&lt;D xsi:type="xsd:double"&gt;1.71777685282864&lt;/D&gt;&lt;D xsi:type="xsd:double"&gt;1.78421548997246&lt;/D&gt;&lt;D xsi:type="xsd:double"&gt;1.85065643987709&lt;/D&gt;&lt;D xsi:type="xsd:double"&gt;1.77023000906381&lt;/D&gt;&lt;D xsi:type="xsd:double"&gt;1.7131869153868&lt;/D&gt;&lt;D xsi:type="xsd:double"&gt;1.69031078811346&lt;/D&gt;&lt;D xsi:type="xsd:double"&gt;1.61554341079756&lt;/D&gt;&lt;D xsi:type="xsd:double"&gt;1.5490866485281&lt;/D&gt;&lt;D xsi:type="xsd:double"&gt;1.54348062509175&lt;/D&gt;&lt;D xsi:type="xsd:double"&gt;1.52569252940205&lt;/D&gt;&lt;D xsi:type="xsd:double"&gt;1.57586973435572&lt;/D&gt;&lt;D xsi:type="xsd:double"&gt;1.71862433194898&lt;/D&gt;&lt;D xsi:type="xsd:double"&gt;1.68222256828934&lt;/D&gt;&lt;D xsi:type="xsd:double"&gt;1.66087930252094&lt;/D&gt;&lt;D xsi:type="xsd:double"&gt;1.59829124108808&lt;/D&gt;&lt;D xsi:type="xsd:double"&gt;1.54784383746729&lt;/D&gt;&lt;D xsi:type="xsd:double"&gt;1.57415557460975&lt;/D&gt;&lt;D xsi:type="xsd:double"&gt;1.57278529602788&lt;/D&gt;&lt;D xsi:type="xsd:double"&gt;1.61644110059242&lt;/D&gt;&lt;D xsi:type="xsd:double"&gt;1.55886997148111&lt;/D&gt;&lt;D xsi:type="xsd:double"&gt;1.54384777927542&lt;/D&gt;&lt;D xsi:type="xsd:double"&gt;1.52388454244889&lt;/D&gt;&lt;D xsi:type="xsd:double"&gt;1.51594448756869&lt;/D&gt;&lt;D xsi:type="xsd:double"&gt;1.53121236865849&lt;/D&gt;&lt;D xsi:type="xsd:double"&gt;1.52984241938646&lt;/D&gt;&lt;D xsi:type="xsd:double"&gt;1.46791867901483&lt;/D&gt;&lt;D xsi:type="xsd:double"&gt;1.56758747456767&lt;/D&gt;&lt;D xsi:type="xsd:double"&gt;1.59748974882745&lt;/D&gt;&lt;D xsi:type="xsd:double"&gt;1.60508220901869&lt;/D&gt;&lt;D xsi:type="xsd:double"&gt;1.62972938222924&lt;/D&gt;&lt;D xsi:type="xsd:double"&gt;1.58954370341498&lt;/D&gt;&lt;D xsi:type="xsd:double"&gt;1.5853263479927&lt;/D&gt;&lt;D xsi:type="xsd:double"&gt;1.50643174536114&lt;/D&gt;&lt;D xsi:type="xsd:double"&gt;1.51613430765717&lt;/D&gt;&lt;D xsi:type="xsd:double"&gt;1.67608874824898&lt;/D&gt;&lt;D xsi:type="xsd:double"&gt;1.64932615925373&lt;/D&gt;&lt;D xsi:type="xsd:double"&gt;1.6308582278437&lt;/D&gt;&lt;D xsi:type="xsd:double"&gt;1.64742112017421&lt;/D&gt;&lt;D xsi:type="xsd:double"&gt;1.67045991250576&lt;/D&gt;&lt;D xsi:type="xsd:double"&gt;1.58686666774347&lt;/D&gt;&lt;D xsi:type="xsd:double"&gt;1.59959974385303&lt;/D&gt;&lt;D xsi:type="xsd:double"&gt;1.72043821020273&lt;/D&gt;&lt;D xsi:type="xsd:double"&gt;1.70373145755856&lt;/D&gt;&lt;D xsi:type="xsd:double"&gt;1.73432105736509&lt;/D&gt;&lt;D xsi:type="xsd:double"&gt;1.81128950847006&lt;/D&gt;&lt;D xsi:type="xsd:double"&gt;1.83811181018561&lt;/D&gt;&lt;D xsi:type="xsd:double"&gt;1.80272444325557&lt;/D&gt;&lt;D xsi:type="xsd:double"&gt;1.76016575873563&lt;/D&gt;&lt;D xsi:type="xsd:double"&gt;1.66369888150312&lt;/D&gt;&lt;D xsi:type="xsd:double"&gt;1.63652148049205&lt;/D&gt;&lt;D xsi:type="xsd:double"&gt;1.65321535442251&lt;/D&gt;&lt;D xsi:type="xsd:double"&gt;2.24431647549721&lt;/D&gt;&lt;D xsi:type="xsd:double"&gt;2.05036328966822&lt;/D&gt;&lt;D xsi:type="xsd:double"&gt;1.94282919060752&lt;/D&gt;&lt;D xsi:type="xsd:double"&gt;1.69778527760271&lt;/D&gt;&lt;D xsi:type="xsd:double"&gt;1.56823979040017&lt;/D&gt;&lt;D xsi:type="xsd:double"&gt;1.5261025003629&lt;/D&gt;&lt;D xsi:type="xsd:double"&gt;1.5216558631773&lt;/D&gt;&lt;D xsi:type="xsd:double"&gt;1.52136536290752&lt;/D&gt;&lt;D xsi:type="xsd:double"&gt;1.45683897682061&lt;/D&gt;&lt;D xsi:type="xsd:double"&gt;1.3532257795648&lt;/D&gt;&lt;D xsi:type="xsd:double"&gt;1.32077414926023&lt;/D&gt;&lt;D xsi:type="xsd:double"&gt;1.31636374267373&lt;/D&gt;&lt;D xsi:type="xsd:double"&gt;1.37432408868507&lt;/D&gt;&lt;D xsi:type="xsd:double"&gt;1.37984872090503&lt;/D&gt;&lt;D xsi:type="xsd:double"&gt;1.41100001145354&lt;/D&gt;&lt;D xsi:type="xsd:double"&gt;1.39857055189625&lt;/D&gt;&lt;D xsi:type="xsd:double"&gt;1.38865475894707&lt;/D&gt;&lt;D xsi:type="xsd:double"&gt;1.33894792881733&lt;/D&gt;&lt;D xsi:type="xsd:double"&gt;1.27395563812363&lt;/D&gt;&lt;D xsi:type="xsd:double"&gt;1.27201027709824&lt;/D&gt;&lt;D xsi:type="xsd:double"&gt;1.33691354098998&lt;/D&gt;&lt;D xsi:type="xsd:double"&gt;1.39313315633617&lt;/D&gt;&lt;D xsi:type="xsd:double"&gt;1.31059071133936&lt;/D&gt;&lt;D xsi:type="xsd:double"&gt;1.44596887881568&lt;/D&gt;&lt;D xsi:type="xsd:double"&gt;1.45624500728856&lt;/D&gt;&lt;D xsi:type="xsd:double"&gt;1.45303128199067&lt;/D&gt;&lt;D xsi:type="xsd:double"&gt;1.65754583317307&lt;/D&gt;&lt;D xsi:type="xsd:double"&gt;1.7334328309782&lt;/D&gt;&lt;D xsi:type="xsd:double"&gt;1.62980741720989&lt;/D&gt;&lt;D xsi:type="xsd:double"&gt;1.45159747580533&lt;/D&gt;&lt;D xsi:type="xsd:double"&gt;1.50865745607794&lt;/D&gt;&lt;D xsi:type="xsd:double"&gt;1.53472223015696&lt;/D&gt;&lt;D xsi:type="xsd:double"&gt;1.48694732788565&lt;/D&gt;&lt;D xsi:type="xsd:double"&gt;1.47219130779153&lt;/D&gt;&lt;D xsi:type="xsd:double"&gt;1.50044693775462&lt;/D&gt;&lt;D xsi:type="xsd:double"&gt;1.53944368284634&lt;/D&gt;&lt;D xsi:type="xsd:double"&gt;1.63292204075424&lt;/D&gt;&lt;D xsi:type="xsd:double"&gt;1.60540063294517&lt;/D&gt;&lt;D xsi:type="xsd:double"&gt;1.60657878420824&lt;/D&gt;&lt;D xsi:type="xsd:double"&gt;1.52835102373413&lt;/D&gt;&lt;D xsi:type="xsd:double"&gt;1.46109972171309&lt;/D&gt;&lt;D xsi:type="xsd:double"&gt;1.50982157388974&lt;/D&gt;&lt;D xsi:type="xsd:double"&gt;1.48165162572981&lt;/D&gt;&lt;D xsi:type="xsd:double"&gt;1.48743391438871&lt;/D&gt;&lt;D xsi:type="xsd:double"&gt;1.50030149475235&lt;/D&gt;&lt;D xsi:type="xsd:double"&gt;1.38468615202401&lt;/D&gt;&lt;D xsi:type="xsd:double"&gt;1.38156973522495&lt;/D&gt;&lt;D xsi:type="xsd:double"&gt;1.34841800311889&lt;/D&gt;&lt;D xsi:type="xsd:double"&gt;1.36864223831358&lt;/D&gt;&lt;D xsi:type="xsd:double"&gt;1.35825381445016&lt;/D&gt;&lt;D xsi:type="xsd:double"&gt;1.36534891611415&lt;/D&gt;&lt;/FQL&gt;&lt;FQL&gt;&lt;Q&gt;CNYA^FMA_PE(NTMA,-10AY,0,AM,"PORTAGG","MEANR")&lt;/Q&gt;&lt;R&gt;121&lt;/R&gt;&lt;C&gt;1&lt;/C&gt;&lt;D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xsi:type="xsd:double"&gt;13.9265467426376&lt;/D&gt;&lt;D xsi:type="xsd:double"&gt;14.0801169532914&lt;/D&gt;&lt;D xsi:type="xsd:double"&gt;13.5623847013505&lt;/D&gt;&lt;D xsi:type="xsd:double"&gt;13.571444517612&lt;/D&gt;&lt;D xsi:type="xsd:double"&gt;14.1115046897736&lt;/D&gt;&lt;D xsi:type="xsd:double"&gt;13.4695228843264&lt;/D&gt;&lt;D xsi:type="xsd:double"&gt;13.1423107479542&lt;/D&gt;&lt;D xsi:type="xsd:double"&gt;13.0546129871036&lt;/D&gt;&lt;D xsi:type="xsd:double"&gt;13.2259543670698&lt;/D&gt;&lt;D xsi:type="xsd:double"&gt;13.448100924659&lt;/D&gt;&lt;D xsi:type="xsd:double"&gt;13.2928233117566&lt;/D&gt;&lt;D xsi:type="xsd:double"&gt;13.8167507807045&lt;/D&gt;&lt;D xsi:type="xsd:double"&gt;13.9683620446932&lt;/D&gt;&lt;D xsi:type="xsd:double"&gt;13.9385416012744&lt;/D&gt;&lt;D xsi:type="xsd:double"&gt;14.3153889089894&lt;/D&gt;&lt;D xsi:type="xsd:double"&gt;14.3433376571127&lt;/D&gt;&lt;D xsi:type="xsd:double"&gt;14.6994706423242&lt;/D&gt;&lt;D xsi:type="xsd:double"&gt;13.7558664480502&lt;/D&gt;&lt;D xsi:type="xsd:double"&gt;14.2605774528333&lt;/D&gt;&lt;D xsi:type="xsd:double"&gt;13.1143327651753&lt;/D&gt;&lt;D xsi:type="xsd:double"&gt;13.2436835690412&lt;/D&gt;&lt;D xsi:type="xsd:double"&gt;12.2228578130803&lt;/D&gt;&lt;D xsi:type="xsd:double"&gt;11.8676725456186&lt;/D&gt;&lt;D xsi:type="xsd:double"&gt;11.6584569354922&lt;/D&gt;&lt;D xsi:type="xsd:double"&gt;10.5150157805162&lt;/D&gt;&lt;D xsi:type="xsd:double"&gt;9.71449696073343&lt;/D&gt;&lt;D xsi:type="xsd:double"&gt;9.8676939436941&lt;/D&gt;&lt;D xsi:type="xsd:double"&gt;9.49070251925676&lt;/D&gt;&lt;D xsi:type="xsd:double"&gt;9.99064321825092&lt;/D&gt;&lt;D xsi:type="xsd:double"&gt;9.90951377481592&lt;/D&gt;&lt;D xsi:type="xsd:double"&gt;9.76113213887593&lt;/D&gt;&lt;D xsi:type="xsd:double"&gt;10.4598881089712&lt;/D&gt;&lt;D xsi:type="xsd:double"&gt;11.3933597621755&lt;/D&gt;&lt;D xsi:type="xsd:double"&gt;12.348386280901&lt;/D&gt;&lt;D xsi:type="xsd:double"&gt;10.9778770257638&lt;/D&gt;&lt;D xsi:type="xsd:double"&gt;11.3520026199023&lt;/D&gt;&lt;D xsi:type="xsd:double"&gt;11.5528796967664&lt;/D&gt;&lt;D xsi:type="xsd:double"&gt;11.2678838894478&lt;/D&gt;&lt;D xsi:type="xsd:double"&gt;11.8046006315095&lt;/D&gt;&lt;D xsi:type="xsd:double"&gt;11.769533076293&lt;/D&gt;&lt;D xsi:type="xsd:double"&gt;11.4725170040639&lt;/D&gt;&lt;D xsi:type="xsd:double"&gt;12.6016652875035&lt;/D&gt;&lt;D xsi:type="xsd:double"&gt;12.9020584914627&lt;/D&gt;&lt;D xsi:type="xsd:double"&gt;12.4759166739192&lt;/D&gt;&lt;D xsi:type="xsd:double"&gt;11.6598747895315&lt;/D&gt;&lt;D xsi:type="xsd:double"&gt;12.4502700806043&lt;/D&gt;&lt;D xsi:type="xsd:double"&gt;13.1349075184932&lt;/D&gt;&lt;D xsi:type="xsd:double"&gt;13.7892141426702&lt;/D&gt;&lt;D xsi:type="xsd:double"&gt;15.5474247235553&lt;/D&gt;&lt;D xsi:type="xsd:double"&gt;16.2136218758109&lt;/D&gt;&lt;D xsi:type="xsd:double"&gt;15.8678050276939&lt;/D&gt;&lt;D xsi:type="xsd:double"&gt;16.172778486198&lt;/D&gt;&lt;D xsi:type="xsd:double"&gt;16.0692757246638&lt;/D&gt;&lt;D xsi:type="xsd:double"&gt;16.6246764768603&lt;/D&gt;&lt;D xsi:type="xsd:double"&gt;17.9575304388759&lt;/D&gt;&lt;D xsi:type="xsd:double"&gt;19.000988530289&lt;/D&gt;&lt;D xsi:type="xsd:double"&gt;16.2845410866629&lt;/D&gt;&lt;D xsi:type="xsd:double"&gt;15.7195060740412&lt;/D&gt;&lt;D xsi:type="xsd:double"&gt;16.3223668842157&lt;/D&gt;&lt;D xsi:type="xsd:double"&gt;16.2693577801738&lt;/D&gt;&lt;D xsi:type="xsd:double"&gt;16.0326278885455&lt;/D&gt;&lt;D xsi:type="xsd:double"&gt;15.1506736445148&lt;/D&gt;&lt;D xsi:type="xsd:double"&gt;15.3326887551909&lt;/D&gt;&lt;D xsi:type="xsd:double"&gt;15.428753488738&lt;/D&gt;&lt;D xsi:type="xsd:double"&gt;15.2191470375685&lt;/D&gt;&lt;D xsi:type="xsd:double"&gt;15.4828243832321&lt;/D&gt;&lt;D xsi:type="xsd:double"&gt;14.5057323063063&lt;/D&gt;&lt;D xsi:type="xsd:double"&gt;13.9007137230885&lt;/D&gt;&lt;D xsi:type="xsd:double"&gt;12.7922218091774&lt;/D&gt;&lt;D xsi:type="xsd:double"&gt;12.6374806318744&lt;/D&gt;&lt;D xsi:type="xsd:double"&gt;12.4915442273589&lt;/D&gt;&lt;D xsi:type="xsd:double"&gt;13.3180506474315&lt;/D&gt;&lt;D xsi:type="xsd:double"&gt;13.0537179485119&lt;/D&gt;&lt;D xsi:type="xsd:double"&gt;12.9250816441975&lt;/D&gt;&lt;D xsi:type="xsd:double"&gt;12.0341359892567&lt;/D&gt;&lt;D xsi:type="xsd:double"&gt;11.707509197271&lt;/D&gt;&lt;D xsi:type="xsd:double"&gt;11.8335639599913&lt;/D&gt;&lt;D xsi:type="xsd:double"&gt;12.0845050287444&lt;/D&gt;&lt;D xsi:type="xsd:double"&gt;12.5165534894323&lt;/D&gt;&lt;D xsi:type="xsd:double"&gt;12.1787946484524&lt;/D&gt;&lt;D xsi:type="xsd:double"&gt;11.7486685642402&lt;/D&gt;&lt;D xsi:type="xsd:double"&gt;12.5091491897402&lt;/D&gt;&lt;D xsi:type="xsd:double"&gt;12.0424285049345&lt;/D&gt;&lt;D xsi:type="xsd:double"&gt;12.2175491998688&lt;/D&gt;&lt;D xsi:type="xsd:double"&gt;11.8349237835773&lt;/D&gt;&lt;D xsi:type="xsd:double"&gt;11.8236616293151&lt;/D&gt;&lt;D xsi:type="xsd:double"&gt;11.7532650780688&lt;/D&gt;&lt;D xsi:type="xsd:double"&gt;11.4086477840516&lt;/D&gt;&lt;D xsi:type="xsd:double"&gt;11.6253565179978&lt;/D&gt;&lt;D xsi:type="xsd:double"&gt;11.1649897114809&lt;/D&gt;&lt;D xsi:type="xsd:double"&gt;10.6080941061496&lt;/D&gt;&lt;D xsi:type="xsd:double"&gt;11.0461066506235&lt;/D&gt;&lt;D xsi:type="xsd:double"&gt;11.7482151079895&lt;/D&gt;&lt;D xsi:type="xsd:double"&gt;12.2232122633583&lt;/D&gt;&lt;D xsi:type="xsd:double"&gt;12.8392272600373&lt;/D&gt;&lt;/FQL&gt;&lt;FQL&gt;&lt;Q&gt;WL-FDS^FG_PRICE_CHANGE(0,-6AM)&lt;/Q&gt;&lt;R&gt;1&lt;/R&gt;&lt;C&gt;1&lt;/C&gt;&lt;D xsi:type="xsd:double"&gt;-27.4097203366821&lt;/D&gt;&lt;/FQL&gt;&lt;FQL&gt;&lt;Q&gt;CPALM-FDS^FG_PRICE_MAVG(0,,,,30)&lt;/Q&gt;&lt;R&gt;1&lt;/R&gt;&lt;C&gt;1&lt;/C&gt;&lt;D xsi:type="xsd:double"&gt;4062.9666&lt;/D&gt;&lt;/FQL&gt;&lt;FQL&gt;&lt;Q&gt;FC0000QA^FG_PRICE(0)&lt;/Q&gt;&lt;R&gt;1&lt;/R&gt;&lt;C&gt;1&lt;/C&gt;&lt;D xsi:type="xsd:double"&gt;98.90342&lt;/D&gt;&lt;/FQL&gt;&lt;FQL&gt;&lt;Q&gt;FC0000TW^FG_PRICE(0)&lt;/Q&gt;&lt;R&gt;1&lt;/R&gt;&lt;C&gt;1&lt;/C&gt;&lt;D xsi:type="xsd:double"&gt;355.9557&lt;/D&gt;&lt;/FQL&gt;&lt;FQL&gt;&lt;Q&gt;VNM^FG_PRICE_MAVG(0,,,,30)&lt;/Q&gt;&lt;R&gt;1&lt;/R&gt;&lt;C&gt;1&lt;/C&gt;&lt;D xsi:type="xsd:double"&gt;12.567166&lt;/D&gt;&lt;/FQL&gt;&lt;FQL&gt;&lt;Q&gt;EWZ^FG_PRICE_MAVG(0,,,,60)&lt;/Q&gt;&lt;R&gt;1&lt;/R&gt;&lt;C&gt;1&lt;/C&gt;&lt;D xsi:type="xsd:double"&gt;32.046833&lt;/D&gt;&lt;/FQL&gt;&lt;FQL&gt;&lt;Q&gt;VNM^P_PRICE(0)/P_PRICE_HIGH_PR(0,,,,,,"PRICE","INTRA","52W")&lt;/Q&gt;&lt;R&gt;1&lt;/R&gt;&lt;C&gt;1&lt;/C&gt;&lt;D xsi:type="xsd:double"&gt;0.82774043&lt;/D&gt;&lt;/FQL&gt;&lt;FQL&gt;&lt;Q&gt;QAT^P_PRICE(0)/P_PRICE_LOW_PR(0,,,,,,"PRICE","INTRA","52W")-1&lt;/Q&gt;&lt;R&gt;1&lt;/R&gt;&lt;C&gt;1&lt;/C&gt;&lt;D xsi:type="xsd:double"&gt;0.11813545&lt;/D&gt;&lt;/FQL&gt;&lt;FQL&gt;&lt;Q&gt;EZA^FG_TOTAL_RETURNC(0,-12AM)&lt;/Q&gt;&lt;R&gt;1&lt;/R&gt;&lt;C&gt;1&lt;/C&gt;&lt;D xsi:type="xsd:double"&gt;14.394975&lt;/D&gt;&lt;/FQL&gt;&lt;FQL&gt;&lt;Q&gt;EWW^FMA_PCT_ABOVE_MAVG(200,0,,,,"PORTAGG")&lt;/Q&gt;&lt;R&gt;1&lt;/R&gt;&lt;C&gt;1&lt;/C&gt;&lt;D xsi:type="xsd:double"&gt;68.1818181818182&lt;/D&gt;&lt;/FQL&gt;&lt;FQL&gt;&lt;Q&gt;EPOL^PERCENT_CHANGE(FMA_EPS(+1,0,,,,"PORTAGG","MEAN"),FMA_EPS(+1,-1AM,,,,"PORTAGG","MEAN"))&lt;/Q&gt;&lt;R&gt;1&lt;/R&gt;&lt;C&gt;1&lt;/C&gt;&lt;D xsi:type="xsd:double"&gt;4.26687081162014&lt;/D&gt;&lt;/FQL&gt;&lt;FQL&gt;&lt;Q&gt;EIDO^FMA_PCT_ABOVE_MAVG(200,0,,,,"PORTAGG")&lt;/Q&gt;&lt;R&gt;1&lt;/R&gt;&lt;C&gt;1&lt;/C&gt;&lt;D xsi:type="xsd:double"&gt;27.6315789473684&lt;/D&gt;&lt;/FQL&gt;&lt;FQL&gt;&lt;Q&gt;VGK^P_PRICE(0)/P_PRICE_LOW_PR(0,,,,,,"PRICE","INTRA","52W")-1&lt;/Q&gt;&lt;R&gt;1&lt;/R&gt;&lt;C&gt;1&lt;/C&gt;&lt;D xsi:type="xsd:double"&gt;0.27297485&lt;/D&gt;&lt;/FQL&gt;&lt;FQL&gt;&lt;Q&gt;KSA^FMA_COS_DOWN("EPS","1M",+1,NOW,,,"PORTAGG","MEANR")&lt;/Q&gt;&lt;R&gt;1&lt;/R&gt;&lt;C&gt;1&lt;/C&gt;&lt;D xsi:type="xsd:double"&gt;38&lt;/D&gt;&lt;/FQL&gt;&lt;FQL&gt;&lt;Q&gt;EWW^SIZE(FG_CONSTITUENTS)&lt;/Q&gt;&lt;R&gt;1&lt;/R&gt;&lt;C&gt;1&lt;/C&gt;&lt;D xsi:type="xsd:long"&gt;45&lt;/D&gt;&lt;/FQL&gt;&lt;FQL&gt;&lt;Q&gt;GREK^FMA_RBICS_REV_CURRENT(30, LOC, "PORTAGG")&lt;/Q&gt;&lt;R&gt;1&lt;/R&gt;&lt;C&gt;1&lt;/C&gt;&lt;D xsi:type="xsd:double"&gt;43.9900799001438&lt;/D&gt;&lt;/FQL&gt;&lt;FQL&gt;&lt;Q&gt;TRYCN10Y-FDS^FG_YIELD_NAME&lt;/Q&gt;&lt;R&gt;1&lt;/R&gt;&lt;C&gt;1&lt;/C&gt;&lt;D xsi:type="xsd:string"&gt;Treasury - China Benchmark Bond 10Y&lt;/D&gt;&lt;/FQL&gt;&lt;FQL&gt;&lt;Q&gt;REFKRBASE-FDS^FG_YIELD(NOW,,,0)&lt;/Q&gt;&lt;R&gt;1&lt;/R&gt;&lt;C&gt;1&lt;/C&gt;&lt;D xsi:type="xsd:double"&gt;3.5&lt;/D&gt;&lt;/FQL&gt;&lt;FQL&gt;&lt;Q&gt;TRYTR7Y-FDS^PCTCHG(FG_YIELD(0,,,,"YTM"),FG_YIELD(-3AM,,,,"YTM"))&lt;/Q&gt;&lt;R&gt;1&lt;/R&gt;&lt;C&gt;1&lt;/C&gt;&lt;D xsi:type="xsd:double"&gt;9.420955&lt;/D&gt;&lt;/FQL&gt;&lt;FQL&gt;&lt;Q&gt;CC_ZA^IMF_IFS_RCPI_Q(0)&lt;/Q&gt;&lt;R&gt;0&lt;/R&gt;&lt;C&gt;0&lt;/C&gt;&lt;/FQL&gt;&lt;FQL&gt;&lt;Q&gt;VNM^FG_FCF_YIELD_NTM(0)&lt;/Q&gt;&lt;R&gt;1&lt;/R&gt;&lt;C&gt;1&lt;/C&gt;&lt;D xsi:type="xsd:double"&gt;-1.47622804389876&lt;/D&gt;&lt;/FQL&gt;&lt;FQL&gt;&lt;Q&gt;MCHI^FG_FCF_YIELD_NTM(0)&lt;/Q&gt;&lt;R&gt;1&lt;/R&gt;&lt;C&gt;1&lt;/C&gt;&lt;D xsi:type="xsd:double"&gt;6.41441066146015&lt;/D&gt;&lt;/FQL&gt;&lt;FQL&gt;&lt;Q&gt;EWY^FG_FCF_YIELD_NTM(0)&lt;/Q&gt;&lt;R&gt;1&lt;/R&gt;&lt;C&gt;1&lt;/C&gt;&lt;D xsi:type="xsd:double"&gt;5.10220550542043&lt;/D&gt;&lt;/FQL&gt;&lt;FQL&gt;&lt;Q&gt;EPOL^FG_FCF_YIELD_NTM(0)&lt;/Q&gt;&lt;R&gt;0&lt;/R&gt;&lt;C&gt;0&lt;/C&gt;&lt;/FQL&gt;&lt;FQL&gt;&lt;Q&gt;EIDO^FMA_PE(LTM,0,,,"PORTAGG","MEANR")&lt;/Q&gt;&lt;R&gt;1&lt;/R&gt;&lt;C&gt;1&lt;/C&gt;&lt;D xsi:type="xsd:double"&gt;14.7526174830211&lt;/D&gt;&lt;/FQL&gt;&lt;FQL&gt;&lt;Q&gt;KSA^FG_COMPANY_NAME&lt;/Q&gt;&lt;R&gt;1&lt;/R&gt;&lt;C&gt;1&lt;/C&gt;&lt;D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xsi:type="xsd:double"&gt;21.984322&lt;/D&gt;&lt;/FQL&gt;&lt;FQL&gt;&lt;Q&gt;CAGDPY@AE^EE_ACTUAL_ANNUAL(MED,+1)&lt;/Q&gt;&lt;R&gt;1&lt;/R&gt;&lt;C&gt;1&lt;/C&gt;&lt;D xsi:type="xsd:double"&gt;8.85&lt;/D&gt;&lt;/FQL&gt;&lt;FQL&gt;&lt;Q&gt;CAGDPY@CL^EE_ACTUAL_ANNUAL(MED,0)&lt;/Q&gt;&lt;R&gt;1&lt;/R&gt;&lt;C&gt;1&lt;/C&gt;&lt;D xsi:type="xsd:double"&gt;-3.68653581083686&lt;/D&gt;&lt;/FQL&gt;&lt;FQL&gt;&lt;Q&gt;USDVND^FG_PRICE_CHANGE(0,-3AM)&lt;/Q&gt;&lt;R&gt;1&lt;/R&gt;&lt;C&gt;1&lt;/C&gt;&lt;D xsi:type="xsd:double"&gt;3.746438&lt;/D&gt;&lt;/FQL&gt;&lt;FQL&gt;&lt;Q&gt;USDTRY^FG_PRICE(0)&lt;/Q&gt;&lt;R&gt;1&lt;/R&gt;&lt;C&gt;1&lt;/C&gt;&lt;D xsi:type="xsd:double"&gt;32.212&lt;/D&gt;&lt;/FQL&gt;&lt;FQL&gt;&lt;Q&gt;USDEUR^STD(FG_PRICE_CHANGE(0,-1AY,AM))&lt;/Q&gt;&lt;R&gt;1&lt;/R&gt;&lt;C&gt;1&lt;/C&gt;&lt;D xsi:type="xsd:double"&gt;1.93362295760013&lt;/D&gt;&lt;/FQL&gt;&lt;FQL&gt;&lt;Q&gt;USDMXN^FG_PRICE_CHANGE(0,-1AM)&lt;/Q&gt;&lt;R&gt;1&lt;/R&gt;&lt;C&gt;1&lt;/C&gt;&lt;D xsi:type="xsd:double"&gt;-2.05459&lt;/D&gt;&lt;/FQL&gt;&lt;FQL&gt;&lt;Q&gt;USDPLN^FG_COMPANY_NAME&lt;/Q&gt;&lt;R&gt;1&lt;/R&gt;&lt;C&gt;1&lt;/C&gt;&lt;D xsi:type="xsd:string"&gt;Polish Zloty per U.S. Dollar&lt;/D&gt;&lt;/FQL&gt;&lt;FQL&gt;&lt;Q&gt;FC0000AE^FMA_EPS(NTMA,-20AY,0,CY,,"PORTAGG","MEANR")&lt;/Q&gt;&lt;R&gt;20&lt;/R&gt;&lt;C&gt;1&lt;/C&gt;&lt;D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xsi:type="xsd:double"&gt;7.54796836254382&lt;/D&gt;&lt;D xsi:type="xsd:double"&gt;11.3918613623253&lt;/D&gt;&lt;D xsi:type="xsd:double"&gt;11.0560462161177&lt;/D&gt;&lt;/FQL&gt;&lt;FQL&gt;&lt;Q&gt;EWW^FG_TOTAL_RETURNC(-10AY,0,AM)&lt;/Q&gt;&lt;R&gt;121&lt;/R&gt;&lt;C&gt;1&lt;/C&gt;&lt;D xsi:type="xsd:double"&gt;2.8681636&lt;/D&gt;&lt;D xsi:type="xsd:double"&gt;0.56962967&lt;/D&gt;&lt;D xsi:type="xsd:double"&gt;4.004264&lt;/D&gt;&lt;D xsi:type="xsd:double"&gt;1.4090538&lt;/D&gt;&lt;D xsi:type="xsd:double"&gt;1.0491967&lt;/D&gt;&lt;D xsi:type="xsd:double"&gt;-7.815349&lt;/D&gt;&lt;D xsi:type="xsd:double"&gt;0.28920174&lt;/D&gt;&lt;D xsi:type="xsd:double"&gt;-12.8823395&lt;/D&gt;&lt;D xsi:type="xsd:double"&gt;2.2499561&lt;/D&gt;&lt;D xsi:type="xsd:double"&gt;1.7534852&lt;/D&gt;&lt;D xsi:type="xsd:double"&gt;-2.9058933&lt;/D&gt;&lt;D xsi:type="xsd:double"&gt;3.7062764&lt;/D&gt;&lt;D xsi:type="xsd:double"&gt;2.130878&lt;/D&gt;&lt;D xsi:type="xsd:double"&gt;-3.4006894&lt;/D&gt;&lt;D xsi:type="xsd:double"&gt;-1.8049657&lt;/D&gt;&lt;D xsi:type="xsd:double"&gt;-5.128211&lt;/D&gt;&lt;D xsi:type="xsd:double"&gt;-1.1031389&lt;/D&gt;&lt;D xsi:type="xsd:double"&gt;2.5283575&lt;/D&gt;&lt;D xsi:type="xsd:double"&gt;-2.9193103&lt;/D&gt;&lt;D xsi:type="xsd:double"&gt;-2.6522279&lt;/D&gt;&lt;D xsi:type="xsd:double"&gt;-12.792653&lt;/D&gt;&lt;D xsi:type="xsd:double"&gt;6.6309333&lt;/D&gt;&lt;D xsi:type="xsd:double"&gt;10.699331&lt;/D&gt;&lt;D xsi:type="xsd:double"&gt;-0.71873665&lt;/D&gt;&lt;D xsi:type="xsd:double"&gt;-3.219664&lt;/D&gt;&lt;D xsi:type="xsd:double"&gt;-4.1535435&lt;/D&gt;&lt;D xsi:type="xsd:double"&gt;5.2408457&lt;/D&gt;&lt;D xsi:type="xsd:double"&gt;4.7383904&lt;/D&gt;&lt;D xsi:type="xsd:double"&gt;-11.837888&lt;/D&gt;&lt;D xsi:type="xsd:double"&gt;7.3551416&lt;/D&gt;&lt;D xsi:type="xsd:double"&gt;-11.949814&lt;/D&gt;&lt;D xsi:type="xsd:double"&gt;0.36190748&lt;/D&gt;&lt;D xsi:type="xsd:double"&gt;-3.890431&lt;/D&gt;&lt;D xsi:type="xsd:double"&gt;7.703185&lt;/D&gt;&lt;D xsi:type="xsd:double"&gt;9.514427&lt;/D&gt;&lt;D xsi:type="xsd:double"&gt;3.4351945&lt;/D&gt;&lt;D xsi:type="xsd:double"&gt;-0.50203204&lt;/D&gt;&lt;D xsi:type="xsd:double"&gt;5.686009&lt;/D&gt;&lt;D xsi:type="xsd:double"&gt;6.1912537&lt;/D&gt;&lt;D xsi:type="xsd:double"&gt;-1.7132878&lt;/D&gt;&lt;D xsi:type="xsd:double"&gt;-0.2845943&lt;/D&gt;&lt;D xsi:type="xsd:double"&gt;-5.779523&lt;/D&gt;&lt;D xsi:type="xsd:double"&gt;-4.84665&lt;/D&gt;&lt;D xsi:type="xsd:double"&gt;-0.5173087&lt;/D&gt;&lt;D xsi:type="xsd:double"&gt;5.5538297&lt;/D&gt;&lt;D xsi:type="xsd:double"&gt;-0.26800036&lt;/D&gt;&lt;D xsi:type="xsd:double"&gt;-3.205371&lt;/D&gt;&lt;D xsi:type="xsd:double"&gt;7.396388&lt;/D&gt;&lt;D xsi:type="xsd:double"&gt;-14.494091&lt;/D&gt;&lt;D xsi:type="xsd:double"&gt;-2.6992023&lt;/D&gt;&lt;D xsi:type="xsd:double"&gt;13.746273&lt;/D&gt;&lt;D xsi:type="xsd:double"&gt;-1.5612602&lt;/D&gt;&lt;D xsi:type="xsd:double"&gt;2.1682382&lt;/D&gt;&lt;D xsi:type="xsd:double"&gt;-3.419137&lt;/D&gt;&lt;D xsi:type="xsd:double"&gt;-15.808749&lt;/D&gt;&lt;D xsi:type="xsd:double"&gt;-4.1566014&lt;/D&gt;&lt;D xsi:type="xsd:double"&gt;14.748371&lt;/D&gt;&lt;D xsi:type="xsd:double"&gt;-2.8831184&lt;/D&gt;&lt;D xsi:type="xsd:double"&gt;-1.4386892&lt;/D&gt;&lt;D xsi:type="xsd:double"&gt;9.314179&lt;/D&gt;&lt;D xsi:type="xsd:double"&gt;-6.252652&lt;/D&gt;&lt;D xsi:type="xsd:double"&gt;-0.15347004&lt;/D&gt;&lt;D xsi:type="xsd:double"&gt;-0.04621148&lt;/D&gt;&lt;D xsi:type="xsd:double"&gt;-9.570038&lt;/D&gt;&lt;D xsi:type="xsd:double"&gt;11.988759&lt;/D&gt;&lt;D xsi:type="xsd:double"&gt;1.4380217&lt;/D&gt;&lt;D xsi:type="xsd:double"&gt;0.5850673&lt;/D&gt;&lt;D xsi:type="xsd:double"&gt;3.231001&lt;/D&gt;&lt;D xsi:type="xsd:double"&gt;5.031717&lt;/D&gt;&lt;D xsi:type="xsd:double"&gt;-0.6248653&lt;/D&gt;&lt;D xsi:type="xsd:double"&gt;-34.206665&lt;/D&gt;&lt;D xsi:type="xsd:double"&gt;-10.130614&lt;/D&gt;&lt;D xsi:type="xsd:double"&gt;2.4459481&lt;/D&gt;&lt;D xsi:type="xsd:double"&gt;14.411116&lt;/D&gt;&lt;D xsi:type="xsd:double"&gt;-4.4930162&lt;/D&gt;&lt;D xsi:type="xsd:double"&gt;10.203433&lt;/D&gt;&lt;D xsi:type="xsd:double"&gt;-2.1344066&lt;/D&gt;&lt;D xsi:type="xsd:double"&gt;3.919828&lt;/D&gt;&lt;D xsi:type="xsd:double"&gt;15.513336&lt;/D&gt;&lt;D xsi:type="xsd:double"&gt;7.6622844&lt;/D&gt;&lt;D xsi:type="xsd:double"&gt;2.6142597&lt;/D&gt;&lt;D xsi:type="xsd:double"&gt;-3.7994564&lt;/D&gt;&lt;D xsi:type="xsd:double"&gt;4.323435&lt;/D&gt;&lt;D xsi:type="xsd:double"&gt;4.3682814&lt;/D&gt;&lt;D xsi:type="xsd:double"&gt;2.0819902&lt;/D&gt;&lt;D xsi:type="xsd:double"&gt;0.14783144&lt;/D&gt;&lt;D xsi:type="xsd:double"&gt;2.5179863&lt;/D&gt;&lt;D xsi:type="xsd:double"&gt;2.1671772&lt;/D&gt;&lt;D xsi:type="xsd:double"&gt;0.40403605&lt;/D&gt;&lt;D xsi:type="xsd:double"&gt;0.76458454&lt;/D&gt;&lt;D xsi:type="xsd:double"&gt;-4.1333914&lt;/D&gt;&lt;D xsi:type="xsd:double"&gt;3.148687&lt;/D&gt;&lt;D xsi:type="xsd:double"&gt;4.9969196&lt;/D&gt;&lt;D xsi:type="xsd:double"&gt;-1.5408635&lt;/D&gt;&lt;D xsi:type="xsd:double"&gt;1.941359&lt;/D&gt;&lt;D xsi:type="xsd:double"&gt;2.3319125&lt;/D&gt;&lt;D xsi:type="xsd:double"&gt;-3.3421934&lt;/D&gt;&lt;D xsi:type="xsd:double"&gt;-8.619481&lt;/D&gt;&lt;D xsi:type="xsd:double"&gt;-0.78585744&lt;/D&gt;&lt;D xsi:type="xsd:double"&gt;5.9185863&lt;/D&gt;&lt;D xsi:type="xsd:double"&gt;-4.5284567&lt;/D&gt;&lt;D xsi:type="xsd:double"&gt;0.6309867&lt;/D&gt;&lt;D xsi:type="xsd:double"&gt;15.286482&lt;/D&gt;&lt;D xsi:type="xsd:double"&gt;-4.9566927&lt;/D&gt;&lt;D xsi:type="xsd:double"&gt;13.87434&lt;/D&gt;&lt;D xsi:type="xsd:double"&gt;3.5190105&lt;/D&gt;&lt;D xsi:type="xsd:double"&gt;-6.747526&lt;/D&gt;&lt;D xsi:type="xsd:double"&gt;10.496426&lt;/D&gt;&lt;D xsi:type="xsd:double"&gt;3.3653855&lt;/D&gt;&lt;D xsi:type="xsd:double"&gt;3.5677075&lt;/D&gt;&lt;D xsi:type="xsd:double"&gt;-0.3432095&lt;/D&gt;&lt;D xsi:type="xsd:double"&gt;-3.6474645&lt;/D&gt;&lt;D xsi:type="xsd:double"&gt;-2.6645005&lt;/D&gt;&lt;D xsi:type="xsd:double"&gt;-7.6614914&lt;/D&gt;&lt;D xsi:type="xsd:double"&gt;12.237894&lt;/D&gt;&lt;D xsi:type="xsd:double"&gt;9.051371&lt;/D&gt;&lt;D xsi:type="xsd:double"&gt;-4.575348&lt;/D&gt;&lt;D xsi:type="xsd:double"&gt;5.767727&lt;/D&gt;&lt;D xsi:type="xsd:double"&gt;-0.5200684&lt;/D&gt;&lt;D xsi:type="xsd:double"&gt;-3.0321121&lt;/D&gt;&lt;D xsi:type="xsd:double"&gt;6.223047&lt;/D&gt;&lt;/FQL&gt;&lt;FQL&gt;&lt;Q&gt;DUMMY^ECON_EXPR_DATA('FDS_ECON[PMIDMMANHE]',,,M)&lt;/Q&gt;&lt;R&gt;1&lt;/R&gt;&lt;C&gt;1&lt;/C&gt;&lt;D xsi:type="xsd:double"&gt;48.59645&lt;/D&gt;&lt;/FQL&gt;&lt;FQL&gt;&lt;Q&gt;TRY10Y-FDS^FG_YIELD(-10AY,0,Y,,"YTM")&lt;/Q&gt;&lt;R&gt;10&lt;/R&gt;&lt;C&gt;1&lt;/C&gt;&lt;D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xsi:type="xsd:string"&gt;@NA&lt;/D&gt;&lt;/FQL&gt;&lt;FQL&gt;&lt;Q&gt;CC_QA^FG_COMPANY_NAME&lt;/Q&gt;&lt;R&gt;1&lt;/R&gt;&lt;C&gt;1&lt;/C&gt;&lt;D xsi:type="xsd:string"&gt;Qatar&lt;/D&gt;&lt;/FQL&gt;&lt;FQL&gt;&lt;Q&gt;USDAED^FG_PRICE_CHANGE(0,-1AY)&lt;/Q&gt;&lt;R&gt;1&lt;/R&gt;&lt;C&gt;1&lt;/C&gt;&lt;D xsi:type="xsd:double"&gt;0.023150444&lt;/D&gt;&lt;/FQL&gt;&lt;FQL&gt;&lt;Q&gt;USDINR^FG_PRICE_CHANGE(0,-6AM)&lt;/Q&gt;&lt;R&gt;1&lt;/R&gt;&lt;C&gt;1&lt;/C&gt;&lt;D xsi:type="xsd:double"&gt;0.07505417&lt;/D&gt;&lt;/FQL&gt;&lt;FQL&gt;&lt;Q&gt;USDZAR^FG_PRICE(0)&lt;/Q&gt;&lt;R&gt;1&lt;/R&gt;&lt;C&gt;1&lt;/C&gt;&lt;D xsi:type="xsd:double"&gt;18.165&lt;/D&gt;&lt;/FQL&gt;&lt;FQL&gt;&lt;Q&gt;USDMYR^FG_PRICE_CHANGE(0,-3AM)&lt;/Q&gt;&lt;R&gt;1&lt;/R&gt;&lt;C&gt;1&lt;/C&gt;&lt;D xsi:type="xsd:double"&gt;-1.9454002&lt;/D&gt;&lt;/FQL&gt;&lt;FQL&gt;&lt;Q&gt;USDCLP^STD(FG_PRICE_CHANGE(0,-1AY,AM))&lt;/Q&gt;&lt;R&gt;1&lt;/R&gt;&lt;C&gt;1&lt;/C&gt;&lt;D xsi:type="xsd:double"&gt;4.58719677371837&lt;/D&gt;&lt;/FQL&gt;&lt;FQL&gt;&lt;Q&gt;CNYA^P_PRICE_RETURNS_PR('52W',2,-10AY,0,AM)&lt;/Q&gt;&lt;R&gt;121&lt;/R&gt;&lt;C&gt;1&lt;/C&gt;&lt;D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xsi:type="xsd:double"&gt;11.110234&lt;/D&gt;&lt;D xsi:type="xsd:double"&gt;9.246087&lt;/D&gt;&lt;D xsi:type="xsd:double"&gt;9.384096&lt;/D&gt;&lt;D xsi:type="xsd:double"&gt;20.715069&lt;/D&gt;&lt;D xsi:type="xsd:double"&gt;19.916296&lt;/D&gt;&lt;D xsi:type="xsd:double"&gt;22.043097&lt;/D&gt;&lt;D xsi:type="xsd:double"&gt;22.999096&lt;/D&gt;&lt;D xsi:type="xsd:double"&gt;35.50489&lt;/D&gt;&lt;D xsi:type="xsd:double"&gt;28.22832&lt;/D&gt;&lt;D xsi:type="xsd:double"&gt;24.673319&lt;/D&gt;&lt;D xsi:type="xsd:double"&gt;18.892456&lt;/D&gt;&lt;D xsi:type="xsd:double"&gt;22.487032&lt;/D&gt;&lt;D xsi:type="xsd:double"&gt;13.500118&lt;/D&gt;&lt;D xsi:type="xsd:double"&gt;-2.8651178&lt;/D&gt;&lt;D xsi:type="xsd:double"&gt;-12.518507&lt;/D&gt;&lt;D xsi:type="xsd:double"&gt;-18.725513&lt;/D&gt;&lt;D xsi:type="xsd:double"&gt;-22.33463&lt;/D&gt;&lt;D xsi:type="xsd:double"&gt;-21.136486&lt;/D&gt;&lt;D xsi:type="xsd:double"&gt;-22.049492&lt;/D&gt;&lt;D xsi:type="xsd:double"&gt;-26.30887&lt;/D&gt;&lt;D xsi:type="xsd:double"&gt;-18.889124&lt;/D&gt;&lt;D xsi:type="xsd:double"&gt;-10.825032&lt;/D&gt;&lt;D xsi:type="xsd:double"&gt;3.233099&lt;/D&gt;&lt;D xsi:type="xsd:double"&gt;-11.751211&lt;/D&gt;&lt;D xsi:type="xsd:double"&gt;-8.163899&lt;/D&gt;&lt;D xsi:type="xsd:double"&gt;7.7444315&lt;/D&gt;&lt;D xsi:type="xsd:double"&gt;12.371456&lt;/D&gt;&lt;D xsi:type="xsd:double"&gt;18.770672&lt;/D&gt;&lt;D xsi:type="xsd:double"&gt;25.43924&lt;/D&gt;&lt;D xsi:type="xsd:double"&gt;19.913662&lt;/D&gt;&lt;D xsi:type="xsd:double"&gt;28.581917&lt;/D&gt;&lt;D xsi:type="xsd:double"&gt;32.043922&lt;/D&gt;&lt;D xsi:type="xsd:double"&gt;15.600861&lt;/D&gt;&lt;D xsi:type="xsd:double"&gt;0.16311407&lt;/D&gt;&lt;D xsi:type="xsd:double"&gt;-7.337892&lt;/D&gt;&lt;D xsi:type="xsd:double"&gt;6.8887115&lt;/D&gt;&lt;D xsi:type="xsd:double"&gt;14.328587&lt;/D&gt;&lt;D xsi:type="xsd:double"&gt;26.631142&lt;/D&gt;&lt;D xsi:type="xsd:double"&gt;38.693726&lt;/D&gt;&lt;D xsi:type="xsd:double"&gt;31.694054&lt;/D&gt;&lt;D xsi:type="xsd:double"&gt;35.871685&lt;/D&gt;&lt;D xsi:type="xsd:double"&gt;40.274883&lt;/D&gt;&lt;D xsi:type="xsd:double"&gt;39.195408&lt;/D&gt;&lt;D xsi:type="xsd:double"&gt;43.745388&lt;/D&gt;&lt;D xsi:type="xsd:double"&gt;68.183426&lt;/D&gt;&lt;D xsi:type="xsd:double"&gt;48.123825&lt;/D&gt;&lt;D xsi:type="xsd:double"&gt;46.286797&lt;/D&gt;&lt;D xsi:type="xsd:double"&gt;51.392532&lt;/D&gt;&lt;D xsi:type="xsd:double"&gt;42.514206&lt;/D&gt;&lt;D xsi:type="xsd:double"&gt;24.12585&lt;/D&gt;&lt;D xsi:type="xsd:double"&gt;11.969078&lt;/D&gt;&lt;D xsi:type="xsd:double"&gt;15.17086&lt;/D&gt;&lt;D xsi:type="xsd:double"&gt;13.769221&lt;/D&gt;&lt;D xsi:type="xsd:double"&gt;9.35204&lt;/D&gt;&lt;D xsi:type="xsd:double"&gt;7.251513&lt;/D&gt;&lt;D xsi:type="xsd:double"&gt;-6.86363&lt;/D&gt;&lt;D xsi:type="xsd:double"&gt;-17.142445&lt;/D&gt;&lt;D xsi:type="xsd:double"&gt;-9.2728615&lt;/D&gt;&lt;D xsi:type="xsd:double"&gt;-9.434313&lt;/D&gt;&lt;D xsi:type="xsd:double"&gt;-22.559612&lt;/D&gt;&lt;D xsi:type="xsd:double"&gt;-14.229226&lt;/D&gt;&lt;D xsi:type="xsd:double"&gt;-18.154394&lt;/D&gt;&lt;D xsi:type="xsd:double"&gt;-13.507313&lt;/D&gt;&lt;D xsi:type="xsd:double"&gt;-22.862207&lt;/D&gt;&lt;D xsi:type="xsd:double"&gt;-27.527588&lt;/D&gt;&lt;D xsi:type="xsd:double"&gt;-27.588331&lt;/D&gt;&lt;D xsi:type="xsd:double"&gt;-26.6124&lt;/D&gt;&lt;D xsi:type="xsd:double"&gt;-15.851909&lt;/D&gt;&lt;D xsi:type="xsd:double"&gt;-17.134916&lt;/D&gt;&lt;D xsi:type="xsd:double"&gt;-12.855757&lt;/D&gt;&lt;D xsi:type="xsd:double"&gt;-6.1256704&lt;/D&gt;&lt;D xsi:type="xsd:double"&gt;-3.5963058&lt;/D&gt;&lt;D xsi:type="xsd:double"&gt;-12.631721&lt;/D&gt;&lt;D xsi:type="xsd:double"&gt;-14.098149&lt;/D&gt;&lt;D xsi:type="xsd:double"&gt;-16.79724&lt;/D&gt;&lt;D xsi:type="xsd:double"&gt;-12.048942&lt;/D&gt;&lt;D xsi:type="xsd:double"&gt;-9.089786&lt;/D&gt;&lt;D xsi:type="xsd:double"&gt;-8.5288105&lt;/D&gt;&lt;D xsi:type="xsd:double"&gt;-16.652573&lt;/D&gt;&lt;D xsi:type="xsd:double"&gt;-26.686977&lt;/D&gt;&lt;D xsi:type="xsd:double"&gt;-20.162857&lt;/D&gt;&lt;D xsi:type="xsd:double"&gt;-13.144695&lt;/D&gt;&lt;D xsi:type="xsd:double"&gt;-17.470396&lt;/D&gt;&lt;D xsi:type="xsd:double"&gt;-8.156037&lt;/D&gt;&lt;/FQL&gt;&lt;FQL&gt;&lt;Q&gt;EWT^FMA_DIV_YLD(NTMA,-10AY,0,AM,"PORTAGG","MEANR")&lt;/Q&gt;&lt;R&gt;121&lt;/R&gt;&lt;C&gt;1&lt;/C&gt;&lt;D xsi:type="xsd:double"&gt;3.27451037350381&lt;/D&gt;&lt;D xsi:type="xsd:double"&gt;3.17350303766677&lt;/D&gt;&lt;D xsi:type="xsd:double"&gt;3.14747324269636&lt;/D&gt;&lt;D xsi:type="xsd:double"&gt;3.27078527383513&lt;/D&gt;&lt;D xsi:type="xsd:double"&gt;3.33028754204516&lt;/D&gt;&lt;D xsi:type="xsd:double"&gt;3.68277485349182&lt;/D&gt;&lt;D xsi:type="xsd:double"&gt;3.47658144727451&lt;/D&gt;&lt;D xsi:type="xsd:double"&gt;3.56182352991222&lt;/D&gt;&lt;D xsi:type="xsd:double"&gt;3.54842433282164&lt;/D&gt;&lt;D xsi:type="xsd:double"&gt;3.41718406445249&lt;/D&gt;&lt;D xsi:type="xsd:double"&gt;3.46737360245412&lt;/D&gt;&lt;D xsi:type="xsd:double"&gt;3.60760214710347&lt;/D&gt;&lt;D xsi:type="xsd:double"&gt;3.69679931926185&lt;/D&gt;&lt;D xsi:type="xsd:double"&gt;3.88361626388884&lt;/D&gt;&lt;D xsi:type="xsd:double"&gt;4.00782296413407&lt;/D&gt;&lt;D xsi:type="xsd:double"&gt;4.34940870719729&lt;/D&gt;&lt;D xsi:type="xsd:double"&gt;4.21546377340113&lt;/D&gt;&lt;D xsi:type="xsd:double"&gt;4.11794385350482&lt;/D&gt;&lt;D xsi:type="xsd:double"&gt;4.16931998533554&lt;/D&gt;&lt;D xsi:type="xsd:double"&gt;4.18185278924968&lt;/D&gt;&lt;D xsi:type="xsd:double"&gt;4.61372359480547&lt;/D&gt;&lt;D xsi:type="xsd:double"&gt;4.33960422950301&lt;/D&gt;&lt;D xsi:type="xsd:double"&gt;4.10609970504219&lt;/D&gt;&lt;D xsi:type="xsd:double"&gt;4.23596329723292&lt;/D&gt;&lt;D xsi:type="xsd:double"&gt;4.53651582525409&lt;/D&gt;&lt;D xsi:type="xsd:double"&gt;4.22534343262884&lt;/D&gt;&lt;D xsi:type="xsd:double"&gt;4.07893536857955&lt;/D&gt;&lt;D xsi:type="xsd:double"&gt;4.03152368011055&lt;/D&gt;&lt;D xsi:type="xsd:double"&gt;4.19155473854849&lt;/D&gt;&lt;D xsi:type="xsd:double"&gt;4.04130531078516&lt;/D&gt;&lt;D xsi:type="xsd:double"&gt;4.2333548805781&lt;/D&gt;&lt;D xsi:type="xsd:double"&gt;4.14792243247906&lt;/D&gt;&lt;D xsi:type="xsd:double"&gt;4.19823625389352&lt;/D&gt;&lt;D xsi:type="xsd:double"&gt;4.0709110149792&lt;/D&gt;&lt;D xsi:type="xsd:double"&gt;4.081339718058&lt;/D&gt;&lt;D xsi:type="xsd:double"&gt;4.15759203812059&lt;/D&gt;&lt;D xsi:type="xsd:double"&gt;4.07141147377918&lt;/D&gt;&lt;D xsi:type="xsd:double"&gt;4.04703869152097&lt;/D&gt;&lt;D xsi:type="xsd:double"&gt;3.97411660227685&lt;/D&gt;&lt;D xsi:type="xsd:double"&gt;4.02865137125786&lt;/D&gt;&lt;D xsi:type="xsd:double"&gt;4.04738715207564&lt;/D&gt;&lt;D xsi:type="xsd:double"&gt;4.00201703621677&lt;/D&gt;&lt;D xsi:type="xsd:double"&gt;4.05183231669755&lt;/D&gt;&lt;D xsi:type="xsd:double"&gt;4.20410831326901&lt;/D&gt;&lt;D xsi:type="xsd:double"&gt;4.11138552052059&lt;/D&gt;&lt;D xsi:type="xsd:double"&gt;4.31142778466364&lt;/D&gt;&lt;D xsi:type="xsd:double"&gt;4.105885</t>
        </r>
      </text>
    </comment>
    <comment ref="A5" authorId="0" shapeId="0" xr:uid="{BC611C82-4C21-422D-A28B-E1E9A3F9C58E}">
      <text>
        <r>
          <rPr>
            <b/>
            <sz val="9"/>
            <color indexed="81"/>
            <rFont val="Tahoma"/>
            <charset val="1"/>
          </rPr>
          <t>45072384&lt;/D&gt;&lt;D xsi:type="xsd:double"&gt;4.22886773750061&lt;/D&gt;&lt;D xsi:type="xsd:double"&gt;4.35859337946305&lt;/D&gt;&lt;D xsi:type="xsd:double"&gt;4.31209690731126&lt;/D&gt;&lt;D xsi:type="xsd:double"&gt;4.49122966719835&lt;/D&gt;&lt;D xsi:type="xsd:double"&gt;4.49279565856616&lt;/D&gt;&lt;D xsi:type="xsd:double"&gt;4.45285295972149&lt;/D&gt;&lt;D xsi:type="xsd:double"&gt;4.90268507349995&lt;/D&gt;&lt;D xsi:type="xsd:double"&gt;4.87095826999278&lt;/D&gt;&lt;D xsi:type="xsd:double"&gt;4.90507077197563&lt;/D&gt;&lt;D xsi:type="xsd:double"&gt;4.77720406653328&lt;/D&gt;&lt;D xsi:type="xsd:double"&gt;4.56685304605726&lt;/D&gt;&lt;D xsi:type="xsd:double"&gt;4.37978015708902&lt;/D&gt;&lt;D xsi:type="xsd:double"&gt;4.11786155286727&lt;/D&gt;&lt;D xsi:type="xsd:double"&gt;4.49311057374746&lt;/D&gt;&lt;D xsi:type="xsd:double"&gt;4.46761651789758&lt;/D&gt;&lt;D xsi:type="xsd:double"&gt;4.30691848283121&lt;/D&gt;&lt;D xsi:type="xsd:double"&gt;4.47766287434203&lt;/D&gt;&lt;D xsi:type="xsd:double"&gt;4.23574312922193&lt;/D&gt;&lt;D xsi:type="xsd:double"&gt;4.15417537037336&lt;/D&gt;&lt;D xsi:type="xsd:double"&gt;4.06187080908234&lt;/D&gt;&lt;D xsi:type="xsd:double"&gt;3.9273131405577&lt;/D&gt;&lt;D xsi:type="xsd:double"&gt;3.97811883572267&lt;/D&gt;&lt;D xsi:type="xsd:double"&gt;4.03770598362197&lt;/D&gt;&lt;D xsi:type="xsd:double"&gt;4.98068844213863&lt;/D&gt;&lt;D xsi:type="xsd:double"&gt;4.2374837419614&lt;/D&gt;&lt;D xsi:type="xsd:double"&gt;4.1431714273461&lt;/D&gt;&lt;D xsi:type="xsd:double"&gt;3.91926364401424&lt;/D&gt;&lt;D xsi:type="xsd:double"&gt;3.72937629538242&lt;/D&gt;&lt;D xsi:type="xsd:double"&gt;3.62175283484222&lt;/D&gt;&lt;D xsi:type="xsd:double"&gt;3.81052478868451&lt;/D&gt;&lt;D xsi:type="xsd:double"&gt;3.87100894232197&lt;/D&gt;&lt;D xsi:type="xsd:double"&gt;3.7719897697847&lt;/D&gt;&lt;D xsi:type="xsd:double"&gt;3.68631689940267&lt;/D&gt;&lt;D xsi:type="xsd:double"&gt;3.44840294164254&lt;/D&gt;&lt;D xsi:type="xsd:double"&gt;3.41189548609201&lt;/D&gt;&lt;D xsi:type="xsd:double"&gt;3.62519627834215&lt;/D&gt;&lt;D xsi:type="xsd:double"&gt;3.60967635621863&lt;/D&gt;&lt;D xsi:type="xsd:double"&gt;4.44757568176604&lt;/D&gt;&lt;D xsi:type="xsd:double"&gt;3.98753653594703&lt;/D&gt;&lt;D xsi:type="xsd:double"&gt;4.00975075136914&lt;/D&gt;&lt;D xsi:type="xsd:double"&gt;4.41081253475828&lt;/D&gt;&lt;D xsi:type="xsd:double"&gt;4.27789283235531&lt;/D&gt;&lt;D xsi:type="xsd:double"&gt;4.46647678181031&lt;/D&gt;&lt;D xsi:type="xsd:double"&gt;4.23019586230513&lt;/D&gt;&lt;D xsi:type="xsd:double"&gt;4.20476559602819&lt;/D&gt;&lt;D xsi:type="xsd:double"&gt;4.19615512815957&lt;/D&gt;&lt;D xsi:type="xsd:double"&gt;4.2776608553713&lt;/D&gt;&lt;D xsi:type="xsd:double"&gt;4.54301858842788&lt;/D&gt;&lt;D xsi:type="xsd:double"&gt;4.60924668661018&lt;/D&gt;&lt;D xsi:type="xsd:double"&gt;4.88638208738639&lt;/D&gt;&lt;D xsi:type="xsd:double"&gt;4.96151960969603&lt;/D&gt;&lt;D xsi:type="xsd:double"&gt;5.30161255564981&lt;/D&gt;&lt;D xsi:type="xsd:double"&gt;4.87527195455611&lt;/D&gt;&lt;D xsi:type="xsd:double"&gt;5.06527262631912&lt;/D&gt;&lt;D xsi:type="xsd:double"&gt;5.42682008789803&lt;/D&gt;&lt;D xsi:type="xsd:double"&gt;4.48479538670732&lt;/D&gt;&lt;D xsi:type="xsd:double"&gt;4.44528937884041&lt;/D&gt;&lt;D xsi:type="xsd:double"&gt;4.22491321643214&lt;/D&gt;&lt;D xsi:type="xsd:double"&gt;4.01783462636025&lt;/D&gt;&lt;D xsi:type="xsd:double"&gt;3.98843856871009&lt;/D&gt;&lt;D xsi:type="xsd:double"&gt;3.86182907685501&lt;/D&gt;&lt;D xsi:type="xsd:double"&gt;3.7049079284139&lt;/D&gt;&lt;D xsi:type="xsd:double"&gt;3.43802599387586&lt;/D&gt;&lt;D xsi:type="xsd:double"&gt;3.39118555212519&lt;/D&gt;&lt;D xsi:type="xsd:double"&gt;3.58978177651377&lt;/D&gt;&lt;D xsi:type="xsd:double"&gt;3.54439836098817&lt;/D&gt;&lt;D xsi:type="xsd:double"&gt;3.57786779643752&lt;/D&gt;&lt;D xsi:type="xsd:double"&gt;3.46264095453592&lt;/D&gt;&lt;D xsi:type="xsd:double"&gt;3.35819395940467&lt;/D&gt;&lt;D xsi:type="xsd:double"&gt;3.47364265389367&lt;/D&gt;&lt;D xsi:type="xsd:double"&gt;3.30475795248413&lt;/D&gt;&lt;D xsi:type="xsd:double"&gt;3.14734360373477&lt;/D&gt;&lt;D xsi:type="xsd:double"&gt;3.16857591538559&lt;/D&gt;&lt;D xsi:type="xsd:double"&gt;3.05809981393597&lt;/D&gt;&lt;/FQL&gt;&lt;FQL&gt;&lt;Q&gt;EZA^FMA_PE(NTMA,-10AY,0,AM,"PORTAGG","MEANR")&lt;/Q&gt;&lt;R&gt;121&lt;/R&gt;&lt;C&gt;1&lt;/C&gt;&lt;D xsi:type="xsd:double"&gt;14.3152995254812&lt;/D&gt;&lt;D xsi:type="xsd:double"&gt;14.7068260591884&lt;/D&gt;&lt;D xsi:type="xsd:double"&gt;15.0442207428535&lt;/D&gt;&lt;D xsi:type="xsd:double"&gt;15.0707557707835&lt;/D&gt;&lt;D xsi:type="xsd:double"&gt;14.905010730149&lt;/D&gt;&lt;D xsi:type="xsd:double"&gt;14.1467671411264&lt;/D&gt;&lt;D xsi:type="xsd:double"&gt;15.297432351424&lt;/D&gt;&lt;D xsi:type="xsd:double"&gt;14.6005507680287&lt;/D&gt;&lt;D xsi:type="xsd:double"&gt;15.9447223741145&lt;/D&gt;&lt;D xsi:type="xsd:double"&gt;16.9144058488948&lt;/D&gt;&lt;D xsi:type="xsd:double"&gt;16.5268225880276&lt;/D&gt;&lt;D xsi:type="xsd:double"&gt;17.5328329731406&lt;/D&gt;&lt;D xsi:type="xsd:double"&gt;17.0590238312103&lt;/D&gt;&lt;D xsi:type="xsd:double"&gt;15.7739532076011&lt;/D&gt;&lt;D xsi:type="xsd:double"&gt;16.4518375356984&lt;/D&gt;&lt;D xsi:type="xsd:double"&gt;15.2676862967035&lt;/D&gt;&lt;D xsi:type="xsd:double"&gt;15.4860624181661&lt;/D&gt;&lt;D xsi:type="xsd:double"&gt;16.0532905976357&lt;/D&gt;&lt;D xsi:type="xsd:double"&gt;15.3466187026722&lt;/D&gt;&lt;D xsi:type="xsd:double"&gt;14.4777467333424&lt;/D&gt;&lt;D xsi:type="xsd:double"&gt;12.8225970814441&lt;/D&gt;&lt;D xsi:type="xsd:double"&gt;14.3135616583845&lt;/D&gt;&lt;D xsi:type="xsd:double"&gt;14.9299785874805&lt;/D&gt;&lt;D xsi:type="xsd:double"&gt;15.2258759882963&lt;/D&gt;&lt;D xsi:type="xsd:double"&gt;14.0878597915004&lt;/D&gt;&lt;D xsi:type="xsd:double"&gt;14.450268925122&lt;/D&gt;&lt;D xsi:type="xsd:double"&gt;15.2747262491625&lt;/D&gt;&lt;D xsi:type="xsd:double"&gt;15.666597586474&lt;/D&gt;&lt;D xsi:type="xsd:double"&gt;14.7711168732811&lt;/D&gt;&lt;D xsi:type="xsd:double"&gt;14.3430456696417&lt;/D&gt;&lt;D xsi:type="xsd:double"&gt;14.0961558939201&lt;/D&gt;&lt;D xsi:type="xsd:double"&gt;13.9818903557459&lt;/D&gt;&lt;D xsi:type="xsd:double"&gt;15.0565131375559&lt;/D&gt;&lt;D xsi:type="xsd:double"&gt;15.4141570739356&lt;/D&gt;&lt;D xsi:type="xsd:double"&gt;16.1972505903599&lt;/D&gt;&lt;D xsi:type="xsd:double"&gt;16.1655237857608&lt;/D&gt;&lt;D xsi:type="xsd:double"&gt;16.2176806884877&lt;/D&gt;&lt;D xsi:type="xsd:double"&gt;14.8929044470493&lt;/D&gt;&lt;D xsi:type="xsd:double"&gt;15.6481386650486&lt;/D&gt;&lt;D xsi:type="xsd:double"&gt;15.7779742746894&lt;/D&gt;&lt;D xsi:type="xsd:double"&gt;15.0647283278712&lt;/D&gt;&lt;D xsi:type="xsd:double"&gt;15.5061576796648&lt;/D&gt;&lt;D xsi:type="xsd:double"&gt;15.9034733345906&lt;/D&gt;&lt;D xsi:type="xsd:double"&gt;14.2931521216478&lt;/D&gt;&lt;D xsi:type="xsd:double"&gt;15.3137894365964&lt;/D&gt;&lt;D xsi:type="xsd:double"&gt;15.2644364681587&lt;/D&gt;&lt;D xsi:type="xsd:double"&gt;15.8367840354714&lt;/D&gt;&lt;D xsi:type="xsd:double"&gt;15.2156536215852&lt;/D&gt;&lt;D xsi:type="xsd:double"&gt;14.8166145403844&lt;/D&gt;&lt;D xsi:type="xsd:double"&gt;14.3080690614834&lt;/D&gt;&lt;D xsi:type="xsd:double"&gt;13.8186812174003&lt;/D&gt;&lt;D xsi:type="xsd:double"&gt;13.11048765822&lt;/D&gt;&lt;D xsi:type="xsd:double"&gt;12.9455798620769&lt;/D&gt;&lt;D xsi:type="xsd:double"&gt;12.0636318229901&lt;/D&gt;&lt;D xsi:type="xsd:double"&gt;12.3951154636591&lt;/D&gt;&lt;D xsi:type="xsd:double"&gt;12.363771557477&lt;/D&gt;&lt;D xsi:type="xsd:double"&gt;12.9764247107365&lt;/D&gt;&lt;D xsi:type="xsd:double"&gt;12.8299629799796&lt;/D&gt;&lt;D xsi:type="xsd:double"&gt;12.896717248479&lt;/D&gt;&lt;D xsi:type="xsd:double"&gt;13.7375261164347&lt;/D&gt;&lt;D xsi:type="xsd:double"&gt;13.0136436918097&lt;/D&gt;&lt;D xsi:type="xsd:double"&gt;13.0724730447838&lt;/D&gt;&lt;D xsi:type="xsd:double"&gt;12.9467279386443&lt;/D&gt;&lt;D xsi:type="xsd:double"&gt;11.8312087547538&lt;/D&gt;&lt;D xsi:type="xsd:double"&gt;12.084778005503&lt;/D&gt;&lt;D xsi:type="xsd:double"&gt;11.8052008922839&lt;/D&gt;&lt;D xsi:type="xsd:double"&gt;11.8075530282815&lt;/D&gt;&lt;D xsi:type="xsd:double"&gt;12.2410348783714&lt;/D&gt;&lt;D xsi:type="xsd:double"&gt;12.3880994377403&lt;/D&gt;&lt;D xsi:type="xsd:double"&gt;12.0047727980655&lt;/D&gt;&lt;D xsi:type="xsd:double"&gt;8.18032977917377&lt;/D&gt;&lt;D xsi:type="xsd:double"&gt;9.58132035030143&lt;/D&gt;&lt;D xsi:type="xsd:double"&gt;10.2377316353903&lt;/D&gt;&lt;D xsi:type="xsd:double"&gt;11.2829043310727&lt;/D&gt;&lt;D xsi:type="xsd:double"&gt;11.8216490552858&lt;/D&gt;&lt;D xsi:type="xsd:double"&gt;11.3248173757101&lt;/D&gt;&lt;D xsi:type="xsd:double"&gt;10.791516788951&lt;/D&gt;&lt;D xsi:type="xsd:double"&gt;10.3503772636265&lt;/D&gt;&lt;D xsi:type="xsd:double"&gt;10.3946908142923&lt;/D&gt;&lt;D xsi:type="xsd:double"&gt;10.1006796964735&lt;/D&gt;&lt;D xsi:type="xsd:double"&gt;9.88346688855055&lt;/D&gt;&lt;D xsi:type="xsd:double"&gt;10.3692750195182&lt;/D&gt;&lt;D xsi:type="xsd:double"&gt;10.0693503582994&lt;/D&gt;&lt;D xsi:type="xsd:double"&gt;10.0238365084778&lt;/D&gt;&lt;D xsi:type="xsd:double"&gt;9.52635307012909&lt;/D&gt;&lt;D xsi:type="xsd:double"&gt;9.53124371275253&lt;/D&gt;&lt;D xsi:type="xsd:double"&gt;9.35801533578387&lt;/D&gt;&lt;D xsi:type="xsd:double"&gt;9.34936055417882&lt;/D&gt;&lt;D xsi:type="xsd:double"&gt;8.82285166451449&lt;/D&gt;&lt;D xsi:type="xsd:double"&gt;9.56172397793674&lt;/D&gt;&lt;D xsi:type="xsd:double"&gt;9.76434252539595&lt;/D&gt;&lt;D xsi:type="xsd:double"&gt;9.57805497494657&lt;/D&gt;&lt;D xsi:type="xsd:double"&gt;9.95040773161897&lt;/D&gt;&lt;D xsi:type="xsd:double"&gt;10.1040268490495&lt;/D&gt;&lt;D xsi:type="xsd:double"&gt;10.0469920196603&lt;/D&gt;&lt;D xsi:type="xsd:double"&gt;9.40007264055272&lt;/D&gt;&lt;D xsi:type="xsd:double"&gt;8.92906496512197&lt;/D&gt;&lt;D xsi:type="xsd:double"&gt;8.29502985535376&lt;/D&gt;&lt;D xsi:type="xsd:double"&gt;8.46289929138197&lt;/D&gt;&lt;D xsi:type="xsd:double"&gt;8.98476069190659&lt;/D&gt;&lt;D xsi:type="xsd:double"&gt;8.12342824945376&lt;/D&gt;&lt;D xsi:type="xsd:double"&gt;8.32100745122686&lt;/D&gt;&lt;D xsi:type="xsd:double"&gt;8.96369068066258&lt;/D&gt;&lt;D xsi:type="xsd:double"&gt;8.78197818299889&lt;/D&gt;&lt;D xsi:type="xsd:double"&gt;9.60265768875686&lt;/D&gt;&lt;D xsi:type="xsd:double"&gt;9.07852900503553&lt;/D&gt;&lt;D xsi:type="xsd:double"&gt;8.4150821246218&lt;/D&gt;&lt;D xsi:type="xsd:double"&gt;9.24257191963657&lt;/D&gt;&lt;D xsi:type="xsd:double"&gt;8.91926338403603&lt;/D&gt;&lt;D xsi:type="xsd:double"&gt;9.43159207433314&lt;/D&gt;&lt;D xsi:type="xsd:double"&gt;9.94359590538043&lt;/D&gt;&lt;D xsi:type="xsd:double"&gt;9.53907748930688&lt;/D&gt;&lt;D xsi:type="xsd:double"&gt;9.56612383244161&lt;/D&gt;&lt;D xsi:type="xsd:double"&gt;9.46577446089063&lt;/D&gt;&lt;D xsi:type="xsd:double"&gt;9.704809279104&lt;/D&gt;&lt;D xsi:type="xsd:double"&gt;9.99643247554733&lt;/D&gt;&lt;D xsi:type="xsd:double"&gt;9.15079830129017&lt;/D&gt;&lt;D xsi:type="xsd:double"&gt;9.40781891310696&lt;/D&gt;&lt;D xsi:type="xsd:double"&gt;9.3053954887365&lt;/D&gt;&lt;D xsi:type="xsd:double"&gt;9.07718017735805&lt;/D&gt;&lt;D xsi:type="xsd:double"&gt;9.85665829646926&lt;/D&gt;&lt;/FQL&gt;&lt;FQL&gt;&lt;Q&gt;QAT^FMA_PE(LTMA,-10AY,0,AM,"PORTAGG","MEANR")&lt;/Q&gt;&lt;R&gt;121&lt;/R&gt;&lt;C&gt;1&lt;/C&gt;&lt;D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xsi:type="xsd:double"&gt;14.6141315995338&lt;/D&gt;&lt;D xsi:type="xsd:double"&gt;15.1650288022202&lt;/D&gt;&lt;D xsi:type="xsd:double"&gt;14.8710925887465&lt;/D&gt;&lt;D xsi:type="xsd:double"&gt;14.7892368614645&lt;/D&gt;&lt;D xsi:type="xsd:double"&gt;14.8946814968041&lt;/D&gt;&lt;D xsi:type="xsd:double"&gt;14.5137604832339&lt;/D&gt;&lt;D xsi:type="xsd:double"&gt;14.653096465998&lt;/D&gt;&lt;D xsi:type="xsd:double"&gt;14.3614963984386&lt;/D&gt;&lt;D xsi:type="xsd:double"&gt;14.0088551427552&lt;/D&gt;&lt;D xsi:type="xsd:double"&gt;14.1061640805469&lt;/D&gt;&lt;D xsi:type="xsd:double"&gt;12.9232557879298&lt;/D&gt;&lt;D xsi:type="xsd:double"&gt;10.9214981657588&lt;/D&gt;&lt;D xsi:type="xsd:double"&gt;10.7510548049412&lt;/D&gt;&lt;D xsi:type="xsd:double"&gt;12.0820333491149&lt;/D&gt;&lt;D xsi:type="xsd:double"&gt;12.1224943634525&lt;/D&gt;&lt;D xsi:type="xsd:double"&gt;12.1864039631499&lt;/D&gt;&lt;D xsi:type="xsd:double"&gt;12.1381036120874&lt;/D&gt;&lt;D xsi:type="xsd:double"&gt;12.1808022399454&lt;/D&gt;&lt;D xsi:type="xsd:double"&gt;12.5541606896464&lt;/D&gt;&lt;D xsi:type="xsd:double"&gt;13.5462394761621&lt;/D&gt;&lt;D xsi:type="xsd:double"&gt;13.1588262795294&lt;/D&gt;&lt;D xsi:type="xsd:double"&gt;13.4337730423604&lt;/D&gt;&lt;D xsi:type="xsd:double"&gt;13.0465341364158&lt;/D&gt;&lt;D xsi:type="xsd:double"&gt;13.9200594528582&lt;/D&gt;&lt;D xsi:type="xsd:double"&gt;15.018138108804&lt;/D&gt;&lt;D xsi:type="xsd:double"&gt;14.9374596427881&lt;/D&gt;&lt;D xsi:type="xsd:double"&gt;14.7438808633744&lt;/D&gt;&lt;D xsi:type="xsd:double"&gt;14.6590459602209&lt;/D&gt;&lt;D xsi:type="xsd:double"&gt;14.6442363876924&lt;/D&gt;&lt;D xsi:type="xsd:double"&gt;14.1817098844272&lt;/D&gt;&lt;D xsi:type="xsd:double"&gt;14.1266125103867&lt;/D&gt;&lt;D xsi:type="xsd:double"&gt;13.9575971577071&lt;/D&gt;&lt;D xsi:type="xsd:double"&gt;12.9890207760963&lt;/D&gt;&lt;D xsi:type="xsd:double"&gt;12.7085171422985&lt;/D&gt;&lt;D xsi:type="xsd:double"&gt;12.3994315317129&lt;/D&gt;&lt;D xsi:type="xsd:double"&gt;13.0776665115906&lt;/D&gt;&lt;D xsi:type="xsd:double"&gt;13.8980052076675&lt;/D&gt;&lt;D xsi:type="xsd:double"&gt;13.4653287366503&lt;/D&gt;&lt;D xsi:type="xsd:double"&gt;12.8107301753772&lt;/D&gt;&lt;D xsi:type="xsd:double"&gt;12.72530247208&lt;/D&gt;&lt;D xsi:type="xsd:double"&gt;12.5839059007346&lt;/D&gt;&lt;D xsi:type="xsd:double"&gt;12.5897038228041&lt;/D&gt;&lt;D xsi:type="xsd:double"&gt;12.6110012911499&lt;/D&gt;&lt;D xsi:type="xsd:double"&gt;12.8103223924326&lt;/D&gt;&lt;D xsi:type="xsd:double"&gt;13.1119041342259&lt;/D&gt;&lt;D xsi:type="xsd:double"&gt;13.3689613420999&lt;/D&gt;&lt;D xsi:type="xsd:double"&gt;13.7369403724251&lt;/D&gt;&lt;D xsi:type="xsd:double"&gt;14.2493426277518&lt;/D&gt;&lt;D xsi:type="xsd:double"&gt;14.7753832521588&lt;/D&gt;&lt;D xsi:type="xsd:double"&gt;13.388312346201&lt;/D&gt;&lt;D xsi:type="xsd:double"&gt;13.544578904574&lt;/D&gt;&lt;D xsi:type="xsd:double"&gt;13.6140106577865&lt;/D&gt;&lt;D xsi:type="xsd:double"&gt;13.3132047174875&lt;/D&gt;&lt;D xsi:type="xsd:double"&gt;13.6591094002523&lt;/D&gt;&lt;D xsi:type="xsd:double"&gt;13.8822499983092&lt;/D&gt;&lt;D xsi:type="xsd:double"&gt;13.1160895784103&lt;/D&gt;&lt;D xsi:type="xsd:double"&gt;13.993773763363&lt;/D&gt;&lt;D xsi:type="xsd:double"&gt;14.2404569452577&lt;/D&gt;&lt;D xsi:type="xsd:double"&gt;14.1964632110824&lt;/D&gt;&lt;D xsi:type="xsd:double"&gt;14.4786797350685&lt;/D&gt;&lt;D xsi:type="xsd:double"&gt;15.3983305448433&lt;/D&gt;&lt;D xsi:type="xsd:double"&gt;14.0636917842066&lt;/D&gt;&lt;D xsi:type="xsd:double"&gt;13.5692241907018&lt;/D&gt;&lt;D xsi:type="xsd:double"&gt;13.6508831962907&lt;/D&gt;&lt;D xsi:type="xsd:double"&gt;14.2168559573273&lt;/D&gt;&lt;D xsi:type="xsd:double"&gt;14.771822015543&lt;/D&gt;&lt;D xsi:type="xsd:double"&gt;15.5187134613235&lt;/D&gt;&lt;D xsi:type="xsd:double"&gt;16.1396993489139&lt;/D&gt;&lt;D xsi:type="xsd:double"&gt;16.0853866275543&lt;/D&gt;&lt;D xsi:type="xsd:double"&gt;16.7459075798021&lt;/D&gt;&lt;D xsi:type="xsd:double"&gt;17.4357119840763&lt;/D&gt;&lt;D xsi:type="xsd:double"&gt;17.7476087528788&lt;/D&gt;&lt;D xsi:type="xsd:double"&gt;17.943869410739&lt;/D&gt;&lt;D xsi:type="xsd:double"&gt;16.6027267047548&lt;/D&gt;&lt;D xsi:type="xsd:double"&gt;16.7571720976118&lt;/D&gt;&lt;D xsi:type="xsd:double"&gt;16.6435323451634&lt;/D&gt;&lt;D xsi:type="xsd:double"&gt;16.397325687083&lt;/D&gt;&lt;D xsi:type="xsd:double"&gt;16.0120436996564&lt;/D&gt;&lt;D xsi:type="xsd:double"&gt;15.5395206151795&lt;/D&gt;&lt;D xsi:type="xsd:double"&gt;15.5322764461378&lt;/D&gt;&lt;D xsi:type="xsd:double"&gt;15.3558695241333&lt;/D&gt;&lt;D xsi:type="xsd:double"&gt;15.5322388600527&lt;/D&gt;&lt;D xsi:type="xsd:double"&gt;15.619268834654&lt;/D&gt;&lt;D xsi:type="xsd:double"&gt;14.91549823655&lt;/D&gt;&lt;D xsi:type="xsd:double"&gt;15.3757734016575&lt;/D&gt;&lt;D xsi:type="xsd:double"&gt;16.0718572770396&lt;/D&gt;&lt;D xsi:type="xsd:double"&gt;16.2386989180039&lt;/D&gt;&lt;D xsi:type="xsd:double"&gt;16.1101098252416&lt;/D&gt;&lt;D xsi:type="xsd:double"&gt;15.4715816629147&lt;/D&gt;&lt;D xsi:type="xsd:double"&gt;14.8549474964332&lt;/D&gt;&lt;D xsi:type="xsd:double"&gt;14.4856850202913&lt;/D&gt;&lt;D xsi:type="xsd:double"&gt;15.7726916503052&lt;/D&gt;&lt;D xsi:type="xsd:double"&gt;14.8805910269148&lt;/D&gt;&lt;D xsi:type="xsd:double"&gt;14.0367357177651&lt;/D&gt;&lt;D xsi:type="xsd:double"&gt;13.807903599361&lt;/D&gt;&lt;D xsi:type="xsd:double"&gt;12.3255809623659&lt;/D&gt;&lt;D xsi:type="xsd:double"&gt;11.9535096487411&lt;/D&gt;&lt;D xsi:type="xsd:double"&gt;11.9734780614079&lt;/D&gt;&lt;D xsi:type="xsd:double"&gt;11.6604184399478&lt;/D&gt;&lt;D xsi:type="xsd:double"&gt;11.6191157531861&lt;/D&gt;&lt;D xsi:type="xsd:double"&gt;11.8304222117298&lt;/D&gt;&lt;D xsi:type="xsd:double"&gt;11.8182812115295&lt;/D&gt;&lt;D xsi:type="xsd:double"&gt;11.8155623847155&lt;/D&gt;&lt;D xsi:type="xsd:double"&gt;12.0330148992217&lt;/D&gt;&lt;D xsi:type="xsd:double"&gt;11.7043006503464&lt;/D&gt;&lt;D xsi:type="xsd:double"&gt;11.3923249978722&lt;/D&gt;&lt;D xsi:type="xsd:double"&gt;11.6810935392465&lt;/D&gt;&lt;D xsi:type="xsd:double"&gt;11.2475613164996&lt;/D&gt;&lt;D xsi:type="xsd:double"&gt;11.6937602562448&lt;/D&gt;&lt;D xsi:type="xsd:double"&gt;11.4621258239406&lt;/D&gt;&lt;D xsi:type="xsd:double"&gt;11.4573507095856&lt;/D&gt;&lt;D xsi:type="xsd:double"&gt;11.2434775779593&lt;/D&gt;&lt;D xsi:type="xsd:double"&gt;11.0620484583902&lt;/D&gt;&lt;/FQL&gt;&lt;FQL&gt;&lt;Q&gt;FC0000PH^FG_PRICE(0)&lt;/Q&gt;&lt;R&gt;1&lt;/R&gt;&lt;C&gt;1&lt;/C&gt;&lt;D xsi:type="xsd:double"&gt;315.42505&lt;/D&gt;&lt;/FQL&gt;&lt;FQL&gt;&lt;Q&gt;KSA^FG_PRICE_MAVG(0,,,,30)&lt;/Q&gt;&lt;R&gt;1&lt;/R&gt;&lt;C&gt;1&lt;/C&gt;&lt;D xsi:type="xsd:double"&gt;43.337334&lt;/D&gt;&lt;/FQL&gt;&lt;FQL&gt;&lt;Q&gt;QAT^FG_PRICE_MAVG(0,,,,200)&lt;/Q&gt;&lt;R&gt;1&lt;/R&gt;&lt;C&gt;1&lt;/C&gt;&lt;D xsi:type="xsd:double"&gt;17.533298&lt;/D&gt;&lt;/FQL&gt;&lt;FQL&gt;&lt;Q&gt;EZA^FG_PRICE_MAVG(0,,,,30)&lt;/Q&gt;&lt;R&gt;1&lt;/R&gt;&lt;C&gt;1&lt;/C&gt;&lt;D xsi:type="xsd:double"&gt;40.676666&lt;/D&gt;&lt;/FQL&gt;&lt;FQL&gt;&lt;Q&gt;VNM^FMA_ROE(NTMA,-20AY,NOW,FY,"PORTAGG","MEANR")&lt;/Q&gt;&lt;R&gt;20&lt;/R&gt;&lt;C&gt;1&lt;/C&gt;&lt;D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xsi:type="xsd:double"&gt;13.7666448364251&lt;/D&gt;&lt;D xsi:type="xsd:double"&gt;13.371263046547&lt;/D&gt;&lt;D xsi:type="xsd:double"&gt;12.0217247382709&lt;/D&gt;&lt;/FQL&gt;&lt;FQL&gt;&lt;Q&gt;TRYDE10Y-FDS^FG_YIELD(-10AY,0,Y,,"YTM")&lt;/Q&gt;&lt;R&gt;10&lt;/R&gt;&lt;C&gt;1&lt;/C&gt;&lt;D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xsi:type="xsd:double"&gt;2.004&lt;/D&gt;&lt;/FQL&gt;&lt;FQL&gt;&lt;Q&gt;CAGDPY@TH^EE_ACTUAL_ANNUAL(MED,0)&lt;/Q&gt;&lt;R&gt;1&lt;/R&gt;&lt;C&gt;1&lt;/C&gt;&lt;D xsi:type="xsd:double"&gt;1.19750030313238&lt;/D&gt;&lt;/FQL&gt;&lt;FQL&gt;&lt;Q&gt;CAGDPY@MY^EE_ACTUAL_ANNUAL(MED,0)&lt;/Q&gt;&lt;R&gt;1&lt;/R&gt;&lt;C&gt;1&lt;/C&gt;&lt;D xsi:type="xsd:double"&gt;1.54712272286418&lt;/D&gt;&lt;/FQL&gt;&lt;FQL&gt;&lt;Q&gt;USDSAR^FG_PRICE_CHANGE(0,-3AM)&lt;/Q&gt;&lt;R&gt;1&lt;/R&gt;&lt;C&gt;1&lt;/C&gt;&lt;D xsi:type="xsd:double"&gt;0.002670288&lt;/D&gt;&lt;/FQL&gt;&lt;FQL&gt;&lt;Q&gt;USDQAR^STD(FG_PRICE_CHANGE(0,-3AY,M))&lt;/Q&gt;&lt;R&gt;1&lt;/R&gt;&lt;C&gt;1&lt;/C&gt;&lt;D xsi:type="xsd:double"&gt;0.010855940593524&lt;/D&gt;&lt;/FQL&gt;&lt;FQL&gt;&lt;Q&gt;USDMXN^STD(FG_PRICE_CHANGE(0,-1AY,AM))&lt;/Q&gt;&lt;R&gt;1&lt;/R&gt;&lt;C&gt;1&lt;/C&gt;&lt;D xsi:type="xsd:double"&gt;2.44780312892446&lt;/D&gt;&lt;/FQL&gt;&lt;FQL&gt;&lt;Q&gt;USDPLN^FG_PRICE(0)&lt;/Q&gt;&lt;R&gt;1&lt;/R&gt;&lt;C&gt;1&lt;/C&gt;&lt;D xsi:type="xsd:double"&gt;3.9178&lt;/D&gt;&lt;/FQL&gt;&lt;FQL&gt;&lt;Q&gt;UAE^P_PRICE_RETURNS_PR('52W',2,-10AY,0,AM)&lt;/Q&gt;&lt;R&gt;121&lt;/R&gt;&lt;C&gt;1&lt;/C&gt;&lt;D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xsi:type="xsd:double"&gt;-16.557991&lt;/D&gt;&lt;D xsi:type="xsd:double"&gt;-6.9266914999999996&lt;/D&gt;&lt;D xsi:type="xsd:double"&gt;-10.642302&lt;/D&gt;&lt;D xsi:type="xsd:double"&gt;-15.601004&lt;/D&gt;&lt;D xsi:type="xsd:double"&gt;-25.177109&lt;/D&gt;&lt;D xsi:type="xsd:double"&gt;-9.460831&lt;/D&gt;&lt;D xsi:type="xsd:double"&gt;-27.612513&lt;/D&gt;&lt;D xsi:type="xsd:double"&gt;-5.8410645&lt;/D&gt;&lt;D xsi:type="xsd:double"&gt;-23.244493&lt;/D&gt;&lt;D xsi:type="xsd:double"&gt;-19.499535&lt;/D&gt;&lt;D xsi:type="xsd:double"&gt;-2.600509&lt;/D&gt;&lt;D xsi:type="xsd:double"&gt;-10.341245&lt;/D&gt;&lt;D xsi:type="xsd:double"&gt;-19.630968&lt;/D&gt;&lt;D xsi:type="xsd:double"&gt;-17.01889&lt;/D&gt;&lt;D xsi:type="xsd:double"&gt;-11.140203&lt;/D&gt;&lt;D xsi:type="xsd:double"&gt;-6.3284397&lt;/D&gt;&lt;D xsi:type="xsd:double"&gt;-2.1680295&lt;/D&gt;&lt;D xsi:type="xsd:double"&gt;-9.029568&lt;/D&gt;&lt;D xsi:type="xsd:double"&gt;5.805373&lt;/D&gt;&lt;D xsi:type="xsd:double"&gt;17.464233&lt;/D&gt;&lt;D xsi:type="xsd:double"&gt;25.297297&lt;/D&gt;&lt;D xsi:type="xsd:double"&gt;19.898092&lt;/D&gt;&lt;D xsi:type="xsd:double"&gt;4.0703535&lt;/D&gt;&lt;D xsi:type="xsd:double"&gt;0.89895725&lt;/D&gt;&lt;D xsi:type="xsd:double"&gt;8.538734&lt;/D&gt;&lt;D xsi:type="xsd:double"&gt;11.503326&lt;/D&gt;&lt;D xsi:type="xsd:double"&gt;5.725622&lt;/D&gt;&lt;D xsi:type="xsd:double"&gt;3.8100123&lt;/D&gt;&lt;D xsi:type="xsd:double"&gt;8.413612&lt;/D&gt;&lt;D xsi:type="xsd:double"&gt;15.331018&lt;/D&gt;&lt;D xsi:type="xsd:double"&gt;11.400986&lt;/D&gt;&lt;D xsi:type="xsd:double"&gt;2.0855665&lt;/D&gt;&lt;D xsi:type="xsd:double"&gt;7.4249864&lt;/D&gt;&lt;D xsi:type="xsd:double"&gt;1.7984748&lt;/D&gt;&lt;D xsi:type="xsd:double"&gt;2.6818156&lt;/D&gt;&lt;D xsi:type="xsd:double"&gt;2.0836115&lt;/D&gt;&lt;D xsi:type="xsd:double"&gt;-2.0607948&lt;/D&gt;&lt;D xsi:type="xsd:double"&gt;-1.5161157&lt;/D&gt;&lt;D xsi:type="xsd:double"&gt;-7.285726&lt;/D&gt;&lt;D xsi:type="xsd:double"&gt;-5.174285&lt;/D&gt;&lt;D xsi:type="xsd:double"&gt;-10.64105&lt;/D&gt;&lt;D xsi:type="xsd:double"&gt;-12.843114&lt;/D&gt;&lt;D xsi:type="xsd:double"&gt;-5.040222&lt;/D&gt;&lt;D xsi:type="xsd:double"&gt;-11.274475&lt;/D&gt;&lt;D xsi:type="xsd:double"&gt;-17.776447&lt;/D&gt;&lt;D xsi:type="xsd:double"&gt;-14.500439&lt;/D&gt;&lt;D xsi:type="xsd:double"&gt;-9.688961&lt;/D&gt;&lt;D xsi:type="xsd:double"&gt;-4.353893&lt;/D&gt;&lt;D xsi:type="xsd:double"&gt;-9.786898&lt;/D&gt;&lt;D xsi:type="xsd:double"&gt;-14.795006&lt;/D&gt;&lt;D xsi:type="xsd:double"&gt;-7.187009&lt;/D&gt;&lt;D xsi:type="xsd:double"&gt;-7.968754&lt;/D&gt;&lt;D xsi:type="xsd:double"&gt;-3.153187&lt;/D&gt;&lt;D xsi:type="xsd:double"&gt;0.29587746&lt;/D&gt;&lt;D xsi:type="xsd:double"&gt;-4.221952&lt;/D&gt;&lt;D xsi:type="xsd:double"&gt;0.52375793&lt;/D&gt;&lt;D xsi:type="xsd:double"&gt;1.507926&lt;/D&gt;&lt;D xsi:type="xsd:double"&gt;-3.9087534&lt;/D&gt;&lt;D xsi:type="xsd:double"&gt;-37.117706&lt;/D&gt;&lt;D xsi:type="xsd:double"&gt;-33.21693&lt;/D&gt;&lt;D xsi:type="xsd:double"&gt;-24.783218&lt;/D&gt;&lt;D xsi:type="xsd:double"&gt;-18.839949&lt;/D&gt;&lt;D xsi:type="xsd:double"&gt;-23.336155&lt;/D&gt;&lt;D xsi:type="xsd:double"&gt;-17.196602&lt;/D&gt;&lt;D xsi:type="xsd:double"&gt;-18.571932&lt;/D&gt;&lt;D xsi:type="xsd:double"&gt;-19.344627&lt;/D&gt;&lt;D xsi:type="xsd:double"&gt;-15.203613&lt;/D&gt;&lt;D xsi:type="xsd:double"&gt;-4.544699&lt;/D&gt;&lt;D xsi:type="xsd:double"&gt;-1.5283704&lt;/D&gt;&lt;D xsi:type="xsd:double"&gt;8.362222&lt;/D&gt;&lt;D xsi:type="xsd:double"&gt;63.60823&lt;/D&gt;&lt;D xsi:type="xsd:double"&gt;44.609116&lt;/D&gt;&lt;D xsi:type="xsd:double"&gt;51.256096&lt;/D&gt;&lt;D xsi:type="xsd:double"&gt;46.090973&lt;/D&gt;&lt;D xsi:type="xsd:double"&gt;43.132053&lt;/D&gt;&lt;D xsi:type="xsd:double"&gt;41.658283&lt;/D&gt;&lt;D xsi:type="xsd:double"&gt;43.349503&lt;/D&gt;&lt;D xsi:type="xsd:double"&gt;42.20935&lt;/D&gt;&lt;D xsi:type="xsd:double"&gt;53.835262&lt;/D&gt;&lt;D xsi:type="xsd:double"&gt;47.97444&lt;/D&gt;&lt;D xsi:type="xsd:double"&gt;34.209476&lt;/D&gt;&lt;D xsi:type="xsd:double"&gt;36.262238&lt;/D&gt;&lt;D xsi:type="xsd:double"&gt;43.1818&lt;/D&gt;&lt;D xsi:type="xsd:double"&gt;48.345398&lt;/D&gt;&lt;D xsi:type="xsd:double"&gt;30.506695&lt;/D&gt;&lt;D xsi:type="xsd:double"&gt;15.618968&lt;/D&gt;&lt;D xsi:type="xsd:double"&gt;14.7086735&lt;/D&gt;&lt;D xsi:type="xsd:double"&gt;19.763517&lt;/D&gt;&lt;D xsi:type="xsd:double"&gt;11.526072&lt;/D&gt;&lt;D xsi:type="xsd:double"&gt;7.715857&lt;/D&gt;&lt;D xsi:type="xsd:double"&gt;-2.3623466&lt;/D&gt;&lt;D xsi:type="xsd:double"&gt;-8.963328&lt;/D&gt;&lt;D xsi:type="xsd:double"&gt;-5.3403797&lt;/D&gt;&lt;D xsi:type="xsd:double"&gt;-9.8035755&lt;/D&gt;&lt;D xsi:type="xsd:double"&gt;-23.341846&lt;/D&gt;&lt;D xsi:type="xsd:double"&gt;-19.97075&lt;/D&gt;&lt;D xsi:type="xsd:double"&gt;-14.872545&lt;/D&gt;&lt;D xsi:type="xsd:double"&gt;-6.0257616&lt;/D&gt;&lt;D xsi:type="xsd:double"&gt;0.8801222&lt;/D&gt;&lt;D xsi:type="xsd:double"&gt;-9.429634&lt;/D&gt;&lt;D xsi:type="xsd:double"&gt;-1.5922189&lt;/D&gt;&lt;D xsi:type="xsd:double"&gt;-2.276194&lt;/D&gt;&lt;D xsi:type="xsd:double"&gt;-1.0112286&lt;/D&gt;&lt;D xsi:type="xsd:double"&gt;0.17586946&lt;/D&gt;&lt;D xsi:type="xsd:double"&gt;2.8464437&lt;/D&gt;&lt;D xsi:type="xsd:double"&gt;3.670156&lt;/D&gt;&lt;D xsi:type="xsd:double"&gt;9.364533&lt;/D&gt;&lt;D xsi:type="xsd:double"&gt;1.7400146&lt;/D&gt;&lt;D xsi:type="xsd:double"&gt;1.4183521&lt;/D&gt;&lt;/FQL&gt;&lt;FQL&gt;&lt;Q&gt;EPHE^FG_TOTAL_RETURNC(-10AY,0,AM)&lt;/Q&gt;&lt;R&gt;121&lt;/R&gt;&lt;C&gt;1&lt;/C&gt;&lt;D xsi:type="xsd:double"&gt;3.825903&lt;/D&gt;&lt;D xsi:type="xsd:double"&gt;-3.4445941&lt;/D&gt;&lt;D xsi:type="xsd:double"&gt;2.4761915&lt;/D&gt;&lt;D xsi:type="xsd:double"&gt;3.0171275&lt;/D&gt;&lt;D xsi:type="xsd:double"&gt;1.3192654&lt;/D&gt;&lt;D xsi:type="xsd:double"&gt;-2.4739623&lt;/D&gt;&lt;D xsi:type="xsd:double"&gt;2.6168227&lt;/D&gt;&lt;D xsi:type="xsd:double"&gt;-2.1280289&lt;/D&gt;&lt;D xsi:type="xsd:double"&gt;7.1980834&lt;/D&gt;&lt;D xsi:type="xsd:double"&gt;4.003978&lt;/D&gt;&lt;D xsi:type="xsd:double"&gt;-1.3629854&lt;/D&gt;&lt;D xsi:type="xsd:double"&gt;1.5757561&lt;/D&gt;&lt;D xsi:type="xsd:double"&gt;-0.21479726&lt;/D&gt;&lt;D xsi:type="xsd:double"&gt;-6.2903643&lt;/D&gt;&lt;D xsi:type="xsd:double"&gt;0.010216236&lt;/D&gt;&lt;D xsi:type="xsd:double"&gt;-6.3398304&lt;/D&gt;&lt;D xsi:type="xsd:double"&gt;-2.0279586&lt;/D&gt;&lt;D xsi:type="xsd:double"&gt;1.7062902&lt;/D&gt;&lt;D xsi:type="xsd:double"&gt;-6.958193&lt;/D&gt;&lt;D xsi:type="xsd:double"&gt;-0.70943236&lt;/D&gt;&lt;D xsi:type="xsd:double"&gt;-10.065389&lt;/D&gt;&lt;D xsi:type="xsd:double"&gt;10.332227&lt;/D&gt;&lt;D xsi:type="xsd:double"&gt;9.635651&lt;/D&gt;&lt;D xsi:type="xsd:double"&gt;0.08239746&lt;/D&gt;&lt;D xsi:type="xsd:double"&gt;2.6893497&lt;/D&gt;&lt;D xsi:type="xsd:double"&gt;3.4740806&lt;/D&gt;&lt;D xsi:type="xsd:double"&gt;4.609561&lt;/D&gt;&lt;D xsi:type="xsd:double"&gt;-1.362735&lt;/D&gt;&lt;D xsi:type="xsd:double"&gt;-7.586032&lt;/D&gt;&lt;D xsi:type="xsd:double"&gt;-4.022831&lt;/D&gt;&lt;D xsi:type="xsd:double"&gt;-5.352598&lt;/D&gt;&lt;D xsi:type="xsd:double"&gt;-4.548168&lt;/D&gt;&lt;D xsi:type="xsd:double"&gt;6.2271476&lt;/D&gt;&lt;D xsi:type="xsd:double"&gt;-0.4143238&lt;/D&gt;&lt;D xsi:type="xsd:double"&gt;2.9123306&lt;/D&gt;&lt;D xsi:type="xsd:double"&gt;4.7068954&lt;/D&gt;&lt;D xsi:type="xsd:double"&gt;-0.110304356&lt;/D&gt;&lt;D xsi:type="xsd:double"&gt;2.2363305&lt;/D&gt;&lt;D xsi:type="xsd:double"&gt;-2.2816777&lt;/D&gt;&lt;D xsi:type="xsd:double"&gt;-1.6079783&lt;/D&gt;&lt;D xsi:type="xsd:double"&gt;3.3248663&lt;/D&gt;&lt;D xsi:type="xsd:double"&gt;3.4087777&lt;/D&gt;&lt;D xsi:type="xsd:double"&gt;-2.1360695&lt;/D&gt;&lt;D xsi:type="xsd:double"&gt;1.5629172&lt;/D&gt;&lt;D xsi:type="xsd:double"&gt;4.633403&lt;/D&gt;&lt;D xsi:type="xsd:double"&gt;-5.6077123&lt;/D&gt;&lt;D xsi:type="xsd:double"&gt;-4.704303&lt;/D&gt;&lt;D xsi:type="xsd:double"&gt;-5.1057873&lt;/D&gt;&lt;D xsi:type="xsd:double"&gt;-1.6646802&lt;/D&gt;&lt;D xsi:type="xsd:double"&gt;-5.0483704&lt;/D&gt;&lt;D xsi:type="xsd:double"&gt;-0.689739&lt;/D&gt;&lt;D xsi:type="xsd:double"&gt;2.8323174&lt;/D&gt;&lt;D xsi:type="xsd:double"&gt;-3.7558734&lt;/D&gt;&lt;D xsi:type="xsd:double"&gt;-4.1951237&lt;/D&gt;&lt;D xsi:type="xsd:double"&gt;3.6659956&lt;/D&gt;&lt;D xsi:type="xsd:double"&gt;3.5690784&lt;/D&gt;&lt;D xsi:type="xsd:double"&gt;8.607388&lt;/D&gt;&lt;D xsi:type="xsd:double"&gt;-0.37868023&lt;/D&gt;&lt;D xsi:type="xsd:double"&gt;-1.2280762&lt;/D&gt;&lt;D xsi:type="xsd:double"&gt;2.7827144&lt;/D&gt;&lt;D xsi:type="xsd:double"&gt;-6.4804134&lt;/D&gt;&lt;D xsi:type="xsd:double"&gt;6.2120676&lt;/D&gt;&lt;D xsi:type="xsd:double"&gt;6.2189817&lt;/D&gt;&lt;D xsi:type="xsd:double"&gt;-8.026391&lt;/D&gt;&lt;D xsi:type="xsd:double"&gt;2.6300073&lt;/D&gt;&lt;D xsi:type="xsd:double"&gt;1.0192156&lt;/D&gt;&lt;D xsi:type="xsd:double"&gt;1.4413357&lt;/D&gt;&lt;D xsi:type="xsd:double"&gt;-3.151524&lt;/D&gt;&lt;D xsi:type="xsd:double"&gt;-0.7635772&lt;/D&gt;&lt;D xsi:type="xsd:double"&gt;-5.0310793&lt;/D&gt;&lt;D xsi:type="xsd:double"&gt;-33.437202&lt;/D&gt;&lt;D xsi:type="xsd:double"&gt;15.402615&lt;/D&gt;&lt;D xsi:type="xsd:double"&gt;-3.286004&lt;/D&gt;&lt;D xsi:type="xsd:double"&gt;15.6627655&lt;/D&gt;&lt;D xsi:type="xsd:double"&gt;-1.5687704&lt;/D&gt;&lt;D xsi:type="xsd:double"&gt;2.3721337&lt;/D&gt;&lt;D xsi:type="xsd:double"&gt;-3.2223046&lt;/D&gt;&lt;D xsi:type="xsd:double"&gt;-0.4863441&lt;/D&gt;&lt;D xsi:type="xsd:double"&gt;19.323301&lt;/D&gt;&lt;D xsi:type="xsd:double"&gt;4.070604&lt;/D&gt;&lt;D xsi:type="xsd:double"&gt;0.06067753&lt;/D&gt;&lt;D xsi:type="xsd:double"&gt;-5.6701&lt;/D&gt;&lt;D xsi:type="xsd:double"&gt;-4.9180326&lt;/D&gt;&lt;D xsi:type="xsd:double"&gt;0.27045012&lt;/D&gt;&lt;D xsi:type="xsd:double"&gt;-2.4612248&lt;/D&gt;&lt;D xsi:type="xsd:double"&gt;8.649481&lt;/D&gt;&lt;D xsi:type="xsd:double"&gt;-6.854576&lt;/D&gt;&lt;D xsi:type="xsd:double"&gt;-1.2379646&lt;/D&gt;&lt;D xsi:type="xsd:double"&gt;6.023681&lt;/D&gt;&lt;D xsi:type="xsd:double"&gt;6.436777&lt;/D&gt;&lt;D xsi:type="xsd:double"&gt;0.86392164&lt;/D&gt;&lt;D xsi:type="xsd:double"&gt;-0.00069737434&lt;/D&gt;&lt;D xsi:type="xsd:double"&gt;-2.3334384&lt;/D&gt;&lt;D xsi:type="xsd:double"&gt;2.8293014&lt;/D&gt;&lt;D xsi:type="xsd:double"&gt;-6.3589096&lt;/D&gt;&lt;D xsi:type="xsd:double"&gt;-2.611816&lt;/D&gt;&lt;D xsi:type="xsd:double"&gt;-4.592693&lt;/D&gt;&lt;D xsi:type="xsd:double"&gt;-6.678957&lt;/D&gt;&lt;D xsi:type="xsd:double"&gt;-5.5999994&lt;/D&gt;&lt;D xsi:type="xsd:double"&gt;11.380148&lt;/D&gt;&lt;D xsi:type="xsd:double"&gt;-7.028985&lt;/D&gt;&lt;D xsi:type="xsd:double"&gt;-10.093534&lt;/D&gt;&lt;D xsi:type="xsd:double"&gt;9.0593815&lt;/D&gt;&lt;D xsi:type="xsd:double"&gt;2.7011156&lt;/D&gt;&lt;D xsi:type="xsd:double"&gt;11.916804&lt;/D&gt;&lt;D xsi:type="xsd:double"&gt;-3.8040638&lt;/D&gt;&lt;D xsi:type="xsd:double"&gt;-5.5615783&lt;/D&gt;&lt;D xsi:type="xsd:double"&gt;-0.34416914&lt;/D&gt;&lt;D xsi:type="xsd:double"&gt;1.4198065&lt;/D&gt;&lt;D xsi:type="xsd:double"&gt;-1.6629636&lt;/D&gt;&lt;D xsi:type="xsd:double"&gt;5.062306&lt;/D&gt;&lt;D xsi:type="xsd:double"&gt;-7.746482&lt;/D&gt;&lt;D xsi:type="xsd:double"&gt;-3.0132592&lt;/D&gt;&lt;D xsi:type="xsd:double"&gt;2.6097775&lt;/D&gt;&lt;D xsi:type="xsd:double"&gt;0.6863117&lt;/D&gt;&lt;D xsi:type="xsd:double"&gt;3.1275034&lt;/D&gt;&lt;D xsi:type="xsd:double"&gt;2.9379606&lt;/D&gt;&lt;D xsi:type="xsd:double"&gt;4.8743367&lt;/D&gt;&lt;D xsi:type="xsd:double"&gt;-0.5809784&lt;/D&gt;&lt;D xsi:type="xsd:double"&gt;-9.203792&lt;/D&gt;&lt;D xsi:type="xsd:double"&gt;4.263878&lt;/D&gt;&lt;/FQL&gt;&lt;FQL&gt;&lt;Q&gt;DDR3512M-FDS^FG_PRICE_CHANGE(0,-6AM)&lt;/Q&gt;&lt;R&gt;1&lt;/R&gt;&lt;C&gt;1&lt;/C&gt;&lt;D xsi:type="xsd:double"&gt;-6.8781177028952&lt;/D&gt;&lt;/FQL&gt;&lt;FQL&gt;&lt;Q&gt;PASP-FDS^FG_PRICE_CHANGE(0,-1AM)&lt;/Q&gt;&lt;R&gt;1&lt;/R&gt;&lt;C&gt;1&lt;/C&gt;&lt;D xsi:type="xsd:double"&gt;-1.06280193236715&lt;/D&gt;&lt;/FQL&gt;&lt;FQL&gt;&lt;Q&gt;PLATI-FDS^FG_PRICE(0)&lt;/Q&gt;&lt;R&gt;1&lt;/R&gt;&lt;C&gt;1&lt;/C&gt;&lt;D xsi:type="xsd:double"&gt;1066&lt;/D&gt;&lt;/FQL&gt;&lt;FQL&gt;&lt;Q&gt;BRENT-FDS^FG_PRICE(0)/MAX(FG_PRICE(0,-1AY))&lt;/Q&gt;&lt;R&gt;1&lt;/R&gt;&lt;C&gt;1&lt;/C&gt;&lt;D xsi:type="xsd:double"&gt;0.870614479821537&lt;/D&gt;&lt;/FQL&gt;&lt;FQL&gt;&lt;Q&gt;TIOS-FDS^FG_PRICE_CHANGE(0,-6AM)&lt;/Q&gt;&lt;R&gt;1&lt;/R&gt;&lt;C&gt;1&lt;/C&gt;&lt;D xsi:type="xsd:double"&gt;-9.38348196975571&lt;/D&gt;&lt;/FQL&gt;&lt;FQL&gt;&lt;Q&gt;FC0000TR^FG_PRICE(0)&lt;/Q&gt;&lt;R&gt;1&lt;/R&gt;&lt;C&gt;1&lt;/C&gt;&lt;D xsi:type="xsd:double"&gt;266.88428&lt;/D&gt;&lt;/FQL&gt;&lt;FQL&gt;&lt;Q&gt;FC0000IN^FG_PRICE(0)&lt;/Q&gt;&lt;R&gt;1&lt;/R&gt;&lt;C&gt;1&lt;/C&gt;&lt;D xsi:type="xsd:double"&gt;1334.1292&lt;/D&gt;&lt;/FQL&gt;&lt;FQL&gt;&lt;Q&gt;VNM^P_PRICE(0)/P_PRICE_LOW_PR(0,,,,,,"PRICE","INTRA","52W")-1&lt;/Q&gt;&lt;R&gt;1&lt;/R&gt;&lt;C&gt;1&lt;/C&gt;&lt;D xsi:type="xsd:double"&gt;0.1251086&lt;/D&gt;&lt;/FQL&gt;&lt;FQL&gt;&lt;Q&gt;TUR^P_PRICE(0)/P_PRICE_LOW_PR(0,,,,,,"PRICE","INTRA","52W")-1&lt;/Q&gt;&lt;R&gt;1&lt;/R&gt;&lt;C&gt;1&lt;/C&gt;&lt;D xsi:type="xsd:double"&gt;0.5628396&lt;/D&gt;&lt;/FQL&gt;&lt;FQL&gt;&lt;Q&gt;TRYCN10Y-FDS^FG_YIELD(-10AY,0,Y,,"YTM")&lt;/Q&gt;&lt;R&gt;10&lt;/R&gt;&lt;C&gt;1&lt;/C&gt;&lt;D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xsi:type="xsd:double"&gt;2.574&lt;/D&gt;&lt;/FQL&gt;&lt;FQL&gt;&lt;Q&gt;CC_CN^FG_COMPANY_NAME&lt;/Q&gt;&lt;R&gt;1&lt;/R&gt;&lt;C&gt;1&lt;/C&gt;&lt;D xsi:type="xsd:string"&gt;China&lt;/D&gt;&lt;/FQL&gt;&lt;FQL&gt;&lt;Q&gt;USDAED^FG_PRICE(0)&lt;/Q&gt;&lt;R&gt;1&lt;/R&gt;&lt;C&gt;1&lt;/C&gt;&lt;D xsi:type="xsd:double"&gt;3.67305&lt;/D&gt;&lt;/FQL&gt;&lt;FQL&gt;&lt;Q&gt;USDINR^FG_PRICE_CHANGE(0,-3AM)&lt;/Q&gt;&lt;R&gt;1&lt;/R&gt;&lt;C&gt;1&lt;/C&gt;&lt;D xsi:type="xsd:double"&gt;0.38546324&lt;/D&gt;&lt;/FQL&gt;&lt;FQL&gt;&lt;Q&gt;USDZAR^FG_COMPANY_NAME&lt;/Q&gt;&lt;R&gt;1&lt;/R&gt;&lt;C&gt;1&lt;/C&gt;&lt;D xsi:type="xsd:string"&gt;South African Rand per U.S. Dollar&lt;/D&gt;&lt;/FQL&gt;&lt;FQL&gt;&lt;Q&gt;USDMYR^FG_PRICE_CHANGE(0,-1AM)&lt;/Q&gt;&lt;R&gt;1&lt;/R&gt;&lt;C&gt;1&lt;/C&gt;&lt;D xsi:type="xsd:double"&gt;-2.170515&lt;/D&gt;&lt;/FQL&gt;&lt;FQL&gt;&lt;Q&gt;USDCLP^FG_PRICE_CHANGE(0,-6AM)&lt;/Q&gt;&lt;R&gt;1&lt;/R&gt;&lt;C&gt;1&lt;/C&gt;&lt;D xsi:type="xsd:double"&gt;0.91876984&lt;/D&gt;&lt;/FQL&gt;&lt;FQL&gt;&lt;Q&gt;ECH^JULIAN(P_PRICE_RETURNS_PR('52W',2,-10AY,0,AM).DATES)&lt;/Q&gt;&lt;R&gt;121&lt;/R&gt;&lt;C&gt;1&lt;/C&gt;&lt;D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</t>
        </r>
      </text>
    </comment>
    <comment ref="A6" authorId="0" shapeId="0" xr:uid="{3D204B92-2C49-4836-B2AF-7E7E643FFBB4}">
      <text>
        <r>
          <rPr>
            <b/>
            <sz val="9"/>
            <color indexed="81"/>
            <rFont val="Tahoma"/>
            <charset val="1"/>
          </rPr>
          <t>"&gt;45399&lt;/D&gt;&lt;D xsi:type="xsd:long"&gt;45429&lt;/D&gt;&lt;/FQL&gt;&lt;FQL&gt;&lt;Q&gt;EWM^FMA_DIV_YLD(NTMA,-10AY,0,AM,"PORTAGG","MEANR")&lt;/Q&gt;&lt;R&gt;121&lt;/R&gt;&lt;C&gt;1&lt;/C&gt;&lt;D xsi:type="xsd:double"&gt;3.08975582904606&lt;/D&gt;&lt;D xsi:type="xsd:double"&gt;3.11700188787411&lt;/D&gt;&lt;D xsi:type="xsd:double"&gt;3.14344976362006&lt;/D&gt;&lt;D xsi:type="xsd:double"&gt;3.15705232672311&lt;/D&gt;&lt;D xsi:type="xsd:double"&gt;3.20836509578659&lt;/D&gt;&lt;D xsi:type="xsd:double"&gt;3.32039955973404&lt;/D&gt;&lt;D xsi:type="xsd:double"&gt;3.26246862506412&lt;/D&gt;&lt;D xsi:type="xsd:double"&gt;3.47155163231169&lt;/D&gt;&lt;D xsi:type="xsd:double"&gt;3.33722156553257&lt;/D&gt;&lt;D xsi:type="xsd:double"&gt;3.20282630823791&lt;/D&gt;&lt;D xsi:type="xsd:double"&gt;3.23507795826355&lt;/D&gt;&lt;D xsi:type="xsd:double"&gt;3.11955202298514&lt;/D&gt;&lt;D xsi:type="xsd:double"&gt;3.15154987822708&lt;/D&gt;&lt;D xsi:type="xsd:double"&gt;3.25603298097676&lt;/D&gt;&lt;D xsi:type="xsd:double"&gt;3.26838939866335&lt;/D&gt;&lt;D xsi:type="xsd:double"&gt;3.58609517816946&lt;/D&gt;&lt;D xsi:type="xsd:double"&gt;3.31329738622115&lt;/D&gt;&lt;D xsi:type="xsd:double"&gt;3.23668756770102&lt;/D&gt;&lt;D xsi:type="xsd:double"&gt;3.32982428443556&lt;/D&gt;&lt;D xsi:type="xsd:double"&gt;3.29725102697956&lt;/D&gt;&lt;D xsi:type="xsd:double"&gt;3.3660149057184&lt;/D&gt;&lt;D xsi:type="xsd:double"&gt;3.21953829989925&lt;/D&gt;&lt;D xsi:type="xsd:double"&gt;3.09274898380658&lt;/D&gt;&lt;D xsi:type="xsd:double"&gt;3.03623243482496&lt;/D&gt;&lt;D xsi:type="xsd:double"&gt;3.2221354250034&lt;/D&gt;&lt;D xsi:type="xsd:double"&gt;3.11021324790033&lt;/D&gt;&lt;D xsi:type="xsd:double"&gt;2.99660532647802&lt;/D&gt;&lt;D xsi:type="xsd:double"&gt;2.93541435982738&lt;/D&gt;&lt;D xsi:type="xsd:double"&gt;2.97779915014239&lt;/D&gt;&lt;D xsi:type="xsd:double"&gt;2.96730366179168&lt;/D&gt;&lt;D xsi:type="xsd:double"&gt;3.04371075288446&lt;/D&gt;&lt;D xsi:type="xsd:double"&gt;3.01651711946476&lt;/D&gt;&lt;D xsi:type="xsd:double"&gt;3.01501653500983&lt;/D&gt;&lt;D xsi:type="xsd:double"&gt;2.97325093281369&lt;/D&gt;&lt;D xsi:type="xsd:double"&gt;2.94845784079571&lt;/D&gt;&lt;D xsi:type="xsd:double"&gt;3.0090981906991&lt;/D&gt;&lt;D xsi:type="xsd:double"&gt;2.95431204860151&lt;/D&gt;&lt;D xsi:type="xsd:double"&gt;2.99392649609923&lt;/D&gt;&lt;D xsi:type="xsd:double"&gt;3.05780978894476&lt;/D&gt;&lt;D xsi:type="xsd:double"&gt;3.03411233099598&lt;/D&gt;&lt;D xsi:type="xsd:double"&gt;3.00854108876595&lt;/D&gt;&lt;D xsi:type="xsd:double"&gt;3.09978038120055&lt;/D&gt;&lt;D xsi:type="xsd:double"&gt;3.27652337705327&lt;/D&gt;&lt;D xsi:type="xsd:double"&gt;3.22212066934638&lt;/D&gt;&lt;D xsi:type="xsd:double"&gt;3.1214136602186&lt;/D&gt;&lt;D xsi:type="xsd:double"&gt;3.12739410808487&lt;/D&gt;&lt;D xsi:type="xsd:double"&gt;3.20470058384159&lt;/D&gt;&lt;D xsi:type="xsd:double"&gt;3.16206297453322&lt;/D&gt;&lt;D xsi:type="xsd:double"&gt;3.21472478976125&lt;/D&gt;&lt;D xsi:type="xsd:double"&gt;3.24292158621641&lt;/D&gt;&lt;D xsi:type="xsd:double"&gt;3.29659885487704&lt;/D&gt;&lt;D xsi:type="xsd:double"&gt;3.21645893118106&lt;/D&gt;&lt;D xsi:type="xsd:double"&gt;3.19093244817253&lt;/D&gt;&lt;D xsi:type="xsd:double"&gt;3.34779512391801&lt;/D&gt;&lt;D xsi:type="xsd:double"&gt;3.37207316241075&lt;/D&gt;&lt;D xsi:type="xsd:double"&gt;3.38474903183132&lt;/D&gt;&lt;D xsi:type="xsd:double"&gt;3.27743589729165&lt;/D&gt;&lt;D xsi:type="xsd:double"&gt;3.27511562896835&lt;/D&gt;&lt;D xsi:type="xsd:double"&gt;3.31878745704384&lt;/D&gt;&lt;D xsi:type="xsd:double"&gt;3.43188644109506&lt;/D&gt;&lt;D xsi:type="xsd:double"&gt;3.48138682310234&lt;/D&gt;&lt;D xsi:type="xsd:double"&gt;3.5033669986841&lt;/D&gt;&lt;D xsi:type="xsd:double"&gt;3.44858727492028&lt;/D&gt;&lt;D xsi:type="xsd:double"&gt;3.50213784290222&lt;/D&gt;&lt;D xsi:type="xsd:double"&gt;3.50024080651192&lt;/D&gt;&lt;D xsi:type="xsd:double"&gt;3.55145190453496&lt;/D&gt;&lt;D xsi:type="xsd:double"&gt;3.48273698220857&lt;/D&gt;&lt;D xsi:type="xsd:double"&gt;3.50784072561661&lt;/D&gt;&lt;D xsi:type="xsd:double"&gt;3.4776179405806&lt;/D&gt;&lt;D xsi:type="xsd:double"&gt;3.59990034538297&lt;/D&gt;&lt;D xsi:type="xsd:double"&gt;4.41037693235813&lt;/D&gt;&lt;D xsi:type="xsd:double"&gt;3.79158809559411&lt;/D&gt;&lt;D xsi:type="xsd:double"&gt;3.66711758374272&lt;/D&gt;&lt;D xsi:type="xsd:double"&gt;3.09545317369236&lt;/D&gt;&lt;D xsi:type="xsd:double"&gt;3.01159806566556&lt;/D&gt;&lt;D xsi:type="xsd:double"&gt;3.15757772754221&lt;/D&gt;&lt;D xsi:type="xsd:double"&gt;3.2970213774066&lt;/D&gt;&lt;D xsi:type="xsd:double"&gt;3.28114612562174&lt;/D&gt;&lt;D xsi:type="xsd:double"&gt;3.36184896481643&lt;/D&gt;&lt;D xsi:type="xsd:double"&gt;3.47435047531204&lt;/D&gt;&lt;D xsi:type="xsd:double"&gt;3.66358299940714&lt;/D&gt;&lt;D xsi:type="xsd:double"&gt;3.83348660220137&lt;/D&gt;&lt;D xsi:type="xsd:double"&gt;3.96010350019931&lt;/D&gt;&lt;D xsi:type="xsd:double"&gt;3.97056600076104&lt;/D&gt;&lt;D xsi:type="xsd:double"&gt;4.04029852067298&lt;/D&gt;&lt;D xsi:type="xsd:double"&gt;4.11632556123011&lt;/D&gt;&lt;D xsi:type="xsd:double"&gt;4.23565787967684&lt;/D&gt;&lt;D xsi:type="xsd:double"&gt;4.1968257279419&lt;/D&gt;&lt;D xsi:type="xsd:double"&gt;4.0275398182279&lt;/D&gt;&lt;D xsi:type="xsd:double"&gt;3.88035567174795&lt;/D&gt;&lt;D xsi:type="xsd:double"&gt;3.97374459658023&lt;/D&gt;&lt;D xsi:type="xsd:double"&gt;3.8899839430961&lt;/D&gt;&lt;D xsi:type="xsd:double"&gt;3.74556971083897&lt;/D&gt;&lt;D xsi:type="xsd:double"&gt;3.72690395942051&lt;/D&gt;&lt;D xsi:type="xsd:double"&gt;3.7819948595861&lt;/D&gt;&lt;D xsi:type="xsd:double"&gt;3.80985888593176&lt;/D&gt;&lt;D xsi:type="xsd:double"&gt;3.99600096521648&lt;/D&gt;&lt;D xsi:type="xsd:double"&gt;4.18764858043459&lt;/D&gt;&lt;D xsi:type="xsd:double"&gt;4.25355771430747&lt;/D&gt;&lt;D xsi:type="xsd:double"&gt;4.010105595883&lt;/D&gt;&lt;D xsi:type="xsd:double"&gt;4.20075833309293&lt;/D&gt;&lt;D xsi:type="xsd:double"&gt;4.45937033443325&lt;/D&gt;&lt;D xsi:type="xsd:double"&gt;4.25389197262057&lt;/D&gt;&lt;D xsi:type="xsd:double"&gt;4.21580120914529&lt;/D&gt;&lt;D xsi:type="xsd:double"&gt;4.17458285199584&lt;/D&gt;&lt;D xsi:type="xsd:double"&gt;4.26347902490129&lt;/D&gt;&lt;D xsi:type="xsd:double"&gt;4.48792096505664&lt;/D&gt;&lt;D xsi:type="xsd:double"&gt;4.38495116885178&lt;/D&gt;&lt;D xsi:type="xsd:double"&gt;4.41036349024587&lt;/D&gt;&lt;D xsi:type="xsd:double"&gt;4.41759034542153&lt;/D&gt;&lt;D xsi:type="xsd:double"&gt;4.37968579337373&lt;/D&gt;&lt;D xsi:type="xsd:double"&gt;4.26939724287762&lt;/D&gt;&lt;D xsi:type="xsd:double"&gt;4.26129146379673&lt;/D&gt;&lt;D xsi:type="xsd:double"&gt;4.29597066853214&lt;/D&gt;&lt;D xsi:type="xsd:double"&gt;4.26794204992551&lt;/D&gt;&lt;D xsi:type="xsd:double"&gt;4.27584633293679&lt;/D&gt;&lt;D xsi:type="xsd:double"&gt;4.28088700448787&lt;/D&gt;&lt;D xsi:type="xsd:double"&gt;4.16927208106755&lt;/D&gt;&lt;D xsi:type="xsd:double"&gt;4.13014433335161&lt;/D&gt;&lt;D xsi:type="xsd:double"&gt;4.18099474204557&lt;/D&gt;&lt;D xsi:type="xsd:double"&gt;4.05035111599232&lt;/D&gt;&lt;/FQL&gt;&lt;FQL&gt;&lt;Q&gt;EWZ^FMA_PE(NTMA,-10AY,0,AM,"PORTAGG","MEANR")&lt;/Q&gt;&lt;R&gt;121&lt;/R&gt;&lt;C&gt;1&lt;/C&gt;&lt;D xsi:type="xsd:double"&gt;11.1638213842764&lt;/D&gt;&lt;D xsi:type="xsd:double"&gt;11.4010505641766&lt;/D&gt;&lt;D xsi:type="xsd:double"&gt;11.5100127230841&lt;/D&gt;&lt;D xsi:type="xsd:double"&gt;11.8387278821751&lt;/D&gt;&lt;D xsi:type="xsd:double"&gt;12.264742875276&lt;/D&gt;&lt;D xsi:type="xsd:double"&gt;11.6847800743585&lt;/D&gt;&lt;D xsi:type="xsd:double"&gt;11.0308248373294&lt;/D&gt;&lt;D xsi:type="xsd:double"&gt;10.8261980208713&lt;/D&gt;&lt;D xsi:type="xsd:double"&gt;11.2817943601753&lt;/D&gt;&lt;D xsi:type="xsd:double"&gt;11.7550782549342&lt;/D&gt;&lt;D xsi:type="xsd:double"&gt;12.4004985812571&lt;/D&gt;&lt;D xsi:type="xsd:double"&gt;13.7559699442375&lt;/D&gt;&lt;D xsi:type="xsd:double"&gt;14.5484417833067&lt;/D&gt;&lt;D xsi:type="xsd:double"&gt;13.2214306883057&lt;/D&gt;&lt;D xsi:type="xsd:double"&gt;12.7887925747973&lt;/D&gt;&lt;D xsi:type="xsd:double"&gt;11.2401592726768&lt;/D&gt;&lt;D xsi:type="xsd:double"&gt;11.5027244986789&lt;/D&gt;&lt;D xsi:type="xsd:double"&gt;11.1263738571113&lt;/D&gt;&lt;D xsi:type="xsd:double"&gt;11.0414814143367&lt;/D&gt;&lt;D xsi:type="xsd:double"&gt;10.8811807320387&lt;/D&gt;&lt;D xsi:type="xsd:double"&gt;9.53080731471604&lt;/D&gt;&lt;D xsi:type="xsd:double"&gt;10.7744600027283&lt;/D&gt;&lt;D xsi:type="xsd:double"&gt;13.382619174677&lt;/D&gt;&lt;D xsi:type="xsd:double"&gt;14.0443258543729&lt;/D&gt;&lt;D xsi:type="xsd:double"&gt;12.5567599174135&lt;/D&gt;&lt;D xsi:type="xsd:double"&gt;12.0772424381355&lt;/D&gt;&lt;D xsi:type="xsd:double"&gt;13.4600570000753&lt;/D&gt;&lt;D xsi:type="xsd:double"&gt;14.1631981007112&lt;/D&gt;&lt;D xsi:type="xsd:double"&gt;13.4885449637939&lt;/D&gt;&lt;D xsi:type="xsd:double"&gt;14.5237595469976&lt;/D&gt;&lt;D xsi:type="xsd:double"&gt;13.4920426032077&lt;/D&gt;&lt;D xsi:type="xsd:double"&gt;12.4236942129327&lt;/D&gt;&lt;D xsi:type="xsd:double"&gt;13.3171014443115&lt;/D&gt;&lt;D xsi:type="xsd:double"&gt;13.7827284601621&lt;/D&gt;&lt;D xsi:type="xsd:double"&gt;12.7093886976668&lt;/D&gt;&lt;D xsi:type="xsd:double"&gt;12.5439510649245&lt;/D&gt;&lt;D xsi:type="xsd:double"&gt;13.0552342459051&lt;/D&gt;&lt;D xsi:type="xsd:double"&gt;11.7907034186402&lt;/D&gt;&lt;D xsi:type="xsd:double"&gt;12.3106368805417&lt;/D&gt;&lt;D xsi:type="xsd:double"&gt;12.9211507340073&lt;/D&gt;&lt;D xsi:type="xsd:double"&gt;14.1526816089841&lt;/D&gt;&lt;D xsi:type="xsd:double"&gt;13.9900472080732&lt;/D&gt;&lt;D xsi:type="xsd:double"&gt;13.155124467107&lt;/D&gt;&lt;D xsi:type="xsd:double"&gt;12.9313930904487&lt;/D&gt;&lt;D xsi:type="xsd:double"&gt;13.8311948424194&lt;/D&gt;&lt;D xsi:type="xsd:double"&gt;13.5797682108525&lt;/D&gt;&lt;D xsi:type="xsd:double"&gt;12.8870740926295&lt;/D&gt;&lt;D xsi:type="xsd:double"&gt;12.6297651431714&lt;/D&gt;&lt;D xsi:type="xsd:double"&gt;12.0603521928189&lt;/D&gt;&lt;D xsi:type="xsd:double"&gt;10.4228863614523&lt;/D&gt;&lt;D xsi:type="xsd:double"&gt;11.0485772677893&lt;/D&gt;&lt;D xsi:type="xsd:double"&gt;10.7360885536659&lt;/D&gt;&lt;D xsi:type="xsd:double"&gt;10.4741150452&lt;/D&gt;&lt;D xsi:type="xsd:double"&gt;11.3031513804754&lt;/D&gt;&lt;D xsi:type="xsd:double"&gt;11.6392221047282&lt;/D&gt;&lt;D xsi:type="xsd:double"&gt;11.3566108442462&lt;/D&gt;&lt;D xsi:type="xsd:double"&gt;12.9412648703794&lt;/D&gt;&lt;D xsi:type="xsd:double"&gt;12.83136675503&lt;/D&gt;&lt;D xsi:type="xsd:double"&gt;12.6248048795947&lt;/D&gt;&lt;D xsi:type="xsd:double"&gt;11.305569846956&lt;/D&gt;&lt;D xsi:type="xsd:double"&gt;11.1329483851999&lt;/D&gt;&lt;D xsi:type="xsd:double"&gt;12.1285528227168&lt;/D&gt;&lt;D xsi:type="xsd:double"&gt;12.6684360237375&lt;/D&gt;&lt;D xsi:type="xsd:double"&gt;12.423339540253&lt;/D&gt;&lt;D xsi:type="xsd:double"&gt;12.9549476567311&lt;/D&gt;&lt;D xsi:type="xsd:double"&gt;13.0425980219668&lt;/D&gt;&lt;D xsi:type="xsd:double"&gt;13.3512734122905&lt;/D&gt;&lt;D xsi:type="xsd:double"&gt;13.874222810256&lt;/D&gt;&lt;D xsi:type="xsd:double"&gt;14.6244587431164&lt;/D&gt;&lt;D xsi:type="xsd:double"&gt;14.056878588223&lt;/D&gt;&lt;D xsi:type="xsd:double"&gt;10.2756453145724&lt;/D&gt;&lt;D xsi:type="xsd:double"&gt;12.335822707093&lt;/D&gt;&lt;D xsi:type="xsd:double"&gt;14.568484770632&lt;/D&gt;&lt;D xsi:type="xsd:double"&gt;18.0695348662431&lt;/D&gt;&lt;D xsi:type="xsd:double"&gt;26.9138608986019&lt;/D&gt;&lt;D xsi:type="xsd:double"&gt;24.1825842947956&lt;/D&gt;&lt;D xsi:type="xsd:double"&gt;19.588003320251&lt;/D&gt;&lt;D xsi:type="xsd:double"&gt;16.4162823650213&lt;/D&gt;&lt;D xsi:type="xsd:double"&gt;14.7789302108676&lt;/D&gt;&lt;D xsi:type="xsd:double"&gt;13.5071087896455&lt;/D&gt;&lt;D xsi:type="xsd:double"&gt;12.0576944610906&lt;/D&gt;&lt;D xsi:type="xsd:double"&gt;11.1284747117317&lt;/D&gt;&lt;D xsi:type="xsd:double"&gt;9.64723947271089&lt;/D&gt;&lt;D xsi:type="xsd:double"&gt;9.27428223852699&lt;/D&gt;&lt;D xsi:type="xsd:double"&gt;9.02758576729739&lt;/D&gt;&lt;D xsi:type="xsd:double"&gt;9.31439954017474&lt;/D&gt;&lt;D xsi:type="xsd:double"&gt;8.76889383352089&lt;/D&gt;&lt;D xsi:type="xsd:double"&gt;7.9040515295015&lt;/D&gt;&lt;D xsi:type="xsd:double"&gt;7.51104880634451&lt;/D&gt;&lt;D xsi:type="xsd:double"&gt;8.05271166736082&lt;/D&gt;&lt;D xsi:type="xsd:double"&gt;7.29125973074089&lt;/D&gt;&lt;D xsi:type="xsd:double"&gt;7.89936918641102&lt;/D&gt;&lt;D xsi:type="xsd:double"&gt;7.85599201154411&lt;/D&gt;&lt;D xsi:type="xsd:double"&gt;8.07677861609513&lt;/D&gt;&lt;D xsi:type="xsd:double"&gt;7.68132334561464&lt;/D&gt;&lt;D xsi:type="xsd:double"&gt;7.40757696065098&lt;/D&gt;&lt;D xsi:type="xsd:double"&gt;6.56353968612912&lt;/D&gt;&lt;D xsi:type="xsd:double"&gt;6.02776601838445&lt;/D&gt;&lt;D xsi:type="xsd:double"&gt;5.85255967149964&lt;/D&gt;&lt;D xsi:type="xsd:double"&gt;6.49555155609532&lt;/D&gt;&lt;D xsi:type="xsd:double"&gt;6.38882373093657&lt;/D&gt;&lt;D xsi:type="xsd:double"&gt;6.86783258944609&lt;/D&gt;&lt;D xsi:type="xsd:double"&gt;6.78900538782197&lt;/D&gt;&lt;D xsi:type="xsd:double"&gt;6.48329710846852&lt;/D&gt;&lt;D xsi:type="xsd:double"&gt;7.06866198035583&lt;/D&gt;&lt;D xsi:type="xsd:double"&gt;7.09568023086826&lt;/D&gt;&lt;D xsi:type="xsd:double"&gt;6.47415484725979&lt;/D&gt;&lt;D xsi:type="xsd:double"&gt;6.88165203799592&lt;/D&gt;&lt;D xsi:type="xsd:double"&gt;7.10812397796271&lt;/D&gt;&lt;D xsi:type="xsd:double"&gt;7.83158860810868&lt;/D&gt;&lt;D xsi:type="xsd:double"&gt;7.87743115624362&lt;/D&gt;&lt;D xsi:type="xsd:double"&gt;7.80499862467967&lt;/D&gt;&lt;D xsi:type="xsd:double"&gt;7.97463309476723&lt;/D&gt;&lt;D xsi:type="xsd:double"&gt;7.52032540438233&lt;/D&gt;&lt;D xsi:type="xsd:double"&gt;7.91431106215565&lt;/D&gt;&lt;D xsi:type="xsd:double"&gt;7.82368341595896&lt;/D&gt;&lt;D xsi:type="xsd:double"&gt;7.60923726598806&lt;/D&gt;&lt;D xsi:type="xsd:double"&gt;7.89619016598276&lt;/D&gt;&lt;D xsi:type="xsd:double"&gt;7.70493018041426&lt;/D&gt;&lt;D xsi:type="xsd:double"&gt;7.52744557197073&lt;/D&gt;&lt;D xsi:type="xsd:double"&gt;7.57326528214669&lt;/D&gt;&lt;/FQL&gt;&lt;FQL&gt;&lt;Q&gt;KSA^FG_PRICE(0)&lt;/Q&gt;&lt;R&gt;1&lt;/R&gt;&lt;C&gt;1&lt;/C&gt;&lt;D xsi:type="xsd:double"&gt;42.55&lt;/D&gt;&lt;/FQL&gt;&lt;FQL&gt;&lt;Q&gt;QAT^FG_PRICE_MAVG(0,,,,60)&lt;/Q&gt;&lt;R&gt;1&lt;/R&gt;&lt;C&gt;1&lt;/C&gt;&lt;D xsi:type="xsd:double"&gt;17.595284&lt;/D&gt;&lt;/FQL&gt;&lt;FQL&gt;&lt;Q&gt;EZA^FG_PRICE(0)&lt;/Q&gt;&lt;R&gt;1&lt;/R&gt;&lt;C&gt;1&lt;/C&gt;&lt;D xsi:type="xsd:double"&gt;43.89&lt;/D&gt;&lt;/FQL&gt;&lt;FQL&gt;&lt;Q&gt;EWM^FG_PRICE_MAVG(0,,,,60)&lt;/Q&gt;&lt;R&gt;1&lt;/R&gt;&lt;C&gt;1&lt;/C&gt;&lt;D xsi:type="xsd:double"&gt;22.072166&lt;/D&gt;&lt;/FQL&gt;&lt;FQL&gt;&lt;Q&gt;EIDO^FG_PRICE(0)&lt;/Q&gt;&lt;R&gt;1&lt;/R&gt;&lt;C&gt;1&lt;/C&gt;&lt;D xsi:type="xsd:double"&gt;21.3&lt;/D&gt;&lt;/FQL&gt;&lt;FQL&gt;&lt;Q&gt;TUR^P_PRICE(0)/P_PRICE_HIGH_PR(0,,,,,,"PRICE","INTRA","52W")&lt;/Q&gt;&lt;R&gt;1&lt;/R&gt;&lt;C&gt;1&lt;/C&gt;&lt;D xsi:type="xsd:double"&gt;0.9956161&lt;/D&gt;&lt;/FQL&gt;&lt;FQL&gt;&lt;Q&gt;QAT^P_PRICE(0)/P_PRICE_HIGH_PR(0,,,,,,"PRICE","INTRA","52W")&lt;/Q&gt;&lt;R&gt;1&lt;/R&gt;&lt;C&gt;1&lt;/C&gt;&lt;D xsi:type="xsd:double"&gt;0.89803165&lt;/D&gt;&lt;/FQL&gt;&lt;FQL&gt;&lt;Q&gt;INDA^P_PRICE(0)/P_PRICE_HIGH_PR(0,,,,,,"PRICE","INTRA","52W")&lt;/Q&gt;&lt;R&gt;1&lt;/R&gt;&lt;C&gt;1&lt;/C&gt;&lt;D xsi:type="xsd:double"&gt;0.99830383&lt;/D&gt;&lt;/FQL&gt;&lt;FQL&gt;&lt;Q&gt;EZA^P_PRICE(0)/P_PRICE_HIGH_PR(0,,,,,,"PRICE","INTRA","52W")&lt;/Q&gt;&lt;R&gt;1&lt;/R&gt;&lt;C&gt;1&lt;/C&gt;&lt;D xsi:type="xsd:double"&gt;0.97479177&lt;/D&gt;&lt;/FQL&gt;&lt;FQL&gt;&lt;Q&gt;EWY^P_PRICE(0)/P_PRICE_HIGH_PR(0,,,,,,"PRICE","INTRA","52W")&lt;/Q&gt;&lt;R&gt;1&lt;/R&gt;&lt;C&gt;1&lt;/C&gt;&lt;D xsi:type="xsd:double"&gt;0.9598241&lt;/D&gt;&lt;/FQL&gt;&lt;FQL&gt;&lt;Q&gt;EWT^P_PRICE(0)/P_PRICE_HIGH_PR(0,,,,,,"PRICE","INTRA","52W")&lt;/Q&gt;&lt;R&gt;1&lt;/R&gt;&lt;C&gt;1&lt;/C&gt;&lt;D xsi:type="xsd:double"&gt;0.9927946&lt;/D&gt;&lt;/FQL&gt;&lt;FQL&gt;&lt;Q&gt;EZA^SIZE(FG_CONSTITUENTS)&lt;/Q&gt;&lt;R&gt;1&lt;/R&gt;&lt;C&gt;1&lt;/C&gt;&lt;D xsi:type="xsd:long"&gt;33&lt;/D&gt;&lt;/FQL&gt;&lt;FQL&gt;&lt;Q&gt;EPU^SIZE(FG_CONSTITUENTS)&lt;/Q&gt;&lt;R&gt;1&lt;/R&gt;&lt;C&gt;1&lt;/C&gt;&lt;D xsi:type="xsd:long"&gt;26&lt;/D&gt;&lt;/FQL&gt;&lt;FQL&gt;&lt;Q&gt;KSA^FMA_RBICS_REV_CURRENT(30, LOC, "PORTAGG")&lt;/Q&gt;&lt;R&gt;1&lt;/R&gt;&lt;C&gt;1&lt;/C&gt;&lt;D xsi:type="xsd:double"&gt;43.1872602787838&lt;/D&gt;&lt;/FQL&gt;&lt;FQL&gt;&lt;Q&gt;EIDO^FMA_RBICS_REV_CURRENT(30, LOC, "PORTAGG")&lt;/Q&gt;&lt;R&gt;1&lt;/R&gt;&lt;C&gt;1&lt;/C&gt;&lt;D xsi:type="xsd:double"&gt;53.5759954914933&lt;/D&gt;&lt;/FQL&gt;&lt;FQL&gt;&lt;Q&gt;EPU^FG_ROE(0)&lt;/Q&gt;&lt;R&gt;1&lt;/R&gt;&lt;C&gt;1&lt;/C&gt;&lt;D xsi:type="xsd:double"&gt;9.39114442570014&lt;/D&gt;&lt;/FQL&gt;&lt;FQL&gt;&lt;Q&gt;TRYMX10Y-FDS^FG_YIELD_NAME&lt;/Q&gt;&lt;R&gt;1&lt;/R&gt;&lt;C&gt;1&lt;/C&gt;&lt;D xsi:type="xsd:string"&gt;Treasury - Mexico Benchmark Bond 10Y&lt;/D&gt;&lt;/FQL&gt;&lt;FQL&gt;&lt;Q&gt;REFTR1WREPO-FDS^(SUBARRAY(NOT_NA(NO_REPEAT_F(FG_YIELD(NOW,-10AY,D))),0,1)-SUBARRAY(NOT_NA(NO_REPEAT_F(FG_YIELD(NOW,-10AY,D))),1,1))*100&lt;/Q&gt;&lt;R&gt;1&lt;/R&gt;&lt;C&gt;1&lt;/C&gt;&lt;D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xsi:type="xsd:double"&gt;500&lt;/D&gt;&lt;/FQL&gt;&lt;FQL&gt;&lt;Q&gt;VWO^FG_PE_NTM(0,,,90,0)&lt;/Q&gt;&lt;R&gt;1&lt;/R&gt;&lt;C&gt;1&lt;/C&gt;&lt;D xsi:type="xsd:double"&gt;12.7459216412636&lt;/D&gt;&lt;/FQL&gt;&lt;FQL&gt;&lt;Q&gt;VNM^FMA_EVAL_EBITDA(NTMA,0,,,"PORTAGG","MEANR")&lt;/Q&gt;&lt;R&gt;1&lt;/R&gt;&lt;C&gt;1&lt;/C&gt;&lt;D xsi:type="xsd:double"&gt;9.85851335915352&lt;/D&gt;&lt;/FQL&gt;&lt;FQL&gt;&lt;Q&gt;TUR^FMA_PE(LTM,0,,,"PORTAGG","MEANR")&lt;/Q&gt;&lt;R&gt;1&lt;/R&gt;&lt;C&gt;1&lt;/C&gt;&lt;D xsi:type="xsd:double"&gt;7.96680904919787&lt;/D&gt;&lt;/FQL&gt;&lt;FQL&gt;&lt;Q&gt;ECH^FG_FCF_YIELD_NTM(0)&lt;/Q&gt;&lt;R&gt;1&lt;/R&gt;&lt;C&gt;1&lt;/C&gt;&lt;D xsi:type="xsd:double"&gt;9.02720611414825&lt;/D&gt;&lt;/FQL&gt;&lt;FQL&gt;&lt;Q&gt;CNYA^FG_COMPANY_NAME&lt;/Q&gt;&lt;R&gt;1&lt;/R&gt;&lt;C&gt;1&lt;/C&gt;&lt;D xsi:type="xsd:string"&gt;iShares MSCI China A ETF&lt;/D&gt;&lt;/FQL&gt;&lt;FQL&gt;&lt;Q&gt;UAE^FMA_ROE(NTMA,-20AY,NOW,FY,"PORTAGG","MEANR")&lt;/Q&gt;&lt;R&gt;20&lt;/R&gt;&lt;C&gt;1&lt;/C&gt;&lt;D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xsi:type="xsd:double"&gt;6.76201762780836&lt;/D&gt;&lt;D xsi:type="xsd:double"&gt;11.234942553465&lt;/D&gt;&lt;D xsi:type="xsd:double"&gt;12.9338493595798&lt;/D&gt;&lt;D xsi:type="xsd:double"&gt;13.2251182354264&lt;/D&gt;&lt;/FQL&gt;&lt;FQL&gt;&lt;Q&gt;EWM^JULIAN(FMA_ROE(NTMA,-20AY,NOW,FY,"PORTAGG","MEANR").DATES)&lt;/Q&gt;&lt;R&gt;20&lt;/R&gt;&lt;C&gt;1&lt;/C&gt;&lt;D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xsi:type="xsd:double"&gt;3.1928&lt;/D&gt;&lt;/FQL&gt;&lt;FQL&gt;&lt;Q&gt;CAGDPY@QA^EE_ACTUAL_ANNUAL(MED,+1)&lt;/Q&gt;&lt;R&gt;1&lt;/R&gt;&lt;C&gt;1&lt;/C&gt;&lt;D xsi:type="xsd:double"&gt;15.55&lt;/D&gt;&lt;/FQL&gt;&lt;FQL&gt;&lt;Q&gt;CAGDPY@PE^EE_ACTUAL_ANNUAL(MED,+1)&lt;/Q&gt;&lt;R&gt;1&lt;/R&gt;&lt;C&gt;1&lt;/C&gt;&lt;D xsi:type="xsd:double"&gt;-0.45&lt;/D&gt;&lt;/FQL&gt;&lt;FQL&gt;&lt;Q&gt;USDSAR^FG_PRICE_CHANGE(0,-1AM)&lt;/Q&gt;&lt;R&gt;1&lt;/R&gt;&lt;C&gt;1&lt;/C&gt;&lt;D xsi:type="xsd:double"&gt;-0.018662214&lt;/D&gt;&lt;/FQL&gt;&lt;FQL&gt;&lt;Q&gt;USDQAR^STD(FG_PRICE_CHANGE(0,-1AY,AM))&lt;/Q&gt;&lt;R&gt;1&lt;/R&gt;&lt;C&gt;1&lt;/C&gt;&lt;D xsi:type="xsd:double"&gt;0.00761764787174341&lt;/D&gt;&lt;/FQL&gt;&lt;FQL&gt;&lt;Q&gt;USDMXN^FG_PRICE_CHANGE(0,-6AM)&lt;/Q&gt;&lt;R&gt;1&lt;/R&gt;&lt;C&gt;1&lt;/C&gt;&lt;D xsi:type="xsd:double"&gt;-3.4828246&lt;/D&gt;&lt;/FQL&gt;&lt;FQL&gt;&lt;Q&gt;USDPHP^STD(FG_PRICE_CHANGE(0,-3AY,M))&lt;/Q&gt;&lt;R&gt;1&lt;/R&gt;&lt;C&gt;1&lt;/C&gt;&lt;D xsi:type="xsd:double"&gt;1.79675386057915&lt;/D&gt;&lt;/FQL&gt;&lt;FQL&gt;&lt;Q&gt;TUR^P_PRICE_RETURNS_PR('52W',2,-10AY,0,AM)&lt;/Q&gt;&lt;R&gt;121&lt;/R&gt;&lt;C&gt;1&lt;/C&gt;&lt;D xsi:type="xsd:double"&gt;-27.803928&lt;/D&gt;&lt;D xsi:type="xsd:double"&gt;-11.590994&lt;/D&gt;&lt;D xsi:type="xsd:double"&gt;-5.1993313&lt;/D&gt;&lt;D xsi:type="xsd:double"&gt;-6.472492&lt;/D&gt;&lt;D xsi:type="xsd:double"&gt;-3.9919615&lt;/D&gt;&lt;D xsi:type="xsd:double"&gt;-13.806337&lt;/D&gt;&lt;D xsi:type="xsd:double"&gt;-0.9690404&lt;/D&gt;&lt;D xsi:type="xsd:double"&gt;1.1380672&lt;/D&gt;&lt;D xsi:type="xsd:double"&gt;25.65378&lt;/D&gt;&lt;D xsi:type="xsd:double"&gt;16.246723&lt;/D&gt;&lt;D xsi:type="xsd:double"&gt;6.0563087&lt;/D&gt;&lt;D xsi:type="xsd:double"&gt;-10.767567&lt;/D&gt;&lt;D xsi:type="xsd:double"&gt;-4.04706&lt;/D&gt;&lt;D xsi:type="xsd:double"&gt;-16.996628&lt;/D&gt;&lt;D xsi:type="xsd:double"&gt;-16.17617&lt;/D&gt;&lt;D xsi:type="xsd:double"&gt;-23.406708&lt;/D&gt;&lt;D xsi:type="xsd:double"&gt;-28.204382&lt;/D&gt;&lt;D xsi:type="xsd:double"&gt;-15.89877&lt;/D&gt;&lt;D xsi:type="xsd:double"&gt;-20.367193&lt;/D&gt;&lt;D xsi:type="xsd:double"&gt;-27.760416&lt;/D&gt;&lt;D xsi:type="xsd:double"&gt;-37.11391&lt;/D&gt;&lt;D xsi:type="xsd:double"&gt;-27.222878&lt;/D&gt;&lt;D xsi:type="xsd:double"&gt;-3.7429273&lt;/D&gt;&lt;D xsi:type="xsd:double"&gt;1.9002914&lt;/D&gt;&lt;D xsi:type="xsd:double"&gt;-22.253168&lt;/D&gt;&lt;D xsi:type="xsd:double"&gt;-11.526084&lt;/D&gt;&lt;D xsi:type="xsd:double"&gt;-7.470286&lt;/D&gt;&lt;D xsi:type="xsd:double"&gt;2.5811553&lt;/D&gt;&lt;D xsi:type="xsd:double"&gt;5.4715037&lt;/D&gt;&lt;D xsi:type="xsd:double"&gt;-6.956667&lt;/D&gt;&lt;D xsi:type="xsd:double"&gt;-20.151775&lt;/D&gt;&lt;D xsi:type="xsd:double"&gt;-10.48106&lt;/D&gt;&lt;D xsi:type="xsd:double"&gt;-3.8302243&lt;/D&gt;&lt;D xsi:type="xsd:double"&gt;1.1419535&lt;/D&gt;&lt;D xsi:type="xsd:double"&gt;-12.337875&lt;/D&gt;&lt;D xsi:type="xsd:double"&gt;-17.385227&lt;/D&gt;&lt;D xsi:type="xsd:double"&gt;4.1130304&lt;/D&gt;&lt;D xsi:type="xsd:double"&gt;10.348129&lt;/D&gt;&lt;D xsi:type="xsd:double"&gt;7.9956174&lt;/D&gt;&lt;D xsi:type="xsd:double"&gt;12.4105215&lt;/D&gt;&lt;D xsi:type="xsd:double"&gt;23.199009&lt;/D&gt;&lt;D xsi:type="xsd:double"&gt;16.853273&lt;/D&gt;&lt;D xsi:type="xsd:double"&gt;24.003458&lt;/D&gt;&lt;D xsi:type="xsd:double"&gt;28.494585&lt;/D&gt;&lt;D xsi:type="xsd:double"&gt;40.484535&lt;/D&gt;&lt;D xsi:type="xsd:double"&gt;31.068539&lt;/D&gt;&lt;D xsi:type="xsd:double"&gt;19.923866&lt;/D&gt;&lt;D xsi:type="xsd:double"&gt;9.359503&lt;/D&gt;&lt;D xsi:type="xsd:double"&gt;-13.355959&lt;/D&gt;&lt;D xsi:type="xsd:double"&gt;-27.81555&lt;/D&gt;&lt;D xsi:type="xsd:double"&gt;-34.945644&lt;/D&gt;&lt;D xsi:type="xsd:double"&gt;-49.54621&lt;/D&gt;&lt;D xsi:type="xsd:double"&gt;-51.218647&lt;/D&gt;&lt;D xsi:type="xsd:double"&gt;-37.049847&lt;/D&gt;&lt;D xsi:type="xsd:double"&gt;-34.29631&lt;/D&gt;&lt;D xsi:type="xsd:double"&gt;-38.812344&lt;/D&gt;&lt;D xsi:type="xsd:double"&gt;-38.146442&lt;/D&gt;&lt;D xsi:type="xsd:double"&gt;-35.29703&lt;/D&gt;&lt;D xsi:type="xsd:double"&gt;-34.765507&lt;/D&gt;&lt;D xsi:type="xsd:double"&gt;-33.8093&lt;/D&gt;&lt;D xsi:type="xsd:double"&gt;-35.53647&lt;/D&gt;&lt;D xsi:type="xsd:double"&gt;-18.72157&lt;/D&gt;&lt;D xsi:type="xsd:double"&gt;-6.3429356&lt;/D&gt;&lt;D xsi:type="xsd:double"&gt;19.133282&lt;/D&gt;&lt;D xsi:type="xsd:double"&gt;22.847343&lt;/D&gt;&lt;D xsi:type="xsd:double"&gt;-3.7100196&lt;/D&gt;&lt;D xsi:type="xsd:double"&gt;7.248223&lt;/D&gt;&lt;D xsi:type="xsd:double"&gt;15.244794&lt;/D&gt;&lt;D xsi:type="xsd:double"&gt;15.164447&lt;/D&gt;&lt;D xsi:type="xsd:double"&gt;3.0992985&lt;/D&gt;&lt;D xsi:type="xsd:double"&gt;-25.57276&lt;/D&gt;&lt;D xsi:type="xsd:double"&gt;-15.3873625&lt;/D&gt;&lt;D xsi:type="xsd:double"&gt;-1.2775302&lt;/D&gt;&lt;D xsi:type="xsd:double"&gt;1.0330081&lt;/D&gt;&lt;D xsi:type="xsd:double"&gt;-3.9778411&lt;/D&gt;&lt;D xsi:type="xsd:double"&gt;-16.567017&lt;/D&gt;&lt;D xsi:type="xsd:double"&gt;-20.142239&lt;/D&gt;&lt;D xsi:type="xsd:double"&gt;-11.311478&lt;/D&gt;&lt;D xsi:type="xsd:double"&gt;-14.363205&lt;/D&gt;&lt;D xsi:type="xsd:double"&gt;-7.331753&lt;/D&gt;&lt;D xsi:type="xsd:double"&gt;-4.903519&lt;/D&gt;&lt;D xsi:type="xsd:double"&gt;8.598412&lt;/D&gt;&lt;D xsi:type="xsd:double"&gt;44.81604&lt;/D&gt;&lt;D xsi:type="xsd:double"&gt;23.425175&lt;/D&gt;&lt;D xsi:type="xsd:double"&gt;18.830097&lt;/D&gt;&lt;D xsi:type="xsd:double"&gt;1.0974407&lt;/D&gt;&lt;D xsi:type="xsd:double"&gt;-7.337153&lt;/D&gt;&lt;D xsi:type="xsd:double"&gt;18.609058&lt;/D&gt;&lt;D xsi:type="xsd:double"&gt;14.418888&lt;/D&gt;&lt;D xsi:type="xsd:double"&gt;7.006514&lt;/D&gt;&lt;D xsi:type="xsd:double"&gt;2.1943688&lt;/D&gt;&lt;D xsi:type="xsd:double"&gt;-27.646996&lt;/D&gt;&lt;D xsi:type="xsd:double"&gt;-24.272902&lt;/D&gt;&lt;D xsi:type="xsd:double"&gt;-30.23253&lt;/D&gt;&lt;D xsi:type="xsd:double"&gt;-27.08149&lt;/D&gt;&lt;D xsi:type="xsd:double"&gt;0.6042838&lt;/D&gt;&lt;D xsi:type="xsd:double"&gt;-10.570502&lt;/D&gt;&lt;D xsi:type="xsd:double"&gt;-9.190816&lt;/D&gt;&lt;D xsi:type="xsd:double"&gt;-12.325954&lt;/D&gt;&lt;D xsi:type="xsd:double"&gt;-4.0748177&lt;/D&gt;&lt;D xsi:type="xsd:double"&gt;10.639524&lt;/D&gt;&lt;D xsi:type="xsd:double"&gt;35.15054&lt;/D&gt;&lt;D xsi:type="xsd:double"&gt;40.1286&lt;/D&gt;&lt;D xsi:type="xsd:double"&gt;82.112&lt;/D&gt;&lt;D xsi:type="xsd:double"&gt;78.878716&lt;/D&gt;&lt;D xsi:type="xsd:double"&gt;75.5319&lt;/D&gt;&lt;D xsi:type="xsd:double"&gt;83.974266&lt;/D&gt;&lt;D xsi:type="xsd:double"&gt;52.097286&lt;/D&gt;&lt;D xsi:type="xsd:double"&gt;53.353153&lt;/D&gt;&lt;D xsi:type="xsd:double"&gt;60.52512&lt;/D&gt;&lt;D xsi:type="xsd:double"&gt;82.18517&lt;/D&gt;&lt;D xsi:type="xsd:double"&gt;73.5234&lt;/D&gt;&lt;D xsi:type="xsd:double"&gt;63.769985&lt;/D&gt;&lt;D xsi:type="xsd:double"&gt;42.93426&lt;/D&gt;&lt;D xsi:type="xsd:double"&gt;22.881817&lt;/D&gt;&lt;D xsi:type="xsd:double"&gt;3.8344502&lt;/D&gt;&lt;D xsi:type="xsd:double"&gt;-1.0057867&lt;/D&gt;&lt;D xsi:type="xsd:double"&gt;18.232166&lt;/D&gt;&lt;D xsi:type="xsd:double"&gt;5.025208&lt;/D&gt;&lt;D xsi:type="xsd:double"&gt;16.116058&lt;/D&gt;&lt;D xsi:type="xsd:double"&gt;47.153175&lt;/D&gt;&lt;/FQL&gt;&lt;FQL&gt;&lt;Q&gt;EIDO^FG_TOTAL_RETURNC(-10AY,0,AM)&lt;/Q&gt;&lt;R&gt;121&lt;/R&gt;&lt;C&gt;1&lt;/C&gt;&lt;D xsi:type="xsd:double"&gt;4.340148&lt;/D&gt;&lt;D xsi:type="xsd:double"&gt;-9.130871&lt;/D&gt;&lt;D xsi:type="xsd:double"&gt;6.1063886&lt;/D&gt;&lt;D xsi:type="xsd:double"&gt;2.198577&lt;/D&gt;&lt;D xsi:type="xsd:double"&gt;-3.2616258&lt;/D&gt;&lt;D xsi:type="xsd:double"&gt;-2.9770434&lt;/D&gt;&lt;D xsi:type="xsd:double"&gt;1.219964&lt;/D&gt;&lt;D xsi:type="xsd:double"&gt;-4.907787&lt;/D&gt;&lt;D xsi:type="xsd:double"&gt;3.0046225&lt;/D&gt;&lt;D xsi:type="xsd:double"&gt;2.9169798&lt;/D&gt;&lt;D xsi:type="xsd:double"&gt;-2.6889503&lt;/D&gt;&lt;D xsi:type="xsd:double"&gt;2.9873013&lt;/D&gt;&lt;D xsi:type="xsd:double"&gt;-5.438721&lt;/D&gt;&lt;D xsi:type="xsd:double"&gt;-7.898772&lt;/D&gt;&lt;D xsi:type="xsd:double"&gt;-1.6776085&lt;/D&gt;&lt;D xsi:type="xsd:double"&gt;-10.982407&lt;/D&gt;&lt;D xsi:type="xsd:double"&gt;-7.8554153&lt;/D&gt;&lt;D xsi:type="xsd:double"&gt;11.035562&lt;/D&gt;&lt;D xsi:type="xsd:double"&gt;-2.6377738&lt;/D&gt;&lt;D xsi:type="xsd:double"&gt;-0.77406764&lt;/D&gt;&lt;D xsi:type="xsd:double"&gt;-1.8127859&lt;/D&gt;&lt;D xsi:type="xsd:double"&gt;14.97513&lt;/D&gt;&lt;D xsi:type="xsd:double"&gt;5.10602&lt;/D&gt;&lt;D xsi:type="xsd:double"&gt;-4.281598&lt;/D&gt;&lt;D xsi:type="xsd:double"&gt;-5.333334&lt;/D&gt;&lt;D xsi:type="xsd:double"&gt;4.8159957&lt;/D&gt;&lt;D xsi:type="xsd:double"&gt;9.273731&lt;/D&gt;&lt;D xsi:type="xsd:double"&gt;5.1724076&lt;/D&gt;&lt;D xsi:type="xsd:double"&gt;-3.0118167&lt;/D&gt;&lt;D xsi:type="xsd:double"&gt;2.9874206&lt;/D&gt;&lt;D xsi:type="xsd:double"&gt;-8.358783&lt;/D&gt;&lt;D xsi:type="xsd:double"&gt;-0.9162843&lt;/D&gt;&lt;D xsi:type="xsd:double"&gt;2.3408413&lt;/D&gt;&lt;D xsi:type="xsd:double"&gt;1.0279655&lt;/D&gt;&lt;D xsi:type="xsd:double"&gt;4.27351&lt;/D&gt;&lt;D xsi:type="xsd:double"&gt;1.3661146&lt;/D&gt;&lt;D xsi:type="xsd:double"&gt;-0.5005717&lt;/D&gt;&lt;D xsi:type="xsd:double"&gt;4.68266&lt;/D&gt;&lt;D xsi:type="xsd:double"&gt;1.5981555&lt;/D&gt;&lt;D xsi:type="xsd:double"&gt;-1.1418045&lt;/D&gt;&lt;D xsi:type="xsd:double"&gt;0.5588651&lt;/D&gt;&lt;D xsi:type="xsd:double"&gt;-0.5928099&lt;/D&gt;&lt;D xsi:type="xsd:double"&gt;1.1554241&lt;/D&gt;&lt;D xsi:type="xsd:double"&gt;0.921154&lt;/D&gt;&lt;D xsi:type="xsd:double"&gt;8.479202&lt;/D&gt;&lt;D xsi:type="xsd:double"&gt;1.4487863&lt;/D&gt;&lt;D xsi:type="xsd:double"&gt;-9.066761&lt;/D&gt;&lt;D xsi:type="xsd:double"&gt;0.3287077&lt;/D&gt;&lt;D xsi:type="xsd:double"&gt;-11.21223&lt;/D&gt;&lt;D xsi:type="xsd:double"&gt;1.6400218&lt;/D&gt;&lt;D xsi:type="xsd:double"&gt;-4.290098&lt;/D&gt;&lt;D xsi:type="xsd:double"&gt;-1.8462896&lt;/D&gt;&lt;D xsi:type="xsd:double"&gt;-3.1496108&lt;/D&gt;&lt;D xsi:type="xsd:double"&gt;-0.9033382&lt;/D&gt;&lt;D xsi:type="xsd:double"&gt;12.2151375&lt;/D&gt;&lt;D xsi:type="xsd:double"&gt;-1.2185276&lt;/D&gt;&lt;D xsi:type="xsd:double"&gt;11.108899&lt;/D&gt;&lt;D xsi:type="xsd:double"&gt;-3.670746&lt;/D&gt;&lt;D xsi:type="xsd:double"&gt;-0.19245148&lt;/D&gt;&lt;D xsi:type="xsd:double"&gt;3.6251426&lt;/D&gt;&lt;D xsi:type="xsd:double"&gt;-16.78452&lt;/D&gt;&lt;D xsi:type="xsd:double"&gt;11.857164&lt;/D&gt;&lt;D xsi:type="xsd:double"&gt;6.9105625&lt;/D&gt;&lt;D xsi:type="xsd:double"&gt;-5.6653976&lt;/D&gt;&lt;D xsi:type="xsd:double"&gt;2.3377657&lt;/D&gt;&lt;D xsi:type="xsd:double"&gt;-2.5206745&lt;/D&gt;&lt;D xsi:type="xsd:double"&gt;0.48484802&lt;/D&gt;&lt;D xsi:type="xsd:double"&gt;2.1956325&lt;/D&gt;&lt;D xsi:type="xsd:double"&gt;4.6905756&lt;/D&gt;&lt;D xsi:type="xsd:double"&gt;-9.299696&lt;/D&gt;&lt;D xsi:type="xsd:double"&gt;-33.16729&lt;/D&gt;&lt;D xsi:type="xsd:double"&gt;-2.6708066&lt;/D&gt;&lt;D xsi:type="xsd:double"&gt;-0.25526285&lt;/D&gt;&lt;D xsi:type="xsd:double"&gt;21.154106&lt;/D&gt;&lt;D xsi:type="xsd:double"&gt;0.4799962&lt;/D&gt;&lt;D xsi:type="xsd:double"&gt;4.1401267&lt;/D&gt;&lt;D xsi:type="xsd:double"&gt;-7.4923635&lt;/D&gt;&lt;D xsi:type="xsd:double"&gt;1.1570334&lt;/D&gt;&lt;D xsi:type="xsd:double"&gt;18.845308&lt;/D&gt;&lt;D xsi:type="xsd:double"&gt;11.22402&lt;/D&gt;&lt;D xsi:type="xsd:double"&gt;1.6604424&lt;/D&gt;&lt;D xsi:type="xsd:double"&gt;-3.634131&lt;/D&gt;&lt;D xsi:type="xsd:double"&gt;-2.0762682&lt;/D&gt;&lt;D xsi:type="xsd:double"&gt;-5.019474&lt;/D&gt;&lt;D xsi:type="xsd:double"&gt;-2.8246045&lt;/D&gt;&lt;D xsi:type="xsd:double"&gt;0.06866455&lt;/D&gt;&lt;D xsi:type="xsd:double"&gt;-4.5733094&lt;/D&gt;&lt;D xsi:type="xsd:double"&gt;2.3221254&lt;/D&gt;&lt;D xsi:type="xsd:double"&gt;2.6557326&lt;/D&gt;&lt;D xsi:type="xsd:double"&gt;16.133583&lt;/D&gt;&lt;D xsi:type="xsd:double"&gt;-4.171735&lt;/D&gt;&lt;D xsi:type="xsd:double"&gt;-2.9964566&lt;/D&gt;&lt;D xsi:type="xsd:double"&gt;3.817463&lt;/D&gt;&lt;D xsi:type="xsd:double"&gt;0.88757277&lt;/D&gt;&lt;D xsi:type="xsd:double"&gt;2.9744387&lt;/D&gt;&lt;D xsi:type="xsd:double"&gt;-0.73230267&lt;/D&gt;&lt;D xsi:type="xsd:double"&gt;-3.360653&lt;/D&gt;&lt;D xsi:type="xsd:double"&gt;-2.7182043&lt;/D&gt;&lt;D xsi:type="xsd:double"&gt;-4.4208646&lt;/D&gt;&lt;D xsi:type="xsd:double"&gt;10.2682705&lt;/D&gt;&lt;D xsi:type="xsd:double"&gt;1.8036962&lt;/D&gt;&lt;D xsi:type="xsd:double"&gt;-5.933255&lt;/D&gt;&lt;D xsi:type="xsd:double"&gt;0.3942132&lt;/D&gt;&lt;D xsi:type="xsd:double"&gt;0.34854412&lt;/D&gt;&lt;D xsi:type="xsd:double"&gt;-0.57092905&lt;/D&gt;&lt;D xsi:type="xsd:double"&gt;2.3851633&lt;/D&gt;&lt;D xsi:type="xsd:double"&gt;-5.0905943&lt;/D&gt;&lt;D xsi:type="xsd:double"&gt;8.45455&lt;/D&gt;&lt;D xsi:type="xsd:double"&gt;-1.4249802&lt;/D&gt;&lt;D xsi:type="xsd:double"&gt;0.7279992&lt;/D&gt;&lt;D xsi:type="xsd:double"&gt;2.0249963&lt;/D&gt;&lt;D xsi:type="xsd:double"&gt;-3.9695978&lt;/D&gt;&lt;D xsi:type="xsd:double"&gt;0.13192892&lt;/D&gt;&lt;D xsi:type="xsd:double"&gt;-5.094421&lt;/D&gt;&lt;D xsi:type="xsd:double"&gt;0.09254217&lt;/D&gt;&lt;D xsi:type="xsd:double"&gt;1.2482643&lt;/D&gt;&lt;D xsi:type="xsd:double"&gt;1.8671393&lt;/D&gt;&lt;D xsi:type="xsd:double"&gt;2.7564406&lt;/D&gt;&lt;D xsi:type="xsd:double"&gt;-0.13192892&lt;/D&gt;&lt;D xsi:type="xsd:double"&gt;-8.410395&lt;/D&gt;&lt;D xsi:type="xsd:double"&gt;2.4038434&lt;/D&gt;&lt;/FQL&gt;&lt;FQL&gt;&lt;Q&gt;GREK^FMA_PE(LTMA,-10AY,0,AM,"PORTAGG","MEANR")&lt;/Q&gt;&lt;R&gt;121&lt;/R&gt;&lt;C&gt;1&lt;/C&gt;&lt;D xsi:type="xsd:double"&gt;30.9044776412101&lt;/D&gt;&lt;D xsi:type="xsd:double"&gt;26.4091079589064&lt;/D&gt;&lt;D xsi:type="xsd:double"&gt;23.8406330802113&lt;/D&gt;&lt;D xsi:type="xsd:double"&gt;21.4154339091915&lt;/D&gt;&lt;D xsi:type="xsd:double"&gt;19.6953579232235&lt;/D&gt;&lt;D xsi:type="xsd:double"&gt;17.2483823387288&lt;/D&gt;&lt;D xsi:type="xsd:double"&gt;16.5827585107379&lt;/D&gt;&lt;D xsi:type="xsd:double"&gt;18.3624920492139&lt;/D&gt;&lt;D xsi:type="xsd:double"&gt;12.640628831804&lt;/D&gt;&lt;D xsi:type="xsd:double"&gt;16.2934081318199&lt;/D&gt;&lt;D xsi:type="xsd:double"&gt;17.3902572647275&lt;/D&gt;&lt;D xsi:type="xsd:double"&gt;16.2725125263857&lt;/D&gt;&lt;D xsi:type="xsd:double"&gt;15.1971212319051&lt;/D&gt;&lt;D xsi:type="xsd:double"&gt;14.0643078963713&lt;/D&gt;&lt;D xsi:type="xsd:double"&gt;13.0432561795631&lt;/D&gt;&lt;D xsi:type="xsd:double"&gt;12.1553517172087&lt;/D&gt;&lt;D xsi:type="xsd:double"&gt;11.466923826102&lt;/D&gt;&lt;D xsi:type="xsd:double"&gt;11.357811384009&lt;/D&gt;&lt;D xsi:type="xsd:double"&gt;11.9476187075602&lt;/D&gt;&lt;D xsi:type="xsd:double"&gt;-2.24060458816871&lt;/D&gt;&lt;D xsi:type="xsd:double"&gt;-1.39016671490513&lt;/D&gt;&lt;D xsi:type="xsd:double"&gt;-0.324595037495375&lt;/D&gt;&lt;D xsi:type="xsd:double"&gt;0.444141997478406&lt;/D&gt;&lt;D xsi:type="xsd:double"&gt;1.58228113818823&lt;/D&gt;&lt;D xsi:type="xsd:double"&gt;3.46608463021569&lt;/D&gt;&lt;D xsi:type="xsd:double"&gt;4.02846820667862&lt;/D&gt;&lt;D xsi:type="xsd:double"&gt;5.18843041443454&lt;/D&gt;&lt;D xsi:type="xsd:double"&gt;6.4703200769836&lt;/D&gt;&lt;D xsi:type="xsd:double"&gt;8.14616546143481&lt;/D&gt;&lt;D xsi:type="xsd:double"&gt;10.7513420015551&lt;/D&gt;&lt;D xsi:type="xsd:double"&gt;12.807521770024&lt;/D&gt;&lt;D xsi:type="xsd:double"&gt;14.2918512728072&lt;/D&gt;&lt;D xsi:type="xsd:double"&gt;14.3933272720923&lt;/D&gt;&lt;D xsi:type="xsd:double"&gt;13.7103696081201&lt;/D&gt;&lt;D xsi:type="xsd:double"&gt;14.1720550964735&lt;/D&gt;&lt;D xsi:type="xsd:double"&gt;14.250434089081&lt;/D&gt;&lt;D xsi:type="xsd:double"&gt;15.2551734390534&lt;/D&gt;&lt;D xsi:type="xsd:double"&gt;15.1155530316651&lt;/D&gt;&lt;D xsi:type="xsd:double"&gt;15.5729061372526&lt;/D&gt;&lt;D xsi:type="xsd:double"&gt;15.2626270959307&lt;/D&gt;&lt;D xsi:type="xsd:double"&gt;14.3892832952369&lt;/D&gt;&lt;D xsi:type="xsd:double"&gt;16.4252723565427&lt;/D&gt;&lt;D xsi:type="xsd:double"&gt;16.0170298764663&lt;/D&gt;&lt;D xsi:type="xsd:double"&gt;19.8435344176065&lt;/D&gt;&lt;D xsi:type="xsd:double"&gt;22.2582629217811&lt;/D&gt;&lt;D xsi:type="xsd:double"&gt;24.061362925449&lt;/D&gt;&lt;D xsi:type="xsd:double"&gt;23.4080451453554&lt;/D&gt;&lt;D xsi:type="xsd:double"&gt;22.892729658177&lt;/D&gt;&lt;D xsi:type="xsd:double"&gt;21.7949455883744&lt;/D&gt;&lt;D xsi:type="xsd:double"&gt;21.5768718551477&lt;/D&gt;&lt;D xsi:type="xsd:double"&gt;21.285375098886&lt;/D&gt;&lt;D xsi:type="xsd:double"&gt;20.8329168517876&lt;/D&gt;&lt;D xsi:type="xsd:double"&gt;21.6165911930809&lt;/D&gt;&lt;D xsi:type="xsd:double"&gt;19.0884616875643&lt;/D&gt;&lt;D xsi:type="xsd:double"&gt;18.1094143496296&lt;/D&gt;&lt;D xsi:type="xsd:double"&gt;18.6733881223225&lt;/D&gt;&lt;D xsi:type="xsd:double"&gt;14.7252857106998&lt;/D&gt;&lt;D xsi:type="xsd:double"&gt;17.6688283721036&lt;/D&gt;&lt;D xsi:type="xsd:double"&gt;18.6408566707158&lt;/D&gt;&lt;D xsi:type="xsd:double"&gt;18.4266824087894&lt;/D&gt;&lt;D xsi:type="xsd:double"&gt;17.7153177617696&lt;/D&gt;&lt;D xsi:type="xsd:double"&gt;17.8385480476048&lt;/D&gt;&lt;D xsi:type="xsd:double"&gt;18.3126239400321&lt;/D&gt;&lt;D xsi:type="xsd:double"&gt;16.9871870014746&lt;/D&gt;&lt;D xsi:type="xsd:double"&gt;19.8604682749502&lt;/D&gt;&lt;D xsi:type="xsd:double"&gt;16.590533939511&lt;/D&gt;&lt;D xsi:type="xsd:double"&gt;15.5686788347855&lt;/D&gt;&lt;D xsi:type="xsd:double"&gt;16.7787476468229&lt;/D&gt;&lt;D xsi:type="xsd:double"&gt;18.8132669674532&lt;/D&gt;&lt;D xsi:type="xsd:double"&gt;16.2348143414572&lt;/D&gt;&lt;D xsi:type="xsd:double"&gt;11.6765700169993&lt;/D&gt;&lt;D xsi:type="xsd:double"&gt;11.9187737642511&lt;/D&gt;&lt;D xsi:type="xsd:double"&gt;12.0655720279659&lt;/D&gt;&lt;D xsi:type="xsd:double"&gt;14.1519241167793&lt;/D&gt;&lt;D xsi:type="xsd:double"&gt;15.1494132170946&lt;/D&gt;&lt;D xsi:type="xsd:double"&gt;15.0591856759218&lt;/D&gt;&lt;D xsi:type="xsd:double"&gt;16.0026222080512&lt;/D&gt;&lt;D xsi:type="xsd:double"&gt;14.3733617703935&lt;/D&gt;&lt;D xsi:type="xsd:double"&gt;15.6589391042007&lt;/D&gt;&lt;D xsi:type="xsd:double"&gt;18.1941352813425&lt;/D&gt;&lt;D xsi:type="xsd:double"&gt;17.6835846637069&lt;/D&gt;&lt;D xsi:type="xsd:double"&gt;18.0197758096445&lt;/D&gt;&lt;D xsi:type="xsd:double"&gt;17.6340050759209&lt;/D&gt;&lt;D xsi:type="xsd:double"&gt;17.4294054878562&lt;/D&gt;&lt;D xsi:type="xsd:double"&gt;14.912130519042&lt;/D&gt;&lt;D xsi:type="xsd:double"&gt;17.3238881730351&lt;/D&gt;&lt;D xsi:type="xsd:double"&gt;16.0920321494374&lt;/D&gt;&lt;D xsi:type="xsd:double"&gt;15.8271803597821&lt;/D&gt;&lt;D xsi:type="xsd:double"&gt;14.0882788764975&lt;/D&gt;&lt;D xsi:type="xsd:double"&gt;14.2678043406948&lt;/D&gt;&lt;D xsi:type="xsd:double"&gt;17.0214731030647&lt;/D&gt;&lt;D xsi:type="xsd:double"&gt;12.6848068054663&lt;/D&gt;&lt;D xsi:type="xsd:double"&gt;13.6498500862174&lt;/D&gt;&lt;D xsi:type="xsd:double"&gt;-186.459250078853&lt;/D&gt;&lt;D xsi:type="xsd:double"&gt;-90.6649481280555&lt;/D&gt;&lt;D xsi:type="xsd:double"&gt;-80.658672954251&lt;/D&gt;&lt;D xsi:type="xsd:double"&gt;-69.4561899805235&lt;/D&gt;&lt;D xsi:type="xsd:double"&gt;-59.0395055375684&lt;/D&gt;&lt;D xsi:type="xsd:double"&gt;-49.8271361264724&lt;/D&gt;&lt;D xsi:type="xsd:double"&gt;-38.104146142221&lt;/D&gt;&lt;D xsi:type="xsd:double"&gt;-29.2480345652785&lt;/D&gt;&lt;D xsi:type="xsd:double"&gt;-18.6339297860546&lt;/D&gt;&lt;D xsi:type="xsd:double"&gt;-8.84417161210301&lt;/D&gt;&lt;D xsi:type="xsd:double"&gt;1.07229426474276&lt;/D&gt;&lt;D xsi:type="xsd:double"&gt;6.35872889275101&lt;/D&gt;&lt;D xsi:type="xsd:double"&gt;7.86355280337807&lt;/D&gt;&lt;D xsi:type="xsd:double"&gt;7.62674195467989&lt;/D&gt;&lt;D xsi:type="xsd:double"&gt;7.66372535604098&lt;/D&gt;&lt;D xsi:type="xsd:double"&gt;7.50504319212776&lt;/D&gt;&lt;D xsi:type="xsd:double"&gt;8.0272349814125&lt;/D&gt;&lt;D xsi:type="xsd:double"&gt;8.01985693585479&lt;/D&gt;&lt;D xsi:type="xsd:double"&gt;7.58819404225845&lt;/D&gt;&lt;D xsi:type="xsd:double"&gt;7.21184004705091&lt;/D&gt;&lt;D xsi:type="xsd:double"&gt;6.69485155668459&lt;/D&gt;&lt;D xsi:type="xsd:double"&gt;6.74274797147695&lt;/D&gt;&lt;D xsi:type="xsd:double"&gt;6.37091229841789&lt;/D&gt;&lt;D xsi:type="xsd:double"&gt;6.36338789669887&lt;/D&gt;&lt;D xsi:type="xsd:double"&gt;6.6994419397394&lt;/D&gt;&lt;D xsi:type="xsd:double"&gt;6.77451054998506&lt;/D&gt;&lt;D xsi:type="xsd:double"&gt;6.71034813284203&lt;/D&gt;&lt;D xsi:type="xsd:double"&gt;6.89105567088452&lt;/D&gt;&lt;/FQL&gt;&lt;FQL&gt;&lt;Q&gt;DDR3512M-FDS^FG_PRICE_CHANGE(0,-3AM)&lt;/Q&gt;&lt;R&gt;1&lt;/R&gt;&lt;C&gt;1&lt;/C&gt;&lt;D xsi:type="xsd:double"&gt;-0.75683058618139&lt;/D&gt;&lt;/FQL&gt;&lt;FQL&gt;&lt;Q&gt;PASP-FDS^FG_PRICE_MAVG(0,,,,30)&lt;/Q&gt;&lt;R&gt;1&lt;/R&gt;&lt;C&gt;1&lt;/C&gt;&lt;D xsi:type="xsd:double"&gt;1009.7&lt;/D&gt;&lt;/FQL&gt;&lt;FQL&gt;&lt;Q&gt;CPALM-FDS^MAX(FG_PRICE(0,-5AY))&lt;/Q&gt;&lt;R&gt;1&lt;/R&gt;&lt;C&gt;1&lt;/C&gt;&lt;D xsi:type="xsd:double"&gt;8163&lt;/D&gt;&lt;/FQL&gt;&lt;FQL&gt;&lt;Q&gt;BRENT-FDS^FG_PRICE_CHANGE(0,-1AY)&lt;/Q&gt;&lt;R&gt;1&lt;/R&gt;&lt;C&gt;1&lt;/C&gt;&lt;D xsi:type="xsd:double"&gt;12.0156555772994&lt;/D&gt;&lt;/FQL&gt;&lt;FQL&gt;&lt;Q&gt;TIOS-FDS^FG_PRICE_CHANGE(0,-3AM)&lt;/Q&gt;&lt;R&gt;1&lt;/R&gt;&lt;C&gt;1&lt;/C&gt;&lt;D xsi:type="xsd:double"&gt;-9.62178049346431&lt;/D&gt;&lt;/FQL&gt;&lt;FQL&gt;&lt;Q&gt;EPU^FG_TOTAL_RETURNC(0,-3AM)&lt;/Q&gt;&lt;R&gt;1&lt;/R&gt;&lt;C&gt;1&lt;/C&gt;&lt;D xsi:type="xsd:double"&gt;25.787235&lt;/D&gt;&lt;/FQL&gt;&lt;FQL&gt;&lt;Q&gt;EPHE^FG_TOTAL_RETURNC(0,-3AM)&lt;/Q&gt;&lt;R&gt;1&lt;/R&gt;&lt;C&gt;1&lt;/C&gt;&lt;D xsi:type="xsd:double"&gt;-5.8823586&lt;/D&gt;&lt;/FQL&gt;&lt;FQL&gt;&lt;Q&gt;ECH^FG_TOTAL_RETURNC(0,-3AM)&lt;/Q&gt;&lt;R&gt;1&lt;/R&gt;&lt;C&gt;1&lt;/C&gt;&lt;D xsi:type="xsd:double"&gt;14.268959&lt;/D&gt;&lt;/FQL&gt;&lt;FQL&gt;&lt;Q&gt;EWJ^P_PRICE(0)/P_PRICE_LOW_PR(0,,,,,,"PRICE","INTRA","52W")-1&lt;/Q&gt;&lt;R&gt;1&lt;/R&gt;&lt;C&gt;1&lt;/C&gt;&lt;D xsi:type="xsd:double"&gt;0.20157349&lt;/D&gt;&lt;/FQL&gt;&lt;FQL&gt;&lt;Q&gt;SPY^FMA_PCT_ABOVE_MAVG(200,0,,,,"PORTAGG")&lt;/Q&gt;&lt;R&gt;1&lt;/R&gt;&lt;C&gt;1&lt;/C&gt;&lt;D xsi:type="xsd:double"&gt;79.4411177644711&lt;/D&gt;&lt;/FQL&gt;&lt;FQL&gt;&lt;Q&gt;EWJ^FMA_COS_UP("EPS","1M",+1,NOW,,,"PORTAGG","MEANR")&lt;/Q&gt;&lt;R&gt;1&lt;/R&gt;&lt;C&gt;1&lt;/C&gt;&lt;D xsi:type="xsd:double"&gt;106&lt;/D&gt;&lt;/FQL&gt;&lt;FQL&gt;&lt;Q&gt;UAE^FMA_COS_UP("EPS","1M",+1,NOW,,,"PORTAGG","MEANR")&lt;/Q&gt;&lt;R&gt;1&lt;/R&gt;&lt;C&gt;1&lt;/C&gt;&lt;D xsi:type="xsd:double"&gt;13&lt;/D&gt;&lt;/FQL&gt;&lt;FQL&gt;&lt;Q&gt;REFZAREPO-FDS^PROPER_NAME(0,,,"SECURITY","NAME")&lt;/Q&gt;&lt;R&gt;1&lt;/R&gt;&lt;C&gt;1&lt;/C&gt;&lt;D xsi:type="xsd:string"&gt;South Africa Repo Rate&lt;/D&gt;&lt;/FQL&gt;&lt;FQ</t>
        </r>
      </text>
    </comment>
    <comment ref="A7" authorId="0" shapeId="0" xr:uid="{F005EC8A-EF9E-4F12-8868-584610E4D76D}">
      <text>
        <r>
          <rPr>
            <b/>
            <sz val="9"/>
            <color indexed="81"/>
            <rFont val="Tahoma"/>
            <charset val="1"/>
          </rPr>
          <t>L&gt;&lt;Q&gt;REFPEMPR-FDS^PROPER_NAME(0,,,"SECURITY","NAME")&lt;/Q&gt;&lt;R&gt;1&lt;/R&gt;&lt;C&gt;1&lt;/C&gt;&lt;D xsi:type="xsd:string"&gt;Peru Policy Rate&lt;/D&gt;&lt;/FQL&gt;&lt;FQL&gt;&lt;Q&gt;TRYVN10Y-FDS^PCTCHG(FG_YIELD(0,,,,"YTM"),FG_YIELD(-3AM,,,,"YTM"))&lt;/Q&gt;&lt;R&gt;1&lt;/R&gt;&lt;C&gt;1&lt;/C&gt;&lt;D xsi:type="xsd:double"&gt;22.450657&lt;/D&gt;&lt;/FQL&gt;&lt;FQL&gt;&lt;Q&gt;TRYBR10Y-FDS^PCTCHG(FG_YIELD(0,,,,"YTM"),FG_YIELD(-3AM,,,,"YTM"))&lt;/Q&gt;&lt;R&gt;1&lt;/R&gt;&lt;C&gt;1&lt;/C&gt;&lt;D xsi:type="xsd:double"&gt;8.068687&lt;/D&gt;&lt;/FQL&gt;&lt;FQL&gt;&lt;Q&gt;TIPSCL10Y-FDS^PCTCHG(FG_YIELD(0,,,,"YTM"),FG_YIELD(-3AM,,,,"YTM"))&lt;/Q&gt;&lt;R&gt;0&lt;/R&gt;&lt;C&gt;0&lt;/C&gt;&lt;/FQL&gt;&lt;FQL&gt;&lt;Q&gt;TRYCN10Y-FDS^FG_YIELD(0,,,,"YTM")&lt;/Q&gt;&lt;R&gt;1&lt;/R&gt;&lt;C&gt;1&lt;/C&gt;&lt;D xsi:type="xsd:double"&gt;2.3189&lt;/D&gt;&lt;/FQL&gt;&lt;FQL&gt;&lt;Q&gt;TRYPE10Y-FDS^FG_YIELD(0,,,,"YTM")&lt;/Q&gt;&lt;R&gt;1&lt;/R&gt;&lt;C&gt;1&lt;/C&gt;&lt;D xsi:type="xsd:double"&gt;7.03634&lt;/D&gt;&lt;/FQL&gt;&lt;FQL&gt;&lt;Q&gt;TUR^JULIAN(FMA_DIV_YLD(NTMA,NOW,NOW,M,"PORTAGG","MEANR").DATES)&lt;/Q&gt;&lt;R&gt;1&lt;/R&gt;&lt;C&gt;1&lt;/C&gt;&lt;D xsi:type="xsd:long"&gt;45412&lt;/D&gt;&lt;/FQL&gt;&lt;FQL&gt;&lt;Q&gt;MCHI^FMA_DIV_YLD(NTMA,NOW,NOW,M,"PORTAGG","MEANR")&lt;/Q&gt;&lt;R&gt;1&lt;/R&gt;&lt;C&gt;1&lt;/C&gt;&lt;D xsi:type="xsd:double"&gt;2.87675904758405&lt;/D&gt;&lt;/FQL&gt;&lt;FQL&gt;&lt;Q&gt;EZA^FMA_EVAL_EBIT(LTMA,NOW,NOW,M,"PORTAGG","MEANR")&lt;/Q&gt;&lt;R&gt;1&lt;/R&gt;&lt;C&gt;1&lt;/C&gt;&lt;D xsi:type="xsd:double"&gt;12.1586802293763&lt;/D&gt;&lt;/FQL&gt;&lt;FQL&gt;&lt;Q&gt;EWY^FMA_PE(NTMA,0,,,"PORTAGG","MEANR")&lt;/Q&gt;&lt;R&gt;1&lt;/R&gt;&lt;C&gt;1&lt;/C&gt;&lt;D xsi:type="xsd:double"&gt;9.90138489178968&lt;/D&gt;&lt;/FQL&gt;&lt;FQL&gt;&lt;Q&gt;EPOL^JULIAN(FMA_DIV_YLD(NTMA,NOW,NOW,M,"PORTAGG","MEANR").DATES)&lt;/Q&gt;&lt;R&gt;1&lt;/R&gt;&lt;C&gt;1&lt;/C&gt;&lt;D xsi:type="xsd:long"&gt;45412&lt;/D&gt;&lt;/FQL&gt;&lt;FQL&gt;&lt;Q&gt;SET-BKK^FG_COMPANY_NAME&lt;/Q&gt;&lt;R&gt;1&lt;/R&gt;&lt;C&gt;1&lt;/C&gt;&lt;D xsi:type="xsd:string"&gt;Thailand SET&lt;/D&gt;&lt;/FQL&gt;&lt;FQL&gt;&lt;Q&gt;CC_IN^FG_COMPANY_NAME&lt;/Q&gt;&lt;R&gt;1&lt;/R&gt;&lt;C&gt;1&lt;/C&gt;&lt;D xsi:type="xsd:string"&gt;India&lt;/D&gt;&lt;/FQL&gt;&lt;FQL&gt;&lt;Q&gt;USDAED^FG_COMPANY_NAME&lt;/Q&gt;&lt;R&gt;1&lt;/R&gt;&lt;C&gt;1&lt;/C&gt;&lt;D xsi:type="xsd:string"&gt;UAE Dirham per U.S. Dollar&lt;/D&gt;&lt;/FQL&gt;&lt;FQL&gt;&lt;Q&gt;USDBRL^STD(FG_PRICE_CHANGE(0,-3AY,M))&lt;/Q&gt;&lt;R&gt;1&lt;/R&gt;&lt;C&gt;1&lt;/C&gt;&lt;D xsi:type="xsd:double"&gt;3.65674702016239&lt;/D&gt;&lt;/FQL&gt;&lt;FQL&gt;&lt;Q&gt;USDMYR^FG_PRICE(0)&lt;/Q&gt;&lt;R&gt;1&lt;/R&gt;&lt;C&gt;1&lt;/C&gt;&lt;D xsi:type="xsd:double"&gt;4.6875&lt;/D&gt;&lt;/FQL&gt;&lt;FQL&gt;&lt;Q&gt;USDCLP^FG_PRICE_CHANGE(0,-3AM)&lt;/Q&gt;&lt;R&gt;1&lt;/R&gt;&lt;C&gt;1&lt;/C&gt;&lt;D xsi:type="xsd:double"&gt;-7.4920835&lt;/D&gt;&lt;/FQL&gt;&lt;FQL&gt;&lt;Q&gt;FC0000IN^FMA_EPS(NTMA,-20AY,0,CY,,"PORTAGG","MEANR")&lt;/Q&gt;&lt;R&gt;20&lt;/R&gt;&lt;C&gt;1&lt;/C&gt;&lt;D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xsi:type="xsd:double"&gt;46.0414579264239&lt;/D&gt;&lt;D xsi:type="xsd:double"&gt;54.6849651380134&lt;/D&gt;&lt;/FQL&gt;&lt;FQL&gt;&lt;Q&gt;KSA^FG_TOTAL_RETURNC(-10AY,0,AM)&lt;/Q&gt;&lt;R&gt;121&lt;/R&gt;&lt;C&gt;1&lt;/C&gt;&lt;D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xsi:type="xsd:double"&gt;2.9693007&lt;/D&gt;&lt;D xsi:type="xsd:double"&gt;-8.696306&lt;/D&gt;&lt;D xsi:type="xsd:double"&gt;1.5915632&lt;/D&gt;&lt;D xsi:type="xsd:double"&gt;-17.283798&lt;/D&gt;&lt;D xsi:type="xsd:double"&gt;2.9773593&lt;/D&gt;&lt;D xsi:type="xsd:double"&gt;8.793306&lt;/D&gt;&lt;D xsi:type="xsd:double"&gt;0.37338734&lt;/D&gt;&lt;D xsi:type="xsd:double"&gt;6.4021945&lt;/D&gt;&lt;D xsi:type="xsd:double"&gt;-1.6164243&lt;/D&gt;&lt;D xsi:type="xsd:double"&gt;-0.3255427&lt;/D&gt;&lt;D xsi:type="xsd:double"&gt;-5.829406&lt;/D&gt;&lt;D xsi:type="xsd:double"&gt;-1.5475631&lt;/D&gt;&lt;D xsi:type="xsd:double"&gt;-5.502081&lt;/D&gt;&lt;D xsi:type="xsd:double"&gt;15.922297&lt;/D&gt;&lt;D xsi:type="xsd:double"&gt;7.5359583&lt;/D&gt;&lt;D xsi:type="xsd:double"&gt;-3.6890209&lt;/D&gt;&lt;D xsi:type="xsd:double"&gt;3.971672&lt;/D&gt;&lt;D xsi:type="xsd:double"&gt;-2.7208984&lt;/D&gt;&lt;D xsi:type="xsd:double"&gt;3.0046344&lt;/D&gt;&lt;D xsi:type="xsd:double"&gt;-1.7391264&lt;/D&gt;&lt;D xsi:type="xsd:double"&gt;-0.76428056&lt;/D&gt;&lt;D xsi:type="xsd:double"&gt;8.029151&lt;/D&gt;&lt;D xsi:type="xsd:double"&gt;-3.5523355&lt;/D&gt;&lt;D xsi:type="xsd:double"&gt;4.2055726&lt;/D&gt;&lt;D xsi:type="xsd:double"&gt;-5.1675024&lt;/D&gt;&lt;D xsi:type="xsd:double"&gt;0.9148836&lt;/D&gt;&lt;D xsi:type="xsd:double"&gt;0.34765005&lt;/D&gt;&lt;D xsi:type="xsd:double"&gt;9.770357&lt;/D&gt;&lt;D xsi:type="xsd:double"&gt;-0.120037794&lt;/D&gt;&lt;D xsi:type="xsd:double"&gt;3.4858346&lt;/D&gt;&lt;D xsi:type="xsd:double"&gt;6.771934&lt;/D&gt;&lt;D xsi:type="xsd:double"&gt;-1.0844588&lt;/D&gt;&lt;D xsi:type="xsd:double"&gt;1.2624502&lt;/D&gt;&lt;D xsi:type="xsd:double"&gt;4.8356056&lt;/D&gt;&lt;D xsi:type="xsd:double"&gt;-6.9804134&lt;/D&gt;&lt;D xsi:type="xsd:double"&gt;-5.1273346&lt;/D&gt;&lt;D xsi:type="xsd:double"&gt;2.3622036&lt;/D&gt;&lt;D xsi:type="xsd:double"&gt;0.20978451&lt;/D&gt;&lt;D xsi:type="xsd:double"&gt;2.9581308&lt;/D&gt;&lt;D xsi:type="xsd:double"&gt;8.888113&lt;/D&gt;&lt;D xsi:type="xsd:double"&gt;2.2748828&lt;/D&gt;&lt;D xsi:type="xsd:double"&gt;-0.58695674&lt;/D&gt;&lt;D xsi:type="xsd:double"&gt;8.70105&lt;/D&gt;&lt;D xsi:type="xsd:double"&gt;-6.803894&lt;/D&gt;&lt;D xsi:type="xsd:double"&gt;4.972315&lt;/D&gt;&lt;D xsi:type="xsd:double"&gt;-0.23584366&lt;/D&gt;&lt;D xsi:type="xsd:double"&gt;-4.9054384&lt;/D&gt;&lt;D xsi:type="xsd:double"&gt;-8.7632065&lt;/D&gt;&lt;D xsi:type="xsd:double"&gt;-2.1798432&lt;/D&gt;&lt;D xsi:type="xsd:double"&gt;4.2479157&lt;/D&gt;&lt;D xsi:type="xsd:double"&gt;2.3400426&lt;/D&gt;&lt;D xsi:type="xsd:double"&gt;3.5018206&lt;/D&gt;&lt;D xsi:type="xsd:double"&gt;-8.394509&lt;/D&gt;&lt;D xsi:type="xsd:double"&gt;-19.303137&lt;/D&gt;&lt;D xsi:type="xsd:double"&gt;5.3540587&lt;/D&gt;&lt;D xsi:type="xsd:double"&gt;0.16393661&lt;/D&gt;&lt;D xsi:type="xsd:double"&gt;11.594677&lt;/D&gt;&lt;D xsi:type="xsd:double"&gt;1.2304306&lt;/D&gt;&lt;D xsi:type="xsd:double"&gt;4.9723744&lt;/D&gt;&lt;D xsi:type="xsd:double"&gt;4.771936&lt;/D&gt;&lt;D xsi:type="xsd:double"&gt;3.1480193&lt;/D&gt;&lt;D xsi:type="xsd:double"&gt;0.38961172&lt;/D&gt;&lt;D xsi:type="xsd:double"&gt;1.7650604&lt;/D&gt;&lt;D xsi:type="xsd:double"&gt;1.9126534&lt;/D&gt;&lt;D xsi:type="xsd:double"&gt;1.5326858&lt;/D&gt;&lt;D xsi:type="xsd:double"&gt;7.0548415&lt;/D&gt;&lt;D xsi:type="xsd:double"&gt;5.352521&lt;/D&gt;&lt;D xsi:type="xsd:double"&gt;3.960669&lt;/D&gt;&lt;D xsi:type="xsd:double"&gt;3.4094334&lt;/D&gt;&lt;D xsi:type="xsd:double"&gt;0.15387535&lt;/D&gt;&lt;D xsi:type="xsd:double"&gt;6.2227964&lt;/D&gt;&lt;D xsi:type="xsd:double"&gt;0.50626993&lt;/D&gt;&lt;D xsi:type="xsd:double"&gt;4.3415666&lt;/D&gt;&lt;D xsi:type="xsd:double"&gt;-0.16092062&lt;/D&gt;&lt;D xsi:type="xsd:double"&gt;-5.45187&lt;/D&gt;&lt;D xsi:type="xsd:double"&gt;8.5534935&lt;/D&gt;&lt;D xsi:type="xsd:double"&gt;3.32129&lt;/D&gt;&lt;D xsi:type="xsd:double"&gt;3.1051874&lt;/D&gt;&lt;D xsi:type="xsd:double"&gt;6.2778354&lt;/D&gt;&lt;D xsi:type="xsd:double"&gt;-8.720809&lt;/D&gt;&lt;D xsi:type="xsd:double"&gt;-6.728554&lt;/D&gt;&lt;D xsi:type="xsd:double"&gt;-4.557264&lt;/D&gt;&lt;D xsi:type="xsd:double"&gt;13.904011&lt;/D&gt;&lt;D xsi:type="xsd:double"&gt;-7.2762847&lt;/D&gt;&lt;D xsi:type="xsd:double"&gt;-0.42164326&lt;/D&gt;&lt;D xsi:type="xsd:double"&gt;-4.0461006&lt;/D&gt;&lt;D xsi:type="xsd:double"&gt;-8.6150055&lt;/D&gt;&lt;D xsi:type="xsd:double"&gt;5.2331924&lt;/D&gt;&lt;D xsi:type="xsd:double"&gt;-2.2159278&lt;/D&gt;&lt;D xsi:type="xsd:double"&gt;-5.0592957&lt;/D&gt;&lt;D xsi:type="xsd:double"&gt;12.517357&lt;/D&gt;&lt;D xsi:type="xsd:double"&gt;1.9486904&lt;/D&gt;&lt;D xsi:type="xsd:double"&gt;2.6319146&lt;/D&gt;&lt;D xsi:type="xsd:double"&gt;1.2881756&lt;/D&gt;&lt;D xsi:type="xsd:double"&gt;-4.4983506&lt;/D&gt;&lt;D xsi:type="xsd:double"&gt;-2.145499&lt;/D&gt;&lt;D xsi:type="xsd:double"&gt;-3.9566517&lt;/D&gt;&lt;D xsi:type="xsd:double"&gt;4.1721344&lt;/D&gt;&lt;D xsi:type="xsd:double"&gt;4.307306&lt;/D&gt;&lt;D xsi:type="xsd:double"&gt;4.092455&lt;/D&gt;&lt;D xsi:type="xsd:double"&gt;4.7484756&lt;/D&gt;&lt;D xsi:type="xsd:double"&gt;-0.15708804&lt;/D&gt;&lt;D xsi:type="xsd:double"&gt;-3.1243026&lt;/D&gt;&lt;D xsi:type="xsd:double"&gt;-1.2760997&lt;/D&gt;&lt;/FQL&gt;&lt;FQL&gt;&lt;Q&gt;EPU^FMA_DIV_YLD(NTMA,-10AY,0,AM,"PORTAGG","MEANR")&lt;/Q&gt;&lt;R&gt;121&lt;/R&gt;&lt;C&gt;1&lt;/C&gt;&lt;D xsi:type="xsd:double"&gt;2.37557696152556&lt;/D&gt;&lt;D xsi:type="xsd:double"&gt;2.21399257230276&lt;/D&gt;&lt;D xsi:type="xsd:double"&gt;2.23194290049049&lt;/D&gt;&lt;D xsi:type="xsd:double"&gt;2.16998526711929&lt;/D&gt;&lt;D xsi:type="xsd:double"&gt;2.11632721495617&lt;/D&gt;&lt;D xsi:type="xsd:double"&gt;2.30137152757176&lt;/D&gt;&lt;D xsi:type="xsd:double"&gt;2.24257190230373&lt;/D&gt;&lt;D xsi:type="xsd:double"&gt;2.22114890825127&lt;/D&gt;&lt;D xsi:type="xsd:double"&gt;2.26731739626595&lt;/D&gt;&lt;D xsi:type="xsd:double"&gt;2.1445164074896&lt;/D&gt;&lt;D xsi:type="xsd:double"&gt;2.39069807747063&lt;/D&gt;&lt;D xsi:type="xsd:double"&gt;2.24344063269265&lt;/D&gt;&lt;D xsi:type="xsd:double"&gt;1.891472715474&lt;/D&gt;&lt;D xsi:type="xsd:double"&gt;2.03268750819356&lt;/D&gt;&lt;D xsi:type="xsd:double"&gt;2.03385372270408&lt;/D&gt;&lt;D xsi:type="xsd:double"&gt;2.29524493445955&lt;/D&gt;&lt;D xsi:type="xsd:double"&gt;2.49084051445585&lt;/D&gt;&lt;D xsi:type="xsd:double"&gt;2.40302898589539&lt;/D&gt;&lt;D xsi:type="xsd:double"&gt;2.33868649286853&lt;/D&gt;&lt;D xsi:type="xsd:double"&gt;2.68225799787637&lt;/D&gt;&lt;D xsi:type="xsd:double"&gt;2.92045389460717&lt;/D&gt;&lt;D xsi:type="xsd:double"&gt;2.50964837053372&lt;/D&gt;&lt;D xsi:type="xsd:double"&gt;2.11131130462801&lt;/D&gt;&lt;D xsi:type="xsd:double"&gt;1.9798022198679&lt;/D&gt;&lt;D xsi:type="xsd:double"&gt;1.69241820928093&lt;/D&gt;&lt;D xsi:type="xsd:double"&gt;1.81172205445333&lt;/D&gt;&lt;D xsi:type="xsd:double"&gt;1.85990272034875&lt;/D&gt;&lt;D xsi:type="xsd:double"&gt;1.4487081527578&lt;/D&gt;&lt;D xsi:type="xsd:double"&gt;1.55096959487034&lt;/D&gt;&lt;D xsi:type="xsd:double"&gt;1.59044126933421&lt;/D&gt;&lt;D xsi:type="xsd:double"&gt;1.98353607918527&lt;/D&gt;&lt;D xsi:type="xsd:double"&gt;2.20390528791215&lt;/D&gt;&lt;D xsi:type="xsd:double"&gt;2.20383024301154&lt;/D&gt;&lt;D xsi:type="xsd:double"&gt;1.98198162334293&lt;/D&gt;&lt;D xsi:type="xsd:double"&gt;2.13758722802807&lt;/D&gt;&lt;D xsi:type="xsd:double"&gt;2.06615999306391&lt;/D&gt;&lt;D xsi:type="xsd:double"&gt;2.24504797616603&lt;/D&gt;&lt;D xsi:type="xsd:double"&gt;2.28818529059288&lt;/D&gt;&lt;D xsi:type="xsd:double"&gt;2.24824451120029&lt;/D&gt;&lt;D xsi:type="xsd:double"&gt;2.30164417726554&lt;/D&gt;&lt;D xsi:type="xsd:double"&gt;2.13744830469555&lt;/D&gt;&lt;D xsi:type="xsd:double"&gt;2.37642577517496&lt;/D&gt;&lt;D xsi:type="xsd:double"&gt;2.70685480445346&lt;/D&gt;&lt;D xsi:type="xsd:double"&gt;2.97069827745865&lt;/D&gt;&lt;D xsi:type="xsd:double"&gt;2.58450165298911&lt;/D&gt;&lt;D xsi:type="xsd:double"&gt;2.51930944419881&lt;/D&gt;&lt;D xsi:type="xsd:double"&gt;2.21863134438123&lt;/D&gt;&lt;D xsi:type="xsd:double"&gt;2.09906017009209&lt;/D&gt;&lt;D xsi:type="xsd:double"&gt;4.73406814328114&lt;/D&gt;&lt;D xsi:type="xsd:double"&gt;1.94209874144&lt;/D&gt;&lt;D xsi:type="xsd:double"&gt;2.08587083385995&lt;/D&gt;&lt;D xsi:type="xsd:double"&gt;4.41231343634928&lt;/D&gt;&lt;D xsi:type="xsd:double"&gt;2.50719776801395&lt;/D&gt;&lt;D xsi:type="xsd:double"&gt;2.37942408182386&lt;/D&gt;&lt;D xsi:type="xsd:double"&gt;2.37910755252793&lt;/D&gt;&lt;D xsi:type="xsd:double"&gt;2.41263507007246&lt;/D&gt;&lt;D xsi:type="xsd:double"&gt;2.28965996792291&lt;/D&gt;&lt;D xsi:type="xsd:double"&gt;2.23326563978342&lt;/D&gt;&lt;D xsi:type="xsd:double"&gt;2.22452277101865&lt;/D&gt;&lt;D xsi:type="xsd:double"&gt;2.31980761038349&lt;/D&gt;&lt;D xsi:type="xsd:double"&gt;2.7071059777388&lt;/D&gt;&lt;D xsi:type="xsd:double"&gt;2.71718061890094&lt;/D&gt;&lt;D xsi:type="xsd:double"&gt;2.66126476789885&lt;/D&gt;&lt;D xsi:type="xsd:double"&gt;2.96912416755422&lt;/D&gt;&lt;D xsi:type="xsd:double"&gt;2.90613717157915&lt;/D&gt;&lt;D xsi:type="xsd:double"&gt;3.03966179845222&lt;/D&gt;&lt;D xsi:type="xsd:double"&gt;2.94077390800559&lt;/D&gt;&lt;D xsi:type="xsd:double"&gt;2.69553078204389&lt;/D&gt;&lt;D xsi:type="xsd:double"&gt;2.61665182681431&lt;/D&gt;&lt;D xsi:type="xsd:double"&gt;3.06052265324571&lt;/D&gt;&lt;D xsi:type="xsd:double"&gt;4.21531918723598&lt;/D&gt;&lt;D xsi:type="xsd:double"&gt;4.00065764549677&lt;/D&gt;&lt;D xsi:type="xsd:double"&gt;3.31205227826819&lt;/D&gt;&lt;D xsi:type="xsd:double"&gt;3.10594410373698&lt;/D&gt;&lt;D xsi:type="xsd:double"&gt;3.02379073299739&lt;/D&gt;&lt;D xsi:type="xsd:double"&gt;2.47873668135969&lt;/D&gt;&lt;D xsi:type="xsd:double"&gt;2.54686119647597&lt;/D&gt;&lt;D xsi:type="xsd:double"&gt;2.63854850209594&lt;/D&gt;&lt;D xsi:type="xsd:double"&gt;2.1863588560808&lt;/D&gt;&lt;D xsi:type="xsd:double"&gt;1.71059143328611&lt;/D&gt;&lt;D xsi:type="xsd:double"&gt;1.70996656140672&lt;/D&gt;&lt;D xsi:type="xsd:double"&gt;1.67705693458698&lt;/D&gt;&lt;D xsi:type="xsd:double"&gt;1.98558537302189&lt;/D&gt;&lt;D xsi:type="xsd:double"&gt;2.11547407282932&lt;/D&gt;&lt;D xsi:type="xsd:double"&gt;2.22854724015738&lt;/D&gt;&lt;D xsi:type="xsd:double"&gt;2.86997620095451&lt;/D&gt;&lt;D xsi:type="xsd:double"&gt;2.99903338279769&lt;/D&gt;&lt;D xsi:type="xsd:double"&gt;3.58146980782578&lt;/D&gt;&lt;D xsi:type="xsd:double"&gt;3.65443991922084&lt;/D&gt;&lt;D xsi:type="xsd:double"&gt;3.45241388924932&lt;/D&gt;&lt;D xsi:type="xsd:double"&gt;3.76450124472685&lt;/D&gt;&lt;D xsi:type="xsd:double"&gt;4.26955808968037&lt;/D&gt;&lt;D xsi:type="xsd:double"&gt;3.70617046329909&lt;/D&gt;&lt;D xsi:type="xsd:double"&gt;3.41205511289017&lt;/D&gt;&lt;D xsi:type="xsd:double"&gt;3.50386254320322&lt;/D&gt;&lt;D xsi:type="xsd:double"&gt;3.8048473358912&lt;/D&gt;&lt;D xsi:type="xsd:double"&gt;4.38062274797534&lt;/D&gt;&lt;D xsi:type="xsd:double"&gt;5.0126040750266&lt;/D&gt;&lt;D xsi:type="xsd:double"&gt;5.48032236437214&lt;/D&gt;&lt;D xsi:type="xsd:double"&gt;5.09814090235585&lt;/D&gt;&lt;D xsi:type="xsd:double"&gt;4.99165823071521&lt;/D&gt;&lt;D xsi:type="xsd:double"&gt;5.08140011377712&lt;/D&gt;&lt;D xsi:type="xsd:double"&gt;3.78609973027711&lt;/D&gt;&lt;D xsi:type="xsd:double"&gt;3.92944783223372&lt;/D&gt;&lt;D xsi:type="xsd:double"&gt;3.75224247072967&lt;/D&gt;&lt;D xsi:type="xsd:double"&gt;4.20756585703113&lt;/D&gt;&lt;D xsi:type="xsd:double"&gt;4.80218369390156&lt;/D&gt;&lt;D xsi:type="xsd:double"&gt;4.62052425522174&lt;/D&gt;&lt;D xsi:type="xsd:double"&gt;5.01015200375574&lt;/D&gt;&lt;D xsi:type="xsd:double"&gt;4.88423630320489&lt;/D&gt;&lt;D xsi:type="xsd:double"&gt;4.61668457909014&lt;/D&gt;&lt;D xsi:type="xsd:double"&gt;4.554708684305&lt;/D&gt;&lt;D xsi:type="xsd:double"&gt;4.72689675254456&lt;/D&gt;&lt;D xsi:type="xsd:double"&gt;5.12155871025869&lt;/D&gt;&lt;D xsi:type="xsd:double"&gt;4.33592544617546&lt;/D&gt;&lt;D xsi:type="xsd:double"&gt;3.81054304438719&lt;/D&gt;&lt;D xsi:type="xsd:double"&gt;3.66893053964637&lt;/D&gt;&lt;D xsi:type="xsd:double"&gt;3.72223542202051&lt;/D&gt;&lt;D xsi:type="xsd:double"&gt;3.35161246946677&lt;/D&gt;&lt;D xsi:type="xsd:double"&gt;3.39056606638267&lt;/D&gt;&lt;D xsi:type="xsd:double"&gt;3.43687180227677&lt;/D&gt;&lt;/FQL&gt;&lt;FQL&gt;&lt;Q&gt;EWY^FMA_PE(NTMA,-10AY,0,AM,"PORTAGG","MEANR")&lt;/Q&gt;&lt;R&gt;121&lt;/R&gt;&lt;C&gt;1&lt;/C&gt;&lt;D xsi:type="xsd:double"&gt;9.61094628030184&lt;/D&gt;&lt;D xsi:type="xsd:double"&gt;9.60287669728666&lt;/D&gt;&lt;D xsi:type="xsd:double"&gt;9.90130675529965&lt;/D&gt;&lt;D xsi:type="xsd:double"&gt;10.3288896271606&lt;/D&gt;&lt;D xsi:type="xsd:double"&gt;10.3492785485109&lt;/D&gt;&lt;D xsi:type="xsd:double"&gt;9.21332816977369&lt;/D&gt;&lt;D xsi:type="xsd:double"&gt;9.65298875893207&lt;/D&gt;&lt;D xsi:type="xsd:double"&gt;9.45915432255463&lt;/D&gt;&lt;D xsi:type="xsd:double"&gt;9.36033783739593&lt;/D&gt;&lt;D xsi:type="xsd:double"&gt;9.81210303995249&lt;/D&gt;&lt;D xsi:type="xsd:double"&gt;10.0434137182495&lt;/D&gt;&lt;D xsi:type="xsd:double"&gt;10.3368541095593&lt;/D&gt;&lt;D xsi:type="xsd:double"&gt;9.87764256112025&lt;/D&gt;&lt;D xsi:type="xsd:double"&gt;9.45438630053879&lt;/D&gt;&lt;D xsi:type="xsd:double"&gt;9.56775285460386&lt;/D&gt;&lt;D xsi:type="xsd:double"&gt;9.40926011353935&lt;/D&gt;&lt;D xsi:type="xsd:double"&gt;9.66683552812402&lt;/D&gt;&lt;D xsi:type="xsd:double"&gt;10.1085337185037&lt;/D&gt;&lt;D xsi:type="xsd:double"&gt;10.0351652744543&lt;/D&gt;&lt;D xsi:type="xsd:double"&gt;10.0750163087369&lt;/D&gt;&lt;D xsi:type="xsd:double"&gt;9.77222607682048&lt;/D&gt;&lt;D xsi:type="xsd:double"&gt;10.1751249397204&lt;/D&gt;&lt;D xsi:type="xsd:double"&gt;10.5831704732528&lt;/D&gt;&lt;D xsi:type="xsd:double"&gt;10.673853549128&lt;/D&gt;&lt;D xsi:type="xsd:double"&gt;9.8933823776114&lt;/D&gt;&lt;D xsi:type="xsd:double"&gt;9.83837940227898&lt;/D&gt;&lt;D xsi:type="xsd:double"&gt;10.1511106765054&lt;/D&gt;&lt;D xsi:type="xsd:double"&gt;10.0959928486667&lt;/D&gt;&lt;D xsi:type="xsd:double"&gt;9.91326076647663&lt;/D&gt;&lt;D xsi:type="xsd:double"&gt;9.98682473086298&lt;/D&gt;&lt;D xsi:type="xsd:double"&gt;9.59577441039813&lt;/D&gt;&lt;D xsi:type="xsd:double"&gt;9.90990014832141&lt;/D&gt;&lt;D xsi:type="xsd:double"&gt;9.78078945951487&lt;/D&gt;&lt;D xsi:type="xsd:double"&gt;9.42228169265711&lt;/D&gt;&lt;D xsi:type="xsd:double"&gt;9.77596318952646&lt;/D&gt;&lt;D xsi:type="xsd:double"&gt;9.20354204813771&lt;/D&gt;&lt;D xsi:type="xsd:double"&gt;9.42924243801526&lt;/D&gt;&lt;D xsi:type="xsd:double"&gt;9.50301273866337&lt;/D&gt;&lt;D xsi:type="xsd:double"&gt;9.60590910510088&lt;/D&gt;&lt;D xsi:type="xsd:double"&gt;9.13811470397097&lt;/D&gt;&lt;D xsi:type="xsd:double"&gt;9.18758763550975&lt;/D&gt;&lt;D xsi:type="xsd:double"&gt;9.4279524810555&lt;/D&gt;&lt;D xsi:type="xsd:double"&gt;9.38721870526981&lt;/D&gt;&lt;D xsi:type="xsd:double"&gt;9.14556602172251&lt;/D&gt;&lt;D xsi:type="xsd:double"&gt;9.28760586426817&lt;/D&gt;&lt;D xsi:type="xsd:double"&gt;8.97438295611793&lt;/D&gt;&lt;D xsi:type="xsd:double"&gt;9.17775329301574&lt;/D&gt;&lt;D xsi:type="xsd:double"&gt;8.94451311155776&lt;/D&gt;&lt;D xsi:type="xsd:double"&gt;8.7565562655873&lt;/D&gt;&lt;D xsi:type="xsd:double"&gt;8.72144949860317&lt;/D&gt;&lt;D xsi:type="xsd:double"&gt;8.34860723560341&lt;/D&gt;&lt;D xsi:type="xsd:double"&gt;8.08660637786956&lt;/D&gt;&lt;D xsi:type="xsd:double"&gt;8.23441371713209&lt;/D&gt;&lt;D xsi:type="xsd:double"&gt;7.87228436160534&lt;/D&gt;&lt;D xsi:type="xsd:double"&gt;7.9283485329801&lt;/D&gt;&lt;D xsi:type="xsd:double"&gt;8.26807146845892&lt;/D&gt;&lt;D xsi:type="xsd:double"&gt;9.06352073818302&lt;/D&gt;&lt;D xsi:type="xsd:double"&gt;10.1781563561422&lt;/D&gt;&lt;D xsi:type="xsd:double"&gt;10.5065986512406&lt;/D&gt;&lt;D xsi:type="xsd:double"&gt;11.3465473056633&lt;/D&gt;&lt;D xsi:type="xsd:double"&gt;10.5424235730081&lt;/D&gt;&lt;D xsi:type="xsd:double"&gt;10.8614234890509&lt;/D&gt;&lt;D xsi:type="xsd:double"&gt;11.1682646584771&lt;/D&gt;&lt;D xsi:type="xsd:double"&gt;10.517547271779&lt;/D&gt;&lt;D xsi:type="xsd:double"&gt;11.022021445269&lt;/D&gt;&lt;D xsi:type="xsd:double"&gt;11.0125244483733&lt;/D&gt;&lt;D xsi:type="xsd:double"&gt;11.5593741643686&lt;/D&gt;&lt;D xsi:type="xsd:double"&gt;11.4873170211523&lt;/D&gt;&lt;D xsi:type="xsd:double"&gt;11.6335862765296&lt;/D&gt;&lt;D xsi:type="xsd:double"&gt;11.5438657709481&lt;/D&gt;&lt;D xsi:type="xsd:double"&gt;8.61073924233391&lt;/D&gt;&lt;D xsi:type="xsd:double"&gt;10.8174979091606&lt;/D&gt;&lt;D xsi:type="xsd:double"&gt;11.4994615838241&lt;/D&gt;&lt;D xsi:type="xsd:double"&gt;12.6826302024119&lt;/D&gt;&lt;D xsi:type="xsd:double"&gt;12.7464513921212&lt;/D&gt;&lt;D xsi:type="xsd:double"&gt;13.3466349533951&lt;/D&gt;&lt;D xsi:type="xsd:double"&gt;12.9284465052173&lt;/D&gt;&lt;D xsi:type="xsd:double"&gt;12.1164618282965&lt;/D&gt;&lt;D xsi:type="xsd:double"&gt;12.5198638197792&lt;/D&gt;&lt;D xsi:type="xsd:double"&gt;13.2145305745401&lt;/D&gt;&lt;D xsi:type="xsd:double"&gt;14.3910101920901&lt;/D&gt;&lt;D xsi:type="xsd:double"&gt;13.953215028103&lt;/D&gt;&lt;D xsi:type="xsd:double"&gt;13.2253535335429&lt;/D&gt;&lt;D xsi:type="xsd:double"&gt;13.1922994711031&lt;/D&gt;&lt;D xsi:type="xsd:double"&gt;11.0332628112614&lt;/D&gt;&lt;D xsi:type="xsd:double"&gt;11.2851509938976&lt;/D&gt;&lt;D xsi:type="xsd:double"&gt;11.0730234981278&lt;/D&gt;&lt;D xsi:type="xsd:double"&gt;10.1940971387332&lt;/D&gt;&lt;D xsi:type="xsd:double"&gt;10.2882227133676&lt;/D&gt;&lt;D xsi:type="xsd:double"&gt;10.00606391558&lt;/D&gt;&lt;D xsi:type="xsd:double"&gt;10.0249558099449&lt;/D&gt;&lt;D xsi:type="xsd:double"&gt;10.359279132944&lt;/D&gt;&lt;D xsi:type="xsd:double"&gt;9.90476999979755&lt;/D&gt;&lt;D xsi:type="xsd:double"&gt;9.51584585951055&lt;/D&gt;&lt;D xsi:type="xsd:double"&gt;9.25376199349047&lt;/D&gt;&lt;D xsi:type="xsd:double"&gt;9.15564867512754&lt;/D&gt;&lt;D xsi:type="xsd:double"&gt;8.85431085800461&lt;/D&gt;&lt;D xsi:type="xsd:double"&gt;8.22442362009165&lt;/D&gt;&lt;D xsi:type="xsd:double"&gt;8.22079391576079&lt;/D&gt;&lt;D xsi:type="xsd:double"&gt;8.867724881388&lt;/D&gt;&lt;D xsi:type="xsd:double"&gt;8.54525367082971&lt;/D&gt;&lt;D xsi:type="xsd:double"&gt;8.86339859382334&lt;/D&gt;&lt;D xsi:type="xsd:double"&gt;10.5871109028422&lt;/D&gt;&lt;D xsi:type="xsd:double"&gt;10.8319607225355&lt;/D&gt;&lt;D xsi:type="xsd:double"&gt;11.4722009369101&lt;/D&gt;&lt;D xsi:type="xsd:double"&gt;12.7552557205022&lt;/D&gt;&lt;D xsi:type="xsd:double"&gt;12.886404347819&lt;/D&gt;&lt;D xsi:type="xsd:double"&gt;14.2229457659882&lt;/D&gt;&lt;D xsi:type="xsd:double"&gt;12.8754223873506&lt;/D&gt;&lt;D xsi:type="xsd:double"&gt;12.7001096037554&lt;/D&gt;&lt;D xsi:type="xsd:double"&gt;12.1183414268401&lt;/D&gt;&lt;D xsi:type="xsd:double"&gt;11.1307958879085&lt;/D&gt;&lt;D xsi:type="xsd:double"&gt;11.344581663942&lt;/D&gt;&lt;D xsi:type="xsd:double"&gt;10.4023448125561&lt;/D&gt;&lt;D xsi:type="xsd:double"&gt;10.1502273437717&lt;/D&gt;&lt;D xsi:type="xsd:double"&gt;10.2551456954941&lt;/D&gt;&lt;D xsi:type="xsd:double"&gt;9.43595291479886&lt;/D&gt;&lt;D xsi:type="xsd:double"&gt;10.4757759712921&lt;/D&gt;&lt;D xsi:type="xsd:double"&gt;10.4829670419501&lt;/D&gt;&lt;D xsi:type="xsd:double"&gt;9.86496028814475&lt;/D&gt;&lt;D xsi:type="xsd:double"&gt;9.90138489178968&lt;/D&gt;&lt;/FQL&gt;&lt;FQL&gt;&lt;Q&gt;VNM^FG_PRICE_MAVG(0,,,,200)&lt;/Q&gt;&lt;R&gt;1&lt;/R&gt;&lt;C&gt;1&lt;/C&gt;&lt;D xsi:type="xsd:double"&gt;13.385&lt;/D&gt;&lt;/FQL&gt;&lt;FQL&gt;&lt;Q&gt;QAT^FG_PRICE_MAVG(0,,,,30)&lt;/Q&gt;&lt;R&gt;1&lt;/R&gt;&lt;C&gt;1&lt;/C&gt;&lt;D xsi:type="xsd:double"&gt;17.329666&lt;/D&gt;&lt;/FQL&gt;&lt;FQL&gt;&lt;Q&gt;EWZ^FG_PRICE_MAVG(0,,,,200)&lt;/Q&gt;&lt;R&gt;1&lt;/R&gt;&lt;C&gt;1&lt;/C&gt;&lt;D xsi:type="xsd:double"&gt;32.2362&lt;/D&gt;&lt;/FQL&gt;&lt;FQL&gt;&lt;Q&gt;EWM^FG_PRICE_MAVG(0,,,,30)&lt;/Q&gt;&lt;R&gt;1&lt;/R&gt;&lt;C&gt;1&lt;/C&gt;&lt;D xsi:type="xsd:double"&gt;22.305&lt;/D&gt;&lt;/FQL&gt;&lt;FQL&gt;&lt;Q&gt;ECH^FG_PRICE_MAVG(0,,,,30)&lt;/Q&gt;&lt;R&gt;1&lt;/R&gt;&lt;C&gt;1&lt;/C&gt;&lt;D xsi:type="xsd:double"&gt;27.282333&lt;/D&gt;&lt;/FQL&gt;&lt;FQL&gt;&lt;Q&gt;VNM^FG_TOTAL_RETURNC(0,-6AM)&lt;/Q&gt;&lt;R&gt;1&lt;/R&gt;&lt;C&gt;1&lt;/C&gt;&lt;D xsi:type="xsd:double"&gt;4.1532397&lt;/D&gt;&lt;/FQL&gt;&lt;FQL&gt;&lt;Q&gt;TUR^FG_TOTAL_RETURNC(0,-6AM)&lt;/Q&gt;&lt;R&gt;1&lt;/R&gt;&lt;C&gt;1&lt;/C&gt;&lt;D xsi:type="xsd:double"&gt;24.025547&lt;/D&gt;&lt;/FQL&gt;&lt;FQL&gt;&lt;Q&gt;QAT^FG_TOTAL_RETURNC(0,-6AM)&lt;/Q&gt;&lt;R&gt;1&lt;/R&gt;&lt;C&gt;1&lt;/C&gt;&lt;D xsi:type="xsd:double"&gt;-0.6806493&lt;/D&gt;&lt;/FQL&gt;&lt;FQL&gt;&lt;Q&gt;INDA^FG_TOTAL_RETURNC(0,-6AM)&lt;/Q&gt;&lt;R&gt;1&lt;/R&gt;&lt;C&gt;1&lt;/C&gt;&lt;D xsi:type="xsd:double"&gt;17.593527&lt;/D&gt;&lt;/FQL&gt;&lt;FQL&gt;&lt;Q&gt;EZA^FG_TOTAL_RETURNC(0,-6AM)&lt;/Q&gt;&lt;R&gt;1&lt;/R&gt;&lt;C&gt;1&lt;/C&gt;&lt;D xsi:type="xsd:double"&gt;10.1581335&lt;/D&gt;&lt;/FQL&gt;&lt;FQL&gt;&lt;Q&gt;EWY^FG_TOTAL_RETURNC(0,-6AM)&lt;/Q&gt;&lt;R&gt;1&lt;/R&gt;&lt;C&gt;1&lt;/C&gt;&lt;D xsi:type="xsd:double"&gt;7.907188&lt;/D&gt;&lt;/FQL&gt;&lt;FQL&gt;&lt;Q&gt;TUR^FMA_ROE(NTMA,-20AY,NOW,FY,"PORTAGG","MEANR")&lt;/Q&gt;&lt;R&gt;20&lt;/R&gt;&lt;C&gt;1&lt;/C&gt;&lt;D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xsi:type="xsd:double"&gt;25.8460088493027&lt;/D&gt;&lt;/FQL&gt;&lt;FQL&gt;&lt;Q&gt;TRYGR10Y-FDS^FG_YIELD(-10AY,0,Y,,"YTM")&lt;/Q&gt;&lt;R&gt;10&lt;/R&gt;&lt;C&gt;1&lt;/C&gt;&lt;D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xsi:type="xsd:double"&gt;3.099&lt;/D&gt;&lt;/FQL&gt;&lt;FQL&gt;&lt;Q&gt;CC_TH^FG_COMPANY_NAME&lt;/Q&gt;&lt;R&gt;1&lt;/R&gt;&lt;C&gt;1&lt;/C&gt;&lt;D xsi:type="xsd:string"&gt;Thailand&lt;/D&gt;&lt;/FQL&gt;&lt;FQL&gt;&lt;Q&gt;USDCNH^FG_PRICE_CHANGE(0,-3AM)&lt;/Q&gt;&lt;R&gt;1&lt;/R&gt;&lt;C&gt;1&lt;/C&gt;&lt;D xsi:type="xsd:double"&gt;0.19749403&lt;/D&gt;&lt;/FQL&gt;&lt;FQL&gt;&lt;Q&gt;USDZAR^STD(FG_PRICE_CHANGE(0,-3AY,M))&lt;/Q&gt;&lt;R&gt;1&lt;/R&gt;&lt;C&gt;1&lt;/C&gt;&lt;D xsi:type="xsd:double"&gt;4.01042902885765&lt;/D&gt;&lt;/FQL&gt;&lt;FQL&gt;&lt;Q&gt;USDMYR^FG_COMPANY_NAME&lt;/Q&gt;&lt;R&gt;1&lt;/R&gt;&lt;C&gt;1&lt;/C&gt;&lt;D xsi:type="xsd:string"&gt;Malaysian Ringgit per U.S. Dollar&lt;/D&gt;&lt;/FQL&gt;&lt;FQL&gt;&lt;Q&gt;EPHE^P_PRICE_RETURNS_PR('52W',2,-10AY,0,AM)&lt;/Q&gt;&lt;R&gt;121&lt;/R&gt;&lt;C&gt;1&lt;/C&gt;&lt;D xsi:type="xsd:double"&gt;-11.345929&lt;/D&gt;&lt;D xsi:type="xsd:double"&gt;3.8945198&lt;/D&gt;&lt;D xsi:type="xsd:double"&gt;1.851058&lt;/D&gt;&lt;D xsi:type="xsd:double"&gt;9.086251&lt;/D&gt;&lt;D xsi:type="xsd:double"&gt;14.242172&lt;/D&gt;&lt;D xsi:type="xsd:double"&gt;5.9109926&lt;/D&gt;&lt;D xsi:type="xsd:double"&gt;11.824441&lt;/D&gt;&lt;D xsi:type="xsd:double"&gt;21.816195&lt;/D&gt;&lt;D xsi:type="xsd:double"&gt;31.425262&lt;/D&gt;&lt;D xsi:type="xsd:double"&gt;30.480206&lt;/D&gt;&lt;D xsi:type="xsd:double"&gt;21.708334&lt;/D&gt;&lt;D xsi:type="xsd:double"&gt;17.319763&lt;/D&gt;&lt;D xsi:type="xsd:double"&gt;14.527643&lt;/D&gt;&lt;D xsi:type="xsd:double"&gt;9.430731&lt;/D&gt;&lt;D xsi:type="xsd:double"&gt;6.797397&lt;/D&gt;&lt;D xsi:type="xsd:double"&gt;-2.902919&lt;/D&gt;&lt;D xsi:type="xsd:double"&gt;-6.11065&lt;/D&gt;&lt;D xsi:type="xsd:double"&gt;-1.0024667&lt;/D&gt;&lt;D xsi:type="xsd:double"&gt;-11.222452&lt;/D&gt;&lt;D xsi:type="xsd:double"&gt;-9.935677&lt;/D&gt;&lt;D xsi:type="xsd:double"&gt;-24.627335&lt;/D&gt;&lt;D xsi:type="xsd:double"&gt;-19.842339&lt;/D&gt;&lt;D xsi:type="xsd:double"&gt;-10.904259&lt;/D&gt;&lt;D xsi:type="xsd:double"&gt;-11.877644&lt;/D&gt;&lt;D xsi:type="xsd:double"&gt;-9.659231&lt;/D&gt;&lt;D xsi:type="xsd:double"&gt;-0.24580956&lt;/D&gt;&lt;D xsi:type="xsd:double"&gt;5.753267&lt;/D&gt;&lt;D xsi:type="xsd:double"&gt;9.886492&lt;/D&gt;&lt;D xsi:type="xsd:double"&gt;4.2649508&lt;/D&gt;&lt;D xsi:type="xsd:double"&gt;-2.1862626&lt;/D&gt;&lt;D xsi:type="xsd:double"&gt;-0.49832463&lt;/D&gt;&lt;D xsi:type="xsd:double"&gt;-5.554265&lt;/D&gt;&lt;D xsi:type="xsd:double"&gt;12.983572&lt;/D&gt;&lt;D xsi:type="xsd:double"&gt;1.9787788&lt;/D&gt;&lt;D xsi:type="xsd:double"&gt;-4.274994&lt;/D&gt;&lt;D xsi:type="xsd:double"&gt;0.14817715&lt;/D&gt;&lt;D xsi:type="xsd:double"&gt;-2.5822043&lt;/D&gt;&lt;D xsi:type="xsd:double"&gt;-3.77236&lt;/D&gt;&lt;D xsi:type="xsd:double"&gt;-10.088235&lt;/D&gt;&lt;D xsi:type="xsd:double"&gt;-10.311794&lt;/D&gt;&lt;D xsi:type="xsd:double"&gt;-2.3762405&lt;/D&gt;&lt;D xsi:type="xsd:double"&gt;8.0418825&lt;/D&gt;&lt;D xsi:type="xsd:double"&gt;11.713612&lt;/D&gt;&lt;D xsi:type="xsd:double"&gt;17.978203&lt;/D&gt;&lt;D xsi:type="xsd:double"&gt;17.082453&lt;/D&gt;&lt;D xsi:type="xsd:double"&gt;10.028374&lt;/D&gt;&lt;D xsi:type="xsd:double"&gt;3.2700896&lt;/D&gt;&lt;D xsi:type="xsd:double"&gt;-6.8673906&lt;/D&gt;&lt;D xsi:type="xsd:double"&gt;-8.316612&lt;/D&gt;&lt;D xsi:type="xsd:double"&gt;-15.238512&lt;/D&gt;&lt;D xsi:type="xsd:double"&gt;-13.46218&lt;/D&gt;&lt;D xsi:type="xsd:double"&gt;-9.556848&lt;/D&gt;&lt;D xsi:type="xsd:double"&gt;-15.754819&lt;/D&gt;&lt;D xsi:type="xsd:double"&gt;-21.949583&lt;/D&gt;&lt;D xsi:type="xsd:double"&gt;-16.738855&lt;/D&gt;&lt;D xsi:type="xsd:double"&gt;-15.689069&lt;/D&gt;&lt;D xsi:type="xsd:double"&gt;-12.486935&lt;/D&gt;&lt;D xsi:type="xsd:double"&gt;-7.5146856&lt;/D&gt;&lt;D xsi:type="xsd:double"&gt;-3.56251&lt;/D&gt;&lt;D xsi:type="xsd:double"&gt;3.6881924&lt;/D&gt;&lt;D xsi:type="xsd:double"&gt;-1.3896942&lt;/D&gt;&lt;D xsi:type="xsd:double"&gt;10.30463&lt;/D&gt;&lt;D xsi:type="xsd:double"&gt;17.978203&lt;/D&gt;&lt;D xsi:type="xsd:double"&gt;7.3684335&lt;/D&gt;&lt;D xsi:type="xsd:double"&gt;12.521494&lt;/D&gt;&lt;D xsi:type="xsd:double"&gt;18.645668&lt;/D&gt;&lt;D xsi:type="xsd:double"&gt;19.42339&lt;/D&gt;&lt;D xsi:type="xsd:double"&gt;8.565844&lt;/D&gt;&lt;D xsi:type="xsd:double"&gt;-0.8015454&lt;/D&gt;&lt;D xsi:type="xsd:double"&gt;-5.2402377&lt;/D&gt;&lt;D xsi:type="xsd:double"&gt;-36.27172&lt;/D&gt;&lt;D xsi:type="xsd:double"&gt;-28.447025&lt;/D&gt;&lt;D xsi:type="xsd:double"&gt;-26.925653&lt;/D&gt;&lt;D xsi:type="xsd:double"&gt;-19.418716&lt;/D&gt;&lt;D xsi:type="xsd:double"&gt;-25.32677&lt;/D&gt;&lt;D xsi:type="xsd:double"&gt;-16.884226&lt;/D&gt;&lt;D xsi:type="xsd:double"&gt;-21.623772&lt;/D&gt;&lt;D xsi:type="xsd:double"&gt;-22.658098&lt;/D&gt;&lt;D xsi:type="xsd:double"&gt;-9.181696&lt;/D&gt;&lt;D xsi:type="xsd:double"&gt;-2.4092495&lt;/D&gt;&lt;D xsi:type="xsd:double"&gt;-1.218617&lt;/D&gt;&lt;D xsi:type="xsd:double"&gt;-2.2607803&lt;/D&gt;&lt;D xsi:type="xsd:double"&gt;39.616096&lt;/D&gt;&lt;D xsi:type="xsd:double"&gt;24.5425&lt;/D&gt;&lt;D xsi:type="xsd:double"&gt;22.343468&lt;/D&gt;&lt;D xsi:type="xsd:double"&gt;14.925098&lt;/D&gt;&lt;D xsi:type="xsd:double"&gt;7.6364994&lt;/D&gt;&lt;D xsi:type="xsd:double"&gt;4.918432&lt;/D&gt;&lt;D xsi:type="xsd:double"&gt;14.942169&lt;/D&gt;&lt;D xsi:type="xsd:double"&gt;23.449146&lt;/D&gt;&lt;D xsi:type="xsd:double"&gt;3.919971&lt;/D&gt;&lt;D xsi:type="xsd:double"&gt;-0.14543533&lt;/D&gt;&lt;D xsi:type="xsd:double"&gt;-2.975911&lt;/D&gt;&lt;D xsi:type="xsd:double"&gt;6.247306&lt;/D&gt;&lt;D xsi:type="xsd:double"&gt;4.6372175&lt;/D&gt;&lt;D xsi:type="xsd:double"&gt;2.3888826&lt;/D&gt;&lt;D xsi:type="xsd:double"&gt;-0.59143305&lt;/D&gt;&lt;D xsi:type="xsd:double"&gt;-14.616156&lt;/D&gt;&lt;D xsi:type="xsd:double"&gt;-14.698124&lt;/D&gt;&lt;D xsi:type="xsd:double"&gt;-2.4103045&lt;/D&gt;&lt;D xsi:type="xsd:double"&gt;-15.176779&lt;/D&gt;&lt;D xsi:type="xsd:double"&gt;-27.715052&lt;/D&gt;&lt;D xsi:type="xsd:double"&gt;-21.841717&lt;/D&gt;&lt;D xsi:type="xsd:double"&gt;-19.209105&lt;/D&gt;&lt;D xsi:type="xsd:double"&gt;-8.018059&lt;/D&gt;&lt;D xsi:type="xsd:double"&gt;-13.951672&lt;/D&gt;&lt;D xsi:type="xsd:double"&gt;-13.218993&lt;/D&gt;&lt;D xsi:type="xsd:double"&gt;-11.19833&lt;/D&gt;&lt;D xsi:type="xsd:double"&gt;-5.6021094&lt;/D&gt;&lt;D xsi:type="xsd:double"&gt;-1.0934174&lt;/D&gt;&lt;D xsi:type="xsd:double"&gt;10.706913&lt;/D&gt;&lt;D xsi:type="xsd:double"&gt;-8.304108&lt;/D&gt;&lt;D xsi:type="xsd:double"&gt;-4.34345&lt;/D&gt;&lt;D xsi:type="xsd:double"&gt;9.172308&lt;/D&gt;&lt;D xsi:type="xsd:double"&gt;0.79057217&lt;/D&gt;&lt;D xsi:type="xsd:double"&gt;0.38936138&lt;/D&gt;&lt;D xsi:type="xsd:double"&gt;-6.9107475&lt;/D&gt;&lt;D xsi:type="xsd:double"&gt;0.9768367&lt;/D&gt;&lt;D xsi:type="xsd:double"&gt;8.457255&lt;/D&gt;&lt;D xsi:type="xsd:double"&gt;-2.658552&lt;/D&gt;&lt;D xsi:type="xsd:double"&gt;0.071144104&lt;/D&gt;&lt;/FQL&gt;&lt;FQL&gt;&lt;Q&gt;EPOL^FG_TOTAL_RETURNC(-10AY,0,AM)&lt;/Q&gt;&lt;R&gt;121&lt;/R&gt;&lt;C&gt;1&lt;/C&gt;&lt;D xsi:type="xsd:double"&gt;-2.1077275&lt;/D&gt;&lt;D xsi:type="xsd:double"&gt;4.101157&lt;/D&gt;&lt;D xsi:type="xsd:double"&gt;-4.65818&lt;/D&gt;&lt;D xsi:type="xsd:double"&gt;-1.1458337&lt;/D&gt;&lt;D xsi:type="xsd:double"&gt;2.0372272&lt;/D&gt;&lt;D xsi:type="xsd:double"&gt;-6.4371767&lt;/D&gt;&lt;D xsi:type="xsd:double"&gt;-1.5452564&lt;/D&gt;&lt;D xsi:type="xsd:double"&gt;-4.1144013&lt;/D&gt;&lt;D xsi:type="xsd:double"&gt;-10.167461&lt;/D&gt;&lt;D xsi:type="xsd:double"&gt;5.8588505&lt;/D&gt;&lt;D xsi:type="xsd:double"&gt;-6.079668&lt;/D&gt;&lt;D xsi:type="xsd:double"&gt;10.625005&lt;/D&gt;&lt;D xsi:type="xsd:double"&gt;7.021785&lt;/D&gt;&lt;D xsi:type="xsd:double"&gt;-10.294115&lt;/D&gt;&lt;D xsi:type="xsd:double"&gt;-3.7788212&lt;/D&gt;&lt;D xsi:type="xsd:double"&gt;-2.820629&lt;/D&gt;&lt;D xsi:type="xsd:double"&gt;2.222228&lt;/D&gt;&lt;D xsi:type="xsd:double"&gt;-2.085185&lt;/D&gt;&lt;D xsi:type="xsd:double"&gt;-12.596279&lt;/D&gt;&lt;D xsi:type="xsd:double"&gt;-6.9984436&lt;/D&gt;&lt;D xsi:type="xsd:double"&gt;-8.303797&lt;/D&gt;&lt;D xsi:type="xsd:double"&gt;10.782504&lt;/D&gt;&lt;D xsi:type="xsd:double"&gt;9.39933&lt;/D&gt;&lt;D xsi:type="xsd:double"&gt;-2.135229&lt;/D&gt;&lt;D xsi:type="xsd:double"&gt;-6.2337694&lt;/D&gt;&lt;D xsi:type="xsd:double"&gt;-5.7617664&lt;/D&gt;&lt;D xsi:type="xsd:double"&gt;0.35612583&lt;/D&gt;&lt;D xsi:type="xsd:double"&gt;10.393417&lt;/D&gt;&lt;D xsi:type="xsd:double"&gt;-3.776592&lt;/D&gt;&lt;D xsi:type="xsd:double"&gt;-2.487564&lt;/D&gt;&lt;D xsi:type="xsd:double"&gt;-5.3854823&lt;/D&gt;&lt;D xsi:type="xsd:double"&gt;8.418202&lt;/D&gt;&lt;D xsi:type="xsd:double"&gt;9.076118&lt;/D&gt;&lt;D xsi:type="xsd:double"&gt;8.574379&lt;/D&gt;&lt;D xsi:type="xsd:double"&gt;7.040906&lt;/D&gt;&lt;D xsi:type="xsd:double"&gt;-3.1999946&lt;/D&gt;&lt;D xsi:type="xsd:double"&gt;8.631765&lt;/D&gt;&lt;D xsi:type="xsd:double"&gt;1.098907&lt;/D&gt;&lt;D xsi:type="xsd:double"&gt;6.295526&lt;/D&gt;&lt;D xsi:type="xsd:double"&gt;-0.9471178&lt;/D&gt;&lt;D xsi:type="xsd:double"&gt;8.167326&lt;/D&gt;&lt;D xsi:type="xsd:double"&gt;0.47882795&lt;/D&gt;&lt;D xsi:type="xsd:double"&gt;-2.4560094&lt;/D&gt;&lt;D xsi:type="xsd:double"&gt;-0.63886046&lt;/D&gt;&lt;D xsi:type="xsd:double"&gt;12.488735&lt;/D&gt;&lt;D xsi:type="xsd:double"&gt;-5.603009&lt;/D&gt;&lt;D xsi:type="xsd:double"&gt;-7.5280485&lt;/D&gt;&lt;D xsi:type="xsd:double"&gt;3.3268094&lt;/D&gt;&lt;D xsi:type="xsd:double"&gt;-10.113639&lt;/D&gt;&lt;D xsi:type="xsd:double"&gt;-3.329116&lt;/D&gt;&lt;D xsi:type="xsd:double"&gt;-1.4017999&lt;/D&gt;&lt;D xsi:type="xsd:double"&gt;1.5486717&lt;/D&gt;&lt;D xsi:type="xsd:double"&gt;0.6100178&lt;/D&gt;&lt;D xsi:type="xsd:double"&gt;-1.6890407&lt;/D&gt;&lt;D xsi:type="xsd:double"&gt;-2.1145463&lt;/D&gt;&lt;D xsi:type="xsd:double"&gt;4.455447&lt;/D&gt;&lt;D xsi:type="xsd:double"&gt;4.741204&lt;/D&gt;&lt;D xsi:type="xsd:double"&gt;-3.7098765&lt;/D&gt;&lt;D xsi:type="xsd:double"&gt;2.2510886&lt;/D&gt;&lt;D xsi:type="xsd:double"&gt;0.8890748&lt;/D&gt;&lt;D xsi:type="xsd:double"&gt;-10.490978&lt;/D&gt;&lt;D xsi:type="xsd:double"&gt;6.751585&lt;/D&gt;&lt;D xsi:type="xsd:double"&gt;1.8917799&lt;/D&gt;&lt;D xsi:type="xsd:double"&gt;-11.960279&lt;/D&gt;&lt;D xsi:type="xsd:double"&gt;5.49289&lt;/D&gt;&lt;D xsi:type="xsd:double"&gt;0.32542944&lt;/D&gt;&lt;D xsi:type="xsd:double"&gt;1.9462466&lt;/D&gt;&lt;D xsi:type="xsd:double"&gt;-2.9899836&lt;/D&gt;&lt;D xsi:type="xsd:double"&gt;3.405273&lt;/D&gt;&lt;D xsi:type="xsd:double"&gt;-6.632656&lt;/D&gt;&lt;D xsi:type="xsd:double"&gt;-32.538498&lt;/D&gt;&lt;D xsi:type="xsd:double"&gt;10.162008&lt;/D&gt;&lt;D xsi:type="xsd:double"&gt;-4.979944&lt;/D&gt;&lt;D xsi:type="xsd:double"&gt;20.39708&lt;/D&gt;&lt;D xsi:type="xsd:double"&gt;1.593852&lt;/D&gt;&lt;D xsi:type="xsd:double"&gt;8.251023&lt;/D&gt;&lt;D xsi:type="xsd:double"&gt;-6.870633&lt;/D&gt;&lt;D xsi:type="xsd:double"&gt;-9.394813&lt;/D&gt;&lt;D xsi:type="xsd:double"&gt;9.92366&lt;/D&gt;&lt;D xsi:type="xsd:double"&gt;13.550711&lt;/D&gt;&lt;D xsi:type="xsd:double"&gt;-1.6393423&lt;/D&gt;&lt;D xsi:type="xsd:double"&gt;2.7083278&lt;/D&gt;&lt;D xsi:type="xsd:double"&gt;-5.578083&lt;/D&gt;&lt;D xsi:type="xsd:double"&gt;5.7465076&lt;/D&gt;&lt;D xsi:type="xsd:double"&gt;6.957841&lt;/D&gt;&lt;D xsi:type="xsd:double"&gt;1.7463565&lt;/D&gt;&lt;D xsi:type="xsd:double"&gt;0.79550743&lt;/D&gt;&lt;D xsi:type="xsd:double"&gt;2.3212671&lt;/D&gt;&lt;D xsi:type="xsd:double"&gt;2.6542664&lt;/D&gt;&lt;D xsi:type="xsd:double"&gt;5.5027604&lt;/D&gt;&lt;D xsi:type="xsd:double"&gt;-8.755761&lt;/D&gt;&lt;D xsi:type="xsd:double"&gt;-7.0468845&lt;/D&gt;&lt;D xsi:type="xsd:double"&gt;13.330007&lt;/D&gt;&lt;D xsi:type="xsd:double"&gt;-9.339213&lt;/D&gt;&lt;D xsi:type="xsd:double"&gt;-7.8231335&lt;/D&gt;&lt;D xsi:type="xsd:double"&gt;-2.9520273&lt;/D&gt;&lt;D xsi:type="xsd:double"&gt;-14.61162&lt;/D&gt;&lt;D xsi:type="xsd:double"&gt;-6.793046&lt;/D&gt;&lt;D xsi:type="xsd:double"&gt;-9.366393&lt;/D&gt;&lt;D xsi:type="xsd:double"&gt;7.2948337&lt;/D&gt;&lt;D xsi:type="xsd:double"&gt;-12.322945&lt;/D&gt;&lt;D xsi:type="xsd:double"&gt;-9.046846&lt;/D&gt;&lt;D xsi:type="xsd:double"&gt;29.12966&lt;/D&gt;&lt;D xsi:type="xsd:double"&gt;4.343772&lt;/D&gt;&lt;D xsi:type="xsd:double"&gt;11.267603&lt;/D&gt;&lt;D xsi:type="xsd:double"&gt;-4.038578&lt;/D&gt;&lt;D xsi:type="xsd:double"&gt;-9.359294&lt;/D&gt;&lt;D xsi:type="xsd:double"&gt;16.077614&lt;/D&gt;&lt;D xsi:type="xsd:double"&gt;5.791044&lt;/D&gt;&lt;D xsi:type="xsd:double"&gt;9.085787&lt;/D&gt;&lt;D xsi:type="xsd:double"&gt;7.656491&lt;/D&gt;&lt;D xsi:type="xsd:double"&gt;-8.289284&lt;/D&gt;&lt;D xsi:type="xsd:double"&gt;-6.995016&lt;/D&gt;&lt;D xsi:type="xsd:double"&gt;11.38028&lt;/D&gt;&lt;D xsi:type="xsd:double"&gt;9.155285&lt;/D&gt;&lt;D xsi:type="xsd:double"&gt;5.2363276&lt;/D&gt;&lt;D xsi:type="xsd:double"&gt;-6.8660855&lt;/D&gt;&lt;D xsi:type="xsd:double"&gt;10.121655&lt;/D&gt;&lt;D xsi:type="xsd:double"&gt;1.9885182&lt;/D&gt;&lt;D xsi:type="xsd:double"&gt;-0.6932378&lt;/D&gt;&lt;D xsi:type="xsd:double"&gt;12.87086&lt;/D&gt;&lt;/FQL&gt;&lt;FQL&gt;&lt;Q&gt;WL-FDS^FG_PRICE(0)&lt;/Q&gt;&lt;R&gt;1&lt;/R&gt;&lt;C&gt;1&lt;/C&gt;&lt;D xsi:type="xsd:double"&gt;534.7&lt;/D&gt;&lt;/FQL&gt;&lt;FQL&gt;&lt;Q&gt;PLATI-FDS^FG_PRICE_CHANGE(0,-1AM)&lt;/Q&gt;&lt;R&gt;1&lt;/R&gt;&lt;C&gt;1&lt;/C&gt;&lt;D xsi:type="xsd:double"&gt;11.6230366492147&lt;/D&gt;&lt;/FQL&gt;&lt;FQL&gt;&lt;Q&gt;BRENT-FDS^FG_PRICE_CHANGE(0,-3AM)&lt;/Q&gt;&lt;R&gt;1&lt;/R&gt;&lt;C&gt;1&lt;/C&gt;&lt;D xsi:type="xsd:double"&gt;0&lt;/D&gt;&lt;/FQL&gt;&lt;FQL&gt;&lt;Q&gt;QAT^FG_TOTAL_RETURNC(0,-12AM)&lt;/Q&gt;&lt;R&gt;1&lt;/R&gt;&lt;C&gt;1&lt;/C&gt;&lt;D xsi:type="xsd:double"&gt;-6.6791177&lt;/D&gt;&lt;/FQL&gt;&lt;FQL&gt;&lt;Q&gt;EWM^P_PRICE(0)/P_PRICE_HIGH_PR(0,,,,,,"PRICE","INTRA","52W")&lt;/Q&gt;&lt;R&gt;1&lt;/R&gt;&lt;C&gt;1&lt;/C&gt;&lt;D xsi:type="xsd:double"&gt;0.9987131&lt;/D&gt;&lt;/FQL&gt;&lt;FQL&gt;&lt;Q&gt;EIDO^FG_TOTAL_RETURNC(0,-1AM)&lt;/Q&gt;&lt;R&gt;1&lt;/R&gt;&lt;C&gt;1&lt;/C&gt;&lt;D xsi:type="xsd:double"&gt;2.4038434&lt;/D&gt;&lt;/FQL&gt;&lt;FQL&gt;&lt;Q&gt;VGK^FG_TOTAL_RETURNC(0,-3AM)&lt;/Q&gt;&lt;R&gt;1&lt;/R&gt;&lt;C&gt;1&lt;/C&gt;&lt;D xsi:type="xsd:double"&gt;9.541941&lt;/D&gt;&lt;/FQL&gt;&lt;FQL&gt;&lt;Q&gt;TRYAE10Y-FDS^FG_YIELD_NAME&lt;/Q&gt;&lt;R&gt;1&lt;/R&gt;&lt;C&gt;1&lt;/C&gt;&lt;D xsi:type="xsd:string"&gt;Treasury - United Arab Emirates USD Benchmark Bond 10Y&lt;/D&gt;&lt;/FQL&gt;&lt;FQL&gt;&lt;Q&gt;TRYIN10Y-FDS^PCTCHG(FG_YIELD(0,,,,"YTM"),FG_YIELD(-1AM,,,,"YTM"))&lt;/Q&gt;&lt;R&gt;1&lt;/R&gt;&lt;C&gt;1&lt;/C&gt;&lt;D xsi:type="xsd:double"&gt;-1.3492852&lt;/D&gt;&lt;/FQL&gt;&lt;FQL&gt;&lt;Q&gt;TRYPH10Y-FDS^PCTCHG(FG_YIELD(0,,,,"YTM"),FG_YIELD(-3AM,,,,"YTM"))&lt;/Q&gt;&lt;R&gt;1&lt;/R&gt;&lt;C&gt;1&lt;/C&gt;&lt;D xsi:type="xsd:double"&gt;4.7396884&lt;/D&gt;&lt;/FQL&gt;&lt;FQL&gt;&lt;Q&gt;TRYTH10Y-FDS^FG_YIELD_NAME&lt;/Q&gt;&lt;R&gt;1&lt;/R&gt;&lt;C&gt;1&lt;/C&gt;&lt;D xsi:type="xsd:string"&gt;Thailand Benchmark Bond - 10 Year&lt;/D&gt;&lt;/FQL&gt;&lt;FQL&gt;&lt;Q&gt;TRYMY10Y-FDS^FG_YIELD(0,,,,"YTM")&lt;/Q&gt;&lt;R&gt;1&lt;/R&gt;&lt;C&gt;1&lt;/C&gt;&lt;D xsi:type="xsd:double"&gt;3.864376&lt;/D&gt;&lt;/FQL&gt;&lt;FQL&gt;&lt;Q&gt;CC_QA^IMF_IFS_RCPI_Q(0)&lt;/Q&gt;&lt;R&gt;0&lt;/R&gt;&lt;C&gt;0&lt;/C&gt;&lt;/FQL&gt;&lt;FQL&gt;&lt;Q&gt;VWO^JULIAN(FMA_DIV_YLD(NTMA,NOW,NOW,M,"PORTAGG","MEANR").DATES)&lt;/Q&gt;&lt;R&gt;1&lt;/R&gt;&lt;C&gt;1&lt;/C&gt;&lt;D xsi:type="xsd:long"&gt;45412&lt;/D&gt;&lt;/FQL&gt;&lt;FQL&gt;&lt;Q&gt;VNM^FMA_PE(NTMA,0,,,"PORTAGG","MEANR")&lt;/Q&gt;&lt;R&gt;1&lt;/R&gt;&lt;C&gt;1&lt;/C&gt;&lt;D xsi:type="xsd:double"&gt;15.9925520678358&lt;/D&gt;&lt;/FQL&gt;&lt;FQL&gt;&lt;Q&gt;SET-BKK^FG_FCF_YIELD_NTM(0)&lt;/Q&gt;&lt;R&gt;1&lt;/R&gt;&lt;C&gt;1&lt;/C&gt;&lt;D xsi:type="xsd:double"&gt;4.54488894679233&lt;/D&gt;&lt;/FQL&gt;&lt;FQL&gt;&lt;Q&gt;INDA^FMA_EVAL_EBIT(LTMA,NOW,NOW,M,"PORTAGG","MEANR")&lt;/Q&gt;&lt;R&gt;1&lt;/R&gt;&lt;C&gt;1&lt;/C&gt;&lt;D xsi:type="xsd:double"&gt;22.7719726558311&lt;/D&gt;&lt;/FQL&gt;&lt;FQL&gt;&lt;Q&gt;EIDO^FMA_EVAL_EBIT(LTMA,NOW,NOW,M,"PORTAGG","MEANR")&lt;/Q&gt;&lt;R&gt;1</t>
        </r>
      </text>
    </comment>
    <comment ref="A8" authorId="0" shapeId="0" xr:uid="{2677D214-DC48-45B1-B436-EF0315D8B962}">
      <text>
        <r>
          <rPr>
            <b/>
            <sz val="9"/>
            <color indexed="81"/>
            <rFont val="Tahoma"/>
            <charset val="1"/>
          </rPr>
          <t>&lt;/R&gt;&lt;C&gt;1&lt;/C&gt;&lt;D xsi:type="xsd:double"&gt;9.39402750787132&lt;/D&gt;&lt;/FQL&gt;&lt;FQL&gt;&lt;Q&gt;EWM^FG_COMPANY_NAME&lt;/Q&gt;&lt;R&gt;1&lt;/R&gt;&lt;C&gt;1&lt;/C&gt;&lt;D xsi:type="xsd:string"&gt;iShares MSCI Malaysia ETF&lt;/D&gt;&lt;/FQL&gt;&lt;FQL&gt;&lt;Q&gt;EPU^FMA_DIV_YLD(NTMA,NOW,NOW,M,"PORTAGG","MEANR")&lt;/Q&gt;&lt;R&gt;1&lt;/R&gt;&lt;C&gt;1&lt;/C&gt;&lt;D xsi:type="xsd:double"&gt;3.5133608109984&lt;/D&gt;&lt;/FQL&gt;&lt;FQL&gt;&lt;Q&gt;URTH^FMA_COS_DOWN("EPS","1M",+1,NOW,,,"PORTAGG","MEANR")&lt;/Q&gt;&lt;R&gt;1&lt;/R&gt;&lt;C&gt;1&lt;/C&gt;&lt;D xsi:type="xsd:double"&gt;544&lt;/D&gt;&lt;/FQL&gt;&lt;FQL&gt;&lt;Q&gt;TRYID10Y-FDS^PCTCHG(FG_YIELD(0,,,,"YTM"),FG_YIELD(-3AM,,,,"YTM"))&lt;/Q&gt;&lt;R&gt;1&lt;/R&gt;&lt;C&gt;1&lt;/C&gt;&lt;D xsi:type="xsd:double"&gt;3.369425&lt;/D&gt;&lt;/FQL&gt;&lt;FQL&gt;&lt;Q&gt;SET-BKK^FMA_PE(NTMA,0,,,"PORTAGG","MEANR")&lt;/Q&gt;&lt;R&gt;1&lt;/R&gt;&lt;C&gt;1&lt;/C&gt;&lt;D xsi:type="xsd:double"&gt;14.3295477647567&lt;/D&gt;&lt;/FQL&gt;&lt;FQL&gt;&lt;Q&gt;ECH^JULIAN(FG_TOTAL_RETURNC(-10AY,0,AM).DATES)&lt;/Q&gt;&lt;R&gt;121&lt;/R&gt;&lt;C&gt;1&lt;/C&gt;&lt;D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xsi:type="xsd:long"&gt;45429&lt;/D&gt;&lt;/FQL&gt;&lt;FQL&gt;&lt;Q&gt;PASP-FDS^FG_PRICE_CHANGE(0,-6AM)&lt;/Q&gt;&lt;R&gt;1&lt;/R&gt;&lt;C&gt;1&lt;/C&gt;&lt;D xsi:type="xsd:double"&gt;-2.47619047619048&lt;/D&gt;&lt;/FQL&gt;&lt;FQL&gt;&lt;Q&gt;FTSEWIVNXXXX^FG_PRICE(0)&lt;/Q&gt;&lt;R&gt;1&lt;/R&gt;&lt;C&gt;1&lt;/C&gt;&lt;D xsi:type="xsd:double"&gt;388.1376071&lt;/D&gt;&lt;/FQL&gt;&lt;FQL&gt;&lt;Q&gt;FC0000KR^FG_PRICE(0)&lt;/Q&gt;&lt;R&gt;1&lt;/R&gt;&lt;C&gt;1&lt;/C&gt;&lt;D xsi:type="xsd:double"&gt;473.30002&lt;/D&gt;&lt;/FQL&gt;&lt;FQL&gt;&lt;Q&gt;KSA^PERCENT_CHANGE(FMA_EPS(+1,0,,,,"PORTAGG","MEAN"),FMA_EPS(+1,-3AM,,,,"PORTAGG","MEAN"))&lt;/Q&gt;&lt;R&gt;1&lt;/R&gt;&lt;C&gt;1&lt;/C&gt;&lt;D xsi:type="xsd:double"&gt;1.76218588098047&lt;/D&gt;&lt;/FQL&gt;&lt;FQL&gt;&lt;Q&gt;INDA^PERCENT_CHANGE(FMA_EPS(+1,0,,,,"PORTAGG","MEAN"),FMA_EPS(+1,-1AM,,,,"PORTAGG","MEAN"))&lt;/Q&gt;&lt;R&gt;1&lt;/R&gt;&lt;C&gt;1&lt;/C&gt;&lt;D xsi:type="xsd:double"&gt;1.20382495000437&lt;/D&gt;&lt;/FQL&gt;&lt;FQL&gt;&lt;Q&gt;EPOL^PERCENT_CHANGE(FMA_EPS(+1,0,,,,"PORTAGG","MEAN"),FMA_EPS(+1,-3AM,,,,"PORTAGG","MEAN"))&lt;/Q&gt;&lt;R&gt;1&lt;/R&gt;&lt;C&gt;1&lt;/C&gt;&lt;D xsi:type="xsd:double"&gt;11.0392251492922&lt;/D&gt;&lt;/FQL&gt;&lt;FQL&gt;&lt;Q&gt;SET-BKK^FMA_COS_DOWN("EPS","1M",+1,NOW,,,"PORTAGG","MEANR")&lt;/Q&gt;&lt;R&gt;1&lt;/R&gt;&lt;C&gt;1&lt;/C&gt;&lt;D xsi:type="xsd:double"&gt;95&lt;/D&gt;&lt;/FQL&gt;&lt;FQL&gt;&lt;Q&gt;INDA^FG_ROE(0)&lt;/Q&gt;&lt;R&gt;1&lt;/R&gt;&lt;C&gt;1&lt;/C&gt;&lt;D xsi:type="xsd:double"&gt;15.2439982162101&lt;/D&gt;&lt;/FQL&gt;&lt;FQL&gt;&lt;Q&gt;REFINREPO-FDS^FG_YIELD(NOW,,,0)&lt;/Q&gt;&lt;R&gt;1&lt;/R&gt;&lt;C&gt;1&lt;/C&gt;&lt;D xsi:type="xsd:double"&gt;6.5&lt;/D&gt;&lt;/FQL&gt;&lt;FQL&gt;&lt;Q&gt;EWZ^FG_FCF_YIELD_NTM(0)&lt;/Q&gt;&lt;R&gt;1&lt;/R&gt;&lt;C&gt;1&lt;/C&gt;&lt;D xsi:type="xsd:double"&gt;9.68726972922284&lt;/D&gt;&lt;/FQL&gt;&lt;FQL&gt;&lt;Q&gt;EPU^FMA_PE(LTM,0,,,"PORTAGG","MEANR")&lt;/Q&gt;&lt;R&gt;1&lt;/R&gt;&lt;C&gt;1&lt;/C&gt;&lt;D xsi:type="xsd:double"&gt;20.4738961726346&lt;/D&gt;&lt;/FQL&gt;&lt;FQL&gt;&lt;Q&gt;EPHE^FG_COMPANY_NAME&lt;/Q&gt;&lt;R&gt;1&lt;/R&gt;&lt;C&gt;1&lt;/C&gt;&lt;D xsi:type="xsd:string"&gt;iShares MSCI Philippines ETF&lt;/D&gt;&lt;/FQL&gt;&lt;FQL&gt;&lt;Q&gt;TIPSCL10Y-FDS^FG_YIELD(-10AY,0,Y,,"YTM")&lt;/Q&gt;&lt;R&gt;10&lt;/R&gt;&lt;C&gt;1&lt;/C&gt;&lt;D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xsi:type="xsd:string"&gt;@NA&lt;/D&gt;&lt;/FQL&gt;&lt;FQL&gt;&lt;Q&gt;USDMXN^FG_PRICE_CHANGE(0,-1AY)&lt;/Q&gt;&lt;R&gt;1&lt;/R&gt;&lt;C&gt;1&lt;/C&gt;&lt;D xsi:type="xsd:double"&gt;-5.704224&lt;/D&gt;&lt;/FQL&gt;&lt;FQL&gt;&lt;Q&gt;^FG_YIELD(-10AY,0,Y,,"YTM")&lt;/Q&gt;&lt;R&gt;10&lt;/R&gt;&lt;C&gt;1&lt;/C&gt;&lt;D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xsi:type="xsd:string"&gt;@NA&lt;/D&gt;&lt;/FQL&gt;&lt;FQL&gt;&lt;Q&gt;CAGDPY@VN^EE_ACTUAL_ANNUAL(MED,+1)&lt;/Q&gt;&lt;R&gt;0&lt;/R&gt;&lt;C&gt;0&lt;/C&gt;&lt;/FQL&gt;&lt;FQL&gt;&lt;Q&gt;CAGDPY@MX^EE_ACTUAL_ANNUAL(MED,+1)&lt;/Q&gt;&lt;R&gt;1&lt;/R&gt;&lt;C&gt;1&lt;/C&gt;&lt;D xsi:type="xsd:double"&gt;-0.7&lt;/D&gt;&lt;/FQL&gt;&lt;FQL&gt;&lt;Q&gt;USDSAR^FG_COMPANY_NAME&lt;/Q&gt;&lt;R&gt;1&lt;/R&gt;&lt;C&gt;1&lt;/C&gt;&lt;D xsi:type="xsd:string"&gt;Saudi Arabian Riyal per U.S. Dollar&lt;/D&gt;&lt;/FQL&gt;&lt;FQL&gt;&lt;Q&gt;USDKRW^FG_COMPANY_NAME&lt;/Q&gt;&lt;R&gt;1&lt;/R&gt;&lt;C&gt;1&lt;/C&gt;&lt;D xsi:type="xsd:string"&gt;South Korean Won per U.S. Dollar&lt;/D&gt;&lt;/FQL&gt;&lt;FQL&gt;&lt;Q&gt;USDPHP^FG_PRICE(0)&lt;/Q&gt;&lt;R&gt;1&lt;/R&gt;&lt;C&gt;1&lt;/C&gt;&lt;D xsi:type="xsd:double"&gt;57.6175&lt;/D&gt;&lt;/FQL&gt;&lt;FQL&gt;&lt;Q&gt;FC0000PL^FMA_EPS(NTMA,-20AY,0,CY,,"PORTAGG","MEANR")&lt;/Q&gt;&lt;R&gt;20&lt;/R&gt;&lt;C&gt;1&lt;/C&gt;&lt;D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xsi:type="xsd:double"&gt;23.3955887248491&lt;/D&gt;&lt;/FQL&gt;&lt;FQL&gt;&lt;Q&gt;ECH^FG_TOTAL_RETURNC(-10AY,0,AM)&lt;/Q&gt;&lt;R&gt;121&lt;/R&gt;&lt;C&gt;1&lt;/C&gt;&lt;D xsi:type="xsd:double"&gt;1.4554858&lt;/D&gt;&lt;D xsi:type="xsd:double"&gt;-4.915613&lt;/D&gt;&lt;D xsi:type="xsd:double"&gt;2.1086574&lt;/D&gt;&lt;D xsi:type="xsd:double"&gt;-2.996254&lt;/D&gt;&lt;D xsi:type="xsd:double"&gt;-2.1349072&lt;/D&gt;&lt;D xsi:type="xsd:double"&gt;-4.803896&lt;/D&gt;&lt;D xsi:type="xsd:double"&gt;2.43783&lt;/D&gt;&lt;D xsi:type="xsd:double"&gt;-6.742138&lt;/D&gt;&lt;D xsi:type="xsd:double"&gt;-3.7822604&lt;/D&gt;&lt;D xsi:type="xsd:double"&gt;8.100927&lt;/D&gt;&lt;D xsi:type="xsd:double"&gt;-5.995095&lt;/D&gt;&lt;D xsi:type="xsd:double"&gt;10.428656&lt;/D&gt;&lt;D xsi:type="xsd:double"&gt;4.6863914&lt;/D&gt;&lt;D xsi:type="xsd:double"&gt;-10.761923&lt;/D&gt;&lt;D xsi:type="xsd:double"&gt;-2.6659608&lt;/D&gt;&lt;D xsi:type="xsd:double"&gt;-9.878504&lt;/D&gt;&lt;D xsi:type="xsd:double"&gt;4.4841766&lt;/D&gt;&lt;D xsi:type="xsd:double"&gt;0.39269924&lt;/D&gt;&lt;D xsi:type="xsd:double"&gt;-8.158708&lt;/D&gt;&lt;D xsi:type="xsd:double"&gt;-1.764518&lt;/D&gt;&lt;D xsi:type="xsd:double"&gt;-7.7245054&lt;/D&gt;&lt;D xsi:type="xsd:double"&gt;12.967324&lt;/D&gt;&lt;D xsi:type="xsd:double"&gt;9.004175&lt;/D&gt;&lt;D xsi:type="xsd:double"&gt;0.87527037&lt;/D&gt;&lt;D xsi:type="xsd:double"&gt;-3.0368865&lt;/D&gt;&lt;D xsi:type="xsd:double"&gt;0.95077753&lt;/D&gt;&lt;D xsi:type="xsd:double"&gt;7.5665593&lt;/D&gt;&lt;D xsi:type="xsd:double"&gt;0.10493994&lt;/D&gt;&lt;D xsi:type="xsd:double"&gt;-5.4769397&lt;/D&gt;&lt;D xsi:type="xsd:double"&gt;3.9645195&lt;/D&gt;&lt;D xsi:type="xsd:double"&gt;-0.5066633&lt;/D&gt;&lt;D xsi:type="xsd:double"&gt;1.0720968&lt;/D&gt;&lt;D xsi:type="xsd:double"&gt;2.692902&lt;/D&gt;&lt;D xsi:type="xsd:double"&gt;5.244124&lt;/D&gt;&lt;D xsi:type="xsd:double"&gt;3.8537025&lt;/D&gt;&lt;D xsi:type="xsd:double"&gt;7.303238&lt;/D&gt;&lt;D xsi:type="xsd:double"&gt;-5.000001&lt;/D&gt;&lt;D xsi:type="xsd:double"&gt;0.67237616&lt;/D&gt;&lt;D xsi:type="xsd:double"&gt;4.715812&lt;/D&gt;&lt;D xsi:type="xsd:double"&gt;2.6604056&lt;/D&gt;&lt;D xsi:type="xsd:double"&gt;5.8362365&lt;/D&gt;&lt;D xsi:type="xsd:double"&gt;5.514407&lt;/D&gt;&lt;D xsi:type="xsd:double"&gt;-2.3985922&lt;/D&gt;&lt;D xsi:type="xsd:double"&gt;-5.2946987&lt;/D&gt;&lt;D xsi:type="xsd:double"&gt;16.143835&lt;/D&gt;&lt;D xsi:type="xsd:double"&gt;-0.76363087&lt;/D&gt;&lt;D xsi:type="xsd:double"&gt;-3.1971455&lt;/D&gt;&lt;D xsi:type="xsd:double"&gt;3.4920096&lt;/D&gt;&lt;D xsi:type="xsd:double"&gt;-5.0109744&lt;/D&gt;&lt;D xsi:type="xsd:double"&gt;-4.1586456&lt;/D&gt;&lt;D xsi:type="xsd:double"&gt;-4.7028484&lt;/D&gt;&lt;D xsi:type="xsd:double"&gt;-5.2857757&lt;/D&gt;&lt;D xsi:type="xsd:double"&gt;1.3157845&lt;/D&gt;&lt;D xsi:type="xsd:double"&gt;-3.1571865&lt;/D&gt;&lt;D xsi:type="xsd:double"&gt;1.7109871&lt;/D&gt;&lt;D xsi:type="xsd:double"&gt;-4.3646336&lt;/D&gt;&lt;D xsi:type="xsd:double"&gt;8.477998&lt;/D&gt;&lt;D xsi:type="xsd:double"&gt;-0.10972023&lt;/D&gt;&lt;D xsi:type="xsd:double"&gt;-1.5377879&lt;/D&gt;&lt;D xsi:type="xsd:double"&gt;-0.82552433&lt;/D&gt;&lt;D xsi:type="xsd:double"&gt;-10.708666&lt;/D&gt;&lt;D xsi:type="xsd:double"&gt;0.5551338&lt;/D&gt;&lt;D xsi:type="xsd:double"&gt;2.9366732&lt;/D&gt;&lt;D xsi:type="xsd:double"&gt;-9.426951&lt;/D&gt;&lt;D xsi:type="xsd:double"&gt;4.6014786&lt;/D&gt;&lt;D xsi:type="xsd:double"&gt;2.4613857&lt;/D&gt;&lt;D xsi:type="xsd:double"&gt;-14.97572&lt;/D&gt;&lt;D xsi:type="xsd:double"&gt;1.4836669&lt;/D&gt;&lt;D xsi:type="xsd:double"&gt;0&lt;/D&gt;&lt;D xsi:type="xsd:double"&gt;-7.361233&lt;/D&gt;&lt;D xsi:type="xsd:double"&gt;-32.2653&lt;/D&gt;&lt;D xsi:type="xsd:double"&gt;12.961208&lt;/D&gt;&lt;D xsi:type="xsd:double"&gt;-2.973193&lt;/D&gt;&lt;D xsi:type="xsd:double"&gt;15.019428&lt;/D&gt;&lt;D xsi:type="xsd:double"&gt;1.1476755&lt;/D&gt;&lt;D xsi:type="xsd:double"&gt;-0.9455383&lt;/D&gt;&lt;D xsi:type="xsd:double"&gt;-3.5891593&lt;/D&gt;&lt;D xsi:type="xsd:double"&gt;-5.3861437&lt;/D&gt;&lt;D xsi:type="xsd:double"&gt;14.50398&lt;/D&gt;&lt;D xsi:type="xsd:double"&gt;9.687567&lt;/D&gt;&lt;D xsi:type="xsd:double"&gt;6.4656615&lt;/D&gt;&lt;D xsi:type="xsd:double"&gt;2.9578328&lt;/D&gt;&lt;D xsi:type="xsd:double"&gt;5.990219&lt;/D&gt;&lt;D xsi:type="xsd:double"&gt;2.8835058&lt;/D&gt;&lt;D xsi:type="xsd:double"&gt;-18.217485&lt;/D&gt;&lt;D xsi:type="xsd:double"&gt;0.79323053&lt;/D&gt;&lt;D xsi:type="xsd:double"&gt;-7.641774&lt;/D&gt;&lt;D xsi:type="xsd:double"&gt;0.33695698&lt;/D&gt;&lt;D xsi:type="xsd:double"&gt;1.7537355&lt;/D&gt;&lt;D xsi:type="xsd:double"&gt;-13.091308&lt;/D&gt;&lt;D xsi:type="xsd:double"&gt;4.4725657&lt;/D&gt;&lt;D xsi:type="xsd:double"&gt;0.5235195&lt;/D&gt;&lt;D xsi:type="xsd:double"&gt;4.368031&lt;/D&gt;&lt;D xsi:type="xsd:double"&gt;3.936386&lt;/D&gt;&lt;D xsi:type="xsd:double"&gt;6.809485&lt;/D&gt;&lt;D xsi:type="xsd:double"&gt;-0.28653145&lt;/D&gt;&lt;D xsi:type="xsd:double"&gt;-0.8979857&lt;/D&gt;&lt;D xsi:type="xsd:double"&gt;-2.811861&lt;/D&gt;&lt;D xsi:type="xsd:double"&gt;-7.6803803&lt;/D&gt;&lt;D xsi:type="xsd:double"&gt;15.88236&lt;/D&gt;&lt;D xsi:type="xsd:double"&gt;-2.320522&lt;/D&gt;&lt;D xsi:type="xsd:double"&gt;-11.692649&lt;/D&gt;&lt;D xsi:type="xsd:double"&gt;6.767547&lt;/D&gt;&lt;D xsi:type="xsd:double"&gt;2.5733829&lt;/D&gt;&lt;D xsi:type="xsd:double"&gt;8.543312&lt;/D&gt;&lt;D xsi:type="xsd:double"&gt;6.184256&lt;/D&gt;&lt;D xsi:type="xsd:double"&gt;-8.761745&lt;/D&gt;&lt;D xsi:type="xsd:double"&gt;10.295773&lt;/D&gt;&lt;D xsi:type="xsd:double"&gt;1.4596105&lt;/D&gt;&lt;D xsi:type="xsd:double"&gt;2.0731807&lt;/D&gt;&lt;D xsi:type="xsd:double"&gt;5.0102234&lt;/D&gt;&lt;D xsi:type="xsd:double"&gt;-7.854593&lt;/D&gt;&lt;D xsi:type="xsd:double"&gt;-4.0507197&lt;/D&gt;&lt;D xsi:type="xsd:double"&gt;-6.46109&lt;/D&gt;&lt;D xsi:type="xsd:double"&gt;2.197802&lt;/D&gt;&lt;D xsi:type="xsd:double"&gt;9.754217&lt;/D&gt;&lt;D xsi:type="xsd:double"&gt;-10.766184&lt;/D&gt;&lt;D xsi:type="xsd:double"&gt;0.9471178&lt;/D&gt;&lt;D xsi:type="xsd:double"&gt;6.2939763&lt;/D&gt;&lt;D xsi:type="xsd:double"&gt;-4.7811747&lt;/D&gt;&lt;D xsi:type="xsd:double"&gt;12.900734&lt;/D&gt;&lt;/FQL&gt;&lt;FQL&gt;&lt;Q&gt;EIDO^FMA_PE(NTMA,-10AY,0,AM,"PORTAGG","MEANR")&lt;/Q&gt;&lt;R&gt;121&lt;/R&gt;&lt;C&gt;1&lt;/C&gt;&lt;D xsi:type="xsd:double"&gt;14.6968339992778&lt;/D&gt;&lt;D xsi:type="xsd:double"&gt;14.0445786128057&lt;/D&gt;&lt;D xsi:type="xsd:double"&gt;14.6300753289119&lt;/D&gt;&lt;D xsi:type="xsd:double"&gt;14.820669865899&lt;/D&gt;&lt;D xsi:type="xsd:double"&gt;14.6299662952248&lt;/D&gt;&lt;D xsi:type="xsd:double"&gt;14.24680525845&lt;/D&gt;&lt;D xsi:type="xsd:double"&gt;14.5999400333057&lt;/D&gt;&lt;D xsi:type="xsd:double"&gt;14.4603053590588&lt;/D&gt;&lt;D xsi:type="xsd:double"&gt;14.8204090561302&lt;/D&gt;&lt;D xsi:type="xsd:double"&gt;15.7059465081279&lt;/D&gt;&lt;D xsi:type="xsd:double"&gt;15.8683205496146&lt;/D&gt;&lt;D xsi:type="xsd:double"&gt;15.8883925537022&lt;/D&gt;&lt;D xsi:type="xsd:double"&gt;15.2584807241809&lt;/D&gt;&lt;D xsi:type="xsd:double"&gt;14.5032194424266&lt;/D&gt;&lt;D xsi:type="xsd:double"&gt;14.348156337604&lt;/D&gt;&lt;D xsi:type="xsd:double"&gt;13.8127080603095&lt;/D&gt;&lt;D xsi:type="xsd:double"&gt;13.3564059791174&lt;/D&gt;&lt;D xsi:type="xsd:double"&gt;14.1388277530701&lt;/D&gt;&lt;D xsi:type="xsd:double"&gt;14.0860474692723&lt;/D&gt;&lt;D xsi:type="xsd:double"&gt;14.418771584586&lt;/D&gt;&lt;D xsi:type="xsd:double"&gt;14.3103003184466&lt;/D&gt;&lt;D xsi:type="xsd:double"&gt;15.1588840980841&lt;/D&gt;&lt;D xsi:type="xsd:double"&gt;15.4131176116896&lt;/D&gt;&lt;D xsi:type="xsd:double"&gt;14.9221919366484&lt;/D&gt;&lt;D xsi:type="xsd:double"&gt;14.3150401921986&lt;/D&gt;&lt;D xsi:type="xsd:double"&gt;14.8853591322801&lt;/D&gt;&lt;D xsi:type="xsd:double"&gt;16.0047957158325&lt;/D&gt;&lt;D xsi:type="xsd:double"&gt;16.6808629179795&lt;/D&gt;&lt;D xsi:type="xsd:double"&gt;15.9658513865682&lt;/D&gt;&lt;D xsi:type="xsd:double"&gt;16.4448796756419&lt;/D&gt;&lt;D xsi:type="xsd:double"&gt;15.1050509475388&lt;/D&gt;&lt;D xsi:type="xsd:double"&gt;14.9042692846219&lt;/D&gt;&lt;D xsi:type="xsd:double"&gt;15.0978711447875&lt;/D&gt;&lt;D xsi:type="xsd:double"&gt;15.1786412822329&lt;/D&gt;&lt;D xsi:type="xsd:double"&gt;15.4047988373388&lt;/D&gt;&lt;D xsi:type="xsd:double"&gt;15.1676887082228&lt;/D&gt;&lt;D xsi:type="xsd:double"&gt;15.4287335293655&lt;/D&gt;&lt;D xsi:type="xsd:double"&gt;15.5107161334012&lt;/D&gt;&lt;D xsi:type="xsd:double"&gt;15.7639627749767&lt;/D&gt;&lt;D xsi:type="xsd:double"&gt;15.7810786850213&lt;/D&gt;&lt;D xsi:type="xsd:double"&gt;15.4018945955027&lt;/D&gt;&lt;D xsi:type="xsd:double"&gt;15.6953953495054&lt;/D&gt;&lt;D xsi:type="xsd:double"&gt;15.4632089903243&lt;/D&gt;&lt;D xsi:type="xsd:double"&gt;15.3885005786858&lt;/D&gt;&lt;D xsi:type="xsd:double"&gt;16.0074711066409&lt;/D&gt;&lt;D xsi:type="xsd:double"&gt;15.5600733089094&lt;/D&gt;&lt;D xsi:type="xsd:double"&gt;14.621411647966&lt;/D&gt;&lt;D xsi:type="xsd:double"&gt;14.8054626022437&lt;/D&gt;&lt;D xsi:type="xsd:double"&gt;13.2075479439777&lt;/D&gt;&lt;D xsi:type="xsd:double"&gt;13.4211166173451&lt;/D&gt;&lt;D xsi:type="xsd:double"&gt;12.7099003839201&lt;/D&gt;&lt;D xsi:type="xsd:double"&gt;13.1324559579625&lt;/D&gt;&lt;D xsi:type="xsd:double"&gt;13.0099595775358&lt;/D&gt;&lt;D xsi:type="xsd:double"&gt;13.121002139826&lt;/D&gt;&lt;D xsi:type="xsd:double"&gt;13.803255185015&lt;/D&gt;&lt;D xsi:type="xsd:double"&gt;13.9140158602978&lt;/D&gt;&lt;D xsi:type="xsd:double"&gt;14.7277024150491&lt;/D&gt;&lt;D xsi:type="xsd:double"&gt;14.2234480765155&lt;/D&gt;&lt;D xsi:type="xsd:double"&gt;14.5361809565168&lt;/D&gt;&lt;D xsi:type="xsd:double"&gt;14.2506053066554&lt;/D&gt;&lt;D xsi:type="xsd:double"&gt;12.454380707232&lt;/D&gt;&lt;D xsi:type="xsd:double"&gt;13.5957587356019&lt;/D&gt;&lt;D xsi:type="xsd:double"&gt;14.9931143192178&lt;/D&gt;&lt;D xsi:type="xsd:double"&gt;14.5743400039864&lt;/D&gt;&lt;D xsi:type="xsd:double"&gt;14.6341349073278&lt;/D&gt;&lt;D xsi:type="xsd:double"&gt;14.4421206799257&lt;/D&gt;&lt;D xsi:type="xsd:double"&gt;14.6503244597896&lt;/D&gt;&lt;D xsi:type="xsd:double"&gt;14.996675865842&lt;/D&gt;&lt;D xsi:type="xsd:double"&gt;15.6799943175069&lt;/D&gt;&lt;D xsi:type="xsd:double"&gt;14.5343072770264&lt;/D&gt;&lt;D xsi:type="xsd:double"&gt;10.4258011740088&lt;/D&gt;&lt;D xsi:type="xsd:double"&gt;10.9903121179952&lt;/D&gt;&lt;D xsi:type="xsd:double"&gt;12.149435536329&lt;/D&gt;&lt;D xsi:type="xsd:double"&gt;16.0308300339111&lt;/D&gt;&lt;D xsi:type="xsd:double"&gt;16.3623477561864&lt;/D&gt;&lt;D xsi:type="xsd:double"&gt;16.912833450104&lt;/D&gt;&lt;D xsi:type="xsd:double"&gt;15.5995145432623&lt;/D&gt;&lt;D xsi:type="xsd:double"&gt;15.7625889915998&lt;/D&gt;&lt;D xsi:type="xsd:double"&gt;17.22919844315&lt;/D&gt;&lt;D xsi:type="xsd:double"&gt;18.6666754658332&lt;/D&gt;&lt;D xsi:type="xsd:double"&gt;18.2113381872289&lt;/D&gt;&lt;D xsi:type="xsd:double"&gt;17.2858570130604&lt;/D&gt;&lt;D xsi:type="xsd:double"&gt;16.7605079750744&lt;/D&gt;&lt;D xsi:type="xsd:double"&gt;16.2682247495152&lt;/D&gt;&lt;D xsi:type="xsd:double"&gt;15.3856768647499&lt;/D&gt;&lt;D xsi:type="xsd:double"&gt;15.4294485231294&lt;/D&gt;&lt;D xsi:type="xsd:double"&gt;14.7523808790713&lt;/D&gt;&lt;D xsi:type="xsd:double"&gt;14.9345967236662&lt;/D&gt;&lt;D xsi:type="xsd:double"&gt;14.9087212026387&lt;/D&gt;&lt;D xsi:type="xsd:double"&gt;15.9220381601059&lt;/D&gt;&lt;D xsi:type="xsd:double"&gt;15.2020762998934&lt;/D&gt;&lt;D xsi:type="xsd:double"&gt;14.7347310934398&lt;/D&gt;&lt;D xsi:type="xsd:double"&gt;14.8784904667865&lt;/D&gt;&lt;D xsi:type="xsd:double"&gt;15.2176827202302&lt;/D&gt;&lt;D xsi:type="xsd:double"&gt;14.9127592354754&lt;/D&gt;&lt;D xsi:type="xsd:double"&gt;14.4594301627972&lt;/D&gt;&lt;D xsi:type="xsd:double"&gt;13.3263476611759&lt;/D&gt;&lt;D xsi:type="xsd:double"&gt;12.6439667636418&lt;/D&gt;&lt;D xsi:type="xsd:double"&gt;12.0241811932923&lt;/D&gt;&lt;D xsi:type="xsd:double"&gt;12.851721549394&lt;/D&gt;&lt;D xsi:type="xsd:double"&gt;13.0908437570465&lt;/D&gt;&lt;D xsi:type="xsd:double"&gt;12.2830055037694&lt;/D&gt;&lt;D xsi:type="xsd:double"&gt;12.6015356127871&lt;/D&gt;&lt;D xsi:type="xsd:double"&gt;12.3770934997996&lt;/D&gt;&lt;D xsi:type="xsd:double"&gt;12.0125929072388&lt;/D&gt;&lt;D xsi:type="xsd:double"&gt;12.216109577678&lt;/D&gt;&lt;D xsi:type="xsd:double"&gt;11.6074795946748&lt;/D&gt;&lt;D xsi:type="xsd:double"&gt;12.1309285710183&lt;/D&gt;&lt;D xsi:type="xsd:double"&gt;11.804285637585&lt;/D&gt;&lt;D xsi:type="xsd:double"&gt;13.5428488191219&lt;/D&gt;&lt;D xsi:type="xsd:double"&gt;13.5530785101489&lt;/D&gt;&lt;D xsi:type="xsd:double"&gt;13.5259178781726&lt;/D&gt;&lt;D xsi:type="xsd:double"&gt;13.2855112577989&lt;/D&gt;&lt;D xsi:type="xsd:double"&gt;12.8204291259284&lt;/D&gt;&lt;D xsi:type="xsd:double"&gt;12.4619562866234&lt;/D&gt;&lt;D xsi:type="xsd:double"&gt;12.6690540093931&lt;/D&gt;&lt;D xsi:type="xsd:double"&gt;12.8884086425151&lt;/D&gt;&lt;D xsi:type="xsd:double"&gt;13.1863916300724&lt;/D&gt;&lt;D xsi:type="xsd:double"&gt;13.1163760994004&lt;/D&gt;&lt;D xsi:type="xsd:double"&gt;12.1062330244522&lt;/D&gt;&lt;D xsi:type="xsd:double"&gt;11.8632701549811&lt;/D&gt;&lt;/FQL&gt;&lt;FQL&gt;&lt;Q&gt;EPHE^FMA_PE(LTMA,-10AY,0,AM,"PORTAGG","MEANR")&lt;/Q&gt;&lt;R&gt;121&lt;/R&gt;&lt;C&gt;1&lt;/C&gt;&lt;D xsi:type="xsd:double"&gt;19.3490684587505&lt;/D&gt;&lt;D xsi:type="xsd:double"&gt;19.1020100675626&lt;/D&gt;&lt;D xsi:type="xsd:double"&gt;19.2500952783782&lt;/D&gt;&lt;D xsi:type="xsd:double"&gt;19.3919818189791&lt;/D&gt;&lt;D xsi:type="xsd:double"&gt;19.8705218682982&lt;/D&gt;&lt;D xsi:type="xsd:double"&gt;19.2540800128904&lt;/D&gt;&lt;D xsi:type="xsd:double"&gt;20.0069297641333&lt;/D&gt;&lt;D xsi:type="xsd:double"&gt;19.2604129279382&lt;/D&gt;&lt;D xsi:type="xsd:double"&gt;20.5331923410186&lt;/D&gt;&lt;D xsi:type="xsd:double"&gt;21.125939149713&lt;/D&gt;&lt;D xsi:type="xsd:double"&gt;20.936215458568&lt;/D&gt;&lt;D xsi:type="xsd:double"&gt;20.8150666100952&lt;/D&gt;&lt;D xsi:type="xsd:double"&gt;20.6725516459324&lt;/D&gt;&lt;D xsi:type="xsd:double"&gt;20.1034341369055&lt;/D&gt;&lt;D xsi:type="xsd:double"&gt;20.1490566327406&lt;/D&gt;&lt;D xsi:type="xsd:double"&gt;19.6449194553276&lt;/D&gt;&lt;D xsi:type="xsd:double"&gt;19.2346943479334&lt;/D&gt;&lt;D xsi:type="xsd:double"&gt;19.1039461941615&lt;/D&gt;&lt;D xsi:type="xsd:double"&gt;18.1168954775699&lt;/D&gt;&lt;D xsi:type="xsd:double"&gt;18.171529108831&lt;/D&gt;&lt;D xsi:type="xsd:double"&gt;16.6910087757462&lt;/D&gt;&lt;D xsi:type="xsd:double"&gt;17.247092888036&lt;/D&gt;&lt;D xsi:type="xsd:double"&gt;16.8286028837854&lt;/D&gt;&lt;D xsi:type="xsd:double"&gt;16.994461392128&lt;/D&gt;&lt;D xsi:type="xsd:double"&gt;16.9926730362213&lt;/D&gt;&lt;D xsi:type="xsd:double"&gt;17.4100372474987&lt;/D&gt;&lt;D xsi:type="xsd:double"&gt;18.0485855382363&lt;/D&gt;&lt;D xsi:type="xsd:double"&gt;18.3876161596851&lt;/D&gt;&lt;D xsi:type="xsd:double"&gt;17.6635927956277&lt;/D&gt;&lt;D xsi:type="xsd:double"&gt;17.3681857280797&lt;/D&gt;&lt;D xsi:type="xsd:double"&gt;16.8856880335035&lt;/D&gt;&lt;D xsi:type="xsd:double"&gt;16.8454119637236&lt;/D&gt;&lt;D xsi:type="xsd:double"&gt;17.8254289315124&lt;/D&gt;&lt;D xsi:type="xsd:double"&gt;18.2245928325088&lt;/D&gt;&lt;D xsi:type="xsd:double"&gt;17.8785771847513&lt;/D&gt;&lt;D xsi:type="xsd:double"&gt;17.9907528512475&lt;/D&gt;&lt;D xsi:type="xsd:double"&gt;18.0096425948685&lt;/D&gt;&lt;D xsi:type="xsd:double"&gt;18.2297667178588&lt;/D&gt;&lt;D xsi:type="xsd:double"&gt;17.9056721960762&lt;/D&gt;&lt;D xsi:type="xsd:double"&gt;17.9246039019597&lt;/D&gt;&lt;D xsi:type="xsd:double"&gt;18.6229305070954&lt;/D&gt;&lt;D xsi:type="xsd:double"&gt;19.5003830754281&lt;/D&gt;&lt;D xsi:type="xsd:double"&gt;19.2736967200825&lt;/D&gt;&lt;D xsi:type="xsd:double"&gt;19.293536878385&lt;/D&gt;&lt;D xsi:type="xsd:double"&gt;20.3014396576005&lt;/D&gt;&lt;D xsi:type="xsd:double"&gt;19.4385026382636&lt;/D&gt;&lt;D xsi:type="xsd:double"&gt;19.230156994442&lt;/D&gt;&lt;D xsi:type="xsd:double"&gt;18.7248953970095&lt;/D&gt;&lt;D xsi:type="xsd:double"&gt;18.5905339583346&lt;/D&gt;&lt;D xsi:type="xsd:double"&gt;18.3096598590744&lt;/D&gt;&lt;D xsi:type="xsd:double"&gt;17.7026516514006&lt;/D&gt;&lt;D xsi:type="xsd:double"&gt;17.7291089052731&lt;/D&gt;&lt;D xsi:type="xsd:double"&gt;16.7446427427145&lt;/D&gt;&lt;D xsi:type="xsd:double"&gt;16.152588945352&lt;/D&gt;&lt;D xsi:type="xsd:double"&gt;15.7076341238279&lt;/D&gt;&lt;D xsi:type="xsd:double"&gt;16.8077921302115&lt;/D&gt;&lt;D xsi:type="xsd:double"&gt;17.5618420988&lt;/D&gt;&lt;D xsi:type="xsd:double"&gt;17.3614248376644&lt;/D&gt;&lt;D xsi:type="xsd:double"&gt;16.762122274122&lt;/D&gt;&lt;D xsi:type="xsd:double"&gt;16.6680423139301&lt;/D&gt;&lt;D xsi:type="xsd:double"&gt;16.461170021686&lt;/D&gt;&lt;D xsi:type="xsd:double"&gt;16.6065460869943&lt;/D&gt;&lt;D xsi:type="xsd:double"&gt;16.8516250345919&lt;/D&gt;&lt;D xsi:type="xsd:double"&gt;15.9342889169015&lt;/D&gt;&lt;D xsi:type="xsd:double"&gt;15.5125001864964&lt;/D&gt;&lt;D xsi:type="xsd:double"&gt;15.289452774725&lt;/D&gt;&lt;D xsi:type="xsd:double"&gt;15.1022144611981&lt;/D&gt;&lt;D xsi:type="xsd:double"&gt;14.9302508899743&lt;/D&gt;&lt;D xsi:type="xsd:double"&gt;14.8440959495594&lt;/D&gt;&lt;D xsi:type="xsd:double"&gt;13.9227446415413&lt;/D&gt;&lt;D xsi:type="xsd:double"&gt;12.4553742301459&lt;/D&gt;&lt;D xsi:type="xsd:double"&gt;12.7806348044015&lt;/D&gt;&lt;D xsi:type="xsd:double"&gt;13.35887810385&lt;/D&gt;&lt;D xsi:type="xsd:double"&gt;15.2179786501603&lt;/D&gt;&lt;D xsi:type="xsd:double"&gt;15.759421888147&lt;/D&gt;&lt;D xsi:type="xsd:double"&gt;17.9478560523821&lt;/D&gt;&lt;D xsi:type="xsd:double"&gt;18.612699334238&lt;/D&gt;&lt;D xsi:type="xsd:double"&gt;19.7447029112182&lt;/D&gt;&lt;D xsi:type="xsd:double"&gt;24.4306882027194&lt;/D&gt;&lt;D xsi:type="xsd:double"&gt;25.058967099873&lt;/D&gt;&lt;D xsi:type="xsd:double"&gt;25.8727249200815&lt;/D&gt;&lt;D xsi:type="xsd:double"&gt;24.6253711927261&lt;/D&gt;&lt;D xsi:type="xsd:double"&gt;22.5124958929482&lt;/D&gt;&lt;D xsi:type="xsd:double"&gt;21.8248731830263&lt;/D&gt;&lt;D xsi:type="xsd:double"&gt;21.1156872202333&lt;/D&gt;&lt;D xsi:type="xsd:double"&gt;21.5906608444681&lt;/D&gt;&lt;D xsi:type="xsd:double"&gt;20.8002597449878&lt;/D&gt;&lt;D xsi:type="xsd:double"&gt;20.0331324980704&lt;/D&gt;&lt;D xsi:type="xsd:double"&gt;20.4085423038778&lt;/D&gt;&lt;D xsi:type="xsd:double"&gt;21.1120658263724&lt;/D&gt;&lt;D xsi:type="xsd:double"&gt;20.5176248151967&lt;/D&gt;&lt;D xsi:type="xsd:double"&gt;20.0146997791466&lt;/D&gt;&lt;D xsi:type="xsd:double"&gt;19.6732089556293&lt;/D&gt;&lt;D xsi:type="xsd:double"&gt;19.7875394565153&lt;/D&gt;&lt;D xsi:type="xsd:double"&gt;19.0277985272768&lt;/D&gt;&lt;D xsi:type="xsd:double"&gt;18.6026938513133&lt;/D&gt;&lt;D xsi:type="xsd:double"&gt;17.7237560724459&lt;/D&gt;&lt;D xsi:type="xsd:double"&gt;17.182029115861&lt;/D&gt;&lt;D xsi:type="xsd:double"&gt;16.5048450893086&lt;/D&gt;&lt;D xsi:type="xsd:double"&gt;16.533085407853&lt;/D&gt;&lt;D xsi:type="xsd:double"&gt;15.5944043577935&lt;/D&gt;&lt;D xsi:type="xsd:double"&gt;14.1118712125254&lt;/D&gt;&lt;D xsi:type="xsd:double"&gt;13.9993059761194&lt;/D&gt;&lt;D xsi:type="xsd:double"&gt;13.7817252284394&lt;/D&gt;&lt;D xsi:type="xsd:double"&gt;14.6268447658456&lt;/D&gt;&lt;D xsi:type="xsd:double"&gt;13.9118509616068&lt;/D&gt;&lt;D xsi:type="xsd:double"&gt;13.1297971496075&lt;/D&gt;&lt;D xsi:type="xsd:double"&gt;12.9815345150441&lt;/D&gt;&lt;D xsi:type="xsd:double"&gt;12.7870538122942&lt;/D&gt;&lt;D xsi:type="xsd:double"&gt;12.162666689326&lt;/D&gt;&lt;D xsi:type="xsd:double"&gt;11.9332125136749&lt;/D&gt;&lt;D xsi:type="xsd:double"&gt;11.344538629578&lt;/D&gt;&lt;D xsi:type="xsd:double"&gt;11.0996905832656&lt;/D&gt;&lt;D xsi:type="xsd:double"&gt;11.1141884909296&lt;/D&gt;&lt;D xsi:type="xsd:double"&gt;10.6196850154243&lt;/D&gt;&lt;D xsi:type="xsd:double"&gt;10.0036072250593&lt;/D&gt;&lt;D xsi:type="xsd:double"&gt;10.0572622960607&lt;/D&gt;&lt;D xsi:type="xsd:double"&gt;10.4349614369276&lt;/D&gt;&lt;D xsi:type="xsd:double"&gt;10.5977332191769&lt;/D&gt;&lt;D xsi:type="xsd:double"&gt;10.3329604623671&lt;/D&gt;&lt;D xsi:type="xsd:double"&gt;10.2865308499632&lt;/D&gt;&lt;/FQL&gt;&lt;FQL&gt;&lt;Q&gt;VNM^FG_PRICE_MAVG(0,,,,60)&lt;/Q&gt;&lt;R&gt;1&lt;/R&gt;&lt;C&gt;1&lt;/C&gt;&lt;D xsi:type="xsd:double"&gt;13.04575&lt;/D&gt;&lt;/FQL&gt;&lt;FQL&gt;&lt;Q&gt;MCHI^FG_PRICE_MAVG(0,,,,30)&lt;/Q&gt;&lt;R&gt;1&lt;/R&gt;&lt;C&gt;1&lt;/C&gt;&lt;D xsi:type="xsd:double"&gt;42.502&lt;/D&gt;&lt;/FQL&gt;&lt;FQL&gt;&lt;Q&gt;EWW^FG_PRICE_MAVG(0,,,,200)&lt;/Q&gt;&lt;R&gt;1&lt;/R&gt;&lt;C&gt;1&lt;/C&gt;&lt;D xsi:type="xsd:double"&gt;63.64385&lt;/D&gt;&lt;/FQL&gt;&lt;FQL&gt;&lt;Q&gt;EPHE^FG_PRICE_MAVG(0,,,,200)&lt;/Q&gt;&lt;R&gt;1&lt;/R&gt;&lt;C&gt;1&lt;/C&gt;&lt;D xsi:type="xsd:double"&gt;25.685408&lt;/D&gt;&lt;/FQL&gt;&lt;FQL&gt;&lt;Q&gt;KSA^FG_TOTAL_RETURNC(0,-3AM)&lt;/Q&gt;&lt;R&gt;1&lt;/R&gt;&lt;C&gt;1&lt;/C&gt;&lt;D xsi:type="xsd:double"&gt;-4.5107784&lt;/D&gt;&lt;/FQL&gt;&lt;FQL&gt;&lt;Q&gt;INDA^FG_TOTAL_RETURNC(0,-1AM)&lt;/Q&gt;&lt;R&gt;1&lt;/R&gt;&lt;C&gt;1&lt;/C&gt;&lt;D xsi:type="xsd:double"&gt;3.923881&lt;/D&gt;&lt;/FQL&gt;&lt;FQL&gt;&lt;Q&gt;EWW^P_PRICE(0)/P_PRICE_LOW_PR(0,,,,,,"PRICE","INTRA","52W")-1&lt;/Q&gt;&lt;R&gt;1&lt;/R&gt;&lt;C&gt;1&lt;/C&gt;&lt;D xsi:type="xsd:double"&gt;0.31526995&lt;/D&gt;&lt;/FQL&gt;&lt;FQL&gt;&lt;Q&gt;EPOL^FG_TOTAL_RETURNC(0,-3AM)&lt;/Q&gt;&lt;R&gt;1&lt;/R&gt;&lt;C&gt;1&lt;/C&gt;&lt;D xsi:type="xsd:double"&gt;14.317286&lt;/D&gt;&lt;/FQL&gt;&lt;FQL&gt;&lt;Q&gt;SPY^P_PRICE(0)/P_PRICE_LOW_PR(0,,,,,,"PRICE","INTRA","52W")-1&lt;/Q&gt;&lt;R&gt;1&lt;/R&gt;&lt;C&gt;1&lt;/C&gt;&lt;D xsi:type="xsd:double"&gt;0.29383457&lt;/D&gt;&lt;/FQL&gt;&lt;FQL&gt;&lt;Q&gt;EWJ^FMA_COS_DOWN("EPS","1M",+1,NOW,,,"PORTAGG","MEANR")&lt;/Q&gt;&lt;R&gt;1&lt;/R&gt;&lt;C&gt;1&lt;/C&gt;&lt;D xsi:type="xsd:double"&gt;86&lt;/D&gt;&lt;/FQL&gt;&lt;FQL&gt;&lt;Q&gt;TUR^FMA_COS_UP("EPS","1M",+1,NOW,,,"PORTAGG","MEANR")&lt;/Q&gt;&lt;R&gt;1&lt;/R&gt;&lt;C&gt;1&lt;/C&gt;&lt;D xsi:type="xsd:double"&gt;12&lt;/D&gt;&lt;/FQL&gt;&lt;FQL&gt;&lt;Q&gt;EWZ^SIZE(FG_CONSTITUENTS)&lt;/Q&gt;&lt;R&gt;1&lt;/R&gt;&lt;C&gt;1&lt;/C&gt;&lt;D xsi:type="xsd:long"&gt;51&lt;/D&gt;&lt;/FQL&gt;&lt;FQL&gt;&lt;Q&gt;EPOL^FMA_COS_DOWN("EPS","1M",+1,NOW,,,"PORTAGG","MEANR")&lt;/Q&gt;&lt;R&gt;1&lt;/R&gt;&lt;C&gt;1&lt;/C&gt;&lt;D xsi:type="xsd:double"&gt;13&lt;/D&gt;&lt;/FQL&gt;&lt;FQL&gt;&lt;Q&gt;QAT^FMA_RBICS_REV_CURRENT(30, LOC, "PORTAGG")&lt;/Q&gt;&lt;R&gt;1&lt;/R&gt;&lt;C&gt;1&lt;/C&gt;&lt;D xsi:type="xsd:double"&gt;59.8743264359567&lt;/D&gt;&lt;/FQL&gt;&lt;FQL&gt;&lt;Q&gt;TUR^FG_ROE(0)&lt;/Q&gt;&lt;R&gt;1&lt;/R&gt;&lt;C&gt;1&lt;/C&gt;&lt;D xsi:type="xsd:double"&gt;21.8832281954206&lt;/D&gt;&lt;/FQL&gt;&lt;FQL&gt;&lt;Q&gt;TRYTR7Y-FDS^FG_YIELD_NAME&lt;/Q&gt;&lt;R&gt;1&lt;/R&gt;&lt;C&gt;1&lt;/C&gt;&lt;D xsi:type="xsd:string"&gt;Treasury - Turkey Benchmark Bond 7Y&lt;/D&gt;&lt;/FQL&gt;&lt;FQL&gt;&lt;Q&gt;REFSAREPO-FDS^FG_YIELD(NOW,,,0)&lt;/Q&gt;&lt;R&gt;1&lt;/R&gt;&lt;C&gt;1&lt;/C&gt;&lt;D xsi:type="xsd:double"&gt;6&lt;/D&gt;&lt;/FQL&gt;&lt;FQL&gt;&lt;Q&gt;REFCNRMB-FDS^PROPER_NAME(0,,,"SECURITY","NAME")&lt;/Q&gt;&lt;R&gt;1&lt;/R&gt;&lt;C&gt;1&lt;/C&gt;&lt;D xsi:type="xsd:string"&gt;China Loan Prime Rate (LPR) - 1 Year&lt;/D&gt;&lt;/FQL&gt;&lt;FQL&gt;&lt;Q&gt;REFTWDISC-FDS^(SUBARRAY(NOT_NA(NO_REPEAT_F(FG_YIELD(NOW,-10AY,D))),0,1)-SUBARRAY(NOT_NA(NO_REPEAT_F(FG_YIELD(NOW,-10AY,D))),1,1))*100&lt;/Q&gt;&lt;R&gt;1&lt;/R&gt;&lt;C&gt;1&lt;/C&gt;&lt;D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xsi:type="xsd:double"&gt;12.5&lt;/D&gt;&lt;/FQL&gt;&lt;FQL&gt;&lt;Q&gt;REFCLMPR-FDS^FG_YIELD(NOW,,,0)&lt;/Q&gt;&lt;R&gt;1&lt;/R&gt;&lt;C&gt;1&lt;/C&gt;&lt;D xsi:type="xsd:double"&gt;6.5&lt;/D&gt;&lt;/FQL&gt;&lt;FQL&gt;&lt;Q&gt;CC_GR^IMF_IFS_RCPI_Q(0)&lt;/Q&gt;&lt;R&gt;1&lt;/R&gt;&lt;C&gt;1&lt;/C&gt;&lt;D xsi:type="xsd:double"&gt;3.091925&lt;/D&gt;&lt;/FQL&gt;&lt;FQL&gt;&lt;Q&gt;EWZ^FMA_EVAL_EBIT(LTMA,NOW,NOW,M,"PORTAGG","MEANR")&lt;/Q&gt;&lt;R&gt;1&lt;/R&gt;&lt;C&gt;1&lt;/C&gt;&lt;D xsi:type="xsd:double"&gt;6.73854193892368&lt;/D&gt;&lt;/FQL&gt;&lt;FQL&gt;&lt;Q&gt;EWW^FMA_PE(LTM,0,,,"PORTAGG","MEANR")&lt;/Q&gt;&lt;R&gt;1&lt;/R&gt;&lt;C&gt;1&lt;/C&gt;&lt;D xsi:type="xsd:double"&gt;15.2475107131467&lt;/D&gt;&lt;/FQL&gt;&lt;FQL&gt;&lt;Q&gt;CNYA^FMA_PE(LTM,0,,,"PORTAGG","MEANR")&lt;/Q&gt;&lt;R&gt;1&lt;/R&gt;&lt;C&gt;1&lt;/C&gt;&lt;D xsi:type="xsd:double"&gt;15.2873011150229&lt;/D&gt;&lt;/FQL&gt;&lt;FQL&gt;&lt;Q&gt;TRYGR10Y-FDS^PCTCHG(FG_YIELD(0,,,,"YTM"),FG_YIELD(-1AM,,,,"YTM"))&lt;/Q&gt;&lt;R&gt;1&lt;/R&gt;&lt;C&gt;1&lt;/C&gt;&lt;D xsi:type="xsd:double"&gt;-0.76379603&lt;/D&gt;&lt;/FQL&gt;&lt;FQL&gt;&lt;Q&gt;TRYPE10Y-FDS^FG_YIELD_NAME&lt;/Q&gt;&lt;R&gt;1&lt;/R&gt;&lt;C&gt;1&lt;/C&gt;&lt;D xsi:type="xsd:string"&gt;Treasury - Peru Benchmark Bond 10Y&lt;/D&gt;&lt;/FQL&gt;&lt;FQL&gt;&lt;Q&gt;VNM^JULIAN(FMA_DIV_YLD(NTMA,NOW,NOW,M,"PORTAGG","MEANR").DATES)&lt;/Q&gt;&lt;R&gt;1&lt;/R&gt;&lt;C&gt;1&lt;/C&gt;&lt;D xsi:type="xsd:long"&gt;45412&lt;/D&gt;&lt;/FQL&gt;&lt;FQL&gt;&lt;Q&gt;EIDO^FG_FCF_YIELD_NTM(0)&lt;/Q&gt;&lt;R&gt;0&lt;/R&gt;&lt;C&gt;0&lt;/C&gt;&lt;/FQL&gt;&lt;FQL&gt;&lt;Q&gt;TRYID10Y-FDS^FG_YIELD(-10AY,0,Y,,"YTM")&lt;/Q&gt;&lt;R&gt;10&lt;/R&gt;&lt;C&gt;1&lt;/C&gt;&lt;D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xsi:type="xsd:double"&gt;6.498571&lt;/D&gt;&lt;/FQL&gt;&lt;FQL&gt;&lt;Q&gt;USDVND^STD(FG_PRICE_CHANGE(0,-1AY,AM))&lt;/Q&gt;&lt;R&gt;1&lt;/R&gt;&lt;C&gt;1&lt;/C&gt;&lt;D xsi:type="xsd:double"&gt;0.925656218679598&lt;/D&gt;&lt;/FQL&gt;&lt;FQL&gt;&lt;Q&gt;USDCNH^FG_PRICE_CHANGE(0,-1AY)&lt;/Q&gt;&lt;R&gt;1&lt;/R&gt;&lt;C&gt;1&lt;/C&gt;&lt;D xsi:type="xsd:double"&gt;3.1458378&lt;/D&gt;&lt;/FQL&gt;&lt;FQL&gt;&lt;Q&gt;FC0000ID^FMA_EPS(NTMA,-20AY,0,CY,,"PORTAGG","MEANR")&lt;/Q&gt;&lt;R&gt;20&lt;/R&gt;&lt;C&gt;1&lt;/C&gt;&lt;D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xsi:type="xsd:double"&gt;67.9891570262377&lt;/D&gt;&lt;/FQL&gt;&lt;FQL&gt;&lt;Q&gt;CPALM-FDS^FG_PRICE_CHANGE(0,-1AY)&lt;/Q&gt;&lt;R&gt;1&lt;/R&gt;&lt;C&gt;1&lt;/C&gt;&lt;D xsi:type="xsd:double"&gt;4.59183673469388&lt;/D&gt;&lt;/FQL&gt;&lt;FQL&gt;&lt;Q&gt;EPHE^FG_PRICE_MAVG(0,,,,30)&lt;/Q&gt;&lt;R&gt;1&lt;/R&gt;&lt;C&gt;1&lt;/C&gt;&lt;D xsi:type="xsd:double"&gt;25.684&lt;/D&gt;&lt;/FQL&gt;&lt;FQL&gt;&lt;Q&gt;QAT^FG_TOTAL_RETURNC(0,-1AM)&lt;/Q&gt;&lt;R&gt;1&lt;/R&gt;&lt;C&gt;1&lt;/C&gt;&lt;D xsi:type="xsd:double"&gt;0.5743861&lt;/D&gt;&lt;/FQL&gt;&lt;FQL&gt;&lt;Q&gt;EWW^FG_TOTAL_RETURNC(0,-6AM)&lt;/Q&gt;&lt;R&gt;1&lt;/R&gt;&lt;C&gt;1&lt;/C&gt;&lt;D xsi:type="xsd:double"&gt;12.7787&lt;/D&gt;&lt;/FQL&gt;&lt;FQL&gt;&lt;Q&gt;EWJ^PERCENT_CHANGE(FMA_EPS(+1,0,,,,"PORTAGG","MEAN"),FMA_EPS(+1,-3AM,,,,"PORTAGG","MEAN"))&lt;/Q&gt;&lt;R&gt;1&lt;/R&gt;&lt;C&gt;1&lt;/C&gt;&lt;D xsi:type="xsd:double"&gt;-0.2651715985226&lt;/D&gt;&lt;/FQL&gt;&lt;FQL&gt;&lt;Q&gt;EPHE^SIZE(FG_CONSTITUENTS)&lt;/Q&gt;&lt;R&gt;1&lt;/R&gt;&lt;C&gt;1&lt;/C&gt;&lt;D xsi:type="xsd:long"&gt;35&lt;/D&gt;&lt;/FQL&gt;&lt;FQL&gt;&lt;Q&gt;TRYQA10Y-FDS^FG_YIELD_NAME&lt;/Q&gt;&lt;R&gt;1&lt;/R&gt;&lt;C&gt;1&lt;/C&gt;&lt;D xsi:type="xsd:string"&gt;Treasury - Qatar Benchmark Bond 10Y&lt;/D&gt;&lt;/FQL&gt;&lt;FQL&gt;&lt;Q&gt;INDA^FMA_PE(NTMA,0,,,"PORTAGG","MEANR")&lt;/Q&gt;&lt;R&gt;1&lt;/R&gt;&lt;C&gt;1&lt;/C&gt;&lt;D xsi:type="xsd:double"&gt;22.326259612872&lt;/D&gt;&lt;/FQL&gt;&lt;FQL&gt;&lt;Q&gt;MCHI^FMA_ROE(NTMA,-20AY,NOW,FY,"PORTAGG","MEANR")&lt;/Q&gt;&lt;R&gt;20&lt;/R&gt;&lt;C&gt;1&lt;/C&gt;&lt;D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xsi:type="xsd:double"&gt;12.8854511837074&lt;/D&gt;&lt;D xsi:type="xsd:double"&gt;12.3572373310687&lt;/D&gt;&lt;D xsi:type="xsd:double"&gt;11.9739138767707&lt;/D&gt;&lt;D xsi:type="xsd:double"&gt;11.5500903476445&lt;/D&gt;&lt;D xsi:type="xsd:double"&gt;11.5628164643227&lt;/D&gt;&lt;/FQL&gt;&lt;FQL&gt;&lt;Q&gt;USDCNH^FG_PRICE(0)&lt;/Q&gt;&lt;R&gt;1&lt;/R&gt;&lt;C&gt;1&lt;/C&gt;&lt;D xsi:type="xsd:double"&gt;7.22975&lt;/D&gt;&lt;/FQL&gt;&lt;FQL&gt;&lt;Q&gt;USDZAR^FG_PRICE_CHANGE(0,-3AM)&lt;/Q&gt;&lt;R&gt;1&lt;/R&gt;&lt;C&gt;1&lt;/C&gt;&lt;D xsi:type="xsd:double"&gt;-3.729707&lt;/D&gt;&lt;/FQL&gt;&lt;FQL&gt;&lt;Q&gt;ECH^JULIAN(FMA_DIV_YLD(NTMA,-10AY,0,AM,"PORTAGG","MEANR").DATES)&lt;/Q&gt;&lt;R&gt;121&lt;/R&gt;&lt;C&gt;1&lt;/C&gt;&lt;D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</t>
        </r>
      </text>
    </comment>
    <comment ref="A9" authorId="0" shapeId="0" xr:uid="{6BF16BDD-28C9-4216-A265-14610DC1E261}">
      <text>
        <r>
          <rPr>
            <b/>
            <sz val="9"/>
            <color indexed="81"/>
            <rFont val="Tahoma"/>
            <charset val="1"/>
          </rPr>
          <t>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xsi:type="xsd:long"&gt;45428&lt;/D&gt;&lt;/FQL&gt;&lt;FQL&gt;&lt;Q&gt;SET-BKK^FMA_ROE(NTMA,-20AY,NOW,FY,"PORTAGG","MEANR")&lt;/Q&gt;&lt;R&gt;20&lt;/R&gt;&lt;C&gt;1&lt;/C&gt;&lt;D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xsi:type="xsd:double"&gt;9.3487636697903&lt;/D&gt;&lt;/FQL&gt;&lt;FQL&gt;&lt;Q&gt;TRYCH10Y-FDS^FG_YIELD(-10AY,0,Y,,"YTM")&lt;/Q&gt;&lt;R&gt;10&lt;/R&gt;&lt;C&gt;1&lt;/C&gt;&lt;D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xsi:type="xsd:double"&gt;0.703&lt;/D&gt;&lt;/FQL&gt;&lt;FQL&gt;&lt;Q&gt;USDTRY^FG_COMPANY_NAME&lt;/Q&gt;&lt;R&gt;1&lt;/R&gt;&lt;C&gt;1&lt;/C&gt;&lt;D xsi:type="xsd:string"&gt;Turkish New Lira per U.S. Dollar&lt;/D&gt;&lt;/FQL&gt;&lt;FQL&gt;&lt;Q&gt;USDCNH^FG_PRICE_CHANGE(0,-1AM)&lt;/Q&gt;&lt;R&gt;1&lt;/R&gt;&lt;C&gt;1&lt;/C&gt;&lt;D xsi:type="xsd:double"&gt;-0.3274262&lt;/D&gt;&lt;/FQL&gt;&lt;FQL&gt;&lt;Q&gt;USDZAR^STD(FG_PRICE_CHANGE(0,-1AY,AM))&lt;/Q&gt;&lt;R&gt;1&lt;/R&gt;&lt;C&gt;1&lt;/C&gt;&lt;D xsi:type="xsd:double"&gt;3.50501750000733&lt;/D&gt;&lt;/FQL&gt;&lt;FQL&gt;&lt;Q&gt;USDPEN^STD(FG_PRICE_CHANGE(0,-3AY,M))&lt;/Q&gt;&lt;R&gt;1&lt;/R&gt;&lt;C&gt;1&lt;/C&gt;&lt;D xsi:type="xsd:double"&gt;2.36992963100437&lt;/D&gt;&lt;/FQL&gt;&lt;FQL&gt;&lt;Q&gt;EIDO^P_PRICE_RETURNS_PR('52W',2,-10AY,0,AM)&lt;/Q&gt;&lt;R&gt;121&lt;/R&gt;&lt;C&gt;1&lt;/C&gt;&lt;D xsi:type="xsd:double"&gt;-14.506662&lt;/D&gt;&lt;D xsi:type="xsd:double"&gt;-14.5807085&lt;/D&gt;&lt;D xsi:type="xsd:double"&gt;-6.5301476&lt;/D&gt;&lt;D xsi:type="xsd:double"&gt;0.44882298&lt;/D&gt;&lt;D xsi:type="xsd:double"&gt;11.459255&lt;/D&gt;&lt;D xsi:type="xsd:double"&gt;2.7158022&lt;/D&gt;&lt;D xsi:type="xsd:double"&gt;13.070404&lt;/D&gt;&lt;D xsi:type="xsd:double"&gt;19.651997&lt;/D&gt;&lt;D xsi:type="xsd:double"&gt;16.170097&lt;/D&gt;&lt;D xsi:type="xsd:double"&gt;10.340095&lt;/D&gt;&lt;D xsi:type="xsd:double"&gt;-4.720485&lt;/D&gt;&lt;D xsi:type="xsd:double"&gt;-1.3202131&lt;/D&gt;&lt;D xsi:type="xsd:double"&gt;-8.209414&lt;/D&gt;&lt;D xsi:type="xsd:double"&gt;-9.35598&lt;/D&gt;&lt;D xsi:type="xsd:double"&gt;-16.00566&lt;/D&gt;&lt;D xsi:type="xsd:double"&gt;-26.838774&lt;/D&gt;&lt;D xsi:type="xsd:double"&gt;-30.312956&lt;/D&gt;&lt;D xsi:type="xsd:double"&gt;-17.218655&lt;/D&gt;&lt;D xsi:type="xsd:double"&gt;-23.287886&lt;/D&gt;&lt;D xsi:type="xsd:double"&gt;-19.953167&lt;/D&gt;&lt;D xsi:type="xsd:double"&gt;-23.15082&lt;/D&gt;&lt;D xsi:type="xsd:double"&gt;-14.7569065&lt;/D&gt;&lt;D xsi:type="xsd:double"&gt;-7.928622&lt;/D&gt;&lt;D xsi:type="xsd:double"&gt;-14.489084&lt;/D&gt;&lt;D xsi:type="xsd:double"&gt;-14.331698&lt;/D&gt;&lt;D xsi:type="xsd:double"&gt;-2.5050163&lt;/D&gt;&lt;D xsi:type="xsd:double"&gt;9.339201&lt;/D&gt;&lt;D xsi:type="xsd:double"&gt;28.018177&lt;/D&gt;&lt;D xsi:type="xsd:double"&gt;36.243893&lt;/D&gt;&lt;D xsi:type="xsd:double"&gt;24.980652&lt;/D&gt;&lt;D xsi:type="xsd:double"&gt;17.636787&lt;/D&gt;&lt;D xsi:type="xsd:double"&gt;16.053593&lt;/D&gt;&lt;D xsi:type="xsd:double"&gt;22.437454&lt;/D&gt;&lt;D xsi:type="xsd:double"&gt;7.5850606&lt;/D&gt;&lt;D xsi:type="xsd:double"&gt;6.7329288&lt;/D&gt;&lt;D xsi:type="xsd:double"&gt;13.030529&lt;/D&gt;&lt;D xsi:type="xsd:double"&gt;18.800783&lt;/D&gt;&lt;D xsi:type="xsd:double"&gt;18.341887&lt;/D&gt;&lt;D xsi:type="xsd:double"&gt;10.315502&lt;/D&gt;&lt;D xsi:type="xsd:double"&gt;3.6925077&lt;/D&gt;&lt;D xsi:type="xsd:double"&gt;7.4255705&lt;/D&gt;&lt;D xsi:type="xsd:double"&gt;3.7725687&lt;/D&gt;&lt;D xsi:type="xsd:double"&gt;14.54624&lt;/D&gt;&lt;D xsi:type="xsd:double"&gt;16.084862&lt;/D&gt;&lt;D xsi:type="xsd:double"&gt;23.66823&lt;/D&gt;&lt;D xsi:type="xsd:double"&gt;23.031664&lt;/D&gt;&lt;D xsi:type="xsd:double"&gt;8.805561&lt;/D&gt;&lt;D xsi:type="xsd:double"&gt;7.187605&lt;/D&gt;&lt;D xsi:type="xsd:double"&gt;-4.351723&lt;/D&gt;&lt;D xsi:type="xsd:double"&gt;-8.184015&lt;/D&gt;&lt;D xsi:type="xsd:double"&gt;-12.514067&lt;/D&gt;&lt;D xsi:type="xsd:double"&gt;-13.137513&lt;/D&gt;&lt;D xsi:type="xsd:double"&gt;-16.340893&lt;/D&gt;&lt;D xsi:type="xsd:double"&gt;-16.602219&lt;/D&gt;&lt;D xsi:type="xsd:double"&gt;-6.7971888&lt;/D&gt;&lt;D xsi:type="xsd:double"&gt;-9.445495&lt;/D&gt;&lt;D xsi:type="xsd:double"&gt;-7.250321&lt;/D&gt;&lt;D xsi:type="xsd:double"&gt;-11.430788&lt;/D&gt;&lt;D xsi:type="xsd:double"&gt;-3.582567&lt;/D&gt;&lt;D xsi:type="xsd:double"&gt;-0.16003251&lt;/D&gt;&lt;D xsi:type="xsd:double"&gt;-6.425947&lt;/D&gt;&lt;D xsi:type="xsd:double"&gt;2.9803753&lt;/D&gt;&lt;D xsi:type="xsd:double"&gt;15.031886&lt;/D&gt;&lt;D xsi:type="xsd:double"&gt;11.4826565&lt;/D&gt;&lt;D xsi:type="xsd:double"&gt;16.819965&lt;/D&gt;&lt;D xsi:type="xsd:double"&gt;14.913368&lt;/D&gt;&lt;D xsi:type="xsd:double"&gt;4.2990327&lt;/D&gt;&lt;D xsi:type="xsd:double"&gt;6.457579&lt;/D&gt;&lt;D xsi:type="xsd:double"&gt;0.30794144&lt;/D&gt;&lt;D xsi:type="xsd:double"&gt;-5.5898547&lt;/D&gt;&lt;D xsi:type="xsd:double"&gt;-36.75714&lt;/D&gt;&lt;D xsi:type="xsd:double"&gt;-40.599586&lt;/D&gt;&lt;D xsi:type="xsd:double"&gt;-31.526232&lt;/D&gt;&lt;D xsi:type="xsd:double"&gt;-22.883081&lt;/D&gt;&lt;D xsi:type="xsd:double"&gt;-27.521587&lt;/D&gt;&lt;D xsi:type="xsd:double"&gt;-19.98788&lt;/D&gt;&lt;D xsi:type="xsd:double"&gt;-27.6735&lt;/D&gt;&lt;D xsi:type="xsd:double"&gt;-24.73188&lt;/D&gt;&lt;D xsi:type="xsd:double"&gt;-11.230773&lt;/D&gt;&lt;D xsi:type="xsd:double"&gt;-3.388524&lt;/D&gt;&lt;D xsi:type="xsd:double"&gt;-4.4947805&lt;/D&gt;&lt;D xsi:type="xsd:double"&gt;-0.32468438&lt;/D&gt;&lt;D xsi:type="xsd:double"&gt;46.04492&lt;/D&gt;&lt;D xsi:type="xsd:double"&gt;51.92512&lt;/D&gt;&lt;D xsi:type="xsd:double"&gt;38.849483&lt;/D&gt;&lt;D xsi:type="xsd:double"&gt;14.684367&lt;/D&gt;&lt;D xsi:type="xsd:double"&gt;7.829237&lt;/D&gt;&lt;D xsi:type="xsd:double"&gt;7.0153117&lt;/D&gt;&lt;D xsi:type="xsd:double"&gt;18.754887&lt;/D&gt;&lt;D xsi:type="xsd:double"&gt;36.485527&lt;/D&gt;&lt;D xsi:type="xsd:double"&gt;9.932184&lt;/D&gt;&lt;D xsi:type="xsd:double"&gt;-4.1231275&lt;/D&gt;&lt;D xsi:type="xsd:double"&gt;-3.7396789&lt;/D&gt;&lt;D xsi:type="xsd:double"&gt;2.5054097&lt;/D&gt;&lt;D xsi:type="xsd:double"&gt;7.792425&lt;/D&gt;&lt;D xsi:type="xsd:double"&gt;14.32457&lt;/D&gt;&lt;D xsi:type="xsd:double"&gt;12.03643&lt;/D&gt;&lt;D xsi:type="xsd:double"&gt;8.916271&lt;/D&gt;&lt;D xsi:type="xsd:double"&gt;9.740901&lt;/D&gt;&lt;D xsi:type="xsd:double"&gt;17.561996&lt;/D&gt;&lt;D xsi:type="xsd:double"&gt;15.499711&lt;/D&gt;&lt;D xsi:type="xsd:double"&gt;-5.5666027&lt;/D&gt;&lt;D xsi:type="xsd:double"&gt;-1.0671139&lt;/D&gt;&lt;D xsi:type="xsd:double"&gt;1.5424132&lt;/D&gt;&lt;D xsi:type="xsd:double"&gt;-1.9817114&lt;/D&gt;&lt;D xsi:type="xsd:double"&gt;-0.5267143&lt;/D&gt;&lt;D xsi:type="xsd:double"&gt;-8.317542&lt;/D&gt;&lt;D xsi:type="xsd:double"&gt;0.16732216&lt;/D&gt;&lt;D xsi:type="xsd:double"&gt;2.1736622&lt;/D&gt;&lt;D xsi:type="xsd:double"&gt;4.499638&lt;/D&gt;&lt;D xsi:type="xsd:double"&gt;12.927855&lt;/D&gt;&lt;D xsi:type="xsd:double"&gt;-1.653415&lt;/D&gt;&lt;D xsi:type="xsd:double"&gt;-5.144411&lt;/D&gt;&lt;D xsi:type="xsd:double"&gt;-2.4058044&lt;/D&gt;&lt;D xsi:type="xsd:double"&gt;-2.699083&lt;/D&gt;&lt;D xsi:type="xsd:double"&gt;-0.24958849&lt;/D&gt;&lt;D xsi:type="xsd:double"&gt;0.580585&lt;/D&gt;&lt;D xsi:type="xsd:double"&gt;0.46856403&lt;/D&gt;&lt;D xsi:type="xsd:double"&gt;8.186377&lt;/D&gt;&lt;D xsi:type="xsd:double"&gt;-10.298002&lt;/D&gt;&lt;D xsi:type="xsd:double"&gt;-6.813824&lt;/D&gt;&lt;/FQL&gt;&lt;FQL&gt;&lt;Q&gt;CNYA^FMA_DIV_YLD(NTMA,-10AY,0,AM,"PORTAGG","MEANR")&lt;/Q&gt;&lt;R&gt;121&lt;/R&gt;&lt;C&gt;1&lt;/C&gt;&lt;D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xsi:type="xsd:double"&gt;2.18140774448175&lt;/D&gt;&lt;D xsi:type="xsd:double"&gt;2.16966026555876&lt;/D&gt;&lt;D xsi:type="xsd:double"&gt;2.26119919990756&lt;/D&gt;&lt;D xsi:type="xsd:double"&gt;2.30614638128595&lt;/D&gt;&lt;D xsi:type="xsd:double"&gt;2.20291985604764&lt;/D&gt;&lt;D xsi:type="xsd:double"&gt;2.27898221131575&lt;/D&gt;&lt;D xsi:type="xsd:double"&gt;2.30707102958261&lt;/D&gt;&lt;D xsi:type="xsd:double"&gt;2.33066799162175&lt;/D&gt;&lt;D xsi:type="xsd:double"&gt;2.30674325090769&lt;/D&gt;&lt;D xsi:type="xsd:double"&gt;2.26491440744259&lt;/D&gt;&lt;D xsi:type="xsd:double"&gt;2.24436940841601&lt;/D&gt;&lt;D xsi:type="xsd:double"&gt;2.16067184672988&lt;/D&gt;&lt;D xsi:type="xsd:double"&gt;2.16341960403347&lt;/D&gt;&lt;D xsi:type="xsd:double"&gt;2.19925828183099&lt;/D&gt;&lt;D xsi:type="xsd:double"&gt;2.14650282026618&lt;/D&gt;&lt;D xsi:type="xsd:double"&gt;2.15035481794846&lt;/D&gt;&lt;D xsi:type="xsd:double"&gt;2.08229737011069&lt;/D&gt;&lt;D xsi:type="xsd:double"&gt;2.2213913502933&lt;/D&gt;&lt;D xsi:type="xsd:double"&gt;2.12303803388221&lt;/D&gt;&lt;D xsi:type="xsd:double"&gt;2.3249727774028&lt;/D&gt;&lt;D xsi:type="xsd:double"&gt;2.30276028751934&lt;/D&gt;&lt;D xsi:type="xsd:double"&gt;2.5593481329005&lt;/D&gt;&lt;D xsi:type="xsd:double"&gt;2.67780916685687&lt;/D&gt;&lt;D xsi:type="xsd:double"&gt;2.74490141884933&lt;/D&gt;&lt;D xsi:type="xsd:double"&gt;3.04913206322396&lt;/D&gt;&lt;D xsi:type="xsd:double"&gt;3.31511575369193&lt;/D&gt;&lt;D xsi:type="xsd:double"&gt;3.28142430402763&lt;/D&gt;&lt;D xsi:type="xsd:double"&gt;3.41101916197878&lt;/D&gt;&lt;D xsi:type="xsd:double"&gt;3.23043630192266&lt;/D&gt;&lt;D xsi:type="xsd:double"&gt;3.21859372842266&lt;/D&gt;&lt;D xsi:type="xsd:double"&gt;3.27814529504228&lt;/D&gt;&lt;D xsi:type="xsd:double"&gt;3.05900812114227&lt;/D&gt;&lt;D xsi:type="xsd:double"&gt;2.81822765493955&lt;/D&gt;&lt;D xsi:type="xsd:double"&gt;2.58779991660972&lt;/D&gt;&lt;D xsi:type="xsd:double"&gt;2.88578435997909&lt;/D&gt;&lt;D xsi:type="xsd:double"&gt;2.79406378046349&lt;/D&gt;&lt;D xsi:type="xsd:double"&gt;2.71525652653994&lt;/D&gt;&lt;D xsi:type="xsd:double"&gt;2.80359616505012&lt;/D&gt;&lt;D xsi:type="xsd:double"&gt;2.67650502949511&lt;/D&gt;&lt;D xsi:type="xsd:double"&gt;2.68643649404952&lt;/D&gt;&lt;D xsi:type="xsd:double"&gt;2.79438824636485&lt;/D&gt;&lt;D xsi:type="xsd:double"&gt;2.47638450072565&lt;/D&gt;&lt;D xsi:type="xsd:double"&gt;2.4243037468446&lt;/D&gt;&lt;D xsi:type="xsd:double"&gt;2.49230047728587&lt;/D&gt;&lt;D xsi:type="xsd:double"&gt;2.65041405963976&lt;/D&gt;&lt;D xsi:type="xsd:double"&gt;2.46801405045669&lt;/D&gt;&lt;D xsi:type="xsd:double"&gt;2.33195296805882&lt;/D&gt;&lt;D xsi:type="xsd:double"&gt;2.21089271559416&lt;/D&gt;&lt;D xsi:type="xsd:double"&gt;1.97974374103945&lt;/D&gt;&lt;D xsi:type="xsd:double"&gt;1.93132884802475&lt;/D&gt;&lt;D xsi:type="xsd:double"&gt;1.96480649901248&lt;/D&gt;&lt;D xsi:type="xsd:double"&gt;1.93820883694491&lt;/D&gt;&lt;D xsi:type="xsd:double"&gt;1.94142103362589&lt;/D&gt;&lt;D xsi:type="xsd:double"&gt;1.83540739047991&lt;/D&gt;&lt;D xsi:type="xsd:double"&gt;1.69554456911762&lt;/D&gt;&lt;D xsi:type="xsd:double"&gt;1.59345467885889&lt;/D&gt;&lt;D xsi:type="xsd:double"&gt;1.8700135556167&lt;/D&gt;&lt;D xsi:type="xsd:double"&gt;1.95777684139504&lt;/D&gt;&lt;D xsi:type="xsd:double"&gt;1.86823799836649&lt;/D&gt;&lt;D xsi:type="xsd:double"&gt;1.86768844140687&lt;/D&gt;&lt;D xsi:type="xsd:double"&gt;1.86061480088445&lt;/D&gt;&lt;D xsi:type="xsd:double"&gt;2.00675644276852&lt;/D&gt;&lt;D xsi:type="xsd:double"&gt;1.98345718970682&lt;/D&gt;&lt;D xsi:type="xsd:double"&gt;1.98353598660216&lt;/D&gt;&lt;D xsi:type="xsd:double"&gt;1.99345059841618&lt;/D&gt;&lt;D xsi:type="xsd:double"&gt;1.96338610702897&lt;/D&gt;&lt;D xsi:type="xsd:double"&gt;2.09513992068421&lt;/D&gt;&lt;D xsi:type="xsd:double"&gt;2.19344139583636&lt;/D&gt;&lt;D xsi:type="xsd:double"&gt;2.38687539040267&lt;/D&gt;&lt;D xsi:type="xsd:double"&gt;2.42778332570941&lt;/D&gt;&lt;D xsi:type="xsd:double"&gt;2.47286828288755&lt;/D&gt;&lt;D xsi:type="xsd:double"&gt;2.31096993680419&lt;/D&gt;&lt;D xsi:type="xsd:double"&gt;2.38508066651651&lt;/D&gt;&lt;D xsi:type="xsd:double"&gt;2.37104825752249&lt;/D&gt;&lt;D xsi:type="xsd:double"&gt;2.58900993915823&lt;/D&gt;&lt;D xsi:type="xsd:double"&gt;2.64380856800126&lt;/D&gt;&lt;D xsi:type="xsd:double"&gt;2.59472103898435&lt;/D&gt;&lt;D xsi:type="xsd:double"&gt;2.50525557834785&lt;/D&gt;&lt;D xsi:type="xsd:double"&gt;2.40347785966871&lt;/D&gt;&lt;D xsi:type="xsd:double"&gt;2.44994569870415&lt;/D&gt;&lt;D xsi:type="xsd:double"&gt;2.54232596429025&lt;/D&gt;&lt;D xsi:type="xsd:double"&gt;2.42854073920692&lt;/D&gt;&lt;D xsi:type="xsd:double"&gt;2.5412822703817&lt;/D&gt;&lt;D xsi:type="xsd:double"&gt;2.50808279613665&lt;/D&gt;&lt;D xsi:type="xsd:double"&gt;2.5876845401684&lt;/D&gt;&lt;D xsi:type="xsd:double"&gt;2.60778588853283&lt;/D&gt;&lt;D xsi:type="xsd:double"&gt;2.63145545854981&lt;/D&gt;&lt;D xsi:type="xsd:double"&gt;2.69973281500898&lt;/D&gt;&lt;D xsi:type="xsd:double"&gt;2.70085747243567&lt;/D&gt;&lt;D xsi:type="xsd:double"&gt;2.83246184744154&lt;/D&gt;&lt;D xsi:type="xsd:double"&gt;2.94178640148194&lt;/D&gt;&lt;D xsi:type="xsd:double"&gt;2.83944511506259&lt;/D&gt;&lt;D xsi:type="xsd:double"&gt;2.72822941179522&lt;/D&gt;&lt;D xsi:type="xsd:double"&gt;2.79794353755209&lt;/D&gt;&lt;D xsi:type="xsd:double"&gt;2.81537867975319&lt;/D&gt;&lt;/FQL&gt;&lt;FQL&gt;&lt;Q&gt;PLATI-FDS^FG_PRICE_MAVG(0,,,,30)&lt;/Q&gt;&lt;R&gt;1&lt;/R&gt;&lt;C&gt;1&lt;/C&gt;&lt;D xsi:type="xsd:double"&gt;970.93335&lt;/D&gt;&lt;/FQL&gt;&lt;FQL&gt;&lt;Q&gt;BRENT-FDS^FG_PRICE_CHANGE(0,-1AM)&lt;/Q&gt;&lt;R&gt;1&lt;/R&gt;&lt;C&gt;1&lt;/C&gt;&lt;D xsi:type="xsd:double"&gt;0&lt;/D&gt;&lt;/FQL&gt;&lt;FQL&gt;&lt;Q&gt;UAE^FMA_PCT_ABOVE_MAVG(200,0,,,,"PORTAGG")&lt;/Q&gt;&lt;R&gt;1&lt;/R&gt;&lt;C&gt;1&lt;/C&gt;&lt;D xsi:type="xsd:double"&gt;29.7297297297297&lt;/D&gt;&lt;/FQL&gt;&lt;FQL&gt;&lt;Q&gt;EWZ^FG_TOTAL_RETURNC(0,-12AM)&lt;/Q&gt;&lt;R&gt;1&lt;/R&gt;&lt;C&gt;1&lt;/C&gt;&lt;D xsi:type="xsd:double"&gt;12.387657&lt;/D&gt;&lt;/FQL&gt;&lt;FQL&gt;&lt;Q&gt;EWM^FG_TOTAL_RETURNC(0,-6AM)&lt;/Q&gt;&lt;R&gt;1&lt;/R&gt;&lt;C&gt;1&lt;/C&gt;&lt;D xsi:type="xsd:double"&gt;10.967088&lt;/D&gt;&lt;/FQL&gt;&lt;FQL&gt;&lt;Q&gt;SPY^PERCENT_CHANGE(FMA_EPS(+1,0,,,,"PORTAGG","MEAN"),FMA_EPS(+1,-3AM,,,,"PORTAGG","MEAN"))&lt;/Q&gt;&lt;R&gt;1&lt;/R&gt;&lt;C&gt;1&lt;/C&gt;&lt;D xsi:type="xsd:double"&gt;0.249402650864249&lt;/D&gt;&lt;/FQL&gt;&lt;FQL&gt;&lt;Q&gt;URTH^SIZE(FG_CONSTITUENTS)&lt;/Q&gt;&lt;R&gt;1&lt;/R&gt;&lt;C&gt;1&lt;/C&gt;&lt;D xsi:type="xsd:long"&gt;1468&lt;/D&gt;&lt;/FQL&gt;&lt;FQL&gt;&lt;Q&gt;TRYGR10Y-FDS^PCTCHG(FG_YIELD(0,,,,"YTM"),FG_YIELD(-3AM,,,,"YTM"))&lt;/Q&gt;&lt;R&gt;1&lt;/R&gt;&lt;C&gt;1&lt;/C&gt;&lt;D xsi:type="xsd:double"&gt;0.8045942&lt;/D&gt;&lt;/FQL&gt;&lt;FQL&gt;&lt;Q&gt;TRYPH10Y-FDS^PCTCHG(FG_YIELD(0,,,,"YTM"),FG_YIELD(-1AM,,,,"YTM"))&lt;/Q&gt;&lt;R&gt;1&lt;/R&gt;&lt;C&gt;1&lt;/C&gt;&lt;D xsi:type="xsd:double"&gt;-2.8865225&lt;/D&gt;&lt;/FQL&gt;&lt;FQL&gt;&lt;Q&gt;TRYQA10Y-FDS^FG_YIELD(0,,,,"YTM")&lt;/Q&gt;&lt;R&gt;0&lt;/R&gt;&lt;C&gt;0&lt;/C&gt;&lt;/FQL&gt;&lt;FQL&gt;&lt;Q&gt;TRYMY10Y-FDS^FG_YIELD_NAME&lt;/Q&gt;&lt;R&gt;1&lt;/R&gt;&lt;C&gt;1&lt;/C&gt;&lt;D xsi:type="xsd:string"&gt;Treasury - Malaysia Benchmark Bond 10Y&lt;/D&gt;&lt;/FQL&gt;&lt;FQL&gt;&lt;Q&gt;VGK^FMA_EVAL_EBIT(LTMA,NOW,NOW,M,"PORTAGG","MEANR")&lt;/Q&gt;&lt;R&gt;1&lt;/R&gt;&lt;C&gt;1&lt;/C&gt;&lt;D xsi:type="xsd:double"&gt;13.2613538148039&lt;/D&gt;&lt;/FQL&gt;&lt;FQL&gt;&lt;Q&gt;VNM^FMA_PE(LTM,0,,,"PORTAGG","MEANR")&lt;/Q&gt;&lt;R&gt;1&lt;/R&gt;&lt;C&gt;1&lt;/C&gt;&lt;D xsi:type="xsd:double"&gt;17.4798511618074&lt;/D&gt;&lt;/FQL&gt;&lt;FQL&gt;&lt;Q&gt;SET-BKK^FMA_DIV_YLD(NTMA,NOW,NOW,M,"PORTAGG","MEANR")&lt;/Q&gt;&lt;R&gt;1&lt;/R&gt;&lt;C&gt;1&lt;/C&gt;&lt;D xsi:type="xsd:double"&gt;3.6266510117817&lt;/D&gt;&lt;/FQL&gt;&lt;FQL&gt;&lt;Q&gt;INDA^FMA_EVAL_EBITDA(NTMA,0,,,"PORTAGG","MEANR")&lt;/Q&gt;&lt;R&gt;1&lt;/R&gt;&lt;C&gt;1&lt;/C&gt;&lt;D xsi:type="xsd:double"&gt;14.8403863922069&lt;/D&gt;&lt;/FQL&gt;&lt;FQL&gt;&lt;Q&gt;EIDO^FMA_EVAL_EBITDA(NTMA,0,,,"PORTAGG","MEANR")&lt;/Q&gt;&lt;R&gt;1&lt;/R&gt;&lt;C&gt;1&lt;/C&gt;&lt;D xsi:type="xsd:double"&gt;5.85320769132047&lt;/D&gt;&lt;/FQL&gt;&lt;FQL&gt;&lt;Q&gt;EPU^FG_COMPANY_NAME&lt;/Q&gt;&lt;R&gt;1&lt;/R&gt;&lt;C&gt;1&lt;/C&gt;&lt;D xsi:type="xsd:string"&gt;iShares MSCI Peru and Global Exposure ETF&lt;/D&gt;&lt;/FQL&gt;&lt;FQL&gt;&lt;Q&gt;TRYSA10Y-FDS^FG_YIELD(-10AY,0,Y,,"YTM")&lt;/Q&gt;&lt;R&gt;10&lt;/R&gt;&lt;C&gt;1&lt;/C&gt;&lt;D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xsi:type="xsd:double"&gt;4.608568&lt;/D&gt;&lt;/FQL&gt;&lt;FQL&gt;&lt;Q&gt;CAGDPY@VN^EE_ACTUAL_ANNUAL(MED,0)&lt;/Q&gt;&lt;R&gt;0&lt;/R&gt;&lt;C&gt;0&lt;/C&gt;&lt;/FQL&gt;&lt;FQL&gt;&lt;Q&gt;CAGDPY@MX^EE_ACTUAL_ANNUAL(MED,0)&lt;/Q&gt;&lt;R&gt;1&lt;/R&gt;&lt;C&gt;1&lt;/C&gt;&lt;D xsi:type="xsd:double"&gt;-0.475&lt;/D&gt;&lt;/FQL&gt;&lt;FQL&gt;&lt;Q&gt;CC_GR^FG_COMPANY_NAME&lt;/Q&gt;&lt;R&gt;1&lt;/R&gt;&lt;C&gt;1&lt;/C&gt;&lt;D xsi:type="xsd:string"&gt;Greece&lt;/D&gt;&lt;/FQL&gt;&lt;FQL&gt;&lt;Q&gt;USDVND^STD(FG_PRICE_CHANGE(0,-3AY,M))&lt;/Q&gt;&lt;R&gt;1&lt;/R&gt;&lt;C&gt;1&lt;/C&gt;&lt;D xsi:type="xsd:double"&gt;1.28214821198522&lt;/D&gt;&lt;/FQL&gt;&lt;FQL&gt;&lt;Q&gt;USDMXN^STD(FG_PRICE_CHANGE(0,-3AY,M))&lt;/Q&gt;&lt;R&gt;1&lt;/R&gt;&lt;C&gt;1&lt;/C&gt;&lt;D xsi:type="xsd:double"&gt;2.33291578486215&lt;/D&gt;&lt;/FQL&gt;&lt;FQL&gt;&lt;Q&gt;USDPHP^FG_COMPANY_NAME&lt;/Q&gt;&lt;R&gt;1&lt;/R&gt;&lt;C&gt;1&lt;/C&gt;&lt;D xsi:type="xsd:string"&gt;Philippines Peso per U.S. Dollar&lt;/D&gt;&lt;/FQL&gt;&lt;FQL&gt;&lt;Q&gt;FC0000PH^FMA_EPS(NTMA,-20AY,0,CY,,"PORTAGG","MEANR")&lt;/Q&gt;&lt;R&gt;20&lt;/R&gt;&lt;C&gt;1&lt;/C&gt;&lt;D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xsi:type="xsd:double"&gt;24.8900071648497&lt;/D&gt;&lt;D xsi:type="xsd:double"&gt;26.8368786703138&lt;/D&gt;&lt;D xsi:type="xsd:double"&gt;30.8315679687197&lt;/D&gt;&lt;/FQL&gt;&lt;FQL&gt;&lt;Q&gt;CNYA^FG_TOTAL_RETURNC(-10AY,0,AM)&lt;/Q&gt;&lt;R&gt;121&lt;/R&gt;&lt;C&gt;1&lt;/C&gt;&lt;D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xsi:type="xsd:double"&gt;6.3408732&lt;/D&gt;&lt;D xsi:type="xsd:double"&gt;3.7599683&lt;/D&gt;&lt;D xsi:type="xsd:double"&gt;-4.2093697&lt;/D&gt;&lt;D xsi:type="xsd:double"&gt;0.8024454&lt;/D&gt;&lt;D xsi:type="xsd:double"&gt;1.4025807&lt;/D&gt;&lt;D xsi:type="xsd:double"&gt;-2.803737&lt;/D&gt;&lt;D xsi:type="xsd:double"&gt;-1.0090947&lt;/D&gt;&lt;D xsi:type="xsd:double"&gt;2.7559042&lt;/D&gt;&lt;D xsi:type="xsd:double"&gt;0.8812189&lt;/D&gt;&lt;D xsi:type="xsd:double"&gt;1.5951395&lt;/D&gt;&lt;D xsi:type="xsd:double"&gt;-2.5420547&lt;/D&gt;&lt;D xsi:type="xsd:double"&gt;4.1426897&lt;/D&gt;&lt;D xsi:type="xsd:double"&gt;4.5567393&lt;/D&gt;&lt;D xsi:type="xsd:double"&gt;3.8910508&lt;/D&gt;&lt;D xsi:type="xsd:double"&gt;5.4307103&lt;/D&gt;&lt;D xsi:type="xsd:double"&gt;0.40400028&lt;/D&gt;&lt;D xsi:type="xsd:double"&gt;3.2010198&lt;/D&gt;&lt;D xsi:type="xsd:double"&gt;-2.042371&lt;/D&gt;&lt;D xsi:type="xsd:double"&gt;9.055686&lt;/D&gt;&lt;D xsi:type="xsd:double"&gt;-2.6130438&lt;/D&gt;&lt;D xsi:type="xsd:double"&gt;-0.39191246&lt;/D&gt;&lt;D xsi:type="xsd:double"&gt;-4.7436476&lt;/D&gt;&lt;D xsi:type="xsd:double"&gt;0.40447712&lt;/D&gt;&lt;D xsi:type="xsd:double"&gt;-3.3205748&lt;/D&gt;&lt;D xsi:type="xsd:double"&gt;-10.683465&lt;/D&gt;&lt;D xsi:type="xsd:double"&gt;-6.433779&lt;/D&gt;&lt;D xsi:type="xsd:double"&gt;-2.0498335&lt;/D&gt;&lt;D xsi:type="xsd:double"&gt;-4.0546&lt;/D&gt;&lt;D xsi:type="xsd:double"&gt;5.5857778&lt;/D&gt;&lt;D xsi:type="xsd:double"&gt;-3.9033115&lt;/D&gt;&lt;D xsi:type="xsd:double"&gt;3.096664&lt;/D&gt;&lt;D xsi:type="xsd:double"&gt;6.6432&lt;/D&gt;&lt;D xsi:type="xsd:double"&gt;11.274695&lt;/D&gt;&lt;D xsi:type="xsd:double"&gt;9.084606&lt;/D&gt;&lt;D xsi:type="xsd:double"&gt;-14.169258&lt;/D&gt;&lt;D xsi:type="xsd:double"&gt;0.6094456&lt;/D&gt;&lt;D xsi:type="xsd:double"&gt;4.7884107&lt;/D&gt;&lt;D xsi:type="xsd:double"&gt;-2.727598&lt;/D&gt;&lt;D xsi:type="xsd:double"&gt;3.8601637&lt;/D&gt;&lt;D xsi:type="xsd:double"&gt;1.3323903&lt;/D&gt;&lt;D xsi:type="xsd:double"&gt;-0.13840199&lt;/D&gt;&lt;D xsi:type="xsd:double"&gt;4.150617&lt;/D&gt;&lt;D xsi:type="xsd:double"&gt;5.872488&lt;/D&gt;&lt;D xsi:type="xsd:double"&gt;-5.768621&lt;/D&gt;&lt;D xsi:type="xsd:double"&gt;-4.4735966&lt;/D&gt;&lt;D xsi:type="xsd:double"&gt;0.9154916&lt;/D&gt;&lt;D xsi:type="xsd:double"&gt;1.1514306&lt;/D&gt;&lt;D xsi:type="xsd:double"&gt;5.33247&lt;/D&gt;&lt;D xsi:type="xsd:double"&gt;16.064394&lt;/D&gt;&lt;D xsi:type="xsd:double"&gt;6.5383434&lt;/D&gt;&lt;D xsi:type="xsd:double"&gt;-1.3815105&lt;/D&gt;&lt;D xsi:type="xsd:double"&gt;3.976035&lt;/D&gt;&lt;D xsi:type="xsd:double"&gt;3.6638498&lt;/D&gt;&lt;D xsi:type="xsd:double"&gt;3.3491254&lt;/D&gt;&lt;D xsi:type="xsd:double"&gt;8.709442&lt;/D&gt;&lt;D xsi:type="xsd:double"&gt;10.884201&lt;/D&gt;&lt;D xsi:type="xsd:double"&gt;-15.867233&lt;/D&gt;&lt;D xsi:type="xsd:double"&gt;-1.8282354&lt;/D&gt;&lt;D xsi:type="xsd:double"&gt;6.2729716&lt;/D&gt;&lt;D xsi:type="xsd:double"&gt;-0.84469914&lt;/D&gt;&lt;D xsi:type="xsd:double"&gt;1.2032628&lt;/D&gt;&lt;D xsi:type="xsd:double"&gt;-4.0046096&lt;/D&gt;&lt;D xsi:type="xsd:double"&gt;1.4385104&lt;/D&gt;&lt;D xsi:type="xsd:double"&gt;2.056253&lt;/D&gt;&lt;D xsi:type="xsd:double"&gt;0.2779007&lt;/D&gt;&lt;D xsi:type="xsd:double"&gt;1.3639092&lt;/D&gt;&lt;D xsi:type="xsd:double"&gt;-4.368824&lt;/D&gt;&lt;D xsi:type="xsd:double"&gt;-2.6208222&lt;/D&gt;&lt;D xsi:type="xsd:double"&gt;-7.876539&lt;/D&gt;&lt;D xsi:type="xsd:double"&gt;-2.305013&lt;/D&gt;&lt;D xsi:type="xsd:double"&gt;-8.847743&lt;/D&gt;&lt;D xsi:type="xsd:double"&gt;9.821594&lt;/D&gt;&lt;D xsi:type="xsd:double"&gt;-1.8945575&lt;/D&gt;&lt;D xsi:type="xsd:double"&gt;-0.13993382&lt;/D&gt;&lt;D xsi:type="xsd:double"&gt;-9.725338&lt;/D&gt;&lt;D xsi:type="xsd:double"&gt;-3.911823&lt;/D&gt;&lt;D xsi:type="xsd:double"&gt;0.19385815&lt;/D&gt;&lt;D xsi:type="xsd:double"&gt;4.289067&lt;/D&gt;&lt;D xsi:type="xsd:double"&gt;8.013927&lt;/D&gt;&lt;D xsi:type="xsd:double"&gt;-4.105568&lt;/D&gt;&lt;D xsi:type="xsd:double"&gt;-3.119266&lt;/D&gt;&lt;D xsi:type="xsd:double"&gt;5.239904&lt;/D&gt;&lt;D xsi:type="xsd:double"&gt;-6.3917217&lt;/D&gt;&lt;D xsi:type="xsd:double"&gt;-2.1657407&lt;/D&gt;&lt;D xsi:type="xsd:double"&gt;-1.8706918&lt;/D&gt;&lt;D xsi:type="xsd:double"&gt;-3.277588&lt;/D&gt;&lt;D xsi:type="xsd:double"&gt;-2.7662516&lt;/D&gt;&lt;D xsi:type="xsd:double"&gt;-2.5248945&lt;/D&gt;&lt;D xsi:type="xsd:double"&gt;0.8121133&lt;/D&gt;&lt;D xsi:type="xsd:double"&gt;-4.82257&lt;/D&gt;&lt;D xsi:type="xsd:double"&gt;-5.140382&lt;/D&gt;&lt;D xsi:type="xsd:double"&gt;5.929017&lt;/D&gt;&lt;D xsi:type="xsd:double"&gt;4.8876643&lt;/D&gt;&lt;D xsi:type="xsd:double"&gt;-0.9394944&lt;/D&gt;&lt;D xsi:type="xsd:double"&gt;4.172981&lt;/D&gt;&lt;/FQL&gt;&lt;FQL&gt;&lt;Q&gt;ECH^FMA_PE(NTMA,-10AY,0,AM,"PORTAGG","MEANR")&lt;/Q&gt;&lt;R&gt;121&lt;/R&gt;&lt;C&gt;1&lt;/C&gt;&lt;D xsi:type="xsd:double"&gt;14.4315604402357&lt;/D&gt;&lt;D xsi:type="xsd:double"&gt;13.9956666148396&lt;/D&gt;&lt;D xsi:type="xsd:double"&gt;14.6804384739506&lt;/D&gt;&lt;D xsi:type="xsd:double"&gt;14.6014689276635&lt;/D&gt;&lt;D xsi:type="xsd:double"&gt;14.7196643994396&lt;/D&gt;&lt;D xsi:type="xsd:double"&gt;13.5806858426752&lt;/D&gt;&lt;D xsi:type="xsd:double"&gt;14.2685573013689&lt;/D&gt;&lt;D xsi:type="xsd:double"&gt;13.400091860512&lt;/D&gt;&lt;D xsi:type="xsd:double"&gt;12.5753230334163&lt;/D&gt;&lt;D xsi:type="xsd:double"&gt;13.4663915263025&lt;/D&gt;&lt;D xsi:type="xsd:double"&gt;13.0727004160885&lt;/D&gt;&lt;D xsi:type="xsd:double"&gt;13.8677396297691&lt;/D&gt;&lt;D xsi:type="xsd:double"&gt;14.3475493112562&lt;/D&gt;&lt;D xsi:type="xsd:double"&gt;13.7829321997239&lt;/D&gt;&lt;D xsi:type="xsd:double"&gt;12.7734638523555&lt;/D&gt;&lt;D xsi:type="xsd:double"&gt;12.5085810456325&lt;/D&gt;&lt;D xsi:type="xsd:double"&gt;12.7027172099111&lt;/D&gt;&lt;D xsi:type="xsd:double"&gt;12.7583820365659&lt;/D&gt;&lt;D xsi:type="xsd:double"&gt;13.3126890237008&lt;/D&gt;&lt;D xsi:type="xsd:double"&gt;12.5882949075736&lt;/D&gt;&lt;D xsi:type="xsd:double"&gt;11.5708546926815&lt;/D&gt;&lt;D xsi:type="xsd:double"&gt;12.4206552445949&lt;/D&gt;&lt;D xsi:type="xsd:double"&gt;12.9463563623436&lt;/D&gt;&lt;D xsi:type="xsd:double"&gt;13.3239074379073&lt;/D&gt;&lt;D xsi:type="xsd:double"&gt;13.6122846236656&lt;/D&gt;&lt;D xsi:type="xsd:double"&gt;13.7099739363254&lt;/D&gt;&lt;D xsi:type="xsd:double"&gt;15.2223655510355&lt;/D&gt;&lt;D xsi:type="xsd:double"&gt;15.6400032738333&lt;/D&gt;&lt;D xsi:type="xsd:double"&gt;15.2471023593929&lt;/D&gt;&lt;D xsi:type="xsd:double"&gt;16.0549031600462&lt;/D&gt;&lt;D xsi:type="xsd:double"&gt;16.2136251852046&lt;/D&gt;&lt;D xsi:type="xsd:double"&gt;15.665080684367&lt;/D&gt;&lt;D xsi:type="xsd:double"&gt;15.5741081392197&lt;/D&gt;&lt;D xsi:type="xsd:double"&gt;16.069168147163&lt;/D&gt;&lt;D xsi:type="xsd:double"&gt;16.5051958985177&lt;/D&gt;&lt;D xsi:type="xsd:double"&gt;17.393635672107&lt;/D&gt;&lt;D xsi:type="xsd:double"&gt;17.4655464766375&lt;/D&gt;&lt;D xsi:type="xsd:double"&gt;16.9358473728911&lt;/D&gt;&lt;D xsi:type="xsd:double"&gt;17.7834920923645&lt;/D&gt;&lt;D xsi:type="xsd:double"&gt;17.9474790509662&lt;/D&gt;&lt;D xsi:type="xsd:double"&gt;18.937262766484&lt;/D&gt;&lt;D xsi:type="xsd:double"&gt;15.3544091659509&lt;/D&gt;&lt;D xsi:type="xsd:double"&gt;14.0315338900356&lt;/D&gt;&lt;D xsi:type="xsd:double"&gt;13.346647470411&lt;/D&gt;&lt;D xsi:type="xsd:double"&gt;14.5760417269873&lt;/D&gt;&lt;D xsi:type="xsd:double"&gt;14.231952067522&lt;/D&gt;&lt;D xsi:type="xsd:double"&gt;14.0159084480462&lt;/D&gt;&lt;D xsi:type="xsd:double"&gt;13.7705942209151&lt;/D&gt;&lt;D xsi:type="xsd:double"&gt;13.2462224002607&lt;/D&gt;&lt;D xsi:type="xsd:double"&gt;12.05015832552&lt;/D&gt;&lt;D xsi:type="xsd:double"&gt;11.6810840886183&lt;/D&gt;&lt;D xsi:type="xsd:double"&gt;11.6411822874633&lt;/D&gt;&lt;D xsi:type="xsd:double"&gt;11.8831833538471&lt;/D&gt;&lt;D xsi:type="xsd:double"&gt;15.2090594742042&lt;/D&gt;&lt;D xsi:type="xsd:double"&gt;15.2078565517234&lt;/D&gt;&lt;D xsi:type="xsd:double"&gt;14.521811222951&lt;/D&gt;&lt;D xsi:type="xsd:double"&gt;15.6682277748877&lt;/D&gt;&lt;D xsi:type="xsd:double"&gt;15.77368507374&lt;/D&gt;&lt;D xsi:type="xsd:double"&gt;15.4060873711041&lt;/D&gt;&lt;D xsi:type="xsd:double"&gt;15.02326580838&lt;/D&gt;&lt;D xsi:type="xsd:double"&gt;14.0430244522927&lt;/D&gt;&lt;D xsi:type="xsd:double"&gt;14.6242788263943&lt;/D&gt;&lt;D xsi:type="xsd:double"&gt;15.0570839936041&lt;/D&gt;&lt;D xsi:type="xsd:double"&gt;13.7387071413672&lt;/D&gt;&lt;D xsi:type="xsd:double"&gt;15.107413360873&lt;/D&gt;&lt;D xsi:type="xsd:double"&gt;15.5699504945012&lt;/D&gt;&lt;D xsi:type="xsd:double"&gt;14.2518117483079&lt;/D&gt;&lt;D xsi:type="xsd:double"&gt;13.6742848950562&lt;/D&gt;&lt;D xsi:type="xsd:double"&gt;13.985696638624&lt;/D&gt;&lt;D xsi:type="xsd:double"&gt;13.1651125546446&lt;/D&gt;&lt;D xsi:type="xsd:double"&gt;9.1834158553496&lt;/D&gt;&lt;D xsi:type="xsd:double"&gt;11.1543327223632&lt;/D&gt;&lt;D xsi:type="xsd:double"&gt;12.0275284575575&lt;/D&gt;&lt;D xsi:type="xsd:double"&gt;14.7399678924098&lt;/D&gt;&lt;D xsi:type="xsd:double"&gt;14.8657337919573&lt;/D&gt;&lt;D xsi:type="xsd:double"&gt;15.8931542480157&lt;/D&gt;&lt;D xsi:type="xsd:double"&gt;14.4802894592955&lt;/D&gt;&lt;D xsi:type="xsd:double"&gt;13.8335592185958&lt;/D&gt;&lt;D xsi:type="xsd:double"&gt;14.7985244384642&lt;/D&gt;&lt;D xsi:type="xsd:double"&gt;14.1042318550662&lt;/D&gt;&lt;D xsi:type="xsd:double"&gt;14.8309117520521&lt;/D&gt;&lt;D xsi:type="xsd:double"&gt;14.5132474987514&lt;/D&gt;&lt;D xsi:type="xsd:double"&gt;14.915109033731&lt;/D&gt;&lt;D xsi:type="xsd:double"&gt;14.0510490757204&lt;/D&gt;&lt;D xsi:type="xsd:double"&gt;11.3216091187736&lt;/D&gt;&lt;D xsi:type="xsd:double"&gt;11.4229870498141&lt;/D&gt;&lt;D xsi:type="xsd:double"&gt;10.4340183518187&lt;/D&gt;&lt;D xsi:type="xsd:double"&gt;10.0170741902111&lt;/D&gt;&lt;D xsi:type="xsd:double"&gt;10.2725741032038&lt;/D&gt;&lt;D xsi:type="xsd:double"&gt;9.03244095681126&lt;/D&gt;&lt;D xsi:type="xsd:double"&gt;9.34486130344857&lt;/D&gt;&lt;D xsi:type="xsd:double"&gt;9.60686458241963&lt;/D&gt;&lt;D xsi:type="xsd:double"&gt;9.72541912854986&lt;/D&gt;&lt;D xsi:type="xsd:double"&gt;9.97050624589818&lt;/D&gt;&lt;D xsi:type="xsd:double"&gt;9.50190815862531&lt;/D&gt;&lt;D xsi:type="xsd:double"&gt;9.34225231499497&lt;/D&gt;&lt;D xsi:type="xsd:double"&gt;8.89512478133634&lt;/D&gt;&lt;D xsi:type="xsd:double"&gt;6.63906692565228&lt;/D&gt;&lt;D xsi:type="xsd:double"&gt;6.36117741994906&lt;/D&gt;&lt;D xsi:type="xsd:double"&gt;6.78472223086419&lt;/D&gt;&lt;D xsi:type="xsd:double"&gt;7.62810625464401&lt;/D&gt;&lt;D xsi:type="xsd:double"&gt;7.16958791529047&lt;/D&gt;&lt;D xsi:type="xsd:double"&gt;6.90906771210956&lt;/D&gt;&lt;D xsi:type="xsd:double"&gt;7.16176081338901&lt;/D&gt;&lt;D xsi:type="xsd:double"&gt;7.33044226298318&lt;/D&gt;&lt;D xsi:type="xsd:double"&gt;7.85729771491957&lt;/D&gt;&lt;D xsi:type="xsd:double"&gt;7.29014181484758&lt;/D&gt;&lt;D xsi:type="xsd:double"&gt;7.65595047849598&lt;/D&gt;&lt;D xsi:type="xsd:double"&gt;8.49162286864951&lt;/D&gt;&lt;D xsi:type="xsd:double"&gt;8.41598841314718&lt;/D&gt;&lt;D xsi:type="xsd:double"&gt;9.23533553830402&lt;/D&gt;&lt;D xsi:type="xsd:double"&gt;9.06667404476651&lt;/D&gt;&lt;D xsi:type="xsd:double"&gt;8.89159750932796&lt;/D&gt;&lt;D xsi:type="xsd:double"&gt;8.83800002087722&lt;/D&gt;&lt;D xsi:type="xsd:double"&gt;8.75214280367809&lt;/D&gt;&lt;D xsi:type="xsd:double"&gt;8.15232391607048&lt;/D&gt;&lt;D xsi:type="xsd:double"&gt;7.86852222394343&lt;/D&gt;&lt;D xsi:type="xsd:double"&gt;8.39344584123601&lt;/D&gt;&lt;D xsi:type="xsd:double"&gt;8.11776496242152&lt;/D&gt;&lt;D xsi:type="xsd:double"&gt;7.86174235799834&lt;/D&gt;&lt;D xsi:type="xsd:double"&gt;7.95558205500485&lt;/D&gt;&lt;/FQL&gt;&lt;FQL&gt;&lt;Q&gt;EIDO^FMA_PE(LTMA,-10AY,0,AM,"PORTAGG","MEANR")&lt;/Q&gt;&lt;R&gt;121&lt;/R&gt;&lt;C&gt;1&lt;/C&gt;&lt;D xsi:type="xsd:double"&gt;15.7703186710426&lt;/D&gt;&lt;D xsi:type="xsd:double"&gt;15.5222170527913&lt;/D&gt;&lt;D xsi:type="xsd:double"&gt;15.7605157027611&lt;/D&gt;&lt;D xsi:type="xsd:double"&gt;15.9004367208634&lt;/D&gt;&lt;D xsi:type="xsd:double"&gt;15.8565463677318&lt;/D&gt;&lt;D xsi:type="xsd:double"&gt;15.896663151606&lt;/D&gt;&lt;D xsi:type="xsd:double"&gt;15.9386761739661&lt;/D&gt;&lt;D xsi:type="xsd:double"&gt;16.2805583996773&lt;/D&gt;&lt;D xsi:type="xsd:double"&gt;16.6690620800283&lt;/D&gt;&lt;D xsi:type="xsd:double"&gt;17.5256930951801&lt;/D&gt;&lt;D xsi:type="xsd:double"&gt;17.8989335653003&lt;/D&gt;&lt;D xsi:type="xsd:double"&gt;17.8008324346129&lt;/D&gt;&lt;D xsi:type="xsd:double"&gt;17.4923873128373&lt;/D&gt;&lt;D xsi:type="xsd:double"&gt;17.032643619983&lt;/D&gt;&lt;D xsi:type="xsd:double"&gt;16.8268583675978&lt;/D&gt;&lt;D xsi:type="xsd:double"&gt;16.3868135079715&lt;/D&gt;&lt;D xsi:type="xsd:double"&gt;15.8344370567065&lt;/D&gt;&lt;D xsi:type="xsd:double"&gt;16.3381128166099&lt;/D&gt;&lt;D xsi:type="xsd:double"&gt;16.2083388016945&lt;/D&gt;&lt;D xsi:type="xsd:double"&gt;16.2036092915784&lt;/D&gt;&lt;D xsi:type="xsd:double"&gt;15.9414047993457&lt;/D&gt;&lt;D xsi:type="xsd:double"&gt;16.7904993453183&lt;/D&gt;&lt;D xsi:type="xsd:double"&gt;16.8395651958298&lt;/D&gt;&lt;D xsi:type="xsd:double"&gt;16.6360993164954&lt;/D&gt;&lt;D xsi:type="xsd:double"&gt;16.3175180365717&lt;/D&gt;&lt;D xsi:type="xsd:double"&gt;16.5335784164228&lt;/D&gt;&lt;D xsi:type="xsd:double"&gt;17.1585603292575&lt;/D&gt;&lt;D xsi:type="xsd:double"&gt;17.8939229362874&lt;/D&gt;&lt;D xsi:type="xsd:double"&gt;17.6236908650807&lt;/D&gt;&lt;D xsi:type="xsd:double"&gt;18.2631366170151&lt;/D&gt;&lt;D xsi:type="xsd:double"&gt;17.1701349553258&lt;/D&gt;&lt;D xsi:type="xsd:double"&gt;17.3348753503809&lt;/D&gt;&lt;D xsi:type="xsd:double"&gt;17.633217456212&lt;/D&gt;&lt;D xsi:type="xsd:double"&gt;17.5651246521615&lt;/D&gt;&lt;D xsi:type="xsd:double"&gt;17.5090147983414&lt;/D&gt;&lt;D xsi:type="xsd:double"&gt;17.3066600810383&lt;/D&gt;&lt;D xsi:type="xsd:double"&gt;17.2994709554886&lt;/D&gt;&lt;D xsi:type="xsd:double"&gt;17.2621129963733&lt;/D&gt;&lt;D xsi:type="xsd:double"&gt;17.3898451707023&lt;/D&gt;&lt;D xsi:type="xsd:double"&gt;17.370194769584&lt;/D&gt;&lt;D xsi:type="xsd:double"&gt;17.1757005345681&lt;/D&gt;&lt;D xsi:type="xsd:double"&gt;17.4317863811538&lt;/D&gt;&lt;D xsi:type="xsd:double"&gt;17.3364580759484&lt;/D&gt;&lt;D xsi:type="xsd:double"&gt;17.3394750976337&lt;/D&gt;&lt;D xsi:type="xsd:double"&gt;18.2938955653647&lt;/D&gt;&lt;D xsi:type="xsd:double"&gt;17.8494631541533&lt;/D&gt;&lt;D xsi:type="xsd:double"&gt;17.4315487692011&lt;/D&gt;&lt;D xsi:type="xsd:double"&gt;17.2588694645874&lt;/D&gt;&lt;D xsi:type="xsd:double"&gt;16.4575773840576&lt;/D&gt;&lt;D xsi:type="xsd:double"&gt;16.2856235944207&lt;/D&gt;&lt;D xsi:type="xsd:double"&gt;15.6227021528259&lt;/D&gt;&lt;D xsi:type="xsd:double"&gt;15.5591073194015&lt;/D&gt;&lt;D xsi:type="xsd:double"&gt;15.2759182170185&lt;/D&gt;&lt;D xsi:type="xsd:double"&gt;15.1651978839641&lt;/D&gt;&lt;D xsi:type="xsd:double"&gt;15.6243955580947&lt;/D&gt;&lt;D xsi:type="xsd:double"&gt;15.4276498514445&lt;/D&gt;&lt;D xsi:type="xsd:double"&gt;16.3456998960976&lt;/D&gt;&lt;D xsi:type="xsd:double"&gt;15.7545144494723&lt;/D&gt;&lt;D xsi:type="xsd:double"&gt;15.889139516744&lt;/D&gt;&lt;D xsi:type="xsd:double"&gt;15.7250232885293&lt;/D&gt;&lt;D xsi:type="xsd:double"&gt;14.9630765985451&lt;/D&gt;&lt;D xsi:type="xsd:double"&gt;15.3262470539853&lt;/D&gt;&lt;D xsi:type="xsd:double"&gt;16.0420161007621&lt;/D&gt;&lt;D xsi:type="xsd:double"&gt;15.8366044612126&lt;/D&gt;&lt;D xsi:type="xsd:double"&gt;15.9533481527831&lt;/D&gt;&lt;D xsi:type="xsd:double"&gt;15.8382861294134&lt;/D&gt;&lt;D xsi:type="xsd:double"&gt;16.1350659485815&lt;/D&gt;&lt;D xsi:type="xsd:double"&gt;16.5979783071919&lt;/D&gt;&lt;D xsi:type="xsd:double"&gt;17.5387959446491&lt;/D&gt;&lt;D xsi:type="xsd:double"&gt;16.480007753589&lt;/D&gt;&lt;D xsi:type="xsd:double"&gt;14.3635417704284&lt;/D&gt;&lt;D xsi:type="xsd:double"&gt;14.2248862429531&lt;/D&gt;&lt;D xsi:type="xsd:double"&gt;14.4411643782394&lt;/D&gt;&lt;D xsi:type="xsd:double"&gt;16.556742320536&lt;/D&gt;&lt;D xsi:type="xsd:double"&gt;17.2319971219139&lt;/D&gt;&lt;D xsi:type="xsd:double"&gt;18.4004772230197&lt;/D&gt;&lt;D xsi:type="xsd:double"&gt;18.2727907926607&lt;/D&gt;&lt;D xsi:type="xsd:double"&gt;19.4539756206007&lt;/D&gt;&lt;D xsi:type="xsd:double"&gt;22.2347807633047&lt;/D&gt;&lt;D xsi:type="xsd:double"&gt;26.1800590120547&lt;/D&gt;&lt;D xsi:type="xsd:double"&gt;25.8672002014711&lt;/D&gt;&lt;D xsi:type="xsd:double"&gt;24.394131447179&lt;/D&gt;&lt;D xsi:type="xsd:double"&gt;23.7329821857831&lt;/D&gt;&lt;D xsi:type="xsd:double"&gt;23.0075383898823&lt;/D&gt;&lt;D xsi:type="xsd:double"&gt;22.0347526814408&lt;/D&gt;&lt;D xsi:type="xsd:double"&gt;21.4029948498898&lt;/D&gt;&lt;D xsi:type="xsd:double"&gt;20.4347044907622&lt;/D&gt;&lt;D xsi:type="xsd:double"&gt;19.9163126506026&lt;/D&gt;&lt;D xsi:type="xsd:double"&gt;19.3301172657194&lt;/D&gt;&lt;D xsi:type="xsd:double"&gt;19.7053495651581&lt;/D&gt;&lt;D xsi:type="xsd:double"&gt;18.1948090257604&lt;/D&gt;&lt;D xsi:type="xsd:double"&gt;17.1385322746789&lt;/D&gt;&lt;D xsi:type="xsd:double"&gt;17.088690075917&lt;/D&gt;&lt;D xsi:type="xsd:double"&gt;17.2528611738729&lt;/D&gt;&lt;D xsi:type="xsd:double"&gt;17.3075141102836&lt;/D&gt;&lt;D xsi:type="xsd:double"&gt;16.9972750862763&lt;/D&gt;&lt;D xsi:type="xsd:double"&gt;16.2516813575999&lt;/D&gt;&lt;D xsi:type="xsd:double"&gt;15.5724900958849&lt;/D&gt;&lt;D xsi:type="xsd:double"&gt;14.849259282006&lt;/D&gt;&lt;D xsi:type="xsd:double"&gt;14.8826206793323&lt;/D&gt;&lt;D xsi:type="xsd:double"&gt;14.6311599322932&lt;/D&gt;&lt;D xsi:type="xsd:double"&gt;13.5987582746753&lt;/D&gt;&lt;D xsi:type="xsd:double"&gt;13.3210969033289&lt;/D&gt;&lt;D xsi:type="xsd:double"&gt;12.7100510201819&lt;/D&gt;&lt;D xsi:type="xsd:double"&gt;12.1624168538</t>
        </r>
      </text>
    </comment>
    <comment ref="A10" authorId="0" shapeId="0" xr:uid="{79AE9CB9-8BAB-4D09-9FEC-CF783176E336}">
      <text>
        <r>
          <rPr>
            <b/>
            <sz val="9"/>
            <color indexed="81"/>
            <rFont val="Tahoma"/>
            <charset val="1"/>
          </rPr>
          <t>741&lt;/D&gt;&lt;D xsi:type="xsd:double"&gt;12.4240757550112&lt;/D&gt;&lt;D xsi:type="xsd:double"&gt;11.9869557778221&lt;/D&gt;&lt;D xsi:type="xsd:double"&gt;12.1397570791893&lt;/D&gt;&lt;D xsi:type="xsd:double"&gt;12.0614672710956&lt;/D&gt;&lt;D xsi:type="xsd:double"&gt;13.0402822881469&lt;/D&gt;&lt;D xsi:type="xsd:double"&gt;13.2083187633329&lt;/D&gt;&lt;D xsi:type="xsd:double"&gt;13.434887361732&lt;/D&gt;&lt;D xsi:type="xsd:double"&gt;13.4563584620054&lt;/D&gt;&lt;D xsi:type="xsd:double"&gt;13.2781808276317&lt;/D&gt;&lt;D xsi:type="xsd:double"&gt;13.2817878232752&lt;/D&gt;&lt;D xsi:type="xsd:double"&gt;13.6866974705641&lt;/D&gt;&lt;D xsi:type="xsd:double"&gt;14.0363023759029&lt;/D&gt;&lt;D xsi:type="xsd:double"&gt;14.4439675364&lt;/D&gt;&lt;D xsi:type="xsd:double"&gt;14.1743003799044&lt;/D&gt;&lt;D xsi:type="xsd:double"&gt;13.7937557815751&lt;/D&gt;&lt;D xsi:type="xsd:double"&gt;13.5820511011994&lt;/D&gt;&lt;/FQL&gt;&lt;FQL&gt;&lt;Q&gt;PASP-FDS^FG_PRICE_CHANGE(0,-1AY)&lt;/Q&gt;&lt;R&gt;1&lt;/R&gt;&lt;C&gt;1&lt;/C&gt;&lt;D xsi:type="xsd:double"&gt;-31.9601328903654&lt;/D&gt;&lt;/FQL&gt;&lt;FQL&gt;&lt;Q&gt;CPALM-FDS^FG_PRICE(0)/MAX(FG_PRICE(0,-1AY))&lt;/Q&gt;&lt;R&gt;1&lt;/R&gt;&lt;C&gt;1&lt;/C&gt;&lt;D xsi:type="xsd:double"&gt;0.850622406639004&lt;/D&gt;&lt;/FQL&gt;&lt;FQL&gt;&lt;Q&gt;MCHI^FG_PRICE(0)&lt;/Q&gt;&lt;R&gt;1&lt;/R&gt;&lt;C&gt;1&lt;/C&gt;&lt;D xsi:type="xsd:double"&gt;47.44&lt;/D&gt;&lt;/FQL&gt;&lt;FQL&gt;&lt;Q&gt;EWW^FG_PRICE_MAVG(0,,,,60)&lt;/Q&gt;&lt;R&gt;1&lt;/R&gt;&lt;C&gt;1&lt;/C&gt;&lt;D xsi:type="xsd:double"&gt;67.114&lt;/D&gt;&lt;/FQL&gt;&lt;FQL&gt;&lt;Q&gt;EPHE^FG_PRICE_MAVG(0,,,,60)&lt;/Q&gt;&lt;R&gt;1&lt;/R&gt;&lt;C&gt;1&lt;/C&gt;&lt;D xsi:type="xsd:double"&gt;26.596834&lt;/D&gt;&lt;/FQL&gt;&lt;FQL&gt;&lt;Q&gt;KSA^FG_TOTAL_RETURNC(0,-1AM)&lt;/Q&gt;&lt;R&gt;1&lt;/R&gt;&lt;C&gt;1&lt;/C&gt;&lt;D xsi:type="xsd:double"&gt;-1.2760997&lt;/D&gt;&lt;/FQL&gt;&lt;FQL&gt;&lt;Q&gt;QAT^FG_TOTAL_RETURNC(0,-3AM)&lt;/Q&gt;&lt;R&gt;1&lt;/R&gt;&lt;C&gt;1&lt;/C&gt;&lt;D xsi:type="xsd:double"&gt;-0.29609203&lt;/D&gt;&lt;/FQL&gt;&lt;FQL&gt;&lt;Q&gt;INDA^PERCENT_CHANGE(FMA_EPS(+1,0,,,,"PORTAGG","MEAN"),FMA_EPS(+1,-3AM,,,,"PORTAGG","MEAN"))&lt;/Q&gt;&lt;R&gt;1&lt;/R&gt;&lt;C&gt;1&lt;/C&gt;&lt;D xsi:type="xsd:double"&gt;0.229836311293141&lt;/D&gt;&lt;/FQL&gt;&lt;FQL&gt;&lt;Q&gt;EWW^P_PRICE(0)/P_PRICE_HIGH_PR(0,,,,,,"PRICE","INTRA","52W")&lt;/Q&gt;&lt;R&gt;1&lt;/R&gt;&lt;C&gt;1&lt;/C&gt;&lt;D xsi:type="xsd:double"&gt;0.96962875&lt;/D&gt;&lt;/FQL&gt;&lt;FQL&gt;&lt;Q&gt;EPOL^FG_TOTAL_RETURNC(0,-1AM)&lt;/Q&gt;&lt;R&gt;1&lt;/R&gt;&lt;C&gt;1&lt;/C&gt;&lt;D xsi:type="xsd:double"&gt;12.87086&lt;/D&gt;&lt;/FQL&gt;&lt;FQL&gt;&lt;Q&gt;SPY^P_PRICE(0)/P_PRICE_HIGH_PR(0,,,,,,"PRICE","INTRA","52W")&lt;/Q&gt;&lt;R&gt;1&lt;/R&gt;&lt;C&gt;1&lt;/C&gt;&lt;D xsi:type="xsd:double"&gt;0.99610215&lt;/D&gt;&lt;/FQL&gt;&lt;FQL&gt;&lt;Q&gt;SET-BKK^SIZE(FG_CONSTITUENTS)&lt;/Q&gt;&lt;R&gt;1&lt;/R&gt;&lt;C&gt;1&lt;/C&gt;&lt;D xsi:type="xsd:long"&gt;1&lt;/D&gt;&lt;/FQL&gt;&lt;FQL&gt;&lt;Q&gt;EWZ^FMA_COS_DOWN("EPS","1M",+1,NOW,,,"PORTAGG","MEANR")&lt;/Q&gt;&lt;R&gt;1&lt;/R&gt;&lt;C&gt;1&lt;/C&gt;&lt;D xsi:type="xsd:double"&gt;23&lt;/D&gt;&lt;/FQL&gt;&lt;FQL&gt;&lt;Q&gt;EPOL^FMA_COS_UP("EPS","1M",+1,NOW,,,"PORTAGG","MEANR")&lt;/Q&gt;&lt;R&gt;1&lt;/R&gt;&lt;C&gt;1&lt;/C&gt;&lt;D xsi:type="xsd:double"&gt;8&lt;/D&gt;&lt;/FQL&gt;&lt;FQL&gt;&lt;Q&gt;MCHI^FMA_RBICS_REV_CURRENT(30, LOC, "PORTAGG")&lt;/Q&gt;&lt;R&gt;1&lt;/R&gt;&lt;C&gt;1&lt;/C&gt;&lt;D xsi:type="xsd:double"&gt;24.0189202058001&lt;/D&gt;&lt;/FQL&gt;&lt;FQL&gt;&lt;Q&gt;SET-BKK^FG_ROE(0)&lt;/Q&gt;&lt;R&gt;1&lt;/R&gt;&lt;C&gt;1&lt;/C&gt;&lt;D xsi:type="xsd:double"&gt;7.55509028811302&lt;/D&gt;&lt;/FQL&gt;&lt;FQL&gt;&lt;Q&gt;REFSAREPO-FDS^PROPER_NAME(0,,,"SECURITY","NAME")&lt;/Q&gt;&lt;R&gt;1&lt;/R&gt;&lt;C&gt;1&lt;/C&gt;&lt;D xsi:type="xsd:string"&gt;Saudi Arabia Repo Rate&lt;/D&gt;&lt;/FQL&gt;&lt;FQL&gt;&lt;Q&gt;REFINREPO-FDS^(SUBARRAY(NOT_NA(NO_REPEAT_F(FG_YIELD(NOW,-10AY,D))),0,1)-SUBARRAY(NOT_NA(NO_REPEAT_F(FG_YIELD(NOW,-10AY,D))),1,1))*100&lt;/Q&gt;&lt;R&gt;1&lt;/R&gt;&lt;C&gt;1&lt;/C&gt;&lt;D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xsi:type="xsd:double"&gt;25&lt;/D&gt;&lt;/FQL&gt;&lt;FQL&gt;&lt;Q&gt;REFTWDISC-FDS^FG_YIELD(NOW,,,0)&lt;/Q&gt;&lt;R&gt;1&lt;/R&gt;&lt;C&gt;1&lt;/C&gt;&lt;D xsi:type="xsd:double"&gt;2&lt;/D&gt;&lt;/FQL&gt;&lt;FQL&gt;&lt;Q&gt;EWZ^FMA_EVAL_EBITDA(NTMA,0,,,"PORTAGG","MEANR")&lt;/Q&gt;&lt;R&gt;1&lt;/R&gt;&lt;C&gt;1&lt;/C&gt;&lt;D xsi:type="xsd:double"&gt;4.68778853520266&lt;/D&gt;&lt;/FQL&gt;&lt;FQL&gt;&lt;Q&gt;EWW^JULIAN(FMA_DIV_YLD(NTMA,NOW,NOW,M,"PORTAGG","MEANR").DATES)&lt;/Q&gt;&lt;R&gt;1&lt;/R&gt;&lt;C&gt;1&lt;/C&gt;&lt;D xsi:type="xsd:long"&gt;45412&lt;/D&gt;&lt;/FQL&gt;&lt;FQL&gt;&lt;Q&gt;EPU^FMA_PE(NTMA,0,,,"PORTAGG","MEANR")&lt;/Q&gt;&lt;R&gt;1&lt;/R&gt;&lt;C&gt;1&lt;/C&gt;&lt;D xsi:type="xsd:double"&gt;13.871813788768&lt;/D&gt;&lt;/FQL&gt;&lt;FQL&gt;&lt;Q&gt;CNYA^JULIAN(FMA_DIV_YLD(NTMA,NOW,NOW,M,"PORTAGG","MEANR").DATES)&lt;/Q&gt;&lt;R&gt;1&lt;/R&gt;&lt;C&gt;1&lt;/C&gt;&lt;D xsi:type="xsd:long"&gt;45412&lt;/D&gt;&lt;/FQL&gt;&lt;FQL&gt;&lt;Q&gt;QAT^FMA_ROE(NTMA,-20AY,NOW,FY,"PORTAGG","MEANR")&lt;/Q&gt;&lt;R&gt;20&lt;/R&gt;&lt;C&gt;1&lt;/C&gt;&lt;D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xsi:type="xsd:double"&gt;2.004&lt;/D&gt;&lt;/FQL&gt;&lt;FQL&gt;&lt;Q&gt;USDTHB^STD(FG_PRICE_CHANGE(0,-3AY,M))&lt;/Q&gt;&lt;R&gt;1&lt;/R&gt;&lt;C&gt;1&lt;/C&gt;&lt;D xsi:type="xsd:double"&gt;2.99071471703012&lt;/D&gt;&lt;/FQL&gt;&lt;FQL&gt;&lt;Q&gt;USDZAR^FG_PRICE_CHANGE(0,-6AM)&lt;/Q&gt;&lt;R&gt;1&lt;/R&gt;&lt;C&gt;1&lt;/C&gt;&lt;D xsi:type="xsd:double"&gt;-1.0688245&lt;/D&gt;&lt;/FQL&gt;&lt;FQL&gt;&lt;Q&gt;USDMXN^FG_PRICE_CHANGE(0,-3AM)&lt;/Q&gt;&lt;R&gt;1&lt;/R&gt;&lt;C&gt;1&lt;/C&gt;&lt;D xsi:type="xsd:double"&gt;-2.6471913&lt;/D&gt;&lt;/FQL&gt;&lt;FQL&gt;&lt;Q&gt;USDPEN^STD(FG_PRICE_CHANGE(0,-1AY,AM))&lt;/Q&gt;&lt;R&gt;1&lt;/R&gt;&lt;C&gt;1&lt;/C&gt;&lt;D xsi:type="xsd:double"&gt;2.46257166980126&lt;/D&gt;&lt;/FQL&gt;&lt;FQL&gt;&lt;Q&gt;ECH^P_PRICE_RETURNS_PR('52W',2,-10AY,0,AM)&lt;/Q&gt;&lt;R&gt;121&lt;/R&gt;&lt;C&gt;1&lt;/C&gt;&lt;D xsi:type="xsd:double"&gt;-21.095102&lt;/D&gt;&lt;D xsi:type="xsd:double"&gt;-17.53214&lt;/D&gt;&lt;D xsi:type="xsd:double"&gt;-12.628752&lt;/D&gt;&lt;D xsi:type="xsd:double"&gt;-9.553504&lt;/D&gt;&lt;D xsi:type="xsd:double"&gt;-13.719606&lt;/D&gt;&lt;D xsi:type="xsd:double"&gt;-19.437849&lt;/D&gt;&lt;D xsi:type="xsd:double"&gt;-12.92466&lt;/D&gt;&lt;D xsi:type="xsd:double"&gt;-14.18767&lt;/D&gt;&lt;D xsi:type="xsd:double"&gt;-15.981447&lt;/D&gt;&lt;D xsi:type="xsd:double"&gt;-6.757003&lt;/D&gt;&lt;D xsi:type="xsd:double"&gt;-7.878089&lt;/D&gt;&lt;D xsi:type="xsd:double"&gt;-8.178276&lt;/D&gt;&lt;D xsi:type="xsd:double"&gt;-4.81236&lt;/D&gt;&lt;D xsi:type="xsd:double"&gt;-11.079645&lt;/D&gt;&lt;D xsi:type="xsd:double"&gt;-15.237576&lt;/D&gt;&lt;D xsi:type="xsd:double"&gt;-21.251328&lt;/D&gt;&lt;D xsi:type="xsd:double"&gt;-15.925175&lt;/D&gt;&lt;D xsi:type="xsd:double"&gt;-11.053777&lt;/D&gt;&lt;D xsi:type="xsd:double"&gt;-20.507431&lt;/D&gt;&lt;D xsi:type="xsd:double"&gt;-16.264534&lt;/D&gt;&lt;D xsi:type="xsd:double"&gt;-19.417107&lt;/D&gt;&lt;D xsi:type="xsd:double"&gt;-16.080261&lt;/D&gt;&lt;D xsi:type="xsd:double"&gt;-2.6901603&lt;/D&gt;&lt;D xsi:type="xsd:double"&gt;-10.91885&lt;/D&gt;&lt;D xsi:type="xsd:double"&gt;-17.666603&lt;/D&gt;&lt;D xsi:type="xsd:double"&gt;-6.860137&lt;/D&gt;&lt;D xsi:type="xsd:double"&gt;3.1221032&lt;/D&gt;&lt;D xsi:type="xsd:double"&gt;14.33394&lt;/D&gt;&lt;D xsi:type="xsd:double"&gt;3.6664128&lt;/D&gt;&lt;D xsi:type="xsd:double"&gt;7.1137786&lt;/D&gt;&lt;D xsi:type="xsd:double"&gt;16.038311&lt;/D&gt;&lt;D xsi:type="xsd:double"&gt;20.508612&lt;/D&gt;&lt;D xsi:type="xsd:double"&gt;32.867348&lt;/D&gt;&lt;D xsi:type="xsd:double"&gt;23.783648&lt;/D&gt;&lt;D xsi:type="xsd:double"&gt;17.934847&lt;/D&gt;&lt;D xsi:type="xsd:double"&gt;25.449896&lt;/D&gt;&lt;D xsi:type="xsd:double"&gt;22.910034&lt;/D&gt;&lt;D xsi:type="xsd:double"&gt;23.598183&lt;/D&gt;&lt;D xsi:type="xsd:double"&gt;19.322659&lt;/D&gt;&lt;D xsi:type="xsd:double"&gt;22.368717&lt;/D&gt;&lt;D xsi:type="xsd:double"&gt;35.58624&lt;/D&gt;&lt;D xsi:type="xsd:double"&gt;39.057243&lt;/D&gt;&lt;D xsi:type="xsd:double"&gt;36.41298&lt;/D&gt;&lt;D xsi:type="xsd:double"&gt;26.213444&lt;/D&gt;&lt;D xsi:type="xsd:double"&gt;44.562103&lt;/D&gt;&lt;D xsi:type="xsd:double"&gt;34.755314&lt;/D&gt;&lt;D xsi:type="xsd:double"&gt;27.507591&lt;/D&gt;&lt;D xsi:type="xsd:double"&gt;22.54274&lt;/D&gt;&lt;D xsi:type="xsd:double"&gt;22.528576&lt;/D&gt;&lt;D xsi:type="xsd:double"&gt;16.407442&lt;/D&gt;&lt;D xsi:type="xsd:double"&gt;6.1567783&lt;/D&gt;&lt;D xsi:type="xsd:double"&gt;-2.060026&lt;/D&gt;&lt;D xsi:type="xsd:double"&gt;-6.243217&lt;/D&gt;&lt;D xsi:type="xsd:double"&gt;-13.948518&lt;/D&gt;&lt;D xsi:type="xsd:double"&gt;-8.627415&lt;/D&gt;&lt;D xsi:type="xsd:double"&gt;-9.444589&lt;/D&gt;&lt;D xsi:type="xsd:double"&gt;-15.421522&lt;/D&gt;&lt;D xsi:type="xsd:double"&gt;-15.46821&lt;/D&gt;&lt;D xsi:type="xsd:double"&gt;-13.901835&lt;/D&gt;&lt;D xsi:type="xsd:double"&gt;-17.017437&lt;/D&gt;&lt;D xsi:type="xsd:double"&gt;-21.99495&lt;/D&gt;&lt;D xsi:type="xsd:double"&gt;-18.158413&lt;/D&gt;&lt;D xsi:type="xsd:double"&gt;-11.597562&lt;/D&gt;&lt;D xsi:type="xsd:double"&gt;-15.558547&lt;/D&gt;&lt;D xsi:type="xsd:double"&gt;-12.721199&lt;/D&gt;&lt;D xsi:type="xsd:double"&gt;-7.65751&lt;/D&gt;&lt;D xsi:type="xsd:double"&gt;-22.116734&lt;/D&gt;&lt;D xsi:type="xsd:double"&gt;-18.086725&lt;/D&gt;&lt;D xsi:type="xsd:double"&gt;-24.48858&lt;/D&gt;&lt;D xsi:type="xsd:double"&gt;-29.738785&lt;/D&gt;&lt;D xsi:type="xsd:double"&gt;-51.824768&lt;/D&gt;&lt;D xsi:type="xsd:double"&gt;-45.127697&lt;/D&gt;&lt;D xsi:type="xsd:double"&gt;-41.261967&lt;/D&gt;&lt;D xsi:type="xsd:double"&gt;-31.797153&lt;/D&gt;&lt;D xsi:type="xsd:double"&gt;-32.982487&lt;/D&gt;&lt;D xsi:type="xsd:double"&gt;-26.706863&lt;/D&gt;&lt;D xsi:type="xsd:double"&gt;-32.44595&lt;/D&gt;&lt;D xsi:type="xsd:double"&gt;-36.845215&lt;/D&gt;&lt;D xsi:type="xsd:double"&gt;-15.991444&lt;/D&gt;&lt;D xsi:type="xsd:double"&gt;-9.200221&lt;/D&gt;&lt;D xsi:type="xsd:double"&gt;-3.0127525&lt;/D&gt;&lt;D xsi:type="xsd:double"&gt;7.438755&lt;/D&gt;&lt;D xsi:type="xsd:double"&gt;68.118515&lt;/D&gt;&lt;D xsi:type="xsd:double"&gt;54.478477&lt;/D&gt;&lt;D xsi:type="xsd:double"&gt;29.062675&lt;/D&gt;&lt;D xsi:type="xsd:double"&gt;13.099539&lt;/D&gt;&lt;D xsi:type="xsd:double"&gt;2.2275925&lt;/D&gt;&lt;D xsi:type="xsd:double"&gt;4.6086073&lt;/D&gt;&lt;D xsi:type="xsd:double"&gt;10.405803&lt;/D&gt;&lt;D xsi:type="xsd:double"&gt;2.055347&lt;/D&gt;&lt;D xsi:type="xsd:double"&gt;-7.470107&lt;/D&gt;&lt;D xsi:type="xsd:double"&gt;-15.200692&lt;/D&gt;&lt;D xsi:type="xsd:double"&gt;-19.111282&lt;/D&gt;&lt;D xsi:type="xsd:double"&gt;-16.081364&lt;/D&gt;&lt;D xsi:type="xsd:double"&gt;-15.432703&lt;/D&gt;&lt;D xsi:type="xsd:double"&gt;-15.796405&lt;/D&gt;&lt;D xsi:type="xsd:double"&gt;-0.6809473&lt;/D&gt;&lt;D xsi:type="xsd:double"&gt;-4.2332945&lt;/D&gt;&lt;D xsi:type="xsd:double"&gt;-4.630393&lt;/D&gt;&lt;D xsi:type="xsd:double"&gt;10.557795&lt;/D&gt;&lt;D xsi:type="xsd:double"&gt;4.7103167&lt;/D&gt;&lt;D xsi:type="xsd:double"&gt;7.839036&lt;/D&gt;&lt;D xsi:type="xsd:double"&gt;10.207963&lt;/D&gt;&lt;D xsi:type="xsd:double"&gt;11.716377&lt;/D&gt;&lt;D xsi:type="xsd:double"&gt;16.954113&lt;/D&gt;&lt;D xsi:type="xsd:double"&gt;19.483543&lt;/D&gt;&lt;D xsi:type="xsd:double"&gt;2.0646095&lt;/D&gt;&lt;D xsi:type="xsd:double"&gt;12.896442&lt;/D&gt;&lt;D xsi:type="xsd:double"&gt;15.58218&lt;/D&gt;&lt;D xsi:type="xsd:double"&gt;20.596552&lt;/D&gt;&lt;D xsi:type="xsd:double"&gt;38.078762&lt;/D&gt;&lt;D xsi:type="xsd:double"&gt;9.795177&lt;/D&gt;&lt;D xsi:type="xsd:double"&gt;7.4912667&lt;/D&gt;&lt;D xsi:type="xsd:double"&gt;14.239704&lt;/D&gt;&lt;D xsi:type="xsd:double"&gt;9.350157&lt;/D&gt;&lt;D xsi:type="xsd:double"&gt;16.638052&lt;/D&gt;&lt;D xsi:type="xsd:double"&gt;-3.809452&lt;/D&gt;&lt;D xsi:type="xsd:double"&gt;-10.525054&lt;/D&gt;&lt;D xsi:type="xsd:double"&gt;5.2751064&lt;/D&gt;&lt;D xsi:type="xsd:double"&gt;-8.02669&lt;/D&gt;&lt;D xsi:type="xsd:double"&gt;2.3447156&lt;/D&gt;&lt;/FQL&gt;&lt;FQL&gt;&lt;Q&gt;BRENT-FDS^FG_PRICE_MAVG(0,,,,30)&lt;/Q&gt;&lt;R&gt;1&lt;/R&gt;&lt;C&gt;1&lt;/C&gt;&lt;D xsi:type="xsd:double"&gt;85.86&lt;/D&gt;&lt;/FQL&gt;&lt;FQL&gt;&lt;Q&gt;VNM^FG_PRICE(0)&lt;/Q&gt;&lt;R&gt;1&lt;/R&gt;&lt;C&gt;1&lt;/C&gt;&lt;D xsi:type="xsd:double"&gt;12.95&lt;/D&gt;&lt;/FQL&gt;&lt;FQL&gt;&lt;Q&gt;TUR^FG_TOTAL_RETURNC(0,-12AM)&lt;/Q&gt;&lt;R&gt;1&lt;/R&gt;&lt;C&gt;1&lt;/C&gt;&lt;D xsi:type="xsd:double"&gt;47.153175&lt;/D&gt;&lt;/FQL&gt;&lt;FQL&gt;&lt;Q&gt;EWZ^P_PRICE(0)/P_PRICE_LOW_PR(0,,,,,,"PRICE","INTRA","52W")-1&lt;/Q&gt;&lt;R&gt;1&lt;/R&gt;&lt;C&gt;1&lt;/C&gt;&lt;D xsi:type="xsd:double"&gt;0.117367506&lt;/D&gt;&lt;/FQL&gt;&lt;FQL&gt;&lt;Q&gt;EWM^FG_TOTAL_RETURNC(0,-3AM)&lt;/Q&gt;&lt;R&gt;1&lt;/R&gt;&lt;C&gt;1&lt;/C&gt;&lt;D xsi:type="xsd:double"&gt;8.785057&lt;/D&gt;&lt;/FQL&gt;&lt;FQL&gt;&lt;Q&gt;ECH^FG_TOTAL_RETURNC(0,-12AM)&lt;/Q&gt;&lt;R&gt;1&lt;/R&gt;&lt;C&gt;1&lt;/C&gt;&lt;D xsi:type="xsd:double"&gt;2.3447156&lt;/D&gt;&lt;/FQL&gt;&lt;FQL&gt;&lt;Q&gt;SPY^PERCENT_CHANGE(FMA_EPS(+1,0,,,,"PORTAGG","MEAN"),FMA_EPS(+1,-1AM,,,,"PORTAGG","MEAN"))&lt;/Q&gt;&lt;R&gt;1&lt;/R&gt;&lt;C&gt;1&lt;/C&gt;&lt;D xsi:type="xsd:double"&gt;0.592391645584935&lt;/D&gt;&lt;/FQL&gt;&lt;FQL&gt;&lt;Q&gt;REFCNRMB-FDS^FG_YIELD(NOW,,,0)&lt;/Q&gt;&lt;R&gt;1&lt;/R&gt;&lt;C&gt;1&lt;/C&gt;&lt;D xsi:type="xsd:double"&gt;3.45&lt;/D&gt;&lt;/FQL&gt;&lt;FQL&gt;&lt;Q&gt;CC_BR^IMF_IFS_RCPI_Q(0)&lt;/Q&gt;&lt;R&gt;1&lt;/R&gt;&lt;C&gt;1&lt;/C&gt;&lt;D xsi:type="xsd:double"&gt;4.3081307&lt;/D&gt;&lt;/FQL&gt;&lt;FQL&gt;&lt;Q&gt;VGK^FMA_EVAL_EBITDA(NTMA,0,,,"PORTAGG","MEANR")&lt;/Q&gt;&lt;R&gt;1&lt;/R&gt;&lt;C&gt;1&lt;/C&gt;&lt;D xsi:type="xsd:double"&gt;9.01990404265644&lt;/D&gt;&lt;/FQL&gt;&lt;FQL&gt;&lt;Q&gt;CAGDPY@AE^EE_ACTUAL_ANNUAL(MED,0)&lt;/Q&gt;&lt;R&gt;1&lt;/R&gt;&lt;C&gt;1&lt;/C&gt;&lt;D xsi:type="xsd:double"&gt;12.15&lt;/D&gt;&lt;/FQL&gt;&lt;FQL&gt;&lt;Q&gt;CAGDPY@TW^EE_ACTUAL_ANNUAL(MED,+1)&lt;/Q&gt;&lt;R&gt;1&lt;/R&gt;&lt;C&gt;1&lt;/C&gt;&lt;D xsi:type="xsd:double"&gt;13.5&lt;/D&gt;&lt;/FQL&gt;&lt;FQL&gt;&lt;Q&gt;USDIDR^STD(FG_PRICE_CHANGE(0,-3AY,M))&lt;/Q&gt;&lt;R&gt;1&lt;/R&gt;&lt;C&gt;1&lt;/C&gt;&lt;D xsi:type="xsd:double"&gt;1.56312460147422&lt;/D&gt;&lt;/FQL&gt;&lt;FQL&gt;&lt;Q&gt;ECH^FMA_PE(LTMA,-10AY,0,AM,"PORTAGG","MEANR")&lt;/Q&gt;&lt;R&gt;121&lt;/R&gt;&lt;C&gt;1&lt;/C&gt;&lt;D xsi:type="xsd:double"&gt;15.8634635294108&lt;/D&gt;&lt;D xsi:type="xsd:double"&gt;15.7684645118662&lt;/D&gt;&lt;D xsi:type="xsd:double"&gt;16.1998404707406&lt;/D&gt;&lt;D xsi:type="xsd:double"&gt;16.4130146064592&lt;/D&gt;&lt;D xsi:type="xsd:double"&gt;16.5761160761053&lt;/D&gt;&lt;D xsi:type="xsd:double"&gt;15.9503131629912&lt;/D&gt;&lt;D xsi:type="xsd:double"&gt;16.382600821972&lt;/D&gt;&lt;D xsi:type="xsd:double"&gt;16.3321958024603&lt;/D&gt;&lt;D xsi:type="xsd:double"&gt;15.8195303560521&lt;/D&gt;&lt;D xsi:type="xsd:double"&gt;16.7789685363254&lt;/D&gt;&lt;D xsi:type="xsd:double"&gt;16.4566926582801&lt;/D&gt;&lt;D xsi:type="xsd:double"&gt;16.4125894930093&lt;/D&gt;&lt;D xsi:type="xsd:double"&gt;16.4535209360284&lt;/D&gt;&lt;D xsi:type="xsd:double"&gt;16.147401573925&lt;/D&gt;&lt;D xsi:type="xsd:double"&gt;15.4629178595361&lt;/D&gt;&lt;D xsi:type="xsd:double"&gt;15.1567142926848&lt;/D&gt;&lt;D xsi:type="xsd:double"&gt;15.2962702335241&lt;/D&gt;&lt;D xsi:type="xsd:double"&gt;15.5300597461282&lt;/D&gt;&lt;D xsi:type="xsd:double"&gt;15.8424603225908&lt;/D&gt;&lt;D xsi:type="xsd:double"&gt;16.1926871110385&lt;/D&gt;&lt;D xsi:type="xsd:double"&gt;15.0357859978968&lt;/D&gt;&lt;D xsi:type="xsd:double"&gt;15.7967813702594&lt;/D&gt;&lt;D xsi:type="xsd:double"&gt;15.4616479950797&lt;/D&gt;&lt;D xsi:type="xsd:double"&gt;15.370389889523&lt;/D&gt;&lt;D xsi:type="xsd:double"&gt;15.2841736960103&lt;/D&gt;&lt;D xsi:type="xsd:double"&gt;15.0581759543624&lt;/D&gt;&lt;D xsi:type="xsd:double"&gt;15.7395936960861&lt;/D&gt;&lt;D xsi:type="xsd:double"&gt;15.9524214487309&lt;/D&gt;&lt;D xsi:type="xsd:double"&gt;15.9132599866376&lt;/D&gt;&lt;D xsi:type="xsd:double"&gt;16.5700082412399&lt;/D&gt;&lt;D xsi:type="xsd:double"&gt;16.5067892363101&lt;/D&gt;&lt;D xsi:type="xsd:double"&gt;15.7173605005766&lt;/D&gt;&lt;D xsi:type="xsd:double"&gt;15.7804293917323&lt;/D&gt;&lt;D xsi:type="xsd:double"&gt;16.6580976431446&lt;/D&gt;&lt;D xsi:type="xsd:double"&gt;16.8913525316466&lt;/D&gt;&lt;D xsi:type="xsd:double"&gt;17.1940670597049&lt;/D&gt;&lt;D xsi:type="xsd:double"&gt;17.3425001178208&lt;/D&gt;&lt;D xsi:type="xsd:double"&gt;17.2597546538869&lt;/D&gt;&lt;D xsi:type="xsd:double"&gt;17.9826867178152&lt;/D&gt;&lt;D xsi:type="xsd:double"&gt;18.4850624109251&lt;/D&gt;&lt;D xsi:type="xsd:double"&gt;19.7842131052156&lt;/D&gt;&lt;D xsi:type="xsd:double"&gt;18.0190938998533&lt;/D&gt;&lt;D xsi:type="xsd:double"&gt;17.7309264664813&lt;/D&gt;&lt;D xsi:type="xsd:double"&gt;16.9708382359758&lt;/D&gt;&lt;D xsi:type="xsd:double"&gt;18.4952059128212&lt;/D&gt;&lt;D xsi:type="xsd:double"&gt;17.7731302512759&lt;/D&gt;&lt;D xsi:type="xsd:double"&gt;17.403595880641&lt;/D&gt;&lt;D xsi:type="xsd:double"&gt;17.0489153859742&lt;/D&gt;&lt;D xsi:type="xsd:double"&gt;16.6129335701556&lt;/D&gt;&lt;D xsi:type="xsd:double"&gt;15.761586499424&lt;/D&gt;&lt;D xsi:type="xsd:double"&gt;15.2280128533272&lt;/D&gt;&lt;D xsi:type="xsd:double"&gt;14.9892561298481&lt;/D&gt;&lt;D xsi:type="xsd:double"&gt;15.3057977605811&lt;/D&gt;&lt;D xsi:type="xsd:double"&gt;17.1690936352764&lt;/D&gt;&lt;D xsi:type="xsd:double"&gt;17.5421625913305&lt;/D&gt;&lt;D xsi:type="xsd:double"&gt;16.4009722672893&lt;/D&gt;&lt;D xsi:type="xsd:double"&gt;17.8009743604817&lt;/D&gt;&lt;D xsi:type="xsd:double"&gt;17.9091967838578&lt;/D&gt;&lt;D xsi:type="xsd:double"&gt;15.8322287978463&lt;/D&gt;&lt;D xsi:type="xsd:double"&gt;15.7405049046047&lt;/D&gt;&lt;D xsi:type="xsd:double"&gt;15.4770310117659&lt;/D&gt;&lt;D xsi:type="xsd:double"&gt;15.757703273554&lt;/D&gt;&lt;D xsi:type="xsd:double"&gt;16.067209625616&lt;/D&gt;&lt;D xsi:type="xsd:double"&gt;15.2364089401442&lt;/D&gt;&lt;D xsi:type="xsd:double"&gt;16.5944796763183&lt;/D&gt;&lt;D xsi:type="xsd:double"&gt;17.1731096503246&lt;/D&gt;&lt;D xsi:type="xsd:double"&gt;15.7506717720101&lt;/D&gt;&lt;D xsi:type="xsd:double"&gt;15.8776169388936&lt;/D&gt;&lt;D xsi:type="xsd:double"&gt;15.8187486157745&lt;/D&gt;&lt;D xsi:type="xsd:double"&gt;14.7779857568301&lt;/D&gt;&lt;D xsi:type="xsd:double"&gt;14.9426506908813&lt;/D&gt;&lt;D xsi:type="xsd:double"&gt;15.0457315775878&lt;/D&gt;&lt;D xsi:type="xsd:double"&gt;15.1787104354596&lt;/D&gt;&lt;D xsi:type="xsd:double"&gt;16.6831465266271&lt;/D&gt;&lt;D xsi:type="xsd:double"&gt;17.2611759547868&lt;/D&gt;&lt;D xsi:type="xsd:double"&gt;19.3780923079645&lt;/D&gt;&lt;D xsi:type="xsd:double"&gt;19.2508906926619&lt;/D&gt;&lt;D xsi:type="xsd:double"&gt;19.6346614063867&lt;/D&gt;&lt;D xsi:type="xsd:double"&gt;22.241717142034&lt;/D&gt;&lt;D xsi:type="xsd:double"&gt;24.4137655225416&lt;/D&gt;&lt;D xsi:type="xsd:double"&gt;24.1942776128309&lt;/D&gt;&lt;D xsi:type="xsd:double"&gt;26.4022377310183&lt;/D&gt;&lt;D xsi:type="xsd:double"&gt;31.620924736317&lt;/D&gt;&lt;D xsi:type="xsd:double"&gt;29.6861737272538&lt;/D&gt;&lt;D xsi:type="xsd:double"&gt;26.7352216108423&lt;/D&gt;&lt;D xsi:type="xsd:double"&gt;24.6868667210236&lt;/D&gt;&lt;D xsi:type="xsd:double"&gt;22.2318377908955&lt;/D&gt;&lt;D xsi:type="xsd:double"&gt;19.7963915467202&lt;/D&gt;&lt;D xsi:type="xsd:double"&gt;17.7221313433416&lt;/D&gt;&lt;D xsi:type="xsd:double"&gt;14.9783176721339&lt;/D&gt;&lt;D xsi:type="xsd:double"&gt;12.5747822636612&lt;/D&gt;&lt;D xsi:type="xsd:double"&gt;10.304767456444&lt;/D&gt;&lt;D xsi:type="xsd:double"&gt;9.43570307436205&lt;/D&gt;&lt;D xsi:type="xsd:double"&gt;9.5067105130952&lt;/D&gt;&lt;D xsi:type="xsd:double"&gt;9.8411251848672&lt;/D&gt;&lt;D xsi:type="xsd:double"&gt;9.76061282386526&lt;/D&gt;&lt;D xsi:type="xsd:double"&gt;9.52789227892332&lt;/D&gt;&lt;D xsi:type="xsd:double"&gt;8.21553395742917&lt;/D&gt;&lt;D xsi:type="xsd:double"&gt;7.71322226560273&lt;/D&gt;&lt;D xsi:type="xsd:double"&gt;7.49764336042476&lt;/D&gt;&lt;D xsi:type="xsd:double"&gt;7.83346265691851&lt;/D&gt;&lt;D xsi:type="xsd:double"&gt;7.14024464904602&lt;/D&gt;&lt;D xsi:type="xsd:double"&gt;5.89964344899697&lt;/D&gt;&lt;D xsi:type="xsd:double"&gt;5.50410130679804&lt;/D&gt;&lt;D xsi:type="xsd:double"&gt;5.5839418004578&lt;/D&gt;&lt;D xsi:type="xsd:double"&gt;6.00289673766216&lt;/D&gt;&lt;D xsi:type="xsd:double"&gt;5.82892355392102&lt;/D&gt;&lt;D xsi:type="xsd:double"&gt;6.04357480698736&lt;/D&gt;&lt;D xsi:type="xsd:double"&gt;6.59735472864621&lt;/D&gt;&lt;D xsi:type="xsd:double"&gt;6.81181734648101&lt;/D&gt;&lt;D xsi:type="xsd:double"&gt;7.62699959533695&lt;/D&gt;&lt;D xsi:type="xsd:double"&gt;7.80558534977876&lt;/D&gt;&lt;D xsi:type="xsd:double"&gt;7.89732363892185&lt;/D&gt;&lt;D xsi:type="xsd:double"&gt;8.17259904636872&lt;/D&gt;&lt;D xsi:type="xsd:double"&gt;8.19762712442327&lt;/D&gt;&lt;D xsi:type="xsd:double"&gt;8.51809303869632&lt;/D&gt;&lt;D xsi:type="xsd:double"&gt;8.46700052411113&lt;/D&gt;&lt;D xsi:type="xsd:double"&gt;8.93499745307836&lt;/D&gt;&lt;D xsi:type="xsd:double"&gt;7.29291671109144&lt;/D&gt;&lt;D xsi:type="xsd:double"&gt;7.39093742814662&lt;/D&gt;&lt;D xsi:type="xsd:double"&gt;7.56546736103567&lt;/D&gt;&lt;/FQL&gt;&lt;FQL&gt;&lt;Q&gt;EWW^FG_PRICE_MAVG(0,,,,30)&lt;/Q&gt;&lt;R&gt;1&lt;/R&gt;&lt;C&gt;1&lt;/C&gt;&lt;D xsi:type="xsd:double"&gt;67.13&lt;/D&gt;&lt;/FQL&gt;&lt;FQL&gt;&lt;Q&gt;SPY^FG_TOTAL_RETURNC(0,-6AM)&lt;/Q&gt;&lt;R&gt;1&lt;/R&gt;&lt;C&gt;1&lt;/C&gt;&lt;D xsi:type="xsd:double"&gt;18.295288&lt;/D&gt;&lt;/FQL&gt;&lt;FQL&gt;&lt;Q&gt;EWZ^FMA_COS_UP("EPS","1M",+1,NOW,,,"PORTAGG","MEANR")&lt;/Q&gt;&lt;R&gt;1&lt;/R&gt;&lt;C&gt;1&lt;/C&gt;&lt;D xsi:type="xsd:double"&gt;21&lt;/D&gt;&lt;/FQL&gt;&lt;FQL&gt;&lt;Q&gt;INDA^FMA_RBICS_REV_CURRENT(30, LOC, "PORTAGG")&lt;/Q&gt;&lt;R&gt;1&lt;/R&gt;&lt;C&gt;1&lt;/C&gt;&lt;D xsi:type="xsd:double"&gt;30.3196101720208&lt;/D&gt;&lt;/FQL&gt;&lt;FQL&gt;&lt;Q&gt;REFVNDISC-FDS^(SUBARRAY(NOT_NA(NO_REPEAT_F(FG_YIELD(NOW,-10AY,D))),0,1)-SUBARRAY(NOT_NA(NO_REPEAT_F(FG_YIELD(NOW,-10AY,D))),1,1))*100&lt;/Q&gt;&lt;R&gt;1&lt;/R&gt;&lt;C&gt;1&lt;/C&gt;&lt;D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xsi:type="xsd:double"&gt;-50&lt;/D&gt;&lt;/FQL&gt;&lt;FQL&gt;&lt;Q&gt;REFTWDISC-FDS^PROPER_NAME(0,,,"SECURITY","NAME")&lt;/Q&gt;&lt;R&gt;1&lt;/R&gt;&lt;C&gt;1&lt;/C&gt;&lt;D xsi:type="xsd:string"&gt;Taiwan China Discount Rate&lt;/D&gt;&lt;/FQL&gt;&lt;FQL&gt;&lt;Q&gt;EWT^FMA_EVAL_EBIT(LTMA,NOW,NOW,M,"PORTAGG","MEANR")&lt;/Q&gt;&lt;R&gt;1&lt;/R&gt;&lt;C&gt;1&lt;/C&gt;&lt;D xsi:type="xsd:double"&gt;19.9636831788479&lt;/D&gt;&lt;/FQL&gt;&lt;FQL&gt;&lt;Q&gt;CC_US^IMF_IFS_RCPI_Q(0)&lt;/Q&gt;&lt;R&gt;1&lt;/R&gt;&lt;C&gt;1&lt;/C&gt;&lt;D xsi:type="xsd:double"&gt;3.209516&lt;/D&gt;&lt;/FQL&gt;&lt;FQL&gt;&lt;Q&gt;USDTHB^STD(FG_PRICE_CHANGE(0,-1AY,AM))&lt;/Q&gt;&lt;R&gt;1&lt;/R&gt;&lt;C&gt;1&lt;/C&gt;&lt;D xsi:type="xsd:double"&gt;1.77068814627873&lt;/D&gt;&lt;/FQL&gt;&lt;FQL&gt;&lt;Q&gt;USDPEN^FG_PRICE_CHANGE(0,-6AM)&lt;/Q&gt;&lt;R&gt;1&lt;/R&gt;&lt;C&gt;1&lt;/C&gt;&lt;D xsi:type="xsd:double"&gt;-1.1016965&lt;/D&gt;&lt;/FQL&gt;&lt;FQL&gt;&lt;Q&gt;TRYUS10Y-FDS^FG_YIELD(-10AY,0,Y,,"YTM")&lt;/Q&gt;&lt;R&gt;10&lt;/R&gt;&lt;C&gt;1&lt;/C&gt;&lt;D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xsi:type="xsd:double"&gt;3.8791&lt;/D&gt;&lt;/FQL&gt;&lt;FQL&gt;&lt;Q&gt;USDQAR^FG_PRICE(0)&lt;/Q&gt;&lt;R&gt;1&lt;/R&gt;&lt;C&gt;1&lt;/C&gt;&lt;D xsi:type="xsd:double"&gt;3.641&lt;/D&gt;&lt;/FQL&gt;&lt;FQL&gt;&lt;Q&gt;USDCNH^STD(FG_PRICE_CHANGE(0,-3AY,M))&lt;/Q&gt;&lt;R&gt;1&lt;/R&gt;&lt;C&gt;1&lt;/C&gt;&lt;D xsi:type="xsd:double"&gt;1.78028996989137&lt;/D&gt;&lt;/FQL&gt;&lt;FQL&gt;&lt;Q&gt;EPOL^FMA_PE(NTMA,-10AY,0,AM,"PORTAGG","MEANR")&lt;/Q&gt;&lt;R&gt;121&lt;/R&gt;&lt;C&gt;1&lt;/C&gt;&lt;D xsi:type="xsd:double"&gt;13.5528960164679&lt;/D&gt;&lt;D xsi:type="xsd:double"&gt;13.73855193056&lt;/D&gt;&lt;D xsi:type="xsd:double"&gt;13.205130925227&lt;/D&gt;&lt;D xsi:type="xsd:double"&gt;13.1294511191567&lt;/D&gt;&lt;D xsi:type="xsd:double"&gt;13.6620350720593&lt;/D&gt;&lt;D xsi:type="xsd:double"&gt;13.2871463321465&lt;/D&gt;&lt;D xsi:type="xsd:double"&gt;13.2877964159051&lt;/D&gt;&lt;D xsi:type="xsd:double"&gt;13.2339205120647&lt;/D&gt;&lt;D xsi:type="xsd:double"&gt;12.9530128207367&lt;/D&gt;&lt;D xsi:type="xsd:double"&gt;13.4286697041631&lt;/D&gt;&lt;D xsi:type="xsd:double"&gt;13.5076656928611&lt;/D&gt;&lt;D xsi:type="xsd:double"&gt;14.6864361891926&lt;/D&gt;&lt;D xsi:type="xsd:double"&gt;14.6023362076159&lt;/D&gt;&lt;D xsi:type="xsd:double"&gt;13.3508844042807&lt;/D&gt;&lt;D xsi:type="xsd:double"&gt;13.1774719615709&lt;/D&gt;&lt;D xsi:type="xsd:double"&gt;12.604380682485&lt;/D&gt;&lt;D xsi:type="xsd:double"&gt;12.7874535682738&lt;/D&gt;&lt;D xsi:type="xsd:double"&gt;12.3589868380789&lt;/D&gt;&lt;D xsi:type="xsd:double"&gt;11.938596834481&lt;/D&gt;&lt;D xsi:type="xsd:double"&gt;11.8600364876524&lt;/D&gt;&lt;D xsi:type="xsd:double"&gt;12.0031391766976&lt;/D&gt;&lt;D xsi:type="xsd:double"&gt;13.0793953781389&lt;/D&gt;&lt;D xsi:type="xsd:double"&gt;13.3724882979228&lt;/D&gt;&lt;D xsi:type="xsd:double"&gt;13.2071568133276&lt;/D&gt;&lt;D xsi:type="xsd:double"&gt;12.1847928076347&lt;/D&gt;&lt;D xsi:type="xsd:double"&gt;11.5494351455481&lt;/D&gt;&lt;D xsi:type="xsd:double"&gt;11.4776413158766&lt;/D&gt;&lt;D xsi:type="xsd:double"&gt;12.3557352384557&lt;/D&gt;&lt;D xsi:type="xsd:double"&gt;11.6255586925626&lt;/D&gt;&lt;D xsi:type="xsd:double"&gt;11.4301887713007&lt;/D&gt;&lt;D xsi:type="xsd:double"&gt;11.2910749258656&lt;/D&gt;&lt;D xsi:type="xsd:double"&gt;11.9919415983667&lt;/D&gt;&lt;D xsi:type="xsd:double"&gt;12.0002043099942&lt;/D&gt;&lt;D xsi:type="xsd:double"&gt;12.7806344595362&lt;/D&gt;&lt;D xsi:type="xsd:double"&gt;12.7590001173423&lt;/D&gt;&lt;D xsi:type="xsd:double"&gt;12.3172274244766&lt;/D&gt;&lt;D xsi:type="xsd:double"&gt;12.2977055543787&lt;/D&gt;&lt;D xsi:type="xsd:double"&gt;12.3596070987777&lt;/D&gt;&lt;D xsi:type="xsd:double"&gt;12.7685729783361&lt;/D&gt;&lt;D xsi:type="xsd:double"&gt;12.4792470668962&lt;/D&gt;&lt;D xsi:type="xsd:double"&gt;12.4728582230754&lt;/D&gt;&lt;D xsi:type="xsd:double"&gt;12.2937903969913&lt;/D&gt;&lt;D xsi:type="xsd:double"&gt;11.7850066070095&lt;/D&gt;&lt;D xsi:type="xsd:double"&gt;11.696953034037&lt;/D&gt;&lt;D xsi:type="xsd:double"&gt;12.6623996835335&lt;/D&gt;&lt;D xsi:type="xsd:double"&gt;11.6770508966233&lt;/D&gt;&lt;D xsi:type="xsd:double"&gt;11.1015815826714&lt;/D&gt;&lt;D xsi:type="xsd:double"&gt;11.4862035084913&lt;/D&gt;&lt;D xsi:type="xsd:double"&gt;11.2184954953334&lt;/D&gt;&lt;D xsi:type="xsd:double"&gt;10.7088831729814&lt;/D&gt;&lt;D xsi:type="xsd:double"&gt;10.4329413809802&lt;/D&gt;&lt;D xsi:type="xsd:double"&gt;10.7323166398942&lt;/D&gt;&lt;D xsi:type="xsd:double"&gt;10.4614298283523&lt;/D&gt;&lt;D xsi:type="xsd:double"&gt;10.4678821174864&lt;/D&gt;&lt;D xsi:type="xsd:double"&gt;10.213591555842&lt;/D&gt;&lt;D xsi:type="xsd:double"&gt;10.673528279525&lt;/D&gt;&lt;D xsi:type="xsd:double"&gt;10.8838759039829&lt;/D&gt;&lt;D xsi:type="xsd:double"&gt;10.7120383106372&lt;/D&gt;&lt;D xsi:type="xsd:double"&gt;11.216363442888&lt;/D&gt;&lt;D xsi:type="xsd:double"&gt;11.2953595434835&lt;/D&gt;&lt;D xsi:type="xsd:double"&gt;10.2025090768732&lt;/D&gt;&lt;D xsi:type="xsd:double"&gt;10.5374248851282&lt;/D&gt;&lt;D xsi:type="xsd:double"&gt;10.7089607267631&lt;/D&gt;&lt;D xsi:type="xsd:double"&gt;9.46265462717494&lt;/D&gt;&lt;D xsi:type="xsd:double"&gt;9.94522991816843&lt;/D&gt;&lt;D xsi:type="xsd:double"&gt;9.95324317724912&lt;/D&gt;&lt;D xsi:type="xsd:double"&gt;10.2795392042737&lt;/D&gt;&lt;D xsi:type="xsd:double"&gt;10.1541035848209&lt;/D&gt;&lt;D xsi:type="xsd:double"&gt;10.5717929834379&lt;/D&gt;&lt;D xsi:type="xsd:double"&gt;10.63091807367&lt;/D&gt;&lt;D xsi:type="xsd:double"&gt;7.78139741462972&lt;/D&gt;&lt;D xsi:type="xsd:double"&gt;10.6565415860334&lt;/D&gt;&lt;D xsi:type="xsd:double"&gt;11.2778798931125&lt;/D&gt;&lt;D xsi:type="xsd:double"&gt;13.0828296489076&lt;/D&gt;&lt;D xsi:type="xsd:double"&gt;12.4628728812645&lt;/D&gt;&lt;D xsi:type="xsd:double"&gt;12.8364509991237&lt;/D&gt;&lt;D xsi:type="xsd:double"&gt;11.7556876286861&lt;/D&gt;&lt;D xsi:type="xsd:double"&gt;11.4433091392916&lt;/D&gt;&lt;D xsi:type="xsd:double"&gt;13.644475910993&lt;/D&gt;&lt;D xsi:type="xsd:double"&gt;13.5659954158199&lt;/D&gt;&lt;D xsi:type="xsd:double"&gt;13.7805030779914&lt;/D&gt;&lt;D xsi:type="xsd:double"&gt;11.2146846752688&lt;/D&gt;&lt;D xsi:type="xsd:double"&gt;11.3896557403006&lt;/D&gt;&lt;D xsi:type="xsd:double"&gt;11.9333792253029&lt;/D&gt;&lt;D xsi:type="xsd:double"&gt;12.8217329171022&lt;/D&gt;&lt;D xsi:type="xsd:double"&gt;12.5663719086132&lt;/D&gt;&lt;D xsi:type="xsd:double"&gt;11.9423612502692&lt;/D&gt;&lt;D xsi:type="xsd:double"&gt;11.9822784187325&lt;/D&gt;&lt;D xsi:type="xsd:double"&gt;11.4559438611636&lt;/D&gt;&lt;D xsi:type="xsd:double"&gt;12.1965512344884&lt;/D&gt;&lt;D xsi:type="xsd:double"&gt;11.5915708506632&lt;/D&gt;&lt;D xsi:type="xsd:double"&gt;10.1231538951755&lt;/D&gt;&lt;D xsi:type="xsd:double"&gt;11.0468011010795&lt;/D&gt;&lt;D xsi:type="xsd:double"&gt;9.96788725641568&lt;/D&gt;&lt;D xsi:type="xsd:double"&gt;9.64881929791274&lt;/D&gt;&lt;D xsi:type="xsd:double"&gt;8.6926705881251&lt;/D&gt;&lt;D xsi:type="xsd:double"&gt;6.96016971549789&lt;/D&gt;&lt;D xsi:type="xsd:double"&gt;6.50397687624773&lt;/D&gt;&lt;D xsi:type="xsd:double"&gt;5.91266903960321&lt;/D&gt;&lt;D xsi:type="xsd:double"&gt;6.24826046402982&lt;/D&gt;&lt;D xsi:type="xsd:double"&gt;5.7969857700436&lt;/D&gt;&lt;D xsi:type="xsd:double"&gt;6.47141665743897&lt;/D&gt;&lt;D xsi:type="xsd:double"&gt;7.43387758084221&lt;/D&gt;&lt;D xsi:type="xsd:double"&gt;7.24508507107931&lt;/D&gt;&lt;D xsi:type="xsd:double"&gt;7.94808595408418&lt;/D&gt;&lt;D xsi:type="xsd:double"&gt;7.70940930847035&lt;/D&gt;&lt;D xsi:type="xsd:double"&gt;6.82576537897446&lt;/D&gt;&lt;D xsi:type="xsd:double"&gt;7.11820081593596&lt;/D&gt;&lt;D xsi:type="xsd:double"&gt;7.1944567202182&lt;/D&gt;&lt;D xsi:type="xsd:double"&gt;8.15478371919949&lt;/D&gt;&lt;D xsi:type="xsd:double"&gt;8.47670616499589&lt;/D&gt;&lt;D xsi:type="xsd:double"&gt;8.05297900454864&lt;/D&gt;&lt;D xsi:type="xsd:double"&gt;8.12400059105251&lt;/D&gt;&lt;D xsi:type="xsd:double"&gt;8.60383878580566&lt;/D&gt;&lt;D xsi:type="xsd:double"&gt;8.33146963942177&lt;/D&gt;&lt;D xsi:type="xsd:double"&gt;9.00589281641437&lt;/D&gt;&lt;D xsi:type="xsd:double"&gt;7.92653271174954&lt;/D&gt;&lt;D xsi:type="xsd:double"&gt;9.07444088429165&lt;/D&gt;&lt;D xsi:type="xsd:double"&gt;9.18848324444364&lt;/D&gt;&lt;D xsi:type="xsd:double"&gt;8.59388266032873&lt;/D&gt;&lt;D xsi:type="xsd:double"&gt;9.00430569000537&lt;/D&gt;&lt;/FQL&gt;&lt;FQL&gt;&lt;Q&gt;NI-FDS^FG_PRICE_CHANGE(0,-6AM)&lt;/Q&gt;&lt;R&gt;1&lt;/R&gt;&lt;C&gt;1&lt;/C&gt;&lt;D xsi:type="xsd:double"&gt;23.569725864124&lt;/D&gt;&lt;/FQL&gt;&lt;FQL&gt;&lt;Q&gt;EWZ^FG_TOTAL_RETURNC(0,-3AM)&lt;/Q&gt;&lt;R&gt;1&lt;/R&gt;&lt;C&gt;1&lt;/C&gt;&lt;D xsi:type="xsd:double"&gt;-4.107523&lt;/D&gt;&lt;/FQL&gt;&lt;FQL&gt;&lt;Q&gt;EWT^FG_TOTAL_RETURNC(0,-12AM)&lt;/Q&gt;&lt;R&gt;1&lt;/R&gt;&lt;C&gt;1&lt;/C&gt;&lt;D xsi:type="xsd:double"&gt;27.451313&lt;/D&gt;&lt;/FQL&gt;&lt;FQL&gt;&lt;Q&gt;EIDO^FG_TOTAL_RETURNC(0,-6AM)&lt;/Q&gt;&lt;R&gt;1&lt;/R&gt;&lt;C&gt;1&lt;/C&gt;&lt;D xsi:type="xsd:double"&gt;-0.7295668&lt;/D&gt;&lt;/FQL&gt;&lt;FQL&gt;&lt;Q&gt;EWJ^P_PRICE(0)/P_PRICE_HIGH_PR(0,,,,,,"PRICE","INTRA","52W")&lt;/Q&gt;&lt;R&gt;1&lt;/R&gt;&lt;C&gt;1&lt;/C&gt;&lt;D xsi:type="xsd:double"&gt;0.95372236&lt;/D&gt;&lt;/FQL&gt;&lt;FQL&gt;&lt;Q&gt;VWO^PERCENT_CHANGE(FMA_EPS(+1,0,,,,"PORTAGG","MEAN"),FMA_EPS(+1,-3AM,,,,"PORTAGG","MEAN"))&lt;/Q&gt;&lt;R&gt;1&lt;/R&gt;&lt;C&gt;1&lt;/C&gt;&lt;D xsi:type="xsd:double"&gt;-4.18848910287059&lt;/D&gt;&lt;/FQL&gt;&lt;FQL&gt;&lt;Q&gt;KSA^FMA_COS_UP("EPS","1M",+1,NOW,,,"PORTAGG","MEANR")&lt;/Q&gt;&lt;R&gt;1&lt;/R&gt;&lt;C&gt;1&lt;/C&gt;&lt;D xsi:type="xsd:double"&gt;27&lt;/D&gt;&lt;/FQL&gt;&lt;FQL&gt;&lt;Q&gt;GREK^SIZE(FG_CONSTITUENTS)&lt;/Q&gt;&lt;R&gt;1&lt;/R&gt;&lt;C&gt;1&lt;/C&gt;&lt;D xsi:type="xsd:long"&gt;30&lt;/D&gt;&lt;/FQL&gt;&lt;FQL&gt;&lt;Q&gt;REFPEMPR-FDS^(SUBARRAY(NOT_NA(NO_REPEAT_F(FG_YIELD(NOW,-10AY,D))),0,1)-SUBARRAY(NOT_NA(NO_REPEAT_F(FG_YIELD(NOW,-10AY,D))),1,1))*100&lt;/Q&gt;&lt;R&gt;1&lt;/R&gt;&lt;C&gt;1&lt;/C&gt;&lt;D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AE10Y-FDS^PCTCHG(FG_YIELD(0,,,,"YTM"),FG_YIELD(-1AM,,,,"YTM"))&lt;/Q&gt;&lt;R&gt;0&lt;/R&gt;&lt;C&gt;0&lt;/C&gt;&lt;/FQL&gt;&lt;FQL&gt;&lt;Q&gt;CC_PE^IMF_IFS_RCPI_Q(0)&lt;/Q&gt;&lt;R&gt;1&lt;/R&gt;&lt;C&gt;1&lt;/C&gt;&lt;D xsi:type="xsd:double"&gt;2.8496776&lt;/D&gt;&lt;/FQL&gt;&lt;FQL&gt;&lt;Q&gt;KSA^FG_FCF_YIELD_NTM(0)&lt;/Q&gt;&lt;R&gt;1&lt;/R&gt;&lt;C&gt;1&lt;/C&gt;&lt;D xsi:type="xsd:double"&gt;4.08865584158221&lt;/D&gt;&lt;/FQL&gt;&lt;FQL&gt;&lt;Q&gt;EWM^FMA_EVAL_EBIT(LTMA,NOW,NOW,M,"PORTAGG","MEANR")&lt;/Q&gt;&lt;R&gt;1&lt;/R&gt;&lt;C&gt;1&lt;/C&gt;&lt;D xsi:type="xsd:double"&gt;17.8255050066074&lt;/D&gt;&lt;/FQL&gt;&lt;FQL&gt;&lt;Q&gt;EPHE^FMA_DIV_YLD(NTMA,NOW,NOW,M,"PORTAGG","MEANR")&lt;/Q&gt;&lt;R&gt;1&lt;/R&gt;&lt;C&gt;1&lt;/C&gt;&lt;D xsi:type="xsd:double"&gt;2.86912122220609&lt;/D&gt;&lt;/FQL&gt;&lt;FQL&gt;&lt;Q&gt;INDA^FMA_ROE(NTMA,-20AY,NOW,FY,"PORTAGG","MEANR")&lt;/Q&gt;&lt;R&gt;20&lt;/R&gt;&lt;C&gt;1&lt;/C&gt;&lt;D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xsi:type="xsd:double"&gt;16.0848706505016&lt;/D&gt;&lt;/FQL&gt;&lt;FQL&gt;&lt;Q&gt;CAGDPY@KR^EE_ACTUAL_ANNUAL(MED,+1)&lt;/Q&gt;&lt;R&gt;1&lt;/R&gt;&lt;C&gt;1&lt;/C&gt;&lt;D xsi:type="xsd:double"&gt;2.75&lt;/D&gt;&lt;/FQL&gt;&lt;FQL&gt;&lt;Q&gt;CC_MX^FG_COMPANY_NAME&lt;/Q&gt;&lt;R&gt;1&lt;/R&gt;&lt;C&gt;1&lt;/C&gt;&lt;D xsi:type="xsd:string"&gt;Mexico&lt;/D&gt;&lt;/FQL&gt;&lt;FQL&gt;&lt;Q&gt;USDAED^FG_PRICE_CHANGE(0,-6AM)&lt;/Q&gt;&lt;R&gt;1&lt;/R&gt;&lt;C&gt;1&lt;/C&gt;&lt;D xsi:type="xsd:double"&gt;0.0040888786&lt;/D&gt;&lt;/FQL&gt;&lt;FQL&gt;&lt;Q&gt;USDTWD^STD(FG_PRICE_CHANGE(0,-1AY,AM))&lt;/Q&gt;&lt;R&gt;1&lt;/R&gt;&lt;C&gt;1&lt;/C&gt;&lt;D xsi:type="xsd:double"&gt;1.50532611665341&lt;/D&gt;&lt;/FQL&gt;&lt;FQL&gt;&lt;Q&gt;USDPLN^FG_PRICE_CHANGE(0,-3AM)&lt;/Q&gt;&lt;R&gt;1&lt;/R&gt;&lt;C&gt;1&lt;/C&gt;&lt;D xsi:type="xsd:double"&gt;-2.7358472&lt;/D&gt;&lt;/FQL&gt;&lt;FQL&gt;&lt;Q&gt;VNM^P_PRICE_RETURNS_PR('52W',2,-10AY,0,AM)&lt;/Q&gt;&lt;R&gt;121&lt;/R&gt;&lt;C&gt;1&lt;/C&gt;&lt;D xsi:type="xsd:double"&gt;-1.65416&lt;/D&gt;&lt;D xsi:type="xsd:double"&gt;7.0445657&lt;/D&gt;&lt;D xsi:type="xsd:double"&gt;15.66571&lt;/D&gt;&lt;D xsi:type="xsd:double"&gt;21.207869&lt;/D&gt;&lt;D xsi:type="xsd:double"&gt;32.01084&lt;/D&gt;&lt;D xsi:type="xsd:double"&gt;12.045789&lt;/D&gt;&lt;D xsi:type="xsd:double"&gt;13.667667&lt;/D&gt;&lt;D xsi:type="xsd:double"&gt;1.2662649&lt;/D&gt;&lt;D xsi:type="xsd:double"&gt;-6.60277&lt;/D&gt;&lt;D xsi:type="xsd:double"&gt;-8.655519&lt;/D&gt;&lt;D xsi:type="xsd:double"&gt;-17.041695&lt;/D&gt;&lt;D xsi:type="xsd:double"&gt;-9.554201&lt;/D&gt;&lt;D xsi:type="xsd:double"&gt;-9.272522&lt;/D&gt;&lt;D xsi:type="xsd:double"&gt;-10.594696&lt;/D&gt;&lt;D xsi:type="xsd:double"&gt;-8.336568&lt;/D&gt;&lt;D xsi:type="xsd:double"&gt;-20.078081&lt;/D&gt;&lt;D xsi:type="xsd:double"&gt;-28.891777&lt;/D&gt;&lt;D xsi:type="xsd:double"&gt;-12.9830065&lt;/D&gt;&lt;D xsi:type="xsd:double"&gt;-20.441723&lt;/D&gt;&lt;D xsi:type="xsd:double"&gt;-17.362291&lt;/D&gt;&lt;D xsi:type="xsd:double"&gt;-28.003883&lt;/D&gt;&lt;D xsi:type="xsd:double"&gt;-27.271854&lt;/D&gt;&lt;D xsi:type="xsd:double"&gt;-17.23894&lt;/D&gt;&lt;D xsi:type="xsd:double"&gt;-19.494009&lt;/D&gt;&lt;D xsi:type="xsd:double"&gt;-10.133189&lt;/D&gt;&lt;D xsi:type="xsd:double"&gt;-17.25821&lt;/D&gt;&lt;D xsi:type="xsd:double"&gt;-17.596985&lt;/D&gt;&lt;D xsi:type="xsd:double"&gt;-6.603426&lt;/D&gt;&lt;D xsi:type="xsd:double"&gt;-7.450885&lt;/D&gt;&lt;D xsi:type="xsd:double"&gt;-13.121187&lt;/D&gt;&lt;D xsi:type="xsd:double"&gt;-13.016617&lt;/D&gt;&lt;D xsi:type="xsd:double"&gt;-9.714233&lt;/D&gt;&lt;D xsi:type="xsd:double"&gt;6.111276&lt;/D&gt;&lt;D xsi:type="xsd:double"&gt;2.8331041&lt;/D&gt;&lt;D xsi:type="xsd:double"&gt;-1.497066&lt;/D&gt;&lt;D xsi:type="xsd:double"&gt;-0.8490145&lt;/D&gt;&lt;D xsi:type="xsd:double"&gt;-2.5588095&lt;/D&gt;&lt;D xsi:type="xsd:double"&gt;2.8837204&lt;/D&gt;&lt;D xsi:type="xsd:double"&gt;-2.2431076&lt;/D&gt;&lt;D xsi:type="xsd:double"&gt;-5.1341352&lt;/D&gt;&lt;D xsi:type="xsd:double"&gt;6.5190434&lt;/D&gt;&lt;D xsi:type="xsd:double"&gt;6.738341&lt;/D&gt;&lt;D xsi:type="xsd:double"&gt;23.917591&lt;/D&gt;&lt;D xsi:type="xsd:double"&gt;31.514072&lt;/D&gt;&lt;D xsi:type="xsd:double"&gt;42.95907&lt;/D&gt;&lt;D xsi:type="xsd:double"&gt;37.39288&lt;/D&gt;&lt;D xsi:type="xsd:double"&gt;41.895355&lt;/D&gt;&lt;D xsi:type="xsd:double"&gt;43.900024&lt;/D&gt;&lt;D xsi:type="xsd:double"&gt;26.07187&lt;/D&gt;&lt;D xsi:type="xsd:double"&gt;17.956089&lt;/D&gt;&lt;D xsi:type="xsd:double"&gt;10.635852999999999&lt;/D&gt;&lt;D xsi:type="xsd:double"&gt;17.444874&lt;/D&gt;&lt;D xsi:type="xsd:double"&gt;11.440361&lt;/D&gt;&lt;D xsi:type="xsd:double"&gt;4.1638494&lt;/D&gt;&lt;D xsi:type="xsd:double"&gt;-8.529079&lt;/D&gt;&lt;D xsi:type="xsd:double"&gt;-8.063614&lt;/D&gt;&lt;D xsi:type="xsd:double"&gt;-18.037027&lt;/D&gt;&lt;D xsi:type="xsd:double"&gt;-12.165016&lt;/D&gt;&lt;D xsi:type="xsd:double"&gt;-9.784889&lt;/D&gt;&lt;D xsi:type="xsd:double"&gt;-13.578903&lt;/D&gt;&lt;D xsi:type="xsd:double"&gt;-5.0258455&lt;/D&gt;&lt;D xsi:type="xsd:double"&gt;-4.3585835&lt;/D&gt;&lt;D xsi:type="xsd:double"&gt;3.3491254&lt;/D&gt;&lt;D xsi:type="xsd:double"&gt;-3.1618893&lt;/D&gt;&lt;D xsi:type="xsd:double"&gt;-2.1760643&lt;/D&gt;&lt;D xsi:type="xsd:double"&gt;4.0267587&lt;/D&gt;&lt;D xsi:type="xsd:double"&gt;8.89194&lt;/D&gt;&lt;D xsi:type="xsd:double"&gt;5.049801&lt;/D&gt;&lt;D xsi:type="xsd:double"&gt;5.0869107&lt;/D&gt;&lt;D xsi:type="xsd:double"&gt;-5.9480133&lt;/D&gt;&lt;D xsi:type="xsd:double"&gt;-36.012363&lt;/D&gt;&lt;D xsi:type="xsd:double"&gt;-26.5688&lt;/D&gt;&lt;D xsi:type="xsd:double"&gt;-21.896059&lt;/D&gt;&lt;D xsi:type="xsd:double"&gt;-14.462053&lt;/D&gt;&lt;D xsi:type="xsd:double"&gt;-10.471755&lt;/D&gt;&lt;D xsi:type="xsd:double"&gt;-4.311496&lt;/D&gt;&lt;D xsi:type="xsd:double"&gt;-6.027603&lt;/D&gt;&lt;D xsi:type="xsd:double"&gt;-5.865365&lt;/D&gt;&lt;D xsi:type="xsd:double"&gt;-4.5024037&lt;/D&gt;&lt;D xsi:type="xsd:double"&gt;7.111013&lt;/D&gt;&lt;D xsi:type="xsd:double"&gt;15.874207&lt;/D&gt;&lt;D xsi:type="xsd:double"&gt;18.894554&lt;/D&gt;&lt;D xsi:type="xsd:double"&gt;68.360916&lt;/D&gt;&lt;D xsi:type="xsd:double"&gt;60.084568&lt;/D&gt;&lt;D xsi:type="xsd:double"&gt;46.14451&lt;/D&gt;&lt;D xsi:type="xsd:double"&gt;47.570946&lt;/D&gt;&lt;D xsi:type="xsd:double"&gt;34.026207&lt;/D&gt;&lt;D xsi:type="xsd:double"&gt;31.87437&lt;/D&gt;&lt;D xsi:type="xsd:double"&gt;33.350204&lt;/D&gt;&lt;D xsi:type="xsd:double"&gt;28.484953&lt;/D&gt;&lt;D xsi:type="xsd:double"&gt;34.295822&lt;/D&gt;&lt;D xsi:type="xsd:double"&gt;23.556805&lt;/D&gt;&lt;D xsi:type="xsd:double"&gt;12.669206&lt;/D&gt;&lt;D xsi:type="xsd:double"&gt;10.144758&lt;/D&gt;&lt;D xsi:type="xsd:double"&gt;4.309869&lt;/D&gt;&lt;D xsi:type="xsd:double"&gt;-1.9842625&lt;/D&gt;&lt;D xsi:type="xsd:double"&gt;-16.160315&lt;/D&gt;&lt;D xsi:type="xsd:double"&gt;-25.751888&lt;/D&gt;&lt;D xsi:type="xsd:double"&gt;-25.130505&lt;/D&gt;&lt;D xsi:type="xsd:double"&gt;-18.585814&lt;/D&gt;&lt;D xsi:type="xsd:double"&gt;-26.609861&lt;/D&gt;&lt;D xsi:type="xsd:double"&gt;-36.452763&lt;/D&gt;&lt;D xsi:type="xsd:double"&gt;-44.66449&lt;/D&gt;&lt;D xsi:type="xsd:double"&gt;-39.292072&lt;/D&gt;&lt;D xsi:type="xsd:double"&gt;-37.75251&lt;/D&gt;&lt;D xsi:type="xsd:double"&gt;-39.4823&lt;/D&gt;&lt;D xsi:type="xsd:double"&gt;-36.953632&lt;/D&gt;&lt;D xsi:type="xsd:double"&gt;-34.06828&lt;/D&gt;&lt;D xsi:type="xsd:double"&gt;-20.409561&lt;/D&gt;&lt;D xsi:type="xsd:double"&gt;-10.991794&lt;/D&gt;&lt;D xsi:type="xsd:double"&gt;-1.4740705&lt;/D&gt;&lt;D xsi:type="xsd:double"&gt;-3.1009018&lt;/D&gt;&lt;D xsi:type="xsd:double"&gt;3.0062675&lt;/D&gt;&lt;D xsi:type="xsd:double"&gt;7.5702906&lt;/D&gt;&lt;D xsi:type="xsd:double"&gt;15.271211&lt;/D&gt;&lt;D xsi:type="xsd:double"&gt;5.18173&lt;/D&gt;&lt;D xsi:type="xsd:double"&gt;4.121053&lt;/D&gt;&lt;D xsi:type="xsd:double"&gt;15.720474&lt;/D&gt;&lt;D xsi:type="xsd:double"&gt;21.946096&lt;/D&gt;&lt;D xsi:type="xsd:double"&gt;5.5271506&lt;/D&gt;&lt;D xsi:type="xsd:double"&gt;10.652267&lt;/D&gt;&lt;/FQL&gt;&lt;FQL&gt;&lt;Q&gt;MCHI^FG_TOTAL_RETURNC(-10AY,0,AM)&lt;/Q&gt;&lt;R&gt;121&lt;/R&gt;&lt;C&gt;1&lt;/C&gt;&lt;D xsi:type="xsd:double"&gt;-0.7704139&lt;/D&gt;&lt;D xsi:type="xsd:double"&gt;4.7914863&lt;/D&gt;&lt;D xsi:type="xsd:double"&gt;2.298081&lt;/D&gt;&lt;D xsi:type="xsd:double"&gt;7.00022&lt;/D&gt;&lt;D xsi:type="xsd:double"&gt;-2.0235837&lt;/D&gt;&lt;D xsi:type="xsd:double"&gt;-5.2135525&lt;/D&gt;&lt;D xsi:type="xsd:double"&gt;2.961707&lt;/D&gt;&lt;D xsi:type="xsd:double"&gt;0.43067932&lt;/D&gt;&lt;D xsi:type="xsd:double"&gt;5.20339&lt;/D&gt;&lt;D xsi:type="xsd:double"&gt;2.7870417&lt;/D&gt;&lt;D xsi:type="xsd:double"&gt;-0.43917894&lt;/D&gt;&lt;D xsi:type="xsd:double"&gt;17.414654&lt;/D&gt;&lt;D xsi:type="xsd:double"&gt;0.93107224&lt;/D&gt;&lt;D xsi:type="xsd:double"&gt;-6.8943205&lt;/D&gt;&lt;D xsi:type="xsd:double"&gt;-7.3391495&lt;/D&gt;&lt;D xsi:type="xsd:double"&gt;-6.1599674&lt;/D&gt;&lt;D xsi:type="xsd:double"&gt;-7.776207&lt;/D&gt;&lt;D xsi:type="xsd:double"&gt;7.1397305&lt;/D&gt;&lt;D xsi:type="xsd:double"&gt;-4.435807&lt;/D&gt;&lt;D xsi:type="xsd:double"&gt;-3</t>
        </r>
      </text>
    </comment>
    <comment ref="A11" authorId="0" shapeId="0" xr:uid="{0DC0AAA7-B703-43EA-991D-B98F7E559450}">
      <text>
        <r>
          <rPr>
            <b/>
            <sz val="9"/>
            <color indexed="81"/>
            <rFont val="Tahoma"/>
            <charset val="1"/>
          </rPr>
          <t>.4866333&lt;/D&gt;&lt;D xsi:type="xsd:double"&gt;-15.052527&lt;/D&gt;&lt;D xsi:type="xsd:double"&gt;2.2751331&lt;/D&gt;&lt;D xsi:type="xsd:double"&gt;8.018625&lt;/D&gt;&lt;D xsi:type="xsd:double"&gt;4.094839&lt;/D&gt;&lt;D xsi:type="xsd:double"&gt;-7.4764194&lt;/D&gt;&lt;D xsi:type="xsd:double"&gt;1.3923407&lt;/D&gt;&lt;D xsi:type="xsd:double"&gt;8.2618&lt;/D&gt;&lt;D xsi:type="xsd:double"&gt;7.6203465&lt;/D&gt;&lt;D xsi:type="xsd:double"&gt;2.2047877&lt;/D&gt;&lt;D xsi:type="xsd:double"&gt;-1.3275266&lt;/D&gt;&lt;D xsi:type="xsd:double"&gt;-4.6247663&lt;/D&gt;&lt;D xsi:type="xsd:double"&gt;-2.9975772&lt;/D&gt;&lt;D xsi:type="xsd:double"&gt;6.041038&lt;/D&gt;&lt;D xsi:type="xsd:double"&gt;6.036341&lt;/D&gt;&lt;D xsi:type="xsd:double"&gt;2.6321173&lt;/D&gt;&lt;D xsi:type="xsd:double"&gt;0.099396706&lt;/D&gt;&lt;D xsi:type="xsd:double"&gt;4.011917&lt;/D&gt;&lt;D xsi:type="xsd:double"&gt;2.9215217&lt;/D&gt;&lt;D xsi:type="xsd:double"&gt;6.8697453&lt;/D&gt;&lt;D xsi:type="xsd:double"&gt;3.4668922&lt;/D&gt;&lt;D xsi:type="xsd:double"&gt;7.1729302&lt;/D&gt;&lt;D xsi:type="xsd:double"&gt;3.0322075&lt;/D&gt;&lt;D xsi:type="xsd:double"&gt;3.0344605&lt;/D&gt;&lt;D xsi:type="xsd:double"&gt;-2.9006958&lt;/D&gt;&lt;D xsi:type="xsd:double"&gt;11.812962&lt;/D&gt;&lt;D xsi:type="xsd:double"&gt;-1.6293824&lt;/D&gt;&lt;D xsi:type="xsd:double"&gt;1.965189&lt;/D&gt;&lt;D xsi:type="xsd:double"&gt;-6.704301&lt;/D&gt;&lt;D xsi:type="xsd:double"&gt;2.5380015&lt;/D&gt;&lt;D xsi:type="xsd:double"&gt;0.96417665&lt;/D&gt;&lt;D xsi:type="xsd:double"&gt;-8.026749&lt;/D&gt;&lt;D xsi:type="xsd:double"&gt;-7.224041&lt;/D&gt;&lt;D xsi:type="xsd:double"&gt;-3.6751091&lt;/D&gt;&lt;D xsi:type="xsd:double"&gt;-5.1219583&lt;/D&gt;&lt;D xsi:type="xsd:double"&gt;3.6540627&lt;/D&gt;&lt;D xsi:type="xsd:double"&gt;-3.5075307&lt;/D&gt;&lt;D xsi:type="xsd:double"&gt;4.6497107&lt;/D&gt;&lt;D xsi:type="xsd:double"&gt;4.162979&lt;/D&gt;&lt;D xsi:type="xsd:double"&gt;5.15306&lt;/D&gt;&lt;D xsi:type="xsd:double"&gt;4.9167037&lt;/D&gt;&lt;D xsi:type="xsd:double"&gt;-11.08371&lt;/D&gt;&lt;D xsi:type="xsd:double"&gt;-2.3299217&lt;/D&gt;&lt;D xsi:type="xsd:double"&gt;5.8413744&lt;/D&gt;&lt;D xsi:type="xsd:double"&gt;-6.548524&lt;/D&gt;&lt;D xsi:type="xsd:double"&gt;6.646204&lt;/D&gt;&lt;D xsi:type="xsd:double"&gt;-0.62658787&lt;/D&gt;&lt;D xsi:type="xsd:double"&gt;0.83503723&lt;/D&gt;&lt;D xsi:type="xsd:double"&gt;7.6741815&lt;/D&gt;&lt;D xsi:type="xsd:double"&gt;6.8271875&lt;/D&gt;&lt;D xsi:type="xsd:double"&gt;-3.8849413&lt;/D&gt;&lt;D xsi:type="xsd:double"&gt;-14.871955&lt;/D&gt;&lt;D xsi:type="xsd:double"&gt;9.043133&lt;/D&gt;&lt;D xsi:type="xsd:double"&gt;0.23268461&lt;/D&gt;&lt;D xsi:type="xsd:double"&gt;7.828748&lt;/D&gt;&lt;D xsi:type="xsd:double"&gt;9.816324&lt;/D&gt;&lt;D xsi:type="xsd:double"&gt;3.6964178&lt;/D&gt;&lt;D xsi:type="xsd:double"&gt;0.4066229&lt;/D&gt;&lt;D xsi:type="xsd:double"&gt;5.0350904&lt;/D&gt;&lt;D xsi:type="xsd:double"&gt;3.2258034&lt;/D&gt;&lt;D xsi:type="xsd:double"&gt;0.8566022&lt;/D&gt;&lt;D xsi:type="xsd:double"&gt;6.5431&lt;/D&gt;&lt;D xsi:type="xsd:double"&gt;13.473439&lt;/D&gt;&lt;D xsi:type="xsd:double"&gt;-12.439555&lt;/D&gt;&lt;D xsi:type="xsd:double"&gt;-3.4195006&lt;/D&gt;&lt;D xsi:type="xsd:double"&gt;-3.7595868&lt;/D&gt;&lt;D xsi:type="xsd:double"&gt;1.9020438&lt;/D&gt;&lt;D xsi:type="xsd:double"&gt;-3.0088246&lt;/D&gt;&lt;D xsi:type="xsd:double"&gt;-13.036799&lt;/D&gt;&lt;D xsi:type="xsd:double"&gt;1.5772462&lt;/D&gt;&lt;D xsi:type="xsd:double"&gt;2.2057652&lt;/D&gt;&lt;D xsi:type="xsd:double"&gt;-0.2271831&lt;/D&gt;&lt;D xsi:type="xsd:double"&gt;-10.985184&lt;/D&gt;&lt;D xsi:type="xsd:double"&gt;2.5607944&lt;/D&gt;&lt;D xsi:type="xsd:double"&gt;-1.4447272&lt;/D&gt;&lt;D xsi:type="xsd:double"&gt;-16.124922&lt;/D&gt;&lt;D xsi:type="xsd:double"&gt;-0.81686974&lt;/D&gt;&lt;D xsi:type="xsd:double"&gt;-4.7117414&lt;/D&gt;&lt;D xsi:type="xsd:double"&gt;6.711209&lt;/D&gt;&lt;D xsi:type="xsd:double"&gt;-2.7851403&lt;/D&gt;&lt;D xsi:type="xsd:double"&gt;-3.9173663&lt;/D&gt;&lt;D xsi:type="xsd:double"&gt;-6.308317&lt;/D&gt;&lt;D xsi:type="xsd:double"&gt;-10.95475&lt;/D&gt;&lt;D xsi:type="xsd:double"&gt;10.162902&lt;/D&gt;&lt;D xsi:type="xsd:double"&gt;6.0283422&lt;/D&gt;&lt;D xsi:type="xsd:double"&gt;12.420786&lt;/D&gt;&lt;D xsi:type="xsd:double"&gt;-5.5993977&lt;/D&gt;&lt;D xsi:type="xsd:double"&gt;-6.3694296&lt;/D&gt;&lt;D xsi:type="xsd:double"&gt;5.994892&lt;/D&gt;&lt;D xsi:type="xsd:double"&gt;-5.2146077&lt;/D&gt;&lt;D xsi:type="xsd:double"&gt;1.7650604&lt;/D&gt;&lt;D xsi:type="xsd:double"&gt;-2.644831&lt;/D&gt;&lt;D xsi:type="xsd:double"&gt;-4.3122053&lt;/D&gt;&lt;D xsi:type="xsd:double"&gt;-0.36052465&lt;/D&gt;&lt;D xsi:type="xsd:double"&gt;-2.804166&lt;/D&gt;&lt;D xsi:type="xsd:double"&gt;0.6747365&lt;/D&gt;&lt;D xsi:type="xsd:double"&gt;-4.7839165&lt;/D&gt;&lt;D xsi:type="xsd:double"&gt;-8.419025&lt;/D&gt;&lt;D xsi:type="xsd:double"&gt;5.4076076&lt;/D&gt;&lt;D xsi:type="xsd:double"&gt;3.2482505&lt;/D&gt;&lt;D xsi:type="xsd:double"&gt;-2.5218427&lt;/D&gt;&lt;D xsi:type="xsd:double"&gt;21.516382&lt;/D&gt;&lt;/FQL&gt;&lt;FQL&gt;&lt;Q&gt;EWY^FMA_DIV_YLD(NTMA,-10AY,0,AM,"PORTAGG","MEANR")&lt;/Q&gt;&lt;R&gt;121&lt;/R&gt;&lt;C&gt;1&lt;/C&gt;&lt;D xsi:type="xsd:double"&gt;1.24624785897797&lt;/D&gt;&lt;D xsi:type="xsd:double"&gt;1.26474376441839&lt;/D&gt;&lt;D xsi:type="xsd:double"&gt;1.28341446344163&lt;/D&gt;&lt;D xsi:type="xsd:double"&gt;1.27334533894382&lt;/D&gt;&lt;D xsi:type="xsd:double"&gt;1.29800683827408&lt;/D&gt;&lt;D xsi:type="xsd:double"&gt;1.48631790400145&lt;/D&gt;&lt;D xsi:type="xsd:double"&gt;1.41376205735938&lt;/D&gt;&lt;D xsi:type="xsd:double"&gt;1.43476611843349&lt;/D&gt;&lt;D xsi:type="xsd:double"&gt;1.54913530451921&lt;/D&gt;&lt;D xsi:type="xsd:double"&gt;1.58652011022522&lt;/D&gt;&lt;D xsi:type="xsd:double"&gt;1.53512286654312&lt;/D&gt;&lt;D xsi:type="xsd:double"&gt;1.48909781654516&lt;/D&gt;&lt;D xsi:type="xsd:double"&gt;1.57652056301839&lt;/D&gt;&lt;D xsi:type="xsd:double"&gt;1.67474835234704&lt;/D&gt;&lt;D xsi:type="xsd:double"&gt;1.69139776262861&lt;/D&gt;&lt;D xsi:type="xsd:double"&gt;1.82274064851527&lt;/D&gt;&lt;D xsi:type="xsd:double"&gt;1.79717776272454&lt;/D&gt;&lt;D xsi:type="xsd:double"&gt;1.71988352485286&lt;/D&gt;&lt;D xsi:type="xsd:double"&gt;1.88937795773338&lt;/D&gt;&lt;D xsi:type="xsd:double"&gt;1.9066899256164&lt;/D&gt;&lt;D xsi:type="xsd:double"&gt;2.05757928230743&lt;/D&gt;&lt;D xsi:type="xsd:double"&gt;1.97478755749369&lt;/D&gt;&lt;D xsi:type="xsd:double"&gt;1.90726139810071&lt;/D&gt;&lt;D xsi:type="xsd:double"&gt;1.89856809675177&lt;/D&gt;&lt;D xsi:type="xsd:double"&gt;1.99385657427179&lt;/D&gt;&lt;D xsi:type="xsd:double"&gt;1.98793728138935&lt;/D&gt;&lt;D xsi:type="xsd:double"&gt;1.92363379090663&lt;/D&gt;&lt;D xsi:type="xsd:double"&gt;1.88678820317253&lt;/D&gt;&lt;D xsi:type="xsd:double"&gt;1.92668847318457&lt;/D&gt;&lt;D xsi:type="xsd:double"&gt;1.92860374497905&lt;/D&gt;&lt;D xsi:type="xsd:double"&gt;2.00355032529735&lt;/D&gt;&lt;D xsi:type="xsd:double"&gt;1.94156633794086&lt;/D&gt;&lt;D xsi:type="xsd:double"&gt;1.95493496487953&lt;/D&gt;&lt;D xsi:type="xsd:double"&gt;1.9328518583149&lt;/D&gt;&lt;D xsi:type="xsd:double"&gt;1.86638642799833&lt;/D&gt;&lt;D xsi:type="xsd:double"&gt;1.94178283390853&lt;/D&gt;&lt;D xsi:type="xsd:double"&gt;1.82313983970569&lt;/D&gt;&lt;D xsi:type="xsd:double"&gt;1.7762981751936&lt;/D&gt;&lt;D xsi:type="xsd:double"&gt;1.74305702713654&lt;/D&gt;&lt;D xsi:type="xsd:double"&gt;1.833068156771&lt;/D&gt;&lt;D xsi:type="xsd:double"&gt;1.81688354462141&lt;/D&gt;&lt;D xsi:type="xsd:double"&gt;1.71703687689234&lt;/D&gt;&lt;D xsi:type="xsd:double"&gt;1.95974499915208&lt;/D&gt;&lt;D xsi:type="xsd:double"&gt;2.04158764930674&lt;/D&gt;&lt;D xsi:type="xsd:double"&gt;2.0133317558405&lt;/D&gt;&lt;D xsi:type="xsd:double"&gt;2.14620088666938&lt;/D&gt;&lt;D xsi:type="xsd:double"&gt;2.14945290195367&lt;/D&gt;&lt;D xsi:type="xsd:double"&gt;2.22422065332857&lt;/D&gt;&lt;D xsi:type="xsd:double"&gt;2.24524824256083&lt;/D&gt;&lt;D xsi:type="xsd:double"&gt;2.26862403678751&lt;/D&gt;&lt;D xsi:type="xsd:double"&gt;2.36022074481474&lt;/D&gt;&lt;D xsi:type="xsd:double"&gt;2.4445132326024&lt;/D&gt;&lt;D xsi:type="xsd:double"&gt;2.41527096585679&lt;/D&gt;&lt;D xsi:type="xsd:double"&gt;2.54327569406016&lt;/D&gt;&lt;D xsi:type="xsd:double"&gt;2.60936816657012&lt;/D&gt;&lt;D xsi:type="xsd:double"&gt;2.61895718315319&lt;/D&gt;&lt;D xsi:type="xsd:double"&gt;2.57124708204729&lt;/D&gt;&lt;D xsi:type="xsd:double"&gt;2.47146012303064&lt;/D&gt;&lt;D xsi:type="xsd:double"&gt;2.50881146646178&lt;/D&gt;&lt;D xsi:type="xsd:double"&gt;2.42874688718623&lt;/D&gt;&lt;D xsi:type="xsd:double"&gt;2.60529647833257&lt;/D&gt;&lt;D xsi:type="xsd:double"&gt;2.56262456712548&lt;/D&gt;&lt;D xsi:type="xsd:double"&gt;2.54350681799239&lt;/D&gt;&lt;D xsi:type="xsd:double"&gt;2.71107637335308&lt;/D&gt;&lt;D xsi:type="xsd:double"&gt;2.51840384116346&lt;/D&gt;&lt;D xsi:type="xsd:double"&gt;2.49137409017589&lt;/D&gt;&lt;D xsi:type="xsd:double"&gt;2.37519448682922&lt;/D&gt;&lt;D xsi:type="xsd:double"&gt;2.32365766879123&lt;/D&gt;&lt;D xsi:type="xsd:double"&gt;2.26727171838572&lt;/D&gt;&lt;D xsi:type="xsd:double"&gt;2.23303606937868&lt;/D&gt;&lt;D xsi:type="xsd:double"&gt;2.9975387214107&lt;/D&gt;&lt;D xsi:type="xsd:double"&gt;2.55377141320993&lt;/D&gt;&lt;D xsi:type="xsd:double"&gt;2.49146679912931&lt;/D&gt;&lt;D xsi:type="xsd:double"&gt;2.25625476767545&lt;/D&gt;&lt;D xsi:type="xsd:double"&gt;2.20862633610609&lt;/D&gt;&lt;D xsi:type="xsd:double"&gt;2.0517960687053&lt;/D&gt;&lt;D xsi:type="xsd:double"&gt;2.09160401883571&lt;/D&gt;&lt;D xsi:type="xsd:double"&gt;2.14922696750304&lt;/D&gt;&lt;D xsi:type="xsd:double"&gt;2.00911099269951&lt;/D&gt;&lt;D xsi:type="xsd:double"&gt;1.85631084023192&lt;/D&gt;&lt;D xsi:type="xsd:double"&gt;1.66396843121774&lt;/D&gt;&lt;D xsi:type="xsd:double"&gt;1.63698099544476&lt;/D&gt;&lt;D xsi:type="xsd:double"&gt;1.69212196796398&lt;/D&gt;&lt;D xsi:type="xsd:double"&gt;1.65924950433982&lt;/D&gt;&lt;D xsi:type="xsd:double"&gt;1.76668416621518&lt;/D&gt;&lt;D xsi:type="xsd:double"&gt;1.6603825898658&lt;/D&gt;&lt;D xsi:type="xsd:double"&gt;1.68631818302329&lt;/D&gt;&lt;D xsi:type="xsd:double"&gt;1.82273198457772&lt;/D&gt;&lt;D xsi:type="xsd:double"&gt;1.84329253422103&lt;/D&gt;&lt;D xsi:type="xsd:double"&gt;1.94119617014908&lt;/D&gt;&lt;D xsi:type="xsd:double"&gt;1.98688698459813&lt;/D&gt;&lt;D xsi:type="xsd:double"&gt;1.92479493139756&lt;/D&gt;&lt;D xsi:type="xsd:double"&gt;2.00041667816747&lt;/D&gt;&lt;D xsi:type="xsd:double"&gt;2.15717993114339&lt;/D&gt;&lt;D xsi:type="xsd:double"&gt;2.23972993238078&lt;/D&gt;&lt;D xsi:type="xsd:double"&gt;2.24748304747134&lt;/D&gt;&lt;D xsi:type="xsd:double"&gt;2.35932595573423&lt;/D&gt;&lt;D xsi:type="xsd:double"&gt;2.53512384026543&lt;/D&gt;&lt;D xsi:type="xsd:double"&gt;2.66179493084974&lt;/D&gt;&lt;D xsi:type="xsd:double"&gt;2.48190400680877&lt;/D&gt;&lt;D xsi:type="xsd:double"&gt;2.67261352348745&lt;/D&gt;&lt;D xsi:type="xsd:double"&gt;2.75712827550346&lt;/D&gt;&lt;D xsi:type="xsd:double"&gt;2.51913337859515&lt;/D&gt;&lt;D xsi:type="xsd:double"&gt;2.54585884719959&lt;/D&gt;&lt;D xsi:type="xsd:double"&gt;2.5095969242064&lt;/D&gt;&lt;D xsi:type="xsd:double"&gt;2.4681608878801&lt;/D&gt;&lt;D xsi:type="xsd:double"&gt;2.49806378086969&lt;/D&gt;&lt;D xsi:type="xsd:double"&gt;2.29597438919842&lt;/D&gt;&lt;D xsi:type="xsd:double"&gt;2.4181621229846&lt;/D&gt;&lt;D xsi:type="xsd:double"&gt;2.30060117743495&lt;/D&gt;&lt;D xsi:type="xsd:double"&gt;2.3258511017317&lt;/D&gt;&lt;D xsi:type="xsd:double"&gt;2.47559055781951&lt;/D&gt;&lt;D xsi:type="xsd:double"&gt;2.34535641603608&lt;/D&gt;&lt;D xsi:type="xsd:double"&gt;2.49305353664955&lt;/D&gt;&lt;D xsi:type="xsd:double"&gt;2.43540565705656&lt;/D&gt;&lt;D xsi:type="xsd:double"&gt;2.31190514214768&lt;/D&gt;&lt;D xsi:type="xsd:double"&gt;2.46738077331043&lt;/D&gt;&lt;D xsi:type="xsd:double"&gt;2.2452337623754&lt;/D&gt;&lt;D xsi:type="xsd:double"&gt;2.2313421972592&lt;/D&gt;&lt;D xsi:type="xsd:double"&gt;2.28934457358098&lt;/D&gt;&lt;D xsi:type="xsd:double"&gt;2.18765433186661&lt;/D&gt;&lt;/FQL&gt;&lt;FQL&gt;&lt;Q&gt;W-FDS^FG_PRICE_CHANGE(0,-1AM)&lt;/Q&gt;&lt;R&gt;1&lt;/R&gt;&lt;C&gt;1&lt;/C&gt;&lt;D xsi:type="xsd:double"&gt;21.2756052141527&lt;/D&gt;&lt;/FQL&gt;&lt;FQL&gt;&lt;Q&gt;TIOS-FDS^FG_PRICE(0)&lt;/Q&gt;&lt;R&gt;1&lt;/R&gt;&lt;C&gt;1&lt;/C&gt;&lt;D xsi:type="xsd:double"&gt;116.85&lt;/D&gt;&lt;/FQL&gt;&lt;FQL&gt;&lt;Q&gt;FC0000CL^FG_PRICE(0)&lt;/Q&gt;&lt;R&gt;1&lt;/R&gt;&lt;C&gt;1&lt;/C&gt;&lt;D xsi:type="xsd:double"&gt;219.13866&lt;/D&gt;&lt;/FQL&gt;&lt;FQL&gt;&lt;Q&gt;EWW^FG_PRICE(0)&lt;/Q&gt;&lt;R&gt;1&lt;/R&gt;&lt;C&gt;1&lt;/C&gt;&lt;D xsi:type="xsd:double"&gt;68.96&lt;/D&gt;&lt;/FQL&gt;&lt;FQL&gt;&lt;Q&gt;VNM^FMA_PCT_ABOVE_MAVG(200,0,,,,"PORTAGG")&lt;/Q&gt;&lt;R&gt;1&lt;/R&gt;&lt;C&gt;1&lt;/C&gt;&lt;D xsi:type="xsd:double"&gt;60.8695652173913&lt;/D&gt;&lt;/FQL&gt;&lt;FQL&gt;&lt;Q&gt;INDA^FG_TOTAL_RETURNC(0,-3AM)&lt;/Q&gt;&lt;R&gt;1&lt;/R&gt;&lt;C&gt;1&lt;/C&gt;&lt;D xsi:type="xsd:double"&gt;3.4570336&lt;/D&gt;&lt;/FQL&gt;&lt;FQL&gt;&lt;Q&gt;EPU^FMA_PCT_ABOVE_MAVG(200,0,,,,"PORTAGG")&lt;/Q&gt;&lt;R&gt;1&lt;/R&gt;&lt;C&gt;1&lt;/C&gt;&lt;D xsi:type="xsd:double"&gt;80.7692307692308&lt;/D&gt;&lt;/FQL&gt;&lt;FQL&gt;&lt;Q&gt;EPHE^FMA_COS_DOWN("EPS","1M",+1,NOW,,,"PORTAGG","MEANR")&lt;/Q&gt;&lt;R&gt;1&lt;/R&gt;&lt;C&gt;1&lt;/C&gt;&lt;D xsi:type="xsd:double"&gt;9&lt;/D&gt;&lt;/FQL&gt;&lt;FQL&gt;&lt;Q&gt;EWT^FMA_RBICS_REV_CURRENT(30, LOC, "PORTAGG")&lt;/Q&gt;&lt;R&gt;1&lt;/R&gt;&lt;C&gt;1&lt;/C&gt;&lt;D xsi:type="xsd:double"&gt;18.3096455592651&lt;/D&gt;&lt;/FQL&gt;&lt;FQL&gt;&lt;Q&gt;EWM^FG_ROE(0)&lt;/Q&gt;&lt;R&gt;1&lt;/R&gt;&lt;C&gt;1&lt;/C&gt;&lt;D xsi:type="xsd:double"&gt;8.02446856181912&lt;/D&gt;&lt;/FQL&gt;&lt;FQL&gt;&lt;Q&gt;INDA^FMA_PE(LTM,0,,,"PORTAGG","MEANR")&lt;/Q&gt;&lt;R&gt;1&lt;/R&gt;&lt;C&gt;1&lt;/C&gt;&lt;D xsi:type="xsd:double"&gt;25.4884842591688&lt;/D&gt;&lt;/FQL&gt;&lt;FQL&gt;&lt;Q&gt;EWZ^JULIAN(FMA_DIV_YLD(NTMA,NOW,NOW,M,"PORTAGG","MEANR").DATES)&lt;/Q&gt;&lt;R&gt;1&lt;/R&gt;&lt;C&gt;1&lt;/C&gt;&lt;D xsi:type="xsd:long"&gt;45412&lt;/D&gt;&lt;/FQL&gt;&lt;FQL&gt;&lt;Q&gt;EWM^FMA_DIV_YLD(NTMA,NOW,NOW,M,"PORTAGG","MEANR")&lt;/Q&gt;&lt;R&gt;1&lt;/R&gt;&lt;C&gt;1&lt;/C&gt;&lt;D xsi:type="xsd:double"&gt;4.10235444811837&lt;/D&gt;&lt;/FQL&gt;&lt;FQL&gt;&lt;Q&gt;CNYA^FMA_PE(NTMA,0,,,"PORTAGG","MEANR")&lt;/Q&gt;&lt;R&gt;1&lt;/R&gt;&lt;C&gt;1&lt;/C&gt;&lt;D xsi:type="xsd:double"&gt;12.8392272600373&lt;/D&gt;&lt;/FQL&gt;&lt;FQL&gt;&lt;Q&gt;DDR3512M-FDS^FG_PRICE_CHANGE(0,-1AM)&lt;/Q&gt;&lt;R&gt;1&lt;/R&gt;&lt;C&gt;1&lt;/C&gt;&lt;D xsi:type="xsd:double"&gt;-0.613496451698714&lt;/D&gt;&lt;/FQL&gt;&lt;FQL&gt;&lt;Q&gt;EZA^FMA_COS_DOWN("EPS","1M",+1,NOW,,,"PORTAGG","MEANR")&lt;/Q&gt;&lt;R&gt;1&lt;/R&gt;&lt;C&gt;1&lt;/C&gt;&lt;D xsi:type="xsd:double"&gt;14&lt;/D&gt;&lt;/FQL&gt;&lt;FQL&gt;&lt;Q&gt;EWM^FMA_RBICS_REV_CURRENT(30, LOC, "PORTAGG")&lt;/Q&gt;&lt;R&gt;1&lt;/R&gt;&lt;C&gt;1&lt;/C&gt;&lt;D xsi:type="xsd:double"&gt;39.8542432570128&lt;/D&gt;&lt;/FQL&gt;&lt;FQL&gt;&lt;Q&gt;TRYTR7Y-FDS^PCTCHG(FG_YIELD(0,,,,"YTM"),FG_YIELD(-1AM,,,,"YTM"))&lt;/Q&gt;&lt;R&gt;1&lt;/R&gt;&lt;C&gt;1&lt;/C&gt;&lt;D xsi:type="xsd:double"&gt;2.50073&lt;/D&gt;&lt;/FQL&gt;&lt;FQL&gt;&lt;Q&gt;EWY^FMA_EVAL_EBIT(LTMA,NOW,NOW,M,"PORTAGG","MEANR")&lt;/Q&gt;&lt;R&gt;1&lt;/R&gt;&lt;C&gt;1&lt;/C&gt;&lt;D xsi:type="xsd:double"&gt;19.0541839034372&lt;/D&gt;&lt;/FQL&gt;&lt;FQL&gt;&lt;Q&gt;CAGDPY@PE^EE_ACTUAL_ANNUAL(MED,0)&lt;/Q&gt;&lt;R&gt;1&lt;/R&gt;&lt;C&gt;1&lt;/C&gt;&lt;D xsi:type="xsd:double"&gt;0.625680870863723&lt;/D&gt;&lt;/FQL&gt;&lt;FQL&gt;&lt;Q&gt;USDCNH^STD(FG_PRICE_CHANGE(0,-1AY,AM))&lt;/Q&gt;&lt;R&gt;1&lt;/R&gt;&lt;C&gt;1&lt;/C&gt;&lt;D xsi:type="xsd:double"&gt;1.11022801905265&lt;/D&gt;&lt;/FQL&gt;&lt;FQL&gt;&lt;Q&gt;QAT^P_PRICE_RETURNS_PR('52W',2,-10AY,0,AM)&lt;/Q&gt;&lt;R&gt;121&lt;/R&gt;&lt;C&gt;1&lt;/C&gt;&lt;D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xsi:type="xsd:double"&gt;-3.2626808&lt;/D&gt;&lt;D xsi:type="xsd:double"&gt;-2.8963864&lt;/D&gt;&lt;D xsi:type="xsd:double"&gt;-9.465581&lt;/D&gt;&lt;D xsi:type="xsd:double"&gt;-13.1338415&lt;/D&gt;&lt;D xsi:type="xsd:double"&gt;-17.883896&lt;/D&gt;&lt;D xsi:type="xsd:double"&gt;-8.746803&lt;/D&gt;&lt;D xsi:type="xsd:double"&gt;-20.77384&lt;/D&gt;&lt;D xsi:type="xsd:double"&gt;-13.7203455&lt;/D&gt;&lt;D xsi:type="xsd:double"&gt;-23.72176&lt;/D&gt;&lt;D xsi:type="xsd:double"&gt;-21.007317&lt;/D&gt;&lt;D xsi:type="xsd:double"&gt;-11.472082&lt;/D&gt;&lt;D xsi:type="xsd:double"&gt;-12.72192&lt;/D&gt;&lt;D xsi:type="xsd:double"&gt;-19.84666&lt;/D&gt;&lt;D xsi:type="xsd:double"&gt;-16.978&lt;/D&gt;&lt;D xsi:type="xsd:double"&gt;-11.801749&lt;/D&gt;&lt;D xsi:type="xsd:double"&gt;-1.5497446&lt;/D&gt;&lt;D xsi:type="xsd:double"&gt;-7.711017&lt;/D&gt;&lt;D xsi:type="xsd:double"&gt;-8.012926&lt;/D&gt;&lt;D xsi:type="xsd:double"&gt;-5.939853&lt;/D&gt;&lt;D xsi:type="xsd:double"&gt;5.4581046&lt;/D&gt;&lt;D xsi:type="xsd:double"&gt;22.641731&lt;/D&gt;&lt;D xsi:type="xsd:double"&gt;12.996459&lt;/D&gt;&lt;D xsi:type="xsd:double"&gt;0.25583506&lt;/D&gt;&lt;D xsi:type="xsd:double"&gt;4.752815&lt;/D&gt;&lt;D xsi:type="xsd:double"&gt;1.9518852&lt;/D&gt;&lt;D xsi:type="xsd:double"&gt;0.41359663&lt;/D&gt;&lt;D xsi:type="xsd:double"&gt;-5.2978516&lt;/D&gt;&lt;D xsi:type="xsd:double"&gt;-16.650932&lt;/D&gt;&lt;D xsi:type="xsd:double"&gt;-15.67083&lt;/D&gt;&lt;D xsi:type="xsd:double"&gt;-18.008507&lt;/D&gt;&lt;D xsi:type="xsd:double"&gt;-22.451735&lt;/D&gt;&lt;D xsi:type="xsd:double"&gt;-14.018655&lt;/D&gt;&lt;D xsi:type="xsd:double"&gt;-9.127349&lt;/D&gt;&lt;D xsi:type="xsd:double"&gt;-13.5638&lt;/D&gt;&lt;D xsi:type="xsd:double"&gt;-10.681671&lt;/D&gt;&lt;D xsi:type="xsd:double"&gt;-11.67388&lt;/D&gt;&lt;D xsi:type="xsd:double"&gt;-6.925404&lt;/D&gt;&lt;D xsi:type="xsd:double"&gt;0.404346&lt;/D&gt;&lt;D xsi:type="xsd:double"&gt;1.422584&lt;/D&gt;&lt;D xsi:type="xsd:double"&gt;7.464659&lt;/D&gt;&lt;D xsi:type="xsd:double"&gt;16.059196&lt;/D&gt;&lt;D xsi:type="xsd:double"&gt;24.780989&lt;/D&gt;&lt;D xsi:type="xsd:double"&gt;46.684967&lt;/D&gt;&lt;D xsi:type="xsd:double"&gt;30.624126&lt;/D&gt;&lt;D xsi:type="xsd:double"&gt;21.112335&lt;/D&gt;&lt;D xsi:type="xsd:double"&gt;14.401174&lt;/D&gt;&lt;D xsi:type="xsd:double"&gt;13.962078&lt;/D&gt;&lt;D xsi:type="xsd:double"&gt;16.705334&lt;/D&gt;&lt;D xsi:type="xsd:double"&gt;11.0942955&lt;/D&gt;&lt;D xsi:type="xsd:double"&gt;12.541437&lt;/D&gt;&lt;D xsi:type="xsd:double"&gt;11.241781&lt;/D&gt;&lt;D xsi:type="xsd:double"&gt;-0.10357499&lt;/D&gt;&lt;D xsi:type="xsd:double"&gt;7.0073485&lt;/D&gt;&lt;D xsi:type="xsd:double"&gt;2.5030375&lt;/D&gt;&lt;D xsi:type="xsd:double"&gt;-1.4196217&lt;/D&gt;&lt;D xsi:type="xsd:double"&gt;-3.6532462&lt;/D&gt;&lt;D xsi:type="xsd:double"&gt;-3.9188683&lt;/D&gt;&lt;D xsi:type="xsd:double"&gt;-0.67082644&lt;/D&gt;&lt;D xsi:type="xsd:double"&gt;-12.686771&lt;/D&gt;&lt;D xsi:type="xsd:double"&gt;-13.893682&lt;/D&gt;&lt;D xsi:type="xsd:double"&gt;-6.9987116&lt;/D&gt;&lt;D xsi:type="xsd:double"&gt;-5.366087&lt;/D&gt;&lt;D xsi:type="xsd:double"&gt;-2.9235303&lt;/D&gt;&lt;D xsi:type="xsd:double"&gt;8.662355&lt;/D&gt;&lt;D xsi:type="xsd:double"&gt;3.1676054&lt;/D&gt;&lt;D xsi:type="xsd:double"&gt;3.8375616&lt;/D&gt;&lt;D xsi:type="xsd:double"&gt;4.353833&lt;/D&gt;&lt;D xsi:type="xsd:double"&gt;7.086885&lt;/D&gt;&lt;D xsi:type="xsd:double"&gt;7.533872&lt;/D&gt;&lt;D xsi:type="xsd:double"&gt;11.3048315&lt;/D&gt;&lt;D xsi:type="xsd:double"&gt;26.228178&lt;/D&gt;&lt;D xsi:type="xsd:double"&gt;29.212904&lt;/D&gt;&lt;D xsi:type="xsd:double"&gt;28.163624&lt;/D&gt;&lt;D xsi:type="xsd:double"&gt;18.669964&lt;/D&gt;&lt;D xsi:type="xsd:double"&gt;14.739096&lt;/D&gt;&lt;D xsi:type="xsd:double"&gt;15.43833&lt;/D&gt;&lt;D xsi:type="xsd:double"&gt;12.7144575&lt;/D&gt;&lt;D xsi:type="xsd:double"&gt;18.22548&lt;/D&gt;&lt;D xsi:type="xsd:double"&gt;18.721985&lt;/D&gt;&lt;D xsi:type="xsd:double"&gt;12.227285&lt;/D&gt;&lt;D xsi:type="xsd:double"&gt;14.178014&lt;/D&gt;&lt;D xsi:type="xsd:double"&gt;24.939442&lt;/D&gt;&lt;D xsi:type="xsd:double"&gt;33.101128&lt;/D&gt;&lt;D xsi:type="xsd:double"&gt;32.686604&lt;/D&gt;&lt;D xsi:type="xsd:double"&gt;19.567596&lt;/D&gt;&lt;D xsi:type="xsd:double"&gt;16.46105&lt;/D&gt;&lt;D xsi:type="xsd:double"&gt;9.922838&lt;/D&gt;&lt;D xsi:type="xsd:double"&gt;25.419462&lt;/D&gt;&lt;D xsi:type="xsd:double"&gt;16.928768&lt;/D&gt;&lt;D xsi:type="xsd:double"&gt;6.989467&lt;/D&gt;&lt;D xsi:type="xsd:double"&gt;2.9195666&lt;/D&gt;&lt;D xsi:type="xsd:double"&gt;-4.2423544&lt;/D&gt;&lt;D xsi:type="xsd:double"&gt;-10.8825445&lt;/D&gt;&lt;D xsi:type="xsd:double"&gt;-15.626269&lt;/D&gt;&lt;D xsi:type="xsd:double"&gt;-24.24034&lt;/D&gt;&lt;D xsi:type="xsd:double"&gt;-24.795364&lt;/D&gt;&lt;D xsi:type="xsd:double"&gt;-11.226481&lt;/D&gt;&lt;D xsi:type="xsd:double"&gt;-10.444522&lt;/D&gt;&lt;D xsi:type="xsd:double"&gt;-7.0439577&lt;/D&gt;&lt;D xsi:type="xsd:double"&gt;-18.481827&lt;/D&gt;&lt;D xsi:type="xsd:double"&gt;-17.417759&lt;/D&gt;&lt;D xsi:type="xsd:double"&gt;-17.24329&lt;/D&gt;&lt;D xsi:type="xsd:double"&gt;-11.859667&lt;/D&gt;&lt;D xsi:type="xsd:double"&gt;-4.354066&lt;/D&gt;&lt;D xsi:type="xsd:double"&gt;-0.3775835&lt;/D&gt;&lt;D xsi:type="xsd:double"&gt;-1.0752678&lt;/D&gt;&lt;D xsi:type="xsd:double"&gt;6.303227&lt;/D&gt;&lt;D xsi:type="xsd:double"&gt;0.91267824&lt;/D&gt;&lt;D xsi:type="xsd:double"&gt;-6.6791177&lt;/D&gt;&lt;/FQL&gt;&lt;FQL&gt;&lt;Q&gt;KSA^FMA_PE(LTMA,-10AY,0,AM,"PORTAGG","MEANR")&lt;/Q&gt;&lt;R&gt;121&lt;/R&gt;&lt;C&gt;1&lt;/C&gt;&lt;D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xsi:type="xsd:double"&gt;11.7929194961715&lt;/D&gt;&lt;D xsi:type="xsd:double"&gt;11.0389226467058&lt;/D&gt;&lt;D xsi:type="xsd:double"&gt;11.7986403054914&lt;/D&gt;&lt;D xsi:type="xsd:double"&gt;11.9796281947948&lt;/D&gt;&lt;D xsi:type="xsd:double"&gt;12.4254165940381&lt;/D&gt;&lt;D xsi:type="xsd:double"&gt;12.7448847562232&lt;/D&gt;&lt;D xsi:type="xsd:double"&gt;12.9637613832197&lt;/D&gt;&lt;D xsi:type="xsd:double"&gt;12.7698554410452&lt;/D&gt;&lt;D xsi:type="xsd:double"&gt;12.8853663981605&lt;/D&gt;&lt;D xsi:type="xsd:double"&gt;12.2787276616041&lt;/D&gt;&lt;D xsi:type="xsd:double"&gt;13.9393453271468&lt;/D&gt;&lt;D xsi:type="xsd:double"&gt;14.957079204894&lt;/D&gt;&lt;D xsi:type="xsd:double"&gt;14.6513727344379&lt;/D&gt;&lt;D xsi:type="xsd:double"&gt;15.3127913489727&lt;/D&gt;&lt;D xsi:type="xsd:double"&gt;15.3474771819022&lt;/D&gt;&lt;D xsi:type="xsd:double"&gt;15.188925906084&lt;/D&gt;&lt;D xsi:type="xsd:double"&gt;15.0416216268023&lt;/D&gt;&lt;D xsi:type="xsd:double"&gt;14.9360929814188&lt;/D&gt;&lt;D xsi:type="xsd:double"&gt;15.3933075582988&lt;/D&gt;&lt;D xsi:type="xsd:double"&gt;15.0357863124285&lt;/D&gt;&lt;D xsi:type="xsd:double"&gt;15.1979936360438&lt;/D&gt;&lt;D xsi:type="xsd:double"&gt;14.3778516686185&lt;/D&gt;&lt;D xsi:type="xsd:double"&gt;14.2644436978604&lt;/D&gt;&lt;D xsi:type="xsd:double"&gt;14.2794156213861&lt;/D&gt;&lt;D xsi:type="xsd:double"&gt;15.225686139374&lt;/D&gt;&lt;D xsi:type="xsd:double"&gt;15.1638314019045&lt;/D&gt;&lt;D xsi:type="xsd:double"&gt;15.1733050511349&lt;/D&gt;&lt;D xsi:type="xsd:double"&gt;15.3269233845784&lt;/D&gt;&lt;D xsi:type="xsd:double"&gt;15.2851369413754&lt;/D&gt;&lt;D xsi:type="xsd:double"&gt;15.5126222198941&lt;/D&gt;&lt;D xsi:type="xsd:double"&gt;15.6481924840837&lt;/D&gt;&lt;D xsi:type="xsd:double"&gt;14.8330708820394&lt;/D&gt;&lt;D xsi:type="xsd:double"&gt;14.5016095750846&lt;/D&gt;&lt;D xsi:type="xsd:double"&gt;14.7515771062918&lt;/D&gt;&lt;D xsi:type="xsd:double"&gt;14.6723373130585&lt;/D&gt;&lt;D xsi:type="xsd:double"&gt;15.6998750252151&lt;/D&gt;&lt;D xsi:type="xsd:double"&gt;16.8558205975477&lt;/D&gt;&lt;D xsi:type="xsd:double"&gt;17.567304559385&lt;/D&gt;&lt;D xsi:type="xsd:double"&gt;17.2287677807471&lt;/D&gt;&lt;D xsi:type="xsd:double"&gt;17.5650575449488&lt;/D&gt;&lt;D xsi:type="xsd:double"&gt;17.1423796054792&lt;/D&gt;&lt;D xsi:type="xsd:double"&gt;17.4798719172247&lt;/D&gt;&lt;D xsi:type="xsd:double"&gt;17.733646732905&lt;/D&gt;&lt;D xsi:type="xsd:double"&gt;17.7473080168754&lt;/D&gt;&lt;D xsi:type="xsd:double"&gt;17.7611631306475&lt;/D&gt;&lt;D xsi:type="xsd:double"&gt;17.8156752906795&lt;/D&gt;&lt;D xsi:type="xsd:double"&gt;18.50051650317&lt;/D&gt;&lt;D xsi:type="xsd:double"&gt;19.4070987689789&lt;/D&gt;&lt;D xsi:type="xsd:double"&gt;20.2444810613654&lt;/D&gt;&lt;D xsi:type="xsd:double"&gt;18.3239388744384&lt;/D&gt;&lt;D xsi:type="xsd:double"&gt;17.007994784077&lt;/D&gt;&lt;D xsi:type="xsd:double"&gt;17.5019594236434&lt;/D&gt;&lt;D xsi:type="xsd:double"&gt;18.2412451414565&lt;/D&gt;&lt;D xsi:type="xsd:double"&gt;19.3447189547446&lt;/D&gt;&lt;D xsi:type="xsd:double"&gt;19.7993412575201&lt;/D&gt;&lt;D xsi:type="xsd:double"&gt;20.7983462329944&lt;/D&gt;&lt;D xsi:type="xsd:double"&gt;24.3307970172491&lt;/D&gt;&lt;D xsi:type="xsd:double"&gt;25.9918561476998&lt;/D&gt;&lt;D xsi:type="xsd:double"&gt;27.2284128214122&lt;/D&gt;&lt;D xsi:type="xsd:double"&gt;28.2774200363288&lt;/D&gt;&lt;D xsi:type="xsd:double"&gt;29.1404225196953&lt;/D&gt;&lt;D xsi:type="xsd:double"&gt;26.8255050245246&lt;/D&gt;&lt;D xsi:type="xsd:double"&gt;26.2872634756267&lt;/D&gt;&lt;D xsi:type="xsd:double"&gt;25.6836176607998&lt;/D&gt;&lt;D xsi:type="xsd:double"&gt;25.0289721595972&lt;/D&gt;&lt;D xsi:type="xsd:double"&gt;24.542458993895&lt;/D&gt;&lt;D xsi:type="xsd:double"&gt;23.6804516411897&lt;/D&gt;&lt;D xsi:type="xsd:double"&gt;23.4685729359024&lt;/D&gt;&lt;D xsi:type="xsd:double"&gt;22.6314214953714&lt;/D&gt;&lt;D xsi:type="xsd:double"&gt;22.2508456020659&lt;/D&gt;&lt;D xsi:type="xsd:double"&gt;21.3861587432487&lt;/D&gt;&lt;D xsi:type="xsd:double"&gt;19.8212980438889&lt;/D&gt;&lt;D xsi:type="xsd:double"&gt;20.9361939501806&lt;/D&gt;&lt;D xsi:type="xsd:double"&gt;21.4063005878862&lt;/D&gt;&lt;D xsi:type="xsd:double"&gt;21.3450068939662&lt;/D&gt;&lt;D xsi:type="xsd:double"&gt;21.3428823523218&lt;/D&gt;&lt;D xsi:type="xsd:double"&gt;20.3024904906766&lt;/D&gt;&lt;D xsi:type="xsd:double"&gt;19.4591547698789&lt;/D&gt;&lt;D xsi:type="xsd:double"&gt;18.7661248247855&lt;/D&gt;&lt;D xsi:type="xsd:double"&gt;19.1890088411658&lt;/D&gt;&lt;D xsi:type="xsd:double"&gt;18.1478548688369&lt;/D&gt;&lt;D xsi:type="xsd:double"&gt;17.2607332534104&lt;/D&gt;&lt;D xsi:type="xsd:double"&gt;16.7855111144364&lt;/D&gt;&lt;D xsi:type="xsd:double"&gt;15.3794709571611&lt;/D&gt;&lt;D xsi:type="xsd:double"&gt;15.9142942866002&lt;/D&gt;&lt;D xsi:type="xsd:double"&gt;15.8637742872246&lt;/D&gt;&lt;D xsi:type="xsd:double"&gt;15.1200888774667&lt;/D&gt;&lt;D xsi:type="xsd:double"&gt;15.7620876638571&lt;/D&gt;&lt;D xsi:type="xsd:double"&gt;16.0803949853349&lt;/D&gt;&lt;D xsi:type="xsd:double"&gt;16.6708345606562&lt;/D&gt;&lt;D xsi:type="xsd:double"&gt;17.3585689756649&lt;/D&gt;&lt;D xsi:type="xsd:double"&gt;17.6563496795628&lt;/D&gt;&lt;D xsi:type="xsd:double"&gt;17.5953877002064&lt;/D&gt;&lt;D xsi:type="xsd:double"&gt;17.4463084692133&lt;/D&gt;&lt;D xsi:type="xsd:double"&gt;18.5021482022984&lt;/D&gt;&lt;D xsi:type="xsd:double"&gt;19.9344653403883&lt;/D&gt;&lt;D xsi:type="xsd:double"&gt;21.3479376923633&lt;/D&gt;&lt;D xsi:type="xsd:double"&gt;21.5670792145266&lt;/D&gt;&lt;D xsi:type="xsd:double"&gt;21.7388956830745&lt;/D&gt;&lt;D xsi:type="xsd:double"&gt;21.2835910876153&lt;/D&gt;&lt;D xsi:type="xsd:double"&gt;20.7519523013048&lt;/D&gt;&lt;/FQL&gt;&lt;FQL&gt;&lt;Q&gt;FC0000MY^FG_PRICE(0)&lt;/Q&gt;&lt;R&gt;1&lt;/R&gt;&lt;C&gt;1&lt;/C&gt;&lt;D xsi:type="xsd:double"&gt;254.45741&lt;/D&gt;&lt;/FQL&gt;&lt;FQL&gt;&lt;Q&gt;SET-BKK^PERCENT_CHANGE(FMA_EPS(+1,0,,,,"PORTAGG","MEAN"),FMA_EPS(+1,-1AM,,,,"PORTAGG","MEAN"))&lt;/Q&gt;&lt;R&gt;1&lt;/R&gt;&lt;C&gt;1&lt;/C&gt;&lt;D xsi:type="xsd:double"&gt;-1.07281281197765&lt;/D&gt;&lt;/FQL&gt;&lt;FQL&gt;&lt;Q&gt;EWZ^PERCENT_CHANGE(FMA_EPS(+1,0,,,,"PORTAGG","MEAN"),FMA_EPS(+1,-3AM,,,,"PORTAGG","MEAN"))&lt;/Q&gt;&lt;R&gt;1&lt;/R&gt;&lt;C&gt;1&lt;/C&gt;&lt;D xsi:type="xsd:double"&gt;-1.70406199587487&lt;/D&gt;&lt;/FQL&gt;&lt;FQL&gt;&lt;Q&gt;EWJ^FG_TOTAL_RETURNC(0,-3AM)&lt;/Q&gt;&lt;R&gt;1&lt;/R&gt;&lt;C&gt;1&lt;/C&gt;&lt;D xsi:type="xsd:double"&gt;1.6265035&lt;/D&gt;&lt;/FQL&gt;&lt;FQL&gt;&lt;Q&gt;VWO^FMA_PCT_ABOVE_MAVG(200,0,,,,"PORTAGG")&lt;/Q&gt;&lt;R&gt;1&lt;/R&gt;&lt;C&gt;1&lt;/C&gt;&lt;D xsi:type="xsd:double"&gt;46.8729851708575&lt;/D&gt;&lt;/FQL&gt;&lt;FQL&gt;&lt;Q&gt;EIDO^SIZE(FG_CONSTITUENTS)&lt;/Q&gt;&lt;R&gt;1&lt;/R&gt;&lt;C&gt;1&lt;/C&gt;&lt;D xsi:type="xsd:long"&gt;77&lt;/D&gt;&lt;/FQL&gt;&lt;FQL&gt;&lt;Q&gt;TRYPE10Y-FDS^PCTCHG(FG_YIELD(0,,,,"YTM"),FG_YIELD(-1AM,,,,"YTM"))&lt;/Q&gt;&lt;R&gt;1&lt;/R&gt;&lt;C&gt;1&lt;/C&gt;&lt;D xsi:type="xsd:double"&gt;-6.584404&lt;/D&gt;&lt;/FQL&gt;&lt;FQL&gt;&lt;Q&gt;TRYID10Y-FDS^FG_YIELD_NAME&lt;/Q&gt;&lt;R&gt;1&lt;/R&gt;&lt;C&gt;1&lt;/C&gt;&lt;D xsi:type="xsd:string"&gt;Treasury - Indonesia Benchmark Bond 10Y&lt;/D&gt;&lt;/FQL&gt;&lt;FQL&gt;&lt;Q&gt;CC_PH^IMF_IFS_RCPI_Q(0)&lt;/Q&gt;&lt;R&gt;1&lt;/R&gt;&lt;C&gt;1&lt;/C&gt;&lt;D xsi:type="xsd:double"&gt;3.2976058&lt;/D&gt;&lt;/FQL&gt;&lt;FQL&gt;&lt;Q&gt;VNM^FG_COMPANY_NAME&lt;/Q&gt;&lt;R&gt;1&lt;/R&gt;&lt;C&gt;1&lt;/C&gt;&lt;D xsi:type="xsd:string"&gt;VanEck Vietnam ETF&lt;/D&gt;&lt;/FQL&gt;&lt;FQL&gt;&lt;Q&gt;CC_PE^FG_COMPANY_NAME&lt;/Q&gt;&lt;R&gt;1&lt;/R&gt;&lt;C&gt;1&lt;/C&gt;&lt;D xsi:type="xsd:string"&gt;Peru&lt;/D&gt;&lt;/FQL&gt;&lt;FQL&gt;&lt;Q&gt;USDPLN^FG_PRICE_CHANGE(0,-1AY)&lt;/Q&gt;&lt;R&gt;1&lt;/R&gt;&lt;C&gt;1&lt;/C&gt;&lt;D xsi:type="xsd:double"&gt;-6.1076283&lt;/D&gt;&lt;/FQL&gt;&lt;FQL&gt;&lt;Q&gt;DDR3512M-FDS^FG_PRICE_MAVG(0,,,,30)&lt;/Q&gt;&lt;R&gt;1&lt;/R&gt;&lt;C&gt;1&lt;/C&gt;&lt;D xsi:type="xsd:double"&gt;0.96873313&lt;/D&gt;&lt;/FQL&gt;&lt;FQL&gt;&lt;Q&gt;W-FDS^FG_PRICE(0)&lt;/Q&gt;&lt;R&gt;1&lt;/R&gt;&lt;C&gt;1&lt;/C&gt;&lt;D xsi:type="xsd:double"&gt;6.5125&lt;/D&gt;&lt;/FQL&gt;&lt;FQL&gt;&lt;Q&gt;MCHI^FG_PRICE_MAVG(0,,,,60)&lt;/Q&gt;&lt;R&gt;1&lt;/R&gt;&lt;C&gt;1&lt;/C&gt;&lt;D xsi:type="xsd:double"&gt;41.13283&lt;/D&gt;&lt;/FQL&gt;&lt;FQL&gt;&lt;Q&gt;CNYA^FG_PRICE_MAVG(0,,,,200)&lt;/Q&gt;&lt;R&gt;1&lt;/R&gt;&lt;C&gt;1&lt;/C&gt;&lt;D xsi:type="xsd:double"&gt;26.75538&lt;/D&gt;&lt;/FQL&gt;&lt;FQL&gt;&lt;Q&gt;EPOL^P_PRICE(0)/P_PRICE_LOW_PR(0,,,,,,"PRICE","INTRA","52W")-1&lt;/Q&gt;&lt;R&gt;1&lt;/R&gt;&lt;C&gt;1&lt;/C&gt;&lt;D xsi:type="xsd:double"&gt;0.57551765&lt;/D&gt;&lt;/FQL&gt;&lt;FQL&gt;&lt;Q&gt;EPU^FMA_RBICS_REV_CURRENT(30, LOC, "PORTAGG")&lt;/Q&gt;&lt;R&gt;1&lt;/R&gt;&lt;C&gt;1&lt;/C&gt;&lt;D xsi:type="xsd:double"&gt;24.3073936173843&lt;/D&gt;&lt;/FQL&gt;&lt;FQL&gt;&lt;Q&gt;CAGDPY@PL^EE_ACTUAL_ANNUAL(MED,+1)&lt;/Q&gt;&lt;R&gt;1&lt;/R&gt;&lt;C&gt;1&lt;/C&gt;&lt;D xsi:type="xsd:double"&gt;0.8&lt;/D&gt;&lt;/FQL&gt;&lt;FQL&gt;&lt;Q&gt;USDCNH^FG_PRICE_CHANGE(0,-6AM)&lt;/Q&gt;&lt;R&gt;1&lt;/R&gt;&lt;C&gt;1&lt;/C&gt;&lt;D xsi:type="xsd:double"&gt;0.16973019&lt;/D&gt;&lt;/FQL&gt;&lt;FQL&gt;&lt;Q&gt;USDPHP^STD(FG_PRICE_CHANGE(0,-1AY,AM))&lt;/Q&gt;&lt;R&gt;1&lt;/R&gt;&lt;C&gt;1&lt;/C&gt;&lt;D xsi:type="xsd:double"&gt;1.82642483012856&lt;/D&gt;&lt;/FQL&gt;&lt;FQL&gt;&lt;Q&gt;MCHI^P_PRICE_RETURNS_PR('52W',2,-10AY,0,AM)&lt;/Q&gt;&lt;R&gt;121&lt;/R&gt;&lt;C&gt;1&lt;/C&gt;&lt;D xsi:type="xsd:double"&gt;0.07907152&lt;/D&gt;&lt;D xsi:type="xsd:double"&gt;13.084448&lt;/D&gt;&lt;D xsi:type="xsd:double"&gt;15.145445&lt;/D&gt;&lt;D xsi:type="xsd:double"&gt;16.049147&lt;/D&gt;&lt;D xsi:type="xsd:double"&gt;7.8458905&lt;/D&gt;&lt;D xsi:type="xsd:double"&gt;1.470685&lt;/D&gt;&lt;D xsi:type="xsd:double"&gt;3.0881405&lt;/D&gt;&lt;D xsi:type="xsd:double"&gt;4.992187&lt;/D&gt;&lt;D xsi:type="xsd:double"&gt;14.160466&lt;/D&gt;&lt;D xsi:type="xsd:double"&gt;18.220556&lt;/D&gt;&lt;D xsi:type="xsd:double"&gt;25.728966&lt;/D&gt;&lt;D xsi:type="xsd:double"&gt;38.168217&lt;/D&gt;&lt;D xsi:type="xsd:double"&gt;41.605377&lt;/D&gt;&lt;D xsi:type="xsd:double"&gt;24.865377&lt;/D&gt;&lt;D xsi:type="xsd:double"&gt;13.1021385&lt;/D&gt;&lt;D xsi:type="xsd:double"&gt;-0.808537&lt;/D&gt;&lt;D xsi:type="xsd:double"&gt;-6.632507&lt;/D&gt;&lt;D xsi:type="xsd:double"&gt;6.618488&lt;/D&gt;&lt;D xsi:type="xsd:double"&gt;-2.0466208&lt;/D&gt;&lt;D xsi:type="xsd:double"&gt;-5.8673086&lt;/D&gt;&lt;D xsi:type="xsd:double"&gt;-24.362797&lt;/D&gt;&lt;D xsi:type="xsd:double"&gt;-24.370205&lt;/D&gt;&lt;D xsi:type="xsd:double"&gt;-17.945374&lt;/D&gt;&lt;D xsi:type="xsd:double"&gt;-28.709484&lt;/D&gt;&lt;D xsi:type="xsd:double"&gt;-33.31357&lt;/D&gt;&lt;D xsi:type="xsd:double"&gt;-27.378284&lt;/D&gt;&lt;D xsi:type="xsd:double"&gt;-12.702423&lt;/D&gt;&lt;D xsi:type="xsd:double"&gt;-2.6912928&lt;/D&gt;&lt;D xsi:type="xsd:double"&gt;6.3263893&lt;/D&gt;&lt;D xsi:type="xsd:double"&gt;-0.6825805&lt;/D&gt;&lt;D xsi:type="xsd:double"&gt;-0.87895393&lt;/D&gt;&lt;D xsi:type="xsd:double"&gt;-1.6195178&lt;/D&gt;&lt;D xsi:type="xsd:double"&gt;24.361074&lt;/D&gt;&lt;D xsi:type="xsd:double"&gt;28.934502&lt;/D&gt;&lt;D xsi:type="xsd:double"&gt;22.504997&lt;/D&gt;&lt;D xsi:type="xsd:double"&gt;17.802929&lt;/D&gt;&lt;D xsi:type="xsd:double"&gt;32.430122&lt;/D&gt;&lt;D xsi:type="xsd:double"&gt;33.380795&lt;/D&gt;&lt;D xsi:type="xsd:double"&gt;32.69893&lt;/D&gt;&lt;D xsi:type="xsd:double"&gt;27.577614&lt;/D&gt;&lt;D xsi:type="xsd:double"&gt;33.474564&lt;/D&gt;&lt;D xsi:type="xsd:double"&gt;39.689983&lt;/D&gt;&lt;D xsi:type="xsd:double"&gt;50.90796&lt;/D&gt;&lt;D xsi:type="xsd:double"&gt;49.69809&lt;/D&gt;&lt;D xsi:type="xsd:double"&gt;59.28098&lt;/D&gt;&lt;D xsi:type="xsd:double"&gt;47.075798&lt;/D&gt;&lt;D xsi:type="xsd:double"&gt;46.45641&lt;/D&gt;&lt;D xsi:type="xsd:double"&gt;36.82748&lt;/D&gt;&lt;D xsi:type="xsd:double"&gt;34.888554&lt;/D&gt;&lt;D xsi:type="xsd:double"&gt;32.49532&lt;/D&gt;&lt;D xsi:type="xsd:double"&gt;13.878811&lt;/D&gt;&lt;D xsi:type="xsd:double"&gt;2.112031&lt;/D&gt;&lt;D xsi:type="xsd:double"&gt;-8.223748&lt;/D&gt;&lt;D xsi:type="xsd:double"&gt;-15.487093&lt;/D&gt;&lt;D xsi:type="xsd:double"&gt;-14.941102&lt;/D&gt;&lt;D xsi:type="xsd:double"&gt;-15.51022&lt;/D&gt;&lt;D xsi:type="xsd:double"&gt;-20.923025&lt;/D&gt;&lt;D xsi:type="xsd:double"&gt;-16.652817&lt;/D&gt;&lt;D xsi:type="xsd:double"&gt;-13.529831&lt;/D&gt;&lt;D xsi:type="xsd:double"&gt;-2.8928876&lt;/D&gt;&lt;D xsi:type="xsd:double"&gt;-15.793127&lt;/D&gt;&lt;D xsi:type="xsd:double"&gt;-18.540495&lt;/D&gt;&lt;D xsi:type="xsd:double"&gt;-6.257677&lt;/D&gt;&lt;D xsi:type="xsd:double"&gt;-4.290211&lt;/D&gt;&lt;D xsi:type="xsd:double"&gt;4.542601&lt;/D&gt;&lt;D xsi:type="xsd:double"&gt;9.495878&lt;/D&gt;&lt;D xsi:type="xsd:double"&gt;6.612408&lt;/D&gt;&lt;D xsi:type="xsd:double"&gt;18.861462&lt;/D&gt;&lt;D xsi:type="xsd:double"&gt;21.334648&lt;/D&gt;&lt;D xsi:type="xsd:double"&gt;11.18474&lt;/D&gt;&lt;D xsi:type="xsd:double"&gt;-9.361303&lt;/D&gt;&lt;D xsi:type="xsd:double"&gt;-5.7964444&lt;/D&gt;&lt;D xsi:type="xsd:double"&gt;3.2047868&lt;/D&gt;&lt;D xsi:type="xsd:double"&gt;17.237997&lt;/D&gt;&lt;D xsi:type="xsd:double"&gt;21.640968&lt;/D&gt;&lt;D xsi:type="xsd:double"&gt;34.97627&lt;/D&gt;&lt;D xsi:type="xsd:double"&gt;27.079178&lt;/D&gt;&lt;D xsi:type="xsd:double"&gt;34.52568&lt;/D&gt;&lt;D xsi:type="xsd:double"&gt;37.50404&lt;/D&gt;&lt;D xsi:type="xsd:double"&gt;28.797722&lt;/D&gt;&lt;D xsi:type="xsd:double"&gt;29.802536&lt;/D&gt;&lt;D xsi:type="xsd:double"&gt;51.654232&lt;/D&gt;&lt;D xsi:type="xsd:double"&gt;55.987503&lt;/D&gt;&lt;D xsi:type="xsd:double"&gt;39.24725&lt;/D&gt;&lt;D xsi:type="xsd:double"&gt;32.65668&lt;/D&gt;&lt;D xsi:type="xsd:double"&gt;25.365316&lt;/D&gt;&lt;D xsi:type="xsd:double"&gt;11.334491&lt;/D&gt;&lt;D xsi:type="xsd:double"&gt;-7.1430326&lt;/D&gt;&lt;D xsi:type="xsd:double"&gt;-6.0604277&lt;/D&gt;&lt;D xsi:type="xsd:double"&gt;-7.557261&lt;/D&gt;&lt;D xsi:type="xsd:double"&gt;-11.648583&lt;/D&gt;&lt;D xsi:type="xsd:double"&gt;-22.022104&lt;/D&gt;&lt;D xsi:type="xsd:double"&gt;-25.094133&lt;/D&gt;&lt;D xsi:type="xsd:double"&gt;-34.80516&lt;/D&gt;&lt;D xsi:type="xsd:double"&gt;-37.549175&lt;/D&gt;&lt;D xsi:type="xsd:double"&gt;-35.339153&lt;/D&gt;&lt;D xsi:type="xsd:double"&gt;-36.500763&lt;/D&gt;&lt;D xsi:type="xsd:double"&gt;-33.50398&lt;/D&gt;&lt;D xsi:type="xsd:double"&gt;-34.144165&lt;/D&gt;&lt;D xsi:type="xsd:double"&gt;-26.361406&lt;/D&gt;&lt;D xsi:type="xsd:double"&gt;-31.33068&lt;/D&gt;&lt;D xsi:type="xsd:double"&gt;-40.82403&lt;/D&gt;&lt;D xsi:type="xsd:double"&gt;-34.6616&lt;/D&gt;&lt;D xsi:type="xsd:double"&gt;-23.090017&lt;/D&gt;&lt;D xsi:type="xsd:double"&gt;-14.691294&lt;/D&gt;&lt;D xsi:type="xsd:double"&gt;-18.287546&lt;/D&gt;&lt;D xsi:type="xsd:double"&gt;-8.783579&lt;/D&gt;&lt;D xsi:type="xsd:double"&gt;-2.5189698&lt;/D&gt;&lt;D xsi:type="xsd:double"&gt;-3.0333996&lt;/D&gt;&lt;D xsi:type="xsd:double"&gt;-5.9237003&lt;/D&gt;&lt;D xsi:type="xsd:double"&gt;-7.394415&lt;/D&gt;&lt;D xsi:type="xsd:double"&gt;-7.774961&lt;/D&gt;&lt;D xsi:type="xsd:double"&gt;-3.856063&lt;/D&gt;&lt;D xsi:type="xsd:double"&gt;7.0572615&lt;/D&gt;&lt;D xsi:type="xsd:double"&gt;-2.1634161&lt;/D&gt;&lt;D xsi:type="xsd:double"&gt;-12.047428&lt;/D&gt;&lt;D xsi:type="xsd:double"&gt;-28.42716&lt;/D&gt;&lt;D xsi:type="xsd:double"&gt;-21.68737&lt;/D&gt;&lt;D xsi:type="xsd:double"&gt;-11.116875&lt;/D&gt;&lt;D xsi:type="xsd:double"&gt;-18.953764&lt;/D&gt;&lt;D xsi:type="xsd:double"&gt;3.9025784&lt;/D&gt;&lt;/FQL&gt;&lt;FQL&gt;&lt;Q&gt;EWZ^FG_TOTAL_RETURNC(-10AY,0,AM)&lt;/Q&gt;&lt;R&gt;121&lt;/R&gt;&lt;C&gt;1&lt;/C&gt;&lt;D xsi:type="xsd:double"&gt;3.7471533&lt;/D&gt;&lt;D xsi:type="xsd:double"&gt;-0.71002245&lt;/D&gt;&lt;D xsi:type="xsd:double"&gt;1.4559984&lt;/D&gt;&lt;D xsi:type="xsd:double"&gt;1.5409946&lt;/D&gt;&lt;D xsi:type="xsd:double"&gt;-0.6677389&lt;/D&gt;&lt;D xsi:type="xsd:double"&gt;-8.168668&lt;/D&gt;&lt;D xsi:type="xsd:double"&gt;-13.7089615&lt;/D&gt;&lt;D xsi:type="xsd:double"&gt;-8.898902&lt;/D&gt;&lt;D xsi:type="xsd:double"&gt;4.854369&lt;/D&gt;&lt;D xsi:type="xsd:double"&gt;-3.676474&lt;/D&gt;&lt;D xsi:type="xsd:double"&gt;-13.881821&lt;/D&gt;&lt;D xsi:type="xsd:double"&gt;13.378202&lt;/D&gt;&lt;D xsi:type="xsd:double"&gt;7.514119&lt;/D&gt;&lt;D xsi:type="xsd:double"&gt;-8.645308&lt;/D&gt;&lt;D xsi:type="xsd:double"&gt;-5.3335724&lt;/D&gt;&lt;D xsi:type="xsd:double"&gt;-17.00508&lt;/D&gt;&lt;D xsi:type="xsd:double"&gt;-7.721716&lt;/D&gt;&lt;D xsi:type="xsd:double"&gt;-1.6984224&lt;/D&gt;&lt;D xsi:type="xsd:double"&gt;0.63210726&lt;/D&gt;&lt;D xsi:type="xsd:double"&gt;-6.867671&lt;/D&gt;&lt;D xsi:type="xsd:double"&gt;-16.633629&lt;/D&gt;&lt;D xsi:type="xsd:double"&gt;10.226345&lt;/D&gt;&lt;D xsi:type="xsd:double"&gt;30.875814&lt;/D&gt;&lt;D xsi:type="xsd:double"&gt;8.0907345&lt;/D&gt;&lt;D xsi:type="xsd:double"&gt;-3.7075877&lt;/D&gt;&lt;D xsi:type="xsd:double"&gt;-0.32691956&lt;/D&gt;&lt;D xsi:type="xsd:double"&gt;17.597843&lt;/D&gt;&lt;D xsi:type="xsd:double"&gt;7.7739716&lt;/D&gt;&lt;D xsi:type="xsd:double"&gt;-5.3592205&lt;/D&gt;&lt;D xsi:type="xsd:double"&gt;11.631477&lt;/D&gt;&lt;D xsi:type="xsd:double"&gt;-11.214697&lt;/D&gt;&lt;D xsi:type="xsd:double"&gt;-2.625078&lt;/D&gt;&lt;D xsi:type="xsd:double"&gt;16.229607&lt;/D&gt;&lt;D xsi:type="xsd:double"&gt;8.427752&lt;/D&gt;&lt;D xsi:type="xsd:double"&gt;-5.122328&lt;/D&gt;&lt;D xsi:type="xsd:double"&gt;0.8595228&lt;/D&gt;&lt;D xsi:type="xsd:double"&gt;4.2343497&lt;/D&gt;&lt;D xsi:type="xsd:double"&gt;-12.774658&lt;/D&gt;&lt;D xsi:type="xsd:double"&gt;8.641219&lt;/D&gt;&lt;D xsi:type="xsd:double"&gt;3.9151788&lt;/D&gt;&lt;D xsi:type="xsd:double"&gt;13.422287&lt;/D&gt;&lt;D xsi:type="xsd:double"&gt;-1.6378284&lt;/D&gt;&lt;D xsi:type="xsd:double"&gt;-6.5900507&lt;/D&gt;&lt;D xsi:type="xsd:double"&gt;-2.686423&lt;/D&gt;&lt;D xsi:type="xsd:double"&gt;14.366484&lt;/D&gt;&lt;D xsi:type="xsd:double"&gt;3.8303733&lt;/D&gt;&lt;D xsi:type="xsd:double"&gt;-2.0421624&lt;/D&gt;&lt;D xsi:type="xsd:double"&gt;-4.4833&lt;/D&gt;&lt;D xsi:type="xsd:double"&gt;-8.284437&lt;/D&gt;&lt;D xsi:type="xsd:double"&gt;-15.455479&lt;/D&gt;&lt;D xsi:type="xsd:double"&gt;7.0974827&lt;/D&gt;&lt;D xsi:type="xsd:double"&gt;-4.422748&lt;/D&gt;&lt;D xsi:type="xsd:double"&gt;-3.4555197&lt;/D&gt;&lt;D xsi:type="xsd:double"&gt;24.151875&lt;/D&gt;&lt;D xsi:type="xsd:double"&gt;1.4790654&lt;/D&gt;&lt;D xsi:type="xsd:double"&gt;-6.5217376&lt;/D&gt;&lt;D xsi:type="xsd:double"&gt;15.423298&lt;/D&gt;&lt;D xsi:type="xsd:double"&gt;3.3240318&lt;/D&gt;&lt;D xsi:type="xsd:double"&gt;-1.709789&lt;/D&gt;&lt;D xsi:type="xsd:double"&gt;-8.331424&lt;/D&gt;&lt;D xsi:type="xsd:double"&gt;-7.640445&lt;/D&gt;&lt;D xsi:type="xsd:double"&gt;14.196146&lt;/D&gt;&lt;D xsi:type="xsd:double"&gt;10.213387&lt;/D&gt;&lt;D xsi:type="xsd:double"&gt;-9.397429&lt;/D&gt;&lt;D xsi:type="xsd:double"&gt;2.9051542&lt;/D&gt;&lt;D xsi:type="xsd:double"&gt;-1.9132078&lt;/D&gt;&lt;D xsi:type="xsd:double"&gt;2.3311138&lt;/D&gt;&lt;D xsi:type="xsd:double"&gt;7.175803&lt;/D&gt;&lt;D xsi:type="xsd:double"&gt;2.9131413&lt;/D&gt;&lt;D xsi:type="xsd:double"&gt;-6.201875&lt;/D&gt;&lt;D xsi:type="xsd:double"&gt;-42.316467&lt;/D&gt;&lt;D xsi:type="xsd:double"&gt;-0.2766788&lt;/D&gt;&lt;D xsi:type="xsd:double"&gt;-11.811334&lt;/D&gt;&lt;D xsi:type="xsd:double"&gt;35.462547&lt;/D&gt;&lt;D xsi:type="xsd:double"&gt;5.238414&lt;/D&gt;&lt;D xsi:type="xsd:double"&gt;-4.754305&lt;/D&gt;&lt;D xsi:type="xsd:double"&gt;4.623115&lt;/D&gt;&lt;D xsi:type="xsd:double"&gt;-8.229267&lt;/D&gt;&lt;D xsi:type="xsd:double"&gt;15.108168&lt;/D&gt;&lt;D xsi:type="xsd:double"&gt;15.72876&lt;/D&gt;&lt;D xsi:type="xsd:double"&gt;-2.6392162&lt;/D&gt;&lt;D xsi:type="xsd:double"&gt;-2.1143913&lt;/D&gt;&lt;D xsi:type="xsd:double"&gt;-6.2586603&lt;/D&gt;&lt;D xsi:type="xsd:double"&gt;3.5745978&lt;/D&gt;&lt;D xsi:type="xsd:double"&gt;8.100403&lt;/D&gt;&lt;D xsi:type="xsd:double"&gt;7.8801394&lt;/D&gt;&lt;D xsi:type="xsd:double"&gt;-2.4335742&lt;/D&gt;&lt;D xsi:type="xsd:double"&gt;-8.449984&lt;/D&gt;&lt;D xsi:type="xsd:double"&gt;-7.422858&lt;/D&gt;&lt;D xsi:type="xsd:double"&gt;-0.12012124&lt;/D&gt;&lt;D xsi:type="xsd:double"&gt;-10.673481&lt;/D&gt;&lt;D xsi:type="xsd:double"&gt;1.8712878&lt;/D&gt;&lt;D xsi:type="xsd:double"&gt;3.4908652&lt;/D&gt;&lt;D xsi:type="xsd:double"&gt;13.05393&lt;/D&gt;&lt;D xsi:type="xsd:double"&gt;2.765119&lt;/D&gt;&lt;D xsi:type="xsd:double"&gt;10.11237&lt;/D&gt;&lt;D xsi:type="xsd:double"&gt;-10.955965&lt;/D&gt;&lt;D xsi:type="xsd:double"&gt;-11.792559&lt;/D&gt;&lt;D xsi:type="xsd:double"&gt;-7.1275053&lt;/D&gt;&lt;D xsi:type="xsd:double"&gt;22.522175&lt;/D&gt;&lt;D xsi:type="xsd:double"&gt;-5.571294&lt;/D&gt;&lt;D xsi:type="xsd:double"&gt;4.2000055&lt;/D&gt;&lt;D xsi:type="xsd:double"&gt;-5.6941805&lt;/D&gt;&lt;D xsi:type="xsd:d</t>
        </r>
      </text>
    </comment>
    <comment ref="A12" authorId="0" shapeId="0" xr:uid="{DE3D29CE-AEA4-4549-9942-A3F7BCCF55EF}">
      <text>
        <r>
          <rPr>
            <b/>
            <sz val="9"/>
            <color indexed="81"/>
            <rFont val="Tahoma"/>
            <charset val="1"/>
          </rPr>
          <t>ouble"&gt;-4.30938&lt;/D&gt;&lt;D xsi:type="xsd:double"&gt;12.934006&lt;/D&gt;&lt;D xsi:type="xsd:double"&gt;-3.0743241&lt;/D&gt;&lt;D xsi:type="xsd:double"&gt;-8.051592&lt;/D&gt;&lt;D xsi:type="xsd:double"&gt;10.727823&lt;/D&gt;&lt;D xsi:type="xsd:double"&gt;2.6703238&lt;/D&gt;&lt;D xsi:type="xsd:double"&gt;10.41441&lt;/D&gt;&lt;D xsi:type="xsd:double"&gt;0.030946732&lt;/D&gt;&lt;D xsi:type="xsd:double"&gt;-6.21714&lt;/D&gt;&lt;D xsi:type="xsd:double"&gt;6.3984156&lt;/D&gt;&lt;D xsi:type="xsd:double"&gt;-5.021697&lt;/D&gt;&lt;D xsi:type="xsd:double"&gt;9.3015785&lt;/D&gt;&lt;D xsi:type="xsd:double"&gt;3.2845616&lt;/D&gt;&lt;D xsi:type="xsd:double"&gt;-0.42945147&lt;/D&gt;&lt;D xsi:type="xsd:double"&gt;-0.39109588&lt;/D&gt;&lt;D xsi:type="xsd:double"&gt;-3.0806422&lt;/D&gt;&lt;D xsi:type="xsd:double"&gt;-5.983174&lt;/D&gt;&lt;D xsi:type="xsd:double"&gt;5.236995&lt;/D&gt;&lt;/FQL&gt;&lt;FQL&gt;&lt;Q&gt;VNM^FMA_PE(LTMA,-10AY,0,AM,"PORTAGG","MEANR")&lt;/Q&gt;&lt;R&gt;121&lt;/R&gt;&lt;C&gt;1&lt;/C&gt;&lt;D xsi:type="xsd:double"&gt;11.8968915771191&lt;/D&gt;&lt;D xsi:type="xsd:double"&gt;12.4401560758243&lt;/D&gt;&lt;D xsi:type="xsd:double"&gt;12.6719374869674&lt;/D&gt;&lt;D xsi:type="xsd:double"&gt;12.8523600982043&lt;/D&gt;&lt;D xsi:type="xsd:double"&gt;13.1188677255101&lt;/D&gt;&lt;D xsi:type="xsd:double"&gt;12.9568607792292&lt;/D&gt;&lt;D xsi:type="xsd:double"&gt;12.977524048243&lt;/D&gt;&lt;D xsi:type="xsd:double"&gt;12.127895369404&lt;/D&gt;&lt;D xsi:type="xsd:double"&gt;12.4509108781616&lt;/D&gt;&lt;D xsi:type="xsd:double"&gt;12.9405522395551&lt;/D&gt;&lt;D xsi:type="xsd:double"&gt;16.6587346662267&lt;/D&gt;&lt;D xsi:type="xsd:double"&gt;16.7860826239706&lt;/D&gt;&lt;D xsi:type="xsd:double"&gt;16.4818221212048&lt;/D&gt;&lt;D xsi:type="xsd:double"&gt;16.6776412643412&lt;/D&gt;&lt;D xsi:type="xsd:double"&gt;17.2759789066297&lt;/D&gt;&lt;D xsi:type="xsd:double"&gt;16.7611296503149&lt;/D&gt;&lt;D xsi:type="xsd:double"&gt;17.8876832203095&lt;/D&gt;&lt;D xsi:type="xsd:double"&gt;23.7268826203104&lt;/D&gt;&lt;D xsi:type="xsd:double"&gt;24.8611487965472&lt;/D&gt;&lt;D xsi:type="xsd:double"&gt;23.2956341660986&lt;/D&gt;&lt;D xsi:type="xsd:double"&gt;32.2397515410017&lt;/D&gt;&lt;D xsi:type="xsd:double"&gt;19.0155448782767&lt;/D&gt;&lt;D xsi:type="xsd:double"&gt;-4.70937772357344&lt;/D&gt;&lt;D xsi:type="xsd:double"&gt;-3.36651019937796&lt;/D&gt;&lt;D xsi:type="xsd:double"&gt;-1.25642565904364&lt;/D&gt;&lt;D xsi:type="xsd:double"&gt;0.665644793529822&lt;/D&gt;&lt;D xsi:type="xsd:double"&gt;2.32276955512585&lt;/D&gt;&lt;D xsi:type="xsd:double"&gt;4.13190915167742&lt;/D&gt;&lt;D xsi:type="xsd:double"&gt;5.76261583673271&lt;/D&gt;&lt;D xsi:type="xsd:double"&gt;10.3863745769246&lt;/D&gt;&lt;D xsi:type="xsd:double"&gt;11.7018800583211&lt;/D&gt;&lt;D xsi:type="xsd:double"&gt;13.5571636614408&lt;/D&gt;&lt;D xsi:type="xsd:double"&gt;14.7880305331357&lt;/D&gt;&lt;D xsi:type="xsd:double"&gt;15.8951802837904&lt;/D&gt;&lt;D xsi:type="xsd:double"&gt;15.5018920603268&lt;/D&gt;&lt;D xsi:type="xsd:double"&gt;15.5865668589815&lt;/D&gt;&lt;D xsi:type="xsd:double"&gt;15.7810510735416&lt;/D&gt;&lt;D xsi:type="xsd:double"&gt;15.8377679769097&lt;/D&gt;&lt;D xsi:type="xsd:double"&gt;16.2323268287891&lt;/D&gt;&lt;D xsi:type="xsd:double"&gt;17.0321458630856&lt;/D&gt;&lt;D xsi:type="xsd:double"&gt;18.1713336878858&lt;/D&gt;&lt;D xsi:type="xsd:double"&gt;18.2822335551872&lt;/D&gt;&lt;D xsi:type="xsd:double"&gt;19.4560485552195&lt;/D&gt;&lt;D xsi:type="xsd:double"&gt;20.9170400309068&lt;/D&gt;&lt;D xsi:type="xsd:double"&gt;24.3565342072345&lt;/D&gt;&lt;D xsi:type="xsd:double"&gt;23.8292179790327&lt;/D&gt;&lt;D xsi:type="xsd:double"&gt;24.5317931001974&lt;/D&gt;&lt;D xsi:type="xsd:double"&gt;24.4378673364096&lt;/D&gt;&lt;D xsi:type="xsd:double"&gt;24.0453176989737&lt;/D&gt;&lt;D xsi:type="xsd:double"&gt;23.2667042661143&lt;/D&gt;&lt;D xsi:type="xsd:double"&gt;21.6600007316909&lt;/D&gt;&lt;D xsi:type="xsd:double"&gt;21.9929184273946&lt;/D&gt;&lt;D xsi:type="xsd:double"&gt;21.90141425203&lt;/D&gt;&lt;D xsi:type="xsd:double"&gt;20.3499624054933&lt;/D&gt;&lt;D xsi:type="xsd:double"&gt;19.0620341193409&lt;/D&gt;&lt;D xsi:type="xsd:double"&gt;19.2816192894687&lt;/D&gt;&lt;D xsi:type="xsd:double"&gt;18.2771906482381&lt;/D&gt;&lt;D xsi:type="xsd:double"&gt;18.5384320327757&lt;/D&gt;&lt;D xsi:type="xsd:double"&gt;19.7132171321001&lt;/D&gt;&lt;D xsi:type="xsd:double"&gt;19.7237907297934&lt;/D&gt;&lt;D xsi:type="xsd:double"&gt;19.5225609916688&lt;/D&gt;&lt;D xsi:type="xsd:double"&gt;19.1816246233662&lt;/D&gt;&lt;D xsi:type="xsd:double"&gt;18.7787386478272&lt;/D&gt;&lt;D xsi:type="xsd:double"&gt;17.6164872060202&lt;/D&gt;&lt;D xsi:type="xsd:double"&gt;17.5683750484392&lt;/D&gt;&lt;D xsi:type="xsd:double"&gt;17.2848835640437&lt;/D&gt;&lt;D xsi:type="xsd:double"&gt;17.8853895436777&lt;/D&gt;&lt;D xsi:type="xsd:double"&gt;17.2526762878639&lt;/D&gt;&lt;D xsi:type="xsd:double"&gt;16.286064398669&lt;/D&gt;&lt;D xsi:type="xsd:double"&gt;15.5129745550361&lt;/D&gt;&lt;D xsi:type="xsd:double"&gt;14.6860336917856&lt;/D&gt;&lt;D xsi:type="xsd:double"&gt;15.1866110297296&lt;/D&gt;&lt;D xsi:type="xsd:double"&gt;15.261020728303&lt;/D&gt;&lt;D xsi:type="xsd:double"&gt;16.1725680871108&lt;/D&gt;&lt;D xsi:type="xsd:double"&gt;16.5584325446735&lt;/D&gt;&lt;D xsi:type="xsd:double"&gt;16.7792994715296&lt;/D&gt;&lt;D xsi:type="xsd:double"&gt;18.0862539664961&lt;/D&gt;&lt;D xsi:type="xsd:double"&gt;18.6831902789045&lt;/D&gt;&lt;D xsi:type="xsd:double"&gt;19.0737923533583&lt;/D&gt;&lt;D xsi:type="xsd:double"&gt;21.3402419316614&lt;/D&gt;&lt;D xsi:type="xsd:double"&gt;24.2862270327333&lt;/D&gt;&lt;D xsi:type="xsd:double"&gt;24.7404782887537&lt;/D&gt;&lt;D xsi:type="xsd:double"&gt;24.1062559333125&lt;/D&gt;&lt;D xsi:type="xsd:double"&gt;23.5611820043122&lt;/D&gt;&lt;D xsi:type="xsd:double"&gt;22.6300365847718&lt;/D&gt;&lt;D xsi:type="xsd:double"&gt;22.9089596937161&lt;/D&gt;&lt;D xsi:type="xsd:double"&gt;21.7057399836479&lt;/D&gt;&lt;D xsi:type="xsd:double"&gt;20.9824625933601&lt;/D&gt;&lt;D xsi:type="xsd:double"&gt;20.3968135375294&lt;/D&gt;&lt;D xsi:type="xsd:double"&gt;20.1449727062261&lt;/D&gt;&lt;D xsi:type="xsd:double"&gt;19.9082178076164&lt;/D&gt;&lt;D xsi:type="xsd:double"&gt;19.3763039483359&lt;/D&gt;&lt;D xsi:type="xsd:double"&gt;17.8150424413818&lt;/D&gt;&lt;D xsi:type="xsd:double"&gt;17.0824608416627&lt;/D&gt;&lt;D xsi:type="xsd:double"&gt;16.3312135847804&lt;/D&gt;&lt;D xsi:type="xsd:double"&gt;16.1762932633794&lt;/D&gt;&lt;D xsi:type="xsd:double"&gt;15.2941879895545&lt;/D&gt;&lt;D xsi:type="xsd:double"&gt;14.8135283628797&lt;/D&gt;&lt;D xsi:type="xsd:double"&gt;13.964489976562&lt;/D&gt;&lt;D xsi:type="xsd:double"&gt;14.1684526317637&lt;/D&gt;&lt;D xsi:type="xsd:double"&gt;13.5444573945525&lt;/D&gt;&lt;D xsi:type="xsd:double"&gt;12.386401173975&lt;/D&gt;&lt;D xsi:type="xsd:double"&gt;11.5873263781754&lt;/D&gt;&lt;D xsi:type="xsd:double"&gt;12.7100361073959&lt;/D&gt;&lt;D xsi:type="xsd:double"&gt;12.2213616785039&lt;/D&gt;&lt;D xsi:type="xsd:double"&gt;12.8346897112358&lt;/D&gt;&lt;D xsi:type="xsd:double"&gt;12.4085350038537&lt;/D&gt;&lt;D xsi:type="xsd:double"&gt;12.844825658054&lt;/D&gt;&lt;D xsi:type="xsd:double"&gt;13.2864914278732&lt;/D&gt;&lt;D xsi:type="xsd:double"&gt;13.6092152708756&lt;/D&gt;&lt;D xsi:type="xsd:double"&gt;13.639665773397&lt;/D&gt;&lt;D xsi:type="xsd:double"&gt;14.7038146047291&lt;/D&gt;&lt;D xsi:type="xsd:double"&gt;15.6099069217145&lt;/D&gt;&lt;D xsi:type="xsd:double"&gt;15.360736068223&lt;/D&gt;&lt;D xsi:type="xsd:double"&gt;15.4223928127481&lt;/D&gt;&lt;D xsi:type="xsd:double"&gt;16.1436216300804&lt;/D&gt;&lt;D xsi:type="xsd:double"&gt;16.7736324309605&lt;/D&gt;&lt;D xsi:type="xsd:double"&gt;17.0059327208173&lt;/D&gt;&lt;D xsi:type="xsd:double"&gt;18.6667032616831&lt;/D&gt;&lt;D xsi:type="xsd:double"&gt;18.0915759796251&lt;/D&gt;&lt;D xsi:type="xsd:double"&gt;18.2675930310223&lt;/D&gt;&lt;/FQL&gt;&lt;FQL&gt;&lt;Q&gt;INDA^FG_PRICE_MAVG(0,,,,30)&lt;/Q&gt;&lt;R&gt;1&lt;/R&gt;&lt;C&gt;1&lt;/C&gt;&lt;D xsi:type="xsd:double"&gt;52.042667&lt;/D&gt;&lt;/FQL&gt;&lt;FQL&gt;&lt;Q&gt;SET-BKK^FMA_PCT_ABOVE_MAVG(200,0,,,,"PORTAGG")&lt;/Q&gt;&lt;R&gt;1&lt;/R&gt;&lt;C&gt;1&lt;/C&gt;&lt;D xsi:type="xsd:double"&gt;32.4324324324324&lt;/D&gt;&lt;/FQL&gt;&lt;FQL&gt;&lt;Q&gt;EWZ^PERCENT_CHANGE(FMA_EPS(+1,0,,,,"PORTAGG","MEAN"),FMA_EPS(+1,-1AM,,,,"PORTAGG","MEAN"))&lt;/Q&gt;&lt;R&gt;1&lt;/R&gt;&lt;C&gt;1&lt;/C&gt;&lt;D xsi:type="xsd:double"&gt;3.83017558885491&lt;/D&gt;&lt;/FQL&gt;&lt;FQL&gt;&lt;Q&gt;URTH^P_PRICE(0)/P_PRICE_LOW_PR(0,,,,,,"PRICE","INTRA","52W")-1&lt;/Q&gt;&lt;R&gt;1&lt;/R&gt;&lt;C&gt;1&lt;/C&gt;&lt;D xsi:type="xsd:double"&gt;0.27925026&lt;/D&gt;&lt;/FQL&gt;&lt;FQL&gt;&lt;Q&gt;VGK^PERCENT_CHANGE(FMA_EPS(+1,0,,,,"PORTAGG","MEAN"),FMA_EPS(+1,-3AM,,,,"PORTAGG","MEAN"))&lt;/Q&gt;&lt;R&gt;1&lt;/R&gt;&lt;C&gt;1&lt;/C&gt;&lt;D xsi:type="xsd:double"&gt;-1.55445198250733&lt;/D&gt;&lt;/FQL&gt;&lt;FQL&gt;&lt;Q&gt;EIDO^FMA_COS_DOWN("EPS","1M",+1,NOW,,,"PORTAGG","MEANR")&lt;/Q&gt;&lt;R&gt;1&lt;/R&gt;&lt;C&gt;1&lt;/C&gt;&lt;D xsi:type="xsd:double"&gt;30&lt;/D&gt;&lt;/FQL&gt;&lt;FQL&gt;&lt;Q&gt;EIDO^FG_PRICE_MAVG(0,,,,30)&lt;/Q&gt;&lt;R&gt;1&lt;/R&gt;&lt;C&gt;1&lt;/C&gt;&lt;D xsi:type="xsd:double"&gt;20.969&lt;/D&gt;&lt;/FQL&gt;&lt;FQL&gt;&lt;Q&gt;KSA^FMA_PE(LTM,0,,,"PORTAGG","MEANR")&lt;/Q&gt;&lt;R&gt;1&lt;/R&gt;&lt;C&gt;1&lt;/C&gt;&lt;D xsi:type="xsd:double"&gt;21.3584021519965&lt;/D&gt;&lt;/FQL&gt;&lt;FQL&gt;&lt;Q&gt;EWM^FMA_PE(NTMA,0,,,"PORTAGG","MEANR")&lt;/Q&gt;&lt;R&gt;1&lt;/R&gt;&lt;C&gt;1&lt;/C&gt;&lt;D xsi:type="xsd:double"&gt;14.3932409906519&lt;/D&gt;&lt;/FQL&gt;&lt;FQL&gt;&lt;Q&gt;EWT^FG_TOTAL_RETURNC(0,-1AM)&lt;/Q&gt;&lt;R&gt;1&lt;/R&gt;&lt;C&gt;1&lt;/C&gt;&lt;D xsi:type="xsd:double"&gt;8.838594&lt;/D&gt;&lt;/FQL&gt;&lt;FQL&gt;&lt;Q&gt;TIPSCL10Y-FDS^FG_YIELD_NAME&lt;/Q&gt;&lt;R&gt;1&lt;/R&gt;&lt;C&gt;1&lt;/C&gt;&lt;D xsi:type="xsd:string"&gt;Treasury - Chile Inflation-Indexed (TIPS) Bond 10Y&lt;/D&gt;&lt;/FQL&gt;&lt;FQL&gt;&lt;Q&gt;SET-BKK^FMA_EVAL_EBITDA(NTMA,0,,,"PORTAGG","MEANR")&lt;/Q&gt;&lt;R&gt;1&lt;/R&gt;&lt;C&gt;1&lt;/C&gt;&lt;D xsi:type="xsd:double"&gt;9.51988137215982&lt;/D&gt;&lt;/FQL&gt;&lt;FQL&gt;&lt;Q&gt;NI-FDS^FG_PRICE_MAVG(0,,,,30)&lt;/Q&gt;&lt;R&gt;1&lt;/R&gt;&lt;C&gt;1&lt;/C&gt;&lt;D xsi:type="xsd:double"&gt;18640.166&lt;/D&gt;&lt;/FQL&gt;&lt;FQL&gt;&lt;Q&gt;EWT^FG_PRICE_MAVG(0,,,,60)&lt;/Q&gt;&lt;R&gt;1&lt;/R&gt;&lt;C&gt;1&lt;/C&gt;&lt;D xsi:type="xsd:double"&gt;48.159668&lt;/D&gt;&lt;/FQL&gt;&lt;FQL&gt;&lt;Q&gt;REFEUREFI-FDS^(SUBARRAY(NOT_NA(NO_REPEAT_F(FG_YIELD(NOW,-10AY,D))),0,1)-SUBARRAY(NOT_NA(NO_REPEAT_F(FG_YIELD(NOW,-10AY,D))),1,1))*100&lt;/Q&gt;&lt;R&gt;1&lt;/R&gt;&lt;C&gt;1&lt;/C&gt;&lt;D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xsi:type="xsd:double"&gt;5.6151304&lt;/D&gt;&lt;/FQL&gt;&lt;FQL&gt;&lt;Q&gt;KSA^JULIAN(FMA_DIV_YLD(NTMA,NOW,NOW,M,"PORTAGG","MEANR").DATES)&lt;/Q&gt;&lt;R&gt;1&lt;/R&gt;&lt;C&gt;1&lt;/C&gt;&lt;D xsi:type="xsd:long"&gt;45412&lt;/D&gt;&lt;/FQL&gt;&lt;FQL&gt;&lt;Q&gt;GREK^FMA_EVAL_EBIT(LTMA,NOW,NOW,M,"PORTAGG","MEANR")&lt;/Q&gt;&lt;R&gt;1&lt;/R&gt;&lt;C&gt;1&lt;/C&gt;&lt;D xsi:type="xsd:double"&gt;7.43503361565321&lt;/D&gt;&lt;/FQL&gt;&lt;FQL&gt;&lt;Q&gt;EWY^FMA_EVAL_EBITDA(NTMA,0,,,"PORTAGG","MEANR")&lt;/Q&gt;&lt;R&gt;1&lt;/R&gt;&lt;C&gt;1&lt;/C&gt;&lt;D xsi:type="xsd:double"&gt;6.32328771050431&lt;/D&gt;&lt;/FQL&gt;&lt;FQL&gt;&lt;Q&gt;EWM^FMA_PE(LTM,0,,,"PORTAGG","MEANR")&lt;/Q&gt;&lt;R&gt;1&lt;/R&gt;&lt;C&gt;1&lt;/C&gt;&lt;D xsi:type="xsd:double"&gt;18.4292073743816&lt;/D&gt;&lt;/FQL&gt;&lt;FQL&gt;&lt;Q&gt;TRYZA10Y-FDS^JULIAN(FG_YIELD(-10AY,0,CY,,"YTM").DATES)&lt;/Q&gt;&lt;R&gt;10&lt;/R&gt;&lt;C&gt;1&lt;/C&gt;&lt;D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xsi:type="xsd:long"&gt;45289&lt;/D&gt;&lt;/FQL&gt;&lt;FQL&gt;&lt;Q&gt;USDBRL^FG_PRICE_CHANGE(0,-3AM)&lt;/Q&gt;&lt;R&gt;1&lt;/R&gt;&lt;C&gt;1&lt;/C&gt;&lt;D xsi:type="xsd:double"&gt;2.9788494&lt;/D&gt;&lt;/FQL&gt;&lt;FQL&gt;&lt;Q&gt;GREK^P_PRICE(0)/P_PRICE_HIGH_PR(0,,,,,,"PRICE","INTRA","52W")&lt;/Q&gt;&lt;R&gt;1&lt;/R&gt;&lt;C&gt;1&lt;/C&gt;&lt;D xsi:type="xsd:double"&gt;0.997907&lt;/D&gt;&lt;/FQL&gt;&lt;FQL&gt;&lt;Q&gt;ECH^P_PRICE(0)/P_PRICE_HIGH_PR(0,,,,,,"PRICE","INTRA","52W")&lt;/Q&gt;&lt;R&gt;1&lt;/R&gt;&lt;C&gt;1&lt;/C&gt;&lt;D xsi:type="xsd:double"&gt;0.91172796&lt;/D&gt;&lt;/FQL&gt;&lt;FQL&gt;&lt;Q&gt;SET-BKK^P_PRICE_RETURNS_PR('52W',2,-10AY,0,AM)&lt;/Q&gt;&lt;R&gt;121&lt;/R&gt;&lt;C&gt;1&lt;/C&gt;&lt;D xsi:type="xsd:double"&gt;-13.142425&lt;/D&gt;&lt;D xsi:type="xsd:double"&gt;-0.0013589859&lt;/D&gt;&lt;D xsi:type="xsd:double"&gt;5.320704&lt;/D&gt;&lt;D xsi:type="xsd:double"&gt;6.4381003&lt;/D&gt;&lt;D xsi:type="xsd:double"&gt;8.786654&lt;/D&gt;&lt;D xsi:type="xsd:double"&gt;4.0582895&lt;/D&gt;&lt;D xsi:type="xsd:double"&gt;10.446548&lt;/D&gt;&lt;D xsi:type="xsd:double"&gt;10.695637&lt;/D&gt;&lt;D xsi:type="xsd:double"&gt;16.616463&lt;/D&gt;&lt;D xsi:type="xsd:double"&gt;19.16735&lt;/D&gt;&lt;D xsi:type="xsd:double"&gt;9.856939&lt;/D&gt;&lt;D xsi:type="xsd:double"&gt;11.220348&lt;/D&gt;&lt;D xsi:type="xsd:double"&gt;8.384395&lt;/D&gt;&lt;D xsi:type="xsd:double"&gt;2.9754877&lt;/D&gt;&lt;D xsi:type="xsd:double"&gt;-3.6694288&lt;/D&gt;&lt;D xsi:type="xsd:double"&gt;-8.914924&lt;/D&gt;&lt;D xsi:type="xsd:double"&gt;-11.520147&lt;/D&gt;&lt;D xsi:type="xsd:double"&gt;-7.0615587&lt;/D&gt;&lt;D xsi:type="xsd:double"&gt;-11.401653&lt;/D&gt;&lt;D xsi:type="xsd:double"&gt;-11.475473&lt;/D&gt;&lt;D xsi:type="xsd:double"&gt;-18.21804&lt;/D&gt;&lt;D xsi:type="xsd:double"&gt;-18.84932&lt;/D&gt;&lt;D xsi:type="xsd:double"&gt;-8.767616&lt;/D&gt;&lt;D xsi:type="xsd:double"&gt;-10.492748&lt;/D&gt;&lt;D xsi:type="xsd:double"&gt;-6.9845734&lt;/D&gt;&lt;D xsi:type="xsd:double"&gt;-6.1704993&lt;/D&gt;&lt;D xsi:type="xsd:double"&gt;0.35378933&lt;/D&gt;&lt;D xsi:type="xsd:double"&gt;8.723402&lt;/D&gt;&lt;D xsi:type="xsd:double"&gt;7.039356&lt;/D&gt;&lt;D xsi:type="xsd:double"&gt;4.156852&lt;/D&gt;&lt;D xsi:type="xsd:double"&gt;6.0194016&lt;/D&gt;&lt;D xsi:type="xsd:double"&gt;17.195488&lt;/D&gt;&lt;D xsi:type="xsd:double"&gt;25.76474&lt;/D&gt;&lt;D xsi:type="xsd:double"&gt;22.458422&lt;/D&gt;&lt;D xsi:type="xsd:double"&gt;13.098108&lt;/D&gt;&lt;D xsi:type="xsd:double"&gt;13.749623&lt;/D&gt;&lt;D xsi:type="xsd:double"&gt;10.075581&lt;/D&gt;&lt;D xsi:type="xsd:double"&gt;11.719894&lt;/D&gt;&lt;D xsi:type="xsd:double"&gt;5.5020094&lt;/D&gt;&lt;D xsi:type="xsd:double"&gt;2.436614&lt;/D&gt;&lt;D xsi:type="xsd:double"&gt;13.47146&lt;/D&gt;&lt;D xsi:type="xsd:double"&gt;16.728043&lt;/D&gt;&lt;D xsi:type="xsd:double"&gt;15.980601&lt;/D&gt;&lt;D xsi:type="xsd:double"&gt;13.031948&lt;/D&gt;&lt;D xsi:type="xsd:double"&gt;16.72411&lt;/D&gt;&lt;D xsi:type="xsd:double"&gt;14.58329&lt;/D&gt;&lt;D xsi:type="xsd:double"&gt;16.358494&lt;/D&gt;&lt;D xsi:type="xsd:double"&gt;11.397862&lt;/D&gt;&lt;D xsi:type="xsd:double"&gt;13.105416&lt;/D&gt;&lt;D xsi:type="xsd:double"&gt;8.34366&lt;/D&gt;&lt;D xsi:type="xsd:double"&gt;3.3022285&lt;/D&gt;&lt;D xsi:type="xsd:double"&gt;7.7179074&lt;/D&gt;&lt;D xsi:type="xsd:double"&gt;3.484428&lt;/D&gt;&lt;D xsi:type="xsd:double"&gt;-1.7066061&lt;/D&gt;&lt;D xsi:type="xsd:double"&gt;-3.3259451&lt;/D&gt;&lt;D xsi:type="xsd:double"&gt;-6.765479&lt;/D&gt;&lt;D xsi:type="xsd:double"&gt;-13.591921&lt;/D&gt;&lt;D xsi:type="xsd:double"&gt;-9.102321&lt;/D&gt;&lt;D xsi:type="xsd:double"&gt;-10.490179&lt;/D&gt;&lt;D xsi:type="xsd:double"&gt;-4.6897593&lt;/D&gt;&lt;D xsi:type="xsd:double"&gt;-8.170968&lt;/D&gt;&lt;D xsi:type="xsd:double"&gt;-2.2049248&lt;/D&gt;&lt;D xsi:type="xsd:double"&gt;5.7057858&lt;/D&gt;&lt;D xsi:type="xsd:double"&gt;-2.948314&lt;/D&gt;&lt;D xsi:type="xsd:double"&gt;-3.1692445&lt;/D&gt;&lt;D xsi:type="xsd:double"&gt;-3.6718905&lt;/D&gt;&lt;D xsi:type="xsd:double"&gt;-2.2332966&lt;/D&gt;&lt;D xsi:type="xsd:double"&gt;-3.298819&lt;/D&gt;&lt;D xsi:type="xsd:double"&gt;1.2769699&lt;/D&gt;&lt;D xsi:type="xsd:double"&gt;-6.7009153&lt;/D&gt;&lt;D xsi:type="xsd:double"&gt;-36.319565&lt;/D&gt;&lt;D xsi:type="xsd:double"&gt;-25.93593&lt;/D&gt;&lt;D xsi:type="xsd:double"&gt;-21.002668&lt;/D&gt;&lt;D xsi:type="xsd:double"&gt;-17.457098&lt;/D&gt;&lt;D xsi:type="xsd:double"&gt;-20.90177&lt;/D&gt;&lt;D xsi:type="xsd:double"&gt;-19.03212&lt;/D&gt;&lt;D xsi:type="xsd:double"&gt;-22.809256&lt;/D&gt;&lt;D xsi:type="xsd:double"&gt;-24.52063&lt;/D&gt;&lt;D xsi:type="xsd:double"&gt;-15.754289&lt;/D&gt;&lt;D xsi:type="xsd:double"&gt;-4.181707&lt;/D&gt;&lt;D xsi:type="xsd:double"&gt;-3.9163888&lt;/D&gt;&lt;D xsi:type="xsd:double"&gt;-0.80798864&lt;/D&gt;&lt;D xsi:type="xsd:double"&gt;51.352917&lt;/D&gt;&lt;D xsi:type="xsd:double"&gt;29.063856&lt;/D&gt;&lt;D xsi:type="xsd:double"&gt;20.956314&lt;/D&gt;&lt;D xsi:type="xsd:double"&gt;17.54639&lt;/D&gt;&lt;D xsi:type="xsd:double"&gt;16.80516&lt;/D&gt;&lt;D xsi:type="xsd:double"&gt;16.905762&lt;/D&gt;&lt;D xsi:type="xsd:double"&gt;26.56883&lt;/D&gt;&lt;D xsi:type="xsd:double"&gt;31.809557&lt;/D&gt;&lt;D xsi:type="xsd:double"&gt;21.839369&lt;/D&gt;&lt;D xsi:type="xsd:double"&gt;10.636902&lt;/D&gt;&lt;D xsi:type="xsd:double"&gt;10.38357&lt;/D&gt;&lt;D xsi:type="xsd:double"&gt;12.982285&lt;/D&gt;&lt;D xsi:type="xsd:double"&gt;7.33999&lt;/D&gt;&lt;D xsi:type="xsd:double"&gt;8.644366&lt;/D&gt;&lt;D xsi:type="xsd:double"&gt;4.217124&lt;/D&gt;&lt;D xsi:type="xsd:double"&gt;-3.6015213&lt;/D&gt;&lt;D xsi:type="xsd:double"&gt;-2.4580002&lt;/D&gt;&lt;D xsi:type="xsd:double"&gt;6.1843514&lt;/D&gt;&lt;D xsi:type="xsd:double"&gt;-0.07966757&lt;/D&gt;&lt;D xsi:type="xsd:double"&gt;-4.085839&lt;/D&gt;&lt;D xsi:type="xsd:double"&gt;-1.8028736&lt;/D&gt;&lt;D xsi:type="xsd:double"&gt;-1.5990794&lt;/D&gt;&lt;D xsi:type="xsd:double"&gt;0.2486825&lt;/D&gt;&lt;D xsi:type="xsd:double"&gt;-3.5002708&lt;/D&gt;&lt;D xsi:type="xsd:double"&gt;-7.0218086&lt;/D&gt;&lt;D xsi:type="xsd:double"&gt;-4.4154644&lt;/D&gt;&lt;D xsi:type="xsd:double"&gt;-5.6829095&lt;/D&gt;&lt;D xsi:type="xsd:double"&gt;-0.109535456&lt;/D&gt;&lt;D xsi:type="xsd:double"&gt;-0.29999018&lt;/D&gt;&lt;D xsi:type="xsd:double"&gt;-6.763953&lt;/D&gt;&lt;D xsi:type="xsd:double"&gt;-6.1071754&lt;/D&gt;&lt;D xsi:type="xsd:double"&gt;-8.781976&lt;/D&gt;&lt;D xsi:type="xsd:double"&gt;-12.332887&lt;/D&gt;&lt;D xsi:type="xsd:double"&gt;-14.148789&lt;/D&gt;&lt;D xsi:type="xsd:double"&gt;-17.869293&lt;/D&gt;&lt;D xsi:type="xsd:double"&gt;-16.403645&lt;/D&gt;&lt;D xsi:type="xsd:double"&gt;-11.435139&lt;/D&gt;&lt;D xsi:type="xsd:double"&gt;-14.588141&lt;/D&gt;&lt;D xsi:type="xsd:double"&gt;-9.197891&lt;/D&gt;&lt;/FQL&gt;&lt;FQL&gt;&lt;Q&gt;EPHE^FMA_PE(NTMA,-10AY,0,AM,"PORTAGG","MEANR")&lt;/Q&gt;&lt;R&gt;121&lt;/R&gt;&lt;C&gt;1&lt;/C&gt;&lt;D xsi:type="xsd:double"&gt;17.7728421797217&lt;/D&gt;&lt;D xsi:type="xsd:double"&gt;17.2185127928034&lt;/D&gt;&lt;D xsi:type="xsd:double"&gt;17.327084193497&lt;/D&gt;&lt;D xsi:type="xsd:double"&gt;17.3842184513769&lt;/D&gt;&lt;D xsi:type="xsd:double"&gt;17.7585670743369&lt;/D&gt;&lt;D xsi:type="xsd:double"&gt;16.9901775194127&lt;/D&gt;&lt;D xsi:type="xsd:double"&gt;17.6428616655707&lt;/D&gt;&lt;D xsi:type="xsd:double"&gt;16.6309509028603&lt;/D&gt;&lt;D xsi:type="xsd:double"&gt;17.7955309724831&lt;/D&gt;&lt;D xsi:type="xsd:double"&gt;18.2914852736342&lt;/D&gt;&lt;D xsi:type="xsd:double"&gt;18.1291006643733&lt;/D&gt;&lt;D xsi:type="xsd:double"&gt;18.3149461438074&lt;/D&gt;&lt;D xsi:type="xsd:double"&gt;18.3685949871988&lt;/D&gt;&lt;D xsi:type="xsd:double"&gt;17.3313125964306&lt;/D&gt;&lt;D xsi:type="xsd:double"&gt;17.6377352064297&lt;/D&gt;&lt;D xsi:type="xsd:double"&gt;17.1111949925601&lt;/D&gt;&lt;D xsi:type="xsd:double"&gt;16.704955107717&lt;/D&gt;&lt;D xsi:type="xsd:double"&gt;16.6301938461062&lt;/D&gt;&lt;D xsi:type="xsd:double"&gt;15.7390303271797&lt;/D&gt;&lt;D xsi:type="xsd:double"&gt;16.1011253481086&lt;/D&gt;&lt;D xsi:type="xsd:double"&gt;14.8964745760146&lt;/D&gt;&lt;D xsi:type="xsd:double"&gt;15.4352116255415&lt;/D&gt;&lt;D xsi:type="xsd:double"&gt;16.415799628394&lt;/D&gt;&lt;D xsi:type="xsd:double"&gt;16.8833841024529&lt;/D&gt;&lt;D xsi:type="xsd:double"&gt;16.5400488492267&lt;/D&gt;&lt;D xsi:type="xsd:double"&gt;17.1772745442876&lt;/D&gt;&lt;D xsi:type="xsd:double"&gt;18.0013502530551&lt;/D&gt;&lt;D xsi:type="xsd:double"&gt;18.1558210601144&lt;/D&gt;&lt;D xsi:type="xsd:double"&gt;16.9081449473198&lt;/D&gt;&lt;D xsi:type="xsd:double"&gt;16.2809803078556&lt;/D&gt;&lt;D xsi:type="xsd:double"&gt;15.6309805922631&lt;/D&gt;&lt;D xsi:type="xsd:double"&gt;15.3236870913936&lt;/D&gt;&lt;D xsi:type="xsd:double"&gt;16.4057181346546&lt;/D&gt;&lt;D xsi:type="xsd:double"&gt;16.5702675575862&lt;/D&gt;&lt;D xsi:type="xsd:double"&gt;16.9618716545775&lt;/D&gt;&lt;D xsi:type="xsd:double"&gt;17.4098536909156&lt;/D&gt;&lt;D xsi:type="xsd:double"&gt;17.3252776868692&lt;/D&gt;&lt;D xsi:type="xsd:double"&gt;17.6223625632323&lt;/D&gt;&lt;D xsi:type="xsd:double"&gt;16.8110962007836&lt;/D&gt;&lt;D xsi:type="xsd:double"&gt;16.719764362247&lt;/D&gt;&lt;D xsi:type="xsd:double"&gt;17.1132667709306&lt;/D&gt;&lt;D xsi:type="xsd:double"&gt;17.8858011053774&lt;/D&gt;&lt;D xsi:type="xsd:double"&gt;17.4621163073975&lt;/D&gt;&lt;D xsi:type="xsd:double"&gt;17.2214498816681&lt;/D&gt;&lt;D xsi:type="xsd:double"&gt;18.0568084796696&lt;/D&gt;&lt;D xsi:type="xsd:double"&gt;17.2563602100785&lt;/D&gt;&lt;D xsi:type="xsd:double"&gt;16.7318876064142&lt;/D&gt;&lt;D xsi:type="xsd:double"&gt;15.6821267596415&lt;/D&gt;&lt;D xsi:type="xsd:double"&gt;15.9675885108595&lt;/D&gt;&lt;D xsi:type="xsd:double"&gt;15.7499769983667&lt;/D&gt;&lt;D xsi:type="xsd:double"&gt;15.0431564824116&lt;/D&gt;&lt;D xsi:type="xsd:double"&gt;15.3281408252789&lt;/D&gt;&lt;D xsi:type="xsd:double"&gt;14.2681018284388&lt;/D&gt;&lt;D xsi:type="xsd:double"&gt;13.821591215928&lt;/D&gt;&lt;D xsi:type="xsd:double"&gt;13.5950366105231&lt;/D&gt;&lt;D xsi:type="xsd:double"&gt;14.905705894462&lt;/D&gt;&lt;D xsi:type="xsd:double"&gt;15.6535611488327&lt;/D&gt;&lt;D xsi:type="xsd:double"&gt;15.3677099764411&lt;/D&gt;&lt;D xsi:type="xsd:double"&gt;15.0840633358995&lt;/D&gt;&lt;D xsi:type="xsd:double"&gt;15.1299694621537&lt;/D&gt;&lt;D xsi:type="xsd:double"&gt;14.7907477957659&lt;/D&gt;&lt;D xsi:type="xsd:double"&gt;15.2486440985957&lt;/D&gt;&lt;D xsi:type="xsd:double"&gt;15.7430311997324&lt;/D&gt;&lt;D xsi:type="xsd:double"&gt;14.4740634155702&lt;/D&gt;&lt;D xsi:type="xsd:double"&gt;14.08845344489&lt;/D&gt;&lt;D xsi:type="xsd:double"&gt;14.0064577033155&lt;/D&gt;&lt;D xsi:type="xsd:double"&gt;13.9389543928143&lt;/D&gt;&lt;D xsi:type="xsd:double"&gt;14.0073364304621&lt;/D&gt;&lt;D xsi:type="xsd:double"&gt;13.7803718028832&lt;/D&gt;&lt;D xsi:type="xsd:double"&gt;13.0652902049278&lt;/D&gt;&lt;D xsi:type="xsd:double"&gt;9.6805489474847&lt;/D&gt;&lt;D xsi:type="xsd:double"&gt;11.4917876882462&lt;/D&gt;&lt;D xsi:type="xsd:double"&gt;12.7131108532286&lt;/D&gt;&lt;D xsi:type="xsd:double"&gt;15.615798801834&lt;/D&gt;&lt;D xsi:type="xsd:double"&gt;15.2827107099947&lt;/D&gt;&lt;D xsi:type="xsd:double"&gt;16.5016950429002&lt;/D&gt;&lt;D xsi:type="xsd:double"&gt;15.8271659306235&lt;/D&gt;&lt;D xsi:type="xsd:double"&gt;15.6184206049659&lt;/D&gt;&lt;D xsi:type="xsd:double"&gt;17.6954429464652&lt;/D&gt;&lt;D xsi:type="xsd:double"&gt;16.9777593798569&lt;/D&gt;&lt;D xsi:type="xsd:double"&gt;16.7256321884733&lt;/D&gt;&lt;D xsi:type="xsd:double"&gt;16.0496974751854&lt;/D&gt;&lt;D xsi:type="xsd:double"&gt;15.0813401536993&lt;/D&gt;&lt;D xsi:type="xsd:double"&gt;14.8190651259918&lt;/D&gt;&lt;D xsi:type="xsd:double"&gt;14.5206512082776&lt;/D&gt;&lt;D xsi:type="xsd:double"&gt;16.4274201378711&lt;/D&gt;&lt;D xsi:type="xsd:double"&gt;15.6402556902057&lt;/D&gt;&lt;D xsi:type="xsd:double"&gt;15.0434499621778&lt;/D&gt;&lt;D xsi:type="xsd:double"&gt;15.7551736666231&lt;/D&gt;&lt;D xsi:type="xsd:double"&gt;16.6837391217155&lt;/D&gt;&lt;D xsi:type="xsd:double"&gt;16.2174537187806&lt;/D&gt;&lt;D xsi:type="xsd:double"&gt;15.5604807924772&lt;/D&gt;&lt;D xsi:type="xsd:double"&gt;15.3006342403822&lt;/D&gt;&lt;D xsi:type="xsd:double"&gt;15.3793911310015&lt;/D&gt;&lt;D xsi:type="xsd:double"&gt;14.3881566377115&lt;/D&gt;&lt;D xsi:type="xsd:double"&gt;14.1742684352451&lt;/D&gt;&lt;D xsi:type="xsd:double"&gt;12.9416664802772&lt;/D&gt;&lt;D xsi:type="xsd:double"&gt;12.873465898159&lt;/D&gt;&lt;D xsi:type="xsd:double"&gt;12.4741908108014&lt;/D&gt;&lt;D xsi:type="xsd:double"&gt;13.2311393684086&lt;/D&gt;&lt;D xsi:type="xsd:double"&gt;12.6621450093606&lt;/D&gt;&lt;D xsi:type="xsd:double"&gt;11.482824691895&lt;/D&gt;&lt;D xsi:type="xsd:double"&gt;11.9699987733358&lt;/D&gt;&lt;D xsi:type="xsd:double"&gt;12.2988405154081&lt;/D&gt;&lt;D xsi:type="xsd:double"&gt;13.3323208961579&lt;/D&gt;&lt;D xsi:type="xsd:double"&gt;12.6271238452425&lt;/D&gt;&lt;D xsi:type="xsd:double"&gt;11.5811052439431&lt;/D&gt;&lt;D xsi:type="xsd:double"&gt;11.4439240161246&lt;/D&gt;&lt;D xsi:type="xsd:double"&gt;11.2535286257846&lt;/D&gt;&lt;D xsi:type="xsd:double"&gt;10.228604085975&lt;/D&gt;&lt;D xsi:type="xsd:double"&gt;10.2222834770904&lt;/D&gt;&lt;D xsi:type="xsd:double"&gt;9.62820431096484&lt;/D&gt;&lt;D xsi:type="xsd:double"&gt;9.58302882501991&lt;/D&gt;&lt;D xsi:type="xsd:double"&gt;9.87780979641096&lt;/D&gt;&lt;D xsi:type="xsd:double"&gt;9.58614091244001&lt;/D&gt;&lt;D xsi:type="xsd:double"&gt;9.31726736073326&lt;/D&gt;&lt;D xsi:type="xsd:double"&gt;9.46931277210485&lt;/D&gt;&lt;D xsi:type="xsd:double"&gt;9.8503361740693&lt;/D&gt;&lt;D xsi:type="xsd:double"&gt;9.7180913333562&lt;/D&gt;&lt;D xsi:type="xsd:double"&gt;8.86610113001755&lt;/D&gt;&lt;D xsi:type="xsd:double"&gt;9.12292797038721&lt;/D&gt;&lt;/FQL&gt;&lt;FQL&gt;&lt;Q&gt;DDR3512M-FDS^FG_PRICE_CHANGE(0,-1AY)&lt;/Q&gt;&lt;R&gt;1&lt;/R&gt;&lt;C&gt;1&lt;/C&gt;&lt;D xsi:type="xsd:double"&gt;-8.24922419341773&lt;/D&gt;&lt;/FQL&gt;&lt;FQL&gt;&lt;Q&gt;NI-FDS^FG_PRICE_CHANGE(0,-3AM)&lt;/Q&gt;&lt;R&gt;1&lt;/R&gt;&lt;C&gt;1&lt;/C&gt;&lt;D xsi:type="xsd:double"&gt;28.8688626476072&lt;/D&gt;&lt;/FQL&gt;&lt;FQL&gt;&lt;Q&gt;QAT^FG_PRICE(0)&lt;/Q&gt;&lt;R&gt;1&lt;/R&gt;&lt;C&gt;1&lt;/C&gt;&lt;D xsi:type="xsd:double"&gt;17.51&lt;/D&gt;&lt;/FQL&gt;&lt;FQL&gt;&lt;Q&gt;SET-BKK^PERCENT_CHANGE(FMA_EPS(+1,0,,,,"PORTAGG","MEAN"),FMA_EPS(+1,-3AM,,,,"PORTAGG","MEAN"))&lt;/Q&gt;&lt;R&gt;1&lt;/R&gt;&lt;C&gt;1&lt;/C&gt;&lt;D xsi:type="xsd:double"&gt;-2.87361368311937&lt;/D&gt;&lt;/FQL&gt;&lt;FQL&gt;&lt;Q&gt;EWZ^FG_TOTAL_RETURNC(0,-1AM)&lt;/Q&gt;&lt;R&gt;1&lt;/R&gt;&lt;C&gt;1&lt;/C&gt;&lt;D xsi:type="xsd:double"&gt;5.236995&lt;/D&gt;&lt;/FQL&gt;&lt;FQL&gt;&lt;Q&gt;EWT^P_PRICE(0)/P_PRICE_LOW_PR(0,,,,,,"PRICE","INTRA","52W")-1&lt;/Q&gt;&lt;R&gt;1&lt;/R&gt;&lt;C&gt;1&lt;/C&gt;&lt;D xsi:type="xsd:double"&gt;0.2102077&lt;/D&gt;&lt;/FQL&gt;&lt;FQL&gt;&lt;Q&gt;EIDO^FG_TOTAL_RETURNC(0,-3AM)&lt;/Q&gt;&lt;R&gt;1&lt;/R&gt;&lt;C&gt;1&lt;/C&gt;&lt;D xsi:type="xsd:double"&gt;-6.332457&lt;/D&gt;&lt;/FQL&gt;&lt;FQL&gt;&lt;Q&gt;EWJ^FG_TOTAL_RETURNC(0,-6AM)&lt;/Q&gt;&lt;R&gt;1&lt;/R&gt;&lt;C&gt;1&lt;/C&gt;&lt;D xsi:type="xsd:double"&gt;11.786294&lt;/D&gt;&lt;/FQL&gt;&lt;FQL&gt;&lt;Q&gt;VWO^PERCENT_CHANGE(FMA_EPS(+1,0,,,,"PORTAGG","MEAN"),FMA_EPS(+1,-1AM,,,,"PORTAGG","MEAN"))&lt;/Q&gt;&lt;R&gt;1&lt;/R&gt;&lt;C&gt;1&lt;/C&gt;&lt;D xsi:type="xsd:double"&gt;-2.31424245955516&lt;/D&gt;&lt;/FQL&gt;&lt;FQL&gt;&lt;Q&gt;VNM^SIZE(FG_CONSTITUENTS)&lt;/Q&gt;&lt;R&gt;1&lt;/R&gt;&lt;C&gt;1&lt;/C&gt;&lt;D xsi:type="xsd:long"&gt;47&lt;/D&gt;&lt;/FQL&gt;&lt;FQL&gt;&lt;Q&gt;REFPEMPR-FDS^FG_YIELD(NOW,,,0)&lt;/Q&gt;&lt;R&gt;1&lt;/R&gt;&lt;C&gt;1&lt;/C&gt;&lt;D xsi:type="xsd:double"&gt;5.75&lt;/D&gt;&lt;/FQL&gt;&lt;FQL&gt;&lt;Q&gt;TRYPE10Y-FDS^PCTCHG(FG_YIELD(0,,,,"YTM"),FG_YIELD(-3AM,,,,"YTM"))&lt;/Q&gt;&lt;R&gt;1&lt;/R&gt;&lt;C&gt;1&lt;/C&gt;&lt;D xsi:type="xsd:double"&gt;5.156364&lt;/D&gt;&lt;/FQL&gt;&lt;FQL&gt;&lt;Q&gt;TRYTH10Y-FDS^FG_YIELD(0,,,,"YTM")&lt;/Q&gt;&lt;R&gt;1&lt;/R&gt;&lt;C&gt;1&lt;/C&gt;&lt;D xsi:type="xsd:double"&gt;2.737147&lt;/D&gt;&lt;/FQL&gt;&lt;FQL&gt;&lt;Q&gt;TRYID10Y-FDS^FG_YIELD(0,,,,"YTM")&lt;/Q&gt;&lt;R&gt;1&lt;/R&gt;&lt;C&gt;1&lt;/C&gt;&lt;D xsi:type="xsd:double"&gt;6.812801&lt;/D&gt;&lt;/FQL&gt;&lt;FQL&gt;&lt;Q&gt;CC_PL^IMF_IFS_RCPI_Q(0)&lt;/Q&gt;&lt;R&gt;1&lt;/R&gt;&lt;C&gt;1&lt;/C&gt;&lt;D xsi:type="xsd:double"&gt;3.0719981&lt;/D&gt;&lt;/FQL&gt;&lt;FQL&gt;&lt;Q&gt;SET-BKK^FMA_EVAL_EBIT(LTMA,NOW,NOW,M,"PORTAGG","MEANR")&lt;/Q&gt;&lt;R&gt;1&lt;/R&gt;&lt;C&gt;1&lt;/C&gt;&lt;D xsi:type="xsd:double"&gt;18.7623414295277&lt;/D&gt;&lt;/FQL&gt;&lt;FQL&gt;&lt;Q&gt;EPHE^FMA_PE(NTMA,0,,,"PORTAGG","MEANR")&lt;/Q&gt;&lt;R&gt;1&lt;/R&gt;&lt;C&gt;1&lt;/C&gt;&lt;D xsi:type="xsd:double"&gt;9.12292797038721&lt;/D&gt;&lt;/FQL&gt;&lt;FQL&gt;&lt;Q&gt;GREK^FMA_ROE(NTMA,-20AY,NOW,FY,"PORTAGG","MEANR")&lt;/Q&gt;&lt;R&gt;20&lt;/R&gt;&lt;C&gt;1&lt;/C&gt;&lt;D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xsi:type="xsd:double"&gt;13.1253657894167&lt;/D&gt;&lt;/FQL&gt;&lt;FQL&gt;&lt;Q&gt;CAGDPY@KR^EE_ACTUAL_ANNUAL(MED,0)&lt;/Q&gt;&lt;R&gt;1&lt;/R&gt;&lt;C&gt;1&lt;/C&gt;&lt;D xsi:type="xsd:double"&gt;2.04376201054732&lt;/D&gt;&lt;/FQL&gt;&lt;FQL&gt;&lt;Q&gt;CC_TW^FG_COMPANY_NAME&lt;/Q&gt;&lt;R&gt;1&lt;/R&gt;&lt;C&gt;1&lt;/C&gt;&lt;D xsi:type="xsd:string"&gt;Taiwan, China&lt;/D&gt;&lt;/FQL&gt;&lt;FQL&gt;&lt;Q&gt;USDAED^FG_PRICE_CHANGE(0,-3AM)&lt;/Q&gt;&lt;R&gt;1&lt;/R&gt;&lt;C&gt;1&lt;/C&gt;&lt;D xsi:type="xsd:double"&gt;0.0054478645&lt;/D&gt;&lt;/FQL&gt;&lt;FQL&gt;&lt;Q&gt;USDTWD^FG_PRICE_CHANGE(0,-6AM)&lt;/Q&gt;&lt;R&gt;1&lt;/R&gt;&lt;C&gt;1&lt;/C&gt;&lt;D xsi:type="xsd:double"&gt;1.1885047&lt;/D&gt;&lt;/FQL&gt;&lt;FQL&gt;&lt;Q&gt;USDPLN^FG_PRICE_CHANGE(0,-1AM)&lt;/Q&gt;&lt;R&gt;1&lt;/R&gt;&lt;C&gt;1&lt;/C&gt;&lt;D xsi:type="xsd:double"&gt;-4.1317463&lt;/D&gt;&lt;/FQL&gt;&lt;FQL&gt;&lt;Q&gt;INDA^FG_TOTAL_RETURNC(-10AY,0,AM)&lt;/Q&gt;&lt;R&gt;121&lt;/R&gt;&lt;C&gt;1&lt;/C&gt;&lt;D xsi:type="xsd:double"&gt;9.325838&lt;/D&gt;&lt;D xsi:type="xsd:double"&gt;2.2610426&lt;/D&gt;&lt;D xsi:type="xsd:double"&gt;-1.4575839&lt;/D&gt;&lt;D xsi:type="xsd:double"&gt;3.5787344&lt;/D&gt;&lt;D xsi:type="xsd:double"&gt;0.3619671&lt;/D&gt;&lt;D xsi:type="xsd:double"&gt;-2.5245905&lt;/D&gt;&lt;D xsi:type="xsd:double"&gt;7.147658&lt;/D&gt;&lt;D xsi:type="xsd:double"&gt;-7.351494&lt;/D&gt;&lt;D xsi:type="xsd:double"&gt;9.591842&lt;/D&gt;&lt;D xsi:type="xsd:double"&gt;1.8932343&lt;/D&gt;&lt;D xsi:type="xsd:double"&gt;-0.30460358&lt;/D&gt;&lt;D xsi:type="xsd:double"&gt;-1.5429318&lt;/D&gt;&lt;D xsi:type="xsd:double"&gt;-5.539173&lt;/D&gt;&lt;D xsi:type="xsd:double"&gt;-3.2851517&lt;/D&gt;&lt;D xsi:type="xsd:double"&gt;7.104945&lt;/D&gt;&lt;D xsi:type="xsd:double"&gt;-3.8853467&lt;/D&gt;&lt;D xsi:type="xsd:double"&gt;-6.1961594&lt;/D&gt;&lt;D xsi:type="xsd:double"&gt;4.5920253&lt;/D&gt;&lt;D xsi:type="xsd:double"&gt;-8.172917&lt;/D&gt;&lt;D xsi:type="xsd:double"&gt;0.25744438&lt;/D&gt;&lt;D xsi:type="xsd:double"&gt;-6.953472&lt;/D&gt;&lt;D xsi:type="xsd:double"&gt;-2.8594196&lt;/D&gt;&lt;D xsi:type="xsd:double"&gt;7.440722&lt;/D&gt;&lt;D xsi:type="xsd:double"&gt;4.413998&lt;/D&gt;&lt;D xsi:type="xsd:double"&gt;-1.8950462&lt;/D&gt;&lt;D xsi:type="xsd:double"&gt;2.7488828&lt;/D&gt;&lt;D xsi:type="xsd:double"&gt;4.9427032&lt;/D&gt;&lt;D xsi:type="xsd:double"&gt;1.941073&lt;/D&gt;&lt;D xsi:type="xsd:double"&gt;0.13600588&lt;/D&gt;&lt;D xsi:type="xsd:double"&gt;-1.6977906&lt;/D&gt;&lt;D xsi:type="xsd:double"&gt;-8.946461&lt;/D&gt;&lt;D xsi:type="xsd:double"&gt;1.7830014&lt;/D&gt;&lt;D xsi:type="xsd:double"&gt;2.8384805&lt;/D&gt;&lt;D xsi:type="xsd:double"&gt;6.0875893&lt;/D&gt;&lt;D xsi:type="xsd:double"&gt;6.61186&lt;/D&gt;&lt;D xsi:type="xsd:double"&gt;1.7994881&lt;/D&gt;&lt;D xsi:type="xsd:double"&gt;2.272737&lt;/D&gt;&lt;D xsi:type="xsd:double"&gt;0.6481409&lt;/D&gt;&lt;D xsi:type="xsd:double"&gt;4.0189385&lt;/D&gt;&lt;D xsi:type="xsd:double"&gt;-0.6510854&lt;/D&gt;&lt;D xsi:type="xsd:double"&gt;2.74055&lt;/D&gt;&lt;D xsi:type="xsd:double"&gt;0.0579834&lt;/D&gt;&lt;D xsi:type="xsd:double"&gt;0.9852171&lt;/D&gt;&lt;D xsi:type="xsd:double"&gt;1.7503619&lt;/D&gt;&lt;D xsi:type="xsd:double"&gt;6.323421&lt;/D&gt;&lt;D xsi:type="xsd:double"&gt;-5.8791995&lt;/D&gt;&lt;D xsi:type="xsd:double"&gt;-3.691095&lt;/D&gt;&lt;D xsi:type="xsd:double"&gt;2.9186368&lt;/D&gt;&lt;D xsi:type="xsd:double"&gt;-4.4113455&lt;/D&gt;&lt;D xsi:type="xsd:double"&gt;1.0788202&lt;/D&gt;&lt;D xsi:type="xsd:double"&gt;2.0386696&lt;/D&gt;&lt;D xsi:type="xsd:double"&gt;2.9095173&lt;/D&gt;&lt;D xsi:type="xsd:double"&gt;-4.2691526&lt;/D&gt;&lt;D xsi:type="xsd:double"&gt;-10.248083&lt;/D&gt;&lt;D xsi:type="xsd:double"&gt;6.284964&lt;/D&gt;&lt;D xsi:type="xsd:double"&gt;0.52632093&lt;/D&gt;&lt;D xsi:type="xsd:double"&gt;2.4848342&lt;/D&gt;&lt;D xsi:type="xsd:double"&gt;-3.3020258&lt;/D&gt;&lt;D xsi:type="xsd:double"&gt;9.899759&lt;/D&gt;&lt;D xsi:type="xsd:double"&gt;2.2234797&lt;/D&gt;&lt;D xsi:type="xsd:double"&gt;-5.967653&lt;/D&gt;&lt;D xsi:type="xsd:double"&gt;3.6670685&lt;/D&gt;&lt;D xsi:type="xsd:double"&gt;0.95266104&lt;/D&gt;&lt;D xsi:type="xsd:double"&gt;-7.9782667&lt;/D&gt;&lt;D xsi:type="xsd:double"&gt;-0.6836593&lt;/D&gt;&lt;D xsi:type="xsd:double"&gt;5.3191543&lt;/D&gt;&lt;D xsi:type="xsd:double"&gt;1.5151501&lt;/D&gt;&lt;D xsi:type="xsd:double"&gt;3.2862544&lt;/D&gt;&lt;D xsi:type="xsd:double"&gt;2.6091933&lt;/D&gt;&lt;D xsi:type="xsd:double"&gt;-2.9574335&lt;/D&gt;&lt;D xsi:type="xsd:double"&gt;-25.007122&lt;/D&gt;&lt;D xsi:type="xsd:double"&gt;-1.5191793&lt;/D&gt;&lt;D xsi:type="xsd:double"&gt;0.23138523&lt;/D&gt;&lt;D xsi:type="xsd:double"&gt;7.909&lt;/D&gt;&lt;D xsi:type="xsd:double"&gt;12.656426&lt;/D&gt;&lt;D xsi:type="xsd:double"&gt;5.3316355&lt;/D&gt;&lt;D xsi:type="xsd:double"&gt;4.0674925&lt;/D&gt;&lt;D xsi:type="xsd:double"&gt;0.83960295&lt;/D&gt;&lt;D xsi:type="xsd:double"&gt;5.311513&lt;/D&gt;&lt;D xsi:type="xsd:double"&gt;7.2036505&lt;/D&gt;&lt;D xsi:type="xsd:double"&gt;4.3268085&lt;/D&gt;&lt;D xsi:type="xsd:double"&gt;5.1475883&lt;/D&gt;&lt;D xsi:type="xsd:double"&gt;-1.3109028&lt;/D&gt;&lt;D xsi:type="xsd:double"&gt;-3.162104&lt;/D&gt;&lt;D xsi:type="xsd:double"&gt;4.0786624&lt;/D&gt;&lt;D xsi:type="xsd:double"&gt;3.5711408&lt;/D&gt;&lt;D xsi:type="xsd:double"&gt;-0.29305816&lt;/D&gt;&lt;D xsi:type="xsd:double"&gt;4.8157334&lt;/D&gt;&lt;D xsi:type="xsd:double"&gt;6.320107&lt;/D&gt;&lt;D xsi:type="xsd:double"&gt;2.4447083&lt;/D&gt;&lt;D xsi:type="xsd:double"&gt;-0.72283745&lt;/D&gt;&lt;D xsi:type="xsd:double"&gt;-6.6268625&lt;/D&gt;&lt;D xsi:type="xsd:double"&gt;9.257757&lt;/D&gt;&lt;D xsi:type="xsd:double"&gt;-7.122034&lt;/D&gt;&lt;D xsi:type="xsd:double"&gt;-0.38115978&lt;/D&gt;&lt;D xsi:type="xsd:double"&gt;0.51766634&lt;/D&gt;&lt;D xsi:type="xsd:double"&gt;-7.030898&lt;/D&gt;&lt;D xsi:type="xsd:double"&gt;-6.61127&lt;/D&gt;&lt;D xsi:type="xsd:double"&gt;3.7008286&lt;/D&gt;&lt;D xsi:type="xsd:double"&gt;9.649348&lt;/D&gt;&lt;D xsi:type="xsd:double"&gt;-2.1773636&lt;/D&gt;&lt;D xsi:type="xsd:double"&gt;-4.42847&lt;/D&gt;&lt;D xsi:type="xsd:double"&gt;4.1727304&lt;/D&gt;&lt;D xsi:type="xsd:double"&gt;-1.7233312&lt;/D&gt;&lt;D xsi:type="xsd:double"&gt;0.6398082&lt;/D&gt;&lt;D xsi:type="xsd:double"&gt;-5.0624013&lt;/D&gt;&lt;D xsi:type="xsd:double"&gt;-4.811507&lt;/D&gt;&lt;D xsi:type="xsd:double"&gt;4.273057&lt;/D&gt;&lt;D xsi:type="xsd:double"&gt;3.0234814&lt;/D&gt;&lt;D xsi:type="xsd:double"&gt;4.806173&lt;/D&gt;&lt;D xsi:type="xsd:double"&gt;3.315556&lt;/D&gt;&lt;D xsi:type="xsd:double"&gt;-3.0520678&lt;/D&gt;&lt;D xsi:type="xsd:double"&gt;4.444444&lt;/D&gt;&lt;D xsi:type="xsd:double"&gt;-0.77570677&lt;/D&gt;&lt;D xsi:type="xsd:double"&gt;0.6142497&lt;/D&gt;&lt;D xsi:type="xsd:double"&gt;7.2261095&lt;/D&gt;&lt;D xsi:type="xsd:double"&gt;1.0973096&lt;/D&gt;&lt;D xsi:type="xsd:double"&gt;4.8535705&lt;/D&gt;&lt;D xsi:type="xsd:double"&gt;-1.3281226&lt;/D&gt;&lt;D xsi:type="xsd:double"&gt;0.89074373&lt;/D&gt;&lt;D xsi:type="xsd:double"&gt;3.923881&lt;/D&gt;&lt;/FQL&gt;&lt;FQL&gt;&lt;Q&gt;EWW^FMA_DIV_YLD(NTMA,-10AY,0,AM,"PORTAGG","MEANR")&lt;/Q&gt;&lt;R&gt;121&lt;/R&gt;&lt;C&gt;1&lt;/C&gt;&lt;D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xsi:type="xsd:double"&gt;2.21522564218024&lt;/D&gt;&lt;D xsi:type="xsd:double"&gt;2.14689596427984&lt;/D&gt;&lt;D xsi:type="xsd:double"&gt;2.07918224327047&lt;/D&gt;&lt;D xsi:type="xsd:double"&gt;2.05114125346808&lt;/D&gt;&lt;D xsi:type="xsd:double"&gt;2.07723627691235&lt;/D&gt;&lt;D xsi:type="xsd:double"&gt;2.1370522691691&lt;/D&gt;&lt;D xsi:type="xsd:double"&gt;2.06510102891301&lt;/D&gt;&lt;D xsi:type="xsd:double"&gt;2.02695283989911&lt;/D&gt;&lt;D xsi:type="xsd:double"&gt;2.13176132181579&lt;/D&gt;&lt;D xsi:type="xsd:double"&gt;2.10004595272561&lt;/D&gt;&lt;D xsi:type="xsd:double"&gt;2.29278875495732&lt;/D&gt;&lt;D xsi:type="xsd:double"&gt;2.38284145827238&lt;/D&gt;&lt;D xsi:type="xsd:double"&gt;2.38285885716218&lt;/D&gt;&lt;D xsi:type="xsd:double"&gt;2.37692746106561&lt;/D&gt;&lt;D xsi:type="xsd:double"&gt;2.37215274640436&lt;/D&gt;&lt;D xsi:type="xsd:double"&gt;2.39299579195644&lt;/D&gt;&lt;D xsi:type="xsd:double"&gt;2.41005916587769&lt;/D&gt;&lt;D xsi:type="xsd:double"&gt;2.48466312576632&lt;/D&gt;&lt;D xsi:type="xsd:double"&gt;2.38273854902882&lt;/D&gt;&lt;D xsi:type="xsd:double"&gt;2.37798954639171&lt;/D&gt;&lt;D xsi:type="xsd:double"&gt;2.46273037954956&lt;/D&gt;&lt;D xsi:type="xsd:double"&gt;2.46417726776204&lt;/D&gt;&lt;D xsi:type="xsd:double"&gt;2.53479322877522&lt;/D&gt;&lt;D xsi:type="xsd:double"&gt;2.5287982533537&lt;/D&gt;&lt;D xsi:type="xsd:double"&gt;2.47358616003885&lt;/D&gt;&lt;D xsi:type="xsd:double"&gt;2.62706572921456&lt;/D&gt;&lt;D xsi:type="xsd:double"&gt;2.61957148373876&lt;/D&gt;&lt;D xsi:type="xsd:double"&gt;2.57719985996304&lt;/D&gt;&lt;D xsi:type="xsd:double"&gt;2.88476861121693&lt;/D&gt;&lt;D xsi:type="xsd:double"&gt;2.84201549546782&lt;/D&gt;&lt;D xsi:type="xsd:double"&gt;2.71911869420678&lt;/D&gt;&lt;D xsi:type="xsd:double"&gt;2.81929155576395&lt;/D&gt;&lt;D xsi:type="xsd:double"&gt;2.74885700064317&lt;/D&gt;&lt;D xsi:type="xsd:double"&gt;2.8808589730219&lt;/D&gt;&lt;D xsi:type="xsd:double"&gt;3.42956714084556&lt;/D&gt;&lt;D xsi:type="xsd:double"&gt;3.53475501817541&lt;/D&gt;&lt;D xsi:type="xsd:double"&gt;3.25974675266773&lt;/D&gt;&lt;D xsi:type="xsd:double"&gt;3.34559829138291&lt;/D&gt;&lt;D xsi:type="xsd:double"&gt;3.47337234506616&lt;/D&gt;&lt;D xsi:type="xsd:double"&gt;3.27960840342983&lt;/D&gt;&lt;D xsi:type="xsd:double"&gt;3.49013153628187&lt;/D&gt;&lt;D xsi:type="xsd:double"&gt;3.56992575548358&lt;/D&gt;&lt;D xsi:type="xsd:double"&gt;3.5905384784786&lt;/D&gt;&lt;D xsi:type="xsd:double"&gt;3.94378369080649&lt;/D&gt;&lt;D xsi:type="xsd:double"&gt;3.56117824163355&lt;/D&gt;&lt;D xsi:type="xsd:double"&gt;3.46708956768801&lt;/D&gt;&lt;D xsi:type="xsd:double"&gt;3.51773510120048&lt;/D&gt;&lt;D xsi:type="xsd:double"&gt;3.46697311129461&lt;/D&gt;&lt;D xsi:type="xsd:double"&gt;3.33566064456186&lt;/D&gt;&lt;D xsi:type="xsd:double"&gt;3.32536421389389&lt;/D&gt;&lt;D xsi:type="xsd:double"&gt;4.16704139980717&lt;/D&gt;&lt;D xsi:type="xsd:double"&gt;4.33673340032892&lt;/D&gt;&lt;D xsi:type="xsd:double"&gt;3.63551193044901&lt;/D&gt;&lt;D xsi:type="xsd:double"&gt;3.07270550189387&lt;/D&gt;&lt;D xsi:type="xsd:double"&gt;3.16702752119253&lt;/D&gt;&lt;D xsi:type="xsd:double"&gt;2.92413436217748&lt;/D&gt;&lt;D xsi:type="xsd:double"&gt;3.3075974103358&lt;/D&gt;&lt;D xsi:type="xsd:double"&gt;3.34483144391913&lt;/D&gt;&lt;D xsi:type="xsd:double"&gt;3.21297609610369&lt;/D&gt;&lt;D xsi:type="xsd:double"&gt;3.40414800453812&lt;/D&gt;&lt;D xsi:type="xsd:double"&gt;3.34687296103816&lt;/D&gt;&lt;D xsi:type="xsd:double"&gt;3.45281952900195&lt;/D&gt;&lt;D xsi:type="xsd:double"&gt;3.36062916043531&lt;/D&gt;&lt;D xsi:type="xsd:double"&gt;3.20827157219276&lt;/D&gt;&lt;D xsi:type="xsd:double"&gt;3.13421660546958&lt;/D&gt;&lt;D xsi:type="xsd:double"&gt;3.12807117650332&lt;/D&gt;&lt;D xsi:type="xsd:double"&gt;3.1217882701488&lt;/D&gt;&lt;D xsi:type="xsd:double"&gt;3.15384057989594&lt;/D&gt;&lt;D xsi:type="xsd:double"&gt;3.17287833770795&lt;/D&gt;&lt;D xsi:type="xsd:double"&gt;3.26972722200987&lt;/D&gt;&lt;D xsi:type="xsd:double"&gt;3.50332099845812&lt;/D&gt;&lt;D xsi:type="xsd:double"&gt;3.44489413402565&lt;/D&gt;&lt;D xsi:type="xsd:double"&gt;3.38725189519874&lt;/D&gt;&lt;D xsi:type="xsd:double"&gt;3.62567297699136&lt;/D&gt;&lt;D xsi:type="xsd:double"&gt;3.49258575757992&lt;/D&gt;&lt;D xsi:type="xsd:double"&gt;3.5242522054005&lt;/D&gt;&lt;D xsi:type="xsd:double"&gt;3.71257146622842&lt;/D&gt;&lt;D xsi:type="xsd:double"&gt;4.16152038008005&lt;/D&gt;&lt;D xsi:type="xsd:double"&gt;4.0998461882774&lt;/D&gt;&lt;D xsi:type="xsd:double"&gt;3.94286527225457&lt;/D&gt;&lt;D xsi:type="xsd:double"&gt;4.10472231089179&lt;/D&gt;&lt;D xsi:type="xsd:double"&gt;4.1110225247797&lt;/D&gt;&lt;D xsi:type="xsd:double"&gt;3.69483079061769&lt;/D&gt;&lt;D xsi:type="xsd:double"&gt;3.88183490192917&lt;/D&gt;&lt;D xsi:type="xsd:double"&gt;3.65948394632449&lt;/D&gt;&lt;D xsi:type="xsd:double"&gt;3.55663347188764&lt;/D&gt;&lt;D xsi:type="xsd:double"&gt;3.8712192036837&lt;/D&gt;&lt;D xsi:type="xsd:double"&gt;3.657853829688&lt;/D&gt;&lt;D xsi:type="xsd:double"&gt;3.58531294099965&lt;/D&gt;&lt;D xsi:type="xsd:double"&gt;3.66553970073259&lt;/D&gt;&lt;D xsi:type="xsd:double"&gt;3.87789931560581&lt;/D&gt;&lt;D xsi:type="xsd:double"&gt;3.97258017880116&lt;/D&gt;&lt;D xsi:type="xsd:double"&gt;4.1735973117482&lt;/D&gt;&lt;D xsi:type="xsd:double"&gt;4.34341104463308&lt;/D&gt;&lt;D xsi:type="xsd:double"&gt;4.06583043802345</t>
        </r>
      </text>
    </comment>
    <comment ref="A13" authorId="0" shapeId="0" xr:uid="{AC0AF5F4-54BA-49D4-81AB-64A2DD3EBE47}">
      <text>
        <r>
          <rPr>
            <b/>
            <sz val="9"/>
            <color indexed="81"/>
            <rFont val="Tahoma"/>
            <charset val="1"/>
          </rPr>
          <t>&lt;/D&gt;&lt;D xsi:type="xsd:double"&gt;3.7587802739262&lt;/D&gt;&lt;D xsi:type="xsd:double"&gt;3.97786761129154&lt;/D&gt;&lt;D xsi:type="xsd:double"&gt;3.7817137981575&lt;/D&gt;&lt;D xsi:type="xsd:double"&gt;4.04834430960548&lt;/D&gt;&lt;D xsi:type="xsd:double"&gt;4.16445012372333&lt;/D&gt;&lt;D xsi:type="xsd:double"&gt;4.18698351074938&lt;/D&gt;&lt;/FQL&gt;&lt;FQL&gt;&lt;Q&gt;NI-FDS^FG_PRICE_CHANGE(0,-1AM)&lt;/Q&gt;&lt;R&gt;1&lt;/R&gt;&lt;C&gt;1&lt;/C&gt;&lt;D xsi:type="xsd:double"&gt;16.0324566312255&lt;/D&gt;&lt;/FQL&gt;&lt;FQL&gt;&lt;Q&gt;W-FDS^FG_PRICE_MAVG(0,,,,30)&lt;/Q&gt;&lt;R&gt;1&lt;/R&gt;&lt;C&gt;1&lt;/C&gt;&lt;D xsi:type="xsd:double"&gt;5.95525&lt;/D&gt;&lt;/FQL&gt;&lt;FQL&gt;&lt;Q&gt;MCHI^FG_PRICE_MAVG(0,,,,200)&lt;/Q&gt;&lt;R&gt;1&lt;/R&gt;&lt;C&gt;1&lt;/C&gt;&lt;D xsi:type="xsd:double"&gt;41.6198&lt;/D&gt;&lt;/FQL&gt;&lt;FQL&gt;&lt;Q&gt;EWT^FG_PRICE_MAVG(0,,,,200)&lt;/Q&gt;&lt;R&gt;1&lt;/R&gt;&lt;C&gt;1&lt;/C&gt;&lt;D xsi:type="xsd:double"&gt;46.4976&lt;/D&gt;&lt;/FQL&gt;&lt;FQL&gt;&lt;Q&gt;ECH^FG_PRICE(0)&lt;/Q&gt;&lt;R&gt;1&lt;/R&gt;&lt;C&gt;1&lt;/C&gt;&lt;D xsi:type="xsd:double"&gt;29.23&lt;/D&gt;&lt;/FQL&gt;&lt;FQL&gt;&lt;Q&gt;UAE^FG_TOTAL_RETURNC(0,-12AM)&lt;/Q&gt;&lt;R&gt;1&lt;/R&gt;&lt;C&gt;1&lt;/C&gt;&lt;D xsi:type="xsd:double"&gt;1.4183521&lt;/D&gt;&lt;/FQL&gt;&lt;FQL&gt;&lt;Q&gt;INDA^FMA_PCT_ABOVE_MAVG(200,0,,,,"PORTAGG")&lt;/Q&gt;&lt;R&gt;1&lt;/R&gt;&lt;C&gt;1&lt;/C&gt;&lt;D xsi:type="xsd:double"&gt;79.4117647058823&lt;/D&gt;&lt;/FQL&gt;&lt;FQL&gt;&lt;Q&gt;EPOL^FG_TOTAL_RETURNC(0,-12AM)&lt;/Q&gt;&lt;R&gt;1&lt;/R&gt;&lt;C&gt;1&lt;/C&gt;&lt;D xsi:type="xsd:double"&gt;50.26088&lt;/D&gt;&lt;/FQL&gt;&lt;FQL&gt;&lt;Q&gt;EPHE^FMA_COS_UP("EPS","1M",+1,NOW,,,"PORTAGG","MEANR")&lt;/Q&gt;&lt;R&gt;1&lt;/R&gt;&lt;C&gt;1&lt;/C&gt;&lt;D xsi:type="xsd:double"&gt;19&lt;/D&gt;&lt;/FQL&gt;&lt;FQL&gt;&lt;Q&gt;EPOL^FG_ROE(0)&lt;/Q&gt;&lt;R&gt;1&lt;/R&gt;&lt;C&gt;1&lt;/C&gt;&lt;D xsi:type="xsd:double"&gt;15.9758609602711&lt;/D&gt;&lt;/FQL&gt;&lt;FQL&gt;&lt;Q&gt;REFINREPO-FDS^PROPER_NAME(0,,,"SECURITY","NAME")&lt;/Q&gt;&lt;R&gt;1&lt;/R&gt;&lt;C&gt;1&lt;/C&gt;&lt;D xsi:type="xsd:string"&gt;India Repo Rate&lt;/D&gt;&lt;/FQL&gt;&lt;FQL&gt;&lt;Q&gt;INDA^JULIAN(FMA_DIV_YLD(NTMA,NOW,NOW,M,"PORTAGG","MEANR").DATES)&lt;/Q&gt;&lt;R&gt;1&lt;/R&gt;&lt;C&gt;1&lt;/C&gt;&lt;D xsi:type="xsd:long"&gt;45412&lt;/D&gt;&lt;/FQL&gt;&lt;FQL&gt;&lt;Q&gt;USDBRL^STD(FG_PRICE_CHANGE(0,-1AY,AM))&lt;/Q&gt;&lt;R&gt;1&lt;/R&gt;&lt;C&gt;1&lt;/C&gt;&lt;D xsi:type="xsd:double"&gt;2.40981736066091&lt;/D&gt;&lt;/FQL&gt;&lt;FQL&gt;&lt;Q&gt;ECH^P_PRICE(0)/P_PRICE_LOW_PR(0,,,,,,"PRICE","INTRA","52W")-1&lt;/Q&gt;&lt;R&gt;1&lt;/R&gt;&lt;C&gt;1&lt;/C&gt;&lt;D xsi:type="xsd:double"&gt;0.23489642&lt;/D&gt;&lt;/FQL&gt;&lt;FQL&gt;&lt;Q&gt;VNM^FMA_COS_DOWN("EPS","1M",+1,NOW,,,"PORTAGG","MEANR")&lt;/Q&gt;&lt;R&gt;1&lt;/R&gt;&lt;C&gt;1&lt;/C&gt;&lt;D xsi:type="xsd:double"&gt;14&lt;/D&gt;&lt;/FQL&gt;&lt;FQL&gt;&lt;Q&gt;REFPL7D-FDS^(SUBARRAY(NOT_NA(NO_REPEAT_F(FG_YIELD(NOW,-10AY,D))),0,1)-SUBARRAY(NOT_NA(NO_REPEAT_F(FG_YIELD(NOW,-10AY,D))),1,1))*100&lt;/Q&gt;&lt;R&gt;1&lt;/R&gt;&lt;C&gt;1&lt;/C&gt;&lt;D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xsi:type="xsd:double"&gt;-25&lt;/D&gt;&lt;/FQL&gt;&lt;FQL&gt;&lt;Q&gt;EPHE^FMA_PE(LTM,0,,,"PORTAGG","MEANR")&lt;/Q&gt;&lt;R&gt;1&lt;/R&gt;&lt;C&gt;1&lt;/C&gt;&lt;D xsi:type="xsd:double"&gt;9.84670939883603&lt;/D&gt;&lt;/FQL&gt;&lt;FQL&gt;&lt;Q&gt;EZA^FMA_ROE(NTMA,-20AY,NOW,FY,"PORTAGG","MEANR")&lt;/Q&gt;&lt;R&gt;20&lt;/R&gt;&lt;C&gt;1&lt;/C&gt;&lt;D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xsi:type="xsd:double"&gt;13.6163542503008&lt;/D&gt;&lt;D xsi:type="xsd:double"&gt;16.7115371927188&lt;/D&gt;&lt;D xsi:type="xsd:double"&gt;16.932589581546&lt;/D&gt;&lt;D xsi:type="xsd:double"&gt;16.8118349535848&lt;/D&gt;&lt;D xsi:type="xsd:double"&gt;14.5722752976358&lt;/D&gt;&lt;/FQL&gt;&lt;FQL&gt;&lt;Q&gt;USDAED^FG_PRICE_CHANGE(0,-1AM)&lt;/Q&gt;&lt;R&gt;1&lt;/R&gt;&lt;C&gt;1&lt;/C&gt;&lt;D xsi:type="xsd:double"&gt;0.016331673&lt;/D&gt;&lt;/FQL&gt;&lt;FQL&gt;&lt;Q&gt;USDTWD^FG_PRICE_CHANGE(0,-3AM)&lt;/Q&gt;&lt;R&gt;1&lt;/R&gt;&lt;C&gt;1&lt;/C&gt;&lt;D xsi:type="xsd:double"&gt;2.7730346&lt;/D&gt;&lt;/FQL&gt;&lt;FQL&gt;&lt;Q&gt;UAE^P_PRICE(0)/P_PRICE_LOW_PR(0,,,,,,"PRICE","INTRA","52W")-1&lt;/Q&gt;&lt;R&gt;1&lt;/R&gt;&lt;C&gt;1&lt;/C&gt;&lt;D xsi:type="xsd:double"&gt;0.08039069&lt;/D&gt;&lt;/FQL&gt;&lt;FQL&gt;&lt;Q&gt;EZA^FMA_COS_UP("EPS","1M",+1,NOW,,,"PORTAGG","MEANR")&lt;/Q&gt;&lt;R&gt;1&lt;/R&gt;&lt;C&gt;1&lt;/C&gt;&lt;D xsi:type="xsd:double"&gt;10&lt;/D&gt;&lt;/FQL&gt;&lt;FQL&gt;&lt;Q&gt;EPHE^FG_ROE(0)&lt;/Q&gt;&lt;R&gt;1&lt;/R&gt;&lt;C&gt;1&lt;/C&gt;&lt;D xsi:type="xsd:double"&gt;12.5871155618612&lt;/D&gt;&lt;/FQL&gt;&lt;FQL&gt;&lt;Q&gt;TRYPH10Y-FDS^FG_YIELD(-10AY,0,Y,,"YTM")&lt;/Q&gt;&lt;R&gt;10&lt;/R&gt;&lt;C&gt;1&lt;/C&gt;&lt;D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xsi:type="xsd:double"&gt;6.0028777&lt;/D&gt;&lt;/FQL&gt;&lt;FQL&gt;&lt;Q&gt;EPOL^FMA_DIV_YLD(NTMA,-10AY,0,AM,"PORTAGG","MEANR")&lt;/Q&gt;&lt;R&gt;121&lt;/R&gt;&lt;C&gt;1&lt;/C&gt;&lt;D xsi:type="xsd:double"&gt;3.94290269087&lt;/D&gt;&lt;D xsi:type="xsd:double"&gt;3.93325489286808&lt;/D&gt;&lt;D xsi:type="xsd:double"&gt;4.15034780078536&lt;/D&gt;&lt;D xsi:type="xsd:double"&gt;4.15344753280631&lt;/D&gt;&lt;D xsi:type="xsd:double"&gt;4.10902986791005&lt;/D&gt;&lt;D xsi:type="xsd:double"&gt;4.13009775379636&lt;/D&gt;&lt;D xsi:type="xsd:double"&gt;4.00299822829158&lt;/D&gt;&lt;D xsi:type="xsd:double"&gt;4.07370599469266&lt;/D&gt;&lt;D xsi:type="xsd:double"&gt;4.1490033430902&lt;/D&gt;&lt;D xsi:type="xsd:double"&gt;3.78072594667243&lt;/D&gt;&lt;D xsi:type="xsd:double"&gt;3.74745433181181&lt;/D&gt;&lt;D xsi:type="xsd:double"&gt;3.36512480965345&lt;/D&gt;&lt;D xsi:type="xsd:double"&gt;3.32839097699815&lt;/D&gt;&lt;D xsi:type="xsd:double"&gt;3.62449087798504&lt;/D&gt;&lt;D xsi:type="xsd:double"&gt;3.57303210067652&lt;/D&gt;&lt;D xsi:type="xsd:double"&gt;3.68397643365328&lt;/D&gt;&lt;D xsi:type="xsd:double"&gt;3.54632044989633&lt;/D&gt;&lt;D xsi:type="xsd:double"&gt;3.67584081156399&lt;/D&gt;&lt;D xsi:type="xsd:double"&gt;3.88145606713367&lt;/D&gt;&lt;D xsi:type="xsd:double"&gt;4.12432420432998&lt;/D&gt;&lt;D xsi:type="xsd:double"&gt;4.31269249677219&lt;/D&gt;&lt;D xsi:type="xsd:double"&gt;4.03292399895563&lt;/D&gt;&lt;D xsi:type="xsd:double"&gt;3.71020254304987&lt;/D&gt;&lt;D xsi:type="xsd:double"&gt;3.6320372736395&lt;/D&gt;&lt;D xsi:type="xsd:double"&gt;3.80693986739046&lt;/D&gt;&lt;D xsi:type="xsd:double"&gt;3.93404441754884&lt;/D&gt;&lt;D xsi:type="xsd:double"&gt;3.68189791646829&lt;/D&gt;&lt;D xsi:type="xsd:double"&gt;3.50501590012343&lt;/D&gt;&lt;D xsi:type="xsd:double"&gt;3.63265527451656&lt;/D&gt;&lt;D xsi:type="xsd:double"&gt;3.51023355731943&lt;/D&gt;&lt;D xsi:type="xsd:double"&gt;3.44462843190988&lt;/D&gt;&lt;D xsi:type="xsd:double"&gt;3.07588026891091&lt;/D&gt;&lt;D xsi:type="xsd:double"&gt;2.87310376283928&lt;/D&gt;&lt;D xsi:type="xsd:double"&gt;2.6191874617357&lt;/D&gt;&lt;D xsi:type="xsd:double"&gt;2.36015206446711&lt;/D&gt;&lt;D xsi:type="xsd:double"&gt;2.54217155468177&lt;/D&gt;&lt;D xsi:type="xsd:double"&gt;2.49329387272938&lt;/D&gt;&lt;D xsi:type="xsd:double"&gt;2.52671653138&lt;/D&gt;&lt;D xsi:type="xsd:double"&gt;2.3965338669218&lt;/D&gt;&lt;D xsi:type="xsd:double"&gt;2.43617129515729&lt;/D&gt;&lt;D xsi:type="xsd:double"&gt;2.60453779569293&lt;/D&gt;&lt;D xsi:type="xsd:double"&gt;2.48240454271903&lt;/D&gt;&lt;D xsi:type="xsd:double"&gt;2.47838861438625&lt;/D&gt;&lt;D xsi:type="xsd:double"&gt;2.84611983730204&lt;/D&gt;&lt;D xsi:type="xsd:double"&gt;2.71816217161359&lt;/D&gt;&lt;D xsi:type="xsd:double"&gt;2.99140171729266&lt;/D&gt;&lt;D xsi:type="xsd:double"&gt;3.04790082584074&lt;/D&gt;&lt;D xsi:type="xsd:double"&gt;3.00660008722604&lt;/D&gt;&lt;D xsi:type="xsd:double"&gt;3.0462739837787&lt;/D&gt;&lt;D xsi:type="xsd:double"&gt;3.13008038884854&lt;/D&gt;&lt;D xsi:type="xsd:double"&gt;2.99501639997531&lt;/D&gt;&lt;D xsi:type="xsd:double"&gt;2.9197478581846&lt;/D&gt;&lt;D xsi:type="xsd:double"&gt;3.05915341955483&lt;/D&gt;&lt;D xsi:type="xsd:double"&gt;3.15194106932355&lt;/D&gt;&lt;D xsi:type="xsd:double"&gt;3.19283390937112&lt;/D&gt;&lt;D xsi:type="xsd:double"&gt;3.13383650470678&lt;/D&gt;&lt;D xsi:type="xsd:double"&gt;3.02712217566&lt;/D&gt;&lt;D xsi:type="xsd:double"&gt;3.04655822551501&lt;/D&gt;&lt;D xsi:type="xsd:double"&gt;3.0288091478091&lt;/D&gt;&lt;D xsi:type="xsd:double"&gt;2.99658731805504&lt;/D&gt;&lt;D xsi:type="xsd:double"&gt;3.34604070173352&lt;/D&gt;&lt;D xsi:type="xsd:double"&gt;3.28824502283876&lt;/D&gt;&lt;D xsi:type="xsd:double"&gt;3.33321683702154&lt;/D&gt;&lt;D xsi:type="xsd:double"&gt;3.87109856281227&lt;/D&gt;&lt;D xsi:type="xsd:double"&gt;3.59215961812399&lt;/D&gt;&lt;D xsi:type="xsd:double"&gt;3.49009121914321&lt;/D&gt;&lt;D xsi:type="xsd:double"&gt;3.32725703384368&lt;/D&gt;&lt;D xsi:type="xsd:double"&gt;3.55078201977095&lt;/D&gt;&lt;D xsi:type="xsd:double"&gt;3.55178777757133&lt;/D&gt;&lt;D xsi:type="xsd:double"&gt;3.68718625575412&lt;/D&gt;&lt;D xsi:type="xsd:double"&gt;4.97126158674043&lt;/D&gt;&lt;D xsi:type="xsd:double"&gt;3.67262498387081&lt;/D&gt;&lt;D xsi:type="xsd:double"&gt;3.31380246154115&lt;/D&gt;&lt;D xsi:type="xsd:double"&gt;2.45711169232608&lt;/D&gt;&lt;D xsi:type="xsd:double"&gt;2.3319323974236&lt;/D&gt;&lt;D xsi:type="xsd:double"&gt;2.67939468998732&lt;/D&gt;&lt;D xsi:type="xsd:double"&gt;2.89445460360322&lt;/D&gt;&lt;D xsi:type="xsd:double"&gt;3.26345238395766&lt;/D&gt;&lt;D xsi:type="xsd:double"&gt;2.57922696691881&lt;/D&gt;&lt;D xsi:type="xsd:double"&gt;2.73489305709165&lt;/D&gt;&lt;D xsi:type="xsd:double"&gt;2.89546085488965&lt;/D&gt;&lt;D xsi:type="xsd:double"&gt;2.80045421677452&lt;/D&gt;&lt;D xsi:type="xsd:double"&gt;3.02454052909524&lt;/D&gt;&lt;D xsi:type="xsd:double"&gt;2.90527437822099&lt;/D&gt;&lt;D xsi:type="xsd:double"&gt;2.83321855101581&lt;/D&gt;&lt;D xsi:type="xsd:double"&gt;3.0118687602732&lt;/D&gt;&lt;D xsi:type="xsd:double"&gt;3.08886256550384&lt;/D&gt;&lt;D xsi:type="xsd:double"&gt;2.95583209178174&lt;/D&gt;&lt;D xsi:type="xsd:double"&gt;2.97408301706813&lt;/D&gt;&lt;D xsi:type="xsd:double"&gt;2.95622466482404&lt;/D&gt;&lt;D xsi:type="xsd:double"&gt;3.10053914438569&lt;/D&gt;&lt;D xsi:type="xsd:double"&gt;3.42723163764423&lt;/D&gt;&lt;D xsi:type="xsd:double"&gt;3.0415293767492&lt;/D&gt;&lt;D xsi:type="xsd:double"&gt;3.3616640098187&lt;/D&gt;&lt;D xsi:type="xsd:double"&gt;3.49006354737261&lt;/D&gt;&lt;D xsi:type="xsd:double"&gt;3.47112585916551&lt;/D&gt;&lt;D xsi:type="xsd:double"&gt;3.93891961905748&lt;/D&gt;&lt;D xsi:type="xsd:double"&gt;4.40886369453898&lt;/D&gt;&lt;D xsi:type="xsd:double"&gt;4.20451061091807&lt;/D&gt;&lt;D xsi:type="xsd:double"&gt;4.30305462697381&lt;/D&gt;&lt;D xsi:type="xsd:double"&gt;4.67092733852005&lt;/D&gt;&lt;D xsi:type="xsd:double"&gt;5.23979136938533&lt;/D&gt;&lt;D xsi:type="xsd:double"&gt;4.23655196606629&lt;/D&gt;&lt;D xsi:type="xsd:double"&gt;4.30072344758899&lt;/D&gt;&lt;D xsi:type="xsd:double"&gt;3.96742063705065&lt;/D&gt;&lt;D xsi:type="xsd:double"&gt;4.22233054307943&lt;/D&gt;&lt;D xsi:type="xsd:double"&gt;4.80891836983066&lt;/D&gt;&lt;D xsi:type="xsd:double"&gt;4.5433035268855&lt;/D&gt;&lt;D xsi:type="xsd:double"&gt;4.37339844171013&lt;/D&gt;&lt;D xsi:type="xsd:double"&gt;3.89443905247198&lt;/D&gt;&lt;D xsi:type="xsd:double"&gt;4.06334658557791&lt;/D&gt;&lt;D xsi:type="xsd:double"&gt;4.01149557616437&lt;/D&gt;&lt;D xsi:type="xsd:double"&gt;4.29087940572395&lt;/D&gt;&lt;D xsi:type="xsd:double"&gt;4.06173162211057&lt;/D&gt;&lt;D xsi:type="xsd:double"&gt;4.33962197634142&lt;/D&gt;&lt;D xsi:type="xsd:double"&gt;4.97592473382092&lt;/D&gt;&lt;D xsi:type="xsd:double"&gt;5.25241982057861&lt;/D&gt;&lt;D xsi:type="xsd:double"&gt;4.7704452506998&lt;/D&gt;&lt;D xsi:type="xsd:double"&gt;4.99371500871909&lt;/D&gt;&lt;D xsi:type="xsd:double"&gt;5.06144864091601&lt;/D&gt;&lt;D xsi:type="xsd:double"&gt;5.00875377202291&lt;/D&gt;&lt;/FQL&gt;&lt;FQL&gt;&lt;Q&gt;EWT^PERCENT_CHANGE(FMA_EPS(+1,0,,,,"PORTAGG","MEAN"),FMA_EPS(+1,-3AM,,,,"PORTAGG","MEAN"))&lt;/Q&gt;&lt;R&gt;1&lt;/R&gt;&lt;C&gt;1&lt;/C&gt;&lt;D xsi:type="xsd:double"&gt;-1.5477004003768&lt;/D&gt;&lt;/FQL&gt;&lt;FQL&gt;&lt;Q&gt;VNM^FMA_COS_UP("EPS","1M",+1,NOW,,,"PORTAGG","MEANR")&lt;/Q&gt;&lt;R&gt;1&lt;/R&gt;&lt;C&gt;1&lt;/C&gt;&lt;D xsi:type="xsd:double"&gt;3&lt;/D&gt;&lt;/FQL&gt;&lt;FQL&gt;&lt;Q&gt;REFPL7D-FDS^FG_YIELD(NOW,,,0)&lt;/Q&gt;&lt;R&gt;1&lt;/R&gt;&lt;C&gt;1&lt;/C&gt;&lt;D xsi:type="xsd:double"&gt;5.75&lt;/D&gt;&lt;/FQL&gt;&lt;FQL&gt;&lt;Q&gt;EWZ^FMA_ROE(NTMA,-20AY,NOW,FY,"PORTAGG","MEANR")&lt;/Q&gt;&lt;R&gt;20&lt;/R&gt;&lt;C&gt;1&lt;/C&gt;&lt;D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xsi:type="xsd:double"&gt;14.5258691219006&lt;/D&gt;&lt;D xsi:type="xsd:double"&gt;16.592606984497&lt;/D&gt;&lt;D xsi:type="xsd:double"&gt;20.3481254273916&lt;/D&gt;&lt;D xsi:type="xsd:double"&gt;19.4045674245226&lt;/D&gt;&lt;D xsi:type="xsd:double"&gt;18.6086842292654&lt;/D&gt;&lt;/FQL&gt;&lt;FQL&gt;&lt;Q&gt;CAGDPY@IN^EE_ACTUAL_ANNUAL(MED,0)&lt;/Q&gt;&lt;R&gt;1&lt;/R&gt;&lt;C&gt;1&lt;/C&gt;&lt;D xsi:type="xsd:double"&gt;-1.8&lt;/D&gt;&lt;/FQL&gt;&lt;FQL&gt;&lt;Q&gt;USDTRY^STD(FG_PRICE_CHANGE(0,-1AY,AM))&lt;/Q&gt;&lt;R&gt;1&lt;/R&gt;&lt;C&gt;1&lt;/C&gt;&lt;D xsi:type="xsd:double"&gt;5.57034983524606&lt;/D&gt;&lt;/FQL&gt;&lt;FQL&gt;&lt;Q&gt;USDINR^FG_COMPANY_NAME&lt;/Q&gt;&lt;R&gt;1&lt;/R&gt;&lt;C&gt;1&lt;/C&gt;&lt;D xsi:type="xsd:string"&gt;Indian Rupee per U.S. Dollar&lt;/D&gt;&lt;/FQL&gt;&lt;FQL&gt;&lt;Q&gt;USDPLN^FG_PRICE_CHANGE(0,-6AM)&lt;/Q&gt;&lt;R&gt;1&lt;/R&gt;&lt;C&gt;1&lt;/C&gt;&lt;D xsi:type="xsd:double"&gt;-2.785319&lt;/D&gt;&lt;/FQL&gt;&lt;FQL&gt;&lt;Q&gt;FC0000TR^FMA_EPS(NTMA,-20AY,0,CY,,"PORTAGG","MEANR")&lt;/Q&gt;&lt;R&gt;20&lt;/R&gt;&lt;C&gt;1&lt;/C&gt;&lt;D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xsi:type="xsd:double"&gt;47.7168770163727&lt;/D&gt;&lt;/FQL&gt;&lt;FQL&gt;&lt;Q&gt;EWT^P_PRICE_RETURNS_PR('52W',2,-10AY,0,AM)&lt;/Q&gt;&lt;R&gt;121&lt;/R&gt;&lt;C&gt;1&lt;/C&gt;&lt;D xsi:type="xsd:double"&gt;7.5063467&lt;/D&gt;&lt;D xsi:type="xsd:double"&gt;17.499601&lt;/D&gt;&lt;D xsi:type="xsd:double"&gt;14.61885&lt;/D&gt;&lt;D xsi:type="xsd:double"&gt;23.381592&lt;/D&gt;&lt;D xsi:type="xsd:double"&gt;14.821232&lt;/D&gt;&lt;D xsi:type="xsd:double"&gt;3.8908362&lt;/D&gt;&lt;D xsi:type="xsd:double"&gt;11.906015&lt;/D&gt;&lt;D xsi:type="xsd:double"&gt;8.143926&lt;/D&gt;&lt;D xsi:type="xsd:double"&gt;8.816719&lt;/D&gt;&lt;D xsi:type="xsd:double"&gt;15.654552&lt;/D&gt;&lt;D xsi:type="xsd:double"&gt;12.921417&lt;/D&gt;&lt;D xsi:type="xsd:double"&gt;7.861829&lt;/D&gt;&lt;D xsi:type="xsd:double"&gt;13.842642&lt;/D&gt;&lt;D xsi:type="xsd:double"&gt;3.1654954&lt;/D&gt;&lt;D xsi:type="xsd:double"&gt;-0.27080178&lt;/D&gt;&lt;D xsi:type="xsd:double"&gt;-13.246888&lt;/D&gt;&lt;D xsi:type="xsd:double"&gt;-10.2323&lt;/D&gt;&lt;D xsi:type="xsd:double"&gt;-2.1702468&lt;/D&gt;&lt;D xsi:type="xsd:double"&gt;-10.455256&lt;/D&gt;&lt;D xsi:type="xsd:double"&gt;-9.925222&lt;/D&gt;&lt;D xsi:type="xsd:double"&gt;-22.116709&lt;/D&gt;&lt;D xsi:type="xsd:double"&gt;-17.139864&lt;/D&gt;&lt;D xsi:type="xsd:double"&gt;-8.923984&lt;/D&gt;&lt;D xsi:type="xsd:double"&gt;-11.274332&lt;/D&gt;&lt;D xsi:type="xsd:double"&gt;-21.348375&lt;/D&gt;&lt;D xsi:type="xsd:double"&gt;-10.340303&lt;/D&gt;&lt;D xsi:type="xsd:double"&gt;-1.3320625&lt;/D&gt;&lt;D xsi:type="xsd:double"&gt;16.5452&lt;/D&gt;&lt;D xsi:type="xsd:double"&gt;11.389387&lt;/D&gt;&lt;D xsi:type="xsd:double"&gt;10.75964&lt;/D&gt;&lt;D xsi:type="xsd:double"&gt;13.768959&lt;/D&gt;&lt;D xsi:type="xsd:double"&gt;18.262661&lt;/D&gt;&lt;D xsi:type="xsd:double"&gt;38.617718&lt;/D&gt;&lt;D xsi:type="xsd:double"&gt;30.648697&lt;/D&gt;&lt;D xsi:type="xsd:double"&gt;22.149479&lt;/D&gt;&lt;D xsi:type="xsd:double"&gt;25.121557&lt;/D&gt;&lt;D xsi:type="xsd:double"&gt;39.126408&lt;/D&gt;&lt;D xsi:type="xsd:double"&gt;30.00778&lt;/D&gt;&lt;D xsi:type="xsd:double"&gt;26.87062&lt;/D&gt;&lt;D xsi:type="xsd:double"&gt;20.536064&lt;/D&gt;&lt;D xsi:type="xsd:double"&gt;26.376236&lt;/D&gt;&lt;D xsi:type="xsd:double"&gt;25.099468&lt;/D&gt;&lt;D xsi:type="xsd:double"&gt;28.714954&lt;/D&gt;&lt;D xsi:type="xsd:double"&gt;20.688295&lt;/D&gt;&lt;D xsi:type="xsd:double"&gt;27.243816&lt;/D&gt;&lt;D xsi:type="xsd:double"&gt;18.648434&lt;/D&gt;&lt;D xsi:type="xsd:double"&gt;18.89193&lt;/D&gt;&lt;D xsi:type="xsd:double"&gt;16.421783&lt;/D&gt;&lt;D xsi:type="xsd:double"&gt;11.322605&lt;/D&gt;&lt;D xsi:type="xsd:double"&gt;10.041761&lt;/D&gt;&lt;D xsi:type="xsd:double"&gt;3.0563354&lt;/D&gt;&lt;D xsi:type="xsd:double"&gt;4.11278&lt;/D&gt;&lt;D xsi:type="xsd:double"&gt;1.2357593&lt;/D&gt;&lt;D xsi:type="xsd:double"&gt;-7.8755736&lt;/D&gt;&lt;D xsi:type="xsd:double"&gt;-9.021115&lt;/D&gt;&lt;D xsi:type="xsd:double"&gt;-8.929175&lt;/D&gt;&lt;D xsi:type="xsd:double"&gt;-13.062954&lt;/D&gt;&lt;D xsi:type="xsd:double"&gt;-10.245073&lt;/D&gt;&lt;D xsi:type="xsd:double"&gt;-9.331745&lt;/D&gt;&lt;D xsi:type="xsd:double"&gt;-0.9649813&lt;/D&gt;&lt;D xsi:type="xsd:double"&gt;-7.2423754&lt;/D&gt;&lt;D xsi:type="xsd:double"&gt;-6.19303&lt;/D&gt;&lt;D xsi:type="xsd:double"&gt;-0.007933378&lt;/D&gt;&lt;D xsi:type="xsd:double"&gt;-3.3169568&lt;/D&gt;&lt;D xsi:type="xsd:double"&gt;2.5902748&lt;/D&gt;&lt;D xsi:type="xsd:double"&gt;16.300583&lt;/D&gt;&lt;D xsi:type="xsd:double"&gt;21.66394&lt;/D&gt;&lt;D xsi:type="xsd:double"&gt;34.445488&lt;/D&gt;&lt;D xsi:type="xsd:double"&gt;33.020985&lt;/D&gt;&lt;D xsi:type="xsd:double"&gt;26.622152&lt;/D&gt;&lt;D xsi:type="xsd:double"&gt;-2.0896733&lt;/D&gt;&lt;D xsi:type="xsd:double"&gt;2.5036454&lt;/D&gt;&lt;D xsi:type="xsd:double"&gt;9.793067&lt;/D&gt;&lt;D xsi:type="xsd:double"&gt;22.066116&lt;/D&gt;&lt;D xsi:type="xsd:double"&gt;23.987484&lt;/D&gt;&lt;D xsi:type="xsd:double"&gt;37.539948&lt;/D&gt;&lt;D xsi:type="xsd:double"&gt;27.302896&lt;/D&gt;&lt;D xsi:type="xsd:double"&gt;23.6161&lt;/D&gt;&lt;D xsi:type="xsd:double"&gt;27.407694&lt;/D&gt;&lt;D xsi:type="xsd:double"&gt;28.064299&lt;/D&gt;&lt;D xsi:type="xsd:double"&gt;41.213394&lt;/D&gt;&lt;D xsi:type="xsd:double"&gt;51.177406&lt;/D&gt;&lt;D xsi:type="xsd:double"&gt;84.9869&lt;/D&gt;&lt;D xsi:type="xsd:double"&gt;78.55618&lt;/D&gt;&lt;D xsi:type="xsd:double"&gt;59.00948&lt;/D&gt;&lt;D xsi:type="xsd:double"&gt;62.533367&lt;/D&gt;&lt;D xsi:type="xsd:double"&gt;53.48847&lt;/D&gt;&lt;D xsi:type="xsd:double"&gt;34.398293&lt;/D&gt;&lt;D xsi:type="xsd:double"&gt;44.1988&lt;/D&gt;&lt;D xsi:type="xsd:double"&gt;37.491943&lt;/D&gt;&lt;D xsi:type="xsd:double"&gt;36.247433&lt;/D&gt;&lt;D xsi:type="xsd:double"&gt;28.138315&lt;/D&gt;&lt;D xsi:type="xsd:double"&gt;19.09523&lt;/D&gt;&lt;D xsi:type="xsd:double"&gt;12.131632&lt;/D&gt;&lt;D xsi:type="xsd:double"&gt;9.530973&lt;/D&gt;&lt;D xsi:type="xsd:double"&gt;-0.7943094&lt;/D&gt;&lt;D xsi:type="xsd:double"&gt;-1.401937&lt;/D&gt;&lt;D xsi:type="xsd:double"&gt;-15.305651&lt;/D&gt;&lt;D xsi:type="xsd:double"&gt;-21.179283&lt;/D&gt;&lt;D xsi:type="xsd:double"&gt;-10.56183&lt;/D&gt;&lt;D xsi:type="xsd:double"&gt;-24.086666&lt;/D&gt;&lt;D xsi:type="xsd:double"&gt;-29.361475&lt;/D&gt;&lt;D xsi:type="xsd:double"&gt;-24.52134&lt;/D&gt;&lt;D xsi:type="xsd:double"&gt;-24.91132&lt;/D&gt;&lt;D xsi:type="xsd:double"&gt;-23.64847&lt;/D&gt;&lt;D xsi:type="xsd:double"&gt;-19.747055&lt;/D&gt;&lt;D xsi:type="xsd:double"&gt;-17.988264&lt;/D&gt;&lt;D xsi:type="xsd:double"&gt;-9.450263&lt;/D&gt;&lt;D xsi:type="xsd:double"&gt;-2.5004327&lt;/D&gt;&lt;D xsi:type="xsd:double"&gt;9.019529&lt;/D&gt;&lt;D xsi:type="xsd:double"&gt;16.52106&lt;/D&gt;&lt;D xsi:type="xsd:double"&gt;1.0769486&lt;/D&gt;&lt;D xsi:type="xsd:double"&gt;13.411676&lt;/D&gt;&lt;D xsi:type="xsd:double"&gt;25.56628&lt;/D&gt;&lt;D xsi:type="xsd:double"&gt;16.293812&lt;/D&gt;&lt;D xsi:type="xsd:double"&gt;20.525932&lt;/D&gt;&lt;D xsi:type="xsd:double"&gt;9.469212&lt;/D&gt;&lt;D xsi:type="xsd:double"&gt;17.148792&lt;/D&gt;&lt;D xsi:type="xsd:double"&gt;26.584423&lt;/D&gt;&lt;D xsi:type="xsd:double"&gt;17.179167&lt;/D&gt;&lt;D xsi:type="xsd:double"&gt;27.451313&lt;/D&gt;&lt;/FQL&gt;&lt;FQL&gt;&lt;Q&gt;GREK^FMA_DIV_YLD(NTMA,-10AY,0,AM,"PORTAGG","MEANR")&lt;/Q&gt;&lt;R&gt;121&lt;/R&gt;&lt;C&gt;1&lt;/C&gt;&lt;D xsi:type="xsd:double"&gt;2.33179796179743&lt;/D&gt;&lt;D xsi:type="xsd:double"&gt;1.8650132716902&lt;/D&gt;&lt;D xsi:type="xsd:double"&gt;2.04062089386856&lt;/D&gt;&lt;D xsi:type="xsd:double"&gt;2.11764048783732&lt;/D&gt;&lt;D xsi:type="xsd:double"&gt;2.18612862921922&lt;/D&gt;&lt;D xsi:type="xsd:double"&gt;2.61802277647803&lt;/D&gt;&lt;D xsi:type="xsd:double"&gt;2.79810824092815&lt;/D&gt;&lt;D xsi:type="xsd:double"&gt;2.96868992366743&lt;/D&gt;&lt;D xsi:type="xsd:double"&gt;3.60899969862101&lt;/D&gt;&lt;D xsi:type="xsd:double"&gt;3.34916223407914&lt;/D&gt;&lt;D xsi:type="xsd:double"&gt;3.452506063179&lt;/D&gt;&lt;D xsi:type="xsd:double"&gt;3.66154340668784&lt;/D&gt;&lt;D xsi:type="xsd:double"&gt;3.27047381071355&lt;/D&gt;&lt;D xsi:type="xsd:double"&gt;3.99603651464644&lt;/D&gt;&lt;D xsi:type="xsd:double"&gt;3.30617860635291&lt;/D&gt;&lt;D xsi:type="xsd:double"&gt;4.01032902335328&lt;/D&gt;&lt;D xsi:type="xsd:double"&gt;3.30352592678621&lt;/D&gt;&lt;D xsi:type="xsd:double"&gt;2.8855669707654&lt;/D&gt;&lt;D xsi:type="xsd:double"&gt;3.16049019100704&lt;/D&gt;&lt;D xsi:type="xsd:double"&gt;2.89212483833645&lt;/D&gt;&lt;D xsi:type="xsd:double"&gt;2.86472892098702&lt;/D&gt;&lt;D xsi:type="xsd:double"&gt;2.75530789063734&lt;/D&gt;&lt;D xsi:type="xsd:double"&gt;3.28666423062071&lt;/D&gt;&lt;D xsi:type="xsd:double"&gt;3.23863002431088&lt;/D&gt;&lt;D xsi:type="xsd:double"&gt;2.35605373087506&lt;/D&gt;&lt;D xsi:type="xsd:double"&gt;2.72675923679299&lt;/D&gt;&lt;D xsi:type="xsd:double"&gt;2.94023687510715&lt;/D&gt;&lt;D xsi:type="xsd:double"&gt;2.96222999754382&lt;/D&gt;&lt;D xsi:type="xsd:double"&gt;3.3428007106985&lt;/D&gt;&lt;D xsi:type="xsd:double"&gt;3.00495852542731&lt;/D&gt;&lt;D xsi:type="xsd:double"&gt;2.93423311990058&lt;/D&gt;&lt;D xsi:type="xsd:double"&gt;2.85507827577969&lt;/D&gt;&lt;D xsi:type="xsd:double"&gt;2.91671824944895&lt;/D&gt;&lt;D xsi:type="xsd:double"&gt;3.07410737168593&lt;/D&gt;&lt;D xsi:type="xsd:double"&gt;2.97531318444258&lt;/D&gt;&lt;D xsi:type="xsd:double"&gt;2.61761955600924&lt;/D&gt;&lt;D xsi:type="xsd:double"&gt;2.58691546068745&lt;/D&gt;&lt;D xsi:type="xsd:double"&gt;2.62058831772555&lt;/D&gt;&lt;D xsi:type="xsd:double"&gt;2.42624566758381&lt;/D&gt;&lt;D xsi:type="xsd:double"&gt;2.58527536430061&lt;/D&gt;&lt;D xsi:type="xsd:double"&gt;2.77639166430263&lt;/D&gt;&lt;D xsi:type="xsd:double"&gt;2.78045693418389&lt;/D&gt;&lt;D xsi:type="xsd:double"&gt;3.19578527443219&lt;/D&gt;&lt;D xsi:type="xsd:double"&gt;2.71328103544187&lt;/D&gt;&lt;D xsi:type="xsd:double"&gt;2.59615436219332&lt;/D&gt;&lt;D xsi:type="xsd:double"&gt;2.79456183343588&lt;/D&gt;&lt;D xsi:type="xsd:double"&gt;3.15799083377507&lt;/D&gt;&lt;D xsi:type="xsd:double"&gt;2.9839475179333&lt;/D&gt;&lt;D xsi:type="xsd:double"&gt;3.24895250373497&lt;/D&gt;&lt;D xsi:type="xsd:double"&gt;3.42268984701841&lt;/D&gt;&lt;D xsi:type="xsd:double"&gt;3.43223507935816&lt;/D&gt;&lt;D xsi:type="xsd:double"&gt;3.73774602904968&lt;/D&gt;&lt;D xsi:type="xsd:double"&gt;3.90164443340134&lt;/D&gt;&lt;D xsi:type="xsd:double"&gt;4.16893851197716&lt;/D&gt;&lt;D xsi:type="xsd:double"&gt;4.27262105124867&lt;/D&gt;&lt;D xsi:type="xsd:double"&gt;4.28581652519829&lt;/D&gt;&lt;D xsi:type="xsd:double"&gt;4.36752323197186&lt;/D&gt;&lt;D xsi:type="xsd:double"&gt;4.16976064416968&lt;/D&gt;&lt;D xsi:type="xsd:double"&gt;3.76623960523788&lt;/D&gt;&lt;D xsi:type="xsd:double"&gt;3.52130266738612&lt;/D&gt;&lt;D xsi:type="xsd:double"&gt;3.95551916881588&lt;/D&gt;&lt;D xsi:type="xsd:double"&gt;3.28902740622578&lt;/D&gt;&lt;D xsi:type="xsd:double"&gt;3.32017045383375&lt;/D&gt;&lt;D xsi:type="xsd:double"&gt;3.48413958397812&lt;/D&gt;&lt;D xsi:type="xsd:double"&gt;3.38904531831531&lt;/D&gt;&lt;D xsi:type="xsd:double"&gt;3.26740597726709&lt;/D&gt;&lt;D xsi:type="xsd:double"&gt;3.25100689337329&lt;/D&gt;&lt;D xsi:type="xsd:double"&gt;2.98058506858493&lt;/D&gt;&lt;D xsi:type="xsd:double"&gt;2.88206360311812&lt;/D&gt;&lt;D xsi:type="xsd:double"&gt;2.81509875335234&lt;/D&gt;&lt;D xsi:type="xsd:double"&gt;5.78041527570015&lt;/D&gt;&lt;D xsi:type="xsd:double"&gt;4.62749065745146&lt;/D&gt;&lt;D xsi:type="xsd:double"&gt;4.56635272201412&lt;/D&gt;&lt;D xsi:type="xsd:double"&gt;3.61233883527495&lt;/D&gt;&lt;D xsi:type="xsd:double"&gt;3.72317270173529&lt;/D&gt;&lt;D xsi:type="xsd:double"&gt;3.55961515121149&lt;/D&gt;&lt;D xsi:type="xsd:double"&gt;3.45176747049201&lt;/D&gt;&lt;D xsi:type="xsd:double"&gt;3.81101229466886&lt;/D&gt;&lt;D xsi:type="xsd:double"&gt;3.54962622104295&lt;/D&gt;&lt;D xsi:type="xsd:double"&gt;3.20608590200166&lt;/D&gt;&lt;D xsi:type="xsd:double"&gt;3.26698571973193&lt;/D&gt;&lt;D xsi:type="xsd:double"&gt;3.31459272320056&lt;/D&gt;&lt;D xsi:type="xsd:double"&gt;3.18490577557736&lt;/D&gt;&lt;D xsi:type="xsd:double"&gt;3.30347815738547&lt;/D&gt;&lt;D xsi:type="xsd:double"&gt;3.10110551714657&lt;/D&gt;&lt;D xsi:type="xsd:double"&gt;2.99341588860925&lt;/D&gt;&lt;D xsi:type="xsd:double"&gt;3.08125227370752&lt;/D&gt;&lt;D xsi:type="xsd:double"&gt;3.0256894296564&lt;/D&gt;&lt;D xsi:type="xsd:double"&gt;2.97510693293806&lt;/D&gt;&lt;D xsi:type="xsd:double"&gt;3.05773917634527&lt;/D&gt;&lt;D xsi:type="xsd:double"&gt;2.819415233664&lt;/D&gt;&lt;D xsi:type="xsd:double"&gt;3.19194342304003&lt;/D&gt;&lt;D xsi:type="xsd:double"&gt;3.09709896566791&lt;/D&gt;&lt;D xsi:type="xsd:double"&gt;2.90098585906796&lt;/D&gt;&lt;D xsi:type="xsd:double"&gt;3.19962004481007&lt;/D&gt;&lt;D xsi:type="xsd:double"&gt;3.14458146985832&lt;/D&gt;&lt;D xsi:type="xsd:double"&gt;3.6225694288546&lt;/D&gt;&lt;D xsi:type="xsd:double"&gt;4.18882760044691&lt;/D&gt;&lt;D xsi:type="xsd:double"&gt;4.42956760130154&lt;/D&gt;&lt;D xsi:type="xsd:double"&gt;3.92117961975884&lt;/D&gt;&lt;D xsi:type="xsd:double"&gt;4.4498643456885&lt;/D&gt;&lt;D xsi:type="xsd:double"&gt;4.42009193019498&lt;/D&gt;&lt;D xsi:type="xsd:double"&gt;4.57595615829225&lt;/D&gt;&lt;D xsi:type="xsd:double"&gt;4.44134206563192&lt;/D&gt;&lt;D xsi:type="xsd:double"&gt;4.43085663983818&lt;/D&gt;&lt;D xsi:type="xsd:double"&gt;3.94314303253781&lt;/D&gt;&lt;D xsi:type="xsd:double"&gt;4.45894832458081&lt;/D&gt;&lt;D xsi:type="xsd:double"&gt;4.11095223336695&lt;/D&gt;&lt;D xsi:type="xsd:double"&gt;4.23372547308131&lt;/D&gt;&lt;D xsi:type="xsd:double"&gt;3.82356991215569&lt;/D&gt;&lt;D xsi:type="xsd:double"&gt;4.05198591290257&lt;/D&gt;&lt;D xsi:type="xsd:double"&gt;4.42352446448233&lt;/D&gt;&lt;D xsi:type="xsd:double"&gt;4.50390374885274&lt;/D&gt;&lt;D xsi:type="xsd:double"&gt;5.12569145953162&lt;/D&gt;&lt;D xsi:type="xsd:double"&gt;4.51071334092343&lt;/D&gt;&lt;D xsi:type="xsd:double"&gt;4.48667880889099&lt;/D&gt;&lt;D xsi:type="xsd:double"&gt;4.63897074178298&lt;/D&gt;&lt;D xsi:type="xsd:double"&gt;4.52509557887347&lt;/D&gt;&lt;D xsi:type="xsd:double"&gt;4.88049183671543&lt;/D&gt;&lt;D xsi:type="xsd:double"&gt;5.41309464901157&lt;/D&gt;&lt;D xsi:type="xsd:double"&gt;5.29002417751492&lt;/D&gt;&lt;/FQL&gt;&lt;FQL&gt;&lt;Q&gt;WL-FDS^FG_PRICE_CHANGE(0,-3AM)&lt;/Q&gt;&lt;R&gt;1&lt;/R&gt;&lt;C&gt;1&lt;/C&gt;&lt;D xsi:type="xsd:double"&gt;-16.2306125646248&lt;/D&gt;&lt;/FQL&gt;&lt;FQL&gt;&lt;Q&gt;FC0000ZA^FG_PRICE(0)&lt;/Q&gt;&lt;R&gt;1&lt;/R&gt;&lt;C&gt;1&lt;/C&gt;&lt;D xsi:type="xsd:double"&gt;333.75427&lt;/D&gt;&lt;/FQL&gt;&lt;FQL&gt;&lt;Q&gt;KSA^P_PRICE(0)/P_PRICE_LOW_PR(0,,,,,,"PRICE","INTRA","52W")-1&lt;/Q&gt;&lt;R&gt;1&lt;/R&gt;&lt;C&gt;1&lt;/C&gt;&lt;D xsi:type="xsd:double"&gt;0.17508972&lt;/D&gt;&lt;/FQL&gt;&lt;FQL&gt;&lt;Q&gt;EWY^P_PRICE(0)/P_PRICE_LOW_PR(0,,,,,,"PRICE","INTRA","52W")-1&lt;/Q&gt;&lt;R&gt;1&lt;/R&gt;&lt;C&gt;1&lt;/C&gt;&lt;D xsi:type="xsd:double"&gt;0.20132124&lt;/D&gt;&lt;/FQL&gt;&lt;FQL&gt;&lt;Q&gt;EWM^PERCENT_CHANGE(FMA_EPS(+1,0,,,,"PORTAGG","MEAN"),FMA_EPS(+1,-3AM,,,,"PORTAGG","MEAN"))&lt;/Q&gt;&lt;R&gt;1&lt;/R&gt;&lt;C&gt;1&lt;/C&gt;&lt;D xsi:type="xsd:double"&gt;3.4091409631214&lt;/D&gt;&lt;/FQL&gt;&lt;FQL&gt;&lt;Q&gt;MCHI^SIZE(FG_CONSTITUENTS)&lt;/Q&gt;&lt;R&gt;1&lt;/R&gt;&lt;C&gt;1&lt;/C&gt;&lt;D xsi:type="xsd:long"&gt;661&lt;/D&gt;&lt;/FQL&gt;&lt;FQL&gt;&lt;Q&gt;TRYIN10Y-FDS^FG_YIELD_NAME&lt;/Q&gt;&lt;R&gt;1&lt;/R&gt;&lt;C&gt;1&lt;/C&gt;&lt;D xsi:type="xsd:string"&gt;India Benchmark Bond - 10 Year&lt;/D&gt;&lt;/FQL&gt;&lt;FQL&gt;&lt;Q&gt;REFTHREPO-FDS^PROPER_NAME(0,,,"SECURITY","NAME")&lt;/Q&gt;&lt;R&gt;1&lt;/R&gt;&lt;C&gt;1&lt;/C&gt;&lt;D xsi:type="xsd:string"&gt;Thailand Repo Rate - 1 Day&lt;/D&gt;&lt;/FQL&gt;&lt;FQL&gt;&lt;Q&gt;CC_MY^IMF_IFS_RCPI_Q(0)&lt;/Q&gt;&lt;R&gt;1&lt;/R&gt;&lt;C&gt;1&lt;/C&gt;&lt;D xsi:type="xsd:double"&gt;1.6700923&lt;/D&gt;&lt;/FQL&gt;&lt;FQL&gt;&lt;Q&gt;VNM^FMA_DIV_YLD(NTMA,NOW,NOW,M,"PORTAGG","MEANR")&lt;/Q&gt;&lt;R&gt;1&lt;/R&gt;&lt;C&gt;1&lt;/C&gt;&lt;D xsi:type="xsd:double"&gt;2.41516457277059&lt;/D&gt;&lt;/FQL&gt;&lt;FQL&gt;&lt;Q&gt;EZA^FMA_DIV_YLD(NTMA,NOW,NOW,M,"PORTAGG","MEANR")&lt;/Q&gt;&lt;R&gt;1&lt;/R&gt;&lt;C&gt;1&lt;/C&gt;&lt;D xsi:type="xsd:double"&gt;4.1548951107817&lt;/D&gt;&lt;/FQL&gt;&lt;FQL&gt;&lt;Q&gt;EIDO^FMA_DIV_YLD(NTMA,NOW,NOW,M,"PORTAGG","MEANR")&lt;/Q&gt;&lt;R&gt;1&lt;/R&gt;&lt;C&gt;1&lt;/C&gt;&lt;D xsi:type="xsd:double"&gt;4.36079694658015&lt;/D&gt;&lt;/FQL&gt;&lt;FQL&gt;&lt;Q&gt;INDA^FG_COMPANY_NAME&lt;/Q&gt;&lt;R&gt;1&lt;/R&gt;&lt;C&gt;1&lt;/C&gt;&lt;D xsi:type="xsd:string"&gt;iShares MSCI India ETF&lt;/D&gt;&lt;/FQL&gt;&lt;FQL&gt;&lt;Q&gt;TUR^FMA_PCT_ABOVE_MAVG(200,0,,,,"PORTAGG")&lt;/Q&gt;&lt;R&gt;1&lt;/R&gt;&lt;C&gt;1&lt;/C&gt;&lt;D xsi:type="xsd:double"&gt;62.3655913978495&lt;/D&gt;&lt;/FQL&gt;&lt;FQL&gt;&lt;Q&gt;MCHI^FMA_COS_DOWN("EPS","1M",+1,NOW,,,"PORTAGG","MEANR")&lt;/Q&gt;&lt;R&gt;1&lt;/R&gt;&lt;C&gt;1&lt;/C&gt;&lt;D xsi:type="xsd:double"&gt;359&lt;/D&gt;&lt;/FQL&gt;&lt;FQL&gt;&lt;Q&gt;ECH^FMA_RBICS_REV_CURRENT(30, LOC, "PORTAGG")&lt;/Q&gt;&lt;R&gt;1&lt;/R&gt;&lt;C&gt;1&lt;/C&gt;&lt;D xsi:type="xsd:double"&gt;31.3700783805281&lt;/D&gt;&lt;/FQL&gt;&lt;FQL&gt;&lt;Q&gt;TRYUS10Y-FDS^FG_YIELD_NAME&lt;/Q&gt;&lt;R&gt;1&lt;/R&gt;&lt;C&gt;1&lt;/C&gt;&lt;D xsi:type="xsd:string"&gt;US Benchmark Bond - 10 Year&lt;/D&gt;&lt;/FQL&gt;&lt;FQL&gt;&lt;Q&gt;QAT^FMA_PE(LTM,0,,,"PORTAGG","MEANR")&lt;/Q&gt;&lt;R&gt;1&lt;/R&gt;&lt;C&gt;1&lt;/C&gt;&lt;D xsi:type="xsd:double"&gt;10.8810893641811&lt;/D&gt;&lt;/FQL&gt;&lt;FQL&gt;&lt;Q&gt;EWT^FMA_PE(LTM,0,,,"PORTAGG","MEANR")&lt;/Q&gt;&lt;R&gt;1&lt;/R&gt;&lt;C&gt;1&lt;/C&gt;&lt;D xsi:type="xsd:double"&gt;21.5840843632578&lt;/D&gt;&lt;/FQL&gt;&lt;FQL&gt;&lt;Q&gt;VWO^P_PRICE(0)/P_PRICE_HIGH_PR(0,,,,,,"PRICE","INTRA","52W")&lt;/Q&gt;&lt;R&gt;1&lt;/R&gt;&lt;C&gt;1&lt;/C&gt;&lt;D xsi:type="xsd:double"&gt;0.99831206&lt;/D&gt;&lt;/FQL&gt;&lt;FQL&gt;&lt;Q&gt;TRYBR10Y-FDS^FG_YIELD_NAME&lt;/Q&gt;&lt;R&gt;1&lt;/R&gt;&lt;C&gt;1&lt;/C&gt;&lt;D xsi:type="xsd:string"&gt;Treasury - Brazil Benchmark Bond 10Y&lt;/D&gt;&lt;/FQL&gt;&lt;FQL&gt;&lt;Q&gt;CC_CL^FG_COMPANY_NAME&lt;/Q&gt;&lt;R&gt;1&lt;/R&gt;&lt;C&gt;1&lt;/C&gt;&lt;D xsi:type="xsd:string"&gt;Chile&lt;/D&gt;&lt;/FQL&gt;&lt;FQL&gt;&lt;Q&gt;EWZ^FMA_PE(LTMA,-10AY,0,AM,"PORTAGG","MEANR")&lt;/Q&gt;&lt;R&gt;121&lt;/R&gt;&lt;C&gt;1&lt;/C&gt;&lt;D xsi:type="xsd:double"&gt;11.6103462008677&lt;/D&gt;&lt;D xsi:type="xsd:double"&gt;11.8180060085713&lt;/D&gt;&lt;D xsi:type="xsd:double"&gt;11.9717999383705&lt;/D&gt;&lt;D xsi:type="xsd:double"&gt;12.4010162324131&lt;/D&gt;&lt;D xsi:type="xsd:double"&gt;12.8422751698724&lt;/D&gt;&lt;D xsi:type="xsd:double"&gt;12.6410730960707&lt;/D&gt;&lt;D xsi:type="xsd:double"&gt;12.196735298811&lt;/D&gt;&lt;D xsi:type="xsd:double"&gt;11.8596518673865&lt;/D&gt;&lt;D xsi:type="xsd:double"&gt;12.2648396801936&lt;/D&gt;&lt;D xsi:type="xsd:double"&gt;12.5922677762643&lt;/D&gt;&lt;D xsi:type="xsd:double"&gt;12.9403581883558&lt;/D&gt;&lt;D xsi:type="xsd:double"&gt;13.4619768717145&lt;/D&gt;&lt;D xsi:type="xsd:double"&gt;13.9803238888139&lt;/D&gt;&lt;D xsi:type="xsd:double"&gt;13.8542941274706&lt;/D&gt;&lt;D xsi:type="xsd:double"&gt;13.6985239666323&lt;/D&gt;&lt;D xsi:type="xsd:double"&gt;12.7900697651938&lt;/D&gt;&lt;D xsi:type="xsd:double"&gt;12.8916322089881&lt;/D&gt;&lt;D xsi:type="xsd:double"&gt;12.4799160319497&lt;/D&gt;&lt;D xsi:type="xsd:double"&gt;12.7209914554975&lt;/D&gt;&lt;D xsi:type="xsd:double"&gt;12.4739645869438&lt;/D&gt;&lt;D xsi:type="xsd:double"&gt;10.9584062511337&lt;/D&gt;&lt;D xsi:type="xsd:double"&gt;11.8037948237093&lt;/D&gt;&lt;D xsi:type="xsd:double"&gt;13.0835620983288&lt;/D&gt;&lt;D xsi:type="xsd:double"&gt;13.4409401363218&lt;/D&gt;&lt;D xsi:type="xsd:double"&gt;13.0253977942929&lt;/D&gt;&lt;D xsi:type="xsd:double"&gt;12.9623721590183&lt;/D&gt;&lt;D xsi:type="xsd:double"&gt;13.9109888692888&lt;/D&gt;&lt;D xsi:type="xsd:double"&gt;14.5870531734213&lt;/D&gt;&lt;D xsi:type="xsd:double"&gt;14.2400640797051&lt;/D&gt;&lt;D xsi:type="xsd:double"&gt;15.2263964229091&lt;/D&gt;&lt;D xsi:type="xsd:double"&gt;14.7753987025695&lt;/D&gt;&lt;D xsi:type="xsd:double"&gt;14.3259998721693&lt;/D&gt;&lt;D xsi:type="xsd:double"&gt;15.4207714987432&lt;/D&gt;&lt;D xsi:type="xsd:double"&gt;16.8915367238117&lt;/D&gt;&lt;D xsi:type="xsd:double"&gt;16.5512557998797&lt;/D&gt;&lt;D xsi:type="xsd:double"&gt;16.1619036686821&lt;/D&gt;&lt;D xsi:type="xsd:double"&gt;16.0623441875139&lt;/D&gt;&lt;D xsi:type="xsd:double"&gt;15.1546036305461&lt;/D&gt;&lt;D xsi:type="xsd:double"&gt;15.0605218491673&lt;/D&gt;&lt;D xsi:type="xsd:double"&gt;15.218449464937&lt;/D&gt;&lt;D xsi:type="xsd:double"&gt;15.8499212412181&lt;/D&gt;&lt;D xsi:type="xsd:double"&gt;15.6382121382942&lt;/D&gt;&lt;D xsi:type="xsd:double"&gt;14.7007643154641&lt;/D&gt;&lt;D xsi:type="xsd:double"&gt;14.4455735643422&lt;/D&gt;&lt;D xsi:type="xsd:double"&gt;15.665962728068&lt;/D&gt;&lt;D xsi:type="xsd:double"&gt;16.1442161002291&lt;/D&gt;&lt;D xsi:type="xsd:double"&gt;16.3742976387096&lt;/D&gt;&lt;D xsi:type="xsd:double"&gt;15.9797720778972&lt;/D&gt;&lt;D xsi:type="xsd:double"&gt;15.4812909373156&lt;/D&gt;&lt;D xsi:type="xsd:double"&gt;14.3854454631313&lt;/D&gt;&lt;D xsi:type="xsd:double"&gt;14.3795097458519&lt;/D&gt;&lt;D xsi:type="xsd:double"&gt;13.7382497780732&lt;/D&gt;&lt;D xsi:type="xsd:double"&gt;13.1752133333783&lt;/D&gt;&lt;D xsi:type="xsd:double"&gt;13.9060929120127&lt;/D&gt;&lt;D xsi:type="xsd:double"&gt;14.0197685299534&lt;/D&gt;&lt;D xsi:type="xsd:double"&gt;13.5674689962131&lt;/D&gt;&lt;D xsi:type="xsd:double"&gt;14.8031112065578&lt;/D&gt;&lt;D xsi:type="xsd:double"&gt;15.175564329363&lt;/D&gt;&lt;D xsi:type="xsd:double"&gt;14.7490307866509&lt;/D&gt;&lt;D xsi:type="xsd:double"&gt;14.1567283139822&lt;/D&gt;&lt;D xsi:type="xsd:double"&gt;13.8697883572829&lt;/D&gt;&lt;D xsi:type="xsd:double"&gt;14.1544537652882&lt;/D&gt;&lt;D xsi:type="xsd:double"&gt;14.318010072391&lt;/D&gt;&lt;D xsi:type="xsd:double"&gt;14.1760820973193&lt;/D&gt;&lt;D xsi:type="xsd:double"&gt;14.2756408114254&lt;/D&gt;&lt;D xsi:type="xsd:double"&gt;14.7591419443455&lt;/D&gt;&lt;D xsi:type="xsd:double"&gt;15.1905351062704&lt;/D&gt;&lt;D xsi:type="xsd:double"&gt;16.4343692381296&lt;/D&gt;&lt;D xsi:type="xsd:double"&gt;17.3671450449811&lt;/D&gt;&lt;D xsi:type="xsd:double"&gt;16.7303537232736&lt;/D&gt;&lt;D xsi:type="xsd:double"&gt;16.3301373029038&lt;/D&gt;&lt;D xsi:type="xsd:double"&gt;16.4812076832368&lt;/D&gt;&lt;D xsi:type="xsd:double"&gt;17.5465916789234&lt;/D&gt;&lt;D xsi:type="xsd:double"&gt;19.9164482696776&lt;/D&gt;&lt;D xsi:type="xsd:double"&gt;31.4315411605765&lt;/D&gt;&lt;D xsi:type="xsd:double"&gt;33.9610345213743&lt;/D&gt;&lt;D xsi:type="xsd:double"&gt;31.8290712538068&lt;/D&gt;&lt;D xsi:type="xsd:double"&gt;30.7526611819355&lt;/D&gt;&lt;D xsi:type="xsd:double"&gt;31.1206317503604&lt;/D&gt;&lt;D xsi:type="xsd:double"&gt;35.2916152926886&lt;/D&gt;&lt;D xsi:type="xsd:double"&gt;31.062339287392&lt;/D&gt;&lt;D xsi:type="xsd:double"&gt;28.1697490050688&lt;/D&gt;&lt;D xsi:type="xsd:double"&gt;19.9799940347537&lt;/D&gt;&lt;D xsi:type="xsd:double"&gt;18.7284293888001&lt;/D&gt;&lt;D xsi:type="xsd:double"&gt;17.5512186742611&lt;/D&gt;&lt;D xsi:type="xsd:double"&gt;16.491365628688&lt;/D&gt;&lt;D xsi:type="xsd:double"&gt;15.0621870719129&lt;/D&gt;&lt;D xsi:type="xsd:double"&gt;13.2253930101325&lt;/D&gt;&lt;D xsi:type="xsd:double"&gt;11.5357730732571&lt;/D&gt;&lt;D xsi:type="xsd:double"&gt;10.4546187386144&lt;/D&gt;&lt;D xsi:type="xsd:double"&gt;8.31116303478647&lt;/D&gt;&lt;D xsi:type="xsd:double"&gt;7.25400633907581&lt;/D&gt;&lt;D xsi:type="xsd:double"&gt;6.71134608056896&lt;/D&gt;&lt;D xsi:type="xsd:double"&gt;7.10891773088034&lt;/D&gt;&lt;D xsi:type="xsd:double"&gt;7.01519259525974&lt;/D&gt;&lt;D xsi:type="xsd:double"&gt;6.97678462481389&lt;/D&gt;&lt;D xsi:type="xsd:double"&gt;6.62895289587965&lt;/D&gt;&lt;D xsi:type="xsd:double"&gt;6.33856371759909&lt;/D&gt;&lt;D xsi:type="xsd:double"&gt;6.15272667677568&lt;/D&gt;&lt;D xsi:type="xsd:double"&gt;6.31060227962202&lt;/D&gt;&lt;D xsi:type="xsd:double"&gt;6.0358211559088&lt;/D&gt;&lt;D xsi:type="xsd:double"&gt;6.20045569272716&lt;/D&gt;&lt;D xsi:type="xsd:double"&gt;5.98142618876635&lt;/D&gt;&lt;D xsi:type="xsd:double"&gt;5.39436202379431&lt;/D&gt;&lt;D xsi:type="xsd:double"&gt;5.79756086877466&lt;/D&gt;&lt;D xsi:type="xsd:double"&gt;5.75832494960916&lt;/D&gt;&lt;D xsi:type="xsd:double"&gt;5.54331478108036&lt;/D&gt;&lt;D xsi:type="xsd:double"&gt;5.76290213614123&lt;/D&gt;&lt;D xsi:type="xsd:double"&gt;5.97879579868373&lt;/D&gt;&lt;D xsi:type="xsd:double"&gt;6.56524862601582&lt;/D&gt;&lt;D xsi:type="xsd:double"&gt;6.90107848130557&lt;/D&gt;&lt;D xsi:type="xsd:double"&gt;6.99997557810608&lt;/D&gt;&lt;D xsi:type="xsd:double"&gt;7.31727349773598&lt;/D&gt;&lt;D xsi:type="xsd:double"&gt;7.38028741799685&lt;/D&gt;&lt;D xsi:type="xsd:double"&gt;7.99092658737414&lt;/D&gt;&lt;D xsi:type="xsd:double"&gt;8.41519202198306&lt;/D&gt;&lt;D xsi:type="xsd:double"&gt;8.27420270835671&lt;/D&gt;&lt;D xsi:type="xsd:double"&gt;8.32115128424832&lt;/D&gt;&lt;D xsi:type="xsd:double"&gt;8.40201481568394&lt;/D&gt;&lt;D xsi:type="xsd:double"&gt;8.28854389004445&lt;/D&gt;&lt;D xsi:type="xsd:double"&gt;8.24636025031845&lt;/D&gt;&lt;/FQL&gt;&lt;FQL&gt;&lt;Q&gt;VWO^FMA_COS_UP("EPS","1M",+1,NOW,,,"PORTAGG","MEANR")&lt;/Q&gt;&lt;R&gt;1&lt;/R&gt;&lt;C&gt;1&lt;/C&gt;&lt;D xsi:type="xsd:double"&gt;856&lt;/D&gt;&lt;/FQL&gt;&lt;FQL&gt;&lt;Q&gt;VNM^FG_ROE(0)&lt;/Q&gt;&lt;R&gt;1&lt;/R&gt;&lt;C&gt;1&lt;/C&gt;&lt;D xsi:type="xsd:double"&gt;9.4884599750035&lt;/D&gt;&lt;/FQL&gt;&lt;FQL&gt;&lt;Q&gt;ECH^FMA_EVAL_EBITDA(NTMA,0,,,"PORTAGG","MEANR")&lt;/Q&gt;&lt;R&gt;1&lt;/R&gt;&lt;C&gt;1&lt;/C&gt;&lt;D xsi:type="xsd:double"&gt;6.2005202399535&lt;/D&gt;&lt;/FQL&gt;&lt;FQL&gt;&lt;Q&gt;CAGDPY@ZA^EE_ACTUAL_ANNUAL(MED,0)&lt;/Q&gt;&lt;R&gt;1&lt;/R&gt;&lt;C&gt;1&lt;/C&gt;&lt;D xsi:type="xsd:double"&gt;-1.6&lt;/D&gt;&lt;/FQL&gt;&lt;FQL&gt;&lt;Q&gt;PASP-FDS^FG_PRICE(0)&lt;/Q&gt;&lt;R&gt;1&lt;/R&gt;&lt;C&gt;1&lt;/C&gt;&lt;D xsi:type="xsd:double"&gt;1024&lt;/D&gt;&lt;/FQL&gt;&lt;FQL&gt;&lt;Q&gt;ECH^FG_TOTAL_RETURNC(0,-6AM)&lt;/Q&gt;&lt;R&gt;1&lt;/R&gt;&lt;C&gt;1&lt;/C&gt;&lt;D xsi:type="xsd:double"&gt;12.972534&lt;/D&gt;&lt;/FQL&gt;&lt;FQL&gt;&lt;Q&gt;ECH^FMA_COS_UP("EPS","1M",+1,NOW,,,"PORTAGG","MEANR")&lt;/Q&gt;&lt;R&gt;1&lt;/R&gt;&lt;C&gt;1&lt;/C&gt;&lt;D xsi:type="xsd:double"&gt;14&lt;/D&gt;&lt;/FQL&gt;&lt;FQL&gt;&lt;Q&gt;TRYAE10Y-FDS^FG_YIELD(0,,,,"YTM")&lt;/Q&gt;&lt;R&gt;0&lt;/R&gt;&lt;C&gt;0&lt;/C&gt;&lt;/FQL&gt;&lt;FQL&gt;&lt;Q&gt;VWO^FMA_EVAL_EBIT(LTMA,NOW,NOW,M,"PORTAGG","MEANR")&lt;/Q&gt;&lt;R&gt;1&lt;/R&gt;&lt;C&gt;1&lt;/C&gt;&lt;D xsi:type="xsd:double"&gt;14.3816204774572&lt;/D&gt;&lt;/FQL&gt;&lt;FQL&gt;&lt;Q&gt;EWY^FG_COMPANY_NAME&lt;/Q&gt;&lt;R&gt;1&lt;/R&gt;&lt;C&gt;1&lt;/C&gt;&lt;D xsi:type="xsd:string"&gt;iShares MSCI South Korea ETF&lt;/D&gt;&lt;/FQL&gt;&lt;FQL&gt;&lt;Q&gt;USDTWD^FG_PRICE(0)&lt;/Q&gt;&lt;R&gt;1&lt;/R&gt;&lt;C&gt;1&lt;/C&gt;&lt;D xsi:type="xsd:double"&gt;32.225&lt;/D&gt;&lt;/FQL&gt;&lt;FQL&gt;&lt;Q&gt;SET-BKK^FG_TOTAL_RETURNC(-10AY,0,AM)&lt;/Q&gt;&lt;R&gt;121&lt;/R&gt;&lt;C&gt;1&lt;/C&gt;&lt;D xsi:type="xsd:double"&gt;-0.24986267&lt;/D&gt;&lt;D xsi:type="xsd:double"&gt;4.6795607&lt;/D&gt;&lt;D xsi:type="xsd:double"&gt;4.394233&lt;/D&gt;&lt;D xsi:type="xsd:double"&gt;0.7136941&lt;/D&gt;&lt;D xsi:type="xsd:double"&gt;1.5530705&lt;/D&gt;&lt;D xsi:type="xsd:double"&gt;-2.6696146&lt;/D&gt;&lt;D xsi:type="xsd:double"&gt;2.6401281&lt;/D&gt;&lt;D xsi:type="xsd:double"&gt;-5.663866&lt;/D&gt;&lt;D xsi:type="xsd:double"&gt;2.5361419&lt;/D&gt;&lt;D xsi:type="xsd:double"&gt;4.6127796&lt;/D&gt;&lt;D xsi:type="xsd:double"&gt;-4.7179995&lt;/D&gt;&lt;D xsi:type="xsd:double"&gt;3.5701036&lt;/D&gt;&lt;D xsi:type="xsd:double"&gt;-3.4885287&lt;/D&gt;&lt;D xsi:type="xsd:double"&gt;0.17194748&lt;/D&gt;&lt;D xsi:type="xsd:double"&gt;-2.342236&lt;/D&gt;&lt;D xsi:type="xsd:double"&gt;-4.7704697&lt;/D&gt;&lt;D xsi:type="xsd:double"&gt;-1.3515651&lt;/D&gt;&lt;D xsi:type="xsd:double"&gt;2.0637631&lt;/D&gt;&lt;D xsi:type="xsd:double"&gt;-1.9888</t>
        </r>
      </text>
    </comment>
    <comment ref="A14" authorId="0" shapeId="0" xr:uid="{5F1A45DC-4D1A-4329-902B-0E8CB1940B5C}">
      <text>
        <r>
          <rPr>
            <b/>
            <sz val="9"/>
            <color indexed="81"/>
            <rFont val="Tahoma"/>
            <charset val="1"/>
          </rPr>
          <t>878&lt;/D&gt;&lt;D xsi:type="xsd:double"&gt;-5.7424664&lt;/D&gt;&lt;D xsi:type="xsd:double"&gt;-4.9216213&lt;/D&gt;&lt;D xsi:type="xsd:double"&gt;3.420961&lt;/D&gt;&lt;D xsi:type="xsd:double"&gt;7.119298&lt;/D&gt;&lt;D xsi:type="xsd:double"&gt;0.3782153&lt;/D&gt;&lt;D xsi:type="xsd:double"&gt;1.5266061&lt;/D&gt;&lt;D xsi:type="xsd:double"&gt;1.0486484&lt;/D&gt;&lt;D xsi:type="xsd:double"&gt;4.9728513&lt;/D&gt;&lt;D xsi:type="xsd:double"&gt;2.6561618&lt;/D&gt;&lt;D xsi:type="xsd:double"&gt;-3.431642&lt;/D&gt;&lt;D xsi:type="xsd:double"&gt;-0.116962194&lt;/D&gt;&lt;D xsi:type="xsd:double"&gt;-0.23623705&lt;/D&gt;&lt;D xsi:type="xsd:double"&gt;3.3015609&lt;/D&gt;&lt;D xsi:type="xsd:double"&gt;2.9116392&lt;/D&gt;&lt;D xsi:type="xsd:double"&gt;0.70204735&lt;/D&gt;&lt;D xsi:type="xsd:double"&gt;-1.0685503&lt;/D&gt;&lt;D xsi:type="xsd:double"&gt;0.9564519&lt;/D&gt;&lt;D xsi:type="xsd:double"&gt;-1.7526388&lt;/D&gt;&lt;D xsi:type="xsd:double"&gt;1.8271685&lt;/D&gt;&lt;D xsi:type="xsd:double"&gt;-0.15793443&lt;/D&gt;&lt;D xsi:type="xsd:double"&gt;-0.3265381&lt;/D&gt;&lt;D xsi:type="xsd:double"&gt;5.837035&lt;/D&gt;&lt;D xsi:type="xsd:double"&gt;3.8505793&lt;/D&gt;&lt;D xsi:type="xsd:double"&gt;-0.8750498&lt;/D&gt;&lt;D xsi:type="xsd:double"&gt;0.48613548&lt;/D&gt;&lt;D xsi:type="xsd:double"&gt;6.4732313&lt;/D&gt;&lt;D xsi:type="xsd:double"&gt;-1.25705&lt;/D&gt;&lt;D xsi:type="xsd:double"&gt;0.32504797&lt;/D&gt;&lt;D xsi:type="xsd:double"&gt;-3.103608&lt;/D&gt;&lt;D xsi:type="xsd:double"&gt;-0.24665594&lt;/D&gt;&lt;D xsi:type="xsd:double"&gt;-2.6484728&lt;/D&gt;&lt;D xsi:type="xsd:double"&gt;-4.619259&lt;/D&gt;&lt;D xsi:type="xsd:double"&gt;3.9340258&lt;/D&gt;&lt;D xsi:type="xsd:double"&gt;1.6774774&lt;/D&gt;&lt;D xsi:type="xsd:double"&gt;-1.3588309&lt;/D&gt;&lt;D xsi:type="xsd:double"&gt;-3.5421014&lt;/D&gt;&lt;D xsi:type="xsd:double"&gt;-2.0501554&lt;/D&gt;&lt;D xsi:type="xsd:double"&gt;-1.3225198&lt;/D&gt;&lt;D xsi:type="xsd:double"&gt;3.5841227&lt;/D&gt;&lt;D xsi:type="xsd:double"&gt;-0.6945908&lt;/D&gt;&lt;D xsi:type="xsd:double"&gt;2.9300451&lt;/D&gt;&lt;D xsi:type="xsd:double"&gt;-3.8901508&lt;/D&gt;&lt;D xsi:type="xsd:double"&gt;3.6763668&lt;/D&gt;&lt;D xsi:type="xsd:double"&gt;3.0961514&lt;/D&gt;&lt;D xsi:type="xsd:double"&gt;-5.0877037&lt;/D&gt;&lt;D xsi:type="xsd:double"&gt;1.99399&lt;/D&gt;&lt;D xsi:type="xsd:double"&gt;-1.8708706&lt;/D&gt;&lt;D xsi:type="xsd:double"&gt;-1.8722475&lt;/D&gt;&lt;D xsi:type="xsd:double"&gt;-3.3440888&lt;/D&gt;&lt;D xsi:type="xsd:double"&gt;3.346789&lt;/D&gt;&lt;D xsi:type="xsd:double"&gt;-4.575503&lt;/D&gt;&lt;D xsi:type="xsd:double"&gt;-32.22&lt;/D&gt;&lt;D xsi:type="xsd:double"&gt;19.713665&lt;/D&gt;&lt;D xsi:type="xsd:double"&gt;3.3504367&lt;/D&gt;&lt;D xsi:type="xsd:double"&gt;7.4502707&lt;/D&gt;&lt;D xsi:type="xsd:double"&gt;-1.206243&lt;/D&gt;&lt;D xsi:type="xsd:double"&gt;-2.8442562&lt;/D&gt;&lt;D xsi:type="xsd:double"&gt;-2.7640045&lt;/D&gt;&lt;D xsi:type="xsd:double"&gt;-3.948921&lt;/D&gt;&lt;D xsi:type="xsd:double"&gt;9.413301&lt;/D&gt;&lt;D xsi:type="xsd:double"&gt;9.933245&lt;/D&gt;&lt;D xsi:type="xsd:double"&gt;2.3748398&lt;/D&gt;&lt;D xsi:type="xsd:double"&gt;-0.27778745&lt;/D&gt;&lt;D xsi:type="xsd:double"&gt;3.4226418&lt;/D&gt;&lt;D xsi:type="xsd:double"&gt;-1.1361063&lt;/D&gt;&lt;D xsi:type="xsd:double"&gt;0.012922287&lt;/D&gt;&lt;D xsi:type="xsd:double"&gt;4.421103&lt;/D&gt;&lt;D xsi:type="xsd:double"&gt;-2.6754856&lt;/D&gt;&lt;D xsi:type="xsd:double"&gt;-1.9150555&lt;/D&gt;&lt;D xsi:type="xsd:double"&gt;5.273211&lt;/D&gt;&lt;D xsi:type="xsd:double"&gt;0.78060627&lt;/D&gt;&lt;D xsi:type="xsd:double"&gt;0.3820896&lt;/D&gt;&lt;D xsi:type="xsd:double"&gt;-0.17451048&lt;/D&gt;&lt;D xsi:type="xsd:double"&gt;2.1404266&lt;/D&gt;&lt;D xsi:type="xsd:double"&gt;2.0699263&lt;/D&gt;&lt;D xsi:type="xsd:double"&gt;-1.7422497&lt;/D&gt;&lt;D xsi:type="xsd:double"&gt;-0.4412055&lt;/D&gt;&lt;D xsi:type="xsd:double"&gt;-3.5745442&lt;/D&gt;&lt;D xsi:type="xsd:double"&gt;-3.4128428&lt;/D&gt;&lt;D xsi:type="xsd:double"&gt;-1.6686022&lt;/D&gt;&lt;D xsi:type="xsd:double"&gt;6.9357038&lt;/D&gt;&lt;D xsi:type="xsd:double"&gt;-0.56838393&lt;/D&gt;&lt;D xsi:type="xsd:double"&gt;-3.618741&lt;/D&gt;&lt;D xsi:type="xsd:double"&gt;2.7714133&lt;/D&gt;&lt;D xsi:type="xsd:double"&gt;0.25140047&lt;/D&gt;&lt;D xsi:type="xsd:double"&gt;3.8313508&lt;/D&gt;&lt;D xsi:type="xsd:double"&gt;-1.7471313&lt;/D&gt;&lt;D xsi:type="xsd:double"&gt;-5.32794&lt;/D&gt;&lt;D xsi:type="xsd:double"&gt;2.3496032&lt;/D&gt;&lt;D xsi:type="xsd:double"&gt;-4.853135&lt;/D&gt;&lt;D xsi:type="xsd:double"&gt;2.4068475&lt;/D&gt;&lt;D xsi:type="xsd:double"&gt;-1.9635856&lt;/D&gt;&lt;D xsi:type="xsd:double"&gt;0.0026226044&lt;/D&gt;&lt;D xsi:type="xsd:double"&gt;0.86472034&lt;/D&gt;&lt;D xsi:type="xsd:double"&gt;-7.044607&lt;/D&gt;&lt;D xsi:type="xsd:double"&gt;-1.2292445&lt;/D&gt;&lt;D xsi:type="xsd:double"&gt;-1.7481506&lt;/D&gt;&lt;D xsi:type="xsd:double"&gt;-0.7462084&lt;/D&gt;&lt;D xsi:type="xsd:double"&gt;0.40705204&lt;/D&gt;&lt;D xsi:type="xsd:double"&gt;-0.016587973&lt;/D&gt;&lt;D xsi:type="xsd:double"&gt;-1.3780355&lt;/D&gt;&lt;D xsi:type="xsd:double"&gt;1.1514902&lt;/D&gt;&lt;/FQL&gt;&lt;FQL&gt;&lt;Q&gt;EWY^FMA_PE(LTMA,-10AY,0,AM,"PORTAGG","MEANR")&lt;/Q&gt;&lt;R&gt;121&lt;/R&gt;&lt;C&gt;1&lt;/C&gt;&lt;D xsi:type="xsd:double"&gt;11.4498202756976&lt;/D&gt;&lt;D xsi:type="xsd:double"&gt;11.3115969354386&lt;/D&gt;&lt;D xsi:type="xsd:double"&gt;11.3483300740503&lt;/D&gt;&lt;D xsi:type="xsd:double"&gt;11.6501631117342&lt;/D&gt;&lt;D xsi:type="xsd:double"&gt;11.7065174865365&lt;/D&gt;&lt;D xsi:type="xsd:double"&gt;10.8848598806712&lt;/D&gt;&lt;D xsi:type="xsd:double"&gt;11.496460020754&lt;/D&gt;&lt;D xsi:type="xsd:double"&gt;11.3259619536072&lt;/D&gt;&lt;D xsi:type="xsd:double"&gt;11.2287231215788&lt;/D&gt;&lt;D xsi:type="xsd:double"&gt;12.30788094413&lt;/D&gt;&lt;D xsi:type="xsd:double"&gt;12.2020984547385&lt;/D&gt;&lt;D xsi:type="xsd:double"&gt;12.0893021649244&lt;/D&gt;&lt;D xsi:type="xsd:double"&gt;11.7551718362065&lt;/D&gt;&lt;D xsi:type="xsd:double"&gt;11.350210982686&lt;/D&gt;&lt;D xsi:type="xsd:double"&gt;11.1801608042134&lt;/D&gt;&lt;D xsi:type="xsd:double"&gt;10.9091814832158&lt;/D&gt;&lt;D xsi:type="xsd:double"&gt;10.8491473473544&lt;/D&gt;&lt;D xsi:type="xsd:double"&gt;11.1158524804486&lt;/D&gt;&lt;D xsi:type="xsd:double"&gt;11.1844354761399&lt;/D&gt;&lt;D xsi:type="xsd:double"&gt;10.6091425777655&lt;/D&gt;&lt;D xsi:type="xsd:double"&gt;9.61812669424602&lt;/D&gt;&lt;D xsi:type="xsd:double"&gt;10.4410020394355&lt;/D&gt;&lt;D xsi:type="xsd:double"&gt;10.6346633364741&lt;/D&gt;&lt;D xsi:type="xsd:double"&gt;10.6992634927322&lt;/D&gt;&lt;D xsi:type="xsd:double"&gt;10.4395476000573&lt;/D&gt;&lt;D xsi:type="xsd:double"&gt;10.4069587752405&lt;/D&gt;&lt;D xsi:type="xsd:double"&gt;10.5956904209866&lt;/D&gt;&lt;D xsi:type="xsd:double"&gt;10.5896768568966&lt;/D&gt;&lt;D xsi:type="xsd:double"&gt;10.5478825363137&lt;/D&gt;&lt;D xsi:type="xsd:double"&gt;10.7552374762182&lt;/D&gt;&lt;D xsi:type="xsd:double"&gt;10.6267742925879&lt;/D&gt;&lt;D xsi:type="xsd:double"&gt;11.1412390314212&lt;/D&gt;&lt;D xsi:type="xsd:double"&gt;11.2732673633477&lt;/D&gt;&lt;D xsi:type="xsd:double"&gt;11.6768504197092&lt;/D&gt;&lt;D xsi:type="xsd:double"&gt;11.6192891436079&lt;/D&gt;&lt;D xsi:type="xsd:double"&gt;11.2771065929613&lt;/D&gt;&lt;D xsi:type="xsd:double"&gt;11.1532537664855&lt;/D&gt;&lt;D xsi:type="xsd:double"&gt;11.0126275031272&lt;/D&gt;&lt;D xsi:type="xsd:double"&gt;10.9496512785403&lt;/D&gt;&lt;D xsi:type="xsd:double"&gt;10.4949094137137&lt;/D&gt;&lt;D xsi:type="xsd:double"&gt;10.409935972832&lt;/D&gt;&lt;D xsi:type="xsd:double"&gt;10.6059921545466&lt;/D&gt;&lt;D xsi:type="xsd:double"&gt;10.453858418378&lt;/D&gt;&lt;D xsi:type="xsd:double"&gt;10.1915164978479&lt;/D&gt;&lt;D xsi:type="xsd:double"&gt;10.4241027941565&lt;/D&gt;&lt;D xsi:type="xsd:double"&gt;10.5379243184531&lt;/D&gt;&lt;D xsi:type="xsd:double"&gt;10.5374689930042&lt;/D&gt;&lt;D xsi:type="xsd:double"&gt;10.3493039623502&lt;/D&gt;&lt;D xsi:type="xsd:double"&gt;10.1632061141431&lt;/D&gt;&lt;D xsi:type="xsd:double"&gt;10.0163893521155&lt;/D&gt;&lt;D xsi:type="xsd:double"&gt;9.67522116579797&lt;/D&gt;&lt;D xsi:type="xsd:double"&gt;9.34879450851339&lt;/D&gt;&lt;D xsi:type="xsd:double"&gt;9.32211736939549&lt;/D&gt;&lt;D xsi:type="xsd:double"&gt;8.84308783560166&lt;/D&gt;&lt;D xsi:type="xsd:double"&gt;8.54252057785447&lt;/D&gt;&lt;D xsi:type="xsd:double"&gt;8.35384921275306&lt;/D&gt;&lt;D xsi:type="xsd:double"&gt;8.68960189834683&lt;/D&gt;&lt;D xsi:type="xsd:double"&gt;9.81788809086575&lt;/D&gt;&lt;D xsi:type="xsd:double"&gt;10.0691754304892&lt;/D&gt;&lt;D xsi:type="xsd:double"&gt;10.4789256509704&lt;/D&gt;&lt;D xsi:type="xsd:double"&gt;10.3983212490772&lt;/D&gt;&lt;D xsi:type="xsd:double"&gt;10.7675973837787&lt;/D&gt;&lt;D xsi:type="xsd:double"&gt;11.2044364409821&lt;/D&gt;&lt;D xsi:type="xsd:double"&gt;11.1478327192676&lt;/D&gt;&lt;D xsi:type="xsd:double"&gt;11.8927900502179&lt;/D&gt;&lt;D xsi:type="xsd:double"&gt;12.3748031925493&lt;/D&gt;&lt;D xsi:type="xsd:double"&gt;13.712115053188&lt;/D&gt;&lt;D xsi:type="xsd:double"&gt;14.3910588454981&lt;/D&gt;&lt;D xsi:type="xsd:double"&gt;15.0176846248511&lt;/D&gt;&lt;D xsi:type="xsd:double"&gt;16.6186099854647&lt;/D&gt;&lt;D xsi:type="xsd:double"&gt;14.5756941013447&lt;/D&gt;&lt;D xsi:type="xsd:double"&gt;14.7602238011018&lt;/D&gt;&lt;D xsi:type="xsd:double"&gt;14.8901406977011&lt;/D&gt;&lt;D xsi:type="xsd:double"&gt;15.4097760086456&lt;/D&gt;&lt;D xsi:type="xsd:double"&gt;15.5764549902968&lt;/D&gt;&lt;D xsi:type="xsd:double"&gt;16.3591024511229&lt;/D&gt;&lt;D xsi:type="xsd:double"&gt;16.39758592827&lt;/D&gt;&lt;D xsi:type="xsd:double"&gt;15.9082271186835&lt;/D&gt;&lt;D xsi:type="xsd:double"&gt;16.9832189095464&lt;/D&gt;&lt;D xsi:type="xsd:double"&gt;18.7724830227202&lt;/D&gt;&lt;D xsi:type="xsd:double"&gt;21.3258840818504&lt;/D&gt;&lt;D xsi:type="xsd:double"&gt;21.5196917968744&lt;/D&gt;&lt;D xsi:type="xsd:double"&gt;20.0904653193813&lt;/D&gt;&lt;D xsi:type="xsd:double"&gt;19.4652575077421&lt;/D&gt;&lt;D xsi:type="xsd:double"&gt;17.7975746904071&lt;/D&gt;&lt;D xsi:type="xsd:double"&gt;17.0122009741185&lt;/D&gt;&lt;D xsi:type="xsd:double"&gt;16.0659445004477&lt;/D&gt;&lt;D xsi:type="xsd:double"&gt;14.4940656348849&lt;/D&gt;&lt;D xsi:type="xsd:double"&gt;13.5337619346554&lt;/D&gt;&lt;D xsi:type="xsd:double"&gt;12.306327278519&lt;/D&gt;&lt;D xsi:type="xsd:double"&gt;10.9550222137488&lt;/D&gt;&lt;D xsi:type="xsd:double"&gt;10.1204106563226&lt;/D&gt;&lt;D xsi:type="xsd:double"&gt;9.4676876812474&lt;/D&gt;&lt;D xsi:type="xsd:double"&gt;9.42756042134665&lt;/D&gt;&lt;D xsi:type="xsd:double"&gt;9.29728903002067&lt;/D&gt;&lt;D xsi:type="xsd:double"&gt;9.31509467455239&lt;/D&gt;&lt;D xsi:type="xsd:double"&gt;9.22693425755256&lt;/D&gt;&lt;D xsi:type="xsd:double"&gt;8.93002550858847&lt;/D&gt;&lt;D xsi:type="xsd:double"&gt;8.85502057072569&lt;/D&gt;&lt;D xsi:type="xsd:double"&gt;9.12860389218462&lt;/D&gt;&lt;D xsi:type="xsd:double"&gt;8.7367922486026&lt;/D&gt;&lt;D xsi:type="xsd:double"&gt;8.62163763536237&lt;/D&gt;&lt;D xsi:type="xsd:double"&gt;9.83766085283481&lt;/D&gt;&lt;D xsi:type="xsd:double"&gt;9.73446214672274&lt;/D&gt;&lt;D xsi:type="xsd:double"&gt;10.2405800550847&lt;/D&gt;&lt;D xsi:type="xsd:double"&gt;10.9065482233219&lt;/D&gt;&lt;D xsi:type="xsd:double"&gt;11.2053176905576&lt;/D&gt;&lt;D xsi:type="xsd:double"&gt;12.1005379687793&lt;/D&gt;&lt;D xsi:type="xsd:double"&gt;12.1427496453936&lt;/D&gt;&lt;D xsi:type="xsd:double"&gt;12.5830917497919&lt;/D&gt;&lt;D xsi:type="xsd:double"&gt;12.9233049121915&lt;/D&gt;&lt;D xsi:type="xsd:double"&gt;12.8696145047307&lt;/D&gt;&lt;D xsi:type="xsd:double"&gt;13.8148917020541&lt;/D&gt;&lt;D xsi:type="xsd:double"&gt;13.6450129531513&lt;/D&gt;&lt;D xsi:type="xsd:double"&gt;14.0747975883596&lt;/D&gt;&lt;D xsi:type="xsd:double"&gt;14.9183521726965&lt;/D&gt;&lt;D xsi:type="xsd:double"&gt;14.3259420900963&lt;/D&gt;&lt;D xsi:type="xsd:double"&gt;16.6279056064503&lt;/D&gt;&lt;D xsi:type="xsd:double"&gt;16.081155115151&lt;/D&gt;&lt;D xsi:type="xsd:double"&gt;15.3639653457415&lt;/D&gt;&lt;D xsi:type="xsd:double"&gt;14.8911719202717&lt;/D&gt;&lt;/FQL&gt;&lt;FQL&gt;&lt;Q&gt;GREK^FG_PRICE_MAVG(0,,,,200)&lt;/Q&gt;&lt;R&gt;1&lt;/R&gt;&lt;C&gt;1&lt;/C&gt;&lt;D xsi:type="xsd:double"&gt;37.687435&lt;/D&gt;&lt;/FQL&gt;&lt;FQL&gt;&lt;Q&gt;SET-BKK^FG_TOTAL_RETURNC(0,-6AM)&lt;/Q&gt;&lt;R&gt;1&lt;/R&gt;&lt;C&gt;1&lt;/C&gt;&lt;D xsi:type="xsd:double"&gt;-2.3379326&lt;/D&gt;&lt;/FQL&gt;&lt;FQL&gt;&lt;Q&gt;ECH^FG_TOTAL_RETURNC(0,-1AM)&lt;/Q&gt;&lt;R&gt;1&lt;/R&gt;&lt;C&gt;1&lt;/C&gt;&lt;D xsi:type="xsd:double"&gt;12.900734&lt;/D&gt;&lt;/FQL&gt;&lt;FQL&gt;&lt;Q&gt;VGK^SIZE(FG_CONSTITUENTS)&lt;/Q&gt;&lt;R&gt;1&lt;/R&gt;&lt;C&gt;1&lt;/C&gt;&lt;D xsi:type="xsd:long"&gt;1281&lt;/D&gt;&lt;/FQL&gt;&lt;FQL&gt;&lt;Q&gt;REFIDRREPO-FDS^(SUBARRAY(NOT_NA(NO_REPEAT_F(FG_YIELD(NOW,-10AY,D))),0,1)-SUBARRAY(NOT_NA(NO_REPEAT_F(FG_YIELD(NOW,-10AY,D))),1,1))*100&lt;/Q&gt;&lt;R&gt;1&lt;/R&gt;&lt;C&gt;1&lt;/C&gt;&lt;D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xsi:type="xsd:double"&gt;25&lt;/D&gt;&lt;/FQL&gt;&lt;FQL&gt;&lt;Q&gt;EWZ^FMA_PE(LTM,0,,,"PORTAGG","MEANR")&lt;/Q&gt;&lt;R&gt;1&lt;/R&gt;&lt;C&gt;1&lt;/C&gt;&lt;D xsi:type="xsd:double"&gt;7.61691977820676&lt;/D&gt;&lt;/FQL&gt;&lt;FQL&gt;&lt;Q&gt;EPU^FMA_EVAL_EBITDA(NTMA,0,,,"PORTAGG","MEANR")&lt;/Q&gt;&lt;R&gt;1&lt;/R&gt;&lt;C&gt;1&lt;/C&gt;&lt;D xsi:type="xsd:double"&gt;7.05149691360401&lt;/D&gt;&lt;/FQL&gt;&lt;FQL&gt;&lt;Q&gt;CAGDPY@BR^EE_ACTUAL_ANNUAL(MED,+1)&lt;/Q&gt;&lt;R&gt;1&lt;/R&gt;&lt;C&gt;1&lt;/C&gt;&lt;D xsi:type="xsd:double"&gt;-1.5&lt;/D&gt;&lt;/FQL&gt;&lt;FQL&gt;&lt;Q&gt;EWW^FG_TOTAL_RETURNC(0,-12AM)&lt;/Q&gt;&lt;R&gt;1&lt;/R&gt;&lt;C&gt;1&lt;/C&gt;&lt;D xsi:type="xsd:double"&gt;13.139701&lt;/D&gt;&lt;/FQL&gt;&lt;FQL&gt;&lt;Q&gt;REFEUREFI-FDS^PROPER_NAME(0,,,"SECURITY","NAME")&lt;/Q&gt;&lt;R&gt;1&lt;/R&gt;&lt;C&gt;1&lt;/C&gt;&lt;D xsi:type="xsd:string"&gt;Eurozone Main Refinancing Operations Minimum Bid Rate&lt;/D&gt;&lt;/FQL&gt;&lt;FQL&gt;&lt;Q&gt;EPU^PERCENT_CHANGE(FMA_EPS(+1,0,,,,"PORTAGG","MEAN"),FMA_EPS(+1,-3AM,,,,"PORTAGG","MEAN"))&lt;/Q&gt;&lt;R&gt;1&lt;/R&gt;&lt;C&gt;1&lt;/C&gt;&lt;D xsi:type="xsd:double"&gt;1.48788840446247&lt;/D&gt;&lt;/FQL&gt;&lt;FQL&gt;&lt;Q&gt;CAGDPY@PL^EE_ACTUAL_ANNUAL(MED,0)&lt;/Q&gt;&lt;R&gt;1&lt;/R&gt;&lt;C&gt;1&lt;/C&gt;&lt;D xsi:type="xsd:double"&gt;1.58176511984872&lt;/D&gt;&lt;/FQL&gt;&lt;FQL&gt;&lt;Q&gt;EWT^FG_COMPANY_NAME&lt;/Q&gt;&lt;R&gt;1&lt;/R&gt;&lt;C&gt;1&lt;/C&gt;&lt;D xsi:type="xsd:string"&gt;iShares MSCI Taiwan ETF&lt;/D&gt;&lt;/FQL&gt;&lt;FQL&gt;&lt;Q&gt;EWT^FMA_PE(LTMA,-10AY,0,AM,"PORTAGG","MEANR")&lt;/Q&gt;&lt;R&gt;121&lt;/R&gt;&lt;C&gt;1&lt;/C&gt;&lt;D xsi:type="xsd:double"&gt;15.4538325582235&lt;/D&gt;&lt;D xsi:type="xsd:double"&gt;15.5232447876809&lt;/D&gt;&lt;D xsi:type="xsd:double"&gt;15.3664503718596&lt;/D&gt;&lt;D xsi:type="xsd:double"&gt;14.9495971237288&lt;/D&gt;&lt;D xsi:type="xsd:double"&gt;14.7107606568089&lt;/D&gt;&lt;D xsi:type="xsd:double"&gt;13.7068439159322&lt;/D&gt;&lt;D xsi:type="xsd:double"&gt;13.8793569328087&lt;/D&gt;&lt;D xsi:type="xsd:double"&gt;13.2902980674115&lt;/D&gt;&lt;D xsi:type="xsd:double"&gt;13.7528343719015&lt;/D&gt;&lt;D xsi:type="xsd:double"&gt;14.2836057506231&lt;/D&gt;&lt;D xsi:type="xsd:double"&gt;14.2357527591542&lt;/D&gt;&lt;D xsi:type="xsd:double"&gt;14.0802549345719&lt;/D&gt;&lt;D xsi:type="xsd:double"&gt;14.0181605993427&lt;/D&gt;&lt;D xsi:type="xsd:double"&gt;13.7708116614444&lt;/D&gt;&lt;D xsi:type="xsd:double"&gt;13.5258066461957&lt;/D&gt;&lt;D xsi:type="xsd:double"&gt;12.8153721231795&lt;/D&gt;&lt;D xsi:type="xsd:double"&gt;12.9266787446064&lt;/D&gt;&lt;D xsi:type="xsd:double"&gt;12.8867699934009&lt;/D&gt;&lt;D xsi:type="xsd:double"&gt;12.6821012315828&lt;/D&gt;&lt;D xsi:type="xsd:double"&gt;12.4072132086863&lt;/D&gt;&lt;D xsi:type="xsd:double"&gt;11.2218104941015&lt;/D&gt;&lt;D xsi:type="xsd:double"&gt;12.1000547889984&lt;/D&gt;&lt;D xsi:type="xsd:double"&gt;12.4866727795092&lt;/D&gt;&lt;D xsi:type="xsd:double"&gt;12.5695603842674&lt;/D&gt;&lt;D xsi:type="xsd:double"&gt;12.4425774475572&lt;/D&gt;&lt;D xsi:type="xsd:double"&gt;12.8953695169208&lt;/D&gt;&lt;D xsi:type="xsd:double"&gt;13.3366593350423&lt;/D&gt;&lt;D xsi:type="xsd:double"&gt;13.7783202353032&lt;/D&gt;&lt;D xsi:type="xsd:double"&gt;13.7153739347202&lt;/D&gt;&lt;D xsi:type="xsd:double"&gt;14.2213942151821&lt;/D&gt;&lt;D xsi:type="xsd:double"&gt;13.8820622301521&lt;/D&gt;&lt;D xsi:type="xsd:double"&gt;14.3725152040955&lt;/D&gt;&lt;D xsi:type="xsd:double"&gt;14.3422864762788&lt;/D&gt;&lt;D xsi:type="xsd:double"&gt;14.6264871200497&lt;/D&gt;&lt;D xsi:type="xsd:double"&gt;14.5101951340024&lt;/D&gt;&lt;D xsi:type="xsd:double"&gt;14.3316483913977&lt;/D&gt;&lt;D xsi:type="xsd:double"&gt;14.3589611932372&lt;/D&gt;&lt;D xsi:type="xsd:double"&gt;14.4039907301744&lt;/D&gt;&lt;D xsi:type="xsd:double"&gt;14.7011094906799&lt;/D&gt;&lt;D xsi:type="xsd:double"&gt;14.7014801316604&lt;/D&gt;&lt;D xsi:type="xsd:double"&gt;14.5827550429619&lt;/D&gt;&lt;D xsi:type="xsd:double"&gt;14.7285486788271&lt;/D&gt;&lt;D xsi:type="xsd:double"&gt;14.858288878467&lt;/D&gt;&lt;D xsi:type="xsd:double"&gt;14.469698759183&lt;/D&gt;&lt;D xsi:type="xsd:double"&gt;14.8432622009723&lt;/D&gt;&lt;D xsi:type="xsd:double"&gt;14.0742315816994&lt;/D&gt;&lt;D xsi:type="xsd:double"&gt;14.499267487031&lt;/D&gt;&lt;D xsi:type="xsd:double"&gt;14.3191511897883&lt;/D&gt;&lt;D xsi:type="xsd:double"&gt;14.2920505787482&lt;/D&gt;&lt;D xsi:type="xsd:double"&gt;14.3314614046201&lt;/D&gt;&lt;D xsi:type="xsd:double"&gt;14.0256060146508&lt;/D&gt;&lt;D xsi:type="xsd:double"&gt;13.9320476708704&lt;/D&gt;&lt;D xsi:type="xsd:double"&gt;13.7794094068603&lt;/D&gt;&lt;D xsi:type="xsd:double"&gt;12.8337462739568&lt;/D&gt;&lt;D xsi:type="xsd:double"&gt;12.6177907803138&lt;/D&gt;&lt;D xsi:type="xsd:double"&gt;12.5659005934489&lt;/D&gt;&lt;D xsi:type="xsd:double"&gt;12.8969606647932&lt;/D&gt;&lt;D xsi:type="xsd:double"&gt;13.5402434599586&lt;/D&gt;&lt;D xsi:type="xsd:double"&gt;14.1415468761089&lt;/D&gt;&lt;D xsi:type="xsd:double"&gt;14.4955383988804&lt;/D&gt;&lt;D xsi:type="xsd:double"&gt;14.3185080575007&lt;/D&gt;&lt;D xsi:type="xsd:double"&gt;14.58634112885&lt;/D&gt;&lt;D xsi:type="xsd:double"&gt;15.0313493732369&lt;/D&gt;&lt;D xsi:type="xsd:double"&gt;14.7940971513869&lt;/D&gt;&lt;D xsi:type="xsd:double"&gt;15.5213096871118&lt;/D&gt;&lt;D xsi:type="xsd:double"&gt;16.0516134067647&lt;/D&gt;&lt;D xsi:type="xsd:double"&gt;16.6364211225875&lt;/D&gt;&lt;D xsi:type="xsd:double"&gt;17.5028847485788&lt;/D&gt;&lt;D xsi:type="xsd:double"&gt;17.6048613899258&lt;/D&gt;&lt;D xsi:type="xsd:double"&gt;17.301870601546&lt;/D&gt;&lt;D xsi:type="xsd:double"&gt;15.8302470670547&lt;/D&gt;&lt;D xsi:type="xsd:double"&gt;16.3021454928507&lt;/D&gt;&lt;D xsi:type="xsd:double"&gt;16.494067463462&lt;/D&gt;&lt;D xsi:type="xsd:double"&gt;17.0569050807929&lt;/D&gt;&lt;D xsi:type="xsd:double"&gt;17.572263807067&lt;/D&gt;&lt;D xsi:type="xsd:double"&gt;17.8983119538496&lt;/D&gt;&lt;D xsi:type="xsd:double"&gt;17.3195560437719&lt;/D&gt;&lt;D xsi:type="xsd:double"&gt;17.0557441408249&lt;/D&gt;&lt;D xsi:type="xsd:double"&gt;17.3069484227011&lt;/D&gt;&lt;D xsi:type="xsd:double"&gt;17.7720148979707&lt;/D&gt;&lt;D xsi:type="xsd:double"&gt;19.0692338837649&lt;/D&gt;&lt;D xsi:type="xsd:double"&gt;19.3408261599797&lt;/D&gt;&lt;D xsi:type="xsd:double"&gt;18.4742402373357&lt;/D&gt;&lt;D xsi:type="xsd:double"&gt;18.1155236335207&lt;/D&gt;&lt;D xsi:type="xsd:double"&gt;16.7256629564114&lt;/D&gt;&lt;D xsi:type="xsd:double"&gt;16.7385225705558&lt;/D&gt;&lt;D xsi:type="xsd:double"&gt;16.3314768420384&lt;/D&gt;&lt;D xsi:type="xsd:double"&gt;14.9429679796442&lt;/D&gt;&lt;D xsi:type="xsd:double"&gt;14.6331945276858&lt;/D&gt;&lt;D xsi:type="xsd:double"&gt;13.7219745356284&lt;/D&gt;&lt;D xsi:type="xsd:double"&gt;13.5780771158319&lt;/D&gt;&lt;D xsi:type="xsd:double"&gt;12.9295509699429&lt;/D&gt;&lt;D xsi:type="xsd:double"&gt;13.0897534660554&lt;/D&gt;&lt;D xsi:type="xsd:double"&gt;12.8455753710977&lt;/D&gt;&lt;D xsi:type="xsd:double"&gt;12.3252054122371&lt;/D&gt;&lt;D xsi:type="xsd:double"&gt;12.2032928141357&lt;/D&gt;&lt;D xsi:type="xsd:double"&gt;11.8942384804176&lt;/D&gt;&lt;D xsi:type="xsd:double"&gt;11.6589309758369&lt;/D&gt;&lt;D xsi:type="xsd:double"&gt;11.023643472388&lt;/D&gt;&lt;D xsi:type="xsd:double"&gt;11.4003677198995&lt;/D&gt;&lt;D xsi:type="xsd:double"&gt;10.9171802568785&lt;/D&gt;&lt;D xsi:type="xsd:double"&gt;9.9490612824971&lt;/D&gt;&lt;D xsi:type="xsd:double"&gt;10.9022281811415&lt;/D&gt;&lt;D xsi:type="xsd:double"&gt;11.017154169211&lt;/D&gt;&lt;D xsi:type="xsd:double"&gt;11.5410434241047&lt;/D&gt;&lt;D xsi:type="xsd:double"&gt;12.274065953888&lt;/D&gt;&lt;D xsi:type="xsd:double"&gt;12.6485426586836&lt;/D&gt;&lt;D xsi:type="xsd:double"&gt;13.1523456435901&lt;/D&gt;&lt;D xsi:type="xsd:double"&gt;13.7785735688516&lt;/D&gt;&lt;D xsi:type="xsd:double"&gt;14.8564645251124&lt;/D&gt;&lt;D xsi:type="xsd:double"&gt;15.6904647041769&lt;/D&gt;&lt;D xsi:type="xsd:double"&gt;15.8522220543718&lt;/D&gt;&lt;D xsi:type="xsd:double"&gt;16.4816596576717&lt;/D&gt;&lt;D xsi:type="xsd:double"&gt;16.7131242593224&lt;/D&gt;&lt;D xsi:type="xsd:double"&gt;17.2470704414089&lt;/D&gt;&lt;D xsi:type="xsd:double"&gt;18.3527382433126&lt;/D&gt;&lt;D xsi:type="xsd:double"&gt;18.3207498283369&lt;/D&gt;&lt;D xsi:type="xsd:double"&gt;19.5102031136961&lt;/D&gt;&lt;D xsi:type="xsd:double"&gt;19.8380963057358&lt;/D&gt;&lt;D xsi:type="xsd:double"&gt;19.6244113299575&lt;/D&gt;&lt;D xsi:type="xsd:double"&gt;19.811314257616&lt;/D&gt;&lt;/FQL&gt;&lt;FQL&gt;&lt;Q&gt;EPOL^FG_PRICE_MAVG(0,,,,60)&lt;/Q&gt;&lt;R&gt;1&lt;/R&gt;&lt;C&gt;1&lt;/C&gt;&lt;D xsi:type="xsd:double"&gt;23.799833&lt;/D&gt;&lt;/FQL&gt;&lt;FQL&gt;&lt;Q&gt;VGK^FMA_COS_UP("EPS","1M",+1,NOW,,,"PORTAGG","MEANR")&lt;/Q&gt;&lt;R&gt;1&lt;/R&gt;&lt;C&gt;1&lt;/C&gt;&lt;D xsi:type="xsd:double"&gt;428&lt;/D&gt;&lt;/FQL&gt;&lt;FQL&gt;&lt;Q&gt;EZA^FG_ROE(0)&lt;/Q&gt;&lt;R&gt;1&lt;/R&gt;&lt;C&gt;1&lt;/C&gt;&lt;D xsi:type="xsd:double"&gt;14.8735846736627&lt;/D&gt;&lt;/FQL&gt;&lt;FQL&gt;&lt;Q&gt;REFIDRREPO-FDS^PROPER_NAME(0,,,"SECURITY","NAME")&lt;/Q&gt;&lt;R&gt;1&lt;/R&gt;&lt;C&gt;1&lt;/C&gt;&lt;D xsi:type="xsd:string"&gt;Indonesia BI (Reverse) Repo Rate - 7 Day&lt;/D&gt;&lt;/FQL&gt;&lt;FQL&gt;&lt;Q&gt;VWO^FG_PE(0)&lt;/Q&gt;&lt;R&gt;1&lt;/R&gt;&lt;C&gt;1&lt;/C&gt;&lt;D xsi:type="xsd:double"&gt;14.39065830733&lt;/D&gt;&lt;/FQL&gt;&lt;FQL&gt;&lt;Q&gt;CAGDPY@PH^EE_ACTUAL_ANNUAL(MED,+1)&lt;/Q&gt;&lt;R&gt;1&lt;/R&gt;&lt;C&gt;1&lt;/C&gt;&lt;D xsi:type="xsd:double"&gt;-2.5&lt;/D&gt;&lt;/FQL&gt;&lt;FQL&gt;&lt;Q&gt;NI-FDS^FG_PRICE_CHANGE(0,-1AY)&lt;/Q&gt;&lt;R&gt;1&lt;/R&gt;&lt;C&gt;1&lt;/C&gt;&lt;D xsi:type="xsd:double"&gt;-2.74390243902439&lt;/D&gt;&lt;/FQL&gt;&lt;FQL&gt;&lt;Q&gt;EWW^FG_TOTAL_RETURNC(0,-1AM)&lt;/Q&gt;&lt;R&gt;1&lt;/R&gt;&lt;C&gt;1&lt;/C&gt;&lt;D xsi:type="xsd:double"&gt;6.223047&lt;/D&gt;&lt;/FQL&gt;&lt;FQL&gt;&lt;Q&gt;EWT^FG_TOTAL_RETURNC(-10AY,0,AM)&lt;/Q&gt;&lt;R&gt;121&lt;/R&gt;&lt;C&gt;1&lt;/C&gt;&lt;D xsi:type="xsd:double"&gt;-0.33534765&lt;/D&gt;&lt;D xsi:type="xsd:double"&gt;4.1722775&lt;/D&gt;&lt;D xsi:type="xsd:double"&gt;2.4547815&lt;/D&gt;&lt;D xsi:type="xsd:double"&gt;0.50441027&lt;/D&gt;&lt;D xsi:type="xsd:double"&gt;0.06273985&lt;/D&gt;&lt;D xsi:type="xsd:double"&gt;-6.8338575&lt;/D&gt;&lt;D xsi:type="xsd:double"&gt;4.3068647&lt;/D&gt;&lt;D xsi:type="xsd:double"&gt;-3.2179892&lt;/D&gt;&lt;D xsi:type="xsd:double"&gt;2.7872205&lt;/D&gt;&lt;D xsi:type="xsd:double"&gt;5.1587343&lt;/D&gt;&lt;D xsi:type="xsd:double"&gt;-0.6918192&lt;/D&gt;&lt;D xsi:type="xsd:double"&gt;-0.12665987&lt;/D&gt;&lt;D xsi:type="xsd:double"&gt;4.058337&lt;/D&gt;&lt;D xsi:type="xsd:double"&gt;-4.570383&lt;/D&gt;&lt;D xsi:type="xsd:double"&gt;-0.9578526&lt;/D&gt;&lt;D xsi:type="xsd:double"&gt;-12.572533&lt;/D&gt;&lt;D xsi:type="xsd:double"&gt;3.5398245&lt;/D&gt;&lt;D xsi:type="xsd:double"&gt;2.4216533&lt;/D&gt;&lt;D xsi:type="xsd:double"&gt;-5.354661&lt;/D&gt;&lt;D xsi:type="xsd:double"&gt;-2.645111&lt;/D&gt;&lt;D xsi:type="xsd:double"&gt;-11.771452&lt;/D&gt;&lt;D xsi:type="xsd:double"&gt;12.698412&lt;/D&gt;&lt;D xsi:type="xsd:double"&gt;9.154928&lt;/D&gt;&lt;D xsi:type="xsd:double"&gt;-2.5806427&lt;/D&gt;&lt;D xsi:type="xsd:double"&gt;-7.873434&lt;/D&gt;&lt;D xsi:type="xsd:double"&gt;8.785939&lt;/D&gt;&lt;D xsi:type="xsd:double"&gt;8.149778&lt;/D&gt;&lt;D xsi:type="xsd:double"&gt;4.073322&lt;/D&gt;&lt;D xsi:type="xsd:double"&gt;-1.9569457&lt;/D&gt;&lt;D xsi:type="xsd:double"&gt;2.7944088&lt;/D&gt;&lt;D xsi:type="xsd:double"&gt;-2.7831674&lt;/D&gt;&lt;D xsi:type="xsd:double"&gt;1.9640446&lt;/D&gt;&lt;D xsi:type="xsd:double"&gt;2.6395679&lt;/D&gt;&lt;D xsi:type="xsd:double"&gt;6.2194705&lt;/D&gt;&lt;D xsi:type="xsd:double"&gt;2.0539641&lt;/D&gt;&lt;D xsi:type="xsd:double"&gt;-0.21027327&lt;/D&gt;&lt;D xsi:type="xsd:double"&gt;2.438283&lt;/D&gt;&lt;D xsi:type="xsd:double"&gt;1.4692903&lt;/D&gt;&lt;D xsi:type="xsd:double"&gt;5.7341456&lt;/D&gt;&lt;D xsi:type="xsd:double"&gt;-1.1229813&lt;/D&gt;&lt;D xsi:type="xsd:double"&gt;3.5457134&lt;/D&gt;&lt;D xsi:type="xsd:double"&gt;1.016581&lt;/D&gt;&lt;D xsi:type="xsd:double"&gt;0.026488304&lt;/D&gt;&lt;D xsi:type="xsd:double"&gt;-3.1771243&lt;/D&gt;&lt;D xsi:type="xsd:double"&gt;6.8541884&lt;/D&gt;&lt;D xsi:type="xsd:double"&gt;-0.5002618&lt;/D&gt;&lt;D xsi:type="xsd:double"&gt;1.825881&lt;/D&gt;&lt;D xsi:type="xsd:double"&gt;-2.3128867&lt;/D&gt;&lt;D xsi:type="xsd:double"&gt;-2.048421&lt;/D&gt;&lt;D xsi:type="xsd:double"&gt;-0.1629591&lt;/D&gt;&lt;D xsi:type="xsd:double"&gt;-0.5168617&lt;/D&gt;&lt;D xsi:type="xsd:double"&gt;-0.10938048&lt;/D&gt;&lt;D xsi:type="xsd:double"&gt;0.6843686&lt;/D&gt;&lt;D xsi:type="xsd:double"&gt;-8.075035&lt;/D&gt;&lt;D xsi:type="xsd:double"&gt;-1.4788508&lt;/D&gt;&lt;D xsi:type="xsd:double"&gt;-2.821982&lt;/D&gt;&lt;D xsi:type="xsd:double"&gt;2.0039916&lt;/D&gt;&lt;D xsi:type="xsd:double"&gt;2.5617123&lt;/D&gt;&lt;D xsi:type="xsd:double"&gt;3.3201218&lt;/D&gt;&lt;D xsi:type="xsd:double"&gt;6.397414&lt;/D&gt;&lt;D xsi:type="xsd:double"&gt;-8.257133&lt;/D&gt;&lt;D xsi:type="xsd:double"&gt;0.9664774&lt;/D&gt;&lt;D xsi:type="xsd:double"&gt;6.0424805&lt;/D&gt;&lt;D xsi:type="xsd:double"&gt;-3.4414709&lt;/D&gt;&lt;D xsi:type="xsd:double"&gt;6.8653345&lt;/D&gt;&lt;D xsi:type="xsd:double"&gt;4.2099476&lt;/D&gt;&lt;D xsi:type="xsd:double"&gt;4.3022037&lt;/D&gt;&lt;D xsi:type="xsd:double"&gt;6.112933&lt;/D&gt;&lt;D xsi:type="xsd:double"&gt;0.92322826&lt;/D&gt;&lt;D xsi:type="xsd:double"&gt;-2.9369295&lt;/D&gt;&lt;D xsi:type="xsd:double"&gt;-19.642853&lt;/D&gt;&lt;D xsi:type="xsd:double"&gt;11.3888855&lt;/D&gt;&lt;D xsi:type="xsd:double"&gt;0.9975076&lt;/D&gt;&lt;D xsi:type="xsd:double"&gt;9.218109&lt;/D&gt;&lt;D xsi:type="xsd:double"&gt;7.711625&lt;/D&gt;&lt;D xsi:type="xsd:double"&gt;7.1128726&lt;/D&gt;&lt;D xsi:type="xsd:double"&gt;-1.0886133&lt;/D&gt;&lt;D xsi:type="xsd:double"&gt;0.52827597&lt;/D&gt;&lt;D xsi:type="xsd:double"&gt;8.211077&lt;/D&gt;&lt;D xsi:type="xsd:double"&gt;6.659794&lt;/D&gt;&lt;D xsi:type="xsd:double"&gt;10.535479&lt;/D&gt;&lt;D xsi:type="xsd:double"&gt;4.6169996&lt;/D&gt;&lt;D xsi:type="xsd:double"&gt;-1.6716838&lt;/D&gt;&lt;D xsi:type="xsd:double"&gt;5.848348&lt;/D&gt;&lt;D xsi:type="xsd:double"&gt;-8.641177&lt;/D&gt;&lt;D xsi:type="xsd:double"&gt;11.638535&lt;/D&gt;&lt;D xsi:type="xsd:double"&gt;1.4803171&lt;/D&gt;&lt;D xsi:type="xsd:double"&gt;-5.9900703&lt;/D&gt;&lt;D xsi:type="xsd:double"&gt;6.124127&lt;/D&gt;&lt;D xsi:type="xsd:double"&gt;-3.7486374&lt;/D&gt;&lt;D xsi:type="xsd:double"&gt;6.787336&lt;/D&gt;&lt;D xsi:type="xsd:double"&gt;0.3116727&lt;/D&gt;&lt;D xsi:type="xsd:double"&gt;4.49543&lt;/D&gt;&lt;D xsi:type="xsd:double"&gt;-3.1597733&lt;/D&gt;&lt;D xsi:type="xsd:double"&gt;-3.9522052&lt;/D&gt;&lt;D xsi:type="xsd:double"&gt;-6.331742&lt;/D&gt;&lt;D xsi:type="xsd:double"&gt;-7.0662317&lt;/D&gt;&lt;D xsi:type="xsd:double"&gt;-4.1040716&lt;/D&gt;&lt;D xsi:type="xsd:double"&gt;-5.2350044&lt;/D&gt;&lt;D xsi:type="xsd:double"&gt;6.310487&lt;/D&gt;&lt;D xsi:type="xsd:double"&gt;-9.349519&lt;/D&gt;&lt;D xsi:type="xsd:double"&gt;-11.00418&lt;/D&gt;&lt;D xsi:type="xsd:double"&gt;14.104366&lt;/D&gt;&lt;D xsi:type="xsd:double"&gt;-0.5314708&lt;/D&gt;&lt;D xsi:type="xsd:double"&gt;6.5998554&lt;/D&gt;&lt;D xsi:type="xsd:double"&gt;1.7885804&lt;/D&gt;&lt;D xsi:type="xsd:double"&gt;-1.8472612&lt;/D&gt;&lt;D xsi:type="xsd:double"&gt;3.4197927&lt;/D&gt;&lt;D xsi:type="xsd:double"&gt;0.06657839&lt;/D&gt;&lt;D xsi:type="xsd:double"&gt;7.451761&lt;/D&gt;&lt;D xsi:type="xsd:double"&gt;1.073277&lt;/D&gt;&lt;D xsi:type="xsd:double"&gt;-7.7802777&lt;/D&gt;&lt;D xsi:type="xsd:double"&gt;1.9043446&lt;/D&gt;&lt;D xsi:type="xsd:double"&gt;-1.6514599&lt;/D&gt;&lt;D xsi:type="xsd:double"&gt;5.678308&lt;/D&gt;&lt;D xsi:type="xsd:double"&gt;3.4915328&lt;/D&gt;&lt;D xsi:type="xsd:double"&gt;-3.5565138&lt;/D&gt;&lt;D xsi:type="xsd:double"&gt;8.831167&lt;/D&gt;&lt;D xsi:type="xsd:double"&gt;4.8383594&lt;/D&gt;&lt;D xsi:type="xsd:double"&gt;-3.0629158&lt;/D&gt;&lt;D xsi:type="xsd:double"&gt;8.838594&lt;/D&gt;&lt;/FQL&gt;&lt;FQL&gt;&lt;Q&gt;EWM^FMA_PE(LTMA,-10AY,0,AM,"PORTAGG","MEANR")&lt;/Q&gt;&lt;R&gt;121&lt;/R&gt;&lt;C&gt;1&lt;/C&gt;&lt;D xsi:type="xsd:double"&gt;16.7297725152342&lt;/D&gt;&lt;D xsi:type="xsd:double"&gt;16.726085454947&lt;/D&gt;&lt;D xsi:type="xsd:double"&gt;16.7401387593697&lt;/D&gt;&lt;D xsi:type="xsd:double"&gt;16.7099001144612&lt;/D&gt;&lt;D xsi:type="xsd:double"&gt;16.7318620682525&lt;/D&gt;&lt;D xsi:type="xsd:double"&gt;16.3220444486577&lt;/D&gt;&lt;D xsi:type="xsd:double"&gt;16.3437927416147&lt;/D&gt;&lt;D xsi:type="xsd:double"&gt;15.6435692118612&lt;/D&gt;&lt;D xsi:type="xsd:double"&gt;16.1723007875636&lt;/D&gt;&lt;D xsi:type="xsd:double"&gt;16.6072042973769&lt;/D&gt;&lt;D xsi:type="xsd:double"&gt;16.9878999134717&lt;/D&gt;&lt;D xsi:type="xsd:double"&gt;17.0357761151195&lt;/D&gt;&lt;D xsi:type="xsd:double"&gt;16.9047418789515&lt;/D&gt;&lt;D xsi:type="xsd:double"&gt;16.6559056147278&lt;/D&gt;&lt;D xsi:type="xsd:double"&gt;16.6086089496158&lt;/D&gt;&lt;D xsi:type="xsd:double"&gt;15.6310182600006&lt;/D&gt;&lt;D xsi:type="xsd:double"&gt;16.492574133177&lt;/D&gt;&lt;D xsi:type="xsd:double"&gt;16.8112218492924&lt;/D&gt;&lt;D xsi:type="xsd:double"&gt;16.3826722560247&lt;/D&gt;&lt;D xsi:type="xsd:double"&gt;16.5606546441803&lt;/D&gt;&lt;D xsi:type="xsd:double"&gt;16.1414941414976&lt;/D&gt;&lt;D xsi:type="xsd:double"&gt;16.5632579468124&lt;/D&gt;&lt;D xsi:type="xsd:double"&gt;16.6475222219778&lt;/D&gt;&lt;D xsi:type="xsd:double"&gt;16.7034388463718&lt;/D&gt;&lt;D xsi:type="xsd:double"&gt;16.3808041757207&lt;/D&gt;&lt;D xsi:type="xsd:double"&gt;16.5492480107879&lt;/D&gt;&lt;D xsi:type="xsd:double"&gt;16.8301246485019&lt;/D&gt;&lt;D xsi:type="xsd:double"&gt;17.067279351778&lt;/D&gt;&lt;D xsi:type="xsd:double"&gt;17.0827481695684&lt;/D&gt;&lt;D xsi:type="xsd:double"&gt;17.2265345390898&lt;/D&gt;&lt;D xsi:type="xsd:double"&gt;16.9769687735736&lt;/D&gt;&lt;D xsi:type="xsd:double"&gt;17.0153272567943&lt;/D&gt;&lt;D xsi:type="xsd:double"&gt;17.1663617407836&lt;/D&gt;&lt;D xsi:type="xsd:double"&gt;17.2845178169441&lt;/D&gt;&lt;D xsi:type="xsd:double"&gt;17.1205544343166&lt;/D&gt;&lt;D xsi:type="xsd:double"&gt;17.1078034642876&lt;/D&gt;&lt;D xsi:type="xsd:double"&gt;17.3046952339488&lt;/D&gt;&lt;D xsi:type="xsd:double"&gt;17.2701858541599&lt;/D&gt;&lt;D xsi:type="xsd:double"&gt;17.1518935610424&lt;/D&gt;&lt;D xsi:type="xsd:double"&gt;17.3418851524017&lt;/D&gt;&lt;D xsi:type="xsd:double"&gt;17.606739018621&lt;/D&gt;&lt;D xsi:type="xsd:double"&gt;17.3852441490164&lt;/D&gt;&lt;D xsi:type="xsd:double"&gt;17.1563321373947&lt;/D&gt;&lt;D xsi:type="xsd:double"&gt;17.8784681282745&lt;/D&gt;&lt;D xsi:type="xsd:double"&gt;18.612218871904&lt;/D&gt;&lt;D xsi:type="xsd:double"&gt;18.5014942934472&lt;/D&gt;&lt;D xsi:type="xsd:double"&gt;18.4692149638328&lt;/D&gt;&lt;D xsi:type="xsd:double"&gt;18.3586580463007&lt;/D&gt;&lt;D xsi:type="xsd:double"&gt;18.1374849597885&lt;/D&gt;&lt;D xsi:type="xsd:double"&gt;17.8908493265126&lt;/D&gt;&lt;D xsi:type="xsd:double"&gt;17.6055488462634&lt;/D&gt;&lt;D xsi:type="xsd:double"&gt;17.7965788696396&lt;/D&gt;&lt;D xsi:type="xsd:double"&gt;17.7777009728035&lt;/D&gt;&lt;D xsi:type="xsd:double"&gt;17.0919408013894&lt;/D&gt;&lt;D xsi:type="xsd:double"&gt;16.759492782807&lt;/D&gt;&lt;D xsi:type="xsd:double"&gt;16.4213135787353&lt;/D&gt;&lt;D xsi:type="xsd:double"&gt;16.8939903632969&lt;/D&gt;&lt;D xsi:type="xsd:double"&gt;16.9574465566008&lt;/D&gt;&lt;D xsi:type="xsd:double"&gt;17.0560989663734&lt;/D&gt;&lt;D xsi:type="xsd:double"&gt;16.8704501087511&lt;/D&gt;&lt;D xsi:type="xsd:double"&gt;16.7301500169625&lt;/D&gt;&lt;D xsi:type="xsd:double"&gt;17.0493194080245&lt;/D&gt;&lt;D xsi:type="xsd:double"&gt;17.1318925807107&lt;/D&gt;&lt;D xsi:type="xsd:double"&gt;16.8405100647733&lt;/D&gt;&lt;D xsi:type="xsd:double"&gt;16.9306545392374&lt;/D&gt;&lt;D xsi:type="xsd:double"&gt;16.6690646669747&lt;/D&gt;&lt;D xsi:type="xsd:double"&gt;16.8462249058623&lt;/D&gt;&lt;D xsi:type="xsd:double"&gt;16.8888897030383&lt;/D&gt;&lt;D xsi:type="xsd:double"&gt;17.0203790525232&lt;/D&gt;&lt;D xsi:type="xsd:double"&gt;16.4397943667225&lt;/D&gt;&lt;D xsi:type="xsd:double"&gt;15.9086049388105&lt;/D&gt;&lt;D xsi:type="xsd:double"&gt;16.4974787939339&lt;/D&gt;&lt;D xsi:type="xsd:double"&gt;16.7282619981323&lt;/D&gt;&lt;D xsi:type="xsd:double"&gt;18.5800393050078&lt;/D&gt;&lt;D xsi:type="xsd:double"&gt;19.5425043495802&lt;/D&gt;&lt;D xsi:type="xsd:double"&gt;19.6189217215425&lt;/D&gt;&lt;D xsi:type="xsd:double"&gt;20.0172365317924&lt;/D&gt;&lt;D xsi:type="xsd:double"&gt;20.5260640048784&lt;/D&gt;&lt;D xsi:type="xsd:double"&gt;21.0820887159474&lt;/D&gt;&lt;D xsi:type="xsd:double"&gt;21.6028805923126&lt;/D&gt;&lt;D xsi:type="xsd:double"&gt;20.9084294768333&lt;/D&gt;&lt;D xsi:type="xsd:double"&gt;19.5345472122188&lt;/D&gt;&lt;D xsi:type="xsd:double"&gt;19.5535245741615&lt;/D&gt;&lt;D xsi:type="xsd:double"&gt;18.9745893338077&lt;/D&gt;&lt;D xsi:type="xsd:double"&gt;18.2561980965275&lt;/D&gt;&lt;D xsi:type="xsd:double"&gt;17.6393668216152&lt;/D&gt;&lt;D xsi:type="xsd:double"&gt;16.8945048771355&lt;/D&gt;&lt;D xsi:type="xsd:double"&gt;16.2095316802626&lt;/D&gt;&lt;D xsi:type="xsd:double"&gt;15.8927665603951&lt;/D&gt;&lt;D xsi:type="xsd:double"&gt;15.6926394054864&lt;/D&gt;&lt;D xsi:type="xsd:double"&gt;14.624811024607&lt;/D&gt;&lt;D xsi:type="xsd:double"&gt;15.0916243126666&lt;/D&gt;&lt;D xsi:type="xsd:double"&gt;15.4267766079835&lt;/D&gt;&lt;D xsi:type="xsd:double"&gt;15.8163375682784&lt;/D&gt;&lt;D xsi:type="xsd:double"&gt;15.9259996753008&lt;/D&gt;&lt;D xsi:type="xsd:double"&gt;15.8697510194246&lt;/D&gt;&lt;D xsi:type="xsd:double"&gt;15.6303197032974&lt;/D&gt;&lt;D xsi:type="xsd:double"&gt;15.1885317731594&lt;/D&gt;&lt;D xsi:type="xsd:double"&gt;14.9292693213864&lt;/D&gt;&lt;D xsi:type="xsd:double"&gt;15.3586063553097&lt;/D&gt;&lt;D xsi:type="xsd:double"&gt;15.0116207995748&lt;/D&gt;&lt;D xsi:type="xsd:double"&gt;14.3066886257392&lt;/D&gt;&lt;D xsi:type="xsd:double"&gt;14.6685678568563&lt;/D&gt;&lt;D xsi:type="xsd:double"&gt;14.8527030242237&lt;/D&gt;&lt;D xsi:type="xsd:double"&gt;15.0277434833744&lt;/D&gt;&lt;D xsi:type="xsd:double"&gt;14.6702238542543&lt;/D&gt;&lt;D xsi:type="xsd:double"&gt;14.7369647231037&lt;/D&gt;&lt;D xsi:type="xsd:double"&gt;14.6628839319735&lt;/D&gt;&lt;D xsi:type="xsd:double"&gt;14.5331569703384&lt;/D&gt;&lt;D xsi:type="xsd:double"&gt;14.5427356785689&lt;/D&gt;&lt;D xsi:type="xsd:double"&gt;14.5922463433261&lt;/D&gt;&lt;D xsi:type="xsd:double"&gt;14.7300925347927&lt;/D&gt;&lt;D xsi:type="xsd:double"&gt;14.9700629412775&lt;/D&gt;&lt;D xsi:type="xsd:double"&gt;14.8821061852493&lt;/D&gt;&lt;D xsi:type="xsd:double"&gt;14.9743519088648&lt;/D&gt;&lt;D xsi:type="xsd:double"&gt;15.2324731367606&lt;/D&gt;&lt;D xsi:type="xsd:double"&gt;15.2465488340614&lt;/D&gt;&lt;D xsi:type="xsd:double"&gt;15.5498847425278&lt;/D&gt;&lt;D xsi:type="xsd:double"&gt;15.7739217340287&lt;/D&gt;&lt;D xsi:type="xsd:double"&gt;15.5955917243288&lt;/D&gt;&lt;D xsi:type="xsd:double"&gt;15.6614464771864&lt;/D&gt;&lt;/FQL&gt;&lt;FQL&gt;&lt;Q&gt;EPOL^FG_PRICE_MAVG(0,,,,30)&lt;/Q&gt;&lt;R&gt;1&lt;/R&gt;&lt;C&gt;1&lt;/C&gt;&lt;D xsi:type="xsd:double"&gt;24.201334&lt;/D&gt;&lt;/FQL&gt;&lt;FQL&gt;&lt;Q&gt;VGK^FG_TOTAL_RETURNC(0,-6AM)&lt;/Q&gt;&lt;R&gt;1&lt;/R&gt;&lt;C&gt;1&lt;/C&gt;&lt;D xsi:type="xsd:double"&gt;16.56642&lt;/D&gt;&lt;/FQL&gt;&lt;FQL&gt;&lt;Q&gt;EWY^FMA_COS_UP("EPS","1M",+1,NOW,,,"PORTAGG","MEANR")&lt;/Q&gt;&lt;R&gt;1&lt;/R&gt;&lt;C&gt;1&lt;/C&gt;&lt;D xsi:type="xsd:double"&gt;50&lt;/D&gt;&lt;/FQL&gt;&lt;FQL&gt;&lt;Q&gt;REFSAREPO-FDS^(SUBARRAY(NOT_NA(NO_REPEAT_F(FG_YIELD(NOW,-10AY,D))),0,1)-SUBARRAY(NOT_NA(NO_REPEAT_F(FG_YIELD(NOW,-10AY,D))),1,1))*100&lt;/Q&gt;&lt;R&gt;1&lt;/R&gt;&lt;C&gt;1&lt;/C&gt;&lt;D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xsi:type="xsd:double"&gt;25&lt;/D&gt;&lt;/FQL&gt;&lt;FQL&gt;&lt;Q&gt;ECH^JULIAN(FMA_DIV_YLD(NTMA,NOW,NOW,M,"PORTAGG","MEANR").DATES)&lt;/Q&gt;&lt;R&gt;1&lt;/R&gt;&lt;C&gt;1&lt;/C&gt;&lt;D xsi:type="xsd:long"&gt;45412&lt;/D&gt;&lt;/FQL&gt;&lt;FQL&gt;&lt;Q&gt;CAGDPY@PH^EE_ACTUAL_ANNUAL(MED,0)&lt;/Q&gt;&lt;R&gt;1&lt;/R&gt;&lt;C&gt;1&lt;/C&gt;&lt;D xsi:type="xsd:double"&gt;-2.56663776811855&lt;/D&gt;&lt;/FQL&gt;&lt;FQL&gt;&lt;Q&gt;VNM^PERCENT_CHANGE(FMA_EPS(+1,0,,,,"PORTAGG","MEAN"),FMA_EPS(+1,-1AM,,,,"PORTAGG","MEAN"))&lt;/Q&gt;&lt;R&gt;1&lt;/R&gt;&lt;C&gt;1&lt;/C&gt;&lt;D xsi:type="xsd:double"&gt;-1.50263942482898&lt;/D&gt;&lt;/FQL&gt;&lt;FQL&gt;&lt;Q&gt;VGK^FMA_DIV_YLD(NTMA,NOW,NOW,M,"PORTAGG","MEANR")&lt;/Q&gt;&lt;R&gt;1&lt;/R&gt;&lt;C&gt;1&lt;/C&gt;&lt;D xsi:type="xsd:double"&gt;3.44816244250881&lt;/D&gt;&lt;/FQL&gt;&lt;FQL&gt;&lt;Q&gt;EPU^FMA_PE(LTMA,-10AY,0,AM,"PORTAGG","MEANR")&lt;/Q&gt;&lt;R&gt;121&lt;/R&gt;&lt;C&gt;1&lt;/C&gt;&lt;D xsi:type="xsd:double"&gt;14.7774665502127&lt;/D&gt;&lt;D xsi:type="xsd:double"&gt;15.1883394303495&lt;/D&gt;&lt;D xsi:type="xsd:double"&gt;15.9135030019105&lt;/D&gt;&lt;D xsi:type="xsd:double"&gt;15.6704859105919&lt;/D&gt;&lt;D xsi:type="xsd:double"&gt;15.673593281058&lt;/D&gt;&lt;D xsi:type="xsd:double"&gt;14.2496344830412&lt;/D&gt;&lt;D xsi:type="xsd:double"&gt;14.2583469878796&lt;/D&gt;&lt;D xsi:type="xsd:double"&gt;13.7524280294558&lt;/D&gt;&lt;D xsi:type="xsd:double"&gt;14.969922229735&lt;/D&gt;&lt;D xsi:type="xsd:double"&gt;16.0315935220523&lt;/D&gt;&lt;D xsi:type="xsd:double"&gt;16.0760154129987&lt;/D&gt;&lt;D xsi:type="xsd:double"&gt;15.6339653039638&lt;/D&gt;&lt;D xsi:type="xsd:double"&gt;15.7030383890281&lt;/D&gt;&lt;D xsi:type="xsd:double"&gt;16.2783214642093&lt;/D&gt;&lt;D xsi:type="xsd:double"&gt;15.7159337579577&lt;/D&gt;&lt;D xsi:type="xsd:double"&gt;15.0981904982133&lt;/D&gt;&lt;D xsi:type="xsd:double"&gt;14.5966168121402&lt;/D&gt;&lt;D xsi:type="xsd:double"&gt;15.0095418478413&lt;/D&gt;&lt;D xsi:type="xsd:double"&gt;11.1708655485075&lt;/D&gt;&lt;D xsi:type="xsd:double"&gt;10.5994220494472&lt;/D&gt;&lt;D xsi:type="xsd:double"&gt;13.4671276207711&lt;/D&gt;&lt;D xsi:type="xsd:double"&gt;17.8879580014051&lt;/D&gt;&lt;D xsi:type="xsd:double"&gt;22.4389485884992&lt;/D&gt;&lt;D xsi:type="xsd:double"&gt;21.8402695284924&lt;/D&gt;&lt;D xsi:type="xsd:double"&gt;21.2653782804604&lt;/D&gt;&lt;D xsi:type="xsd:double"&gt;20.1619458359601&lt;/D&gt;&lt;D xsi:type="xsd:double"&gt;19.9537805855052&lt;/D&gt;&lt;D xsi:type="xsd:double"&gt;18.8138345047334&lt;/D&gt;&lt;D xsi:type="xsd:double"&gt;17.6775882175594&lt;/D&gt;&lt;D xsi:type="xsd:double"&gt;16.2320879593915&lt;/D&gt;&lt;D xsi:type="xsd:double"&gt;15.6378698586259&lt;/D&gt;&lt;D xsi:type="xsd:double"&gt;15.2099985685799&lt;/D&gt;&lt;D xsi:type="xsd:double"&gt;15.4628231735906&lt;/D&gt;&lt;D xsi:type="xsd:double"&gt;16.937891261651&lt;/D&gt;&lt;D xsi:type="xsd:double"&gt;16.1776916477441&lt;/D&gt;&lt;D xsi:type="xsd:double"&gt;15.5291187522329&lt;/D&gt;&lt;D xsi:type="xsd:double"&gt;15.2775857468021&lt;/D&gt;&lt;D xsi:type="xsd:double"&gt;14.7675117007231&lt;/D&gt;&lt;D xsi:type="xsd:double"&gt;14.962702920455&lt;/D&gt;&lt;D xsi:type="xsd:double"&gt;15.0828961188042&lt;/D&gt;&lt;D xsi:type="xsd:double"&gt;16.5997721907604&lt;/D&gt;&lt;D xsi:type="xsd:double"&gt;16.5178057372835&lt;/D&gt;&lt;D xsi:type="xsd:double"&gt;16.6527639479502&lt;/D&gt;&lt;D xsi:type="xsd:double"&gt;15.7656789984654&lt;/D&gt;&lt;D xsi:type="xsd:double"&gt;17.7208961594952&lt;/D&gt;&lt;D xsi:type="xsd:double"&gt;18.6939935479772&lt;/D&gt;&lt;D xsi:type="xsd:double"&gt;19.518179280356&lt;/D&gt;&lt;D xsi:type="xsd:double"&gt;19.1088004903247&lt;/D&gt;&lt;D xsi:type="xsd:double"&gt;18.4385159535901&lt;/D&gt;&lt;D xsi:type="xsd:double"&gt;18.1755310093358&lt;/D&gt;&lt;D xsi:type="xsd:double"&gt;17.4487209350381&lt;/D&gt;&lt;D xsi:type="xsd:double"&gt;17.3075158026106&lt;/D&gt;&lt;D xsi:type="xsd:double"&gt;16.087071841555&lt;/D&gt;&lt;D xsi:type="xsd:double"&gt;16.3708125592615&lt;/D&gt;&lt;D xsi:type="xsd:double"&gt;17.035024169216&lt;/D&gt;&lt;D xsi:type="xsd:double"&gt;17.1022093806148&lt;/D&gt;&lt;D xsi:type="xsd:double"&gt;18.0659019361196&lt;/D&gt;&lt;D xsi:type="xsd:double"&gt;19.3004468538212&lt;/D&gt;&lt;D xsi:type="xsd:double"&gt;20.0360687721749&lt;/D&gt;&lt;D xsi:type="xsd:double"&gt;19.4406908272332&lt;/D&gt;&lt;D xsi:type="xsd:double"&gt;18.2794445714115&lt;/D&gt;&lt;D xsi:type="xsd:double"&gt;17.7680023031826&lt;/D&gt;&lt;D xsi:type="xsd:double"&gt;17.7837693100768&lt;/D&gt;&lt;D xsi:type="xsd:double"&gt;17.8561456618076&lt;/D&gt;&lt;D xsi:type="xsd:double"&gt;17.3693415488149&lt;/D&gt;&lt;D xsi:type="xsd:double"&gt;17.0434789354511&lt;/D&gt;&lt;D xsi:type="xsd:double"&gt;16.9552379296341&lt;/D&gt;&lt;D xsi:type="xsd:double"&gt;16.2843136544413&lt;/D&gt;&lt;D xsi:type="xsd:double"&gt;16.9697327177505&lt;/D&gt;&lt;D xsi:type="xsd:double"&gt;16.7107847853877&lt;/D&gt;&lt;D xsi:type="xsd:double"&gt;15.9288422559569&lt;/D&gt;&lt;D xsi:type="xsd:double"&gt;15.9093974125302&lt;/D&gt;&lt;D xsi:type="xsd:double"&gt;16.9103354101914&lt;/D&gt;&lt;D xsi:type="xsd:double"&gt;19.5001418227915&lt;/D&gt;&lt;D xsi:type="xsd:double"&gt;22.4563077930249&lt;/D&gt;&lt;D xsi:type="xsd:double"&gt;29.4086487442256&lt;/D&gt;&lt;D xsi:type="xsd:double"&gt;30.6096385904596&lt;/D&gt;&lt;D xsi:type="xsd:double"&gt;36.9152490272204&lt;/D&gt;&lt;D xsi:type="xsd:double"&gt;42.9893442360522&lt;/D&gt;&lt;D xsi:type="xsd:double"&gt;53.0572728082749&lt;/D&gt;&lt;D xsi:type="xsd:double"&gt;47.9328322005647&lt;/D&gt;&lt;D xsi:type="xsd:double"&gt;52.2166264181855&lt;/D&gt;&lt;D xsi:type="xsd:double"&gt;64.8094184642276&lt;/D&gt;&lt;D xsi:type="xsd:double"&gt;58.9751305272197&lt;/D&gt;&lt;D xsi:type="xsd:double"&gt;53.4290787169896&lt;/D&gt;&lt;D xsi:type="xsd:double"&gt;46.3380507490722&lt;/D&gt;&lt;D xsi:type="xsd:double"&gt;40.680187725625&lt;/D&gt;&lt;D xsi:type="xsd:double"&gt;35.0546967654443&lt;/D&gt;&lt;D xsi:type="xsd:double"&gt;29.3783075142588&lt;/D&gt;&lt;D xsi:type="xsd:d</t>
        </r>
      </text>
    </comment>
    <comment ref="A15" authorId="0" shapeId="0" xr:uid="{A6A343D3-9018-40A2-86F7-3DFA79927822}">
      <text>
        <r>
          <rPr>
            <b/>
            <sz val="9"/>
            <color indexed="81"/>
            <rFont val="Tahoma"/>
            <charset val="1"/>
          </rPr>
          <t>ouble"&gt;25.2023640039969&lt;/D&gt;&lt;D xsi:type="xsd:double"&gt;18.7954246628194&lt;/D&gt;&lt;D xsi:type="xsd:double"&gt;13.5024582651537&lt;/D&gt;&lt;D xsi:type="xsd:double"&gt;12.5971454028578&lt;/D&gt;&lt;D xsi:type="xsd:double"&gt;12.5209153485096&lt;/D&gt;&lt;D xsi:type="xsd:double"&gt;13.5145669561408&lt;/D&gt;&lt;D xsi:type="xsd:double"&gt;12.8951751940456&lt;/D&gt;&lt;D xsi:type="xsd:double"&gt;11.8285686573717&lt;/D&gt;&lt;D xsi:type="xsd:double"&gt;11.1419721010814&lt;/D&gt;&lt;D xsi:type="xsd:double"&gt;10.1503682184894&lt;/D&gt;&lt;D xsi:type="xsd:double"&gt;10.0773400556112&lt;/D&gt;&lt;D xsi:type="xsd:double"&gt;9.36279173542522&lt;/D&gt;&lt;D xsi:type="xsd:double"&gt;9.22408675877258&lt;/D&gt;&lt;D xsi:type="xsd:double"&gt;10.0401819379712&lt;/D&gt;&lt;D xsi:type="xsd:double"&gt;9.25583408933874&lt;/D&gt;&lt;D xsi:type="xsd:double"&gt;10.3876300304996&lt;/D&gt;&lt;D xsi:type="xsd:double"&gt;9.70307285061351&lt;/D&gt;&lt;D xsi:type="xsd:double"&gt;9.38401560599022&lt;/D&gt;&lt;D xsi:type="xsd:double"&gt;9.59626968524551&lt;/D&gt;&lt;D xsi:type="xsd:double"&gt;9.65751736447995&lt;/D&gt;&lt;D xsi:type="xsd:double"&gt;10.0848447226715&lt;/D&gt;&lt;D xsi:type="xsd:double"&gt;10.5081353181058&lt;/D&gt;&lt;D xsi:type="xsd:double"&gt;10.8656658152912&lt;/D&gt;&lt;D xsi:type="xsd:double"&gt;11.0188356047074&lt;/D&gt;&lt;D xsi:type="xsd:double"&gt;10.8643298810867&lt;/D&gt;&lt;D xsi:type="xsd:double"&gt;11.8345569028918&lt;/D&gt;&lt;D xsi:type="xsd:double"&gt;14.2304041340462&lt;/D&gt;&lt;D xsi:type="xsd:double"&gt;14.6159523755533&lt;/D&gt;&lt;D xsi:type="xsd:double"&gt;15.0998704823205&lt;/D&gt;&lt;D xsi:type="xsd:double"&gt;15.3002329688624&lt;/D&gt;&lt;D xsi:type="xsd:double"&gt;15.1075885713932&lt;/D&gt;&lt;D xsi:type="xsd:double"&gt;15.4196252953507&lt;/D&gt;&lt;/FQL&gt;&lt;FQL&gt;&lt;Q&gt;UAE^P_PRICE(0)/P_PRICE_HIGH_PR(0,,,,,,"PRICE","INTRA","52W")&lt;/Q&gt;&lt;R&gt;1&lt;/R&gt;&lt;C&gt;1&lt;/C&gt;&lt;D xsi:type="xsd:double"&gt;0.9167878&lt;/D&gt;&lt;/FQL&gt;&lt;FQL&gt;&lt;Q&gt;CNYA^FG_TOTAL_RETURNC(0,-12AM)&lt;/Q&gt;&lt;R&gt;1&lt;/R&gt;&lt;C&gt;1&lt;/C&gt;&lt;D xsi:type="xsd:double"&gt;-8.156037&lt;/D&gt;&lt;/FQL&gt;&lt;FQL&gt;&lt;Q&gt;REFVNDISC-FDS^FG_YIELD(NOW,,,0)&lt;/Q&gt;&lt;R&gt;1&lt;/R&gt;&lt;C&gt;1&lt;/C&gt;&lt;D xsi:type="xsd:double"&gt;3&lt;/D&gt;&lt;/FQL&gt;&lt;FQL&gt;&lt;Q&gt;EWW^FMA_EVAL_EBITDA(NTMA,0,,,"PORTAGG","MEANR")&lt;/Q&gt;&lt;R&gt;1&lt;/R&gt;&lt;C&gt;1&lt;/C&gt;&lt;D xsi:type="xsd:double"&gt;6.24846869228545&lt;/D&gt;&lt;/FQL&gt;&lt;FQL&gt;&lt;Q&gt;TRYAE10Y-FDS^FG_YIELD(-10AY,0,Y,,"YTM")&lt;/Q&gt;&lt;R&gt;10&lt;/R&gt;&lt;C&gt;1&lt;/C&gt;&lt;D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xsi:type="xsd:string"&gt;@NA&lt;/D&gt;&lt;/FQL&gt;&lt;FQL&gt;&lt;Q&gt;USDSAR^FG_PRICE(0)&lt;/Q&gt;&lt;R&gt;1&lt;/R&gt;&lt;C&gt;1&lt;/C&gt;&lt;D xsi:type="xsd:double"&gt;3.7504&lt;/D&gt;&lt;/FQL&gt;&lt;FQL&gt;&lt;Q&gt;USDBRL^FG_PRICE_CHANGE(0,-1AY)&lt;/Q&gt;&lt;R&gt;1&lt;/R&gt;&lt;C&gt;1&lt;/C&gt;&lt;D xsi:type="xsd:double"&gt;3.073299&lt;/D&gt;&lt;/FQL&gt;&lt;FQL&gt;&lt;Q&gt;USDIDR^FG_COMPANY_NAME&lt;/Q&gt;&lt;R&gt;1&lt;/R&gt;&lt;C&gt;1&lt;/C&gt;&lt;D xsi:type="xsd:string"&gt;Indonesian Rupiah per U.S. Dollar&lt;/D&gt;&lt;/FQL&gt;&lt;FQL&gt;&lt;Q&gt;TRYJP10Y-FDS^FG_YIELD(-10AY,0,Y,,"YTM")&lt;/Q&gt;&lt;R&gt;10&lt;/R&gt;&lt;C&gt;1&lt;/C&gt;&lt;D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xsi:type="xsd:double"&gt;0.6127&lt;/D&gt;&lt;/FQL&gt;&lt;FQL&gt;&lt;Q&gt;CC_BR^FG_COMPANY_NAME&lt;/Q&gt;&lt;R&gt;1&lt;/R&gt;&lt;C&gt;1&lt;/C&gt;&lt;D xsi:type="xsd:string"&gt;Brazil&lt;/D&gt;&lt;/FQL&gt;&lt;FQL&gt;&lt;Q&gt;USDKRW^FG_PRICE(0)&lt;/Q&gt;&lt;R&gt;1&lt;/R&gt;&lt;C&gt;1&lt;/C&gt;&lt;D xsi:type="xsd:double"&gt;1354.95&lt;/D&gt;&lt;/FQL&gt;&lt;FQL&gt;&lt;Q&gt;TUR^FMA_PE(LTMA,-10AY,0,AM,"PORTAGG","MEANR")&lt;/Q&gt;&lt;R&gt;121&lt;/R&gt;&lt;C&gt;1&lt;/C&gt;&lt;D xsi:type="xsd:double"&gt;9.98513311862473&lt;/D&gt;&lt;D xsi:type="xsd:double"&gt;10.2345196244512&lt;/D&gt;&lt;D xsi:type="xsd:double"&gt;10.7134618741698&lt;/D&gt;&lt;D xsi:type="xsd:double"&gt;10.3170100295808&lt;/D&gt;&lt;D xsi:type="xsd:double"&gt;10.674822858874&lt;/D&gt;&lt;D xsi:type="xsd:double"&gt;10.4004087720125&lt;/D&gt;&lt;D xsi:type="xsd:double"&gt;11.0795207370658&lt;/D&gt;&lt;D xsi:type="xsd:double"&gt;11.1008158682084&lt;/D&gt;&lt;D xsi:type="xsd:double"&gt;12.1369073121561&lt;/D&gt;&lt;D xsi:type="xsd:double"&gt;11.9748651266698&lt;/D&gt;&lt;D xsi:type="xsd:double"&gt;11.7509876606223&lt;/D&gt;&lt;D xsi:type="xsd:double"&gt;11.6942712353265&lt;/D&gt;&lt;D xsi:type="xsd:double"&gt;11.9026551184111&lt;/D&gt;&lt;D xsi:type="xsd:double"&gt;11.4457881207154&lt;/D&gt;&lt;D xsi:type="xsd:double"&gt;11.4996496795064&lt;/D&gt;&lt;D xsi:type="xsd:double"&gt;10.9166913860562&lt;/D&gt;&lt;D xsi:type="xsd:double"&gt;10.6318604239127&lt;/D&gt;&lt;D xsi:type="xsd:double"&gt;10.9556289963821&lt;/D&gt;&lt;D xsi:type="xsd:double"&gt;11.3417296947105&lt;/D&gt;&lt;D xsi:type="xsd:double"&gt;10.1704926976272&lt;/D&gt;&lt;D xsi:type="xsd:double"&gt;9.6571973471253&lt;/D&gt;&lt;D xsi:type="xsd:double"&gt;9.65594180093373&lt;/D&gt;&lt;D xsi:type="xsd:double"&gt;9.83680479118545&lt;/D&gt;&lt;D xsi:type="xsd:double"&gt;9.89576459365792&lt;/D&gt;&lt;D xsi:type="xsd:double"&gt;9.56370566321474&lt;/D&gt;&lt;D xsi:type="xsd:double"&gt;9.4003335441376&lt;/D&gt;&lt;D xsi:type="xsd:double"&gt;9.79200039985501&lt;/D&gt;&lt;D xsi:type="xsd:double"&gt;9.49335668200506&lt;/D&gt;&lt;D xsi:type="xsd:double"&gt;9.36880386291964&lt;/D&gt;&lt;D xsi:type="xsd:double"&gt;9.31418515531664&lt;/D&gt;&lt;D xsi:type="xsd:double"&gt;8.92447494450595&lt;/D&gt;&lt;D xsi:type="xsd:double"&gt;9.00858118836742&lt;/D&gt;&lt;D xsi:type="xsd:double"&gt;9.32582652232029&lt;/D&gt;&lt;D xsi:type="xsd:double"&gt;10.0518872123403&lt;/D&gt;&lt;D xsi:type="xsd:double"&gt;9.84499741559439&lt;/D&gt;&lt;D xsi:type="xsd:double"&gt;9.71343379516323&lt;/D&gt;&lt;D xsi:type="xsd:double"&gt;9.74728589457928&lt;/D&gt;&lt;D xsi:type="xsd:double"&gt;9.64916558016753&lt;/D&gt;&lt;D xsi:type="xsd:double"&gt;9.80407795366612&lt;/D&gt;&lt;D xsi:type="xsd:double"&gt;9.47434468056393&lt;/D&gt;&lt;D xsi:type="xsd:double"&gt;9.40960371236182&lt;/D&gt;&lt;D xsi:type="xsd:double"&gt;9.14788254073738&lt;/D&gt;&lt;D xsi:type="xsd:double"&gt;8.87312362116291&lt;/D&gt;&lt;D xsi:type="xsd:double"&gt;8.73326865868488&lt;/D&gt;&lt;D xsi:type="xsd:double"&gt;9.05844266850979&lt;/D&gt;&lt;D xsi:type="xsd:double"&gt;9.08109711466462&lt;/D&gt;&lt;D xsi:type="xsd:double"&gt;9.14654616654227&lt;/D&gt;&lt;D xsi:type="xsd:double"&gt;8.84805075605196&lt;/D&gt;&lt;D xsi:type="xsd:double"&gt;8.52178854263058&lt;/D&gt;&lt;D xsi:type="xsd:double"&gt;8.14681719468707&lt;/D&gt;&lt;D xsi:type="xsd:double"&gt;7.76231246457537&lt;/D&gt;&lt;D xsi:type="xsd:double"&gt;7.36379810236724&lt;/D&gt;&lt;D xsi:type="xsd:double"&gt;7.46700174113523&lt;/D&gt;&lt;D xsi:type="xsd:double"&gt;7.5819444160627&lt;/D&gt;&lt;D xsi:type="xsd:double"&gt;6.90629407842536&lt;/D&gt;&lt;D xsi:type="xsd:double"&gt;6.52968694298043&lt;/D&gt;&lt;D xsi:type="xsd:double"&gt;7.01295179396455&lt;/D&gt;&lt;D xsi:type="xsd:double"&gt;7.2792640252697&lt;/D&gt;&lt;D xsi:type="xsd:double"&gt;7.45343077719557&lt;/D&gt;&lt;D xsi:type="xsd:double"&gt;7.268113744096&lt;/D&gt;&lt;D xsi:type="xsd:double"&gt;6.95084271763806&lt;/D&gt;&lt;D xsi:type="xsd:double"&gt;7.16786789937583&lt;/D&gt;&lt;D xsi:type="xsd:double"&gt;7.45214783771531&lt;/D&gt;&lt;D xsi:type="xsd:double"&gt;7.45230382904439&lt;/D&gt;&lt;D xsi:type="xsd:double"&gt;7.67264234045757&lt;/D&gt;&lt;D xsi:type="xsd:double"&gt;7.34244095988692&lt;/D&gt;&lt;D xsi:type="xsd:double"&gt;8.20958056538277&lt;/D&gt;&lt;D xsi:type="xsd:double"&gt;8.82397850687227&lt;/D&gt;&lt;D xsi:type="xsd:double"&gt;9.53087487025108&lt;/D&gt;&lt;D xsi:type="xsd:double"&gt;9.28817484720568&lt;/D&gt;&lt;D xsi:type="xsd:double"&gt;7.78033586205657&lt;/D&gt;&lt;D xsi:type="xsd:double"&gt;7.82160345596527&lt;/D&gt;&lt;D xsi:type="xsd:double"&gt;8.1655443115512&lt;/D&gt;&lt;D xsi:type="xsd:double"&gt;9.19642184017908&lt;/D&gt;&lt;D xsi:type="xsd:double"&gt;9.69855773414091&lt;/D&gt;&lt;D xsi:type="xsd:double"&gt;9.7445021778098&lt;/D&gt;&lt;D xsi:type="xsd:double"&gt;10.1061452358483&lt;/D&gt;&lt;D xsi:type="xsd:double"&gt;11.0679961256138&lt;/D&gt;&lt;D xsi:type="xsd:double"&gt;12.38493825725&lt;/D&gt;&lt;D xsi:type="xsd:double"&gt;12.7254296203508&lt;/D&gt;&lt;D xsi:type="xsd:double"&gt;13.5199657887803&lt;/D&gt;&lt;D xsi:type="xsd:double"&gt;12.2789976302974&lt;/D&gt;&lt;D xsi:type="xsd:double"&gt;11.4003255626639&lt;/D&gt;&lt;D xsi:type="xsd:double"&gt;10.7459625067498&lt;/D&gt;&lt;D xsi:type="xsd:double"&gt;10.2879999493833&lt;/D&gt;&lt;D xsi:type="xsd:double"&gt;9.66765841432761&lt;/D&gt;&lt;D xsi:type="xsd:double"&gt;9.01785725714687&lt;/D&gt;&lt;D xsi:type="xsd:double"&gt;8.43646600760143&lt;/D&gt;&lt;D xsi:type="xsd:double"&gt;7.76543577494811&lt;/D&gt;&lt;D xsi:type="xsd:double"&gt;7.12877384450633&lt;/D&gt;&lt;D xsi:type="xsd:double"&gt;7.23818239367766&lt;/D&gt;&lt;D xsi:type="xsd:double"&gt;7.79242891673102&lt;/D&gt;&lt;D xsi:type="xsd:double"&gt;7.2191462977111&lt;/D&gt;&lt;D xsi:type="xsd:double"&gt;6.06624200388052&lt;/D&gt;&lt;D xsi:type="xsd:double"&gt;5.76391369660016&lt;/D&gt;&lt;D xsi:type="xsd:double"&gt;5.81912198834113&lt;/D&gt;&lt;D xsi:type="xsd:double"&gt;5.38052534514385&lt;/D&gt;&lt;D xsi:type="xsd:double"&gt;5.5322974376761&lt;/D&gt;&lt;D xsi:type="xsd:double"&gt;5.07261079467859&lt;/D&gt;&lt;D xsi:type="xsd:double"&gt;5.03566678259594&lt;/D&gt;&lt;D xsi:type="xsd:double"&gt;4.90469305234085&lt;/D&gt;&lt;D xsi:type="xsd:double"&gt;5.03003686350034&lt;/D&gt;&lt;D xsi:type="xsd:double"&gt;4.86575604570143&lt;/D&gt;&lt;D xsi:type="xsd:double"&gt;5.00421266312151&lt;/D&gt;&lt;D xsi:type="xsd:double"&gt;5.12852767806735&lt;/D&gt;&lt;D xsi:type="xsd:double"&gt;4.56531023569985&lt;/D&gt;&lt;D xsi:type="xsd:double"&gt;4.71962090141564&lt;/D&gt;&lt;D xsi:type="xsd:double"&gt;4.71833828826299&lt;/D&gt;&lt;D xsi:type="xsd:double"&gt;4.53083511307748&lt;/D&gt;&lt;D xsi:type="xsd:double"&gt;4.89208307489996&lt;/D&gt;&lt;D xsi:type="xsd:double"&gt;5.50453262604739&lt;/D&gt;&lt;D xsi:type="xsd:double"&gt;6.17330601880521&lt;/D&gt;&lt;D xsi:type="xsd:double"&gt;6.24570160207609&lt;/D&gt;&lt;D xsi:type="xsd:double"&gt;6.42647231999392&lt;/D&gt;&lt;D xsi:type="xsd:double"&gt;5.66966665995843&lt;/D&gt;&lt;D xsi:type="xsd:double"&gt;5.72542875570841&lt;/D&gt;&lt;D xsi:type="xsd:double"&gt;5.85505708175657&lt;/D&gt;&lt;D xsi:type="xsd:double"&gt;6.74277943772088&lt;/D&gt;&lt;D xsi:type="xsd:double"&gt;6.53560629005997&lt;/D&gt;&lt;D xsi:type="xsd:double"&gt;6.55802096891385&lt;/D&gt;&lt;D xsi:type="xsd:double"&gt;6.6524438603825&lt;/D&gt;&lt;/FQL&gt;&lt;FQL&gt;&lt;Q&gt;CPALM-FDS^FG_PRICE(0)&lt;/Q&gt;&lt;R&gt;1&lt;/R&gt;&lt;C&gt;1&lt;/C&gt;&lt;D xsi:type="xsd:double"&gt;3895&lt;/D&gt;&lt;/FQL&gt;&lt;FQL&gt;&lt;Q&gt;TIOS-FDS^FG_PRICE_MAVG(0,,,,30)&lt;/Q&gt;&lt;R&gt;1&lt;/R&gt;&lt;C&gt;1&lt;/C&gt;&lt;D xsi:type="xsd:double"&gt;111.71067&lt;/D&gt;&lt;/FQL&gt;&lt;FQL&gt;&lt;Q&gt;FC0000ID^FG_PRICE(0)&lt;/Q&gt;&lt;R&gt;1&lt;/R&gt;&lt;C&gt;1&lt;/C&gt;&lt;D xsi:type="xsd:double"&gt;1153.8987&lt;/D&gt;&lt;/FQL&gt;&lt;FQL&gt;&lt;Q&gt;SET-BKK^FG_PRICE_MAVG(0,,,,60)&lt;/Q&gt;&lt;R&gt;1&lt;/R&gt;&lt;C&gt;1&lt;/C&gt;&lt;D xsi:type="xsd:double"&gt;1376.5228&lt;/D&gt;&lt;/FQL&gt;&lt;FQL&gt;&lt;Q&gt;EWT^FG_PRICE(0)&lt;/Q&gt;&lt;R&gt;1&lt;/R&gt;&lt;C&gt;1&lt;/C&gt;&lt;D xsi:type="xsd:double"&gt;50.98&lt;/D&gt;&lt;/FQL&gt;&lt;FQL&gt;&lt;Q&gt;INDA^FG_TOTAL_RETURNC(0,-12AM)&lt;/Q&gt;&lt;R&gt;1&lt;/R&gt;&lt;C&gt;1&lt;/C&gt;&lt;D xsi:type="xsd:double"&gt;28.717434&lt;/D&gt;&lt;/FQL&gt;&lt;FQL&gt;&lt;Q&gt;EIDO^FG_TOTAL_RETURNC(0,-12AM)&lt;/Q&gt;&lt;R&gt;1&lt;/R&gt;&lt;C&gt;1&lt;/C&gt;&lt;D xsi:type="xsd:double"&gt;-6.813824&lt;/D&gt;&lt;/FQL&gt;&lt;FQL&gt;&lt;Q&gt;URTH^P_PRICE(0)/P_PRICE_HIGH_PR(0,,,,,,"PRICE","INTRA","52W")&lt;/Q&gt;&lt;R&gt;1&lt;/R&gt;&lt;C&gt;1&lt;/C&gt;&lt;D xsi:type="xsd:double"&gt;0.9978917&lt;/D&gt;&lt;/FQL&gt;&lt;FQL&gt;&lt;Q&gt;SPY^FMA_COS_UP("EPS","1M",+1,NOW,,,"PORTAGG","MEANR")&lt;/Q&gt;&lt;R&gt;1&lt;/R&gt;&lt;C&gt;1&lt;/C&gt;&lt;D xsi:type="xsd:double"&gt;276&lt;/D&gt;&lt;/FQL&gt;&lt;FQL&gt;&lt;Q&gt;EPU^FMA_COS_UP("EPS","1M",+1,NOW,,,"PORTAGG","MEANR")&lt;/Q&gt;&lt;R&gt;1&lt;/R&gt;&lt;C&gt;1&lt;/C&gt;&lt;D xsi:type="xsd:double"&gt;11&lt;/D&gt;&lt;/FQL&gt;&lt;FQL&gt;&lt;Q&gt;TRYZA10Y-FDS^PCTCHG(FG_YIELD(0,,,,"YTM"),FG_YIELD(-1AM,,,,"YTM"))&lt;/Q&gt;&lt;R&gt;1&lt;/R&gt;&lt;C&gt;1&lt;/C&gt;&lt;D xsi:type="xsd:double"&gt;-3.5083616&lt;/D&gt;&lt;/FQL&gt;&lt;FQL&gt;&lt;Q&gt;TRYPH10Y-FDS^FG_YIELD(0,,,,"YTM")&lt;/Q&gt;&lt;R&gt;1&lt;/R&gt;&lt;C&gt;1&lt;/C&gt;&lt;D xsi:type="xsd:double"&gt;6.5816836&lt;/D&gt;&lt;/FQL&gt;&lt;FQL&gt;&lt;Q&gt;UAE^FG_FCF_YIELD_NTM(0)&lt;/Q&gt;&lt;R&gt;1&lt;/R&gt;&lt;C&gt;1&lt;/C&gt;&lt;D xsi:type="xsd:double"&gt;10.0643100007889&lt;/D&gt;&lt;/FQL&gt;&lt;FQL&gt;&lt;Q&gt;EWZ^FG_COMPANY_NAME&lt;/Q&gt;&lt;R&gt;1&lt;/R&gt;&lt;C&gt;1&lt;/C&gt;&lt;D xsi:type="xsd:string"&gt;iShares MSCI Brazil ETF&lt;/D&gt;&lt;/FQL&gt;&lt;FQL&gt;&lt;Q&gt;EPU^FMA_ROE(NTMA,-20AY,NOW,FY,"PORTAGG","MEANR")&lt;/Q&gt;&lt;R&gt;20&lt;/R&gt;&lt;C&gt;1&lt;/C&gt;&lt;D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xsi:type="xsd:double"&gt;12.0860263629473&lt;/D&gt;&lt;D xsi:type="xsd:double"&gt;15.0555657499397&lt;/D&gt;&lt;D xsi:type="xsd:double"&gt;13.6225814495131&lt;/D&gt;&lt;D xsi:type="xsd:double"&gt;12.9324474391171&lt;/D&gt;&lt;/FQL&gt;&lt;FQL&gt;&lt;Q&gt;TUR^FG_TOTAL_RETURNC(-10AY,0,AM)&lt;/Q&gt;&lt;R&gt;121&lt;/R&gt;&lt;C&gt;1&lt;/C&gt;&lt;D xsi:type="xsd:double"&gt;3.3434749&lt;/D&gt;&lt;D xsi:type="xsd:double"&gt;1.9117594&lt;/D&gt;&lt;D xsi:type="xsd:double"&gt;3.4702182&lt;/D&gt;&lt;D xsi:type="xsd:double"&gt;-6.038606&lt;/D&gt;&lt;D xsi:type="xsd:double"&gt;-0.35808682&lt;/D&gt;&lt;D xsi:type="xsd:double"&gt;-4.9744606&lt;/D&gt;&lt;D xsi:type="xsd:double"&gt;7.3646426&lt;/D&gt;&lt;D xsi:type="xsd:double"&gt;-3.058952&lt;/D&gt;&lt;D xsi:type="xsd:double"&gt;7.9173803&lt;/D&gt;&lt;D xsi:type="xsd:double"&gt;-8.966864&lt;/D&gt;&lt;D xsi:type="xsd:double"&gt;-11.387968&lt;/D&gt;&lt;D xsi:type="xsd:double"&gt;1.5817285&lt;/D&gt;&lt;D xsi:type="xsd:double"&gt;10.9429&lt;/D&gt;&lt;D xsi:type="xsd:double"&gt;-11.6959095&lt;/D&gt;&lt;D xsi:type="xsd:double"&gt;4.492986&lt;/D&gt;&lt;D xsi:type="xsd:double"&gt;-14.143599&lt;/D&gt;&lt;D xsi:type="xsd:double"&gt;-6.599492&lt;/D&gt;&lt;D xsi:type="xsd:double"&gt;9.385109&lt;/D&gt;&lt;D xsi:type="xsd:double"&gt;3.4516692&lt;/D&gt;&lt;D xsi:type="xsd:double"&gt;-12.059098&lt;/D&gt;&lt;D xsi:type="xsd:double"&gt;-6.9379625&lt;/D&gt;&lt;D xsi:type="xsd:double"&gt;6.350124&lt;/D&gt;&lt;D xsi:type="xsd:double"&gt;17.200779&lt;/D&gt;&lt;D xsi:type="xsd:double"&gt;5.2114964&lt;/D&gt;&lt;D xsi:type="xsd:double"&gt;-13.482899&lt;/D&gt;&lt;D xsi:type="xsd:double"&gt;0.4878044&lt;/D&gt;&lt;D xsi:type="xsd:double"&gt;8.66865&lt;/D&gt;&lt;D xsi:type="xsd:double"&gt;-4.278845&lt;/D&gt;&lt;D xsi:type="xsd:double"&gt;-4.796582&lt;/D&gt;&lt;D xsi:type="xsd:double"&gt;-2.6642025&lt;/D&gt;&lt;D xsi:type="xsd:double"&gt;-11.21952&lt;/D&gt;&lt;D xsi:type="xsd:double"&gt;-0.5799711&lt;/D&gt;&lt;D xsi:type="xsd:double"&gt;-0.85680485&lt;/D&gt;&lt;D xsi:type="xsd:double"&gt;11.848629&lt;/D&gt;&lt;D xsi:type="xsd:double"&gt;1.5807033&lt;/D&gt;&lt;D xsi:type="xsd:double"&gt;-0.8463025&lt;/D&gt;&lt;D xsi:type="xsd:double"&gt;9.03083&lt;/D&gt;&lt;D xsi:type="xsd:double"&gt;5.9343457&lt;/D&gt;&lt;D xsi:type="xsd:double"&gt;6.9256544&lt;/D&gt;&lt;D xsi:type="xsd:double"&gt;-0.36571622&lt;/D&gt;&lt;D xsi:type="xsd:double"&gt;4.4505596&lt;/D&gt;&lt;D xsi:type="xsd:double"&gt;-7.7750864&lt;/D&gt;&lt;D xsi:type="xsd:double"&gt;-5.787092&lt;/D&gt;&lt;D xsi:type="xsd:double"&gt;2.9575229&lt;/D&gt;&lt;D xsi:type="xsd:double"&gt;8.460951&lt;/D&gt;&lt;D xsi:type="xsd:double"&gt;2.0658374&lt;/D&gt;&lt;D xsi:type="xsd:double"&gt;-5.1823797&lt;/D&gt;&lt;D xsi:type="xsd:double"&gt;-9.383064&lt;/D&gt;&lt;D xsi:type="xsd:double"&gt;-13.616365&lt;/D&gt;&lt;D xsi:type="xsd:double"&gt;-11.59724&lt;/D&gt;&lt;D xsi:type="xsd:double"&gt;-3.7965775&lt;/D&gt;&lt;D xsi:type="xsd:double"&gt;-22.727276&lt;/D&gt;&lt;D xsi:type="xsd:double"&gt;0.9882331&lt;/D&gt;&lt;D xsi:type="xsd:double"&gt;19.012129&lt;/D&gt;&lt;D xsi:type="xsd:double"&gt;-0.274086&lt;/D&gt;&lt;D xsi:type="xsd:double"&gt;-5.4574013&lt;/D&gt;&lt;D xsi:type="xsd:double"&gt;9.641325&lt;/D&gt;&lt;D xsi:type="xsd:double"&gt;6.26899&lt;/D&gt;&lt;D xsi:type="xsd:double"&gt;-2.8959572&lt;/D&gt;&lt;D xsi:type="xsd:double"&gt;-9.057432&lt;/D&gt;&lt;D xsi:type="xsd:double"&gt;-15.870446&lt;/D&gt;&lt;D xsi:type="xsd:double"&gt;11.462045&lt;/D&gt;&lt;D xsi:type="xsd:double"&gt;10.855126&lt;/D&gt;&lt;D xsi:type="xsd:double"&gt;-1.1990428&lt;/D&gt;&lt;D xsi:type="xsd:double"&gt;3.6003232&lt;/D&gt;&lt;D xsi:type="xsd:double"&gt;-6.716132&lt;/D&gt;&lt;D xsi:type="xsd:double"&gt;10.464632&lt;/D&gt;&lt;D xsi:type="xsd:double"&gt;2.153325&lt;/D&gt;&lt;D xsi:type="xsd:double"&gt;9.564888&lt;/D&gt;&lt;D xsi:type="xsd:double"&gt;-5.306399&lt;/D&gt;&lt;D xsi:type="xsd:double"&gt;-29.573393&lt;/D&gt;&lt;D xsi:type="xsd:double"&gt;3.388095&lt;/D&gt;&lt;D xsi:type="xsd:double"&gt;0.99304914&lt;/D&gt;&lt;D xsi:type="xsd:double"&gt;10.869492&lt;/D&gt;&lt;D xsi:type="xsd:double"&gt;5.3571463&lt;/D&gt;&lt;D xsi:type="xsd:double"&gt;-14.152545&lt;/D&gt;&lt;D xsi:type="xsd:double"&gt;-0.83909035&lt;/D&gt;&lt;D xsi:type="xsd:double"&gt;0&lt;/D&gt;&lt;D xsi:type="xsd:double"&gt;10.502744&lt;/D&gt;&lt;D xsi:type="xsd:double"&gt;10.540926&lt;/D&gt;&lt;D xsi:type="xsd:double"&gt;11.89698&lt;/D&gt;&lt;D xsi:type="xsd:double"&gt;8.659113&lt;/D&gt;&lt;D xsi:type="xsd:double"&gt;-6.0860753&lt;/D&gt;&lt;D xsi:type="xsd:double"&gt;-14.858574&lt;/D&gt;&lt;D xsi:type="xsd:double"&gt;0.63078403&lt;/D&gt;&lt;D xsi:type="xsd:double"&gt;-5.6752205&lt;/D&gt;&lt;D xsi:type="xsd:double"&gt;-2.73723&lt;/D&gt;&lt;D xsi:type="xsd:double"&gt;9.099436&lt;/D&gt;&lt;D xsi:type="xsd:double"&gt;-4.342222&lt;/D&gt;&lt;D xsi:type="xsd:double"&gt;-7.5955095&lt;/D&gt;&lt;D xsi:type="xsd:double"&gt;6.809342&lt;/D&gt;&lt;D xsi:type="xsd:double"&gt;-21.737677&lt;/D&gt;&lt;D xsi:type="xsd:double"&gt;20.923435&lt;/D&gt;&lt;D xsi:type="xsd:double"&gt;-3.044957&lt;/D&gt;&lt;D xsi:type="xsd:double"&gt;-1.8444598&lt;/D&gt;&lt;D xsi:type="xsd:double"&gt;17.369223&lt;/D&gt;&lt;D xsi:type="xsd:double"&gt;-10.47166&lt;/D&gt;&lt;D xsi:type="xsd:double"&gt;-4.2200146&lt;/D&gt;&lt;D xsi:type="xsd:double"&gt;-6.2273026&lt;/D&gt;&lt;D xsi:type="xsd:double"&gt;19.535149&lt;/D&gt;&lt;D xsi:type="xsd:double"&gt;11.620367&lt;/D&gt;&lt;D xsi:type="xsd:double"&gt;11.571956&lt;/D&gt;&lt;D xsi:type="xsd:double"&gt;10.743499&lt;/D&gt;&lt;D xsi:type="xsd:double"&gt;18.176437&lt;/D&gt;&lt;D xsi:type="xsd:double"&gt;2.2266746&lt;/D&gt;&lt;D xsi:type="xsd:double"&gt;-4.8589826&lt;/D&gt;&lt;D xsi:type="xsd:double"&gt;2.8764248&lt;/D&gt;&lt;D xsi:type="xsd:double"&gt;-2.9671907&lt;/D&gt;&lt;D xsi:type="xsd:double"&gt;-9.732426&lt;/D&gt;&lt;D xsi:type="xsd:double"&gt;-1.0933638&lt;/D&gt;&lt;D xsi:type="xsd:double"&gt;7.881272&lt;/D&gt;&lt;D xsi:type="xsd:double"&gt;13.851988&lt;/D&gt;&lt;D xsi:type="xsd:double"&gt;4.1666627&lt;/D&gt;&lt;D xsi:type="xsd:double"&gt;-1.5200019&lt;/D&gt;&lt;D xsi:type="xsd:double"&gt;-4.7928514&lt;/D&gt;&lt;D xsi:type="xsd:double"&gt;-0.4266262&lt;/D&gt;&lt;D xsi:type="xsd:double"&gt;-2.259612&lt;/D&gt;&lt;D xsi:type="xsd:double"&gt;13.496744&lt;/D&gt;&lt;D xsi:type="xsd:double"&gt;-8.873278&lt;/D&gt;&lt;D xsi:type="xsd:double"&gt;7.7098846&lt;/D&gt;&lt;D xsi:type="xsd:double"&gt;14.395547&lt;/D&gt;&lt;/FQL&gt;&lt;FQL&gt;&lt;Q&gt;KSA^FMA_PE(NTMA,-10AY,0,AM,"PORTAGG","MEANR")&lt;/Q&gt;&lt;R&gt;121&lt;/R&gt;&lt;C&gt;1&lt;/C&gt;&lt;D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xsi:type="xsd:double"&gt;12.796116734632&lt;/D&gt;&lt;D xsi:type="xsd:double"&gt;12.0827648320612&lt;/D&gt;&lt;D xsi:type="xsd:double"&gt;12.8862688008121&lt;/D&gt;&lt;D xsi:type="xsd:double"&gt;11.1533004555651&lt;/D&gt;&lt;D xsi:type="xsd:double"&gt;11.4599338058365&lt;/D&gt;&lt;D xsi:type="xsd:double"&gt;12.8790247161357&lt;/D&gt;&lt;D xsi:type="xsd:double"&gt;12.9502714854982&lt;/D&gt;&lt;D xsi:type="xsd:double"&gt;13.6364927127493&lt;/D&gt;&lt;D xsi:type="xsd:double"&gt;13.6959097475837&lt;/D&gt;&lt;D xsi:type="xsd:double"&gt;13.6167798391518&lt;/D&gt;&lt;D xsi:type="xsd:double"&gt;12.6721823766841&lt;/D&gt;&lt;D xsi:type="xsd:double"&gt;12.5243584746743&lt;/D&gt;&lt;D xsi:type="xsd:double"&gt;11.5222181010548&lt;/D&gt;&lt;D xsi:type="xsd:double"&gt;13.4024772874064&lt;/D&gt;&lt;D xsi:type="xsd:double"&gt;14.0389781159944&lt;/D&gt;&lt;D xsi:type="xsd:double"&gt;14.3475670250988&lt;/D&gt;&lt;D xsi:type="xsd:double"&gt;14.4220166240634&lt;/D&gt;&lt;D xsi:type="xsd:double"&gt;14.1316002272573&lt;/D&gt;&lt;D xsi:type="xsd:double"&gt;13.7600435430991&lt;/D&gt;&lt;D xsi:type="xsd:double"&gt;13.5438162159503&lt;/D&gt;&lt;D xsi:type="xsd:double"&gt;13.5872037708754&lt;/D&gt;&lt;D xsi:type="xsd:double"&gt;14.5906668998532&lt;/D&gt;&lt;D xsi:type="xsd:double"&gt;13.8102395208923&lt;/D&gt;&lt;D xsi:type="xsd:double"&gt;14.054036123762&lt;/D&gt;&lt;D xsi:type="xsd:double"&gt;13.0218136447627&lt;/D&gt;&lt;D xsi:type="xsd:double"&gt;12.9568947926625&lt;/D&gt;&lt;D xsi:type="xsd:double"&gt;13.0861289562344&lt;/D&gt;&lt;D xsi:type="xsd:double"&gt;14.0237725786812&lt;/D&gt;&lt;D xsi:type="xsd:double"&gt;13.7159630940363&lt;/D&gt;&lt;D xsi:type="xsd:double"&gt;14.5244247633374&lt;/D&gt;&lt;D xsi:type="xsd:double"&gt;14.9984238433415&lt;/D&gt;&lt;D xsi:type="xsd:double"&gt;14.7871905288623&lt;/D&gt;&lt;D xsi:type="xsd:double"&gt;15.1107804416075&lt;/D&gt;&lt;D xsi:type="xsd:double"&gt;15.1939086630641&lt;/D&gt;&lt;D xsi:type="xsd:double"&gt;13.8447906864698&lt;/D&gt;&lt;D xsi:type="xsd:double"&gt;13.4245000494262&lt;/D&gt;&lt;D xsi:type="xsd:double"&gt;13.72871375799&lt;/D&gt;&lt;D xsi:type="xsd:double"&gt;13.4814615291411&lt;/D&gt;&lt;D xsi:type="xsd:double"&gt;14.5921454967788&lt;/D&gt;&lt;D xsi:type="xsd:double"&gt;15.6071432211212&lt;/D&gt;&lt;D xsi:type="xsd:double"&gt;16.2000376020325&lt;/D&gt;&lt;D xsi:type="xsd:double"&gt;16.1937445013947&lt;/D&gt;&lt;D xsi:type="xsd:double"&gt;17.4480400198999&lt;/D&gt;&lt;D xsi:type="xsd:double"&gt;16.139202796857&lt;/D&gt;&lt;D xsi:type="xsd:double"&gt;16.929737181354&lt;/D&gt;&lt;D xsi:type="xsd:double"&gt;17.2879158224001&lt;/D&gt;&lt;D xsi:type="xsd:double"&gt;16.8461332798391&lt;/D&gt;&lt;D xsi:type="xsd:double"&gt;16.4919937084523&lt;/D&gt;&lt;D xsi:type="xsd:double"&gt;16.1511876056247&lt;/D&gt;&lt;D xsi:type="xsd:double"&gt;16.5116405156512&lt;/D&gt;&lt;D xsi:type="xsd:double"&gt;16.4747035412994&lt;/D&gt;&lt;D xsi:type="xsd:double"&gt;17.2642980383423&lt;/D&gt;&lt;D xsi:type="xsd:double"&gt;15.8446840428314&lt;/D&gt;&lt;D xsi:type="xsd:double"&gt;13.2295261215598&lt;/D&gt;&lt;D xsi:type="xsd:double"&gt;15.7920940831074&lt;/D&gt;&lt;D xsi:type="xsd:double"&gt;17.6950576164037&lt;/D&gt;&lt;D xsi:type="xsd:double"&gt;19.4368949135024&lt;/D&gt;&lt;D xsi:type="xsd:double"&gt;19.7142639954854&lt;/D&gt;&lt;D xsi:type="xsd:double"&gt;20.0034501030715&lt;/D&gt;&lt;D xsi:type="xsd:double"&gt;21.8012980294455&lt;/D&gt;&lt;D xsi:type="xsd:double"&gt;21.6250951609286&lt;/D&gt;&lt;D xsi:type="xsd:double"&gt;20.1811333152549&lt;/D&gt;&lt;D xsi:type="xsd:double"&gt;19.4695295303262&lt;/D&gt;&lt;D xsi:type="xsd:double"&gt;19.1912863912287&lt;/D&gt;&lt;D xsi:type="xsd:double"&gt;18.7177225503254&lt;/D&gt;&lt;D xsi:type="xsd:double"&gt;18.9821826135469&lt;/D&gt;&lt;D xsi:type="xsd:double"&gt;19.0400715316484&lt;/D&gt;&lt;D xsi:type="xsd:double"&gt;19.1074099735606&lt;/D&gt;&lt;D xsi:type="xsd:double"&gt;19.4303696760421&lt;/D&gt;&lt;D xsi:type="xsd:double"&gt;18.9745802440312&lt;/D&gt;&lt;D xsi:type="xsd:double"&gt;19.3008981363673&lt;/D&gt;&lt;D xsi:type="xsd:double"&gt;18.9578640466126&lt;/D&gt;&lt;D xsi:type="xsd:double"&gt;19.2187735834777&lt;/D&gt;&lt;D xsi:type="xsd:double"&gt;18.8778944474014&lt;/D&gt;&lt;D xsi:type="xsd:double"&gt;17.740556445429&lt;/D&gt;&lt;D xsi:type="xsd:double"&gt;18.9386564726299&lt;/D&gt;&lt;D xsi:type="xsd:double"&gt;19.1303430673292&lt;/D&gt;&lt;D xsi:type="xsd:double"&gt;19.1226657977619&lt;/D&gt;&lt;D xsi:type="xsd:double"&gt;19.5158598954483&lt;/D&gt;&lt;D xsi:type="xsd:double"&gt;17.1553029777745&lt;/D&gt;&lt;D xsi:type="xsd:double"&gt;15.985251300852&lt;/D&gt;&lt;D xsi:type="xsd:double"&gt;15.2814037977916&lt;/D&gt;&lt;D xsi:type="xsd:double"&gt;16.658427848148&lt;/D&gt;&lt;D xsi:type="xsd:double"&gt;15.4504867565062&lt;/D&gt;&lt;D xsi:type="xsd:double"&gt;15.0775417227412&lt;/D&gt;&lt;D xsi:type="xsd:double"&gt;14.9611781869174&lt;/D&gt;&lt;D xsi:type="xsd:double"&gt;14.0612470921547&lt;/D&gt;&lt;D xsi:type="xsd:double"&gt;14.8688337521389&lt;/D&gt;&lt;D xsi:type="xsd:double"&gt;15.1325061203302&lt;/D&gt;&lt;D xsi:type="xsd:double"&gt;13.9400490766107&lt;/D&gt;&lt;D xsi:type="xsd:double"&gt;16.2160059939581&lt;/D&gt;&lt;D xsi:type="xsd:double"&gt;16.5329965918049&lt;/D&gt;&lt;D xsi:type="xsd:double"&gt;17.0960432235426&lt;/D&gt;&lt;D xsi:type="xsd:double"&gt;17.5780711623101&lt;/D&gt;&lt;D xsi:type="xsd:double"&gt;17.1672454225802&lt;/D&gt;&lt;D xsi:type="xsd:double"&gt;16.4607406078661&lt;/D&gt;&lt;D xsi:type="xsd:double"&gt;15.7602725193746&lt;/D&gt;&lt;D xsi:type="xsd:double"&gt;16.4391806309737&lt;/D&gt;&lt;D xsi:type="xsd:double"&gt;17.2572984302491&lt;/D&gt;&lt;D xsi:type="xsd:double"&gt;18.4293325237892&lt;/D&gt;&lt;D xsi:type="xsd:double"&gt;18.8439885352931&lt;/D&gt;&lt;D xsi:type="xsd:double"&gt;18.5350308113686&lt;/D&gt;&lt;D xsi:type="xsd:double"&gt;17.7866043237829&lt;/D&gt;&lt;D xsi:type="xsd:double"&gt;17.0371127059869&lt;/D&gt;&lt;/FQL&gt;&lt;FQL&gt;&lt;Q&gt;FC0000BR^FG_PRICE(0)&lt;/Q&gt;&lt;R&gt;1&lt;/R&gt;&lt;C&gt;1&lt;/C&gt;&lt;D xsi:type="xsd:double"&gt;205.64725&lt;/D&gt;&lt;/FQL&gt;&lt;FQL&gt;&lt;Q&gt;INDA^FG_PRICE(0)&lt;/Q&gt;&lt;R&gt;1&lt;/R&gt;&lt;C&gt;1&lt;/C&gt;&lt;D xsi:type="xsd:double"&gt;52.97&lt;/D&gt;&lt;/FQL&gt;&lt;FQL&gt;&lt;Q&gt;EPU^FG_PRICE_MAVG(0,,,,30)&lt;/Q&gt;&lt;R&gt;1&lt;/R&gt;&lt;C&gt;1&lt;/C&gt;&lt;D xsi:type="xsd:double"&gt;41.05251&lt;/D&gt;&lt;/FQL&gt;&lt;FQL&gt;&lt;Q&gt;SET-BKK^P_PRICE(0)/P_PRICE_HIGH_PR(0,,,,,,"PRICE","INTRA","52W")&lt;/Q&gt;&lt;R&gt;1&lt;/R&gt;&lt;C&gt;1&lt;/C&gt;&lt;D xsi:type="xsd:double"&gt;0.87542975&lt;/D&gt;&lt;/FQL&gt;&lt;FQL&gt;&lt;Q&gt;INDA^FMA_COS_DOWN("EPS","1M",+1,NOW,,,"PORTAGG","MEANR")&lt;/Q&gt;&lt;R&gt;1&lt;/R&gt;&lt;C&gt;1&lt;/C&gt;&lt;D xsi:type="xsd:double"&gt;61&lt;/D&gt;&lt;/FQL&gt;&lt;FQL&gt;&lt;Q&gt;REFPHRREPO-FDS^PROPER_NAME(0,,,"SECURITY","NAME")&lt;/Q&gt;&lt;R&gt;1&lt;/R&gt;&lt;C&gt;1&lt;/C&gt;&lt;D xsi:type="xsd:string"&gt;Philippines Reverse Repo Rate - Overnight&lt;/D&gt;&lt;/FQL&gt;&lt;FQL&gt;&lt;Q&gt;MCHI^FMA_EVAL_EBITDA(NTMA,0,,,"PORTAGG","MEANR")&lt;/Q&gt;&lt;R&gt;1&lt;/R&gt;&lt;C&gt;1&lt;/C&gt;&lt;D xsi:type="xsd:double"&gt;9.46036782999679&lt;/D&gt;&lt;/FQL&gt;&lt;FQL&gt;&lt;Q&gt;EWZ^FMA_PE(NTMA,0,,,"PORTAGG","MEANR")&lt;/Q&gt;&lt;R&gt;1&lt;/R&gt;&lt;C&gt;1&lt;/C&gt;&lt;D xsi:type="xsd:double"&gt;7.57326528214669&lt;/D&gt;&lt;/FQL&gt;&lt;FQL&gt;&lt;Q&gt;USDTHB^FG_PRICE_CHANGE(0,-3AM)&lt;/Q&gt;&lt;R&gt;1&lt;/R&gt;&lt;C&gt;1&lt;/C&gt;&lt;D xsi:type="xsd:double"&gt;0.52740574&lt;/D&gt;&lt;/FQL&gt;&lt;FQL&gt;&lt;Q&gt;FC0000KR^FMA_EPS(NTMA,-20AY,0,CY,,"PORTAGG","MEANR")&lt;/Q&gt;&lt;R&gt;20&lt;/R&gt;&lt;C&gt;1&lt;/C&gt;&lt;D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xsi:type="xsd:double"&gt;35.9042781550385&lt;/D&gt;&lt;D xsi:type="xsd:double"&gt;42.8018507749476&lt;/D&gt;&lt;D xsi:type="xsd:double"&gt;51.3050657286793&lt;/D&gt;&lt;D xsi:type="xsd:double"&gt;35.3894151556571&lt;/D&gt;&lt;D xsi:type="xsd:double"&gt;41.7033181461674&lt;/D&gt;&lt;/FQL&gt;&lt;FQL&gt;&lt;Q&gt;W-FDS^FG_PRICE_CHANGE(0,-3AM)&lt;/Q&gt;&lt;R&gt;1&lt;/R&gt;&lt;C&gt;1&lt;/C&gt;&lt;D xsi:type="xsd:double"&gt;16.1909009812667&lt;/D&gt;&lt;/FQL&gt;&lt;FQL&gt;&lt;Q&gt;GREK^FG_TOTAL_RETURNC(0,-1AM)&lt;/Q&gt;&lt;R&gt;1&lt;/R&gt;&lt;C&gt;1&lt;/C&gt;&lt;D xsi:type="xsd:double"&gt;13.099634&lt;/D&gt;&lt;/FQL&gt;&lt;FQL&gt;&lt;Q&gt;TRYKR10Y-FDS^FG_YIELD_NAME&lt;/Q&gt;&lt;R&gt;1&lt;/R&gt;&lt;C&gt;1&lt;/C&gt;&lt;D xsi:type="xsd:string"&gt;South Korea Benchmark Bond - 10 Year&lt;/D&gt;&lt;/FQL&gt;&lt;FQL&gt;&lt;Q&gt;TRYBR10Y-FDS^PCTCHG(FG_YIELD(0,,,,"YTM"),FG_YIELD(-1AM,,,,"YTM"))&lt;/Q&gt;&lt;R&gt;1&lt;/R&gt;&lt;C&gt;1&lt;/C&gt;&lt;D xsi:type="xsd:double"&gt;0.5206302&lt;/D&gt;&lt;/FQL&gt;&lt;FQL&gt;&lt;Q&gt;UAE^FMA_DIV_YLD(NTMA,NOW,NOW,M,"PORTAGG","MEANR")&lt;/Q&gt;&lt;R&gt;1&lt;/R&gt;&lt;C&gt;1&lt;/C&gt;&lt;D xsi:type="xsd:double"&gt;5.6413885639115&lt;/D&gt;&lt;/FQL&gt;&lt;FQL&gt;&lt;Q&gt;VNM^FMA_PE(NTMA,-10AY,0,AM,"PORTAGG","MEANR")&lt;/Q&gt;&lt;R&gt;121&lt;/R&gt;&lt;C&gt;1&lt;/C&gt;&lt;D xsi:type="xsd:double"&gt;11.9748446455961&lt;/D&gt;&lt;D xsi:type="xsd:double"&gt;12.768429666081&lt;/D&gt;&lt;D xsi:type="xsd:double"&gt;12.7868979910246&lt;/D&gt;&lt;D xsi:type="xsd:double"&gt;12.8541478399004&lt;/D&gt;&lt;D xsi:type="xsd:double"&gt;12.20149943209&lt;/D&gt;&lt;D xsi:type="xsd:double"&gt;11.7946747199448&lt;/D&gt;&lt;D xsi:type="xsd:double"&gt;11.840300270377&lt;/D&gt;&lt;D xsi:type="xsd:double"&gt;11.2367283715175&lt;/D&gt;&lt;D xsi:type="xsd:double"&gt;12.1749285776459&lt;/D&gt;&lt;D xsi:type="xsd:double"&gt;12.9118371287957&lt;/D&gt;&lt;D xsi:type="xsd:double"&gt;11.8070820536156&lt;/D&gt;&lt;D xsi:type="xsd:double"&gt;13.5019561693428&lt;/D&gt;&lt;D xsi:type="xsd:double"&gt;13.2319823765981&lt;/D&gt;&lt;D xsi:type="xsd:double"&gt;13.8780131111383&lt;/D&gt;&lt;D xsi:type="xsd:double"&gt;14.7774800002214&lt;/D&gt;&lt;D xsi:type="xsd:double"&gt;13.5708191921001&lt;/D&gt;&lt;D xsi:type="xsd:double"&gt;13.6676655122121&lt;/D&gt;&lt;D xsi:type="xsd:double"&gt;15.4968099536097&lt;/D&gt;&lt;D xsi:type="xsd:double"&gt;14.7719326561515&lt;/D&gt;&lt;D xsi:type="xsd:double"&gt;11.8425603143384&lt;/D&gt;&lt;D xsi:type="xsd:string"&gt;@NA&lt;/D&gt;&lt;D xsi:type="xsd:double"&gt;13.9658088901423&lt;/D&gt;&lt;D xsi:type="xsd:double"&gt;14.9288879443417&lt;/D&gt;&lt;D xsi:type="xsd:double"&gt;12.7237922695705&lt;/D&gt;&lt;D xsi:type="xsd:double"&gt;12.9233018729413&lt;/D&gt;&lt;D xsi:type="xsd:double"&gt;12.3026182081815&lt;/D&gt;&lt;D xsi:type="xsd:double"&gt;12.483520780983&lt;/D&gt;&lt;D xsi:type="xsd:double"&gt;11.6327050632426&lt;/D&gt;&lt;D xsi:type="xsd:double"&gt;11.3972695235681&lt;/D&gt;&lt;D xsi:type="xsd:double"&gt;13.1674369112303&lt;/D&gt;&lt;D xsi:type="xsd:double"&gt;12.5408429742075&lt;/D&gt;&lt;D xsi:type="xsd:double"&gt;12.5433861743713&lt;/D&gt;&lt;D xsi:type="xsd:double"&gt;12.5504470311652&lt;/D&gt;&lt;D xsi:type="xsd:double"&gt;13.2736914088181&lt;/D&gt;&lt;D xsi:type="xsd:double"&gt;13.1172401789193&lt;/D&gt;&lt;D xsi:type="xsd:double"&gt;13.7524648402614&lt;/D&gt;&lt;D xsi:type="xsd:double"&gt;14.4983250467125&lt;/D&gt;&lt;D xsi:type="xsd:double"&gt;14.6605478033657&lt;/D&gt;&lt;D xsi:type="xsd:double"&gt;14.8026172417235&lt;/D&gt;&lt;D xsi:type="xsd:double"&gt;15.6911109063772&lt;/D&gt;&lt;D xsi:type="xsd:double"&gt;16.1644354911955&lt;/D&gt;&lt;D xsi:type="xsd:double"&gt;16.2129544982676&lt;/D&gt;&lt;D xsi:type="xsd:double"&gt;17.0580999639639&lt;/D&gt;&lt;D xsi:type="xsd:double"&gt;17.5745216033245&lt;/D&gt;&lt;D xsi:type="xsd:double"&gt;20.2463460480295&lt;/D&gt;&lt;D xsi:type="xsd:double"&gt;19.7001673746152&lt;/D&gt;&lt;D xsi:type="xsd:double"&gt;20.9071496975531&lt;/D&gt;&lt;D xsi:type="xsd:double"&gt;21.198604092983&lt;/D&gt;&lt;D xsi:type="xsd:double"&gt;20.3812310747577&lt;/D&gt;&lt;D xsi:type="xsd:double"&gt;19.2936251966657&lt;/D&gt;&lt;D xsi:type="xsd:double"&gt;16.9094744205862&lt;/D&gt;&lt;D xsi:type="xsd:double"&gt;17.7616174691116&lt;/D&gt;&lt;D xsi:type="xsd:double"&gt;17.504690407941&lt;/D&gt;&lt;D xsi:type="xsd:double"&gt;15.3059015269694&lt;/D&gt;&lt;D xsi:type="xsd:double"&gt;14.9332846220441&lt;/D&gt;&lt;D xsi:type="xsd:double"&gt;15.6526695956812&lt;/D&gt;&lt;D xsi:type="xsd:double"&gt;14.8991810429872&lt;/D&gt;&lt;D xsi:type="xsd:double"&gt;16.1410749445884&lt;/D&gt;&lt;D xsi:type="xsd:double"&gt;17.4057536927124&lt;/D&gt;&lt;D xsi:type="xsd:double"&gt;17.9448635089608&lt;/D&gt;&lt;D xsi:type="xsd:double"&gt;17.498752645337&lt;/D&gt;&lt;D xsi:type="xsd:double"&gt;16.5555788056112&lt;/D&gt;&lt;D xsi:type="xsd:double"&gt;15.855756897147&lt;/D&gt;&lt;D xsi:type="xsd:double"&gt;14.2170749537527&lt;/D&gt;&lt;D xsi:type="xsd:double"&gt;14.2036456417523&lt;/D&gt;&lt;D xsi:type="xsd:double"&gt;14.246583932769&lt;/D&gt;&lt;D xsi:type="xsd:double"&gt;14.9134064749147&lt;/D&gt;&lt;D xsi:type="xsd:double"&gt;14.2479371337668&lt;/D&gt;&lt;D xsi:type="xsd:double"&gt;13.9092949750972&lt;/D&gt;&lt;D xsi:type="xsd:double"&gt;13.4600852130247&lt;/D&gt;&lt;D xsi:type="xsd:double"&gt;11.4768483303366&lt;/D&gt;&lt;D xsi:type="xsd:double"&gt;13.8378111994015&lt;/D&gt;&lt;D xsi:type="xsd:double"&gt;13.9184259400923&lt;/D&gt;&lt;D xsi:type="xsd:double"&gt;15.1996721431205&lt;/D&gt;&lt;D xsi:type="xsd:double"&gt;15.2095458217463&lt;/D&gt;&lt;D xsi:type="xsd:double"&gt;14.7372900462985&lt;/D&gt;&lt;D xsi:type="xsd:double"&gt;15.4243379183647&lt;/D&gt;&lt;D xsi:type="xsd:double"&gt;15.5158470090955&lt;/D&gt;&lt;D xsi:type="xsd:double"&gt;15.2761035666152&lt;/D&gt;&lt;D xsi:type="xsd:double"&gt;15.9734260490562&lt;/D&gt;&lt;D xsi:type="xsd:double"&gt;17.3865489076084&lt;/D&gt;&lt;D xsi:type="xsd:double"&gt;16.939313579497&lt;/D&gt;&lt;D xsi:type="xsd:double"&gt;16.7949198690317&lt;/D&gt;&lt;D xsi:type="xsd:double"&gt;17.0728022060303&lt;/D&gt;&lt;D xsi:type="xsd:double"&gt;16.2106228940218&lt;/D&gt;&lt;D xsi:type="xsd:double"&gt;17.8215325294427&lt;/D&gt;&lt;D xsi:type="xsd:double"&gt;16.7176621845871&lt;/D&gt;&lt;D xsi:type="xsd:double"&gt;16.4000264342968&lt;/D&gt;&lt;D xsi:type="xsd:double"&gt;16.1442812292174&lt;/D&gt;&lt;D xsi:type="xsd:double"&gt;16.1426113017029&lt;/D&gt;&lt;D xsi:type="xsd:double"&gt;16.0566261519846&lt;/D&gt;&lt;D xsi:type="xsd:double"&gt;16.7478559525211&lt;/D&gt;&lt;D xsi:type="xsd:double"&gt;15.6168745295791&lt;/D&gt;&lt;D xsi:type="xsd:double"&gt;15.147272694084&lt;/D&gt;&lt;D xsi:type="xsd:double"&gt;14.271217494857&lt;/D&gt;&lt;D xsi:type="xsd:double"&gt;14.116543978456&lt;/D&gt;&lt;D xsi:type="xsd:double"&gt;12.1823312286459&lt;/D&gt;&lt;D xsi:type="xsd:double"&gt;11.8794793691633&lt;/D&gt;&lt;D xsi:type="xsd:double"&gt;10.8227830792109&lt;/D&gt;&lt;D xsi:type="xsd:double"&gt;11.5920549511625&lt;/D&gt;&lt;D xsi:type="xsd:double"&gt;11.1087595782273&lt;/D&gt;&lt;D xsi:type="xsd:double"&gt;10.3201657261631&lt;/D&gt;&lt;D xsi:type="xsd:double"&gt;10.2022944257278&lt;/D&gt;&lt;D xsi:type="xsd:double"&gt;11.4349097221128&lt;/D&gt;&lt;D xsi:type="xsd:double"&gt;11.5066952188576&lt;/D&gt;&lt;D xsi:type="xsd:double"&gt;12.3686393916592&lt;/D&gt;&lt;D xsi:type="xsd:double"&gt;12.4371789424153&lt;/D&gt;&lt;D xsi:type="xsd:double"&gt;13.6467557482045&lt;/D&gt;&lt;D xsi:type="xsd:double"&gt;14.2571818895862&lt;/D&gt;&lt;D xsi:type="xsd:double"&gt;14.0920282453385&lt;/D&gt;&lt;D xsi:type="xsd:double"&gt;13.7788833259431&lt;/D&gt;&lt;D xsi:type="xsd:double"&gt;14.8162709653949&lt;/D&gt;&lt;D xsi:type="xsd:double"&gt;14.8222291173729&lt;/D&gt;&lt;D xsi:type="xsd:double"&gt;13.5831092175919&lt;/D&gt;&lt;D xsi:type="xsd:double"&gt;13.9193567228888&lt;/D&gt;&lt;D xsi:type="xsd:double"&gt;14.2029959369016&lt;/D&gt;&lt;D xsi:type="xsd:double"&gt;14.421483875448&lt;/D&gt;&lt;D xsi:type="xsd:double"&gt;14.7789865777616&lt;/D&gt;&lt;D xsi:type="xsd:double"&gt;16.2755226004872&lt;/D&gt;&lt;D xsi:type="xsd:double"&gt;15.0446519503673&lt;/D&gt;&lt;D xsi:type="xsd:double"&gt;15.9925520678358&lt;/D&gt;&lt;/FQL&gt;&lt;FQL&gt;&lt;Q&gt;BRENT-FDS^MAX(FG_PRICE(0,-5AY))&lt;/Q&gt;&lt;R&gt;1&lt;/R&gt;&lt;C&gt;1&lt;/C&gt;&lt;D xsi:type="xsd:double"&gt;140.85&lt;/D&gt;&lt;/FQL&gt;&lt;FQL&gt;&lt;Q&gt;EPU^FG_PRICE(0)&lt;/Q&gt;&lt;R&gt;1&lt;/R&gt;&lt;C&gt;1&lt;/C&gt;&lt;D xsi:type="xsd:double"&gt;44.1&lt;/D&gt;&lt;/FQL&gt;&lt;FQL&gt;&lt;Q&gt;UAE^FG_ROE(0)&lt;/Q&gt;&lt;R&gt;1&lt;/R&gt;&lt;C&gt;1&lt;/C&gt;&lt;D xsi:type="xsd:double"&gt;12.8842433358609&lt;/D&gt;&lt;/FQL&gt;&lt;FQL&gt;&lt;Q&gt;ECH^FMA_DIV_YLD(NTMA,NOW,NOW,M,"PORTAGG","MEANR")&lt;/Q&gt;&lt;R&gt;1&lt;/R&gt;&lt;C&gt;1&lt;/C&gt;&lt;D xsi:type="xsd:double"&gt;6.77459775327073&lt;/D&gt;&lt;/FQL&gt;&lt;FQL&gt;&lt;Q&gt;FC0000MX^FMA_EPS(NTMA,-20AY,0,CY,,"PORTAGG","MEANR")&lt;/Q&gt;&lt;R&gt;20&lt;/R&gt;&lt;C&gt;1&lt;/C&gt;&lt;D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xsi:type="xsd:double"&gt;39.4423843156453&lt;/D&gt;&lt;/FQL&gt;&lt;FQL&gt;&lt;Q&gt;NI-FDS^MAX(FG_PRICE(0,-5AY))&lt;/Q&gt;&lt;R&gt;1&lt;/R&gt;&lt;C&gt;1&lt;/C&gt;&lt;D xsi:type="xsd:double"&gt;48241&lt;/D&gt;&lt;/FQL&gt;&lt;FQL&gt;&lt;Q&gt;BRENT-FDS^FG_PRICE_CHANGE(0,-6AM)&lt;/Q&gt;&lt;R&gt;1&lt;/R&gt;&lt;C&gt;1&lt;/C&gt;&lt;D xsi:type="xsd:double"&gt;0&lt;/D&gt;&lt;/FQL&gt;&lt;FQL&gt;&lt;Q&gt;FC0000AE^FG_PRICE(0)&lt;/Q&gt;&lt;R&gt;1&lt;/R&gt;&lt;C&gt;1&lt;/C&gt;&lt;D xsi:type="xsd:double"&gt;141.17413&lt;/D&gt;&lt;/FQL&gt;&lt;FQL&gt;&lt;Q&gt;MCHI^FMA_PE(NTMA,0,,,"PORTAGG","MEANR")&lt;/Q&gt;&lt;R&gt;1&lt;/R&gt;&lt;C&gt;1&lt;/C&gt;&lt;D xsi:type="xsd:double"&gt;10.7466386072755&lt;/D&gt;&lt;/FQL&gt;&lt;FQL&gt;&lt;Q&gt;USDSAR^STD(FG_PRICE_CHANGE(0,-3AY,M))&lt;/Q&gt;&lt;R&gt;1&lt;/R&gt;&lt;C&gt;1&lt;/C&gt;&lt;D xsi:type="xsd:double"&gt;0.0430894837935631&lt;/D&gt;&lt;/FQL&gt;&lt;FQL&gt;&lt;Q&gt;EWW^FMA_PE(LTMA,-10AY,0,AM,"PORTAGG","MEANR")&lt;/Q&gt;&lt;R&gt;121&lt;/R&gt;&lt;C&gt;1&lt;/C&gt;&lt;D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xsi:type="xsd:double"&gt;22.1994685523522&lt;/D&gt;&lt;D xsi:type="xsd:double"&gt;23.9113452431501&lt;/D&gt;&lt;D xsi:type="xsd:double"&gt;24.7430111300935&lt;/D&gt;&lt;D xsi:type="xsd:double"&gt;24.6436553164603&lt;/D&gt;&lt;D xsi:type="xsd:double"&gt;24.3396512177737&lt;/D&gt;&lt;D xsi:type="xsd:double"&gt;23.1952442942501&lt;/D&gt;&lt;D xsi:type="xsd:double"&gt;22.9385596776567&lt;/D&gt;&lt;D xsi:type="xsd:double"&gt;22.9566479724302&lt;/D&gt;&lt;D xsi:type="xsd:double"&gt;21.6953387316197&lt;/D&gt;&lt;D xsi:type="xsd:double"&gt;22.0613822144084&lt;/D&gt;&lt;D xsi:type="xsd:double"&gt;20.7060189270064&lt;/D&gt;&lt;D xsi:type="xsd:double"&gt;20.5167386815569&lt;/D&gt;&lt;D xsi:type="xsd:double"&gt;20.3058684249226&lt;/D&gt;&lt;D xsi:type="xsd:double"&gt;21.5563714927453&lt;/D&gt;&lt;D xsi:type="xsd:double"&gt;21.4046719031598&lt;/D&gt;&lt;D xsi:type="xsd:double"&gt;21.0000616540944&lt;/D&gt;&lt;D xsi:type="xsd:double"&gt;20.501679474128&lt;/D&gt;&lt;D xsi:type="xsd:double"&gt;20.1631810379322&lt;/D&gt;&lt;D xsi:type="xsd:double"&gt;19.9763753572741&lt;/D&gt;&lt;D xsi:type="xsd:double"&gt;19.6025094788659&lt;/D&gt;&lt;D xsi:type="xsd:d</t>
        </r>
      </text>
    </comment>
    <comment ref="A16" authorId="0" shapeId="0" xr:uid="{511D4EA3-E548-4715-A4EB-0EDA206BB92E}">
      <text>
        <r>
          <rPr>
            <b/>
            <sz val="9"/>
            <color indexed="81"/>
            <rFont val="Tahoma"/>
            <charset val="1"/>
          </rPr>
          <t>ouble"&gt;19.1959837868748&lt;/D&gt;&lt;D xsi:type="xsd:double"&gt;18.5398207363803&lt;/D&gt;&lt;D xsi:type="xsd:double"&gt;16.9567006352221&lt;/D&gt;&lt;D xsi:type="xsd:double"&gt;17.0003539621639&lt;/D&gt;&lt;D xsi:type="xsd:double"&gt;17.3322693965393&lt;/D&gt;&lt;D xsi:type="xsd:double"&gt;17.8494757382631&lt;/D&gt;&lt;D xsi:type="xsd:double"&gt;17.847267229879&lt;/D&gt;&lt;D xsi:type="xsd:double"&gt;17.82576772563&lt;/D&gt;&lt;D xsi:type="xsd:double"&gt;17.2352909597076&lt;/D&gt;&lt;D xsi:type="xsd:double"&gt;17.2329301090808&lt;/D&gt;&lt;D xsi:type="xsd:double"&gt;17.462109576647&lt;/D&gt;&lt;D xsi:type="xsd:double"&gt;17.0685936270302&lt;/D&gt;&lt;D xsi:type="xsd:double"&gt;17.216431400174&lt;/D&gt;&lt;D xsi:type="xsd:double"&gt;16.6423239817517&lt;/D&gt;&lt;D xsi:type="xsd:double"&gt;15.0178024236474&lt;/D&gt;&lt;D xsi:type="xsd:double"&gt;14.2870573590004&lt;/D&gt;&lt;D xsi:type="xsd:double"&gt;15.3851960212357&lt;/D&gt;&lt;D xsi:type="xsd:double"&gt;15.5803068794362&lt;/D&gt;&lt;D xsi:type="xsd:double"&gt;15.4010359119381&lt;/D&gt;&lt;D xsi:type="xsd:double"&gt;15.4893291050183&lt;/D&gt;&lt;D xsi:type="xsd:double"&gt;15.1167270784936&lt;/D&gt;&lt;D xsi:type="xsd:double"&gt;14.8988880467901&lt;/D&gt;&lt;D xsi:type="xsd:double"&gt;14.8229747577806&lt;/D&gt;&lt;D xsi:type="xsd:double"&gt;14.2251212170725&lt;/D&gt;&lt;D xsi:type="xsd:double"&gt;15.1833054873919&lt;/D&gt;&lt;D xsi:type="xsd:double"&gt;15.3454345237307&lt;/D&gt;&lt;D xsi:type="xsd:double"&gt;15.44709632186&lt;/D&gt;&lt;D xsi:type="xsd:double"&gt;15.7999352366589&lt;/D&gt;&lt;D xsi:type="xsd:double"&gt;16.4627156936023&lt;/D&gt;&lt;D xsi:type="xsd:double"&gt;16.5686900669041&lt;/D&gt;&lt;D xsi:type="xsd:double"&gt;14.6933607172715&lt;/D&gt;&lt;D xsi:type="xsd:double"&gt;14.5430268556666&lt;/D&gt;&lt;D xsi:type="xsd:double"&gt;15.820528752572&lt;/D&gt;&lt;D xsi:type="xsd:double"&gt;17.4026686635795&lt;/D&gt;&lt;D xsi:type="xsd:double"&gt;18.3317318175769&lt;/D&gt;&lt;D xsi:type="xsd:double"&gt;20.8549055550002&lt;/D&gt;&lt;D xsi:type="xsd:double"&gt;19.7238732186382&lt;/D&gt;&lt;D xsi:type="xsd:double"&gt;20.4367624213107&lt;/D&gt;&lt;D xsi:type="xsd:double"&gt;23.7047619787401&lt;/D&gt;&lt;D xsi:type="xsd:double"&gt;30.4527596094567&lt;/D&gt;&lt;D xsi:type="xsd:double"&gt;32.349911357891&lt;/D&gt;&lt;D xsi:type="xsd:double"&gt;29.3040434498989&lt;/D&gt;&lt;D xsi:type="xsd:double"&gt;26.927899176224&lt;/D&gt;&lt;D xsi:type="xsd:double"&gt;25.8392919431971&lt;/D&gt;&lt;D xsi:type="xsd:double"&gt;24.5225793364704&lt;/D&gt;&lt;D xsi:type="xsd:double"&gt;23.4185346118379&lt;/D&gt;&lt;D xsi:type="xsd:double"&gt;22.0616517683429&lt;/D&gt;&lt;D xsi:type="xsd:double"&gt;20.6916333915839&lt;/D&gt;&lt;D xsi:type="xsd:double"&gt;19.1908132400132&lt;/D&gt;&lt;D xsi:type="xsd:double"&gt;17.90021105645&lt;/D&gt;&lt;D xsi:type="xsd:double"&gt;16.3881657440224&lt;/D&gt;&lt;D xsi:type="xsd:double"&gt;15.654731648184&lt;/D&gt;&lt;D xsi:type="xsd:double"&gt;15.4189283931688&lt;/D&gt;&lt;D xsi:type="xsd:double"&gt;15.0429440860683&lt;/D&gt;&lt;D xsi:type="xsd:double"&gt;15.0481495961517&lt;/D&gt;&lt;D xsi:type="xsd:double"&gt;14.9892073432375&lt;/D&gt;&lt;D xsi:type="xsd:double"&gt;14.5272100997068&lt;/D&gt;&lt;D xsi:type="xsd:double"&gt;13.8609256402419&lt;/D&gt;&lt;D xsi:type="xsd:double"&gt;13.5558215175514&lt;/D&gt;&lt;D xsi:type="xsd:double"&gt;13.6338038760798&lt;/D&gt;&lt;D xsi:type="xsd:double"&gt;13.0054919960205&lt;/D&gt;&lt;D xsi:type="xsd:double"&gt;12.847520870933&lt;/D&gt;&lt;D xsi:type="xsd:double"&gt;13.6465536835177&lt;/D&gt;&lt;D xsi:type="xsd:double"&gt;13.0591161442013&lt;/D&gt;&lt;D xsi:type="xsd:double"&gt;13.8849241718608&lt;/D&gt;&lt;D xsi:type="xsd:double"&gt;14.5960320478619&lt;/D&gt;&lt;D xsi:type="xsd:double"&gt;14.451889593909&lt;/D&gt;&lt;D xsi:type="xsd:double"&gt;14.4068826293591&lt;/D&gt;&lt;D xsi:type="xsd:double"&gt;14.1702749936729&lt;/D&gt;&lt;D xsi:type="xsd:double"&gt;13.7708782780714&lt;/D&gt;&lt;D xsi:type="xsd:double"&gt;13.3731349687647&lt;/D&gt;&lt;D xsi:type="xsd:double"&gt;13.1698862323767&lt;/D&gt;&lt;D xsi:type="xsd:double"&gt;12.7565215036009&lt;/D&gt;&lt;D xsi:type="xsd:double"&gt;12.217905396408&lt;/D&gt;&lt;D xsi:type="xsd:double"&gt;12.9454131224723&lt;/D&gt;&lt;D xsi:type="xsd:double"&gt;14.02235128756&lt;/D&gt;&lt;D xsi:type="xsd:double"&gt;13.3316628207871&lt;/D&gt;&lt;D xsi:type="xsd:double"&gt;14.6998497277028&lt;/D&gt;&lt;D xsi:type="xsd:double"&gt;15.7410137001192&lt;/D&gt;&lt;D xsi:type="xsd:double"&gt;15.3841482532793&lt;/D&gt;&lt;D xsi:type="xsd:double"&gt;15.2786068744294&lt;/D&gt;&lt;/FQL&gt;&lt;FQL&gt;&lt;Q&gt;VGK^FMA_COS_DOWN("EPS","1M",+1,NOW,,,"PORTAGG","MEANR")&lt;/Q&gt;&lt;R&gt;1&lt;/R&gt;&lt;C&gt;1&lt;/C&gt;&lt;D xsi:type="xsd:double"&gt;545&lt;/D&gt;&lt;/FQL&gt;&lt;FQL&gt;&lt;Q&gt;EPU^FG_FCF_YIELD_NTM(0)&lt;/Q&gt;&lt;R&gt;1&lt;/R&gt;&lt;C&gt;1&lt;/C&gt;&lt;D xsi:type="xsd:double"&gt;7.65498783137856&lt;/D&gt;&lt;/FQL&gt;&lt;FQL&gt;&lt;Q&gt;USDEUR^FG_PRICE(0)&lt;/Q&gt;&lt;R&gt;1&lt;/R&gt;&lt;C&gt;1&lt;/C&gt;&lt;D xsi:type="xsd:double"&gt;0.9194557&lt;/D&gt;&lt;/FQL&gt;&lt;FQL&gt;&lt;Q&gt;USDIDR^FG_PRICE_CHANGE(0,-1AM)&lt;/Q&gt;&lt;R&gt;1&lt;/R&gt;&lt;C&gt;1&lt;/C&gt;&lt;D xsi:type="xsd:double"&gt;-1.6337872&lt;/D&gt;&lt;/FQL&gt;&lt;FQL&gt;&lt;Q&gt;GREK^PERCENT_CHANGE(FMA_EPS(+1,0,,,,"PORTAGG","MEAN"),FMA_EPS(+1,-1AM,,,,"PORTAGG","MEAN"))&lt;/Q&gt;&lt;R&gt;1&lt;/R&gt;&lt;C&gt;1&lt;/C&gt;&lt;D xsi:type="xsd:double"&gt;4.96061363313197&lt;/D&gt;&lt;/FQL&gt;&lt;FQL&gt;&lt;Q&gt;TRYKR10Y-FDS^PCTCHG(FG_YIELD(0,,,,"YTM"),FG_YIELD(-1AM,,,,"YTM"))&lt;/Q&gt;&lt;R&gt;1&lt;/R&gt;&lt;C&gt;1&lt;/C&gt;&lt;D xsi:type="xsd:double"&gt;-4.7521915&lt;/D&gt;&lt;/FQL&gt;&lt;FQL&gt;&lt;Q&gt;TRYTW10Y-FDS^FG_YIELD(-10AY,0,Y,,"YTM")&lt;/Q&gt;&lt;R&gt;10&lt;/R&gt;&lt;C&gt;1&lt;/C&gt;&lt;D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xsi:type="xsd:double"&gt;1.211&lt;/D&gt;&lt;/FQL&gt;&lt;FQL&gt;&lt;Q&gt;ECH^PERCENT_CHANGE(FMA_EPS(+1,0,,,,"PORTAGG","MEAN"),FMA_EPS(+1,-1AM,,,,"PORTAGG","MEAN"))&lt;/Q&gt;&lt;R&gt;1&lt;/R&gt;&lt;C&gt;1&lt;/C&gt;&lt;D xsi:type="xsd:double"&gt;9.6257394473885&lt;/D&gt;&lt;/FQL&gt;&lt;FQL&gt;&lt;Q&gt;REFBRSELIC-FDS^(SUBARRAY(NOT_NA(NO_REPEAT_F(FG_YIELD(NOW,-10AY,D))),0,1)-SUBARRAY(NOT_NA(NO_REPEAT_F(FG_YIELD(NOW,-10AY,D))),1,1))*100&lt;/Q&gt;&lt;R&gt;1&lt;/R&gt;&lt;C&gt;1&lt;/C&gt;&lt;D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xsi:type="xsd:double"&gt;-25&lt;/D&gt;&lt;/FQL&gt;&lt;FQL&gt;&lt;Q&gt;ECH^FMA_PE(LTM,0,,,"PORTAGG","MEANR")&lt;/Q&gt;&lt;R&gt;1&lt;/R&gt;&lt;C&gt;1&lt;/C&gt;&lt;D xsi:type="xsd:double"&gt;11.3806635922078&lt;/D&gt;&lt;/FQL&gt;&lt;FQL&gt;&lt;Q&gt;TRYPL10Y-FDS^FG_YIELD(-10AY,0,Y,,"YTM")&lt;/Q&gt;&lt;R&gt;10&lt;/R&gt;&lt;C&gt;1&lt;/C&gt;&lt;D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xsi:type="xsd:double"&gt;5.1912&lt;/D&gt;&lt;/FQL&gt;&lt;FQL&gt;&lt;Q&gt;USDIDR^FG_PRICE_CHANGE(0,-1AY)&lt;/Q&gt;&lt;R&gt;1&lt;/R&gt;&lt;C&gt;1&lt;/C&gt;&lt;D xsi:type="xsd:double"&gt;7.332659&lt;/D&gt;&lt;/FQL&gt;&lt;FQL&gt;&lt;Q&gt;SET-BKK^FMA_PE(NTMA,-10AY,0,AM,"PORTAGG","MEANR")&lt;/Q&gt;&lt;R&gt;121&lt;/R&gt;&lt;C&gt;1&lt;/C&gt;&lt;D xsi:type="xsd:double"&gt;14.1097050926805&lt;/D&gt;&lt;D xsi:type="xsd:double"&gt;14.1626062106708&lt;/D&gt;&lt;D xsi:type="xsd:double"&gt;14.5728812812559&lt;/D&gt;&lt;D xsi:type="xsd:double"&gt;15.7810074003476&lt;/D&gt;&lt;D xsi:type="xsd:double"&gt;15.828472948727&lt;/D&gt;&lt;D xsi:type="xsd:double"&gt;15.1146051196524&lt;/D&gt;&lt;D xsi:type="xsd:double"&gt;15.4956546871293&lt;/D&gt;&lt;D xsi:type="xsd:double"&gt;14.5636300069814&lt;/D&gt;&lt;D xsi:type="xsd:double"&gt;15.0887547461386&lt;/D&gt;&lt;D xsi:type="xsd:double"&gt;16.0167446806098&lt;/D&gt;&lt;D xsi:type="xsd:double"&gt;14.9544807458321&lt;/D&gt;&lt;D xsi:type="xsd:double"&gt;15.4686431114522&lt;/D&gt;&lt;D xsi:type="xsd:double"&gt;15.4312704233368&lt;/D&gt;&lt;D xsi:type="xsd:double"&gt;15.3591312541332&lt;/D&gt;&lt;D xsi:type="xsd:double"&gt;15.1021129395085&lt;/D&gt;&lt;D xsi:type="xsd:double"&gt;14.3908666242405&lt;/D&gt;&lt;D xsi:type="xsd:double"&gt;14.2308884806406&lt;/D&gt;&lt;D xsi:type="xsd:double"&gt;14.4670535608703&lt;/D&gt;&lt;D xsi:type="xsd:double"&gt;13.8075094577799&lt;/D&gt;&lt;D xsi:type="xsd:double"&gt;12.8115412049576&lt;/D&gt;&lt;D xsi:type="xsd:double"&gt;12.4092556906495&lt;/D&gt;&lt;D xsi:type="xsd:double"&gt;13.222557392961&lt;/D&gt;&lt;D xsi:type="xsd:double"&gt;14.4108023133659&lt;/D&gt;&lt;D xsi:type="xsd:double"&gt;14.2748633486071&lt;/D&gt;&lt;D xsi:type="xsd:double"&gt;14.3860579745218&lt;/D&gt;&lt;D xsi:type="xsd:double"&gt;14.5286279308166&lt;/D&gt;&lt;D xsi:type="xsd:double"&gt;15.1904959968906&lt;/D&gt;&lt;D xsi:type="xsd:double"&gt;15.2352677756105&lt;/D&gt;&lt;D xsi:type="xsd:double"&gt;14.5076450255281&lt;/D&gt;&lt;D xsi:type="xsd:double"&gt;14.4530046861021&lt;/D&gt;&lt;D xsi:type="xsd:double"&gt;14.4256444180751&lt;/D&gt;&lt;D xsi:type="xsd:double"&gt;14.7480424829128&lt;/D&gt;&lt;D xsi:type="xsd:double"&gt;15.0561758005856&lt;/D&gt;&lt;D xsi:type="xsd:double"&gt;15.0811295955032&lt;/D&gt;&lt;D xsi:type="xsd:double"&gt;14.9080257090736&lt;/D&gt;&lt;D xsi:type="xsd:double"&gt;14.9388733430718&lt;/D&gt;&lt;D xsi:type="xsd:double"&gt;14.5312235567631&lt;/D&gt;&lt;D xsi:type="xsd:double"&gt;14.8511463765353&lt;/D&gt;&lt;D xsi:type="xsd:double"&gt;14.6188557051203&lt;/D&gt;&lt;D xsi:type="xsd:double"&gt;14.6746832992437&lt;/D&gt;&lt;D xsi:type="xsd:double"&gt;15.4516777198858&lt;/D&gt;&lt;D xsi:type="xsd:double"&gt;15.8622456324958&lt;/D&gt;&lt;D xsi:type="xsd:double"&gt;15.6508901130631&lt;/D&gt;&lt;D xsi:type="xsd:double"&gt;15.6080252518135&lt;/D&gt;&lt;D xsi:type="xsd:double"&gt;16.51683724098&lt;/D&gt;&lt;D xsi:type="xsd:double"&gt;16.0419343777833&lt;/D&gt;&lt;D xsi:type="xsd:double"&gt;15.6676018028088&lt;/D&gt;&lt;D xsi:type="xsd:double"&gt;15.0309590179703&lt;/D&gt;&lt;D xsi:type="xsd:double"&gt;15.3162675872711&lt;/D&gt;&lt;D xsi:type="xsd:double"&gt;14.837698302207&lt;/D&gt;&lt;D xsi:type="xsd:double"&gt;14.0663173312959&lt;/D&gt;&lt;D xsi:type="xsd:double"&gt;14.5353843625206&lt;/D&gt;&lt;D xsi:type="xsd:double"&gt;14.747470415419&lt;/D&gt;&lt;D xsi:type="xsd:double"&gt;14.4947102722603&lt;/D&gt;&lt;D xsi:type="xsd:double"&gt;14.0359657358717&lt;/D&gt;&lt;D xsi:type="xsd:double"&gt;13.7894872720938&lt;/D&gt;&lt;D xsi:type="xsd:double"&gt;13.8170943417183&lt;/D&gt;&lt;D xsi:type="xsd:double"&gt;14.524424352419&lt;/D&gt;&lt;D xsi:type="xsd:double"&gt;14.7387920079742&lt;/D&gt;&lt;D xsi:type="xsd:double"&gt;15.0703912124972&lt;/D&gt;&lt;D xsi:type="xsd:double"&gt;14.5637863931332&lt;/D&gt;&lt;D xsi:type="xsd:double"&gt;15.2247118073528&lt;/D&gt;&lt;D xsi:type="xsd:double"&gt;15.6978659848803&lt;/D&gt;&lt;D xsi:type="xsd:double"&gt;15.1231666445532&lt;/D&gt;&lt;D xsi:type="xsd:double"&gt;15.5323675603723&lt;/D&gt;&lt;D xsi:type="xsd:double"&gt;15.4817853475879&lt;/D&gt;&lt;D xsi:type="xsd:double"&gt;15.6995182269177&lt;/D&gt;&lt;D xsi:type="xsd:double"&gt;15.041357553346&lt;/D&gt;&lt;D xsi:type="xsd:double"&gt;15.7383427960612&lt;/D&gt;&lt;D xsi:type="xsd:double"&gt;15.4055400725812&lt;/D&gt;&lt;D xsi:type="xsd:double"&gt;11.3664688180755&lt;/D&gt;&lt;D xsi:type="xsd:double"&gt;15.0573645413868&lt;/D&gt;&lt;D xsi:type="xsd:double"&gt;17.6403655925985&lt;/D&gt;&lt;D xsi:type="xsd:double"&gt;19.4292431972822&lt;/D&gt;&lt;D xsi:type="xsd:double"&gt;19.3235826674315&lt;/D&gt;&lt;D xsi:type="xsd:double"&gt;19.3399164897227&lt;/D&gt;&lt;D xsi:type="xsd:double"&gt;18.837212453659&lt;/D&gt;&lt;D xsi:type="xsd:double"&gt;17.7957925811408&lt;/D&gt;&lt;D xsi:type="xsd:double"&gt;18.5224478267884&lt;/D&gt;&lt;D xsi:type="xsd:double"&gt;19.4611672383858&lt;/D&gt;&lt;D xsi:type="xsd:double"&gt;20.0929551672576&lt;/D&gt;&lt;D xsi:type="xsd:double"&gt;19.4742740717748&lt;/D&gt;&lt;D xsi:type="xsd:double"&gt;19.610130442883&lt;/D&gt;&lt;D xsi:type="xsd:double"&gt;18.8730691949622&lt;/D&gt;&lt;D xsi:type="xsd:double"&gt;18.0152035960031&lt;/D&gt;&lt;D xsi:type="xsd:double"&gt;17.8395037625209&lt;/D&gt;&lt;D xsi:type="xsd:double"&gt;17.1237192462869&lt;/D&gt;&lt;D xsi:type="xsd:double"&gt;16.7593514381599&lt;/D&gt;&lt;D xsi:type="xsd:double"&gt;17.5156443951335&lt;/D&gt;&lt;D xsi:type="xsd:double"&gt;17.4053734891749&lt;/D&gt;&lt;D xsi:type="xsd:double"&gt;17.5100588165772&lt;/D&gt;&lt;D xsi:type="xsd:double"&gt;17.1089118734041&lt;/D&gt;&lt;D xsi:type="xsd:double"&gt;17.4496544731644&lt;/D&gt;&lt;D xsi:type="xsd:double"&gt;17.4882596769181&lt;/D&gt;&lt;D xsi:type="xsd:double"&gt;17.0919833910025&lt;/D&gt;&lt;D xsi:type="xsd:double"&gt;16.7043644949881&lt;/D&gt;&lt;D xsi:type="xsd:double"&gt;16.0108770962994&lt;/D&gt;&lt;D xsi:type="xsd:double"&gt;15.1463342285671&lt;/D&gt;&lt;D xsi:type="xsd:double"&gt;14.8714744607977&lt;/D&gt;&lt;D xsi:type="xsd:double"&gt;15.6174422066694&lt;/D&gt;&lt;D xsi:type="xsd:double"&gt;15.3978233864667&lt;/D&gt;&lt;D xsi:type="xsd:double"&gt;14.9576077484747&lt;/D&gt;&lt;D xsi:type="xsd:double"&gt;15.4794366523766&lt;/D&gt;&lt;D xsi:type="xsd:double"&gt;15.5092593929033&lt;/D&gt;&lt;D xsi:type="xsd:double"&gt;15.9281469720751&lt;/D&gt;&lt;D xsi:type="xsd:double"&gt;15.8953143742511&lt;/D&gt;&lt;D xsi:type="xsd:double"&gt;15.3374905580002&lt;/D&gt;&lt;D xsi:type="xsd:double"&gt;15.8459895059186&lt;/D&gt;&lt;D xsi:type="xsd:double"&gt;15.4086990648879&lt;/D&gt;&lt;D xsi:type="xsd:double"&gt;15.9360421852773&lt;/D&gt;&lt;D xsi:type="xsd:double"&gt;15.7783107964585&lt;/D&gt;&lt;D xsi:type="xsd:double"&gt;15.8046451270753&lt;/D&gt;&lt;D xsi:type="xsd:double"&gt;15.8839368669953&lt;/D&gt;&lt;D xsi:type="xsd:double"&gt;14.6969746532181&lt;/D&gt;&lt;D xsi:type="xsd:double"&gt;14.631474684983&lt;/D&gt;&lt;D xsi:type="xsd:double"&gt;14.361512356308&lt;/D&gt;&lt;D xsi:type="xsd:double"&gt;14.2008927726103&lt;/D&gt;&lt;D xsi:type="xsd:double"&gt;14.3385858809225&lt;/D&gt;&lt;D xsi:type="xsd:double"&gt;14.3783564526193&lt;/D&gt;&lt;D xsi:type="xsd:double"&gt;14.1440230328711&lt;/D&gt;&lt;D xsi:type="xsd:double"&gt;14.3295477647567&lt;/D&gt;&lt;/FQL&gt;&lt;FQL&gt;&lt;Q&gt;KSA^FG_PRICE_MAVG(0,,,,200)&lt;/Q&gt;&lt;R&gt;1&lt;/R&gt;&lt;C&gt;1&lt;/C&gt;&lt;D xsi:type="xsd:double"&gt;41.48375&lt;/D&gt;&lt;/FQL&gt;&lt;FQL&gt;&lt;Q&gt;QAT^PERCENT_CHANGE(FMA_EPS(+1,0,,,,"PORTAGG","MEAN"),FMA_EPS(+1,-1AM,,,,"PORTAGG","MEAN"))&lt;/Q&gt;&lt;R&gt;1&lt;/R&gt;&lt;C&gt;1&lt;/C&gt;&lt;D xsi:type="xsd:double"&gt;1.15560175643287&lt;/D&gt;&lt;/FQL&gt;&lt;FQL&gt;&lt;Q&gt;CNYA^FMA_COS_UP("EPS","1M",+1,NOW,,,"PORTAGG","MEANR")&lt;/Q&gt;&lt;R&gt;1&lt;/R&gt;&lt;C&gt;1&lt;/C&gt;&lt;D xsi:type="xsd:double"&gt;121&lt;/D&gt;&lt;/FQL&gt;&lt;FQL&gt;&lt;Q&gt;TRYIN10Y-FDS^FG_YIELD(0,,,,"YTM")&lt;/Q&gt;&lt;R&gt;1&lt;/R&gt;&lt;C&gt;1&lt;/C&gt;&lt;D xsi:type="xsd:double"&gt;7.092&lt;/D&gt;&lt;/FQL&gt;&lt;FQL&gt;&lt;Q&gt;VGK^FG_FCF_YIELD_NTM(0)&lt;/Q&gt;&lt;R&gt;1&lt;/R&gt;&lt;C&gt;1&lt;/C&gt;&lt;D xsi:type="xsd:double"&gt;5.1994556289638&lt;/D&gt;&lt;/FQL&gt;&lt;FQL&gt;&lt;Q&gt;MCHI^JULIAN(FMA_DIV_YLD(NTMA,NOW,NOW,M,"PORTAGG","MEANR").DATES)&lt;/Q&gt;&lt;R&gt;1&lt;/R&gt;&lt;C&gt;1&lt;/C&gt;&lt;D xsi:type="xsd:long"&gt;45412&lt;/D&gt;&lt;/FQL&gt;&lt;FQL&gt;&lt;Q&gt;TRYBR10Y-FDS^FG_YIELD(-10AY,0,Y,,"YTM")&lt;/Q&gt;&lt;R&gt;10&lt;/R&gt;&lt;C&gt;1&lt;/C&gt;&lt;D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xsi:type="xsd:double"&gt;10.455909&lt;/D&gt;&lt;/FQL&gt;&lt;FQL&gt;&lt;Q&gt;KSA^SIZE(FG_CONSTITUENTS)&lt;/Q&gt;&lt;R&gt;1&lt;/R&gt;&lt;C&gt;1&lt;/C&gt;&lt;D xsi:type="xsd:long"&gt;122&lt;/D&gt;&lt;/FQL&gt;&lt;FQL&gt;&lt;Q&gt;TRYMX10Y-FDS^PCTCHG(FG_YIELD(0,,,,"YTM"),FG_YIELD(-1AM,,,,"YTM"))&lt;/Q&gt;&lt;R&gt;1&lt;/R&gt;&lt;C&gt;1&lt;/C&gt;&lt;D xsi:type="xsd:double"&gt;-2.9596443&lt;/D&gt;&lt;/FQL&gt;&lt;FQL&gt;&lt;Q&gt;USDSAR^FG_PRICE_CHANGE(0,-1AY)&lt;/Q&gt;&lt;R&gt;1&lt;/R&gt;&lt;C&gt;1&lt;/C&gt;&lt;D xsi:type="xsd:double"&gt;-0.0026643276&lt;/D&gt;&lt;/FQL&gt;&lt;FQL&gt;&lt;Q&gt;USDTHB^FG_COMPANY_NAME&lt;/Q&gt;&lt;R&gt;1&lt;/R&gt;&lt;C&gt;1&lt;/C&gt;&lt;D xsi:type="xsd:string"&gt;Thailand Baht per U.S. Dollar&lt;/D&gt;&lt;/FQL&gt;&lt;FQL&gt;&lt;Q&gt;USDBRL^FG_PRICE_CHANGE(0,-1AM)&lt;/Q&gt;&lt;R&gt;1&lt;/R&gt;&lt;C&gt;1&lt;/C&gt;&lt;D xsi:type="xsd:double"&gt;-2.4190545&lt;/D&gt;&lt;/FQL&gt;&lt;FQL&gt;&lt;Q&gt;USDIDR^FG_PRICE(0)&lt;/Q&gt;&lt;R&gt;1&lt;/R&gt;&lt;C&gt;1&lt;/C&gt;&lt;D xsi:type="xsd:double"&gt;15955&lt;/D&gt;&lt;/FQL&gt;&lt;FQL&gt;&lt;Q&gt;COPP-FDS^FG_PRICE_CHANGE(0,-6AM)&lt;/Q&gt;&lt;R&gt;1&lt;/R&gt;&lt;C&gt;1&lt;/C&gt;&lt;D xsi:type="xsd:double"&gt;35.304347826087&lt;/D&gt;&lt;/FQL&gt;&lt;FQL&gt;&lt;Q&gt;QAT^FMA_PCT_ABOVE_MAVG(200,0,,,,"PORTAGG")&lt;/Q&gt;&lt;R&gt;1&lt;/R&gt;&lt;C&gt;1&lt;/C&gt;&lt;D xsi:type="xsd:double"&gt;32.3529411764706&lt;/D&gt;&lt;/FQL&gt;&lt;FQL&gt;&lt;Q&gt;EWW^PERCENT_CHANGE(FMA_EPS(+1,0,,,,"PORTAGG","MEAN"),FMA_EPS(+1,-3AM,,,,"PORTAGG","MEAN"))&lt;/Q&gt;&lt;R&gt;1&lt;/R&gt;&lt;C&gt;1&lt;/C&gt;&lt;D xsi:type="xsd:double"&gt;0.880544264348112&lt;/D&gt;&lt;/FQL&gt;&lt;FQL&gt;&lt;Q&gt;VNM^FMA_RBICS_REV_CURRENT(30, LOC, "PORTAGG")&lt;/Q&gt;&lt;R&gt;1&lt;/R&gt;&lt;C&gt;1&lt;/C&gt;&lt;D xsi:type="xsd:double"&gt;56.0450460074213&lt;/D&gt;&lt;/FQL&gt;&lt;FQL&gt;&lt;Q&gt;EPOL^FG_PRICE(0)&lt;/Q&gt;&lt;R&gt;1&lt;/R&gt;&lt;C&gt;1&lt;/C&gt;&lt;D xsi:type="xsd:double"&gt;25.87&lt;/D&gt;&lt;/FQL&gt;&lt;FQL&gt;&lt;Q&gt;TUR^FG_FCF_YIELD_NTM(0)&lt;/Q&gt;&lt;R&gt;1&lt;/R&gt;&lt;C&gt;1&lt;/C&gt;&lt;D xsi:type="xsd:double"&gt;8.00024344573552&lt;/D&gt;&lt;/FQL&gt;&lt;FQL&gt;&lt;Q&gt;CAGDPY@ID^EE_ACTUAL_ANNUAL(MED,+1)&lt;/Q&gt;&lt;R&gt;1&lt;/R&gt;&lt;C&gt;1&lt;/C&gt;&lt;D xsi:type="xsd:double"&gt;-0.5&lt;/D&gt;&lt;/FQL&gt;&lt;FQL&gt;&lt;Q&gt;EWY^FMA_ROE(NTMA,-20AY,NOW,FY,"PORTAGG","MEANR")&lt;/Q&gt;&lt;R&gt;20&lt;/R&gt;&lt;C&gt;1&lt;/C&gt;&lt;D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xsi:type="xsd:double"&gt;7.67648129789123&lt;/D&gt;&lt;D xsi:type="xsd:double"&gt;8.30770317762994&lt;/D&gt;&lt;D xsi:type="xsd:double"&gt;10.1458776465552&lt;/D&gt;&lt;D xsi:type="xsd:double"&gt;7.50979396092208&lt;/D&gt;&lt;D xsi:type="xsd:double"&gt;8.90909114785519&lt;/D&gt;&lt;/FQL&gt;&lt;FQL&gt;&lt;Q&gt;CAGDPY@GR^EE_ACTUAL_ANNUAL(MED,+1)&lt;/Q&gt;&lt;R&gt;1&lt;/R&gt;&lt;C&gt;1&lt;/C&gt;&lt;D xsi:type="xsd:double"&gt;-6&lt;/D&gt;&lt;/FQL&gt;&lt;FQL&gt;&lt;Q&gt;USDTRY^FG_PRICE_CHANGE(0,-6AM)&lt;/Q&gt;&lt;R&gt;1&lt;/R&gt;&lt;C&gt;1&lt;/C&gt;&lt;D xsi:type="xsd:double"&gt;12.256503&lt;/D&gt;&lt;/FQL&gt;&lt;FQL&gt;&lt;Q&gt;USDEUR^STD(FG_PRICE_CHANGE(0,-3AY,M))&lt;/Q&gt;&lt;R&gt;1&lt;/R&gt;&lt;C&gt;1&lt;/C&gt;&lt;D xsi:type="xsd:double"&gt;2.17952888526641&lt;/D&gt;&lt;/FQL&gt;&lt;FQL&gt;&lt;Q&gt;USDPHP^FG_PRICE_CHANGE(0,-6AM)&lt;/Q&gt;&lt;R&gt;1&lt;/R&gt;&lt;C&gt;1&lt;/C&gt;&lt;D xsi:type="xsd:double"&gt;3.4797072&lt;/D&gt;&lt;/FQL&gt;&lt;FQL&gt;&lt;Q&gt;FC0000GR^FMA_EPS(NTMA,-20AY,0,CY,,"PORTAGG","MEANR")&lt;/Q&gt;&lt;R&gt;20&lt;/R&gt;&lt;C&gt;1&lt;/C&gt;&lt;D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xsi:type="xsd:double"&gt;1.21959709581891&lt;/D&gt;&lt;/FQL&gt;&lt;FQL&gt;&lt;Q&gt;EZA^FMA_DIV_YLD(NTMA,-10AY,0,AM,"PORTAGG","MEANR")&lt;/Q&gt;&lt;R&gt;121&lt;/R&gt;&lt;C&gt;1&lt;/C&gt;&lt;D xsi:type="xsd:double"&gt;3.40203277388354&lt;/D&gt;&lt;D xsi:type="xsd:double"&gt;3.30215951208252&lt;/D&gt;&lt;D xsi:type="xsd:double"&gt;3.23769569716656&lt;/D&gt;&lt;D xsi:type="xsd:double"&gt;3.27298731526356&lt;/D&gt;&lt;D xsi:type="xsd:double"&gt;3.34857241246558&lt;/D&gt;&lt;D xsi:type="xsd:double"&gt;3.56144505058513&lt;/D&gt;&lt;D xsi:type="xsd:double"&gt;3.28247901998969&lt;/D&gt;&lt;D xsi:type="xsd:double"&gt;3.5586051721434&lt;/D&gt;&lt;D xsi:type="xsd:double"&gt;3.33752180428413&lt;/D&gt;&lt;D xsi:type="xsd:double"&gt;3.11409645077765&lt;/D&gt;&lt;D xsi:type="xsd:double"&gt;3.08655331585692&lt;/D&gt;&lt;D xsi:type="xsd:double"&gt;2.97245976882578&lt;/D&gt;&lt;D xsi:type="xsd:double"&gt;3.09488808910055&lt;/D&gt;&lt;D xsi:type="xsd:double"&gt;3.28397493516696&lt;/D&gt;&lt;D xsi:type="xsd:double"&gt;3.14859909691742&lt;/D&gt;&lt;D xsi:type="xsd:double"&gt;3.34845015786417&lt;/D&gt;&lt;D xsi:type="xsd:double"&gt;3.35241133267705&lt;/D&gt;&lt;D xsi:type="xsd:double"&gt;3.24861361788119&lt;/D&gt;&lt;D xsi:type="xsd:double"&gt;3.33076244518504&lt;/D&gt;&lt;D xsi:type="xsd:double"&gt;3.49568242975428&lt;/D&gt;&lt;D xsi:type="xsd:double"&gt;3.80911457694375&lt;/D&gt;&lt;D xsi:type="xsd:double"&gt;3.51917211422503&lt;/D&gt;&lt;D xsi:type="xsd:double"&gt;3.2696652856425&lt;/D&gt;&lt;D xsi:type="xsd:double"&gt;3.19608274104793&lt;/D&gt;&lt;D xsi:type="xsd:double"&gt;3.40020248632746&lt;/D&gt;&lt;D xsi:type="xsd:double"&gt;3.18438186360691&lt;/D&gt;&lt;D xsi:type="xsd:double"&gt;2.99085978856303&lt;/D&gt;&lt;D xsi:type="xsd:double"&gt;2.98182831949073&lt;/D&gt;&lt;D xsi:type="xsd:double"&gt;3.1389667739111&lt;/D&gt;&lt;D xsi:type="xsd:double"&gt;3.28808796864418&lt;/D&gt;&lt;D xsi:type="xsd:double"&gt;3.34683576269981&lt;/D&gt;&lt;D xsi:type="xsd:double"&gt;3.37625739347219&lt;/D&gt;&lt;D xsi:type="xsd:double"&gt;3.15525745268871&lt;/D&gt;&lt;D xsi:type="xsd:double"&gt;3.16565917158009&lt;/D&gt;&lt;D xsi:type="xsd:double"&gt;3.12570567291269&lt;/D&gt;&lt;D xsi:type="xsd:double"&gt;3.10659759561299&lt;/D&gt;&lt;D xsi:type="xsd:double"&gt;3.05665452956776&lt;/D&gt;&lt;D xsi:type="xsd:double"&gt;3.45612101710878&lt;/D&gt;&lt;D xsi:type="xsd:double"&gt;3.23649890305503&lt;/D&gt;&lt;D xsi:type="xsd:double"&gt;3.17840224085916&lt;/D&gt;&lt;D xsi:type="xsd:double"&gt;3.34831342466941&lt;/D&gt;&lt;D xsi:type="xsd:double"&gt;3.23671005211803&lt;/D&gt;&lt;D xsi:type="xsd:double"&gt;3.13840562904469&lt;/D&gt;&lt;D xsi:type="xsd:double"&gt;3.50760664584725&lt;/D&gt;&lt;D xsi:type="xsd:double"&gt;3.30043942439518&lt;/D&gt;&lt;D xsi:type="xsd:double"&gt;3.2857196225051&lt;/D&gt;&lt;D xsi:type="xsd:double"&gt;3.14122530703045&lt;/D&gt;&lt;D xsi:type="xsd:double"&gt;3.30797904016103&lt;/D&gt;&lt;D xsi:type="xsd:double"&gt;3.37903417326112&lt;/D&gt;&lt;D xsi:type="xsd:double"&gt;3.48872629289677&lt;/D&gt;&lt;D xsi:type="xsd:double"&gt;3.62162367138211&lt;/D&gt;&lt;D xsi:type="xsd:double"&gt;3.73681267836244&lt;/D&gt;&lt;D xsi:type="xsd:double"&gt;3.7862670412038&lt;/D&gt;&lt;D xsi:type="xsd:double"&gt;4.11712262483409&lt;/D&gt;&lt;D xsi:type="xsd:double"&gt;4.03711238482831&lt;/D&gt;&lt;D xsi:type="xsd:double"&gt;3.96186503738877&lt;/D&gt;&lt;D xsi:type="xsd:double"&gt;3.74263330543761&lt;/D&gt;&lt;D xsi:type="xsd:double"&gt;3.83875150722867&lt;/D&gt;&lt;D xsi:type="xsd:double"&gt;3.92293343755272&lt;/D&gt;&lt;D xsi:type="xsd:double"&gt;3.65120487514528&lt;/D&gt;&lt;D xsi:type="xsd:double"&gt;3.90502282892023&lt;/D&gt;&lt;D xsi:type="xsd:double"&gt;3.79546907796636&lt;/D&gt;&lt;D xsi:type="xsd:double"&gt;3.83395842617007&lt;/D&gt;&lt;D xsi:type="xsd:double"&gt;4.12161563247084&lt;/D&gt;&lt;D xsi:type="xsd:double"&gt;4.15071701283858&lt;/D&gt;&lt;D xsi:type="xsd:double"&gt;4.19183253127891&lt;/D&gt;&lt;D xsi:type="xsd:double"&gt;4.17032327254491&lt;/D&gt;&lt;D xsi:type="xsd:double"&gt;3.74405648873937&lt;/D&gt;&lt;D xsi:type="xsd:double"&gt;3.67252342406319&lt;/D&gt;&lt;D xsi:type="xsd:double"&gt;3.70494032662084&lt;/D&gt;&lt;D xsi:type="xsd:double"&gt;5.38678922848748&lt;/D&gt;&lt;D xsi:type="xsd:double"&gt;4.36848649101728&lt;/D&gt;&lt;D xsi:type="xsd:double"&gt;3.5953377847068&lt;/D&gt;&lt;D xsi:type="xsd:double"&gt;3.39960251554188&lt;/D&gt;&lt;D xsi:type="xsd:double"&gt;3.35629037750812&lt;/D&gt;&lt;D xsi:type="xsd:double"&gt;3.3967104931747&lt;/D&gt;&lt;D xsi:type="xsd:double"&gt;3.45146779746216&lt;/D&gt;&lt;D xsi:type="xsd:double"&gt;3.59192814955902&lt;/D&gt;&lt;D xsi:type="xsd:double"&gt;3.5495708690218&lt;/D&gt;&lt;D xsi:type="xsd:double"&gt;3.77714660519396&lt;/D&gt;&lt;D xsi:type="xsd:double"&gt;3.93238067858946&lt;/D&gt;&lt;D xsi:type="xsd:double"&gt;3.78200017332222&lt;/D&gt;&lt;D xsi:type="xsd:double"&gt;3.86031009908125&lt;/D&gt;&lt;D xsi:type="xsd:double"&gt;4.05136543614259&lt;/D&gt;&lt;D xsi:type="xsd:double"&gt;4.37533228933165&lt;/D&gt;&lt;D xsi:type="xsd:double"&gt;4.23721509474301&lt;/D&gt;&lt;D xsi:type="xsd:double"&gt;4.52233520068696&lt;/D&gt;&lt;D xsi:type="xsd:double"&gt;4.56195980958844&lt;/D&gt;&lt;D xsi:type="xsd:double"&gt;5.15514029276861&lt;/D&gt;&lt;D xsi:type="xsd:double"&gt;4.74346149995486&lt;/D&gt;&lt;D xsi:type="xsd:double"&gt;4.45680626175467&lt;/D&gt;&lt;D xsi:type="xsd:double"&gt;4.64454908201007&lt;/D&gt;&lt;D xsi:type="xsd:double"&gt;4.43312541947785&lt;/D&gt;&lt;D xsi:type="xsd:double"&gt;4.34166685913319&lt;/D&gt;&lt;D xsi:type="xsd:double"&gt;4.36065227973338&lt;/D&gt;&lt;D xsi:type="xsd:double"&gt;4.61349655616354&lt;/D&gt;&lt;D xsi:type="xsd:double"&gt;4.91077959023892&lt;/D&gt;&lt;D xsi:type="xsd:double"&gt;5.24122215775809&lt;/D&gt;&lt;D xsi:type="xsd:double"&gt;5.11022659732882&lt;/D&gt;&lt;D xsi:type="xsd:double"&gt;4.80534271133371&lt;/D&gt;&lt;D xsi:type="xsd:double"&gt;5.37147611860738&lt;/D&gt;&lt;D xsi:type="xsd:double"&gt;5.44013927256672&lt;/D&gt;&lt;D xsi:type="xsd:double"&gt;4.97134974585001&lt;/D&gt;&lt;D xsi:type="xsd:double"&gt;4.99237328189915&lt;/D&gt;&lt;D xsi:type="xsd:double"&gt;4.56147694543206&lt;/D&gt;&lt;D xsi:type="xsd:double"&gt;4.66948182712529&lt;/D&gt;&lt;D xsi:type="xsd:double"&gt;4.92860999789913&lt;/D&gt;&lt;D xsi:type="xsd:double"&gt;4.47956579694901&lt;/D&gt;&lt;D xsi:type="xsd:double"&gt;4.64195575230852&lt;/D&gt;&lt;D xsi:type="xsd:double"&gt;4.41900879382652&lt;/D&gt;&lt;D xsi:type="xsd:double"&gt;4.24185264859144&lt;/D&gt;&lt;D xsi:type="xsd:double"&gt;4.4301299173968&lt;/D&gt;&lt;D xsi:type="xsd:double"&gt;4.44098794815437&lt;/D&gt;&lt;D xsi:type="xsd:double"&gt;4.43395055222434&lt;/D&gt;&lt;D xsi:type="xsd:double"&gt;4.35171284786761&lt;/D&gt;&lt;D xsi:type="xsd:double"&gt;4.12354555458325&lt;/D&gt;&lt;D xsi:type="xsd:double"&gt;4.47336323636657&lt;/D&gt;&lt;D xsi:type="xsd:double"&gt;4.35447055561191&lt;/D&gt;&lt;D xsi:type="xsd:double"&gt;4.26793489367679&lt;/D&gt;&lt;D xsi:type="xsd:double"&gt;4.28609680256836&lt;/D&gt;&lt;D xsi:type="xsd:double"&gt;3.93113364446618&lt;/D&gt;&lt;/FQL&gt;&lt;FQL&gt;&lt;Q&gt;WL-FDS^FG_PRICE_CHANGE(0,-1AM)&lt;/Q&gt;&lt;R&gt;1&lt;/R&gt;&lt;C&gt;1&lt;/C&gt;&lt;D xsi:type="xsd:double"&gt;-4.39835508671552&lt;/D&gt;&lt;/FQL&gt;&lt;FQL&gt;&lt;Q&gt;KSA^P_PRICE(0)/P_PRICE_HIGH_PR(0,,,,,,"PRICE","INTRA","52W")&lt;/Q&gt;&lt;R&gt;1&lt;/R&gt;&lt;C&gt;1&lt;/C&gt;&lt;D xsi:type="xsd:double"&gt;0.9435635&lt;/D&gt;&lt;/FQL&gt;&lt;FQL&gt;&lt;Q&gt;INDA^P_PRICE(0)/P_PRICE_LOW_PR(0,,,,,,"PRICE","INTRA","52W")-1&lt;/Q&gt;&lt;R&gt;1&lt;/R&gt;&lt;C&gt;1&lt;/C&gt;&lt;D xsi:type="xsd:double"&gt;0.30016124&lt;/D&gt;&lt;/FQL&gt;&lt;FQL&gt;&lt;Q&gt;EWM^PERCENT_CHANGE(FMA_EPS(+1,0,,,,"PORTAGG","MEAN"),FMA_EPS(+1,-1AM,,,,"PORTAGG","MEAN"))&lt;/Q&gt;&lt;R&gt;1&lt;/R&gt;&lt;C&gt;1&lt;/C&gt;&lt;D xsi:type="xsd:double"&gt;3.21618608092145&lt;/D&gt;&lt;/FQL&gt;&lt;FQL&gt;&lt;Q&gt;REFQALEND-FDS^(SUBARRAY(NOT_NA(NO_REPEAT_F(FG_YIELD(NOW,-10AY,D))),0,1)-SUBARRAY(NOT_NA(NO_REPEAT_F(FG_YIELD(NOW,-10AY,D))),1,1))*100&lt;/Q&gt;&lt;R&gt;1&lt;/R&gt;&lt;C&gt;1&lt;/C&gt;&lt;D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Day&lt;/D&gt;&lt;/FQL&gt;&lt;FQL&gt;&lt;Q&gt;TRYIN10Y-FDS^PCTCHG(FG_YIELD(0,,,,"YTM"),FG_YIELD(-3AM,,,,"YTM"))&lt;/Q&gt;&lt;R&gt;1&lt;/R&gt;&lt;C&gt;1&lt;/C&gt;&lt;D xsi:type="xsd:double"&gt;0.0282067&lt;/D&gt;&lt;/FQL&gt;&lt;FQL&gt;&lt;Q&gt;TRYTW10Y-FDS^FG_YIELD(0,,,,"YTM")&lt;/Q&gt;&lt;R&gt;1&lt;/R&gt;&lt;C&gt;1&lt;/C&gt;&lt;D xsi:type="xsd:double"&gt;1.6348&lt;/D&gt;&lt;/FQL&gt;&lt;FQL&gt;&lt;Q&gt;CC_ID^IMF_IFS_RCPI_Q(0)&lt;/Q&gt;&lt;R&gt;0&lt;/R&gt;&lt;C&gt;0&lt;/C&gt;&lt;/FQL&gt;&lt;FQL&gt;&lt;Q&gt;UAE^FMA_EVAL_EBIT(LTMA,NOW,NOW,M,"PORTAGG","MEANR")&lt;/Q&gt;&lt;R&gt;1&lt;/R&gt;&lt;C&gt;1&lt;/C&gt;&lt;D xsi:type="xsd:double"&gt;9.96536689307681&lt;/D&gt;&lt;/FQL&gt;&lt;FQL&gt;&lt;Q&gt;EWT^JULIAN(FMA_DIV_YLD(NTMA,NOW,NOW,M,"PORTAGG","MEANR").DATES)&lt;/Q&gt;&lt;R&gt;1&lt;/R&gt;&lt;C&gt;1&lt;/C&gt;&lt;D xsi:type="xsd:long"&gt;45412&lt;/D&gt;&lt;/FQL&gt;&lt;FQL&gt;&lt;Q&gt;EIDO^FMA_PE(NTMA,0,,,"PORTAGG","MEANR")&lt;/Q&gt;&lt;R&gt;1&lt;/R&gt;&lt;C&gt;1&lt;/C&gt;&lt;D xsi:type="xsd:double"&gt;11.8632701549811&lt;/D&gt;&lt;/FQL&gt;&lt;FQL&gt;&lt;Q&gt;GREK^FG_COMPANY_NAME&lt;/Q&gt;&lt;R&gt;1&lt;/R&gt;&lt;C&gt;1&lt;/C&gt;&lt;D xsi:type="xsd:string"&gt;Global X MSCI Greece ETF&lt;/D&gt;&lt;/FQL&gt;&lt;FQL&gt;&lt;Q&gt;TRYAU10Y-FDS^FG_YIELD(-10AY,0,Y,,"YTM")&lt;/Q&gt;&lt;R&gt;10&lt;/R&gt;&lt;C&gt;1&lt;/C&gt;&lt;D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xsi:type="xsd:double"&gt;3.955&lt;/D&gt;&lt;/FQL&gt;&lt;FQL&gt;&lt;Q&gt;CC_KR^FG_COMPANY_NAME&lt;/Q&gt;&lt;R&gt;1&lt;/R&gt;&lt;C&gt;1&lt;/C&gt;&lt;D xsi:type="xsd:string"&gt;South Korea&lt;/D&gt;&lt;/FQL&gt;&lt;FQL&gt;&lt;Q&gt;USDMXN^FG_PRICE(0)&lt;/Q&gt;&lt;R&gt;1&lt;/R&gt;&lt;C&gt;1&lt;/C&gt;&lt;D xsi:type="xsd:double"&gt;16.6135&lt;/D&gt;&lt;/FQL&gt;&lt;FQL&gt;&lt;Q&gt;VNM^FG_TOTAL_RETURNC(-10AY,0,AM)&lt;/Q&gt;&lt;R&gt;121&lt;/R&gt;&lt;C&gt;1&lt;/C&gt;&lt;D xsi:type="xsd:double"&gt;-6.666672&lt;/D&gt;&lt;D xsi:type="xsd:double"&gt;7.556939&lt;/D&gt;&lt;D xsi:type="xsd:double"&gt;3.416741&lt;/D&gt;&lt;D xsi:type="xsd:double"&gt;1.349473&lt;/D&gt;&lt;D xsi:type="xsd:double"&gt;5.0964117&lt;/D&gt;&lt;D xsi:type="xsd:double"&gt;-8.912182&lt;/D&gt;&lt;D xsi:type="xsd:double"&gt;2.3980856&lt;/D&gt;&lt;D xsi:type="xsd:double"&gt;-13.161588&lt;/D&gt;&lt;D xsi:type="xsd:double"&gt;4.5303345&lt;/D&gt;&lt;D xsi:type="xsd:double"&gt;4.82502&lt;/D&gt;&lt;D xsi:type="xsd:double"&gt;-9.711683&lt;/D&gt;&lt;D xsi:type="xsd:double"&gt;2.072823&lt;/D&gt;&lt;D xsi:type="xsd:double"&gt;-6.8605957&lt;/D&gt;&lt;D xsi:type="xsd:double"&gt;6.540954&lt;/D&gt;&lt;D xsi:type="xsd:double"&gt;6.0287595&lt;/D&gt;&lt;D xsi:type="xsd:double"&gt;-11.632758&lt;/D&gt;&lt;D xsi:type="xsd:double"&gt;-6.493509&lt;/D&gt;&lt;D xsi:type="xsd:double"&gt;10.290396&lt;/D&gt;&lt;D xsi:type="xsd:double"&gt;-5.3806424&lt;/D&gt;&lt;D xsi:type="xsd:double"&gt;-9.800368&lt;/D&gt;&lt;D xsi:type="xsd:double"&gt;-10.041076&lt;/D&gt;&lt;D xsi:type="xsd:double"&gt;7.198143&lt;/D&gt;&lt;D xsi:type="xsd:double"&gt;2.7436733&lt;/D&gt;&lt;D xsi:type="xsd:double"&gt;0&lt;/D&gt;&lt;D xsi:type="xsd:double"&gt;3.2326102&lt;/D&gt;&lt;D xsi:type="xsd:double"&gt;-1.9060552&lt;/D&gt;&lt;D xsi:type="xsd:double"&gt;5.759883&lt;/D&gt;&lt;D xsi:type="xsd:double"&gt;0&lt;/D&gt;&lt;D xsi:type="xsd:double"&gt;-7.283461&lt;/D&gt;&lt;D xsi:type="xsd:double"&gt;3.4677982&lt;/D&gt;&lt;D xsi:type="xsd:double"&gt;-5.266756&lt;/D&gt;&lt;D xsi:type="xsd:double"&gt;-5.5595694&lt;/D&gt;&lt;D xsi:type="xsd:double"&gt;4.8132777&lt;/D&gt;&lt;D xsi:type="xsd:double"&gt;3.8863897&lt;/D&gt;&lt;D xsi:type="xsd:double"&gt;-1.5827298&lt;/D&gt;&lt;D xsi:type="xsd:double"&gt;0.6578922&lt;/D&gt;&lt;D xsi:type="xsd:double"&gt;1.4524341&lt;/D&gt;&lt;D xsi:type="xsd:double"&gt;5.082321&lt;/D&gt;&lt;D xsi:type="xsd:double"&gt;-0.9536803&lt;/D&gt;&lt;D xsi:type="xsd:double"&gt;-2.957362&lt;/D&gt;&lt;D xsi:type="xsd:double"&gt;6.0949683&lt;/D&gt;&lt;D xsi:type="xsd:double"&gt;1.7368078&lt;/D&gt;&lt;D xsi:type="xsd:double"&gt;9.980309&lt;/D&gt;&lt;D xsi:type="xsd:double"&gt;0&lt;/D&gt;&lt;D xsi:type="xsd:double"&gt;14.196575&lt;/D&gt;&lt;D xsi:type="xsd:double"&gt;-0.15848279&lt;/D&gt;&lt;D xsi:type="xsd:double"&gt;0.89946985&lt;/D&gt;&lt;D xsi:type="xsd:double"&gt;2.8316736&lt;/D&gt;&lt;D xsi:type="xsd:double"&gt;-11.116779&lt;/D&gt;&lt;D xsi:type="xsd:double"&gt;-2.7538717&lt;/D&gt;&lt;D xsi:type="xsd:double"&gt;-6.0766993&lt;/D&gt;&lt;D xsi:type="xsd:double"&gt;3.015077&lt;/D&gt;&lt;D xsi:type="xsd:double"&gt;0.67073107&lt;/D&gt;&lt;D xsi:type="xsd:double"&gt;-4.906118&lt;/D&gt;&lt;D xsi:type="xsd:double"&gt;-3.2484114&lt;/D&gt;&lt;D xsi:type="xsd:double"&gt;0.3291607&lt;/D&gt;&lt;D xsi:type="xsd:double"&gt;1.8083453&lt;/D&gt;&lt;D xsi:type="xsd:double"&gt;7.277453&lt;/D&gt;&lt;D xsi:type="xsd:double"&gt;2.0593643&lt;/D&gt;&lt;D xsi:type="xsd:double"&gt;-0.23739338&lt;/D&gt;&lt;D xsi:type="xsd:double"&gt;-2.3200452&lt;/D&gt;&lt;D xsi:type="xsd:double"&gt;-2.0706475&lt;/D&gt;&lt;D xsi:type="xsd:double"&gt;1.4925361&lt;/D&gt;&lt;D xsi:type="xsd:double"&gt;-4.5343103&lt;/D&gt;&lt;D xsi:type="xsd:double"&gt;2.8241396&lt;/D&gt;&lt;D xsi:type="xsd:double"&gt;1.1235952&lt;/D&gt;&lt;D xsi:type="xsd:double"&gt;1.5432119&lt;/D&gt;&lt;D xsi:type="xsd:double"&gt;-3.4650505&lt;/D&gt;&lt;D xsi:type="xsd:double"&gt;1.8443108&lt;/D&gt;&lt;D xsi:type="xsd:double"&gt;-4.859805&lt;/D&gt;&lt;D xsi:type="xsd:double"&gt;-29.927969&lt;/D&gt;&lt;D xsi:type="xsd:double"&gt;14.485979&lt;/D&gt;&lt;D xsi:type="xsd:double"&gt;5.22449&lt;/D&gt;&lt;D xsi:type="xsd:double"&gt;5.896032&lt;/D&gt;&lt;D xsi:type="xsd:double"&gt;6.227112&lt;/D&gt;&lt;D xsi:type="xsd:double"&gt;2.0344853&lt;/D&gt;&lt;D xsi:type="xsd:double"&gt;0.98005533&lt;/D&gt;&lt;D xsi:type="xsd:double"&gt;1.6733646&lt;/D&gt;&lt;D xsi:type="xsd:double"&gt;2.6333094&lt;/D&gt;&lt;D xsi:type="xsd:double"&gt;8.274531&lt;/D&gt;&lt;D xsi:type="xsd:double"&gt;9.696078&lt;/D&gt;&lt;D xsi:type="xsd:double"&gt;-1.9522786&lt;/D&gt;&lt;D xsi:type="xsd:double"&gt;-0.77433586&lt;/D&gt;&lt;D xsi:type="xsd:double"&gt;7.5250864&lt;/D&gt;&lt;D xsi:type="xsd:double"&gt;-2.7475417&lt;/D&gt;&lt;D xsi:type="xsd:double"&gt;6.929636&lt;/D&gt;&lt;D xsi:type="xsd:double"&gt;-3.3898294&lt;/D&gt;&lt;D xsi:type="xsd:double"&gt;0.25800467&lt;/D&gt;&lt;D xsi:type="xsd:double"&gt;2.1101356&lt;/D&gt;&lt;D xsi:type="xsd:double"&gt;-1.713711&lt;/D&gt;&lt;D xsi:type="xsd:double"&gt;6.9230795&lt;/D&gt;&lt;D xsi:type="xsd:double"&gt;-0.38369298&lt;/D&gt;&lt;D xsi:type="xsd:double"&gt;0.3553152&lt;/D&gt;&lt;D xsi:type="xsd:double"&gt;-4.459977&lt;/D&gt;&lt;D xsi:type="xsd:double"&gt;-6.03078&lt;/D&gt;&lt;D xsi:type="xsd:double"&gt;-0.4296422&lt;/D&gt;&lt;D xsi:type="xsd:double"&gt;-15.587926&lt;/D&gt;&lt;D xsi:type="xsd:double"&gt;-5.303514&lt;/D&gt;&lt;D xsi:type="xsd:double"&gt;-2.6315749&lt;/D&gt;&lt;D xsi:type="xsd:double"&gt;9.0783&lt;/D&gt;&lt;D xsi:type="xsd:double"&gt;-7.8144846&lt;/D&gt;&lt;D xsi:type="xsd:double"&gt;-15.024126&lt;/D&gt;&lt;D xsi:type="xsd:double"&gt;-6.8937597&lt;/D&gt;&lt;D xsi:type="xsd:double"&gt;8.972132&lt;/D&gt;&lt;D xsi:type="xsd:double"&gt;3.1984687&lt;/D&gt;&lt;D xsi:type="xsd:double"&gt;-7.114935&lt;/D&gt;&lt;D xsi:type="xsd:double"&gt;-2.1043777&lt;/D&gt;&lt;D xsi:type="xsd:double"&gt;4.127252&lt;/D&gt;&lt;D xsi:type="xsd:double"&gt;1.8992662&lt;/D&gt;&lt;D xsi:type="xsd:double"&gt;6.401944&lt;/D&gt;&lt;D xsi:type="xsd:double"&gt;7.2734237&lt;/D&gt;&lt;D xsi:type="xsd:double"&gt;7.2772384&lt;/D&gt;&lt;D xsi:type="xsd:double"&gt;-1.0589004&lt;/D&gt;&lt;D xsi:type="xsd:double"&gt;-12.10702&lt;/D&gt;&lt;D xsi:type="xsd:double"&gt;-0.22831559&lt;/D&gt;&lt;D xsi:type="xsd:double"&gt;0.22883414999999999&lt;/D&gt;&lt;D xsi:type="xsd:double"&gt;1.3476491&lt;/D&gt;&lt;D xsi:type="xsd:double"&gt;4.2755365&lt;/D&gt;&lt;D xsi:type="xsd:double"&gt;2.6575565&lt;/D&gt;&lt;D xsi:type="xsd:double"&gt;-10.355032&lt;/D&gt;&lt;D xsi:type="xsd:double"&gt;6.8481803&lt;/D&gt;&lt;/FQL&gt;&lt;FQL&gt;&lt;Q&gt;SET-BKK^FMA_PE(LTMA,-10AY,0,AM,"PORTAGG","MEANR")&lt;/Q&gt;&lt;R&gt;121&lt;/R&gt;&lt;C&gt;1&lt;/C&gt;&lt;D xsi:type="xsd:double"&gt;18.0993495896145&lt;/D&gt;&lt;D xsi:type="xsd:double"&gt;17.8317387467913&lt;/D&gt;&lt;D xsi:type="xsd:double"&gt;17.8648897546359&lt;/D&gt;&lt;D xsi:type="xsd:double"&gt;18.8161090403792&lt;/D&gt;&lt;D xsi:type="xsd:double"&gt;19.0951170364615&lt;/D&gt;&lt;D xsi:type="xsd:double"&gt;18.7207549538076&lt;/D&gt;&lt;D xsi:type="xsd:double"&gt;19.6298803053754&lt;/D&gt;&lt;D xsi:type="xsd:double"&gt;18.9298502603112&lt;/D&gt;&lt;D xsi:type="xsd:double"&gt;19.528810853969&lt;/D&gt;&lt;D xsi:type="xsd:double"&gt;22.4630458564407&lt;/D&gt;&lt;D xsi:type="xsd:double"&gt;23.1363823681167&lt;/D&gt;&lt;D xsi:type="xsd:double"&gt;22.529725885477&lt;/D&gt;&lt;D xsi:type="xsd:double"&gt;22.0047211379033&lt;/D&gt;&lt;D xsi:type="xsd:double"&gt;21.3446724967581&lt;/D&gt;&lt;D xsi:type="xsd:double"&gt;20.6972314561529&lt;/D&gt;&lt;D xsi:type="xsd:double"&gt;19.7125072305886&lt;/D&gt;&lt;D xsi:type="xsd:double"&gt;19.0222962077475&lt;/D&gt;&lt;D xsi:type="xsd:double"&gt;18.7643591544555&lt;/D&gt;&lt;D xsi:type="xsd:double"&gt;16.4830396219558&lt;/D&gt;&lt;D xsi:type="xsd:double"&gt;14.859089420444&lt;/D&gt;&lt;D xsi:type="xsd:double"&gt;13.9068692896752&lt;/D&gt;&lt;D xsi:type="xsd:double"&gt;15.7828129069087&lt;/D&gt;&lt;D xsi:type="xsd:double"&gt;16.603298060402&lt;/D&gt;&lt;D xsi:type="xsd:double"&gt;16.4429498807039&lt;/D&gt;&lt;D xsi:type="xsd:double"&gt;16.3414825029285&lt;/D&gt;&lt;D xsi:type="xsd:double"&gt;16.3248407834453&lt;/D&gt;&lt;D xsi:type="xsd:double"&gt;16.6532594211598&lt;/D&gt;&lt;D xsi:type="xsd:double"&gt;16.6172926241192&lt;/D&gt;&lt;D xsi:type="xsd:double"&gt;16.1001488823737&lt;/D&gt;&lt;D xsi:type="xsd:double"&gt;15.9373145885203&lt;/D&gt;&lt;D xsi:type="xsd:double"&gt;15.8231186143842&lt;/D&gt;&lt;D xsi:type="xsd:double"&gt;16.1163835499885&lt;/D&gt;&lt;D xsi:type="xsd:double"&gt;16.4555839916403&lt;/D&gt;&lt;D xsi:type="xsd:double"&gt;16.3671300123503&lt;/D&gt;&lt;D xsi:type="xsd:double"&gt;16.3026720240508&lt;/D&gt;&lt;D xsi:type="xsd:double"&gt;16.2471573521557&lt;/D&gt;&lt;D xsi:type="xsd:double"&gt;16.0228284462222&lt;/D&gt;&lt;D xsi:type="xsd:double"&gt;16.1037580014765&lt;/D&gt;&lt;D xsi:type="xsd:double"&gt;15.9271117131802&lt;/D&gt;&lt;D xsi:type="xsd:double"&gt;15.9364181057355&lt;/D&gt;&lt;D xsi:type="xsd:double"&gt;16.4902833833523&lt;/D&gt;&lt;D xsi:type="xsd:double"&gt;16.9184509735992&lt;/D&gt;&lt;D xsi:type="xsd:double"&gt;17.0977840156689&lt;/D&gt;&lt;D xsi:type="xsd:double"&gt;17.3805188461385&lt;/D&gt;&lt;D xsi:type="xsd:double"&gt;18.531721522245&lt;/D&gt;&lt;D xsi:type="xsd:double"&gt;17.9817673436924&lt;/D&gt;&lt;D xsi:type="xsd:double"&gt;17.6600395735414&lt;/D&gt;&lt;D xsi:type="xsd:double"&gt;17.2897471401999&lt;/D&gt;&lt;D xsi:type="xsd:double"&gt;17.2501300325445&lt;/D&gt;&lt;D xsi:type="xsd:double"&gt;16.8783963722322&lt;/D&gt;&lt;D xsi:type="xsd:double"&gt;16.2633244524191&lt;/D&gt;&lt;D xsi:type="xsd:double"&gt;16.252960903188&lt;/D&gt;&lt;D xsi:type="xsd:double"&gt;16.2872144102051&lt;/D&gt;&lt;D xsi:type="xsd:double"&gt;15.9199518400485&lt;/D&gt;&lt;D xsi:type="xsd:double"&gt;15.2439649817012&lt;/D&gt;&lt;D xsi:type="xsd:double"&gt;14.7193326746307&lt;/D&gt;&lt;D xsi:type="xsd:double"&gt;14.6723194653782&lt;/D&gt;&lt;D xsi:type="xsd:double"&gt;15.5394038306443&lt;/D&gt;&lt;D xsi:type="xsd:double"&gt;16.1623047970979&lt;/D&gt;&lt;D xsi:type="xsd:double"&gt;16.1631753747243&lt;/D&gt;&lt;D xsi:type="xsd:double"&gt;15.9304085649686&lt;/D&gt;&lt;D xsi:type="xsd:double"&gt;16.1763019487539&lt;/D&gt;&lt;D xsi:type="xsd:double"&gt;16.4744123972048&lt;/D&gt;&lt;D xsi:type="xsd:double"&gt;16.2361338574321&lt;/D&gt;&lt;D xsi:type="xsd:double"&gt;16.6091069196873&lt;/D&gt;&lt;D xsi:type="xsd:double"&gt;16.7595569434975&lt;/D&gt;&lt;D xsi:type="xsd:double"&gt;17.1130941934029&lt;/D&gt;&lt;D xsi:type="xsd:double"&gt;16.5965189863776&lt;/D&gt;&lt;D xsi:type="xsd:double"&gt;17.1968538119649&lt;/D&gt;&lt;D xsi:type="xsd:double"&gt;16.6532929474119&lt;/D&gt;&lt;D xsi:type="xsd:double"&gt;14.32609111534&lt;/D&gt;&lt;D xsi:type="xsd:double"&gt;15.2012730955153&lt;/D&gt;&lt;D xsi:type="xsd:double"&gt;16.4899821199218&lt;/D&gt;&lt;D xsi:type="xsd:double"&gt;18.0903831373185&lt;/D&gt;&lt;D xsi:type="xsd:double"&gt;18.8642622551879&lt;/D&gt;&lt;D xsi:type="xsd:double"&gt;20.1288308016129&lt;/D&gt;&lt;D xsi:type="xsd:double"&gt;21.1086582487536&lt;/D&gt;&lt;D xsi:type="xsd:double"&gt;21.4361510722711&lt;/D&gt;&lt;D xsi:type="xsd:double"&gt;22.6342087802501&lt;/D&gt;&lt;D xsi:type="xsd:double"&gt;25.6018756257176&lt;/D&gt;&lt;D xsi:type="xsd:double"&gt;28.3233875094336&lt;/D&gt;&lt;D xsi:type="xsd:double"&gt;27.3000344794488&lt;/D&gt;&lt;D xsi:type="xsd:double"&gt;27.3874109481413&lt;/D&gt;&lt;D xsi:type="xsd:double"&gt;26.5218506375951&lt;/D&gt;&lt;D xsi:type="xsd:double"&gt;25.4492275261494&lt;/D&gt;&lt;D xsi:type="xsd:double"&gt;24.3944596638189&lt;/D&gt;&lt;D xsi:type="xsd:double"&gt;23.2520791419298&lt;/D&gt;&lt;D xsi:type="xsd:double"&gt;22.10834755740</t>
        </r>
      </text>
    </comment>
    <comment ref="A17" authorId="0" shapeId="0" xr:uid="{09C9D75B-ABBF-4DC1-B83C-BA50A308C31D}">
      <text>
        <r>
          <rPr>
            <b/>
            <sz val="9"/>
            <color indexed="81"/>
            <rFont val="Tahoma"/>
            <charset val="1"/>
          </rPr>
          <t>46&lt;/D&gt;&lt;D xsi:type="xsd:double"&gt;21.8554229292017&lt;/D&gt;&lt;D xsi:type="xsd:double"&gt;21.0749434080593&lt;/D&gt;&lt;D xsi:type="xsd:double"&gt;20.2490940427118&lt;/D&gt;&lt;D xsi:type="xsd:double"&gt;19.1311237087474&lt;/D&gt;&lt;D xsi:type="xsd:double"&gt;19.2436364261423&lt;/D&gt;&lt;D xsi:type="xsd:double"&gt;19.2482469981379&lt;/D&gt;&lt;D xsi:type="xsd:double"&gt;18.8018616559436&lt;/D&gt;&lt;D xsi:type="xsd:double"&gt;18.6042139948745&lt;/D&gt;&lt;D xsi:type="xsd:double"&gt;18.1892950024784&lt;/D&gt;&lt;D xsi:type="xsd:double"&gt;17.593433641407&lt;/D&gt;&lt;D xsi:type="xsd:double"&gt;17.2617064493577&lt;/D&gt;&lt;D xsi:type="xsd:double"&gt;17.3307912547676&lt;/D&gt;&lt;D xsi:type="xsd:double"&gt;16.8409289697341&lt;/D&gt;&lt;D xsi:type="xsd:double"&gt;16.1502536272421&lt;/D&gt;&lt;D xsi:type="xsd:double"&gt;16.5474964089479&lt;/D&gt;&lt;D xsi:type="xsd:double"&gt;16.4909245232013&lt;/D&gt;&lt;D xsi:type="xsd:double"&gt;17.0818199336118&lt;/D&gt;&lt;D xsi:type="xsd:double"&gt;17.4597958874664&lt;/D&gt;&lt;D xsi:type="xsd:double"&gt;17.286156475041&lt;/D&gt;&lt;D xsi:type="xsd:double"&gt;17.3164072472418&lt;/D&gt;&lt;D xsi:type="xsd:double"&gt;17.1029549216069&lt;/D&gt;&lt;D xsi:type="xsd:double"&gt;17.3193429653821&lt;/D&gt;&lt;D xsi:type="xsd:double"&gt;17.2814090290333&lt;/D&gt;&lt;D xsi:type="xsd:double"&gt;17.4266842600337&lt;/D&gt;&lt;D xsi:type="xsd:double"&gt;17.5425968430822&lt;/D&gt;&lt;D xsi:type="xsd:double"&gt;16.8021777440552&lt;/D&gt;&lt;D xsi:type="xsd:double"&gt;16.5167438994479&lt;/D&gt;&lt;D xsi:type="xsd:double"&gt;16.1167922497565&lt;/D&gt;&lt;D xsi:type="xsd:double"&gt;15.4887555053468&lt;/D&gt;&lt;D xsi:type="xsd:double"&gt;16.0840948303278&lt;/D&gt;&lt;D xsi:type="xsd:double"&gt;16.5946619489149&lt;/D&gt;&lt;D xsi:type="xsd:double"&gt;16.3532396505021&lt;/D&gt;&lt;D xsi:type="xsd:double"&gt;16.2725603872076&lt;/D&gt;&lt;/FQL&gt;&lt;FQL&gt;&lt;Q&gt;SET-BKK^FG_PRICE_MAVG(0,,,,30)&lt;/Q&gt;&lt;R&gt;1&lt;/R&gt;&lt;C&gt;1&lt;/C&gt;&lt;D xsi:type="xsd:double"&gt;1371.7974&lt;/D&gt;&lt;/FQL&gt;&lt;FQL&gt;&lt;Q&gt;EWM^FG_PRICE_MAVG(0,,,,200)&lt;/Q&gt;&lt;R&gt;1&lt;/R&gt;&lt;C&gt;1&lt;/C&gt;&lt;D xsi:type="xsd:double"&gt;21.38395&lt;/D&gt;&lt;/FQL&gt;&lt;FQL&gt;&lt;Q&gt;SET-BKK^FG_TOTAL_RETURNC(0,-12AM)&lt;/Q&gt;&lt;R&gt;1&lt;/R&gt;&lt;C&gt;1&lt;/C&gt;&lt;D xsi:type="xsd:double"&gt;-9.197891&lt;/D&gt;&lt;/FQL&gt;&lt;FQL&gt;&lt;Q&gt;EWY^FG_TOTAL_RETURNC(0,-3AM)&lt;/Q&gt;&lt;R&gt;1&lt;/R&gt;&lt;C&gt;1&lt;/C&gt;&lt;D xsi:type="xsd:double"&gt;1.9784927&lt;/D&gt;&lt;/FQL&gt;&lt;FQL&gt;&lt;Q&gt;EWM^FMA_PCT_ABOVE_MAVG(200,0,,,,"PORTAGG")&lt;/Q&gt;&lt;R&gt;1&lt;/R&gt;&lt;C&gt;1&lt;/C&gt;&lt;D xsi:type="xsd:double"&gt;78.7878787878788&lt;/D&gt;&lt;/FQL&gt;&lt;FQL&gt;&lt;Q&gt;EIDO^P_PRICE(0)/P_PRICE_LOW_PR(0,,,,,,"PRICE","INTRA","52W")-1&lt;/Q&gt;&lt;R&gt;1&lt;/R&gt;&lt;C&gt;1&lt;/C&gt;&lt;D xsi:type="xsd:double"&gt;0.06793678&lt;/D&gt;&lt;/FQL&gt;&lt;FQL&gt;&lt;Q&gt;URTH^FG_TOTAL_RETURNC(0,-6AM)&lt;/Q&gt;&lt;R&gt;1&lt;/R&gt;&lt;C&gt;1&lt;/C&gt;&lt;D xsi:type="xsd:double"&gt;17.144596&lt;/D&gt;&lt;/FQL&gt;&lt;FQL&gt;&lt;Q&gt;EWJ^SIZE(FG_CONSTITUENTS)&lt;/Q&gt;&lt;R&gt;1&lt;/R&gt;&lt;C&gt;1&lt;/C&gt;&lt;D xsi:type="xsd:long"&gt;218&lt;/D&gt;&lt;/FQL&gt;&lt;FQL&gt;&lt;Q&gt;MCHI^FMA_COS_UP("EPS","1M",+1,NOW,,,"PORTAGG","MEANR")&lt;/Q&gt;&lt;R&gt;1&lt;/R&gt;&lt;C&gt;1&lt;/C&gt;&lt;D xsi:type="xsd:double"&gt;176&lt;/D&gt;&lt;/FQL&gt;&lt;FQL&gt;&lt;Q&gt;EPOL^SIZE(FG_CONSTITUENTS)&lt;/Q&gt;&lt;R&gt;1&lt;/R&gt;&lt;C&gt;1&lt;/C&gt;&lt;D xsi:type="xsd:long"&gt;33&lt;/D&gt;&lt;/FQL&gt;&lt;FQL&gt;&lt;Q&gt;CNYA^FMA_RBICS_REV_CURRENT(30, LOC, "PORTAGG")&lt;/Q&gt;&lt;R&gt;1&lt;/R&gt;&lt;C&gt;1&lt;/C&gt;&lt;D xsi:type="xsd:double"&gt;20.1955514594951&lt;/D&gt;&lt;/FQL&gt;&lt;FQL&gt;&lt;Q&gt;QAT^JULIAN(FMA_DIV_YLD(NTMA,NOW,NOW,M,"PORTAGG","MEANR").DATES)&lt;/Q&gt;&lt;R&gt;1&lt;/R&gt;&lt;C&gt;1&lt;/C&gt;&lt;D xsi:type="xsd:long"&gt;45412&lt;/D&gt;&lt;/FQL&gt;&lt;FQL&gt;&lt;Q&gt;EZA^JULIAN(FMA_DIV_YLD(NTMA,NOW,NOW,M,"PORTAGG","MEANR").DATES)&lt;/Q&gt;&lt;R&gt;1&lt;/R&gt;&lt;C&gt;1&lt;/C&gt;&lt;D xsi:type="xsd:long"&gt;45412&lt;/D&gt;&lt;/FQL&gt;&lt;FQL&gt;&lt;Q&gt;EWW^FMA_ROE(NTMA,-20AY,NOW,FY,"PORTAGG","MEANR")&lt;/Q&gt;&lt;R&gt;20&lt;/R&gt;&lt;C&gt;1&lt;/C&gt;&lt;D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xsi:type="xsd:double"&gt;13.7129718327555&lt;/D&gt;&lt;/FQL&gt;&lt;FQL&gt;&lt;Q&gt;CAGDPY@GR^EE_ACTUAL_ANNUAL(MED,0)&lt;/Q&gt;&lt;R&gt;1&lt;/R&gt;&lt;C&gt;1&lt;/C&gt;&lt;D xsi:type="xsd:double"&gt;-6.34147227613787&lt;/D&gt;&lt;/FQL&gt;&lt;FQL&gt;&lt;Q&gt;CC_PL^FG_COMPANY_NAME&lt;/Q&gt;&lt;R&gt;1&lt;/R&gt;&lt;C&gt;1&lt;/C&gt;&lt;D xsi:type="xsd:string"&gt;Poland&lt;/D&gt;&lt;/FQL&gt;&lt;FQL&gt;&lt;Q&gt;USDTRY^FG_PRICE_CHANGE(0,-3AM)&lt;/Q&gt;&lt;R&gt;1&lt;/R&gt;&lt;C&gt;1&lt;/C&gt;&lt;D xsi:type="xsd:double"&gt;4.4504642&lt;/D&gt;&lt;/FQL&gt;&lt;FQL&gt;&lt;Q&gt;USDEUR^FG_PRICE_CHANGE(0,-6AM)&lt;/Q&gt;&lt;R&gt;1&lt;/R&gt;&lt;C&gt;1&lt;/C&gt;&lt;D xsi:type="xsd:double"&gt;0.10573864&lt;/D&gt;&lt;/FQL&gt;&lt;FQL&gt;&lt;Q&gt;USDPHP^FG_PRICE_CHANGE(0,-3AM)&lt;/Q&gt;&lt;R&gt;1&lt;/R&gt;&lt;C&gt;1&lt;/C&gt;&lt;D xsi:type="xsd:double"&gt;2.9527426&lt;/D&gt;&lt;/FQL&gt;&lt;FQL&gt;&lt;Q&gt;FC0000ZA^FMA_EPS(NTMA,-20AY,0,CY,,"PORTAGG","MEANR")&lt;/Q&gt;&lt;R&gt;20&lt;/R&gt;&lt;C&gt;1&lt;/C&gt;&lt;D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xsi:type="xsd:double"&gt;31.8782513706453&lt;/D&gt;&lt;D xsi:type="xsd:double"&gt;34.3748784343716&lt;/D&gt;&lt;D xsi:type="xsd:double"&gt;36.8513185479531&lt;/D&gt;&lt;D xsi:type="xsd:double"&gt;38.6122872227081&lt;/D&gt;&lt;D xsi:type="xsd:double"&gt;33.9202192829757&lt;/D&gt;&lt;/FQL&gt;&lt;FQL&gt;&lt;Q&gt;EWZ^FMA_DIV_YLD(NTMA,-10AY,0,AM,"PORTAGG","MEANR")&lt;/Q&gt;&lt;R&gt;121&lt;/R&gt;&lt;C&gt;1&lt;/C&gt;&lt;D xsi:type="xsd:double"&gt;4.00912856800201&lt;/D&gt;&lt;D xsi:type="xsd:double"&gt;4.0047075653467&lt;/D&gt;&lt;D xsi:type="xsd:double"&gt;3.85638390785426&lt;/D&gt;&lt;D xsi:type="xsd:double"&gt;3.80222299321298&lt;/D&gt;&lt;D xsi:type="xsd:double"&gt;3.65197007895758&lt;/D&gt;&lt;D xsi:type="xsd:double"&gt;3.72535998650366&lt;/D&gt;&lt;D xsi:type="xsd:double"&gt;3.94457800487396&lt;/D&gt;&lt;D xsi:type="xsd:double"&gt;4.31837133002185&lt;/D&gt;&lt;D xsi:type="xsd:double"&gt;4.12277516836964&lt;/D&gt;&lt;D xsi:type="xsd:double"&gt;4.00328646235942&lt;/D&gt;&lt;D xsi:type="xsd:double"&gt;4.02963626671434&lt;/D&gt;&lt;D xsi:type="xsd:double"&gt;3.65560803886743&lt;/D&gt;&lt;D xsi:type="xsd:double"&gt;3.55585809328699&lt;/D&gt;&lt;D xsi:type="xsd:double"&gt;3.91143765326101&lt;/D&gt;&lt;D xsi:type="xsd:double"&gt;3.85574442396407&lt;/D&gt;&lt;D xsi:type="xsd:double"&gt;4.09866163793673&lt;/D&gt;&lt;D xsi:type="xsd:double"&gt;4.17074734194475&lt;/D&gt;&lt;D xsi:type="xsd:double"&gt;4.05319144414366&lt;/D&gt;&lt;D xsi:type="xsd:double"&gt;3.98258673009373&lt;/D&gt;&lt;D xsi:type="xsd:double"&gt;4.01968122088066&lt;/D&gt;&lt;D xsi:type="xsd:double"&gt;4.86447414741386&lt;/D&gt;&lt;D xsi:type="xsd:double"&gt;4.25472126604347&lt;/D&gt;&lt;D xsi:type="xsd:double"&gt;3.2492295482954&lt;/D&gt;&lt;D xsi:type="xsd:double"&gt;3.08587281412648&lt;/D&gt;&lt;D xsi:type="xsd:double"&gt;3.36080718614548&lt;/D&gt;&lt;D xsi:type="xsd:double"&gt;3.45663343874052&lt;/D&gt;&lt;D xsi:type="xsd:double"&gt;3.01422856933066&lt;/D&gt;&lt;D xsi:type="xsd:double"&gt;2.98069308873967&lt;/D&gt;&lt;D xsi:type="xsd:double"&gt;3.18530084219748&lt;/D&gt;&lt;D xsi:type="xsd:double"&gt;2.92987164526957&lt;/D&gt;&lt;D xsi:type="xsd:double"&gt;3.16488676915052&lt;/D&gt;&lt;D xsi:type="xsd:double"&gt;3.59315340319183&lt;/D&gt;&lt;D xsi:type="xsd:double"&gt;3.35050066898448&lt;/D&gt;&lt;D xsi:type="xsd:double"&gt;3.31815526873272&lt;/D&gt;&lt;D xsi:type="xsd:double"&gt;3.6343308778012&lt;/D&gt;&lt;D xsi:type="xsd:double"&gt;3.65195173254549&lt;/D&gt;&lt;D xsi:type="xsd:double"&gt;3.51814903305878&lt;/D&gt;&lt;D xsi:type="xsd:double"&gt;3.69923170238329&lt;/D&gt;&lt;D xsi:type="xsd:double"&gt;3.49988325181272&lt;/D&gt;&lt;D xsi:type="xsd:double"&gt;3.40908198641105&lt;/D&gt;&lt;D xsi:type="xsd:double"&gt;3.1177076082242&lt;/D&gt;&lt;D xsi:type="xsd:double"&gt;3.18412662394886&lt;/D&gt;&lt;D xsi:type="xsd:double"&gt;3.41703934926218&lt;/D&gt;&lt;D xsi:type="xsd:double"&gt;3.53478941757094&lt;/D&gt;&lt;D xsi:type="xsd:double"&gt;3.28326172149285&lt;/D&gt;&lt;D xsi:type="xsd:double"&gt;3.37924466425463&lt;/D&gt;&lt;D xsi:type="xsd:double"&gt;3.44445705232156&lt;/D&gt;&lt;D xsi:type="xsd:double"&gt;3.64093691996661&lt;/D&gt;&lt;D xsi:type="xsd:double"&gt;3.83334056264208&lt;/D&gt;&lt;D xsi:type="xsd:double"&gt;4.50461101729565&lt;/D&gt;&lt;D xsi:type="xsd:double"&gt;4.18700938459817&lt;/D&gt;&lt;D xsi:type="xsd:double"&gt;4.36001871682618&lt;/D&gt;&lt;D xsi:type="xsd:double"&gt;4.4240246589974&lt;/D&gt;&lt;D xsi:type="xsd:double"&gt;4.02633584401142&lt;/D&gt;&lt;D xsi:type="xsd:double"&gt;3.87820234820228&lt;/D&gt;&lt;D xsi:type="xsd:double"&gt;4.03259526651056&lt;/D&gt;&lt;D xsi:type="xsd:double"&gt;3.73503724650514&lt;/D&gt;&lt;D xsi:type="xsd:double"&gt;3.48710120503738&lt;/D&gt;&lt;D xsi:type="xsd:double"&gt;3.31920556469652&lt;/D&gt;&lt;D xsi:type="xsd:double"&gt;3.50737696893733&lt;/D&gt;&lt;D xsi:type="xsd:double"&gt;3.6888977311043&lt;/D&gt;&lt;D xsi:type="xsd:double"&gt;3.18334202854937&lt;/D&gt;&lt;D xsi:type="xsd:double"&gt;3.11232470603449&lt;/D&gt;&lt;D xsi:type="xsd:double"&gt;3.38526879559793&lt;/D&gt;&lt;D xsi:type="xsd:double"&gt;3.2157593031429&lt;/D&gt;&lt;D xsi:type="xsd:double"&gt;3.30788968754637&lt;/D&gt;&lt;D xsi:type="xsd:double"&gt;3.30013081250012&lt;/D&gt;&lt;D xsi:type="xsd:double"&gt;3.16157543391621&lt;/D&gt;&lt;D xsi:type="xsd:double"&gt;3.07874174021479&lt;/D&gt;&lt;D xsi:type="xsd:double"&gt;3.13218625368805&lt;/D&gt;&lt;D xsi:type="xsd:double"&gt;4.79977317514255&lt;/D&gt;&lt;D xsi:type="xsd:double"&gt;4.01106432338076&lt;/D&gt;&lt;D xsi:type="xsd:double"&gt;3.81757662945541&lt;/D&gt;&lt;D xsi:type="xsd:double"&gt;2.85578821211323&lt;/D&gt;&lt;D xsi:type="xsd:double"&gt;2.67527970610771&lt;/D&gt;&lt;D xsi:type="xsd:double"&gt;2.83012564416442&lt;/D&gt;&lt;D xsi:type="xsd:double"&gt;3.29110627277427&lt;/D&gt;&lt;D xsi:type="xsd:double"&gt;3.45161671704332&lt;/D&gt;&lt;D xsi:type="xsd:double"&gt;3.40813584713799&lt;/D&gt;&lt;D xsi:type="xsd:double"&gt;3.32562853736551&lt;/D&gt;&lt;D xsi:type="xsd:double"&gt;3.4235005219829&lt;/D&gt;&lt;D xsi:type="xsd:double"&gt;3.70853950747289&lt;/D&gt;&lt;D xsi:type="xsd:double"&gt;4.22662500974922&lt;/D&gt;&lt;D xsi:type="xsd:double"&gt;4.51688411841277&lt;/D&gt;&lt;D xsi:type="xsd:double"&gt;4.72117463712826&lt;/D&gt;&lt;D xsi:type="xsd:double"&gt;4.74399777115893&lt;/D&gt;&lt;D xsi:type="xsd:double"&gt;5.21711474409253&lt;/D&gt;&lt;D xsi:type="xsd:double"&gt;5.80965958242181&lt;/D&gt;&lt;D xsi:type="xsd:double"&gt;6.51538358853114&lt;/D&gt;&lt;D xsi:type="xsd:double"&gt;6.49668299586856&lt;/D&gt;&lt;D xsi:type="xsd:double"&gt;7.73230794261714&lt;/D&gt;&lt;D xsi:type="xsd:double"&gt;7.47226586152257&lt;/D&gt;&lt;D xsi:type="xsd:double"&gt;7.21855886062291&lt;/D&gt;&lt;D xsi:type="xsd:double"&gt;6.83431886734389&lt;/D&gt;&lt;D xsi:type="xsd:double"&gt;9.25589520215065&lt;/D&gt;&lt;D xsi:type="xsd:double"&gt;8.59757203627983&lt;/D&gt;&lt;D xsi:type="xsd:double"&gt;9.78108135236761&lt;/D&gt;&lt;D xsi:type="xsd:double"&gt;10.8969619096739&lt;/D&gt;&lt;D xsi:type="xsd:double"&gt;11.6178332972628&lt;/D&gt;&lt;D xsi:type="xsd:double"&gt;10.4436785910958&lt;/D&gt;&lt;D xsi:type="xsd:double"&gt;10.6142402790361&lt;/D&gt;&lt;D xsi:type="xsd:double"&gt;9.5394350293001&lt;/D&gt;&lt;D xsi:type="xsd:double"&gt;8.42504484360798&lt;/D&gt;&lt;D xsi:type="xsd:double"&gt;7.37450675008536&lt;/D&gt;&lt;D xsi:type="xsd:double"&gt;6.66066214381838&lt;/D&gt;&lt;D xsi:type="xsd:double"&gt;6.45231731885048&lt;/D&gt;&lt;D xsi:type="xsd:double"&gt;7.1529178002551&lt;/D&gt;&lt;D xsi:type="xsd:double"&gt;6.5207803868696&lt;/D&gt;&lt;D xsi:type="xsd:double"&gt;6.58162665911915&lt;/D&gt;&lt;D xsi:type="xsd:double"&gt;6.04705753809637&lt;/D&gt;&lt;D xsi:type="xsd:double"&gt;6.04722018637436&lt;/D&gt;&lt;D xsi:type="xsd:double"&gt;6.02595172447728&lt;/D&gt;&lt;D xsi:type="xsd:double"&gt;5.83129626058647&lt;/D&gt;&lt;D xsi:type="xsd:double"&gt;6.15346188557053&lt;/D&gt;&lt;D xsi:type="xsd:double"&gt;6.11293246660556&lt;/D&gt;&lt;D xsi:type="xsd:double"&gt;5.8599276308494&lt;/D&gt;&lt;D xsi:type="xsd:double"&gt;5.76138536947418&lt;/D&gt;&lt;D xsi:type="xsd:double"&gt;5.85638802362452&lt;/D&gt;&lt;D xsi:type="xsd:double"&gt;6.31813846930007&lt;/D&gt;&lt;D xsi:type="xsd:double"&gt;6.40906785243044&lt;/D&gt;&lt;D xsi:type="xsd:double"&gt;6.71493546890284&lt;/D&gt;&lt;/FQL&gt;&lt;FQL&gt;&lt;Q&gt;WL-FDS^FG_PRICE_MAVG(0,,,,30)&lt;/Q&gt;&lt;R&gt;1&lt;/R&gt;&lt;C&gt;1&lt;/C&gt;&lt;D xsi:type="xsd:double"&gt;577.73&lt;/D&gt;&lt;/FQL&gt;&lt;FQL&gt;&lt;Q&gt;W-FDS^FG_PRICE_CHANGE(0,-1AY)&lt;/Q&gt;&lt;R&gt;1&lt;/R&gt;&lt;C&gt;1&lt;/C&gt;&lt;D xsi:type="xsd:double"&gt;4.11670663469226&lt;/D&gt;&lt;/FQL&gt;&lt;FQL&gt;&lt;Q&gt;EWM^FG_PRICE(0)&lt;/Q&gt;&lt;R&gt;1&lt;/R&gt;&lt;C&gt;1&lt;/C&gt;&lt;D xsi:type="xsd:double"&gt;23.28&lt;/D&gt;&lt;/FQL&gt;&lt;FQL&gt;&lt;Q&gt;KSA^FG_TOTAL_RETURNC(0,-6AM)&lt;/Q&gt;&lt;R&gt;1&lt;/R&gt;&lt;C&gt;1&lt;/C&gt;&lt;D xsi:type="xsd:double"&gt;8.601546&lt;/D&gt;&lt;/FQL&gt;&lt;FQL&gt;&lt;Q&gt;GREK^FG_TOTAL_RETURNC(0,-6AM)&lt;/Q&gt;&lt;R&gt;1&lt;/R&gt;&lt;C&gt;1&lt;/C&gt;&lt;D xsi:type="xsd:double"&gt;18.772293&lt;/D&gt;&lt;/FQL&gt;&lt;FQL&gt;&lt;Q&gt;TRYZA10Y-FDS^FG_YIELD_NAME&lt;/Q&gt;&lt;R&gt;1&lt;/R&gt;&lt;C&gt;1&lt;/C&gt;&lt;D xsi:type="xsd:string"&gt;South Africa Benchmark Bond - 10 Year&lt;/D&gt;&lt;/FQL&gt;&lt;FQL&gt;&lt;Q&gt;REFQALEND-FDS^FG_YIELD(NOW,,,0)&lt;/Q&gt;&lt;R&gt;1&lt;/R&gt;&lt;C&gt;1&lt;/C&gt;&lt;D xsi:type="xsd:double"&gt;6.25&lt;/D&gt;&lt;/FQL&gt;&lt;FQL&gt;&lt;Q&gt;REFPHRREPO-FDS^(SUBARRAY(NOT_NA(NO_REPEAT_F(FG_YIELD(NOW,-10AY,D))),0,1)-SUBARRAY(NOT_NA(NO_REPEAT_F(FG_YIELD(NOW,-10AY,D))),1,1))*100&lt;/Q&gt;&lt;R&gt;1&lt;/R&gt;&lt;C&gt;1&lt;/C&gt;&lt;D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xsi:type="xsd:double"&gt;25&lt;/D&gt;&lt;/FQL&gt;&lt;FQL&gt;&lt;Q&gt;TRYZA10Y-FDS^PCTCHG(FG_YIELD(0,,,,"YTM"),FG_YIELD(-3AM,,,,"YTM"))&lt;/Q&gt;&lt;R&gt;1&lt;/R&gt;&lt;C&gt;1&lt;/C&gt;&lt;D xsi:type="xsd:double"&gt;2.294533&lt;/D&gt;&lt;/FQL&gt;&lt;FQL&gt;&lt;Q&gt;TRYVN10Y-FDS^FG_YIELD(0,,,,"YTM")&lt;/Q&gt;&lt;R&gt;1&lt;/R&gt;&lt;C&gt;1&lt;/C&gt;&lt;D xsi:type="xsd:double"&gt;2.7115486&lt;/D&gt;&lt;/FQL&gt;&lt;FQL&gt;&lt;Q&gt;TRYTW10Y-FDS^FG_YIELD_NAME&lt;/Q&gt;&lt;R&gt;1&lt;/R&gt;&lt;C&gt;1&lt;/C&gt;&lt;D xsi:type="xsd:string"&gt;Taiwan China Benchmark Bond - 10 Year&lt;/D&gt;&lt;/FQL&gt;&lt;FQL&gt;&lt;Q&gt;CC_CL^IMF_IFS_RCPI_Q(0)&lt;/Q&gt;&lt;R&gt;1&lt;/R&gt;&lt;C&gt;1&lt;/C&gt;&lt;D xsi:type="xsd:double"&gt;4.041295&lt;/D&gt;&lt;/FQL&gt;&lt;FQL&gt;&lt;Q&gt;UAE^FMA_EVAL_EBITDA(NTMA,0,,,"PORTAGG","MEANR")&lt;/Q&gt;&lt;R&gt;1&lt;/R&gt;&lt;C&gt;1&lt;/C&gt;&lt;D xsi:type="xsd:double"&gt;6.06804410269166&lt;/D&gt;&lt;/FQL&gt;&lt;FQL&gt;&lt;Q&gt;EZA^FG_COMPANY_NAME&lt;/Q&gt;&lt;R&gt;1&lt;/R&gt;&lt;C&gt;1&lt;/C&gt;&lt;D xsi:type="xsd:string"&gt;iShares MSCI South Africa ETF&lt;/D&gt;&lt;/FQL&gt;&lt;FQL&gt;&lt;Q&gt;TRYFR10Y-FDS^FG_YIELD(-10AY,0,Y,,"YTM")&lt;/Q&gt;&lt;R&gt;10&lt;/R&gt;&lt;C&gt;1&lt;/C&gt;&lt;D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xsi:type="xsd:double"&gt;2.534&lt;/D&gt;&lt;/FQL&gt;&lt;FQL&gt;&lt;Q&gt;USDMXN^FG_COMPANY_NAME&lt;/Q&gt;&lt;R&gt;1&lt;/R&gt;&lt;C&gt;1&lt;/C&gt;&lt;D xsi:type="xsd:string"&gt;Mexican Peso per U.S. Dollar&lt;/D&gt;&lt;/FQL&gt;&lt;FQL&gt;&lt;Q&gt;UAE^FG_TOTAL_RETURNC(-10AY,0,AM)&lt;/Q&gt;&lt;R&gt;121&lt;/R&gt;&lt;C&gt;1&lt;/C&gt;&lt;D xsi:type="xsd:string"&gt;@NA&lt;/D&gt;&lt;D xsi:type="xsd:double"&gt;-11.000276&lt;/D&gt;&lt;D xsi:type="xsd:double"&gt;5.1934958&lt;/D&gt;&lt;D xsi:type="xsd:double"&gt;0.20483732&lt;/D&gt;&lt;D xsi:type="xsd:double"&gt;3.4626603&lt;/D&gt;&lt;D xsi:type="xsd:double"&gt;-13.185477&lt;/D&gt;&lt;D xsi:type="xsd:double"&gt;4.55178&lt;/D&gt;&lt;D xsi:type="xsd:double"&gt;-23.767216&lt;/D&gt;&lt;D xsi:type="xsd:double"&gt;16.193378&lt;/D&gt;&lt;D xsi:type="xsd:double"&gt;0.5390167&lt;/D&gt;&lt;D xsi:type="xsd:double"&gt;-7.939744&lt;/D&gt;&lt;D xsi:type="xsd:double"&gt;16.840183&lt;/D&gt;&lt;D xsi:type="xsd:double"&gt;-0.6646693&lt;/D&gt;&lt;D xsi:type="xsd:double"&gt;-1.1869907&lt;/D&gt;&lt;D xsi:type="xsd:double"&gt;0.99402666&lt;/D&gt;&lt;D xsi:type="xsd:double"&gt;-5.355799&lt;/D&gt;&lt;D xsi:type="xsd:double"&gt;-8.276444&lt;/D&gt;&lt;D xsi:type="xsd:double"&gt;4.0249467&lt;/D&gt;&lt;D xsi:type="xsd:double"&gt;-15.585834&lt;/D&gt;&lt;D xsi:type="xsd:double"&gt;-0.8392513&lt;/D&gt;&lt;D xsi:type="xsd:double"&gt;-6.2065125&lt;/D&gt;&lt;D xsi:type="xsd:double"&gt;6.4829707&lt;/D&gt;&lt;D xsi:type="xsd:double"&gt;11.385977&lt;/D&gt;&lt;D xsi:type="xsd:double"&gt;3.936541&lt;/D&gt;&lt;D xsi:type="xsd:double"&gt;-7.8575554&lt;/D&gt;&lt;D xsi:type="xsd:double"&gt;2.0245433&lt;/D&gt;&lt;D xsi:type="xsd:double"&gt;8.148825&lt;/D&gt;&lt;D xsi:type="xsd:double"&gt;-0.23080707&lt;/D&gt;&lt;D xsi:type="xsd:double"&gt;-2.834016&lt;/D&gt;&lt;D xsi:type="xsd:double"&gt;-4.6333256&lt;/D&gt;&lt;D xsi:type="xsd:double"&gt;-1.8200517&lt;/D&gt;&lt;D xsi:type="xsd:double"&gt;8.58233&lt;/D&gt;&lt;D xsi:type="xsd:double"&gt;1.4348865&lt;/D&gt;&lt;D xsi:type="xsd:double"&gt;1.894486&lt;/D&gt;&lt;D xsi:type="xsd:double"&gt;-3.3180773&lt;/D&gt;&lt;D xsi:type="xsd:double"&gt;0.7692337&lt;/D&gt;&lt;D xsi:type="xsd:double"&gt;-0.88080764&lt;/D&gt;&lt;D xsi:type="xsd:double"&gt;3.6137462&lt;/D&gt;&lt;D xsi:type="xsd:double"&gt;3.7300467&lt;/D&gt;&lt;D xsi:type="xsd:double"&gt;-2.0385087&lt;/D&gt;&lt;D xsi:type="xsd:double"&gt;3.4682155&lt;/D&gt;&lt;D xsi:type="xsd:double"&gt;-0.502795&lt;/D&gt;&lt;D xsi:type="xsd:double"&gt;-5.1656365&lt;/D&gt;&lt;D xsi:type="xsd:double"&gt;-1.9538164&lt;/D&gt;&lt;D xsi:type="xsd:double"&gt;8.325839&lt;/D&gt;&lt;D xsi:type="xsd:double"&gt;-4.823333&lt;/D&gt;&lt;D xsi:type="xsd:double"&gt;-1.5910327&lt;/D&gt;&lt;D xsi:type="xsd:double"&gt;0.71855783&lt;/D&gt;&lt;D xsi:type="xsd:double"&gt;-4.904872&lt;/D&gt;&lt;D xsi:type="xsd:double"&gt;4.8452735&lt;/D&gt;&lt;D xsi:type="xsd:double"&gt;-2.9572308&lt;/D&gt;&lt;D xsi:type="xsd:double"&gt;0.19242764&lt;/D&gt;&lt;D xsi:type="xsd:double"&gt;-2.4968028&lt;/D&gt;&lt;D xsi:type="xsd:double"&gt;-2.9546916&lt;/D&gt;&lt;D xsi:type="xsd:double"&gt;2.774012&lt;/D&gt;&lt;D xsi:type="xsd:double"&gt;-7.899934&lt;/D&gt;&lt;D xsi:type="xsd:double"&gt;0.38752556&lt;/D&gt;&lt;D xsi:type="xsd:double"&gt;-0.21474957&lt;/D&gt;&lt;D xsi:type="xsd:double"&gt;2.7259707&lt;/D&gt;&lt;D xsi:type="xsd:double"&gt;7.053077&lt;/D&gt;&lt;D xsi:type="xsd:double"&gt;-10.306591&lt;/D&gt;&lt;D xsi:type="xsd:double"&gt;-0.975132&lt;/D&gt;&lt;D xsi:type="xsd:double"&gt;5.7077646&lt;/D&gt;&lt;D xsi:type="xsd:double"&gt;-1.2239039&lt;/D&gt;&lt;D xsi:type="xsd:double"&gt;3.1997085&lt;/D&gt;&lt;D xsi:type="xsd:double"&gt;0.50144196&lt;/D&gt;&lt;D xsi:type="xsd:double"&gt;-2.1784902&lt;/D&gt;&lt;D xsi:type="xsd:double"&gt;-3.0172408&lt;/D&gt;&lt;D xsi:type="xsd:double"&gt;1.3703704&lt;/D&gt;&lt;D xsi:type="xsd:double"&gt;-6.7592263&lt;/D&gt;&lt;D xsi:type="xsd:double"&gt;-31.896555&lt;/D&gt;&lt;D xsi:type="xsd:double"&gt;13.693905&lt;/D&gt;&lt;D xsi:type="xsd:double"&gt;0.5060792&lt;/D&gt;&lt;D xsi:type="xsd:double"&gt;7.396078&lt;/D&gt;&lt;D xsi:type="xsd:double"&gt;-0.14836192&lt;/D&gt;&lt;D xsi:type="xsd:double"&gt;6.686485&lt;/D&gt;&lt;D xsi:type="xsd:double"&gt;1.48561&lt;/D&gt;&lt;D xsi:type="xsd:double"&gt;-1.92132&lt;/D&gt;&lt;D xsi:type="xsd:double"&gt;4.384327&lt;/D&gt;&lt;D xsi:type="xsd:double"&gt;9.173489&lt;/D&gt;&lt;D xsi:type="xsd:double"&gt;3.6948442&lt;/D&gt;&lt;D xsi:type="xsd:double"&gt;3.475523&lt;/D&gt;&lt;D xsi:type="xsd:double"&gt;2.8244257&lt;/D&gt;&lt;D xsi:type="xsd:double"&gt;0.115811825&lt;/D&gt;&lt;D xsi:type="xsd:double"&gt;5.5199504&lt;/D&gt;&lt;D xsi:type="xsd:double"&gt;3.7286878&lt;/D&gt;&lt;D xsi:type="xsd:double"&gt;-1.9284725&lt;/D&gt;&lt;D xsi:type="xsd:double"&gt;5.3271413&lt;/D&gt;&lt;D xsi:type="xsd:double"&gt;2.6972175&lt;/D&gt;&lt;D xsi:type="xsd:double"&gt;-3.1552255&lt;/D&gt;&lt;D xsi:type="xsd:double"&gt;13.447105&lt;/D&gt;&lt;D xsi:type="xsd:double"&gt;5.014193&lt;/D&gt;&lt;D xsi:type="xsd:double"&gt;-4.4653535&lt;/D&gt;&lt;D xsi:type="xsd:double"&gt;3.4243107&lt;/D&gt;&lt;D xsi:type="xsd:double"&gt;8.045971&lt;/D&gt;&lt;D xsi:type="xsd:double"&gt;2.95254&lt;/D&gt;&lt;D xsi:type="xsd:double"&gt;-6.4712405&lt;/D&gt;&lt;D xsi:type="xsd:double"&gt;-8.104295&lt;/D&gt;&lt;D xsi:type="xsd:double"&gt;-2.585119&lt;/D&gt;&lt;D xsi:type="xsd:double"&gt;9.838188&lt;/D&gt;&lt;D xsi:type="xsd:double"&gt;-3.8302839&lt;/D&gt;&lt;D xsi:type="xsd:double"&gt;-6.9852886&lt;/D&gt;&lt;D xsi:type="xsd:double"&gt;2.832675&lt;/D&gt;&lt;D xsi:type="xsd:double"&gt;-1.5152335&lt;/D&gt;&lt;D xsi:type="xsd:double"&gt;-1.2385964&lt;/D&gt;&lt;D xsi:type="xsd:double"&gt;-1.452142&lt;/D&gt;&lt;D xsi:type="xsd:double"&gt;-8.171469&lt;/D&gt;&lt;D xsi:type="xsd:double"&gt;7.479942&lt;/D&gt;&lt;D xsi:type="xsd:double"&gt;-0.51305294&lt;/D&gt;&lt;D xsi:type="xsd:double"&gt;2.0215511&lt;/D&gt;&lt;D xsi:type="xsd:double"&gt;3.9835215&lt;/D&gt;&lt;D xsi:type="xsd:double"&gt;-1.3870537&lt;/D&gt;&lt;D xsi:type="xsd:double"&gt;1.6744852&lt;/D&gt;&lt;D xsi:type="xsd:double"&gt;-5.0724688&lt;/D&gt;&lt;D xsi:type="xsd:double"&gt;4.163778&lt;/D&gt;&lt;D xsi:type="xsd:double"&gt;-2.9980004&lt;/D&gt;&lt;D xsi:type="xsd:double"&gt;4.178703&lt;/D&gt;&lt;D xsi:type="xsd:double"&gt;-0.92899203&lt;/D&gt;&lt;D xsi:type="xsd:double"&gt;-1.8754244&lt;/D&gt;&lt;D xsi:type="xsd:double"&gt;-1.0238886&lt;/D&gt;&lt;D xsi:type="xsd:double"&gt;-0.82758665&lt;/D&gt;&lt;/FQL&gt;&lt;FQL&gt;&lt;Q&gt;EZA^FMA_PE(LTMA,-10AY,0,AM,"PORTAGG","MEANR")&lt;/Q&gt;&lt;R&gt;121&lt;/R&gt;&lt;C&gt;1&lt;/C&gt;&lt;D xsi:type="xsd:double"&gt;15.6167620241566&lt;/D&gt;&lt;D xsi:type="xsd:double"&gt;15.8003482096767&lt;/D&gt;&lt;D xsi:type="xsd:double"&gt;16.0731427761883&lt;/D&gt;&lt;D xsi:type="xsd:double"&gt;16.2690543261544&lt;/D&gt;&lt;D xsi:type="xsd:double"&gt;16.3436501267239&lt;/D&gt;&lt;D xsi:type="xsd:double"&gt;15.9173850167227&lt;/D&gt;&lt;D xsi:type="xsd:double"&gt;16.9640214619077&lt;/D&gt;&lt;D xsi:type="xsd:double"&gt;15.8325420385785&lt;/D&gt;&lt;D xsi:type="xsd:double"&gt;16.9922138724151&lt;/D&gt;&lt;D xsi:type="xsd:double"&gt;18.3279202308294&lt;/D&gt;&lt;D xsi:type="xsd:double"&gt;18.3421372431807&lt;/D&gt;&lt;D xsi:type="xsd:double"&gt;18.5508345781306&lt;/D&gt;&lt;D xsi:type="xsd:double"&gt;18.4166632085329&lt;/D&gt;&lt;D xsi:type="xsd:double"&gt;17.8517896543455&lt;/D&gt;&lt;D xsi:type="xsd:double"&gt;18.0801305476325&lt;/D&gt;&lt;D xsi:type="xsd:double"&gt;17.2843963799044&lt;/D&gt;&lt;D xsi:type="xsd:double"&gt;17.269025391664&lt;/D&gt;&lt;D xsi:type="xsd:double"&gt;17.7707036029829&lt;/D&gt;&lt;D xsi:type="xsd:double"&gt;17.4876059560529&lt;/D&gt;&lt;D xsi:type="xsd:double"&gt;16.5412988474609&lt;/D&gt;&lt;D xsi:type="xsd:double"&gt;14.6097365086275&lt;/D&gt;&lt;D xsi:type="xsd:double"&gt;16.2025315149333&lt;/D&gt;&lt;D xsi:type="xsd:double"&gt;16.0319926071931&lt;/D&gt;&lt;D xsi:type="xsd:double"&gt;16.0739137103052&lt;/D&gt;&lt;D xsi:type="xsd:double"&gt;15.6365940034737&lt;/D&gt;&lt;D xsi:type="xsd:double"&gt;15.7488781002735&lt;/D&gt;&lt;D xsi:type="xsd:double"&gt;16.2115971587115&lt;/D&gt;&lt;D xsi:type="xsd:double"&gt;16.8660037923025&lt;/D&gt;&lt;D xsi:type="xsd:double"&gt;16.4932927314905&lt;/D&gt;&lt;D xsi:type="xsd:double"&gt;16.3910302836804&lt;/D&gt;&lt;D xsi:type="xsd:double"&gt;16.2239645741844&lt;/D&gt;&lt;D xsi:type="xsd:double"&gt;16.3242483817879&lt;/D&gt;&lt;D xsi:type="xsd:double"&gt;17.461266386482&lt;/D&gt;&lt;D xsi:type="xsd:double"&gt;18.5335198604956&lt;/D&gt;&lt;D xsi:type="xsd:double"&gt;18.493992195382&lt;/D&gt;&lt;D xsi:type="xsd:double"&gt;18.3536003468225&lt;/D&gt;&lt;D xsi:type="xsd:double"&gt;18.2845681069883&lt;/D&gt;&lt;D xsi:type="xsd:double"&gt;17.6155342580058&lt;/D&gt;&lt;D xsi:type="xsd:double"&gt;17.9349450730051&lt;/D&gt;&lt;D xsi:type="xsd:double"&gt;18.1007268659805&lt;/D&gt;&lt;D xsi:type="xsd:double"&gt;17.6149502230469&lt;/D&gt;&lt;D xsi:type="xsd:double"&gt;18.149964455307&lt;/D&gt;&lt;D xsi:type="xsd:double"&gt;18.8216380416981&lt;/D&gt;&lt;D xsi:type="xsd:double"&gt;17.6071211122&lt;/D&gt;&lt;D xsi:type="xsd:double"&gt;18.8004676460836&lt;/D&gt;&lt;D xsi:type="xsd:double"&gt;18.4209862955283&lt;/D&gt;&lt;D xsi:type="xsd:double"&gt;18.1736685758851&lt;/D&gt;&lt;D xsi:type="xsd:double"&gt;17.837855514966&lt;/D&gt;&lt;D xsi:type="xsd:double"&gt;17.5134241649458&lt;/D&gt;&lt;D xsi:type="xsd:double"&gt;17.1142441112369&lt;/D&gt;&lt;D xsi:type="xsd:double"&gt;16.6607488884381&lt;/D&gt;&lt;D xsi:type="xsd:double"&gt;16.0445268924438&lt;/D&gt;&lt;D xsi:type="xsd:double"&gt;15.6976392760796&lt;/D&gt;&lt;D xsi:type="xsd:double"&gt;14.6579859103788&lt;/D&gt;&lt;D xsi:type="xsd:double"&gt;14.7767893170352&lt;/D&gt;&lt;D xsi:type="xsd:double"&gt;14.614152483381&lt;/D&gt;&lt;D xsi:type="xsd:double"&gt;15.1919659172948&lt;/D&gt;&lt;D xsi:type="xsd:double"&gt;15.0420966797736&lt;/D&gt;&lt;D xsi:type="xsd:double"&gt;15.3033400555075&lt;/D&gt;&lt;D xsi:type="xsd:double"&gt;15.3756097547549&lt;/D&gt;&lt;D xsi:type="xsd:double"&gt;15.0356277580045&lt;/D&gt;&lt;D xsi:type="xsd:double"&gt;14.9481220874325&lt;/D&gt;&lt;D xsi:type="xsd:double"&gt;14.788102928486&lt;/D&gt;&lt;D xsi:type="xsd:double"&gt;13.9957658232533&lt;/D&gt;&lt;D xsi:type="xsd:double"&gt;14.0130626540226&lt;/D&gt;&lt;D xsi:type="xsd:double"&gt;13.7114460222575&lt;/D&gt;&lt;D xsi:type="xsd:double"&gt;13.6562783969024&lt;/D&gt;&lt;D xsi:type="xsd:double"&gt;14.4141452961773&lt;/D&gt;&lt;D xsi:type="xsd:double"&gt;14.5774176200924&lt;/D&gt;&lt;D xsi:type="xsd:double"&gt;14.4162277393023&lt;/D&gt;&lt;D xsi:type="xsd:double"&gt;12.0836849913379&lt;/D&gt;&lt;D xsi:type="xsd:double"&gt;12.1803069441946&lt;/D&gt;&lt;D xsi:type="xsd:double"&gt;12.3519842656675&lt;/D&gt;&lt;D xsi:type="xsd:double"&gt;12.9173219318077&lt;/D&gt;&lt;D xsi:type="xsd:double"&gt;13.4566174648781&lt;/D&gt;&lt;D xsi:type="xsd:double"&gt;13.527477518747&lt;/D&gt;&lt;D xsi:type="xsd:double"&gt;13.374381786173&lt;/D&gt;&lt;D xsi:type="xsd:double"&gt;13.2248692581702&lt;/D&gt;&lt;D xsi:type="xsd:double"&gt;13.7179041573382&lt;/D&gt;&lt;D xsi:type="xsd:double"&gt;14.0898996931013&lt;/D&gt;&lt;D xsi:type="xsd:double"&gt;13.8981592310036&lt;/D&gt;&lt;D xsi:type="xsd:double"&gt;14.3574300284245&lt;/D&gt;&lt;D xsi:type="xsd:double"&gt;13.458835640335&lt;/D&gt;&lt;D xsi:type="xsd:double"&gt;13.1118251379309&lt;/D&gt;&lt;D xsi:type="xsd:double"&gt;12.611084873048&lt;/D&gt;&lt;D xsi:type="xsd:double"&gt;12.2486981381594&lt;/D&gt;&lt;D xsi:type="xsd:double"&gt;11.8052617392937&lt;/D&gt;&lt;D xsi:type="xsd:double"&gt;11.3833178316383&lt;/D&gt;&lt;D xsi:type="xsd:double"&gt;10.6835621860632&lt;/D&gt;&lt;D xsi:type="xsd:double"&gt;10.9073435180513&lt;/D&gt;&lt;D xsi:type="xsd:double"&gt;10.773307423028&lt;/D&gt;&lt;D xsi:type="xsd:double"&gt;10.3771504584901&lt;/D&gt;&lt;D xsi:type="xsd:double"&gt;10.7724890167641&lt;/D&gt;&lt;D xsi:type="xsd:double"&gt;11.2153953859664&lt;/D&gt;&lt;D xsi:type="xsd:double"&gt;11.1514933308029&lt;/D&gt;&lt;D xsi:type="xsd:double"&gt;10.8882809382589&lt;/D&gt;&lt;D xsi:type="xsd:double"&gt;10.5719112209019&lt;/D&gt;&lt;D xsi:type="xsd:double"&gt;10.1124554123485&lt;/D&gt;&lt;D xsi:type="xsd:double"&gt;10.0750336163586&lt;/D&gt;&lt;D xsi:type="xsd:double"&gt;10.3885326905543&lt;/D&gt;&lt;D xsi:type="xsd:double"&gt;9.67203310522386&lt;/D&gt;&lt;D xsi:type="xsd:double"&gt;9.64947908225924&lt;/D&gt;&lt;D xsi:type="xsd:double"&gt;10.21897044818&lt;/D&gt;&lt;D xsi:type="xsd:double"&gt;9.99816617093237&lt;/D&gt;&lt;D xsi:type="xsd:double"&gt;10.9133493401588&lt;/D&gt;&lt;D xsi:type="xsd:double"&gt;10.4420237203425&lt;/D&gt;&lt;D xsi:type="xsd:double"&gt;10.1421951527128&lt;/D&gt;&lt;D xsi:type="xsd:double"&gt;10.2580133107594&lt;/D&gt;&lt;D xsi:type="xsd:double"&gt;10.0884899623595&lt;/D&gt;&lt;D xsi:type="xsd:double"&gt;10.2515667412933&lt;/D&gt;&lt;D xsi:type="xsd:double"&gt;10.600079873808&lt;/D&gt;&lt;D xsi:type="xsd:double"&gt;10.4181601216331&lt;/D&gt;&lt;D xsi:type="xsd:double"&gt;10.6126097333012&lt;/D&gt;&lt;D xsi:type="xsd:double"&gt;10.6831416604291&lt;/D&gt;&lt;D xsi:type="xsd:double"&gt;11.0117497909516&lt;/D&gt;&lt;D xsi:type="xsd:double"&gt;11.52762864089&lt;/D&gt;&lt;D xsi:type="xsd:double"&gt;10.7528639413179&lt;/D&gt;&lt;D xsi:type="xsd:double"&gt;10.9102298863899&lt;/D&gt;&lt;D xsi:type="xsd:double"&gt;10.6549650958187&lt;/D&gt;&lt;D xsi:type="xsd:double"&gt;10.5022690762954&lt;/D&gt;&lt;D xsi:type="xsd:double"&gt;10.7347210620257&lt;/D&gt;&lt;/FQL&gt;&lt;FQL&gt;&lt;Q&gt;SET-BKK^P_PRICE(0)/P_PRICE_LOW_PR(0,,,,,,"PRICE","INTRA","52W")-1&lt;/Q&gt;&lt;R&gt;1&lt;/R&gt;&lt;C&gt;1&lt;/C&gt;&lt;D xsi:type="xsd:double"&gt;0.03942156&lt;/D&gt;&lt;/FQL&gt;&lt;FQL&gt;&lt;Q&gt;EPU^FG_TOTAL_RETURNC(0,-12AM)&lt;/Q&gt;&lt;R&gt;1&lt;/R&gt;&lt;C&gt;1&lt;/C&gt;&lt;D xsi:type="xsd:double"&gt;50.204266&lt;/D&gt;&lt;/FQL&gt;&lt;FQL&gt;&lt;Q&gt;EIDO^P_PRICE(0)/P_PRICE_HIGH_PR(0,,,,,,"PRICE","INTRA","52W")&lt;/Q&gt;&lt;R&gt;1&lt;/R&gt;&lt;C&gt;1&lt;/C&gt;&lt;D xsi:type="xsd:double"&gt;0.88898164&lt;/D&gt;&lt;/FQL&gt;&lt;FQL&gt;&lt;Q&gt;VWO^FMA_COS_DOWN("EPS","1M",+1,NOW,,,"PORTAGG","MEANR")&lt;/Q&gt;&lt;R&gt;1&lt;/R&gt;&lt;C&gt;1&lt;/C&gt;&lt;D xsi:type="xsd:double"&gt;1619&lt;/D&gt;&lt;/FQL&gt;&lt;FQL&gt;&lt;Q&gt;INDA^SIZE(FG_CONSTITUENTS)&lt;/Q&gt;&lt;R&gt;1&lt;/R&gt;&lt;C&gt;1&lt;/C&gt;&lt;D xsi:type="xsd:long"&gt;137&lt;/D&gt;&lt;/FQL&gt;&lt;FQL&gt;&lt;Q&gt;EIDO^FMA_COS_UP("EPS","1M",+1,NOW,,,"PORTAGG","MEANR")&lt;/Q&gt;&lt;R&gt;1&lt;/R&gt;&lt;C&gt;1&lt;/C&gt;&lt;D xsi:type="xsd:double"&gt;18&lt;/D&gt;&lt;/FQL&gt;&lt;FQL&gt;&lt;Q&gt;KSA^FG_ROE(0)&lt;/Q&gt;&lt;R&gt;1&lt;/R&gt;&lt;C&gt;1&lt;/C&gt;&lt;D xsi:type="xsd:double"&gt;9.94172003321599&lt;/D&gt;&lt;/FQL&gt;&lt;FQL&gt;&lt;Q&gt;REFQALEND-FDS^PROPER_NAME(0,,,"SECURITY","NAME")&lt;/Q&gt;&lt;R&gt;1&lt;/R&gt;&lt;C&gt;1&lt;/C&gt;&lt;D xsi:type="xsd:string"&gt;Qatar Lending Rate - Overnight&lt;/D&gt;&lt;/FQL&gt;&lt;FQL&gt;&lt;Q&gt;REFPHRREPO-FDS^FG_YIELD(NOW,,,0)&lt;/Q&gt;&lt;R&gt;1&lt;/R&gt;&lt;C&gt;1&lt;/C&gt;&lt;D xsi:type="xsd:double"&gt;6.5&lt;/D&gt;&lt;/FQL&gt;&lt;FQL&gt;&lt;Q&gt;MCHI^FMA_EVAL_EBIT(LTMA,NOW,NOW,M,"PORTAGG","MEANR")&lt;/Q&gt;&lt;R&gt;1&lt;/R&gt;&lt;C&gt;1&lt;/C&gt;&lt;D xsi:type="xsd:double"&gt;13.8413419091758&lt;/D&gt;&lt;/FQL&gt;&lt;FQL&gt;&lt;Q&gt;EWZ^FMA_DIV_YLD(NTMA,NOW,NOW,M,"PORTAGG","MEANR")&lt;/Q&gt;&lt;R&gt;1&lt;/R&gt;&lt;C&gt;1&lt;/C&gt;&lt;D xsi:type="xsd:double"&gt;6.6966925994556&lt;/D&gt;&lt;/FQL&gt;&lt;FQL&gt;&lt;Q&gt;EWM^JULIAN(FMA_DIV_YLD(NTMA,NOW,NOW,M,"PORTAGG","MEANR").DATES)&lt;/Q&gt;&lt;R&gt;1&lt;/R&gt;&lt;C&gt;1&lt;/C&gt;&lt;D xsi:type="xsd:long"&gt;45412&lt;/D&gt;&lt;/FQL&gt;&lt;FQL&gt;&lt;Q&gt;ECH^FMA_EVAL_EBIT(LTMA,NOW,NOW,M,"PORTAGG","MEANR")&lt;/Q&gt;&lt;R&gt;1&lt;/R&gt;&lt;C&gt;1&lt;/C&gt;&lt;D xsi:type="xsd:double"&gt;9.55820092892855&lt;/D&gt;&lt;/FQL&gt;&lt;FQL&gt;&lt;Q&gt;EWT^FMA_ROE(NTMA,-20AY,NOW,FY,"PORTAGG","MEANR")&lt;/Q&gt;&lt;R&gt;20&lt;/R&gt;&lt;C&gt;1&lt;/C&gt;&lt;D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xsi:type="xsd:double"&gt;11.9152161134332&lt;/D&gt;&lt;/FQL&gt;&lt;FQL&gt;&lt;Q&gt;CAGDPY@ZA^EE_ACTUAL_ANNUAL(MED,+1)&lt;/Q&gt;&lt;R&gt;1&lt;/R&gt;&lt;C&gt;1&lt;/C&gt;&lt;D xsi:type="xsd:double"&gt;-2.4&lt;/D&gt;&lt;/FQL&gt;&lt;FQL&gt;&lt;Q&gt;USDTHB^FG_PRICE_CHANGE(0,-6AM)&lt;/Q&gt;&lt;R&gt;1&lt;/R&gt;&lt;C&gt;1&lt;/C&gt;&lt;D xsi:type="xsd:double"&gt;3.19134&lt;/D&gt;&lt;/FQL&gt;&lt;FQL&gt;&lt;Q&gt;USDEUR^FG_PRICE_CHANGE(0,-3AM)&lt;/Q&gt;&lt;R&gt;1&lt;/R&gt;&lt;C&gt;1&lt;/C&gt;&lt;D xsi:type="xsd:double"&gt;-0.9608269&lt;/D&gt;&lt;/FQL&gt;&lt;FQL&gt;&lt;Q&gt;USDIDR^STD(FG_PRICE_CHANGE(0,-1AY,AM))&lt;/Q&gt;&lt;R&gt;1&lt;/R&gt;&lt;C&gt;1&lt;/C&gt;&lt;D xsi:type="xsd:double"&gt;1.50027816567467&lt;/D&gt;&lt;/FQL&gt;&lt;FQL&gt;&lt;Q&gt;FC0000BR^FMA_EPS(NTMA,-20AY,0,CY,,"PORTAGG","MEANR")&lt;/Q&gt;&lt;R&gt;20&lt;/R&gt;&lt;C&gt;1&lt;/C&gt;&lt;D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xsi:type="xsd:double"&gt;20.1300196376573&lt;/D&gt;&lt;D xsi:type="xsd:double"&gt;14.9311683290708&lt;/D&gt;&lt;D xsi:type="xsd:double"&gt;18.5635369770581&lt;/D&gt;&lt;D xsi:type="xsd:double"&gt;21.0795022330099&lt;/D&gt;&lt;D xsi:type="xsd:double"&gt;24.0678757284043&lt;/D&gt;&lt;/FQL&gt;&lt;FQL&gt;&lt;Q&gt;EPHE^FMA_DIV_YLD(NTMA,-10AY,0,AM,"PORTAGG","MEANR")&lt;/Q&gt;&lt;R&gt;121&lt;/R&gt;&lt;C&gt;1&lt;/C&gt;&lt;D xsi:type="xsd:double"&gt;2.05965679379878&lt;/D&gt;&lt;D xsi:type="xsd:double"&gt;2.20771889876788&lt;/D&gt;&lt;D xsi:type="xsd:double"&gt;2.06730725974923&lt;/D&gt;&lt;D xsi:type="xsd:double"&gt;2.04396619131733&lt;/D&gt;&lt;D xsi:type="xsd:double"&gt;1.9507223654931&lt;/D&gt;&lt;D xsi:type="xsd:double"&gt;2.28279379222315&lt;/D&gt;&lt;D xsi:type="xsd:double"&gt;2.15552859137728&lt;/D&gt;&lt;D xsi:type="xsd:double"&gt;2.22343981992685&lt;/D&gt;&lt;D xsi:type="xsd:double"&gt;2.0944308429981&lt;/D&gt;&lt;D xsi:type="xsd:double"&gt;1.95491870750936&lt;/D&gt;&lt;D xsi:type="xsd:double"&gt;1.9229899415033&lt;/D&gt;&lt;D xsi:type="xsd:double"&gt;1.88970465284607&lt;/D&gt;&lt;D xsi:type="xsd:double"&gt;1.9093109782641&lt;/D&gt;&lt;D xsi:type="xsd:double"&gt;1.99175547784037&lt;/D&gt;&lt;D xsi:type="xsd:double"&gt;1.90075331753203&lt;/D&gt;&lt;D xsi:type="xsd:double"&gt;1.97726165969131&lt;/D&gt;&lt;D xsi:type="xsd:double"&gt;2.03320344259908&lt;/D&gt;&lt;D xsi:type="xsd:double"&gt;1.99029194756113&lt;/D&gt;&lt;D xsi:type="xsd:double"&gt;2.08760060123745&lt;/D&gt;&lt;D xsi:type="xsd:double"&gt;1.96520111697168&lt;/D&gt;&lt;D xsi:type="xsd:double"&gt;2.12419389070983&lt;/D&gt;&lt;D xsi:type="xsd:double"&gt;1.99921806963167&lt;/D&gt;&lt;D xsi:type="xsd:double"&gt;1.81618909932014&lt;/D&gt;&lt;D xsi:type="xsd:double"&gt;1.77288792722884&lt;/D&gt;&lt;D xsi:type="xsd:double"&gt;1.73352564774175&lt;/D&gt;&lt;D xsi:type="xsd:double"&gt;1.6790820728257&lt;/D&gt;&lt;D xsi:type="xsd:double"&gt;1.62812183705067&lt;/D&gt;&lt;D xsi:type="xsd:double"&gt;1.60514569577829&lt;/D&gt;&lt;D xsi:type="xsd:double"&gt;1.6810120959147&lt;/D&gt;&lt;D xsi:type="xsd:double"&gt;1.70112182642334&lt;/D&gt;&lt;D xsi:type="xsd:double"&gt;1.76008541294091&lt;/D&gt;&lt;D xsi:type="xsd:double"&gt;1.76618704782721&lt;/D&gt;&lt;D xsi:type="xsd:double"&gt;1.68286830813294&lt;/D&gt;&lt;D xsi:type="xsd:double"&gt;1.64302393890449&lt;/D&gt;&lt;D xsi:type="xsd:double"&gt;1.63853808504665&lt;/D&gt;&lt;D xsi:type="xsd:double"&gt;1.59952553738935&lt;/D&gt;&lt;D xsi:type="xsd:double"&gt;1.56336192200614&lt;/D&gt;&lt;D xsi:type="xsd:double"&gt;1.56218145490518&lt;/D&gt;&lt;D xsi:type="xsd:double"&gt;1.58071299572688&lt;/D&gt;&lt;D xsi:type="xsd:double"&gt;1.5453368502864&lt;/D&gt;&lt;D xsi:type="xsd:double"&gt;1.51810184249411&lt;/D&gt;&lt;D xsi:type="xsd:double"&gt;1.43173129166227&lt;/D&gt;&lt;D xsi:type="xsd:double"&gt;1.49776539770048&lt;/D&gt;&lt;D xsi:type="xsd:double"&gt;1.57203143642358&lt;/D&gt;&lt;D xsi:type="xsd:double"&gt;1.52770283675233&lt;/D&gt;&lt;D xsi:type="xsd:double"&gt;1.55025987104687&lt;/D&gt;&lt;D xsi:type="xsd:double"&gt;1.60705366770373&lt;/D&gt;&lt;D xsi:type="xsd:double"&gt;1.72717115426638&lt;/D&gt;&lt;D xsi:type="xsd:double"&gt;1.74682793633506&lt;/D&gt;&lt;D xsi:type="xsd:double"&gt;1.78037967509658&lt;/D&gt;&lt;D xsi:type="xsd:double"&gt;1.79821717124464&lt;/D&gt;&lt;D xsi:type="xsd:double"&gt;1.76630355115084&lt;/D&gt;&lt;D xsi:type="xsd:double"&gt;1.80559213991896&lt;/D&gt;&lt;D xsi:type="xsd:double"&gt;1.90885844838231&lt;/D&gt;&lt;D xsi:type="xsd:double"&gt;1.91037546671875&lt;/D&gt;&lt;D xsi:type="xsd:double"&gt;1.77646033435064&lt;/D&gt;&lt;D xsi:type="xsd:double"&gt;1.67639722134317&lt;/D&gt;&lt;D xsi:type="xsd:double"&gt;1.69063603248406&lt;/D&gt;&lt;D xsi:type="xsd:double"&gt;1.76455671750759&lt;/D&gt;&lt;D xsi:type="xsd:double"&gt;1.74212737804037&lt;/D&gt;&lt;D xsi:type="xsd:double"&gt;1.84299552021041&lt;/D&gt;&lt;D xsi:type="xsd:double"&gt;1.78629642163837&lt;/D&gt;&lt;D xsi:type="xsd:double"&gt;1.69559708913139&lt;/D&gt;&lt;D xsi:type="xsd:double"&gt;1.83107159772955&lt;/D&gt;&lt;D xsi:type="xsd:double"&gt;1.84249829812891&lt;/D&gt;&lt;D xsi:type="xsd:double"&gt;1.84491222700995&lt;/D&gt;&lt;D xsi:type="xsd:double"&gt;1.84859428374363&lt;/D&gt;&lt;D xsi:type="xsd:double"&gt;1.87047703348722&lt;/D&gt;&lt;D xsi:type="xsd:double"&gt;1.855349939626&lt;/D&gt;&lt;D xsi:type="xsd:double"&gt;1.93157390209878&lt;/D&gt;&lt;D xsi:type="xsd:double"&gt;2.62906747042159&lt;/D&gt;&lt;D xsi:type="xsd:double"&gt;2.42031955191939&lt;/D&gt;&lt;D xsi:type="xsd:double"&gt;2.43272672045447&lt;/D&gt;&lt;D xsi:type="xsd:double"&gt;2.09203765691844&lt;/D&gt;&lt;D xsi:type="xsd:double"&gt;2.10465969630178&lt;/D&gt;&lt;D xsi:type="xsd:double"&gt;2.0470699108466&lt;/D&gt;&lt;D xsi:type="xsd:double"&gt;2.08625330662977&lt;/D&gt;&lt;D xsi:type="xsd:double"&gt;1.97522226302515&lt;/D&gt;&lt;D xsi:type="xsd:double"&gt;1.6403398380786&lt;/D&gt;&lt;D xsi:type="xsd:double"&gt;1.66689889370711&lt;/D&gt;&lt;D xsi:type="xsd:double"&gt;1.67344864591637&lt;/D&gt;&lt;D xsi:type="xsd:double"&gt;1.77519074146125&lt;/D&gt;&lt;D xsi:type="xsd:double"&gt;1.90553445876654&lt;/D&gt;&lt;D xsi:type="xsd:double"&gt;1.95103516653605&lt;/D&gt;&lt;D xsi:type="xsd:double"&gt;2.02002978304872&lt;/D&gt;&lt;D xsi:type="xsd:double"&gt;1.91308076060053&lt;/D&gt;&lt;D xsi:type="xsd:double"&gt;1.97511251850679&lt;/D&gt;&lt;D xsi:type="xsd:double"&gt;2.02613670795606&lt;/D&gt;&lt;D xsi:type="xsd:double"&gt;1.86032060776475&lt;/D&gt;&lt;D xsi:type="xsd:double"&gt;1.7870967766992&lt;/D&gt;&lt;D xsi:type="xsd:double"&gt;1.73260594491499&lt;/D&gt;&lt;D xsi:type="xsd:double"&gt;1.75148595702875&lt;/D&gt;&lt;D xsi:type="xsd:double"&gt;1.79100316945319&lt;/D&gt;&lt;D xsi:type="xsd:double"&gt;1.80866304656386&lt;/D&gt;&lt;D xsi:type="xsd:double"&gt;1.95127554715903&lt;/D&gt;&lt;D xsi:type="xsd:double"&gt;2.0830475540818&lt;/D&gt;&lt;D xsi:type="xsd:double"&gt;2.37247588031961&lt;/D&gt;&lt;D xsi:type="xsd:double"&gt;2.32808017941556&lt;/D&gt;&lt;D xsi:type="xsd:double"&gt;2.4869401230521&lt;/D&gt;&lt;D xsi:type="xsd:double"&gt;2.23834586369444&lt;/D&gt;&lt;D xsi:type="xsd:double"&gt;2.34802154983461&lt;/D&gt;&lt;D xsi:type="xsd:double"&gt;2.69177389837042&lt;/D&gt;&lt;D xsi:type="xsd:double"&gt;2.49951273640802&lt;/D&gt;&lt;D xsi:type="xsd:double"&gt;2.39907934752311&lt;/D&gt;&lt;D xsi:type="xsd:double"&gt;2.2434130714683&lt;/D&gt;&lt;D xsi:type="xsd:double"&gt;2.32623949935162&lt;/D&gt;&lt;D xsi:type="xsd:double"&gt;2.72804267021466&lt;/D&gt;&lt;D xsi:type="xsd:double"&gt;2.78024420167133&lt;/D&gt;&lt;D xsi:type="xsd:double"&gt;2.74627090653638&lt;/D&gt;&lt;D xsi:type="xsd:double"&gt;2.94388128158334&lt;/D&gt;&lt;D xsi:type="xsd:double"&gt;2.96404680134827&lt;/D&gt;&lt;D xsi:type="xsd:double"&gt;2.99914502481762&lt;/D&gt;&lt;D xsi:type="xsd:double"&gt;2.86755577206698&lt;/D&gt;&lt;D xsi:type="xsd:double"&gt;2.86338108028289&lt;/D&gt;&lt;D xsi:type="xsd:double"&gt;3.07101937811747&lt;/D&gt;&lt;D xsi:type="xsd:double"&gt;3.20841765888568&lt;/D&gt;&lt;D xsi:type="xsd:double"&gt;3.12744168955124&lt;/D&gt;&lt;D xsi:type="xsd:double"&gt;2.82222567578601&lt;/D&gt;&lt;D xsi:type="xsd:double"&gt;2.84255563124823&lt;/D&gt;&lt;D xsi:type="xsd:double"&gt;2.95866434816167&lt;/D&gt;&lt;D xsi:type="xsd:double"&gt;2.93187203411186&lt;/D&gt;&lt;/FQL&gt;&lt;FQL&gt;&lt;Q&gt;W-FDS^FG_PRICE_CHANGE(0,-6AM)&lt;/Q&gt;&lt;R&gt;1&lt;/R&gt;&lt;C&gt;1&lt;/C&gt;&lt;D xsi:type="xsd:double"&gt;18.2478438492964&lt;/D&gt;&lt;/FQL&gt;&lt;FQL&gt;&lt;Q&gt;KSA^PERCENT_CHANGE(FMA_EPS(+1,0,,,,"PORTAGG","MEAN"),FMA_EPS(+1,-1AM,,,,"PORTA</t>
        </r>
      </text>
    </comment>
    <comment ref="A18" authorId="0" shapeId="0" xr:uid="{3456AB83-9577-416D-BCA7-5E3C18B523AE}">
      <text>
        <r>
          <rPr>
            <b/>
            <sz val="9"/>
            <color indexed="81"/>
            <rFont val="Tahoma"/>
            <charset val="1"/>
          </rPr>
          <t>GG","MEAN"))&lt;/Q&gt;&lt;R&gt;1&lt;/R&gt;&lt;C&gt;1&lt;/C&gt;&lt;D xsi:type="xsd:double"&gt;1.7738886026362&lt;/D&gt;&lt;/FQL&gt;&lt;FQL&gt;&lt;Q&gt;GREK^FG_TOTAL_RETURNC(0,-3AM)&lt;/Q&gt;&lt;R&gt;1&lt;/R&gt;&lt;C&gt;1&lt;/C&gt;&lt;D xsi:type="xsd:double"&gt;7.4361563&lt;/D&gt;&lt;/FQL&gt;&lt;FQL&gt;&lt;Q&gt;EWY^PERCENT_CHANGE(FMA_EPS(+1,0,,,,"PORTAGG","MEAN"),FMA_EPS(+1,-1AM,,,,"PORTAGG","MEAN"))&lt;/Q&gt;&lt;R&gt;1&lt;/R&gt;&lt;C&gt;1&lt;/C&gt;&lt;D xsi:type="xsd:double"&gt;8.33372148883349&lt;/D&gt;&lt;/FQL&gt;&lt;FQL&gt;&lt;Q&gt;USDTWD^STD(FG_PRICE_CHANGE(0,-3AY,M))&lt;/Q&gt;&lt;R&gt;1&lt;/R&gt;&lt;C&gt;1&lt;/C&gt;&lt;D xsi:type="xsd:double"&gt;1.70130120767341&lt;/D&gt;&lt;/FQL&gt;&lt;FQL&gt;&lt;Q&gt;PASP-FDS^FG_PRICE_CHANGE(0,-3AM)&lt;/Q&gt;&lt;R&gt;1&lt;/R&gt;&lt;C&gt;1&lt;/C&gt;&lt;D xsi:type="xsd:double"&gt;7.22513089005237&lt;/D&gt;&lt;/FQL&gt;&lt;FQL&gt;&lt;Q&gt;EPU^FMA_EVAL_EBIT(LTMA,NOW,NOW,M,"PORTAGG","MEANR")&lt;/Q&gt;&lt;R&gt;1&lt;/R&gt;&lt;C&gt;1&lt;/C&gt;&lt;D xsi:type="xsd:double"&gt;13.1326831434711&lt;/D&gt;&lt;/FQL&gt;&lt;FQL&gt;&lt;Q&gt;USDEUR^FG_PRICE_CHANGE(0,-1AM)&lt;/Q&gt;&lt;R&gt;1&lt;/R&gt;&lt;C&gt;1&lt;/C&gt;&lt;D xsi:type="xsd:double"&gt;-2.2020936&lt;/D&gt;&lt;/FQL&gt;&lt;FQL&gt;&lt;Q&gt;USDIDR^FG_PRICE_CHANGE(0,-6AM)&lt;/Q&gt;&lt;R&gt;1&lt;/R&gt;&lt;C&gt;1&lt;/C&gt;&lt;D xsi:type="xsd:double"&gt;2.9853106&lt;/D&gt;&lt;/FQL&gt;&lt;FQL&gt;&lt;Q&gt;EWY^FMA_PCT_ABOVE_MAVG(200,0,,,,"PORTAGG")&lt;/Q&gt;&lt;R&gt;1&lt;/R&gt;&lt;C&gt;1&lt;/C&gt;&lt;D xsi:type="xsd:double"&gt;59&lt;/D&gt;&lt;/FQL&gt;&lt;FQL&gt;&lt;Q&gt;EPU^FG_TOTAL_RETURNC(0,-6AM)&lt;/Q&gt;&lt;R&gt;1&lt;/R&gt;&lt;C&gt;1&lt;/C&gt;&lt;D xsi:type="xsd:double"&gt;46.57222&lt;/D&gt;&lt;/FQL&gt;&lt;FQL&gt;&lt;Q&gt;VWO^FG_TOTAL_RETURNC(0,-6AM)&lt;/Q&gt;&lt;R&gt;1&lt;/R&gt;&lt;C&gt;1&lt;/C&gt;&lt;D xsi:type="xsd:double"&gt;13.637638&lt;/D&gt;&lt;/FQL&gt;&lt;FQL&gt;&lt;Q&gt;REFEUREFI-FDS^FG_YIELD(NOW,,,0)&lt;/Q&gt;&lt;R&gt;1&lt;/R&gt;&lt;C&gt;1&lt;/C&gt;&lt;D xsi:type="xsd:double"&gt;4.5&lt;/D&gt;&lt;/FQL&gt;&lt;FQL&gt;&lt;Q&gt;TIPSCL10Y-FDS^FG_YIELD(0,,,,"YTM")&lt;/Q&gt;&lt;R&gt;1&lt;/R&gt;&lt;C&gt;1&lt;/C&gt;&lt;D xsi:type="xsd:double"&gt;2.53257&lt;/D&gt;&lt;/FQL&gt;&lt;FQL&gt;&lt;Q&gt;EPOL^FMA_ROE(NTMA,-20AY,NOW,FY,"PORTAGG","MEANR")&lt;/Q&gt;&lt;R&gt;20&lt;/R&gt;&lt;C&gt;1&lt;/C&gt;&lt;D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xsi:type="xsd:double"&gt;12.3945793275799&lt;/D&gt;&lt;/FQL&gt;&lt;FQL&gt;&lt;Q&gt;EPU^FG_TOTAL_RETURNC(0,-1AM)&lt;/Q&gt;&lt;R&gt;1&lt;/R&gt;&lt;C&gt;1&lt;/C&gt;&lt;D xsi:type="xsd:double"&gt;11.932337&lt;/D&gt;&lt;/FQL&gt;&lt;FQL&gt;&lt;Q&gt;INDA^FMA_COS_UP("EPS","1M",+1,NOW,,,"PORTAGG","MEANR")&lt;/Q&gt;&lt;R&gt;1&lt;/R&gt;&lt;C&gt;1&lt;/C&gt;&lt;D xsi:type="xsd:double"&gt;60&lt;/D&gt;&lt;/FQL&gt;&lt;FQL&gt;&lt;Q&gt;USDTHB^FG_PRICE_CHANGE(0,-1AM)&lt;/Q&gt;&lt;R&gt;1&lt;/R&gt;&lt;C&gt;1&lt;/C&gt;&lt;D xsi:type="xsd:double"&gt;-1.5562296&lt;/D&gt;&lt;/FQL&gt;&lt;FQL&gt;&lt;Q&gt;USDEUR^FG_PRICE_CHANGE(0,-1AY)&lt;/Q&gt;&lt;R&gt;1&lt;/R&gt;&lt;C&gt;1&lt;/C&gt;&lt;D xsi:type="xsd:double"&gt;-0.51029325&lt;/D&gt;&lt;/FQL&gt;&lt;FQL&gt;&lt;Q&gt;USDIDR^FG_PRICE_CHANGE(0,-3AM)&lt;/Q&gt;&lt;R&gt;1&lt;/R&gt;&lt;C&gt;1&lt;/C&gt;&lt;D xsi:type="xsd:double"&gt;2.1446824&lt;/D&gt;&lt;/FQL&gt;&lt;FQL&gt;&lt;Q&gt;VNM^FG_TOTAL_RETURNC(0,-3AM)&lt;/Q&gt;&lt;R&gt;1&lt;/R&gt;&lt;C&gt;1&lt;/C&gt;&lt;D xsi:type="xsd:double"&gt;-1.6704679&lt;/D&gt;&lt;/FQL&gt;&lt;FQL&gt;&lt;Q&gt;GREK^PERCENT_CHANGE(FMA_EPS(+1,0,,,,"PORTAGG","MEAN"),FMA_EPS(+1,-3AM,,,,"PORTAGG","MEAN"))&lt;/Q&gt;&lt;R&gt;1&lt;/R&gt;&lt;C&gt;1&lt;/C&gt;&lt;D xsi:type="xsd:double"&gt;3.75206966304129&lt;/D&gt;&lt;/FQL&gt;&lt;FQL&gt;&lt;Q&gt;VWO^FG_TOTAL_RETURNC(0,-3AM)&lt;/Q&gt;&lt;R&gt;1&lt;/R&gt;&lt;C&gt;1&lt;/C&gt;&lt;D xsi:type="xsd:double"&gt;9.349096&lt;/D&gt;&lt;/FQL&gt;&lt;FQL&gt;&lt;Q&gt;CNYA^SIZE(FG_CONSTITUENTS)&lt;/Q&gt;&lt;R&gt;1&lt;/R&gt;&lt;C&gt;1&lt;/C&gt;&lt;D xsi:type="xsd:long"&gt;519&lt;/D&gt;&lt;/FQL&gt;&lt;FQL&gt;&lt;Q&gt;TRYKR10Y-FDS^PCTCHG(FG_YIELD(0,,,,"YTM"),FG_YIELD(-3AM,,,,"YTM"))&lt;/Q&gt;&lt;R&gt;1&lt;/R&gt;&lt;C&gt;1&lt;/C&gt;&lt;D xsi:type="xsd:double"&gt;-0.72116053&lt;/D&gt;&lt;/FQL&gt;&lt;FQL&gt;&lt;Q&gt;UAE^FMA_PE(NTMA,0,,,"PORTAGG","MEANR")&lt;/Q&gt;&lt;R&gt;1&lt;/R&gt;&lt;C&gt;1&lt;/C&gt;&lt;D xsi:type="xsd:double"&gt;8.71275059763044&lt;/D&gt;&lt;/FQL&gt;&lt;FQL&gt;&lt;Q&gt;EWW^FG_COMPANY_NAME&lt;/Q&gt;&lt;R&gt;1&lt;/R&gt;&lt;C&gt;1&lt;/C&gt;&lt;D xsi:type="xsd:string"&gt;iShares MSCI Mexico ETF&lt;/D&gt;&lt;/FQL&gt;&lt;FQL&gt;&lt;Q&gt;USDTWD^FG_COMPANY_NAME&lt;/Q&gt;&lt;R&gt;1&lt;/R&gt;&lt;C&gt;1&lt;/C&gt;&lt;D xsi:type="xsd:string"&gt;Taiwan Dollar per U.S. Dollar&lt;/D&gt;&lt;/FQL&gt;&lt;FQL&gt;&lt;Q&gt;QAT^FG_TOTAL_RETURNC(-10AY,0,AM)&lt;/Q&gt;&lt;R&gt;121&lt;/R&gt;&lt;C&gt;1&lt;/C&gt;&lt;D xsi:type="xsd:string"&gt;@NA&lt;/D&gt;&lt;D xsi:type="xsd:double"&gt;-5.445939&lt;/D&gt;&lt;D xsi:type="xsd:double"&gt;7.303846&lt;/D&gt;&lt;D xsi:type="xsd:double"&gt;2.4115205&lt;/D&gt;&lt;D xsi:type="xsd:double"&gt;1.8985987&lt;/D&gt;&lt;D xsi:type="xsd:double"&gt;-7.416725&lt;/D&gt;&lt;D xsi:type="xsd:double"&gt;5.0724626&lt;/D&gt;&lt;D xsi:type="xsd:double"&gt;-15.823757&lt;/D&gt;&lt;D xsi:type="xsd:double"&gt;5.644059&lt;/D&gt;&lt;D xsi:type="xsd:double"&gt;4.2223215&lt;/D&gt;&lt;D xsi:type="xsd:double"&gt;-3.7430525&lt;/D&gt;&lt;D xsi:type="xsd:double"&gt;0.3297329&lt;/D&gt;&lt;D xsi:type="xsd:double"&gt;5.0964475&lt;/D&gt;&lt;D xsi:type="xsd:double"&gt;-5.237502&lt;/D&gt;&lt;D xsi:type="xsd:double"&gt;0.044584274&lt;/D&gt;&lt;D xsi:type="xsd:double"&gt;-1.7379761&lt;/D&gt;&lt;D xsi:type="xsd:double"&gt;-3.67347&lt;/D&gt;&lt;D xsi:type="xsd:double"&gt;2.636528&lt;/D&gt;&lt;D xsi:type="xsd:double"&gt;-8.555042&lt;/D&gt;&lt;D xsi:type="xsd:double"&gt;-8.329571&lt;/D&gt;&lt;D xsi:type="xsd:double"&gt;-8.557719&lt;/D&gt;&lt;D xsi:type="xsd:double"&gt;10.239517&lt;/D&gt;&lt;D xsi:type="xsd:double"&gt;7.8761578&lt;/D&gt;&lt;D xsi:type="xsd:double"&gt;-0.6042361&lt;/D&gt;&lt;D xsi:type="xsd:double"&gt;-3.9513707&lt;/D&gt;&lt;D xsi:type="xsd:double"&gt;-1.8459857&lt;/D&gt;&lt;D xsi:type="xsd:double"&gt;6.3768864&lt;/D&gt;&lt;D xsi:type="xsd:double"&gt;9.586167&lt;/D&gt;&lt;D xsi:type="xsd:double"&gt;-8.150095&lt;/D&gt;&lt;D xsi:type="xsd:double"&gt;0.57246685&lt;/D&gt;&lt;D xsi:type="xsd:double"&gt;-6.4941826&lt;/D&gt;&lt;D xsi:type="xsd:double"&gt;3.5971165&lt;/D&gt;&lt;D xsi:type="xsd:double"&gt;5.5021405&lt;/D&gt;&lt;D xsi:type="xsd:double"&gt;1.5696168&lt;/D&gt;&lt;D xsi:type="xsd:double"&gt;-4.2871294&lt;/D&gt;&lt;D xsi:type="xsd:double"&gt;3.8541675&lt;/D&gt;&lt;D xsi:type="xsd:double"&gt;-6.519562&lt;/D&gt;&lt;D xsi:type="xsd:double"&gt;-4.989272&lt;/D&gt;&lt;D xsi:type="xsd:double"&gt;2.0815372&lt;/D&gt;&lt;D xsi:type="xsd:double"&gt;-3.5512269&lt;/D&gt;&lt;D xsi:type="xsd:double"&gt;-6.3842535&lt;/D&gt;&lt;D xsi:type="xsd:double"&gt;-2.9318035&lt;/D&gt;&lt;D xsi:type="xsd:double"&gt;-11.561388&lt;/D&gt;&lt;D xsi:type="xsd:double"&gt;14.372051&lt;/D&gt;&lt;D xsi:type="xsd:double"&gt;11.9825&lt;/D&gt;&lt;D xsi:type="xsd:double"&gt;-4.231882&lt;/D&gt;&lt;D xsi:type="xsd:double"&gt;0.060534477&lt;/D&gt;&lt;D xsi:type="xsd:double"&gt;2.4071336&lt;/D&gt;&lt;D xsi:type="xsd:double"&gt;-1.4939904&lt;/D&gt;&lt;D xsi:type="xsd:double"&gt;2.6087046&lt;/D&gt;&lt;D xsi:type="xsd:double"&gt;3.000462&lt;/D&gt;&lt;D xsi:type="xsd:double"&gt;2.1945357&lt;/D&gt;&lt;D xsi:type="xsd:double"&gt;1.1027336&lt;/D&gt;&lt;D xsi:type="xsd:double"&gt;4.3627977&lt;/D&gt;&lt;D xsi:type="xsd:double"&gt;4.8954844&lt;/D&gt;&lt;D xsi:type="xsd:double"&gt;0.94388723&lt;/D&gt;&lt;D xsi:type="xsd:double"&gt;3.828156&lt;/D&gt;&lt;D xsi:type="xsd:double"&gt;-9.264856&lt;/D&gt;&lt;D xsi:type="xsd:double"&gt;-0.44395328&lt;/D&gt;&lt;D xsi:type="xsd:double"&gt;4.6822786&lt;/D&gt;&lt;D xsi:type="xsd:double"&gt;-6.2300324&lt;/D&gt;&lt;D xsi:type="xsd:double"&gt;3.945315&lt;/D&gt;&lt;D xsi:type="xsd:double"&gt;1.8109798&lt;/D&gt;&lt;D xsi:type="xsd:double"&gt;-8.449143&lt;/D&gt;&lt;D xsi:type="xsd:double"&gt;8.561015&lt;/D&gt;&lt;D xsi:type="xsd:double"&gt;-0.030201674&lt;/D&gt;&lt;D xsi:type="xsd:double"&gt;0.30994415&lt;/D&gt;&lt;D xsi:type="xsd:double"&gt;-0.78137517&lt;/D&gt;&lt;D xsi:type="xsd:double"&gt;3.5418987&lt;/D&gt;&lt;D xsi:type="xsd:double"&gt;-7.0304036&lt;/D&gt;&lt;D xsi:type="xsd:double"&gt;-11.70336&lt;/D&gt;&lt;D xsi:type="xsd:double"&gt;3.2352805&lt;/D&gt;&lt;D xsi:type="xsd:double"&gt;0.9910345&lt;/D&gt;&lt;D xsi:type="xsd:double"&gt;6.0712457&lt;/D&gt;&lt;D xsi:type="xsd:double"&gt;4.43877&lt;/D&gt;&lt;D xsi:type="xsd:double"&gt;2.4772763&lt;/D&gt;&lt;D xsi:type="xsd:double"&gt;3.0713797&lt;/D&gt;&lt;D xsi:type="xsd:double"&gt;0.8182764&lt;/D&gt;&lt;D xsi:type="xsd:double"&gt;0.60942173&lt;/D&gt;&lt;D xsi:type="xsd:double"&gt;1.8171787&lt;/D&gt;&lt;D xsi:type="xsd:double"&gt;3.3531666&lt;/D&gt;&lt;D xsi:type="xsd:double"&gt;-3.1920493&lt;/D&gt;&lt;D xsi:type="xsd:double"&gt;0.13513565&lt;/D&gt;&lt;D xsi:type="xsd:double"&gt;4.99326&lt;/D&gt;&lt;D xsi:type="xsd:double"&gt;0.8226156&lt;/D&gt;&lt;D xsi:type="xsd:double"&gt;-1.7859399&lt;/D&gt;&lt;D xsi:type="xsd:double"&gt;1.0084987&lt;/D&gt;&lt;D xsi:type="xsd:double"&gt;3.0719876&lt;/D&gt;&lt;D xsi:type="xsd:double"&gt;0.6393194&lt;/D&gt;&lt;D xsi:type="xsd:double"&gt;5.6732535&lt;/D&gt;&lt;D xsi:type="xsd:double"&gt;1.1030793&lt;/D&gt;&lt;D xsi:type="xsd:double"&gt;-3.7527263&lt;/D&gt;&lt;D xsi:type="xsd:double"&gt;5.919957&lt;/D&gt;&lt;D xsi:type="xsd:double"&gt;5.16181&lt;/D&gt;&lt;D xsi:type="xsd:double"&gt;6.676483&lt;/D&gt;&lt;D xsi:type="xsd:double"&gt;3.2133102&lt;/D&gt;&lt;D xsi:type="xsd:double"&gt;-7.866955&lt;/D&gt;&lt;D xsi:type="xsd:double"&gt;-4.3376865&lt;/D&gt;&lt;D xsi:type="xsd:double"&gt;-4.7619047&lt;/D&gt;&lt;D xsi:type="xsd:double"&gt;17.725922&lt;/D&gt;&lt;D xsi:type="xsd:double"&gt;-6.0312033&lt;/D&gt;&lt;D xsi:type="xsd:double"&gt;-3.4560144&lt;/D&gt;&lt;D xsi:type="xsd:double"&gt;-2.7429104&lt;/D&gt;&lt;D xsi:type="xsd:double"&gt;-9.609688&lt;/D&gt;&lt;D xsi:type="xsd:double"&gt;-2.3416758&lt;/D&gt;&lt;D xsi:type="xsd:double"&gt;-0.43596625&lt;/D&gt;&lt;D xsi:type="xsd:double"&gt;-4.214561&lt;/D&gt;&lt;D xsi:type="xsd:double"&gt;2.4571419&lt;/D&gt;&lt;D xsi:type="xsd:double"&gt;8.756268&lt;/D&gt;&lt;D xsi:type="xsd:double"&gt;-3.4813702&lt;/D&gt;&lt;D xsi:type="xsd:double"&gt;-1.1595845&lt;/D&gt;&lt;D xsi:type="xsd:double"&gt;3.2402277&lt;/D&gt;&lt;D xsi:type="xsd:double"&gt;-4.7618985&lt;/D&gt;&lt;D xsi:type="xsd:double"&gt;-3.2954514&lt;/D&gt;&lt;D xsi:type="xsd:double"&gt;3.5840154&lt;/D&gt;&lt;D xsi:type="xsd:double"&gt;-2.3823023&lt;/D&gt;&lt;D xsi:type="xsd:double"&gt;2.2080302&lt;/D&gt;&lt;D xsi:type="xsd:double"&gt;-0.15918016&lt;/D&gt;&lt;D xsi:type="xsd:double"&gt;2.391529&lt;/D&gt;&lt;D xsi:type="xsd:double"&gt;-3.1809628&lt;/D&gt;&lt;D xsi:type="xsd:double"&gt;0.5743861&lt;/D&gt;&lt;/FQL&gt;&lt;FQL&gt;&lt;Q&gt;UAE^FMA_PE(NTMA,-10AY,0,AM,"PORTAGG","MEANR")&lt;/Q&gt;&lt;R&gt;121&lt;/R&gt;&lt;C&gt;1&lt;/C&gt;&lt;D xsi:type="xsd:string"&gt;@NA&lt;/D&gt;&lt;D xsi:type="xsd:double"&gt;14.6086632636789&lt;/D&gt;&lt;D xsi:type="xsd:double"&gt;14.9412140707742&lt;/D&gt;&lt;D xsi:type="xsd:double"&gt;14.7702814425198&lt;/D&gt;&lt;D xsi:type="xsd:double"&gt;15.0556029963799&lt;/D&gt;&lt;D xsi:type="xsd:double"&gt;13.168143197639&lt;/D&gt;&lt;D xsi:type="xsd:double"&gt;14.210496716711&lt;/D&gt;&lt;D xsi:type="xsd:double"&gt;10.4244324077974&lt;/D&gt;&lt;D xsi:type="xsd:double"&gt;11.8648387486469&lt;/D&gt;&lt;D xsi:type="xsd:double"&gt;12.7970305887771&lt;/D&gt;&lt;D xsi:type="xsd:double"&gt;11.734048392697&lt;/D&gt;&lt;D xsi:type="xsd:double"&gt;13.7690440242599&lt;/D&gt;&lt;D xsi:type="xsd:double"&gt;13.8876221041849&lt;/D&gt;&lt;D xsi:type="xsd:double"&gt;12.9794046191166&lt;/D&gt;&lt;D xsi:type="xsd:double"&gt;12.986024869343&lt;/D&gt;&lt;D xsi:type="xsd:double"&gt;12.0036845102493&lt;/D&gt;&lt;D xsi:type="xsd:double"&gt;11.9712709842382&lt;/D&gt;&lt;D xsi:type="xsd:double"&gt;12.2140115123307&lt;/D&gt;&lt;D xsi:type="xsd:double"&gt;10.593219904247&lt;/D&gt;&lt;D xsi:type="xsd:double"&gt;10.7168137153784&lt;/D&gt;&lt;D xsi:type="xsd:double"&gt;10.5068222604021&lt;/D&gt;&lt;D xsi:type="xsd:double"&gt;10.7645930365808&lt;/D&gt;&lt;D xsi:type="xsd:double"&gt;12.5113319090471&lt;/D&gt;&lt;D xsi:type="xsd:double"&gt;13.3328828100387&lt;/D&gt;&lt;D xsi:type="xsd:double"&gt;12.617787157648&lt;/D&gt;&lt;D xsi:type="xsd:double"&gt;12.2049712234254&lt;/D&gt;&lt;D xsi:type="xsd:double"&gt;12.9457834088562&lt;/D&gt;&lt;D xsi:type="xsd:double"&gt;12.6570792948321&lt;/D&gt;&lt;D xsi:type="xsd:double"&gt;12.1977333338052&lt;/D&gt;&lt;D xsi:type="xsd:double"&gt;11.9364340316291&lt;/D&gt;&lt;D xsi:type="xsd:double"&gt;11.5948588281143&lt;/D&gt;&lt;D xsi:type="xsd:double"&gt;11.6151234202061&lt;/D&gt;&lt;D xsi:type="xsd:double"&gt;12.1639855483427&lt;/D&gt;&lt;D xsi:type="xsd:double"&gt;12.41047611544&lt;/D&gt;&lt;D xsi:type="xsd:double"&gt;11.9461344128287&lt;/D&gt;&lt;D xsi:type="xsd:double"&gt;11.9586298729091&lt;/D&gt;&lt;D xsi:type="xsd:double"&gt;11.817529553527&lt;/D&gt;&lt;D xsi:type="xsd:double"&gt;11.3249102422058&lt;/D&gt;&lt;D xsi:type="xsd:double"&gt;11.7063616014868&lt;/D&gt;&lt;D xsi:type="xsd:double"&gt;11.6350680192491&lt;/D&gt;&lt;D xsi:type="xsd:double"&gt;11.2539302508172&lt;/D&gt;&lt;D xsi:type="xsd:double"&gt;11.4392253106671&lt;/D&gt;&lt;D xsi:type="xsd:double"&gt;10.7581234967223&lt;/D&gt;&lt;D xsi:type="xsd:double"&gt;10.7458562028074&lt;/D&gt;&lt;D xsi:type="xsd:double"&gt;11.5765933272464&lt;/D&gt;&lt;D xsi:type="xsd:double"&gt;11.2272114129561&lt;/D&gt;&lt;D xsi:type="xsd:double"&gt;10.9948478517939&lt;/D&gt;&lt;D xsi:type="xsd:double"&gt;11.4805188545043&lt;/D&gt;&lt;D xsi:type="xsd:double"&gt;10.555974995127&lt;/D&gt;&lt;D xsi:type="xsd:double"&gt;11.1650580932622&lt;/D&gt;&lt;D xsi:type="xsd:double"&gt;11.1510519997487&lt;/D&gt;&lt;D xsi:type="xsd:double"&gt;11.1049123000374&lt;/D&gt;&lt;D xsi:type="xsd:double"&gt;11.9305268340547&lt;/D&gt;&lt;D xsi:type="xsd:double"&gt;11.5344043475988&lt;/D&gt;&lt;D xsi:type="xsd:double"&gt;11.9549923224593&lt;/D&gt;&lt;D xsi:type="xsd:double"&gt;11.2577998804661&lt;/D&gt;&lt;D xsi:type="xsd:double"&gt;10.824012158627&lt;/D&gt;&lt;D xsi:type="xsd:double"&gt;10.8327181709897&lt;/D&gt;&lt;D xsi:type="xsd:double"&gt;11.768347614781&lt;/D&gt;&lt;D xsi:type="xsd:double"&gt;12.1070204887887&lt;/D&gt;&lt;D xsi:type="xsd:double"&gt;10.7873777287318&lt;/D&gt;&lt;D xsi:type="xsd:double"&gt;11.5106158896052&lt;/D&gt;&lt;D xsi:type="xsd:double"&gt;11.6771200083991&lt;/D&gt;&lt;D xsi:type="xsd:double"&gt;12.2216151726932&lt;/D&gt;&lt;D xsi:type="xsd:double"&gt;13.0593290357279&lt;/D&gt;&lt;D xsi:type="xsd:double"&gt;13.2650683215956&lt;/D&gt;&lt;D xsi:type="xsd:double"&gt;13.2255899265441&lt;/D&gt;&lt;D xsi:type="xsd:double"&gt;13.7961746343799&lt;/D&gt;&lt;D xsi:type="xsd:double"&gt;13.8579964150705&lt;/D&gt;&lt;D xsi:type="xsd:double"&gt;12.6993263474736&lt;/D&gt;&lt;D xsi:type="xsd:double"&gt;8.81983949519464&lt;/D&gt;&lt;D xsi:type="xsd:double"&gt;14.1370324990186&lt;/D&gt;&lt;D xsi:type="xsd:double"&gt;15.6182777987991&lt;/D&gt;&lt;D xsi:type="xsd:double"&gt;16.9219852230202&lt;/D&gt;&lt;D xsi:type="xsd:double"&gt;16.3948577082404&lt;/D&gt;&lt;D xsi:type="xsd:double"&gt;13.6789697143325&lt;/D&gt;&lt;D xsi:type="xsd:double"&gt;13.9694013868135&lt;/D&gt;&lt;D xsi:type="xsd:double"&gt;12.3332910897948&lt;/D&gt;&lt;D xsi:type="xsd:double"&gt;16.1438483780353&lt;/D&gt;&lt;D xsi:type="xsd:double"&gt;15.5642124679846&lt;/D&gt;&lt;D xsi:type="xsd:double"&gt;15.6982114000146&lt;/D&gt;&lt;D xsi:type="xsd:double"&gt;15.23205504105&lt;/D&gt;&lt;D xsi:type="xsd:double"&gt;15.4031245857613&lt;/D&gt;&lt;D xsi:type="xsd:double"&gt;14.1706649470826&lt;/D&gt;&lt;D xsi:type="xsd:double"&gt;14.1002089494511&lt;/D&gt;&lt;D xsi:type="xsd:double"&gt;15.1092539935969&lt;/D&gt;&lt;D xsi:type="xsd:double"&gt;14.2875654271532&lt;/D&gt;&lt;D xsi:type="xsd:double"&gt;14.6274750017766&lt;/D&gt;&lt;D xsi:type="xsd:double"&gt;14.7478241673355&lt;/D&gt;&lt;D xsi:type="xsd:double"&gt;14.6416000830725&lt;/D&gt;&lt;D xsi:type="xsd:double"&gt;16.1283357447033&lt;/D&gt;&lt;D xsi:type="xsd:double"&gt;16.5057929388014&lt;/D&gt;&lt;D xsi:type="xsd:double"&gt;15.4423935550167&lt;/D&gt;&lt;D xsi:type="xsd:double"&gt;15.7985182196718&lt;/D&gt;&lt;D xsi:type="xsd:double"&gt;16.0630965515093&lt;/D&gt;&lt;D xsi:type="xsd:double"&gt;16.5294426901342&lt;/D&gt;&lt;D xsi:type="xsd:double"&gt;14.8251489686336&lt;/D&gt;&lt;D xsi:type="xsd:double"&gt;13.4235947945567&lt;/D&gt;&lt;D xsi:type="xsd:double"&gt;12.7169136418885&lt;/D&gt;&lt;D xsi:type="xsd:double"&gt;13.7409085821944&lt;/D&gt;&lt;D xsi:type="xsd:double"&gt;13.3651471006011&lt;/D&gt;&lt;D xsi:type="xsd:double"&gt;12.2696634588845&lt;/D&gt;&lt;D xsi:type="xsd:double"&gt;12.2845275426633&lt;/D&gt;&lt;D xsi:type="xsd:double"&gt;12.1546246470424&lt;/D&gt;&lt;D xsi:type="xsd:double"&gt;12.1968592366951&lt;/D&gt;&lt;D xsi:type="xsd:double"&gt;12.0893469549965&lt;/D&gt;&lt;D xsi:type="xsd:double"&gt;10.8822992508198&lt;/D&gt;&lt;D xsi:type="xsd:double"&gt;11.3416207880168&lt;/D&gt;&lt;D xsi:type="xsd:double"&gt;11.0373065938702&lt;/D&gt;&lt;D xsi:type="xsd:double"&gt;11.1444174885227&lt;/D&gt;&lt;D xsi:type="xsd:double"&gt;11.4297512554086&lt;/D&gt;&lt;D xsi:type="xsd:double"&gt;11.2577933482888&lt;/D&gt;&lt;D xsi:type="xsd:double"&gt;11.0663291323898&lt;/D&gt;&lt;D xsi:type="xsd:double"&gt;10.3413888704128&lt;/D&gt;&lt;D xsi:type="xsd:double"&gt;10.3870938685754&lt;/D&gt;&lt;D xsi:type="xsd:double"&gt;10.3273820258666&lt;/D&gt;&lt;D xsi:type="xsd:double"&gt;10.60476758885&lt;/D&gt;&lt;D xsi:type="xsd:double"&gt;10.2362119898842&lt;/D&gt;&lt;D xsi:type="xsd:double"&gt;9.74923867410394&lt;/D&gt;&lt;D xsi:type="xsd:double"&gt;9.30041813203114&lt;/D&gt;&lt;D xsi:type="xsd:double"&gt;8.71275059763044&lt;/D&gt;&lt;/FQL&gt;&lt;FQL&gt;&lt;Q&gt;GREK^FG_PRICE_MAVG(0,,,,60)&lt;/Q&gt;&lt;R&gt;1&lt;/R&gt;&lt;C&gt;1&lt;/C&gt;&lt;D xsi:type="xsd:double"&gt;40.43292&lt;/D&gt;&lt;/FQL&gt;&lt;FQL&gt;&lt;Q&gt;EPOL^FG_PRICE_MAVG(0,,,,200)&lt;/Q&gt;&lt;R&gt;1&lt;/R&gt;&lt;C&gt;1&lt;/C&gt;&lt;D xsi:type="xsd:double"&gt;21.4217&lt;/D&gt;&lt;/FQL&gt;&lt;FQL&gt;&lt;Q&gt;ECH^PERCENT_CHANGE(FMA_EPS(+1,0,,,,"PORTAGG","MEAN"),FMA_EPS(+1,-3AM,,,,"PORTAGG","MEAN"))&lt;/Q&gt;&lt;R&gt;1&lt;/R&gt;&lt;C&gt;1&lt;/C&gt;&lt;D xsi:type="xsd:double"&gt;15.7669951054754&lt;/D&gt;&lt;/FQL&gt;&lt;FQL&gt;&lt;Q&gt;EWY^SIZE(FG_CONSTITUENTS)&lt;/Q&gt;&lt;R&gt;1&lt;/R&gt;&lt;C&gt;1&lt;/C&gt;&lt;D xsi:type="xsd:long"&gt;102&lt;/D&gt;&lt;/FQL&gt;&lt;FQL&gt;&lt;Q&gt;GREK^FG_ROE(0)&lt;/Q&gt;&lt;R&gt;1&lt;/R&gt;&lt;C&gt;1&lt;/C&gt;&lt;D xsi:type="xsd:double"&gt;14.2477168521093&lt;/D&gt;&lt;/FQL&gt;&lt;FQL&gt;&lt;Q&gt;REFIDRREPO-FDS^FG_YIELD(NOW,,,0)&lt;/Q&gt;&lt;R&gt;1&lt;/R&gt;&lt;C&gt;1&lt;/C&gt;&lt;D xsi:type="xsd:double"&gt;6.25&lt;/D&gt;&lt;/FQL&gt;&lt;FQL&gt;&lt;Q&gt;VWO^FMA_DIV_YLD(NTMA,NOW,NOW,M,"PORTAGG","MEANR")&lt;/Q&gt;&lt;R&gt;1&lt;/R&gt;&lt;C&gt;1&lt;/C&gt;&lt;D xsi:type="xsd:double"&gt;3.06406952197484&lt;/D&gt;&lt;/FQL&gt;&lt;FQL&gt;&lt;Q&gt;ECH^FMA_PE(NTMA,0,,,"PORTAGG","MEANR")&lt;/Q&gt;&lt;R&gt;1&lt;/R&gt;&lt;C&gt;1&lt;/C&gt;&lt;D xsi:type="xsd:double"&gt;7.95558205500485&lt;/D&gt;&lt;/FQL&gt;&lt;FQL&gt;&lt;Q&gt;ECH^FMA_ROE(NTMA,-20AY,NOW,FY,"PORTAGG","MEANR")&lt;/Q&gt;&lt;R&gt;20&lt;/R&gt;&lt;C&gt;1&lt;/C&gt;&lt;D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xsi:type="xsd:double"&gt;13.7697152478318&lt;/D&gt;&lt;/FQL&gt;&lt;FQL&gt;&lt;Q&gt;USDTHB^FG_PRICE_CHANGE(0,-1AY)&lt;/Q&gt;&lt;R&gt;1&lt;/R&gt;&lt;C&gt;1&lt;/C&gt;&lt;D xsi:type="xsd:double"&gt;5.7217836&lt;/D&gt;&lt;/FQL&gt;&lt;FQL&gt;&lt;Q&gt;FC0000TW^FMA_EPS(NTMA,-20AY,0,CY,,"PORTAGG","MEANR")&lt;/Q&gt;&lt;R&gt;20&lt;/R&gt;&lt;C&gt;1&lt;/C&gt;&lt;D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xsi:type="xsd:double"&gt;12.9786240188185&lt;/D&gt;&lt;D xsi:type="xsd:double"&gt;15.9439970068329&lt;/D&gt;&lt;D xsi:type="xsd:double"&gt;24.3051164427367&lt;/D&gt;&lt;D xsi:type="xsd:double"&gt;19.7601608611466&lt;/D&gt;&lt;D xsi:type="xsd:double"&gt;19.0980372403794&lt;/D&gt;&lt;/FQL&gt;&lt;FQL&gt;&lt;Q&gt;TUR^FMA_PE(NTMA,-10AY,0,AM,"PORTAGG","MEANR")&lt;/Q&gt;&lt;R&gt;121&lt;/R&gt;&lt;C&gt;1&lt;/C&gt;&lt;D xsi:type="xsd:double"&gt;10.4829715735827&lt;/D&gt;&lt;D xsi:type="xsd:double"&gt;10.4783101999553&lt;/D&gt;&lt;D xsi:type="xsd:double"&gt;10.8298900177674&lt;/D&gt;&lt;D xsi:type="xsd:double"&gt;9.92261674854497&lt;/D&gt;&lt;D xsi:type="xsd:double"&gt;9.99321588582499&lt;/D&gt;&lt;D xsi:type="xsd:double"&gt;9.49224516641816&lt;/D&gt;&lt;D xsi:type="xsd:double"&gt;10.0057880036206&lt;/D&gt;&lt;D xsi:type="xsd:double"&gt;9.92336975671145&lt;/D&gt;&lt;D xsi:type="xsd:double"&gt;10.7551082482589&lt;/D&gt;&lt;D xsi:type="xsd:double"&gt;10.3889427704401&lt;/D&gt;&lt;D xsi:type="xsd:double"&gt;9.81284473780549&lt;/D&gt;&lt;D xsi:type="xsd:double"&gt;10.0604018131133&lt;/D&gt;&lt;D xsi:type="xsd:double"&gt;10.729508160734&lt;/D&gt;&lt;D xsi:type="xsd:double"&gt;9.77399104120317&lt;/D&gt;&lt;D xsi:type="xsd:double"&gt;9.98283093551732&lt;/D&gt;&lt;D xsi:type="xsd:double"&gt;9.15713356950604&lt;/D&gt;&lt;D xsi:type="xsd:double"&gt;8.89464656399346&lt;/D&gt;&lt;D xsi:type="xsd:double"&gt;9.24993478957793&lt;/D&gt;&lt;D xsi:type="xsd:double"&gt;9.46600331842131&lt;/D&gt;&lt;D xsi:type="xsd:double"&gt;8.39653316904581&lt;/D&gt;&lt;D xsi:type="xsd:double"&gt;7.99406386727756&lt;/D&gt;&lt;D xsi:type="xsd:double"&gt;8.26905561887386&lt;/D&gt;&lt;D xsi:type="xsd:double"&gt;9.10964046065313&lt;/D&gt;&lt;D xsi:type="xsd:double"&gt;9.35778535288131&lt;/D&gt;&lt;D xsi:type="xsd:double"&gt;8.43169105132787&lt;/D&gt;&lt;D xsi:type="xsd:double"&gt;8.1618370031192&lt;/D&gt;&lt;D xsi:type="xsd:double"&gt;8.92360582993815&lt;/D&gt;&lt;D xsi:type="xsd:double"&gt;8.46363541805098&lt;/D&gt;&lt;D xsi:type="xsd:double"&gt;8.2455665342079&lt;/D&gt;&lt;D xsi:type="xsd:double"&gt;8.18303717422735&lt;/D&gt;&lt;D xsi:type="xsd:double"&gt;7.62597486765651&lt;/D&gt;&lt;D xsi:type="xsd:double"&gt;7.68921707414215&lt;/D&gt;&lt;D xsi:type="xsd:double"&gt;8.04207965856249&lt;/D&gt;&lt;D xsi:type="xsd:double"&gt;8.6423529837716&lt;/D&gt;&lt;D xsi:type="xsd:double"&gt;8.55348959048189&lt;/D&gt;&lt;D xsi:type="xsd:double"&gt;8.38228593295527&lt;/D&gt;&lt;D xsi:type="xsd:double"&gt;8.62712342820555&lt;/D&gt;&lt;D xsi:type="xsd:double"&gt;8.56005218274547&lt;/D&gt;&lt;D xsi:type="xsd:double"&gt;8.9432207555997&lt;/D&gt;&lt;D xsi:type="xsd:double"&gt;8.51909798024798&lt;/D&gt;&lt;D xsi:type="xsd:double"&gt;8.44103613594339&lt;/D&gt;&lt;D xsi:type="xsd:double"&gt;8.22555750668011&lt;/D&gt;&lt;D xsi:type="xsd:double"&gt;8.01638829958981&lt;/D&gt;&lt;D xsi:type="xsd:double"&gt;7.91551539407249&lt;/D&gt;&lt;D xsi:type="xsd:double"&gt;8.25175922584465&lt;/D&gt;&lt;D xsi:type="xsd:double"&gt;8.0900156144236&lt;/D&gt;&lt;D xsi:type="xsd:double"&gt;7.94841788281917&lt;/D&gt;&lt;D xsi:type="xsd:double"&gt;7.22643258831024&lt;/D&gt;&lt;D xsi:type="xsd:double"&gt;6.70850688415371&lt;/D&gt;&lt;D xsi:type="xsd:double"&gt;6.23913182084903&lt;/D&gt;&lt;D xsi:type="xsd:double"&gt;5.93091824502018&lt;/D&gt;&lt;D xsi:type="xsd:double"&gt;5.71468686541867&lt;/D&gt;&lt;D xsi:type="xsd:double"&gt;5.88209592373394&lt;/D&gt;&lt;D xsi:type="xsd:double"&gt;6.19833249927743&lt;/D&gt;&lt;D xsi:type="xsd:double"&gt;5.74315710231343&lt;/D&gt;&lt;D xsi:type="xsd:double"&gt;5.85812750546785&lt;/D&gt;&lt;D xsi:type="xsd:double"&gt;6.73239617174981&lt;/D&gt;&lt;D xsi:type="xsd:double"&gt;7.08567069049646&lt;/D&gt;&lt;D xsi:type="xsd:double"&gt;7.2114954215248&lt;/D&gt;&lt;D xsi:type="xsd:double"&gt;6.40870331474974&lt;/D&gt;&lt;D xsi:type="xsd:double"&gt;5.60049207781887&lt;/D&gt;&lt;D xsi:type="xsd:double"&gt;6.0216788465941&lt;/D&gt;&lt;D xsi:type="xsd:double"&gt;6.41835125475319&lt;/D&gt;&lt;D xsi:type="xsd:double"&gt;6.25789216800859&lt;/D&gt;&lt;D xsi:type="xsd:double"&gt;6.38003902315636&lt;/D&gt;&lt;D xsi:type="xsd:double"&gt;5.82966135982255&lt;/D&gt;&lt;D xsi:type="xsd:double"&gt;6.33782746280113&lt;/D&gt;&lt;D xsi:type="xsd:double"&gt;6.37710614555952&lt;/D&gt;&lt;D xsi:type="xsd:double"&gt;6.77014972873887&lt;/D&gt;&lt;D xsi:type="xsd:double"&gt;6.6262624655433&lt;/D&gt;&lt;D xsi:type="xsd:double"&gt;4.95055250527895&lt;/D&gt;&lt;D xsi:type="xsd:double"&gt;5.889639411704&lt;/D&gt;&lt;D xsi:type="xsd:double"&gt;6.76632690357611&lt;/D&gt;&lt;D xsi:type="xsd:double"&gt;8.22883914073862&lt;/D&gt;&lt;D xsi:type="xsd:double"&gt;8.38443402084842&lt;/D&gt;&lt;D xsi:type="xsd:double"&gt;7.68419565434506&lt;/D&gt;&lt;D xsi:type="xsd:double"&gt;7.52261473890284&lt;/D&gt;&lt;D xsi:type="xsd:double"&gt;7.68699671497188&lt;/D&gt;&lt;D xsi:type="xsd:double"&gt;7.90748315854175&lt;/D&gt;&lt;D xsi:type="xsd:double"&gt;7.76668052737733&lt;/D&gt;&lt;D xsi:type="xsd:double"&gt;7.8337100526554&lt;/D&gt;&lt;D xsi:type="xsd:double"&gt;7.35303862330192&lt;/D&gt;&lt;D xsi:type="xsd:double"&gt;7.40934426440334&lt;/D&gt;&lt;D xsi:type="xsd:double"&gt;6.35144210860013&lt;/D&gt;&lt;D xsi:type="xsd:double"&gt;6.31922610533676&lt;/D&gt;&lt;D xsi:type="xsd:double"&gt;5.95369689471325&lt;/D&gt;&lt;D xsi:type="xsd:double"&gt;5.53722139494622&lt;/D&gt;&lt;D xsi:type="xsd:double"&gt;5.54900295183118&lt;/D&gt;&lt;D xsi:type="xsd:double"&gt;5.26329901982502&lt;/D&gt;&lt;D xsi:type="xsd:double"&gt;5.08249779852662&lt;/D&gt;&lt;D xsi:type="xsd:double"&gt;5.81593536920857&lt;/D&gt;&lt;D xsi:type="xsd:double"&gt;6.48543394975834&lt;/D&gt;&lt;D xsi:type="xsd:double"&gt;5.80151365268471&lt;/D&gt;&lt;D xsi:type="xsd:double"&gt;4.59795091635239&lt;/D&gt;&lt;D xsi:type="xsd:double"&gt;4.64411193035141&lt;/D&gt;&lt;D xsi:type="xsd:double"&gt;5.12722468667239&lt;/D&gt;&lt;D xsi:type="xsd:double"&gt;4.26858021689071&lt;/D&gt;&lt;D xsi:type="xsd:double"&gt;4.82426979964986&lt;/D&gt;&lt;D xsi:type="xsd:double"&gt;4.11282311151003&lt;/D&gt;&lt;D xsi:type="xsd:double"&gt;4.52968028346484&lt;/D&gt;&lt;D xsi:type="xsd:double"&gt;4.72089434720909&lt;/D&gt;&lt;D xsi:type="xsd:double"&gt;4.91471326326752&lt;/D&gt;&lt;D xsi:type="xsd:double"&gt;5.1484415549646&lt;/D&gt;&lt;D xsi:type="xsd:double"&gt;5.54630241281755&lt;/D&gt;&lt;D xsi:type="xsd:double"&gt;5.44844726166596&lt;/D&gt;&lt;D xsi:type="xsd:double"&gt;4.97431460740825&lt;/D&gt;&lt;D xsi:type="xsd:double"&gt;4.98773079258878&lt;/D&gt;&lt;D xsi:type="xsd:double"&gt;4.78236916348369&lt;/D&gt;&lt;D xsi:type="xsd:double"&gt;4.17466775767855&lt;/D&gt;&lt;D xsi:type="xsd:double"&gt;4.91888638830917&lt;/D&gt;&lt;D xsi:type="xsd:double"&gt;5.6752665903759&lt;/D&gt;&lt;D xsi:type="xsd:double"&gt;6.15066725261669&lt;/D&gt;&lt;D xsi:type="xsd:double"&gt;5.89195869584944&lt;/D&gt;&lt;D xsi:type="xsd:double"&gt;5.74037242154655&lt;/D&gt;&lt;D xsi:type="xsd:double"&gt;4.85958741580417&lt;/D&gt;&lt;D xsi:type="xsd:double"&gt;4.74622640431216&lt;/D&gt;&lt;D xsi:type="xsd:double"&gt;4.73843135801041&lt;/D&gt;&lt;D xsi:type="xsd:double"&gt;5.34345151017194&lt;/D&gt;&lt;D xsi:type="xsd:double"&gt;4.99992548704842&lt;/D&gt;&lt;D xsi:type="xsd:double"&gt;5.40722962603424&lt;/D&gt;&lt;D xsi:type="xsd:double"&gt;5.67888131678628&lt;/D&gt;&lt;/FQL&gt;&lt;FQL&gt;&lt;Q&gt;NI-FDS^FG_PRICE(0)/MAX(FG_PRICE(0,-1AY))&lt;/Q&gt;&lt;R&gt;1&lt;/R&gt;&lt;C&gt;1&lt;/C&gt;&lt;D xsi:type="xsd:double"&gt;0.896067415730337&lt;/D&gt;&lt;/FQL&gt;&lt;FQL&gt;&lt;Q&gt;BRENT-FDS^FG_PRICE(0)&lt;/Q&gt;&lt;R&gt;1&lt;/R&gt;&lt;C&gt;1&lt;/C&gt;&lt;D xsi:type="xsd:double"&gt;85.86&lt;/D&gt;&lt;/FQL&gt;&lt;FQL&gt;&lt;Q&gt;VNM^FG_TOTAL_RETURNC(0,-1AM)&lt;/Q&gt;&lt;R&gt;1&lt;/R&gt;&lt;C&gt;1&lt;/C&gt;&lt;D xsi:type="xsd:double"&gt;6.8481803&lt;/D&gt;&lt;/FQL&gt;&lt;FQL&gt;&lt;Q&gt;QAT^PERCENT_CHANGE(FMA_EPS(+1,0,,,,"PORTAGG","MEAN"),FMA_EPS(+1,-3AM,,,,"PORTAGG","MEAN"))&lt;/Q&gt;&lt;R&gt;1&lt;/R&gt;&lt;C&gt;1&lt;/C&gt;&lt;D xsi:type="xsd:double"&gt;4.01361154468621&lt;/D&gt;&lt;/FQL&gt;&lt;FQL&gt;&lt;Q&gt;EWW^FG_TOTAL_RETURNC(0,-3AM)&lt;/Q&gt;&lt;R&gt;1&lt;/R&gt;&lt;C&gt;1&lt;/C&gt;&lt;D xsi:type="xsd:double"&gt;2.4665594&lt;/D&gt;&lt;/FQL&gt;&lt;FQL&gt;&lt;Q&gt;CNYA^FMA_COS_DOWN("EPS","1M",+1,NOW,,,"PORTAGG","MEANR")&lt;/Q&gt;&lt;R&gt;1&lt;/R&gt;&lt;C&gt;1&lt;/C&gt;&lt;D xsi:type="xsd:double"&gt;295&lt;/D&gt;&lt;/FQL&gt;&lt;FQL&gt;&lt;Q&gt;TRYTR7Y-FDS^FG_YIELD(0,,,,"YTM")&lt;/Q&gt;&lt;R&gt;1&lt;/R&gt;&lt;C&gt;1&lt;/C&gt;&lt;D xsi:type="xsd:double"&gt;24.625296&lt;/D&gt;&lt;/FQL&gt;&lt;FQL&gt;&lt;Q&gt;MCHI^FMA_PE(LTM,0,,,"PORTAGG","MEANR")&lt;/Q&gt;&lt;R&gt;1&lt;/R&gt;&lt;C&gt;1&lt;/C&gt;&lt;D xsi:type="xsd:double"&gt;13.6915697711017&lt;/D&gt;&lt;/FQL&gt;&lt;FQL&gt;&lt;Q&gt;EWY^FMA_DIV_YLD(NTMA,NOW,NOW,M,"PORTAGG","MEANR")&lt;/Q&gt;&lt;R&gt;1&lt;/R&gt;&lt;C&gt;1&lt;/C&gt;&lt;D xsi:type="xsd:double"&gt;2.22528378068943&lt;/D&gt;&lt;/FQL&gt;&lt;FQL&gt;&lt;Q&gt;USDSAR^STD(FG_PRICE_CHANGE(0,-1AY,AM))&lt;/Q&gt;&lt;R&gt;1&lt;/R&gt;&lt;C&gt;1&lt;/C&gt;&lt;D xsi:type="xsd:double"&gt;0.027677118902295&lt;/D&gt;&lt;/FQL&gt;&lt;FQL&gt;&lt;Q&gt;USDMYR^STD(FG_PRICE_CHANGE(0,-3AY,M))&lt;/Q&gt;&lt;R&gt;1&lt;/R&gt;&lt;C&gt;1&lt;/C&gt;&lt;D xsi:type="xsd:double"&gt;2.1805311027277&lt;/D&gt;&lt;/FQL&gt;&lt;FQL&gt;&lt;Q&gt;EWY^FG_TOTAL_RETURNC(-10AY,0,AM)&lt;/Q&gt;&lt;R&gt;121&lt;/R&gt;&lt;C&gt;1&lt;/C&gt;&lt;D xsi:type="xsd:double"&gt;2.0882368&lt;/D&gt;&lt;D xsi:type="xsd:double"&gt;-0.73822737&lt;/D&gt;&lt;D xsi:type="xsd:double"&gt;-0.96064806&lt;/D&gt;&lt;D xsi:type="xsd:double"&gt;3.739047&lt;/D&gt;&lt;D xsi:type="xsd:double"&gt;-3.3629835&lt;/D&gt;&lt;D xsi:type="xsd:double"&gt;-11.3608&lt;/D&gt;&lt;D xsi:type="xsd:double"&gt;-0.4577458&lt;/D&gt;&lt;D xsi:type="xsd:double"&gt;-1.1083186&lt;/D&gt;&lt;D xsi:type="xsd:double"&gt;1.7737508&lt;/D&gt;&lt;D xsi:type="xsd:double"&gt;-0.5335212&lt;/D&gt;&lt;D xsi:type="xsd:double"&gt;1.9309759&lt;/D&gt;&lt;D xsi:type="xsd:double"&gt;7.0338607&lt;/D&gt;&lt;D xsi:type="xsd:double"&gt;-2.0485103&lt;/D&gt;&lt;D xsi:type="xsd:double"&gt;-7.545596&lt;/D&gt;&lt;D xsi:type="xsd:double"&gt;-4.180235&lt;/D&gt;&lt;D xsi:type="xsd:double"&gt;-8.441931&lt;/D&gt;&lt;D xsi:type="xsd:double"&gt;4.2904377&lt;/D&gt;&lt;D xsi:type="xsd:double"&gt;7.416928&lt;/D&gt;&lt;D xsi:type="xsd:double"&gt;-5.2660646&lt;/D&gt;&lt;D xsi:type="xsd:double"&gt;-1.0884404&lt;/D&gt;&lt;D xsi:type="xsd:double"&gt;-8.490449&lt;/D&gt;&lt;D xsi:type="xsd:double"&gt;4.1547537&lt;/D&gt;&lt;D xsi:type="xsd:double"&gt;10.299694&lt;/D&gt;&lt;D xsi:type="xsd:double"&gt;1.0524392&lt;/D&gt;&lt;D xsi:type="xsd:double"&gt;-5.983716&lt;/D&gt;&lt;D xsi:type="xsd:double"&gt;1.8328309&lt;/D&gt;&lt;D xsi:type="xsd:double"&gt;7.4762583&lt;/D&gt;&lt;D xsi:type="xsd:double"&gt;4.582262&lt;/D&gt;&lt;D xsi:type="xsd:double"&gt;-2.8682053&lt;/D&gt;&lt;D xsi:type="xsd:double"&gt;0.8514404&lt;/D&gt;&lt;D xsi:type="xsd:double"&gt;-5.8918595&lt;/D&gt;&lt;D xsi:type="xsd:double"&gt;3.5121202&lt;/D&gt;&lt;D xsi:type="xsd:double"&gt;6.5287232&lt;/D&gt;&lt;D xsi:type="xsd:double"&gt;1.5592098&lt;/D&gt;&lt;D xsi:type="xsd:double"&gt;5.7271004&lt;/D&gt;&lt;D xsi:type="xsd:double"&gt;-1.2563229&lt;/D&gt;&lt;D xsi:type="xsd:double"&gt;8.079982&lt;/D&gt;&lt;D xsi:type="xsd:double"&gt;2.8435946&lt;/D&gt;&lt;D xsi:type="xsd:double"&gt;4.0880084&lt;/D&gt;&lt;D xsi:type="xsd:double"&gt;-4.641533&lt;/D&gt;&lt;D xsi:type="xsd:double"&gt;2.9354572&lt;/D&gt;&lt;D xsi:type="xsd:double"&gt;5.2669764&lt;/D&gt;&lt;D xsi:type="xsd:double"&gt;5.3490043&lt;/D&gt;&lt;D xsi:type="xsd:double"&gt;-1.4825583&lt;/D&gt;&lt;D xsi:type="xsd:double"&gt;6.800127&lt;/D&gt;&lt;D xsi:type="xsd:double"&gt;-2.7353346&lt;/D&gt;&lt;D xsi:type="xsd:double"&gt;0.7129669&lt;/D&gt;&lt;D xsi:type="xsd:double"&gt;-1.7435789&lt;/D&gt;&lt;D xsi:type="xsd:double"&gt;-2.4549663&lt;/D&gt;&lt;D xsi:type="xsd:double"&gt;-3.9803088&lt;/D&gt;&lt;D xsi:type="xsd:double"&gt;-5.2564025&lt;/D&gt;&lt;D xsi:type="xsd:double"&gt;-2.826649&lt;/D&gt;&lt;D xsi:type="xsd:double"&gt;1.547265&lt;/D&gt;&lt;D xsi:type="xsd:double"&gt;-5.1500797&lt;/D&gt;&lt;D xsi:type="xsd:double"&gt;-2.26506&lt;/D&gt;&lt;D xsi:type="xsd:double"&gt;-4.0269556&lt;/D&gt;&lt;D xsi:type="xsd:double"&gt;6.108403&lt;/D&gt;&lt;D xsi:type="xsd:double"&gt;3.7297487&lt;/D&gt;&lt;D xsi:type="xsd:double"&gt;-2.2078574&lt;/D&gt;&lt;D xsi:type="xsd:double"&gt;3.6929607&lt;/D&gt;&lt;D xsi:type="xsd:double"&gt;-14.043551&lt;/D&gt;&lt;D xsi:type="xsd:double"&gt;2.9310584&lt;/D&gt;&lt;D xsi:type="xsd:double"&gt;0.1406312&lt;/D&gt;&lt;D xsi:type="xsd:double"&gt;-8.372831&lt;/D&gt;&lt;D xsi:type="xsd:double"&gt;9.272027&lt;/D&gt;&lt;D xsi:type="xsd:double"&gt;2.4018168&lt;/D&gt;&lt;D xsi:type="xsd:double"&gt;5.358672&lt;/D&gt;&lt;D xsi:type="xsd:double"&gt;1.8859506&lt;/D&gt;&lt;D xsi:type="xsd:double"&gt;4.350662&lt;/D&gt;&lt;D xsi:type="xsd:double"&gt;-3.0449748&lt;/D&gt;&lt;D xsi:type="xsd:double"&gt;-27.701723&lt;/D&gt;&lt;D xsi:type="xsd:double"&gt;13.098693&lt;/D&gt;&lt;D xsi:type="xsd:double"&gt;-1.7136097&lt;/D&gt;&lt;D xsi:type="xsd:double"&gt;15.070128&lt;/D&gt;&lt;D xsi:type="xsd:double"&gt;3.5179377&lt;/D&gt;&lt;D xsi:type="xsd:double"&gt;12.045765&lt;/D&gt;&lt;D xsi:type="xsd:double"&gt;-0.25525093&lt;/D&gt;&lt;D xsi:type="xsd:double"&gt;0.18064976&lt;/D&gt;&lt;D xsi:type="xsd:double"&gt;12.5168915&lt;/D&gt;&lt;D xsi:type="xsd:double"&gt;9.966683&lt;/D&gt;&lt;D xsi:type="xsd:double"&gt;12.874805&lt;/D&gt;&lt;D xsi:type="xsd:double"&gt;0.8240223&lt;/D&gt;&lt;D xsi:type="xsd:double"&gt;-3.6025345&lt;/D&gt;&lt;D xsi:type="xsd:double"&gt;4.2391777&lt;/D&gt;&lt;D xsi:type="xsd:double"&gt;-4.9229503&lt;/D&gt;&lt;D xsi:type="xsd:double"&gt;3.2417893&lt;/D&gt;&lt;D xsi:type="xsd:double"&gt;-1.1011779&lt;/D&gt;&lt;D xsi:type="xsd:double"&gt;-7.441294&lt;/D&gt;&lt;D xsi:type="xsd:double"&gt;-1.0481119&lt;/D&gt;&lt;D xsi:type="xsd:double"&gt;-3.2619178&lt;/D&gt;&lt;D xsi:type="xsd:double"&gt;-2.1027803&lt;/D&gt;&lt;D xsi:type="xsd:double"&gt;2.008307&lt;/D&gt;&lt;D xsi:type="xsd:double"&gt;-1.6418517&lt;/D&gt;&lt;D xsi:type="xsd:double"&gt;-5.408901&lt;/D&gt;&lt;D xsi:type="xsd:double"&gt;-2.6949406&lt;/D&gt;&lt;D xsi:type="xsd:double"&gt;-3.3740938&lt;/D&gt;&lt;D xsi:type="xsd:double"&gt;-3.3318818&lt;/D&gt;&lt;D xsi:type="xsd:double"&gt;-10.144496&lt;/D&gt;&lt;D xsi:type="xsd:double"&gt;-4.7738733&lt;/D&gt;&lt;D xsi:type="xsd:double"&gt;6.7194343&lt;/D&gt;&lt;D xsi:type="xsd:double"&gt;-10.334593&lt;/D&gt;&lt;D xsi:type="xsd:double"&gt;-7.830888&lt;/D&gt;&lt;D xsi:type="xsd:double"&gt;15.037894&lt;/D&gt;&lt;D xsi:type="xsd:double"&gt;-1.2063324&lt;/D&gt;&lt;D xsi:type="xsd:double"&gt;10.548746&lt;/D&gt;&lt;D xsi:type="xsd:double"&gt;-2.1847427&lt;/D&gt;&lt;D xsi:type="xsd:double"&gt;-4.204297&lt;/D&gt;&lt;D xsi:type="xsd:double"&gt;7.7147245&lt;/D&gt;&lt;D xsi:type="xsd:double"&gt;-3.3423543&lt;/D&gt;&lt;D xsi:type="xsd:double"&gt;9.468138&lt;/D&gt;&lt;D xsi:type="xsd:double"&gt;1.59446&lt;/D&gt;&lt;D xsi:type="xsd:double"&gt;-9.94966&lt;/D&gt;&lt;D xsi:type="xsd:double"&gt;3.7816525&lt;/D&gt;&lt;D xsi:type="xsd:double"&gt;-6.4638734&lt;/D&gt;&lt;D xsi:type="xsd:double"&gt;5.4369926&lt;/D&gt;&lt;D xsi:type="xsd:double"&gt;2.7148604&lt;/D&gt;&lt;D xsi:type="xsd:double"&gt;-7.783908&lt;/D&gt;&lt;D xsi:type="xsd:double"&gt;11.712503&lt;/D&gt;&lt;D xsi:type="xsd:double"&gt;2.1810174&lt;/D&gt;&lt;D xsi:type="xsd:double"&gt;-7.180965&lt;/D&gt;&lt;D xsi:type="xsd:double"&gt;7.5229883&lt;/D&gt;&lt;/FQL&gt;&lt;FQL&gt;&lt;Q&gt;GREK^FG_PRICE_MAVG(0,,,,30)&lt;/Q&gt;&lt;R&gt;1&lt;/R&gt;&lt;C&gt;1&lt;/C&gt;&lt;D xsi:type="xsd:double"&gt;40.6715&lt;/D&gt;&lt;/FQL&gt;&lt;FQL&gt;&lt;Q&gt;EPU^PERCENT_CHANGE(FMA_EPS(+1,0,,,,"PORTAGG","MEAN"),FMA_EPS(+1,-1AM,,,,"PORTAGG","MEAN"))&lt;/Q&gt;&lt;R&gt;1&lt;/R&gt;&lt;C&gt;1&lt;/C&gt;&lt;D xsi:type="xsd:double"&gt;0.171876141025044&lt;/D&gt;&lt;/FQL&gt;&lt;FQL&gt;&lt;Q&gt;VGK^P_PRICE(0)/P_PRICE_HIGH_PR(0,,,,,,"PRICE","INTRA","52W")&lt;/Q&gt;&lt;R&gt;1&lt;/R&gt;&lt;C&gt;1&lt;/C&gt;&lt;D xsi:type="xsd:double"&gt;0.996871&lt;/D&gt;&lt;/FQL&gt;&lt;FQL&gt;&lt;Q&gt;EWY^FMA_COS_DOWN("EPS","1M",+1,NOW,,,"PORTAGG","MEANR")&lt;/Q&gt;&lt;R&gt;1&lt;/R&gt;&lt;C&gt;1&lt;/C&gt;&lt;D xsi:type="xsd:double"&gt;40&lt;/D&gt;&lt;/FQL&gt;&lt;FQL&gt;&lt;Q&gt;TRYMX10Y-FDS^PCTCHG(FG_YIELD(0,,,,"YTM"),FG_YIELD(-3AM,,,,"YTM"))&lt;/Q&gt;&lt;R&gt;1&lt;/R&gt;&lt;C&gt;1&lt;/C&gt;&lt;D xsi:type="xsd:double"&gt;4.240439&lt;/D&gt;&lt;/FQL&gt;&lt;FQL&gt;&lt;Q&gt;TUR^FMA_EVAL_EBIT(LTMA,NOW,NOW,M,"PORTAGG","MEANR")&lt;/Q&gt;&lt;R&gt;1&lt;/R&gt;&lt;C&gt;1&lt;/C&gt;&lt;D xsi:type="xsd:double"&gt;7.41240018104184&lt;/D&gt;&lt;/FQL&gt;&lt;FQL&gt;&lt;Q&gt;EPU^JULIAN(FMA_DIV_YLD(NTMA,NOW,NOW,M,"PORTAGG","MEANR").DATES)&lt;/Q&gt;&lt;R&gt;1&lt;/R&gt;&lt;C&gt;1&lt;/C&gt;&lt;D xsi:type="xsd:long"&gt;45412&lt;/D&gt;&lt;/FQL&gt;&lt;FQL&gt;&lt;Q&gt;USDTHB^FG_PRICE(0)&lt;/Q&gt;&lt;R&gt;1&lt;/R&gt;&lt;C&gt;1&lt;/C&gt;&lt;D xsi:type="xsd:double"&gt;36.215&lt;/D&gt;&lt;/FQL&gt;&lt;FQL&gt;&lt;Q&gt;USDEUR^FG_COMPANY_NAME&lt;/Q&gt;&lt;R&gt;1&lt;/R&gt;&lt;C&gt;1&lt;/C&gt;&lt;D xsi:type="xsd:string"&gt;Euro per U.S. Dollar&lt;/D&gt;&lt;/FQL&gt;&lt;FQL&gt;&lt;Q&gt;FC0000MY^FMA_EPS(NTMA,-20AY,0,CY,,"PORTAGG","MEANR")&lt;/Q&gt;&lt;R&gt;20&lt;/R&gt;&lt;C&gt;1&lt;/C&gt;&lt;D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xsi:type="xsd:double"&gt;16.0085524508528&lt;/D&gt;&lt;D xsi:type="xsd:double"&gt;16.6997810141033&lt;/D&gt;&lt;D xsi:type="xsd:double"&gt;16.7568420391759&lt;/D&gt;&lt;/FQL&gt;&lt;FQL&gt;&lt;Q&gt;COPP-FDS^FG_PRICE_CHANGE(0,-1AY)&lt;/Q&gt;&lt;R&gt;1&lt;/R&gt;&lt;C&gt;1&lt;/C&gt;&lt;D xsi:type="xsd:double"&gt;35.1055303232701&lt;/D&gt;&lt;/FQL&gt;&lt;FQL&gt;&lt;Q&gt;VNM^PERCENT_CHANGE(FMA_EPS(+1,0,,,,"PORTAGG","MEAN"),FMA_EPS(+1,-3AM,,,,"PORTAGG","MEAN"))&lt;/Q&gt;&lt;R&gt;1&lt;/R&gt;&lt;C&gt;1&lt;/C&gt;&lt;D xsi:type="xsd:double"&gt;-12.3374018976021&lt;/D&gt;&lt;/FQL&gt;&lt;FQL&gt;&lt;Q&gt;GREK^FMA_PCT_ABOVE_MAVG(200,0,,,,"PORTAGG")&lt;/Q&gt;&lt;R&gt;1&lt;/R&gt;&lt;C&gt;1&lt;/C&gt;&lt;D xsi:type="xsd:double"&gt;86.2068965517241&lt;/D&gt;&lt;/FQL&gt;&lt;FQL&gt;&lt;Q&gt;EPOL^P_PRICE(0)/P_PRICE_HIGH_PR(0,,,,,,"PRICE","INTRA","52W")&lt;/Q&gt;&lt;R&gt;1&lt;/R&gt;&lt;C&gt;1&lt;/C&gt;&lt;D xsi:type="xsd:double"&gt;0.99845624&lt;/D&gt;&lt;/FQL&gt;&lt;FQL&gt;&lt;Q&gt;EWY^FMA_PE(LTM,0,,,"PORTAGG","MEANR")&lt;/Q&gt;&lt;R&gt;1&lt;/R&gt;&lt;C&gt;1&lt;/C&gt;&lt;D xsi:type="xsd:double"&gt;16.6825785825658&lt;/D&gt;&lt;/FQL&gt;&lt;FQL&gt;&lt;Q&gt;USDSAR^FG_PRICE_CHANGE(0,-6AM)&lt;/Q&gt;&lt;R&gt;1&lt;/R&gt;&lt;C&gt;1&lt;/C&gt;&lt;D xsi:type="xsd:double"&gt;0.002670288&lt;/D&gt;&lt;/FQL&gt;&lt;FQL&gt;&lt;Q&gt;USDMYR^STD(FG_PRICE_CHANGE(0,-1AY,AM))&lt;/Q&gt;&lt;R&gt;1&lt;/R&gt;&lt;C&gt;1&lt;/C&gt;&lt;D xsi:type="xsd:double"&gt;1.62785533884687&lt;/D&gt;&lt;/FQL&gt;&lt;FQL&gt;&lt;Q&gt;GREK^FG_PRICE(0)&lt;/Q&gt;&lt;R&gt;1&lt;/R&gt;&lt;C&gt;1&lt;/C&gt;&lt;D xsi:type="xsd:double"&gt;42.91&lt;/D&gt;&lt;/FQL&gt;&lt;FQL&gt;&lt;Q&gt;ECH^FMA_PCT_ABOVE_MAVG(200,0,,,,"PORTAGG")&lt;/Q&gt;&lt;R&gt;1&lt;/R&gt;&lt;C&gt;1&lt;/C&gt;&lt;D xsi:type="xsd:double"&gt;75.8620689655172&lt;/D&gt;&lt;/FQL&gt;&lt;FQL&gt;&lt;Q&gt;EWZ^FG_ROE(0)&lt;/Q&gt;&lt;R&gt;1&lt;/R&gt;&lt;C&gt;1&lt;/C&gt;&lt;D xsi:type="xsd:double"&gt;19.0062575541961&lt;/D&gt;&lt;/FQL&gt;&lt;FQL&gt;&lt;Q&gt;REFBRSELIC-FDS^FG_YIELD(NOW,,,0)&lt;/Q&gt;&lt;R&gt;1&lt;/R&gt;&lt;C&gt;1&lt;/C&gt;&lt;D xsi:type="xsd:double"&gt;10.5&lt;/D&gt;&lt;/FQL&gt;&lt;FQL&gt;&lt;Q&gt;REFCLMPR-FDS^(SUBARRAY(NOT_NA(NO_REPEAT_F(FG_YIELD(NOW,-10AY,D))),0,1)-SUBARRAY(NOT_NA(NO_REPEAT_F(FG_YIELD(NOW,-10AY,D))),1,1))*100&lt;/Q&gt;&lt;R&gt;1&lt;/R&gt;&lt;C&gt;1&lt;/C&gt;&lt;D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xsi:type="xsd:double"&gt;-75&lt;/D&gt;&lt;/FQL&gt;&lt;FQL&gt;&lt;Q&gt;TUR^FMA_EVAL_EBITDA(NTMA,0,,,"PORTAGG","MEANR")&lt;/Q&gt;&lt;R&gt;1&lt;/R&gt;&lt;C&gt;1&lt;/C&gt;&lt;D xsi:type="xsd:double"&gt;4.67615695356649&lt;/D&gt;&lt;/FQL&gt;&lt;FQL&gt;&lt;Q&gt;EPOL^FMA_EVAL_EBIT(LTMA,NOW,NOW,M,"PORTAGG","MEANR")&lt;/Q&gt;&lt;R&gt;1&lt;/R&gt;&lt;C&gt;1&lt;/C&gt;&lt;D xsi:type="xsd:double"&gt;7.82924104255962&lt;/D&gt;&lt;/FQL&gt;&lt;FQL&gt;&lt;Q&gt;EIDO^FG_COMPANY_NAME&lt;/Q&gt;&lt;R&gt;1&lt;/R&gt;&lt;C&gt;1&lt;/C&gt;&lt;D xsi:type="xsd:string"&gt;iShares MSCI Indonesia ETF&lt;/D&gt;&lt;/FQL&gt;&lt;FQL&gt;&lt;Q&gt;TRYZA10Y-FDS^FG_YIELD(-10AY,0,Y,,"YTM")&lt;/Q&gt;&lt;R&gt;10&lt;/R&gt;&lt;C&gt;1&lt;/C&gt;&lt;D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xsi:type="xsd:double"&gt;11.358896&lt;/D&gt;&lt;/FQL&gt;&lt;FQL&gt;&lt;Q&gt;EPU^FM</t>
        </r>
      </text>
    </comment>
    <comment ref="A19" authorId="0" shapeId="0" xr:uid="{1B29EA9A-C556-42B9-9692-6BE4DB4DFF6A}">
      <text>
        <r>
          <rPr>
            <b/>
            <sz val="9"/>
            <color indexed="81"/>
            <rFont val="Tahoma"/>
            <charset val="1"/>
          </rPr>
          <t>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xsi:type="xsd:double"&gt;2.41141007545713&lt;/D&gt;&lt;D xsi:type="xsd:double"&gt;2.94854993669394&lt;/D&gt;&lt;D xsi:type="xsd:double"&gt;3.11609678108668&lt;/D&gt;&lt;D xsi:type="xsd:double"&gt;2.96006706365419&lt;/D&gt;&lt;/FQL&gt;&lt;FQL&gt;&lt;Q&gt;QAT^FMA_PE(NTMA,-10AY,0,AM,"PORTAGG","MEANR")&lt;/Q&gt;&lt;R&gt;121&lt;/R&gt;&lt;C&gt;1&lt;/C&gt;&lt;D xsi:type="xsd:string"&gt;@NA&lt;/D&gt;&lt;D xsi:type="xsd:double"&gt;15.1820190803538&lt;/D&gt;&lt;D xsi:type="xsd:double"&gt;15.8308581656729&lt;/D&gt;&lt;D xsi:type="xsd:double"&gt;15.9032130100738&lt;/D&gt;&lt;D xsi:type="xsd:double"&gt;15.9139747893724&lt;/D&gt;&lt;D xsi:type="xsd:double"&gt;14.5630225522606&lt;/D&gt;&lt;D xsi:type="xsd:double"&gt;15.0583716578261&lt;/D&gt;&lt;D xsi:type="xsd:double"&gt;12.3956313382218&lt;/D&gt;&lt;D xsi:type="xsd:double"&gt;13.3506664029115&lt;/D&gt;&lt;D xsi:type="xsd:double"&gt;13.9875097582562&lt;/D&gt;&lt;D xsi:type="xsd:double"&gt;13.1160341380303&lt;/D&gt;&lt;D xsi:type="xsd:double"&gt;13.308492723342&lt;/D&gt;&lt;D xsi:type="xsd:double"&gt;13.8308533006865&lt;/D&gt;&lt;D xsi:type="xsd:double"&gt;13.0894616973006&lt;/D&gt;&lt;D xsi:type="xsd:double"&gt;13.4224668322726&lt;/D&gt;&lt;D xsi:type="xsd:double"&gt;12.981602236304&lt;/D&gt;&lt;D xsi:type="xsd:double"&gt;12.6804152022549&lt;/D&gt;&lt;D xsi:type="xsd:double"&gt;12.8665511197149&lt;/D&gt;&lt;D xsi:type="xsd:double"&gt;11.7950478944314&lt;/D&gt;&lt;D xsi:type="xsd:double"&gt;10.1041366427078&lt;/D&gt;&lt;D xsi:type="xsd:double"&gt;10.2101735179562&lt;/D&gt;&lt;D xsi:type="xsd:double"&gt;11.3431862588642&lt;/D&gt;&lt;D xsi:type="xsd:double"&gt;12.1243104808422&lt;/D&gt;&lt;D xsi:type="xsd:double"&gt;12.1080813684181&lt;/D&gt;&lt;D xsi:type="xsd:double"&gt;11.7438593510084&lt;/D&gt;&lt;D xsi:type="xsd:double"&gt;11.6985473208104&lt;/D&gt;&lt;D xsi:type="xsd:double"&gt;12.3709480159761&lt;/D&gt;&lt;D xsi:type="xsd:double"&gt;13.727585788748&lt;/D&gt;&lt;D xsi:type="xsd:double"&gt;12.8487988942578&lt;/D&gt;&lt;D xsi:type="xsd:double"&gt;12.9085214101195&lt;/D&gt;&lt;D xsi:type="xsd:double"&gt;12.2743763431846&lt;/D&gt;&lt;D xsi:type="xsd:double"&gt;12.9373656813778&lt;/D&gt;&lt;D xsi:type="xsd:double"&gt;13.8168202811633&lt;/D&gt;&lt;D xsi:type="xsd:double"&gt;13.4409867796861&lt;/D&gt;&lt;D xsi:type="xsd:double"&gt;12.7918310245181&lt;/D&gt;&lt;D xsi:type="xsd:double"&gt;12.9736815879597&lt;/D&gt;&lt;D xsi:type="xsd:double"&gt;13.0997556426912&lt;/D&gt;&lt;D xsi:type="xsd:double"&gt;12.2972789935589&lt;/D&gt;&lt;D xsi:type="xsd:double"&gt;12.2968647918934&lt;/D&gt;&lt;D xsi:type="xsd:double"&gt;12.1066908076226&lt;/D&gt;&lt;D xsi:type="xsd:double"&gt;11.0268043042551&lt;/D&gt;&lt;D xsi:type="xsd:double"&gt;10.8416307234048&lt;/D&gt;&lt;D xsi:type="xsd:double"&gt;10.8631341534545&lt;/D&gt;&lt;D xsi:type="xsd:double"&gt;11.4665785264994&lt;/D&gt;&lt;D xsi:type="xsd:double"&gt;12.2589670228412&lt;/D&gt;&lt;D xsi:type="xsd:double"&gt;11.6819665172141&lt;/D&gt;&lt;D xsi:type="xsd:double"&gt;11.2674250618214&lt;/D&gt;&lt;D xsi:type="xsd:double"&gt;11.3926831688373&lt;/D&gt;&lt;D xsi:type="xsd:double"&gt;11.2851453848237&lt;/D&gt;&lt;D xsi:type="xsd:double"&gt;11.3872368896434&lt;/D&gt;&lt;D xsi:type="xsd:double"&gt;11.5716194692058&lt;/D&gt;&lt;D xsi:type="xsd:double"&gt;11.9207790361592&lt;/D&gt;&lt;D xsi:type="xsd:double"&gt;12.4086218584831&lt;/D&gt;&lt;D xsi:type="xsd:double"&gt;12.6461360794153&lt;/D&gt;&lt;D xsi:type="xsd:double"&gt;12.812483997434&lt;/D&gt;&lt;D xsi:type="xsd:double"&gt;13.1256808371207&lt;/D&gt;&lt;D xsi:type="xsd:double"&gt;13.4836441780883&lt;/D&gt;&lt;D xsi:type="xsd:double"&gt;12.4303379523311&lt;/D&gt;&lt;D xsi:type="xsd:double"&gt;12.3969038098033&lt;/D&gt;&lt;D xsi:type="xsd:double"&gt;12.9348678019332&lt;/D&gt;&lt;D xsi:type="xsd:double"&gt;12.170677221671&lt;/D&gt;&lt;D xsi:type="xsd:double"&gt;13.0514621712928&lt;/D&gt;&lt;D xsi:type="xsd:double"&gt;13.3446891808788&lt;/D&gt;&lt;D xsi:type="xsd:double"&gt;12.1668059470565&lt;/D&gt;&lt;D xsi:type="xsd:double"&gt;13.4390801124933&lt;/D&gt;&lt;D xsi:type="xsd:double"&gt;13.6710175845026&lt;/D&gt;&lt;D xsi:type="xsd:double"&gt;13.3207983359595&lt;/D&gt;&lt;D xsi:type="xsd:double"&gt;13.7304621585766&lt;/D&gt;&lt;D xsi:type="xsd:double"&gt;14.2186545133171&lt;/D&gt;&lt;D xsi:type="xsd:double"&gt;13.0419750104075&lt;/D&gt;&lt;D xsi:type="xsd:double"&gt;11.4825855805463&lt;/D&gt;&lt;D xsi:type="xsd:double"&gt;12.3037472347858&lt;/D&gt;&lt;D xsi:type="xsd:double"&gt;13.739003402428&lt;/D&gt;&lt;D xsi:type="xsd:double"&gt;14.6205714322657&lt;/D&gt;&lt;D xsi:type="xsd:double"&gt;15.0764675781205&lt;/D&gt;&lt;D xsi:type="xsd:double"&gt;15.5748500338227&lt;/D&gt;&lt;D xsi:type="xsd:double"&gt;15.2509011047839&lt;/D&gt;&lt;D xsi:type="xsd:double"&gt;15.5297693414096&lt;/D&gt;&lt;D xsi:type="xsd:double"&gt;15.1581540272198&lt;/D&gt;&lt;D xsi:type="xsd:double"&gt;14.6206060127592&lt;/D&gt;&lt;D xsi:type="xsd:double"&gt;14.5416431230183&lt;/D&gt;&lt;D xsi:type="xsd:double"&gt;13.5591887381976&lt;/D&gt;&lt;D xsi:type="xsd:double"&gt;13.3698829816324&lt;/D&gt;&lt;D xsi:type="xsd:double"&gt;13.9954084314394&lt;/D&gt;&lt;D xsi:type="xsd:double"&gt;13.8469065060519&lt;/D&gt;&lt;D xsi:type="xsd:double"&gt;13.5088195089751&lt;/D&gt;&lt;D xsi:type="xsd:double"&gt;13.0227591643071&lt;/D&gt;&lt;D xsi:type="xsd:double"&gt;13.3914483455384&lt;/D&gt;&lt;D xsi:type="xsd:double"&gt;13.2319191044104&lt;/D&gt;&lt;D xsi:type="xsd:double"&gt;13.3994268467819&lt;/D&gt;&lt;D xsi:type="xsd:double"&gt;13.6762510321005&lt;/D&gt;&lt;D xsi:type="xsd:double"&gt;13.1443345649706&lt;/D&gt;&lt;D xsi:type="xsd:double"&gt;13.6509780359312&lt;/D&gt;&lt;D xsi:type="xsd:double"&gt;13.6441193976153&lt;/D&gt;&lt;D xsi:type="xsd:double"&gt;14.1976960183689&lt;/D&gt;&lt;D xsi:type="xsd:double"&gt;14.2789235779855&lt;/D&gt;&lt;D xsi:type="xsd:double"&gt;12.9387453817742&lt;/D&gt;&lt;D xsi:type="xsd:double"&gt;12.1075388375578&lt;/D&gt;&lt;D xsi:type="xsd:double"&gt;12.045617670589&lt;/D&gt;&lt;D xsi:type="xsd:double"&gt;14.3318454192833&lt;/D&gt;&lt;D xsi:type="xsd:double"&gt;13.1982022803935&lt;/D&gt;&lt;D xsi:type="xsd:double"&gt;12.49200679938&lt;/D&gt;&lt;D xsi:type="xsd:double"&gt;12.7130782158272&lt;/D&gt;&lt;D xsi:type="xsd:double"&gt;11.5021569341794&lt;/D&gt;&lt;D xsi:type="xsd:double"&gt;11.1189114951561&lt;/D&gt;&lt;D xsi:type="xsd:double"&gt;11.1677464538976&lt;/D&gt;&lt;D xsi:type="xsd:double"&gt;10.4911925378643&lt;/D&gt;&lt;D xsi:type="xsd:double"&gt;10.6496515342647&lt;/D&gt;&lt;D xsi:type="xsd:double"&gt;11.3629698328593&lt;/D&gt;&lt;D xsi:type="xsd:double"&gt;11.231356362982&lt;/D&gt;&lt;D xsi:type="xsd:double"&gt;11.1764429822131&lt;/D&gt;&lt;D xsi:type="xsd:double"&gt;11.4212235596567&lt;/D&gt;&lt;D xsi:type="xsd:double"&gt;10.9276158410753&lt;/D&gt;&lt;D xsi:type="xsd:double"&gt;10.5083458852038&lt;/D&gt;&lt;D xsi:type="xsd:double"&gt;10.7528516656098&lt;/D&gt;&lt;D xsi:type="xsd:double"&gt;10.2926095127163&lt;/D&gt;&lt;D xsi:type="xsd:double"&gt;10.7966072026838&lt;/D&gt;&lt;D xsi:type="xsd:double"&gt;10.5547570925604&lt;/D&gt;&lt;D xsi:type="xsd:double"&gt;10.5295348592189&lt;/D&gt;&lt;D xsi:type="xsd:double"&gt;10.0781187822945&lt;/D&gt;&lt;D xsi:type="xsd:double"&gt;9.88150349636696&lt;/D&gt;&lt;/FQL&gt;&lt;FQL&gt;&lt;Q&gt;NI-FDS^FG_PRICE(0)&lt;/Q&gt;&lt;R&gt;1&lt;/R&gt;&lt;C&gt;1&lt;/C&gt;&lt;D xsi:type="xsd:double"&gt;20735&lt;/D&gt;&lt;/FQL&gt;&lt;FQL&gt;&lt;Q&gt;KSA^FG_PRICE_MAVG(0,,,,60)&lt;/Q&gt;&lt;R&gt;1&lt;/R&gt;&lt;C&gt;1&lt;/C&gt;&lt;D xsi:type="xsd:double"&gt;43.868168&lt;/D&gt;&lt;/FQL&gt;&lt;FQL&gt;&lt;Q&gt;EPOL^FG_TOTAL_RETURNC(0,-6AM)&lt;/Q&gt;&lt;R&gt;1&lt;/R&gt;&lt;C&gt;1&lt;/C&gt;&lt;D xsi:type="xsd:double"&gt;23.38382&lt;/D&gt;&lt;/FQL&gt;&lt;FQL&gt;&lt;Q&gt;CC_SA^IMF_IFS_RCPI_Q(0)&lt;/Q&gt;&lt;R&gt;0&lt;/R&gt;&lt;C&gt;0&lt;/C&gt;&lt;/FQL&gt;&lt;FQL&gt;&lt;Q&gt;TRYVN10Y-FDS^FG_YIELD(-10AY,0,Y,,"YTM")&lt;/Q&gt;&lt;R&gt;10&lt;/R&gt;&lt;C&gt;1&lt;/C&gt;&lt;D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xsi:type="xsd:double"&gt;2.9473283&lt;/D&gt;&lt;/FQL&gt;&lt;FQL&gt;&lt;Q&gt;USDQAR^FG_PRICE_CHANGE(0,-6AM)&lt;/Q&gt;&lt;R&gt;1&lt;/R&gt;&lt;C&gt;1&lt;/C&gt;&lt;D xsi:type="xsd:double"&gt;0&lt;/D&gt;&lt;/FQL&gt;&lt;FQL&gt;&lt;Q&gt;USDMYR^FG_PRICE_CHANGE(0,-6AM)&lt;/Q&gt;&lt;R&gt;1&lt;/R&gt;&lt;C&gt;1&lt;/C&gt;&lt;D xsi:type="xsd:double"&gt;0.16026497&lt;/D&gt;&lt;/FQL&gt;&lt;FQL&gt;&lt;Q&gt;EWM^FG_TOTAL_RETURNC(-10AY,0,AM)&lt;/Q&gt;&lt;R&gt;121&lt;/R&gt;&lt;C&gt;1&lt;/C&gt;&lt;D xsi:type="xsd:double"&gt;2.2151828&lt;/D&gt;&lt;D xsi:type="xsd:double"&gt;-0.68110824&lt;/D&gt;&lt;D xsi:type="xsd:double"&gt;1.1470318&lt;/D&gt;&lt;D xsi:type="xsd:double"&gt;0.81453323&lt;/D&gt;&lt;D xsi:type="xsd:double"&gt;-3.5425723&lt;/D&gt;&lt;D xsi:type="xsd:double"&gt;-4.1237116&lt;/D&gt;&lt;D xsi:type="xsd:double"&gt;-1.142472&lt;/D&gt;&lt;D xsi:type="xsd:double"&gt;-8.36941&lt;/D&gt;&lt;D xsi:type="xsd:double"&gt;0.68181753&lt;/D&gt;&lt;D xsi:type="xsd:double"&gt;2.1820903&lt;/D&gt;&lt;D xsi:type="xsd:double"&gt;-4.123706&lt;/D&gt;&lt;D xsi:type="xsd:double"&gt;5.1459193&lt;/D&gt;&lt;D xsi:type="xsd:double"&gt;0.6574154&lt;/D&gt;&lt;D xsi:type="xsd:double"&gt;-9.288824&lt;/D&gt;&lt;D xsi:type="xsd:double"&gt;-1.3660073&lt;/D&gt;&lt;D xsi:type="xsd:double"&gt;-17.25555&lt;/D&gt;&lt;D xsi:type="xsd:double"&gt;6.951344&lt;/D&gt;&lt;D xsi:type="xsd:double"&gt;2.971208&lt;/D&gt;&lt;D xsi:type="xsd:double"&gt;-8.295763&lt;/D&gt;&lt;D xsi:type="xsd:double"&gt;0.6882906&lt;/D&gt;&lt;D xsi:type="xsd:double"&gt;-4.373944&lt;/D&gt;&lt;D xsi:type="xsd:double"&gt;11.838436&lt;/D&gt;&lt;D xsi:type="xsd:double"&gt;5.603981&lt;/D&gt;&lt;D xsi:type="xsd:double"&gt;4.363215&lt;/D&gt;&lt;D xsi:type="xsd:double"&gt;-8.700567&lt;/D&gt;&lt;D xsi:type="xsd:double"&gt;-1.4851451&lt;/D&gt;&lt;D xsi:type="xsd:double"&gt;7.023084&lt;/D&gt;&lt;D xsi:type="xsd:double"&gt;0.35670996&lt;/D&gt;&lt;D xsi:type="xsd:double"&gt;-4.739332&lt;/D&gt;&lt;D xsi:type="xsd:double"&gt;-1.7412901&lt;/D&gt;&lt;D xsi:type="xsd:double"&gt;-5.8227835&lt;/D&gt;&lt;D xsi:type="xsd:double"&gt;-1.2096822&lt;/D&gt;&lt;D xsi:type="xsd:double"&gt;2.6422143&lt;/D&gt;&lt;D xsi:type="xsd:double"&gt;2.6315808&lt;/D&gt;&lt;D xsi:type="xsd:double"&gt;3.1713963&lt;/D&gt;&lt;D xsi:type="xsd:double"&gt;0.71942806&lt;/D&gt;&lt;D xsi:type="xsd:double"&gt;3.181827&lt;/D&gt;&lt;D xsi:type="xsd:double"&gt;3.2724977&lt;/D&gt;&lt;D xsi:type="xsd:double"&gt;-2.627468&lt;/D&gt;&lt;D xsi:type="xsd:double"&gt;-0.12654662&lt;/D&gt;&lt;D xsi:type="xsd:double"&gt;4.4662595&lt;/D&gt;&lt;D xsi:type="xsd:double"&gt;-2.2437751&lt;/D&gt;&lt;D xsi:type="xsd:double"&gt;0&lt;/D&gt;&lt;D xsi:type="xsd:double"&gt;4.1873455&lt;/D&gt;&lt;D xsi:type="xsd:double"&gt;8.180439&lt;/D&gt;&lt;D xsi:type="xsd:double"&gt;2.4776697&lt;/D&gt;&lt;D xsi:type="xsd:double"&gt;-1.3494492&lt;/D&gt;&lt;D xsi:type="xsd:double"&gt;3.4482718&lt;/D&gt;&lt;D xsi:type="xsd:double"&gt;-4.54545&lt;/D&gt;&lt;D xsi:type="xsd:double"&gt;-5.0793705&lt;/D&gt;&lt;D xsi:type="xsd:double"&gt;-0.7895708&lt;/D&gt;&lt;D xsi:type="xsd:double"&gt;1.1566162&lt;/D&gt;&lt;D xsi:type="xsd:double"&gt;0&lt;/D&gt;&lt;D xsi:type="xsd:double"&gt;-4.419035&lt;/D&gt;&lt;D xsi:type="xsd:double"&gt;-0.6789565&lt;/D&gt;&lt;D xsi:type="xsd:double"&gt;-4.980463&lt;/D&gt;&lt;D xsi:type="xsd:double"&gt;6.0919642&lt;/D&gt;&lt;D xsi:type="xsd:double"&gt;0.36149025&lt;/D&gt;&lt;D xsi:type="xsd:double"&gt;0.13097525&lt;/D&gt;&lt;D xsi:type="xsd:double"&gt;-4.1857424&lt;/D&gt;&lt;D xsi:type="xsd:double"&gt;-2.969277&lt;/D&gt;&lt;D xsi:type="xsd:double"&gt;3.1570792&lt;/D&gt;&lt;D xsi:type="xsd:double"&gt;2.4644256&lt;/D&gt;&lt;D xsi:type="xsd:double"&gt;-5.318427&lt;/D&gt;&lt;D xsi:type="xsd:double"&gt;0.93022585&lt;/D&gt;&lt;D xsi:type="xsd:double"&gt;-1.1343479&lt;/D&gt;&lt;D xsi:type="xsd:double"&gt;1.9361854&lt;/D&gt;&lt;D xsi:type="xsd:double"&gt;-0.90331435&lt;/D&gt;&lt;D xsi:type="xsd:double"&gt;3.481686&lt;/D&gt;&lt;D xsi:type="xsd:double"&gt;-6.1741295&lt;/D&gt;&lt;D xsi:type="xsd:double"&gt;-20.332718&lt;/D&gt;&lt;D xsi:type="xsd:double"&gt;9.466362&lt;/D&gt;&lt;D xsi:type="xsd:double"&gt;0.21195412&lt;/D&gt;&lt;D xsi:type="xsd:double"&gt;11.37259&lt;/D&gt;&lt;D xsi:type="xsd:double"&gt;5.7796717&lt;/D&gt;&lt;D xsi:type="xsd:double"&gt;0&lt;/D&gt;&lt;D xsi:type="xsd:double"&gt;-3.8870633&lt;/D&gt;&lt;D xsi:type="xsd:double"&gt;0.8012295&lt;/D&gt;&lt;D xsi:type="xsd:double"&gt;5.980313&lt;/D&gt;&lt;D xsi:type="xsd:double"&gt;5.3571463&lt;/D&gt;&lt;D xsi:type="xsd:double"&gt;-3.8305044&lt;/D&gt;&lt;D xsi:type="xsd:double"&gt;-1.7271817&lt;/D&gt;&lt;D xsi:type="xsd:double"&gt;1.2912512&lt;/D&gt;&lt;D xsi:type="xsd:double"&gt;-1.2393773&lt;/D&gt;&lt;D xsi:type="xsd:double"&gt;-2.4381518&lt;/D&gt;&lt;D xsi:type="xsd:double"&gt;-0.26202202&lt;/D&gt;&lt;D xsi:type="xsd:double"&gt;-4.8270583&lt;/D&gt;&lt;D xsi:type="xsd:double"&gt;-0.15974641&lt;/D&gt;&lt;D xsi:type="xsd:double"&gt;2.520001&lt;/D&gt;&lt;D xsi:type="xsd:double"&gt;4.447913&lt;/D&gt;&lt;D xsi:type="xsd:double"&gt;-5.4165125&lt;/D&gt;&lt;D xsi:type="xsd:double"&gt;-3.3214629&lt;/D&gt;&lt;D xsi:type="xsd:double"&gt;5.8227777&lt;/D&gt;&lt;D xsi:type="xsd:double"&gt;2.192974&lt;/D&gt;&lt;D xsi:type="xsd:double"&gt;0.4291892&lt;/D&gt;&lt;D xsi:type="xsd:double"&gt;-0.7381499&lt;/D&gt;&lt;D xsi:type="xsd:double"&gt;-6.457925&lt;/D&gt;&lt;D xsi:type="xsd:double"&gt;-6.537348&lt;/D&gt;&lt;D xsi:type="xsd:double"&gt;-2.2841454&lt;/D&gt;&lt;D xsi:type="xsd:double"&gt;5.890608&lt;/D&gt;&lt;D xsi:type="xsd:double"&gt;-4.7682104&lt;/D&gt;&lt;D xsi:type="xsd:double"&gt;-7.464075&lt;/D&gt;&lt;D xsi:type="xsd:double"&gt;8.016038&lt;/D&gt;&lt;D xsi:type="xsd:double"&gt;5.1828265&lt;/D&gt;&lt;D xsi:type="xsd:double"&gt;4.674983&lt;/D&gt;&lt;D xsi:type="xsd:double"&gt;-4.083371&lt;/D&gt;&lt;D xsi:type="xsd:double"&gt;-5.277157&lt;/D&gt;&lt;D xsi:type="xsd:double"&gt;4.4475555&lt;/D&gt;&lt;D xsi:type="xsd:double"&gt;-3.182423&lt;/D&gt;&lt;D xsi:type="xsd:double"&gt;-4.0827456&lt;/D&gt;&lt;D xsi:type="xsd:double"&gt;3.1941056&lt;/D&gt;&lt;D xsi:type="xsd:double"&gt;-0.6190419&lt;/D&gt;&lt;D xsi:type="xsd:double"&gt;1.4374614&lt;/D&gt;&lt;D xsi:type="xsd:double"&gt;-1.4643312&lt;/D&gt;&lt;D xsi:type="xsd:double"&gt;2.3489952&lt;/D&gt;&lt;D xsi:type="xsd:double"&gt;0&lt;/D&gt;&lt;D xsi:type="xsd:double"&gt;-0.13914704&lt;/D&gt;&lt;D xsi:type="xsd:double"&gt;2.1479607&lt;/D&gt;&lt;D xsi:type="xsd:double"&gt;3.3177614&lt;/D&gt;&lt;D xsi:type="xsd:double"&gt;-2.668476&lt;/D&gt;&lt;D xsi:type="xsd:double"&gt;8.178436&lt;/D&gt;&lt;/FQL&gt;&lt;FQL&gt;&lt;Q&gt;EZA^FG_PRICE_MAVG(0,,,,200)&lt;/Q&gt;&lt;R&gt;1&lt;/R&gt;&lt;C&gt;1&lt;/C&gt;&lt;D xsi:type="xsd:double"&gt;39.30855&lt;/D&gt;&lt;/FQL&gt;&lt;FQL&gt;&lt;Q&gt;EZA^P_PRICE(0)/P_PRICE_LOW_PR(0,,,,,,"PRICE","INTRA","52W")-1&lt;/Q&gt;&lt;R&gt;1&lt;/R&gt;&lt;C&gt;1&lt;/C&gt;&lt;D xsi:type="xsd:double"&gt;0.22734904&lt;/D&gt;&lt;/FQL&gt;&lt;FQL&gt;&lt;Q&gt;EWY^FG_ROE(0)&lt;/Q&gt;&lt;R&gt;1&lt;/R&gt;&lt;C&gt;1&lt;/C&gt;&lt;D xsi:type="xsd:double"&gt;6.21858965818355&lt;/D&gt;&lt;/FQL&gt;&lt;FQL&gt;&lt;Q&gt;REFBRSELIC-FDS^PROPER_NAME(0,,,"SECURITY","NAME")&lt;/Q&gt;&lt;R&gt;1&lt;/R&gt;&lt;C&gt;1&lt;/C&gt;&lt;D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xsi:type="xsd:double"&gt;32.791813&lt;/D&gt;&lt;/FQL&gt;&lt;FQL&gt;&lt;Q&gt;GREK^FMA_EVAL_EBITDA(NTMA,0,,,"PORTAGG","MEANR")&lt;/Q&gt;&lt;R&gt;1&lt;/R&gt;&lt;C&gt;1&lt;/C&gt;&lt;D xsi:type="xsd:double"&gt;5.21708240768498&lt;/D&gt;&lt;/FQL&gt;&lt;FQL&gt;&lt;Q&gt;EPOL^FMA_EVAL_EBITDA(NTMA,0,,,"PORTAGG","MEANR")&lt;/Q&gt;&lt;R&gt;1&lt;/R&gt;&lt;C&gt;1&lt;/C&gt;&lt;D xsi:type="xsd:double"&gt;4.99160659080138&lt;/D&gt;&lt;/FQL&gt;&lt;FQL&gt;&lt;Q&gt;CNYA^FMA_EVAL_EBIT(LTMA,NOW,NOW,M,"PORTAGG","MEANR")&lt;/Q&gt;&lt;R&gt;1&lt;/R&gt;&lt;C&gt;1&lt;/C&gt;&lt;D xsi:type="xsd:double"&gt;16.5626263385901&lt;/D&gt;&lt;/FQL&gt;&lt;FQL&gt;&lt;Q&gt;ECH^FG_COMPANY_NAME&lt;/Q&gt;&lt;R&gt;1&lt;/R&gt;&lt;C&gt;1&lt;/C&gt;&lt;D xsi:type="xsd:string"&gt;iShares MSCI Chile ETF&lt;/D&gt;&lt;/FQL&gt;&lt;FQL&gt;&lt;Q&gt;USDCLP^FG_COMPANY_NAME&lt;/Q&gt;&lt;R&gt;1&lt;/R&gt;&lt;C&gt;1&lt;/C&gt;&lt;D xsi:type="xsd:string"&gt;Chilean Peso per U.S. Dollar&lt;/D&gt;&lt;/FQL&gt;&lt;FQL&gt;&lt;Q&gt;PLATI-FDS^FG_PRICE_CHANGE(0,-1AY)&lt;/Q&gt;&lt;R&gt;1&lt;/R&gt;&lt;C&gt;1&lt;/C&gt;&lt;D xsi:type="xsd:double"&gt;-1.47874306839186&lt;/D&gt;&lt;/FQL&gt;&lt;FQL&gt;&lt;Q&gt;TUR^FG_PRICE_MAVG(0,,,,30)&lt;/Q&gt;&lt;R&gt;1&lt;/R&gt;&lt;C&gt;1&lt;/C&gt;&lt;D xsi:type="xsd:double"&gt;39.876167&lt;/D&gt;&lt;/FQL&gt;&lt;FQL&gt;&lt;Q&gt;EZA^FG_TOTAL_RETURNC(0,-1AM)&lt;/Q&gt;&lt;R&gt;1&lt;/R&gt;&lt;C&gt;1&lt;/C&gt;&lt;D xsi:type="xsd:double"&gt;14.565384&lt;/D&gt;&lt;/FQL&gt;&lt;FQL&gt;&lt;Q&gt;EPHE^FG_TOTAL_RETURNC(0,-1AM)&lt;/Q&gt;&lt;R&gt;1&lt;/R&gt;&lt;C&gt;1&lt;/C&gt;&lt;D xsi:type="xsd:double"&gt;4.263878&lt;/D&gt;&lt;/FQL&gt;&lt;FQL&gt;&lt;Q&gt;SPY^SIZE(FG_CONSTITUENTS)&lt;/Q&gt;&lt;R&gt;1&lt;/R&gt;&lt;C&gt;1&lt;/C&gt;&lt;D xsi:type="xsd:long"&gt;504&lt;/D&gt;&lt;/FQL&gt;&lt;FQL&gt;&lt;Q&gt;REFAEREPO-FDS^FG_YIELD(NOW,,,0)&lt;/Q&gt;&lt;R&gt;1&lt;/R&gt;&lt;C&gt;1&lt;/C&gt;&lt;D xsi:type="xsd:double"&gt;5.4&lt;/D&gt;&lt;/FQL&gt;&lt;FQL&gt;&lt;Q&gt;TRYTH10Y-FDS^PCTCHG(FG_YIELD(0,,,,"YTM"),FG_YIELD(-1AM,,,,"YTM"))&lt;/Q&gt;&lt;R&gt;1&lt;/R&gt;&lt;C&gt;1&lt;/C&gt;&lt;D xsi:type="xsd:double"&gt;-1.0514615&lt;/D&gt;&lt;/FQL&gt;&lt;FQL&gt;&lt;Q&gt;TUR^FMA_PE(NTMA,0,,,"PORTAGG","MEANR")&lt;/Q&gt;&lt;R&gt;1&lt;/R&gt;&lt;C&gt;1&lt;/C&gt;&lt;D xsi:type="xsd:double"&gt;5.67888131678628&lt;/D&gt;&lt;/FQL&gt;&lt;FQL&gt;&lt;Q&gt;EWT^FMA_EVAL_EBITDA(NTMA,0,,,"PORTAGG","MEANR")&lt;/Q&gt;&lt;R&gt;1&lt;/R&gt;&lt;C&gt;1&lt;/C&gt;&lt;D xsi:type="xsd:double"&gt;10.1385890106456&lt;/D&gt;&lt;/FQL&gt;&lt;FQL&gt;&lt;Q&gt;TRYMY10Y-FDS^FG_YIELD(-10AY,0,Y,,"YTM")&lt;/Q&gt;&lt;R&gt;10&lt;/R&gt;&lt;C&gt;1&lt;/C&gt;&lt;D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xsi:type="xsd:double"&gt;3.727505&lt;/D&gt;&lt;/FQL&gt;&lt;FQL&gt;&lt;Q&gt;MCHI^FMA_DIV_YLD(NTMA,-10AY,0,AM,"PORTAGG","MEANR")&lt;/Q&gt;&lt;R&gt;121&lt;/R&gt;&lt;C&gt;1&lt;/C&gt;&lt;D xsi:type="xsd:double"&gt;3.78291205087594&lt;/D&gt;&lt;D xsi:type="xsd:double"&gt;3.66061122213387&lt;/D&gt;&lt;D xsi:type="xsd:double"&gt;3.60497497468801&lt;/D&gt;&lt;D xsi:type="xsd:double"&gt;3.46568386328036&lt;/D&gt;&lt;D xsi:type="xsd:double"&gt;3.56359008849562&lt;/D&gt;&lt;D xsi:type="xsd:double"&gt;3.81142944054071&lt;/D&gt;&lt;D xsi:type="xsd:double"&gt;3.67814048992933&lt;/D&gt;&lt;D xsi:type="xsd:double"&gt;3.57678763311031&lt;/D&gt;&lt;D xsi:type="xsd:double"&gt;3.2412769163918&lt;/D&gt;&lt;D xsi:type="xsd:double"&gt;3.10414569223158&lt;/D&gt;&lt;D xsi:type="xsd:double"&gt;3.15134676962892&lt;/D&gt;&lt;D xsi:type="xsd:double"&gt;2.52602417744658&lt;/D&gt;&lt;D xsi:type="xsd:double"&gt;2.57491351969517&lt;/D&gt;&lt;D xsi:type="xsd:double"&gt;2.75582203305173&lt;/D&gt;&lt;D xsi:type="xsd:double"&gt;3.05811300566137&lt;/D&gt;&lt;D xsi:type="xsd:double"&gt;3.21180381045346&lt;/D&gt;&lt;D xsi:type="xsd:double"&gt;3.41130879283763&lt;/D&gt;&lt;D xsi:type="xsd:double"&gt;3.17887791743179&lt;/D&gt;&lt;D xsi:type="xsd:double"&gt;3.24985169993058&lt;/D&gt;&lt;D xsi:type="xsd:double"&gt;3.27760258992762&lt;/D&gt;&lt;D xsi:type="xsd:double"&gt;3.28130532300979&lt;/D&gt;&lt;D xsi:type="xsd:double"&gt;3.32047615625677&lt;/D&gt;&lt;D xsi:type="xsd:double"&gt;3.01659464516975&lt;/D&gt;&lt;D xsi:type="xsd:double"&gt;2.82322169829333&lt;/D&gt;&lt;D xsi:type="xsd:double"&gt;3.02575680777389&lt;/D&gt;&lt;D xsi:type="xsd:double"&gt;2.6965323775767&lt;/D&gt;&lt;D xsi:type="xsd:double"&gt;2.48043399276443&lt;/D&gt;&lt;D xsi:type="xsd:double"&gt;2.33223105491192&lt;/D&gt;&lt;D xsi:type="xsd:double"&gt;2.27162205088033&lt;/D&gt;&lt;D xsi:type="xsd:double"&gt;2.29361967732403&lt;/D&gt;&lt;D xsi:type="xsd:double"&gt;2.36128279587938&lt;/D&gt;&lt;D xsi:type="xsd:double"&gt;2.40592195731818&lt;/D&gt;&lt;D xsi:type="xsd:double"&gt;2.35701032694907&lt;/D&gt;&lt;D xsi:type="xsd:double"&gt;2.24090422027&lt;/D&gt;&lt;D xsi:type="xsd:double"&gt;2.1895725387955&lt;/D&gt;&lt;D xsi:type="xsd:double"&gt;2.27438466407638&lt;/D&gt;&lt;D xsi:type="xsd:double"&gt;2.2136530058027&lt;/D&gt;&lt;D xsi:type="xsd:double"&gt;2.19608375847006&lt;/D&gt;&lt;D xsi:type="xsd:double"&gt;2.14274533648262&lt;/D&gt;&lt;D xsi:type="xsd:double"&gt;2.14105460053608&lt;/D&gt;&lt;D xsi:type="xsd:double"&gt;2.12247394190131&lt;/D&gt;&lt;D xsi:type="xsd:double"&gt;2.05060718252108&lt;/D&gt;&lt;D xsi:type="xsd:double"&gt;2.00993653533245&lt;/D&gt;&lt;D xsi:type="xsd:double"&gt;2.11736523272184&lt;/D&gt;&lt;D xsi:type="xsd:double"&gt;1.97045819510174&lt;/D&gt;&lt;D xsi:type="xsd:double"&gt;2.08170325913802&lt;/D&gt;&lt;D xsi:type="xsd:double"&gt;2.0550606019575&lt;/D&gt;&lt;D xsi:type="xsd:double"&gt;2.33509629426954&lt;/D&gt;&lt;D xsi:type="xsd:double"&gt;2.24746240086518&lt;/D&gt;&lt;D xsi:type="xsd:double"&gt;2.27278780844133&lt;/D&gt;&lt;D xsi:type="xsd:double"&gt;2.43998799096468&lt;/D&gt;&lt;D xsi:type="xsd:double"&gt;2.59641502864078&lt;/D&gt;&lt;D xsi:type="xsd:double"&gt;2.70058094704743&lt;/D&gt;&lt;D xsi:type="xsd:double"&gt;2.87569191916207&lt;/D&gt;&lt;D xsi:type="xsd:double"&gt;2.76258243345365&lt;/D&gt;&lt;D xsi:type="xsd:double"&gt;2.76327710090131&lt;/D&gt;&lt;D xsi:type="xsd:double"&gt;2.70130399005434&lt;/D&gt;&lt;D xsi:type="xsd:double"&gt;2.5732535323559&lt;/D&gt;&lt;D xsi:type="xsd:double"&gt;2.44225172908664&lt;/D&gt;&lt;D xsi:type="xsd:double"&gt;2.32898347956273&lt;/D&gt;&lt;D xsi:type="xsd:double"&gt;2.55440339916219&lt;/D&gt;&lt;D xsi:type="xsd:double"&gt;2.60149545921766&lt;/D&gt;&lt;D xsi:type="xsd:double"&gt;2.47513595058911&lt;/D&gt;&lt;D xsi:type="xsd:double"&gt;2.61906222388099&lt;/D&gt;&lt;D xsi:type="xsd:double"&gt;2.46164274183819&lt;/D&gt;&lt;D xsi:type="xsd:double"&gt;2.48481672620934&lt;/D&gt;&lt;D xsi:type="xsd:double"&gt;2.5075388797869&lt;/D&gt;&lt;D xsi:type="xsd:double"&gt;2.28777421638103&lt;/D&gt;&lt;D xsi:type="xsd:double"&gt;2.1973125690428&lt;/D&gt;&lt;D xsi:type="xsd:double"&gt;2.2312470310676&lt;/D&gt;&lt;D xsi:type="xsd:double"&gt;2.55409428180219&lt;/D&gt;&lt;D xsi:type="xsd:double"&gt;2.21047227626393&lt;/D&gt;&lt;D xsi:type="xsd:double"&gt;2.17990871441611&lt;/D&gt;&lt;D xsi:type="xsd:double"&gt;1.94031955998248&lt;/D&gt;&lt;D xsi:type="xsd:double"&gt;1.82071912429852&lt;/D&gt;&lt;D xsi:type="xsd:double"&gt;1.78503275067998&lt;/D&gt;&lt;D xsi:type="xsd:double"&gt;1.78412080897613&lt;/D&gt;&lt;D xsi:type="xsd:double"&gt;1.71695674183527&lt;/D&gt;&lt;D xsi:type="xsd:double"&gt;1.74519525406361&lt;/D&gt;&lt;D xsi:type="xsd:double"&gt;1.66784640475814&lt;/D&gt;&lt;D xsi:type="xsd:double"&gt;1.49342985317667&lt;/D&gt;&lt;D xsi:type="xsd:double"&gt;1.30347501009143&lt;/D&gt;&lt;D xsi:type="xsd:double"&gt;1.4904012290786&lt;/D&gt;&lt;D xsi:type="xsd:double"&gt;1.60092553706377&lt;/D&gt;&lt;D xsi:type="xsd:double"&gt;1.70637518449139&lt;/D&gt;&lt;D xsi:type="xsd:double"&gt;1.63689820105636&lt;/D&gt;&lt;D xsi:type="xsd:double"&gt;1.6809297475816&lt;/D&gt;&lt;D xsi:type="xsd:double"&gt;1.96144908689166&lt;/D&gt;&lt;D xsi:type="xsd:double"&gt;1.9189285706365&lt;/D&gt;&lt;D xsi:type="xsd:double"&gt;1.91637924438116&lt;/D&gt;&lt;D xsi:type="xsd:double"&gt;1.93515664519362&lt;/D&gt;&lt;D xsi:type="xsd:double"&gt;2.14599310537289&lt;/D&gt;&lt;D xsi:type="xsd:double"&gt;2.12934569082115&lt;/D&gt;&lt;D xsi:type="xsd:double"&gt;2.17101270399726&lt;/D&gt;&lt;D xsi:type="xsd:double"&gt;2.5887987132056&lt;/D&gt;&lt;D xsi:type="xsd:double"&gt;2.59496942634573&lt;/D&gt;&lt;D xsi:type="xsd:double"&gt;2.59622494216808&lt;/D&gt;&lt;D xsi:type="xsd:double"&gt;2.44590473327397&lt;/D&gt;&lt;D xsi:type="xsd:double"&gt;2.50591716672565&lt;/D&gt;&lt;D xsi:type="xsd:double"&gt;2.56657293796453&lt;/D&gt;&lt;D xsi:type="xsd:double"&gt;2.62514282173732&lt;/D&gt;&lt;D xsi:type="xsd:double"&gt;2.88076760999924&lt;/D&gt;&lt;D xsi:type="xsd:double"&gt;2.62918237395426&lt;/D&gt;&lt;D xsi:type="xsd:double"&gt;2.46837188048221&lt;/D&gt;&lt;D xsi:type="xsd:double"&gt;2.24552401610889&lt;/D&gt;&lt;D xsi:type="xsd:double"&gt;2.33604328801629&lt;/D&gt;&lt;D xsi:type="xsd:double"&gt;2.50326135643442&lt;/D&gt;&lt;D xsi:type="xsd:double"&gt;2.40286006625555&lt;/D&gt;&lt;D xsi:type="xsd:double"&gt;2.52427623160106&lt;/D&gt;&lt;D xsi:type="xsd:double"&gt;2.41364555534087&lt;/D&gt;&lt;D xsi:type="xsd:double"&gt;2.44707284621356&lt;/D&gt;&lt;D xsi:type="xsd:double"&gt;2.48307022457553&lt;/D&gt;&lt;D xsi:type="xsd:double"&gt;2.50328572318677&lt;/D&gt;&lt;D xsi:type="xsd:double"&gt;2.57761832905985&lt;/D&gt;&lt;D xsi:type="xsd:double"&gt;2.61243238984751&lt;/D&gt;&lt;D xsi:type="xsd:double"&gt;2.7238255195787&lt;/D&gt;&lt;D xsi:type="xsd:double"&gt;2.93624444676667&lt;/D&gt;&lt;D xsi:type="xsd:double"&gt;2.91587715300649&lt;/D&gt;&lt;D xsi:type="xsd:double"&gt;2.89253459511055&lt;/D&gt;&lt;D xsi:type="xsd:double"&gt;3.09177202757093&lt;/D&gt;&lt;D xsi:type="xsd:double"&gt;2.65150065885871&lt;/D&gt;&lt;/FQL&gt;&lt;FQL&gt;&lt;Q&gt;TUR^FMA_RBICS_REV_CURRENT(30, LOC, "PORTAGG")&lt;/Q&gt;&lt;R&gt;1&lt;/R&gt;&lt;C&gt;1&lt;/C&gt;&lt;D xsi:type="xsd:double"&gt;22.3640930641428&lt;/D&gt;&lt;/FQL&gt;&lt;FQL&gt;&lt;Q&gt;CC_VN^IMF_IFS_RCPI_Q(0)&lt;/Q&gt;&lt;R&gt;1&lt;/R&gt;&lt;C&gt;1&lt;/C&gt;&lt;D xsi:type="xsd:double"&gt;3.77269&lt;/D&gt;&lt;/FQL&gt;&lt;FQL&gt;&lt;Q&gt;SET-BKK^FMA_PE(LTM,0,,,"PORTAGG","MEANR")&lt;/Q&gt;&lt;R&gt;1&lt;/R&gt;&lt;C&gt;1&lt;/C&gt;&lt;D xsi:type="xsd:double"&gt;17.2707579878725&lt;/D&gt;&lt;/FQL&gt;&lt;FQL&gt;&lt;Q&gt;MCHI^FG_COMPANY_NAME&lt;/Q&gt;&lt;R&gt;1&lt;/R&gt;&lt;C&gt;1&lt;/C&gt;&lt;D xsi:type="xsd:string"&gt;iShares MSCI China ETF&lt;/D&gt;&lt;/FQL&gt;&lt;FQL&gt;&lt;Q&gt;EPOL^FMA_DIV_YLD(NTMA,NOW,NOW,M,"PORTAGG","MEANR")&lt;/Q&gt;&lt;R&gt;1&lt;/R&gt;&lt;C&gt;1&lt;/C&gt;&lt;D xsi:type="xsd:double"&gt;5.1150677484436&lt;/D&gt;&lt;/FQL&gt;&lt;FQL&gt;&lt;Q&gt;USDVND^FG_PRICE(0)&lt;/Q&gt;&lt;R&gt;1&lt;/R&gt;&lt;C&gt;1&lt;/C&gt;&lt;D xsi:type="xsd:double"&gt;25449&lt;/D&gt;&lt;/FQL&gt;&lt;FQL&gt;&lt;Q&gt;EWZ^FG_PRICE_MAVG(0,,,,30)&lt;/Q&gt;&lt;R&gt;1&lt;/R&gt;&lt;C&gt;1&lt;/C&gt;&lt;D xsi:type="xsd:double"&gt;31.522&lt;/D&gt;&lt;/FQL&gt;&lt;FQL&gt;&lt;Q&gt;TUR^FG_TOTAL_RETURNC(0,-1AM)&lt;/Q&gt;&lt;R&gt;1&lt;/R&gt;&lt;C&gt;1&lt;/C&gt;&lt;D xsi:type="xsd:double"&gt;14.395547&lt;/D&gt;&lt;/FQL&gt;&lt;FQL&gt;&lt;Q&gt;CNYA^P_PRICE(0)/P_PRICE_HIGH_PR(0,,,,,,"PRICE","INTRA","52W")&lt;/Q&gt;&lt;R&gt;1&lt;/R&gt;&lt;C&gt;1&lt;/C&gt;&lt;D xsi:type="xsd:double"&gt;0.8792827&lt;/D&gt;&lt;/FQL&gt;&lt;FQL&gt;&lt;Q&gt;EPOL^FMA_RBICS_REV_CURRENT(30, LOC, "PORTAGG")&lt;/Q&gt;&lt;R&gt;1&lt;/R&gt;&lt;C&gt;1&lt;/C&gt;&lt;D xsi:type="xsd:double"&gt;49.4297083760557&lt;/D&gt;&lt;/FQL&gt;&lt;FQL&gt;&lt;Q&gt;EWM^FMA_PE(NTMA,-10AY,0,AM,"PORTAGG","MEANR")&lt;/Q&gt;&lt;R&gt;121&lt;/R&gt;&lt;C&gt;1&lt;/C&gt;&lt;D xsi:type="xsd:double"&gt;15.7512457059877&lt;/D&gt;&lt;D xsi:type="xsd:double"&gt;15.7482639832687&lt;/D&gt;&lt;D xsi:type="xsd:double"&gt;15.7593191772355&lt;/D&gt;&lt;D xsi:type="xsd:double"&gt;15.6440658874839&lt;/D&gt;&lt;D xsi:type="xsd:double"&gt;15.6252778206539&lt;/D&gt;&lt;D xsi:type="xsd:double"&gt;15.1251227752614&lt;/D&gt;&lt;D xsi:type="xsd:double"&gt;15.219102028032&lt;/D&gt;&lt;D xsi:type="xsd:double"&gt;14.4677161029753&lt;/D&gt;&lt;D xsi:type="xsd:double"&gt;14.9988883445248&lt;/D&gt;&lt;D xsi:type="xsd:double"&gt;15.5894428212616&lt;/D&gt;&lt;D xsi:type="xsd:double"&gt;15.5553164259725&lt;/D&gt;&lt;D xsi:type="xsd:double"&gt;16.0710990613469&lt;/D&gt;&lt;D xsi:type="xsd:double"&gt;15.8044753673093&lt;/D&gt;&lt;D xsi:type="xsd:double"&gt;15.3400767115638&lt;/D&gt;&lt;D xsi:type="xsd:double"&gt;15.3194632032196&lt;/D&gt;&lt;D xsi:type="xsd:double"&gt;13.8418840836055&lt;/D&gt;&lt;D xsi:type="xsd:double"&gt;15.2408487942812&lt;/D&gt;&lt;D xsi:type="xsd:double"&gt;15.5891162205449&lt;/D&gt;&lt;D xsi:type="xsd:double"&gt;15.053311855666&lt;/D&gt;&lt;D xsi:type="xsd:double"&gt;15.3450886128958&lt;/D&gt;&lt;D xsi:type="xsd:double"&gt;14.9632357431995&lt;/D&gt;&lt;D xsi:type="xsd:double"&gt;15.409696012613&lt;/D&gt;&lt;D xsi:type="xsd:double"&gt;16.010348293922&lt;/D&gt;&lt;D xsi:type="xsd:double"&gt;16.2822620448166&lt;/D&gt;&lt;D xsi:type="xsd:double"&gt;15.4058809914286&lt;/D&gt;&lt;D xsi:type="xsd:double"&gt;15.9554411028554&lt;/D&gt;&lt;D xsi:type="xsd:double"&gt;16.4900495282214&lt;/D&gt;&lt;D xsi:type="xsd:double"&gt;16.7480251907435&lt;/D&gt;&lt;D xsi:type="xsd:double"&gt;16.6240862341626&lt;/D&gt;&lt;D xsi:type="xsd:double"&gt;16.6516464247902&lt;/D&gt;&lt;D xsi:type="xsd:double"&gt;16.2834051975699&lt;/D&gt;&lt;D xsi:type="xsd:double"&gt;16.419910240357&lt;/D&gt;&lt;D xsi:type="xsd:double"&gt;16.5359531972815&lt;/D&gt;&lt;D xsi:type="xsd:double"&gt;16.7500225494194&lt;/D&gt;&lt;D xsi:type="xsd:double"&gt;16.9690536941558&lt;/D&gt;&lt;D xsi:type="xsd:double"&gt;16.7163357953838&lt;/D&gt;&lt;D xsi:type="xsd:double"&gt;17.0429731339358&lt;/D&gt;&lt;D xsi:type="xsd:double"&gt;16.7197025077014&lt;/D&gt;&lt;D xsi:type="xsd:double"&gt;16.2895265038186&lt;/D&gt;&lt;D xsi:type="xsd:double"&gt;16.3764911496755&lt;/D&gt;&lt;D xsi:type="xsd:double"&gt;16.5287002123835&lt;/D&gt;&lt;D xsi:type="xsd:double"&gt;16.055121801947&lt;/D&gt;&lt;D xsi:type="xsd:double"&gt;15.587678558459&lt;/D&gt;&lt;D xsi:type="xsd:double"&gt;16.0926011339182&lt;/D&gt;&lt;D xsi:type="xsd:double"&gt;16.6930991206391&lt;/D&gt;&lt;D xsi:type="xsd:double"&gt;16.6663377362033&lt;/D&gt;&lt;D xsi:type="xsd:double"&gt;16.3625887128953&lt;/D&gt;&lt;D xsi:type="xsd:double"&gt;16.5555689414548&lt;/D&gt;&lt;D xsi:type="xsd:double"&gt;16.2943045987044&lt;/D&gt;&lt;D xsi:type="xsd:double"&gt;16.0542551187706&lt;/D&gt;&lt;D xsi:type="xsd:double"&gt;15.834896259508&lt;/D&gt;&lt;D xsi:type="xsd:double"&gt;16.3186510963851&lt;/D&gt;&lt;D xsi:type="xsd:double"&gt;16.4855577326201&lt;/D&gt;&lt;D xsi:type="xsd:double"&gt;15.8184580871389&lt;/D&gt;&lt;D xsi:type="xsd:double"&gt;15.7490352525789&lt;/D&gt;&lt;D xsi:type="xsd:double"&gt;15.5703946563819&lt;/D&gt;&lt;D xsi:type="xsd:double"&gt;16.1567441108697&lt;/D&gt;&lt;D xsi:type="xsd:double"&gt;16.293314114497&lt;/D&gt;&lt;D xsi:type="xsd:double"&gt;16.4331376702475&lt;/D&gt;&lt;D xsi:type="xsd:double"&gt;15.8907906383158&lt;/D&gt;&lt;D xsi:type="xsd:double"&gt;15.6532630204864&lt;/D&gt;&lt;D xsi:type="xsd:double"&gt;16.4228609193932&lt;/D&gt;&lt;D xsi:type="xsd:double"&gt;16.5188940744503&lt;/D&gt;&lt;D xsi:type="xsd:double"&gt;15.9913060269472&lt;/D&gt;&lt;D xsi:type="xsd:double"&gt;16.1559928419974&lt;/D&gt;&lt;D xsi:type="xsd:double"&gt;15.8112494616747&lt;/D&gt;&lt;D xsi:type="xsd:double"&gt;16.0451508800573&lt;/D&gt;&lt;D xsi:type="xsd:double"&gt;15.9704748084624&lt;/D&gt;&lt;D xsi:type="xsd:double"&gt;16.0163110753749&lt;/D&gt;&lt;D xsi:type="xsd:double"&gt;15.5404505921525&lt;/D&gt;&lt;D xsi:type="xsd:double"&gt;13.3079756204131&lt;/D&gt;&lt;D xsi:type="xsd:double"&gt;15.897267989474&lt;/D&gt;&lt;D xsi:type="xsd:double"&gt;16.3037757614097&lt;/D&gt;&lt;D xsi:type="xsd:double"&gt;19.2322907971696&lt;/D&gt;&lt;D xsi:type="xsd:double"&gt;19.679463158299&lt;/D&gt;&lt;D xsi:type="xsd:double"&gt;18.6805515463907&lt;/D&gt;&lt;D xsi:type="xsd:double"&gt;17.7117720014523&lt;/D&gt;&lt;D xsi:type="xsd:double"&gt;17.3128085966129&lt;/D&gt;&lt;D xsi:type="xsd:double"&gt;16.5885017572715&lt;/D&gt;&lt;D xsi:type="xsd:double"&gt;15.5626742443381&lt;/D&gt;&lt;D xsi:type="xsd:double"&gt;14.7756016665756&lt;/D&gt;&lt;D xsi:type="xsd:double"&gt;14.1847286808552&lt;/D&gt;&lt;D xsi:type="xsd:double"&gt;14.467138127704&lt;/D&gt;&lt;D xsi:type="xsd:double"&gt;14.319598589123&lt;/D&gt;&lt;D xsi:type="xsd:double"&gt;13.9863081157077&lt;/D&gt;&lt;D xsi:type="xsd:double"&gt;13.9194269656485&lt;/D&gt;&lt;D xsi:type="xsd:double"&gt;13.5450536334717&lt;/D&gt;&lt;D xsi:type="xsd:double"&gt;13.5771517400474&lt;/D&gt;&lt;D xsi:type="xsd:double"&gt;14.1269643628759&lt;/D&gt;&lt;D xsi:type="xsd:double"&gt;14.6584123074508&lt;/D&gt;&lt;D xsi:type="xsd:double"&gt;14.3006948208463&lt;/D&gt;&lt;D xsi:type="xsd:double"&gt;15.0721590594282&lt;/D&gt;&lt;D xsi:type="xsd:double"&gt;15.6034591255761&lt;/D&gt;&lt;D xsi:type="xsd:double"&gt;15.7355844453371&lt;/D&gt;&lt;D xsi:type="xsd:double"&gt;15.3893465846317&lt;/D&gt;&lt;D xsi:type="xsd:double"&gt;15.1390235433009&lt;/D&gt;&lt;D xsi:type="xsd:double"&gt;14.4457081879315&lt;/D&gt;&lt;D xsi:type="xsd:double"&gt;13.5801820582178&lt;/D&gt;&lt;D xsi:type="xsd:double"&gt;13.2456216350486&lt;/D&gt;&lt;D xsi:type="xsd:double"&gt;14.0305762400467&lt;/D&gt;&lt;D xsi:type="xsd:double"&gt;13.5097501647192&lt;/D&gt;&lt;D xsi:type="xsd:double"&gt;12.6482529972493&lt;/D&gt;&lt;D xsi:type="xsd:double"&gt;13.1114114747062&lt;/D&gt;&lt;D xsi:type="xsd:double"&gt;13.4356409237027&lt;/D&gt;&lt;D xsi:type="xsd:double"&gt;13.6177389319322&lt;/D&gt;&lt;D xsi:type="xsd:double"&gt;13.3365673159331&lt;/D&gt;&lt;D xsi:type="xsd:double"&gt;12.9302363982569&lt;/D&gt;&lt;D xsi:type="xsd:double"&gt;13.1893858950573&lt;/D&gt;&lt;D xsi:type="xsd:double"&gt;13.1256384773361&lt;/D&gt;&lt;D xsi:type="xsd:double"&gt;13.3232780386065&lt;/D&gt;&lt;D xsi:type="xsd:double"&gt;13.4833817719031&lt;/D&gt;&lt;D xsi:type="xsd:double"&gt;13.7113966270622&lt;/D&gt;&lt;D xsi:type="xsd:double"&gt;13.8934042870091&lt;/D&gt;&lt;D xsi:type="xsd:double"&gt;13.6523605996715&lt;/D&gt;&lt;D xsi:type="xsd:double"&gt;13.668504231905&lt;/D&gt;&lt;D xsi:type="xsd:double"&gt;13.7659037445942&lt;/D&gt;&lt;D xsi:type="xsd:double"&gt;13.7207712255315&lt;/D&gt;&lt;D xsi:type="xsd:double"&gt;14.0515029190416&lt;/D&gt;&lt;D xsi:type="xsd:double"&gt;14.0290482022581&lt;/D&gt;&lt;D xsi:type="xsd:double"&gt;13.909281767419&lt;/D&gt;&lt;D xsi:type="xsd:double"&gt;14.3932409906519&lt;/D&gt;&lt;/FQL&gt;&lt;FQL&gt;&lt;Q&gt;CPALM-FDS^FG_PRICE_CHANGE(0,-1AM)&lt;/Q&gt;&lt;R&gt;1&lt;/R&gt;&lt;C&gt;1&lt;/C&gt;&lt;D xsi:type="xsd:double"&gt;-6.34767973070449&lt;/D&gt;&lt;/FQL&gt;&lt;FQL&gt;&lt;Q&gt;EWW^PERCENT_CHANGE(FMA_EPS(+1,0,,,,"PORTAGG","MEAN"),FMA_EPS(+1,-1AM,,,,"PORTAGG","MEAN"))&lt;/Q&gt;&lt;R&gt;1&lt;/R&gt;&lt;C&gt;1&lt;/C&gt;&lt;D xsi:type="xsd:double"&gt;1.74197862082377&lt;/D&gt;&lt;/FQL&gt;&lt;FQL&gt;&lt;Q&gt;QAT^SIZE(FG_CONSTITUENTS)&lt;/Q&gt;&lt;R&gt;1&lt;/R&gt;&lt;C&gt;1&lt;/C&gt;&lt;D xsi:type="xsd:long"&gt;34&lt;/D&gt;&lt;/FQL&gt;&lt;FQL&gt;&lt;Q&gt;TRYID10Y-FDS^PCTCHG(FG_YIELD(0,,,,"YTM"),FG_YIELD(-1AM,,,,"YTM"))&lt;/Q&gt;&lt;R&gt;1&lt;/R&gt;&lt;C&gt;1&lt;/C&gt;&lt;D xsi:type="xsd:double"&gt;-2.2628267&lt;/D&gt;&lt;/FQL&gt;&lt;FQL&gt;&lt;Q&gt;TUR^PERCENT_CHANGE(FMA_EPS(+1,0,,,,"PORTAGG","MEAN"),FMA_EPS(+1,-3AM,,,,"PORTAGG","MEAN"))&lt;/Q&gt;&lt;R&gt;1&lt;/R&gt;&lt;C&gt;1&lt;/C&gt;&lt;D xsi:type="xsd:double"&gt;-6.62373159774346&lt;/D&gt;&lt;/FQL&gt;&lt;FQL&gt;&lt;Q&gt;EPU^FMA_PE(NTMA,-10AY,0,AM,"PORTAGG","MEANR")&lt;/Q&gt;&lt;R&gt;121&lt;/R&gt;&lt;C&gt;1&lt;/C&gt;&lt;D xsi:type="xsd:double"&gt;12.2480241629908&lt;/D&gt;&lt;D xsi:type="xsd:double"&gt;13.5749190040295&lt;/D&gt;&lt;D xsi:type="xsd:double"&gt;14.5853040526286&lt;/D&gt;&lt;D xsi:type="xsd:double"&gt;13.8018097438504&lt;/D&gt;&lt;D xsi:type="xsd:double"&gt;13.454304973373&lt;/D&gt;&lt;D xsi:type="xsd:double"&gt;12.1575138530307&lt;/D&gt;&lt;D xsi:type="xsd:double"&gt;12.0916031389354&lt;/D&gt;&lt;D xsi:type="xsd:double"&gt;11.9802900910682&lt;/D&gt;&lt;D xsi:type="xsd:double"&gt;12.5582121459658&lt;/D&gt;&lt;D xsi:type="xsd:double"&gt;13.3495591003939&lt;/D&gt;&lt;D xsi:type="xsd:double"&gt;12.354819509652&lt;/D&gt;&lt;D xsi:type="xsd:double"&gt;12.1838625177633&lt;/D&gt;&lt;D xsi:type="xsd:double"&gt;13.5797059640324&lt;/D&gt;&lt;D xsi:type="xsd:double"&gt;13.9384824932976&lt;/D&gt;&lt;D xsi:type="xsd:double"&gt;12.8493209920303&lt;/D&gt;&lt;D xsi:type="xsd:double"&gt;11.5042265705095&lt;/D&gt;&lt;D xsi:type="xsd:double"&gt;11.3479247971366&lt;/D&gt;&lt;D xsi:type="xsd:double"&gt;11.7100919261543&lt;/D&gt;&lt;D xsi:type="xsd:double"&gt;7.81306787874935&lt;/D&gt;&lt;D xsi:type="xsd:double"&gt;7.38084871886222&lt;/D&gt;&lt;D xsi:type="xsd:double"&gt;10.6076248821523&lt;/D&gt;&lt;D xsi:type="xsd:double"&gt;13.5829179656664&lt;/D&gt;&lt;D xsi:type="xsd:double"&gt;15.2393252491847&lt;/D&gt;&lt;D xsi:type="xsd:double"&gt;15.264253206789&lt;/D&gt;&lt;D xsi:type="xsd:double"&gt;15.2620305035766&lt;/D&gt;&lt;D xsi:type="xsd:double"&gt;14.0697438389687&lt;/D&gt;&lt;D xsi:type="xsd:double"&gt;14.4278659008713&lt;/D&gt;&lt;D xsi:type="xsd:double"&gt;14.3314674912788&lt;/D&gt;&lt;D xsi:type="xsd:double"&gt;13.4189748108841&lt;/D&gt;&lt;D xsi:type="xsd:double"&gt;12.1658255343549&lt;/D&gt;&lt;D xsi:type="xsd:double"&gt;11.4236440824452&lt;/D&gt;&lt;D xsi:type="xsd:double"&gt;11.1911605333532&lt;/D&gt;&lt;D xsi:type="xsd:double"&gt;12.2160832115852&lt;/D&gt;&lt;D xsi:type="xsd:double"&gt;13.4655797606889&lt;/D&gt;&lt;D xsi:type="xsd:double"&gt;13.214772209906&lt;/D&gt;&lt;D xsi:type="xsd:double"&gt;12.0095194331129&lt;/D&gt;&lt;D xsi:type="xsd:double"&gt;12.0651616523425&lt;/D&gt;&lt;D xsi:type="xsd:double"&gt;11.5941084861035&lt;/D&gt;&lt;D xsi:type="xsd:double"&gt;12.3373191350456&lt;/D&gt;&lt;D xsi:type="xsd:double"&gt;12.7589291107578&lt;/D&gt;&lt;D xsi:type="xsd:double"&gt;13.0637635418671&lt;/D&gt;&lt;D xsi:type="xsd:double"&gt;13.1413565462189&lt;/D&gt;&lt;D xsi:type="xsd:double"&gt;12.7277031253839&lt;/D&gt;&lt;D xsi:type="xsd:double"&gt;11.8288525038059&lt;/D&gt;&lt;D xsi:type="xsd:double"&gt;14.2911959244973&lt;/D&gt;&lt;D xsi:type="xsd:double"&gt;13.2815173767912&lt;/D&gt;&lt;D xsi:type="xsd:double"&gt;13.4279812850603&lt;/D&gt;&lt;D xsi:type="xsd:double"&gt;14.035464644194&lt;/D&gt;&lt;D xsi:type="xsd:double"&gt;13.4974686947549&lt;/D&gt;&lt;D xsi:type="xsd:double"&gt;13.8352575286769&lt;/D&gt;&lt;D xsi:type="xsd:double"&gt;13.3687245870748&lt;/D&gt;&lt;D xsi:type="xsd:double"&gt;13.4283440399409&lt;/D&gt;&lt;D xsi:type="xsd:double"&gt;12.4768618260191&lt;/D&gt;&lt;D xsi:type="xsd:double"&gt;13.1109070157552&lt;/D&gt;&lt;D xsi:type="xsd:double"&gt;13.4482288539223&lt;/D&gt;&lt;D xsi:type="xsd:double"&gt;13.1303382872047&lt;/D&gt;&lt;D xsi:type="xsd:double"&gt;14.5650665109422&lt;/D&gt;&lt;D xsi:type="xsd:double"&gt;15.779154459717&lt;/D&gt;&lt;D xsi:type="xsd:double"&gt;15.5747645192939&lt;/D&gt;&lt;D xsi:type="xsd:double"&gt;14.9382759234911&lt;/D&gt;&lt;D xsi:type="xsd:double"&gt;13.0535405484165&lt;/D&gt;&lt;D xsi:type="xsd:double"&gt;13.1833453694098&lt;/D&gt;&lt;D xsi:type="xsd:double"&gt;13.997963645934&lt;/D&gt;&lt;D xsi:type="xsd:double"&gt;14.2741982515545&lt;/D&gt;&lt;D xsi:type="xsd:double"&gt;14.1518020430412&lt;/D&gt;&lt;D xsi:type="xsd:double"&gt;13.7417001273753&lt;/D&gt;&lt;D xsi:type="xsd:double"&gt;13.7995621027743&lt;/D&gt;&lt;D xsi:type="xsd:double"&gt;14.0943599755927&lt;/D&gt;&lt;D xsi:type="xsd:double"&gt;14.7198817056571&lt;/D&gt;&lt;D xsi:type="xsd:double"&gt;14.3905940595017&lt;/D&gt;&lt;D xsi:type="xsd:double"&gt;10.7230484353585&lt;/D&gt;&lt;D xsi:type="xsd:double"&gt;11.8247854770358&lt;/D&gt;&lt;D xsi:type="xsd:double"&gt;14.6341985077099&lt;/D&gt;&lt;D xsi:type="xsd:double"&gt;17.8729138378029&lt;/D&gt;&lt;D xsi:type="xsd:double"&gt;19.5046385681064&lt;/D&gt;&lt;D xsi:type="xsd:double"&gt;23.2171855093788&lt;/D&gt;&lt;D xsi:type="xsd:double"&gt;20.0829788189001&lt;/D&gt;&lt;D xsi:type="xsd:double"&gt;18.4037912345146&lt;/D&gt;&lt;D xsi:type="xsd:double"&gt;17.4501958131191&lt;/D&gt;&lt;D xsi:type="xsd:double"&gt;15.8341688717028&lt;/D&gt;&lt;D xsi:type="xsd:double"&gt;14.2182812550634&lt;/D&gt;&lt;D xsi:type="xsd:double"&gt;15.5933539596625&lt;/D&gt;&lt;D xsi:type="xsd:double"&gt;14.3493079675169&lt;/D&gt;&lt;D xsi:type="xsd:double"&gt;12.1011911663874&lt;/D&gt;&lt;D xsi:type="xsd:double"&gt;11.9762047469425&lt;/D&gt;&lt;D xsi:type="xsd:double"&gt;8.73165343996548&lt;/D&gt;&lt;D xsi:type="xsd:double"&gt;9.19052383134519&lt;/D&gt;&lt;D xsi:type="xsd:double"&gt;8.86223753500825&lt;/D&gt;&lt;D xsi:type="xsd:double"&gt;8.87907412309355&lt;/D&gt;&lt;D xsi:type="xsd:double"&gt;10.0838183611567&lt;/D&gt;&lt;D xsi:type="xsd:double"&gt;9.69313563249671&lt;/D&gt;&lt;D xsi:type="xsd:double"&gt;9.63620661487317&lt;/D&gt;&lt;D xsi:type="xsd:double"&gt;11.3799512292625&lt;/D&gt;&lt;D xsi:type="xsd:double"&gt;11.1165380478742&lt;/D&gt;&lt;D xsi:type="xsd:double"&gt;11.5233096588805&lt;/D&gt;&lt;D xsi:type="xsd:double"&gt;10.0879732538481&lt;/D&gt;&lt;D xsi:type="xsd:double"&gt;8.07628275275262&lt;/D&gt;&lt;D xsi:type="xsd:double"&gt;7.58271405623119&lt;/D&gt;&lt;D xsi:type="xsd:double"&gt;6.70900978819475&lt;/D&gt;&lt;D xsi:type="xsd:double"&gt;7.74247143418657&lt;/D&gt;&lt;D xsi:type="xsd:double"&gt;7.82271494710438&lt;/D&gt;&lt;D xsi:type="xsd:double"&gt;8.34914618619482&lt;/D&gt;&lt;D xsi:type="xsd:double"&gt;9.68035271069992&lt;/D&gt;&lt;D xsi:type="xsd:double"&gt;9.10863243803951&lt;/D&gt;&lt;D xsi:type="xsd:double"&gt;10.3942311280629&lt;/D&gt;&lt;D xsi:type="xsd:double"&gt;9.60747570627433&lt;/D&gt;&lt;D xsi:type="xsd:double"&gt;9.37285403396411&lt;/D&gt;&lt;D xsi:type="xsd:double"&gt;9.90304445764713&lt;/D&gt;&lt;D xsi:type="xsd:double"&gt;9.6346963065645&lt;/D&gt;&lt;D xsi:type="xsd:double"&gt;10.1732104201622&lt;/D&gt;&lt;D xsi:type="xsd:double"&gt;10.455492117149&lt;/D&gt;&lt;D xsi:type="xsd:double"&gt;10.3578514775618&lt;/D&gt;&lt;D xsi:type="xsd:double"&gt;10.1679620040539&lt;/D&gt;&lt;D xsi:type="xsd:double"&gt;9.58736044488274&lt;/D&gt;&lt;D xsi:type="xsd:double"&gt;10.0713459348878&lt;/D&gt;&lt;D xsi:type="xsd:double"&gt;11.5902581105835&lt;/</t>
        </r>
      </text>
    </comment>
    <comment ref="A20" authorId="0" shapeId="0" xr:uid="{D84E61F8-BD16-4786-9A46-F43CC02335AE}">
      <text>
        <r>
          <rPr>
            <b/>
            <sz val="9"/>
            <color indexed="81"/>
            <rFont val="Tahoma"/>
            <charset val="1"/>
          </rPr>
          <t>D&gt;&lt;D xsi:type="xsd:double"&gt;11.158922715719&lt;/D&gt;&lt;D xsi:type="xsd:double"&gt;11.9521816052122&lt;/D&gt;&lt;D xsi:type="xsd:double"&gt;12.9765596961063&lt;/D&gt;&lt;D xsi:type="xsd:double"&gt;12.8504096590932&lt;/D&gt;&lt;D xsi:type="xsd:double"&gt;13.871813788768&lt;/D&gt;&lt;/FQL&gt;&lt;FQL&gt;&lt;Q&gt;TIPSCL10Y-FDS^PCTCHG(FG_YIELD(0,,,,"YTM"),FG_YIELD(-1AM,,,,"YTM"))&lt;/Q&gt;&lt;R&gt;0&lt;/R&gt;&lt;C&gt;0&lt;/C&gt;&lt;/FQL&gt;&lt;FQL&gt;&lt;Q&gt;EPHE^FMA_EVAL_EBIT(LTMA,NOW,NOW,M,"PORTAGG","MEANR")&lt;/Q&gt;&lt;R&gt;1&lt;/R&gt;&lt;C&gt;1&lt;/C&gt;&lt;D xsi:type="xsd:double"&gt;13.2242158868468&lt;/D&gt;&lt;/FQL&gt;&lt;FQL&gt;&lt;Q&gt;TUR^PERCENT_CHANGE(FMA_EPS(+1,0,,,,"PORTAGG","MEAN"),FMA_EPS(+1,-1AM,,,,"PORTAGG","MEAN"))&lt;/Q&gt;&lt;R&gt;1&lt;/R&gt;&lt;C&gt;1&lt;/C&gt;&lt;D xsi:type="xsd:double"&gt;1.04771986953572&lt;/D&gt;&lt;/FQL&gt;&lt;FQL&gt;&lt;Q&gt;EWW^FG_ROE(0)&lt;/Q&gt;&lt;R&gt;1&lt;/R&gt;&lt;C&gt;1&lt;/C&gt;&lt;D xsi:type="xsd:double"&gt;11.4596507202171&lt;/D&gt;&lt;/FQL&gt;&lt;FQL&gt;&lt;Q&gt;CAGDPY@SA^EE_ACTUAL_ANNUAL(MED,0)&lt;/Q&gt;&lt;R&gt;1&lt;/R&gt;&lt;C&gt;1&lt;/C&gt;&lt;D xsi:type="xsd:double"&gt;3.19136442056759&lt;/D&gt;&lt;/FQL&gt;&lt;FQL&gt;&lt;Q&gt;EWY^FG_PRICE_MAVG(0,,,,30)&lt;/Q&gt;&lt;R&gt;1&lt;/R&gt;&lt;C&gt;1&lt;/C&gt;&lt;D xsi:type="xsd:double"&gt;64.067&lt;/D&gt;&lt;/FQL&gt;&lt;FQL&gt;&lt;Q&gt;MCHI^FG_TOTAL_RETURNC(0,-12AM)&lt;/Q&gt;&lt;R&gt;1&lt;/R&gt;&lt;C&gt;1&lt;/C&gt;&lt;D xsi:type="xsd:double"&gt;3.9025784&lt;/D&gt;&lt;/FQL&gt;&lt;FQL&gt;&lt;Q&gt;EWT^PERCENT_CHANGE(FMA_EPS(+1,0,,,,"PORTAGG","MEAN"),FMA_EPS(+1,-1AM,,,,"PORTAGG","MEAN"))&lt;/Q&gt;&lt;R&gt;1&lt;/R&gt;&lt;C&gt;1&lt;/C&gt;&lt;D xsi:type="xsd:double"&gt;3.58040463894854&lt;/D&gt;&lt;/FQL&gt;&lt;FQL&gt;&lt;Q&gt;CNYA^PERCENT_CHANGE(FMA_EPS(+1,0,,,,"PORTAGG","MEAN"),FMA_EPS(+1,-3AM,,,,"PORTAGG","MEAN"))&lt;/Q&gt;&lt;R&gt;1&lt;/R&gt;&lt;C&gt;1&lt;/C&gt;&lt;D xsi:type="xsd:double"&gt;-10.936272491593&lt;/D&gt;&lt;/FQL&gt;&lt;FQL&gt;&lt;Q&gt;USDPEN^FG_PRICE_CHANGE(0,-3AM)&lt;/Q&gt;&lt;R&gt;1&lt;/R&gt;&lt;C&gt;1&lt;/C&gt;&lt;D xsi:type="xsd:double"&gt;-2.346927&lt;/D&gt;&lt;/FQL&gt;&lt;FQL&gt;&lt;Q&gt;UAE^FMA_PE(LTMA,-10AY,0,AM,"PORTAGG","MEANR")&lt;/Q&gt;&lt;R&gt;121&lt;/R&gt;&lt;C&gt;1&lt;/C&gt;&lt;D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xsi:type="xsd:double"&gt;12.1380216727148&lt;/D&gt;&lt;D xsi:type="xsd:double"&gt;12.6899131467773&lt;/D&gt;&lt;D xsi:type="xsd:double"&gt;12.891126338801&lt;/D&gt;&lt;D xsi:type="xsd:double"&gt;13.4955075964412&lt;/D&gt;&lt;D xsi:type="xsd:double"&gt;13.7329760036204&lt;/D&gt;&lt;D xsi:type="xsd:double"&gt;13.4997956518515&lt;/D&gt;&lt;D xsi:type="xsd:double"&gt;13.6470482098043&lt;/D&gt;&lt;D xsi:type="xsd:double"&gt;13.2009510654762&lt;/D&gt;&lt;D xsi:type="xsd:double"&gt;13.3478354838317&lt;/D&gt;&lt;D xsi:type="xsd:double"&gt;13.7092510361375&lt;/D&gt;&lt;D xsi:type="xsd:double"&gt;12.1180682772772&lt;/D&gt;&lt;D xsi:type="xsd:double"&gt;12.2420883430251&lt;/D&gt;&lt;D xsi:type="xsd:double"&gt;12.2016629163545&lt;/D&gt;&lt;D xsi:type="xsd:double"&gt;12.2403263302558&lt;/D&gt;&lt;D xsi:type="xsd:double"&gt;13.0729608591994&lt;/D&gt;&lt;D xsi:type="xsd:double"&gt;13.3108950515495&lt;/D&gt;&lt;D xsi:type="xsd:double"&gt;13.2064828544928&lt;/D&gt;&lt;D xsi:type="xsd:double"&gt;13.0873852895696&lt;/D&gt;&lt;D xsi:type="xsd:double"&gt;13.586213549745&lt;/D&gt;&lt;D xsi:type="xsd:double"&gt;13.5852070938985&lt;/D&gt;&lt;D xsi:type="xsd:double"&gt;13.4813966685437&lt;/D&gt;&lt;D xsi:type="xsd:double"&gt;13.3264345291375&lt;/D&gt;&lt;D xsi:type="xsd:double"&gt;12.7191372189264&lt;/D&gt;&lt;D xsi:type="xsd:double"&gt;12.7048237998429&lt;/D&gt;&lt;D xsi:type="xsd:double"&gt;13.4576485190878&lt;/D&gt;&lt;D xsi:type="xsd:double"&gt;13.5463670009058&lt;/D&gt;&lt;D xsi:type="xsd:double"&gt;13.3423337538435&lt;/D&gt;&lt;D xsi:type="xsd:double"&gt;13.2781157210501&lt;/D&gt;&lt;D xsi:type="xsd:double"&gt;13.2206020052255&lt;/D&gt;&lt;D xsi:type="xsd:double"&gt;12.9287487420743&lt;/D&gt;&lt;D xsi:type="xsd:double"&gt;13.0954257092231&lt;/D&gt;&lt;D xsi:type="xsd:double"&gt;13.0042866894085&lt;/D&gt;&lt;D xsi:type="xsd:double"&gt;12.4322619330067&lt;/D&gt;&lt;D xsi:type="xsd:double"&gt;12.3993279217088&lt;/D&gt;&lt;D xsi:type="xsd:double"&gt;11.4835092089182&lt;/D&gt;&lt;D xsi:type="xsd:double"&gt;11.5989533785722&lt;/D&gt;&lt;D xsi:type="xsd:double"&gt;12.3752740291753&lt;/D&gt;&lt;D xsi:type="xsd:double"&gt;12.4862283407948&lt;/D&gt;&lt;D xsi:type="xsd:double"&gt;12.3572595761627&lt;/D&gt;&lt;D xsi:type="xsd:double"&gt;12.4586268148169&lt;/D&gt;&lt;D xsi:type="xsd:double"&gt;11.9521796700504&lt;/D&gt;&lt;D xsi:type="xsd:double"&gt;12.1304394126833&lt;/D&gt;&lt;D xsi:type="xsd:double"&gt;12.1682545233062&lt;/D&gt;&lt;D xsi:type="xsd:double"&gt;12.1412415285192&lt;/D&gt;&lt;D xsi:type="xsd:double"&gt;12.7977998615427&lt;/D&gt;&lt;D xsi:type="xsd:double"&gt;12.5892408929431&lt;/D&gt;&lt;D xsi:type="xsd:double"&gt;13.006633073736&lt;/D&gt;&lt;D xsi:type="xsd:double"&gt;12.1220579928804&lt;/D&gt;&lt;D xsi:type="xsd:double"&gt;11.9671171888743&lt;/D&gt;&lt;D xsi:type="xsd:double"&gt;12.0017756227472&lt;/D&gt;&lt;D xsi:type="xsd:double"&gt;12.7482983863987&lt;/D&gt;&lt;D xsi:type="xsd:double"&gt;12.8311515296238&lt;/D&gt;&lt;D xsi:type="xsd:double"&gt;12.3347366789729&lt;/D&gt;&lt;D xsi:type="xsd:double"&gt;12.6967716898166&lt;/D&gt;&lt;D xsi:type="xsd:double"&gt;12.8812065757395&lt;/D&gt;&lt;D xsi:type="xsd:double"&gt;13.7351643467316&lt;/D&gt;&lt;D xsi:type="xsd:double"&gt;14.6171617715942&lt;/D&gt;&lt;D xsi:type="xsd:double"&gt;14.2247629042576&lt;/D&gt;&lt;D xsi:type="xsd:double"&gt;14.5299262469287&lt;/D&gt;&lt;D xsi:type="xsd:double"&gt;15.8241860577881&lt;/D&gt;&lt;D xsi:type="xsd:double"&gt;16.1477028407873&lt;/D&gt;&lt;D xsi:type="xsd:double"&gt;15.0822936017193&lt;/D&gt;&lt;D xsi:type="xsd:double"&gt;13.8677132436678&lt;/D&gt;&lt;D xsi:type="xsd:double"&gt;15.1785186710938&lt;/D&gt;&lt;D xsi:type="xsd:double"&gt;16.0951490747364&lt;/D&gt;&lt;D xsi:type="xsd:double"&gt;17.2452142473871&lt;/D&gt;&lt;D xsi:type="xsd:double"&gt;18.0935115879413&lt;/D&gt;&lt;D xsi:type="xsd:double"&gt;16.1199509107424&lt;/D&gt;&lt;D xsi:type="xsd:double"&gt;17.7012964597048&lt;/D&gt;&lt;D xsi:type="xsd:double"&gt;16.0249897792837&lt;/D&gt;&lt;D xsi:type="xsd:double"&gt;25.9998097728209&lt;/D&gt;&lt;D xsi:type="xsd:double"&gt;24.5772379326816&lt;/D&gt;&lt;D xsi:type="xsd:double"&gt;24.8213893931689&lt;/D&gt;&lt;D xsi:type="xsd:double"&gt;28.15192641016&lt;/D&gt;&lt;D xsi:type="xsd:double"&gt;26.9771135644444&lt;/D&gt;&lt;D xsi:type="xsd:double"&gt;25.5458457061341&lt;/D&gt;&lt;D xsi:type="xsd:double"&gt;24.2633959084448&lt;/D&gt;&lt;D xsi:type="xsd:double"&gt;23.5946318751317&lt;/D&gt;&lt;D xsi:type="xsd:double"&gt;22.2523249612838&lt;/D&gt;&lt;D xsi:type="xsd:double"&gt;21.3889280941666&lt;/D&gt;&lt;D xsi:type="xsd:double"&gt;20.3303928142127&lt;/D&gt;&lt;D xsi:type="xsd:double"&gt;19.0934640380883&lt;/D&gt;&lt;D xsi:type="xsd:double"&gt;19.1113601339132&lt;/D&gt;&lt;D xsi:type="xsd:double"&gt;18.0789604492144&lt;/D&gt;&lt;D xsi:type="xsd:double"&gt;16.5488785393876&lt;/D&gt;&lt;D xsi:type="xsd:double"&gt;16.893840248145&lt;/D&gt;&lt;D xsi:type="xsd:double"&gt;17.2656731031217&lt;/D&gt;&lt;D xsi:type="xsd:double"&gt;17.4083407403669&lt;/D&gt;&lt;D xsi:type="xsd:double"&gt;16.7846171583988&lt;/D&gt;&lt;D xsi:type="xsd:double"&gt;15.995289075193&lt;/D&gt;&lt;D xsi:type="xsd:double"&gt;15.3679802345414&lt;/D&gt;&lt;D xsi:type="xsd:double"&gt;15.7401253436769&lt;/D&gt;&lt;D xsi:type="xsd:double"&gt;15.3590910877439&lt;/D&gt;&lt;D xsi:type="xsd:double"&gt;14.1299807104999&lt;/D&gt;&lt;D xsi:type="xsd:double"&gt;13.7941670038815&lt;/D&gt;&lt;D xsi:type="xsd:double"&gt;13.2345176250346&lt;/D&gt;&lt;D xsi:type="xsd:double"&gt;12.5991778243458&lt;/D&gt;&lt;D xsi:type="xsd:double"&gt;12.5845401569445&lt;/D&gt;&lt;D xsi:type="xsd:double"&gt;12.1111903861482&lt;/D&gt;&lt;D xsi:type="xsd:double"&gt;12.1166722979658&lt;/D&gt;&lt;D xsi:type="xsd:double"&gt;11.8910413039717&lt;/D&gt;&lt;D xsi:type="xsd:double"&gt;11.8042196262035&lt;/D&gt;&lt;D xsi:type="xsd:double"&gt;11.7847718014735&lt;/D&gt;&lt;D xsi:type="xsd:double"&gt;11.469305700264&lt;/D&gt;&lt;D xsi:type="xsd:double"&gt;11.1692437734383&lt;/D&gt;&lt;D xsi:type="xsd:double"&gt;10.6931677912611&lt;/D&gt;&lt;D xsi:type="xsd:double"&gt;10.3842272299525&lt;/D&gt;&lt;D xsi:type="xsd:double"&gt;10.0444332464546&lt;/D&gt;&lt;D xsi:type="xsd:double"&gt;10.2090220974368&lt;/D&gt;&lt;D xsi:type="xsd:double"&gt;9.61770348224392&lt;/D&gt;&lt;D xsi:type="xsd:double"&gt;9.43177374951422&lt;/D&gt;&lt;D xsi:type="xsd:double"&gt;9.35021864910328&lt;/D&gt;&lt;D xsi:type="xsd:double"&gt;9.12422570624528&lt;/D&gt;&lt;/FQL&gt;&lt;FQL&gt;&lt;Q&gt;EWT^FG_ROE(0)&lt;/Q&gt;&lt;R&gt;1&lt;/R&gt;&lt;C&gt;1&lt;/C&gt;&lt;D xsi:type="xsd:double"&gt;10.3499582553931&lt;/D&gt;&lt;/FQL&gt;&lt;FQL&gt;&lt;Q&gt;EPOL^FMA_PE(LTMA,-10AY,0,AM,"PORTAGG","MEANR")&lt;/Q&gt;&lt;R&gt;121&lt;/R&gt;&lt;C&gt;1&lt;/C&gt;&lt;D xsi:type="xsd:double"&gt;15.1494664353304&lt;/D&gt;&lt;D xsi:type="xsd:double"&gt;15.1499453810714&lt;/D&gt;&lt;D xsi:type="xsd:double"&gt;14.8003280437452&lt;/D&gt;&lt;D xsi:type="xsd:double"&gt;14.688261563535&lt;/D&gt;&lt;D xsi:type="xsd:double"&gt;14.8213156574012&lt;/D&gt;&lt;D xsi:type="xsd:double"&gt;14.5057026845708&lt;/D&gt;&lt;D xsi:type="xsd:double"&gt;14.6185592461982&lt;/D&gt;&lt;D xsi:type="xsd:double"&gt;14.1823796424998&lt;/D&gt;&lt;D xsi:type="xsd:double"&gt;14.0318595025236&lt;/D&gt;&lt;D xsi:type="xsd:double"&gt;19.057076876023&lt;/D&gt;&lt;D xsi:type="xsd:double"&gt;20.0422638471059&lt;/D&gt;&lt;D xsi:type="xsd:double"&gt;19.7432817296314&lt;/D&gt;&lt;D xsi:type="xsd:double"&gt;19.1708430178236&lt;/D&gt;&lt;D xsi:type="xsd:double"&gt;17.9433480213597&lt;/D&gt;&lt;D xsi:type="xsd:double"&gt;17.1758147819495&lt;/D&gt;&lt;D xsi:type="xsd:double"&gt;15.8555340761586&lt;/D&gt;&lt;D xsi:type="xsd:double"&gt;15.1035692056524&lt;/D&gt;&lt;D xsi:type="xsd:double"&gt;14.1252954275917&lt;/D&gt;&lt;D xsi:type="xsd:double"&gt;12.8103238957625&lt;/D&gt;&lt;D xsi:type="xsd:double"&gt;11.2146730753545&lt;/D&gt;&lt;D xsi:type="xsd:double"&gt;10.7877067356077&lt;/D&gt;&lt;D xsi:type="xsd:double"&gt;12.2599489844867&lt;/D&gt;&lt;D xsi:type="xsd:double"&gt;12.3454213823612&lt;/D&gt;&lt;D xsi:type="xsd:double"&gt;12.4244710407438&lt;/D&gt;&lt;D xsi:type="xsd:double"&gt;12.1481337433536&lt;/D&gt;&lt;D xsi:type="xsd:double"&gt;11.8986176069343&lt;/D&gt;&lt;D xsi:type="xsd:double"&gt;11.8182413126537&lt;/D&gt;&lt;D xsi:type="xsd:double"&gt;12.3447212803129&lt;/D&gt;&lt;D xsi:type="xsd:double"&gt;12.0635401507329&lt;/D&gt;&lt;D xsi:type="xsd:double"&gt;12.1630471019958&lt;/D&gt;&lt;D xsi:type="xsd:double"&gt;12.2762964148655&lt;/D&gt;&lt;D xsi:type="xsd:double"&gt;13.392399354748&lt;/D&gt;&lt;D xsi:type="xsd:double"&gt;14.1237763320339&lt;/D&gt;&lt;D xsi:type="xsd:double"&gt;16.1424623478321&lt;/D&gt;&lt;D xsi:type="xsd:double"&gt;15.6670629879934&lt;/D&gt;&lt;D xsi:type="xsd:double"&gt;15.2713818302239&lt;/D&gt;&lt;D xsi:type="xsd:double"&gt;14.9642539409504&lt;/D&gt;&lt;D xsi:type="xsd:double"&gt;14.6889004363188&lt;/D&gt;&lt;D xsi:type="xsd:double"&gt;14.5798149523076&lt;/D&gt;&lt;D xsi:type="xsd:double"&gt;14.2413712542679&lt;/D&gt;&lt;D xsi:type="xsd:double"&gt;13.9932724610518&lt;/D&gt;&lt;D xsi:type="xsd:double"&gt;13.5087876655309&lt;/D&gt;&lt;D xsi:type="xsd:double"&gt;12.7757892650921&lt;/D&gt;&lt;D xsi:type="xsd:double"&gt;12.3873874625766&lt;/D&gt;&lt;D xsi:type="xsd:double"&gt;12.9315106701433&lt;/D&gt;&lt;D xsi:type="xsd:double"&gt;12.1607282606849&lt;/D&gt;&lt;D xsi:type="xsd:double"&gt;11.7036885717726&lt;/D&gt;&lt;D xsi:type="xsd:double"&gt;11.7961805116047&lt;/D&gt;&lt;D xsi:type="xsd:double"&gt;11.7335825457749&lt;/D&gt;&lt;D xsi:type="xsd:double"&gt;11.5152509260395&lt;/D&gt;&lt;D xsi:type="xsd:double"&gt;11.315772613128&lt;/D&gt;&lt;D xsi:type="xsd:double"&gt;11.5214622393347&lt;/D&gt;&lt;D xsi:type="xsd:double"&gt;11.2905072523777&lt;/D&gt;&lt;D xsi:type="xsd:double"&gt;11.3002352161377&lt;/D&gt;&lt;D xsi:type="xsd:double"&gt;11.0947908035956&lt;/D&gt;&lt;D xsi:type="xsd:double"&gt;11.510051557449&lt;/D&gt;&lt;D xsi:type="xsd:double"&gt;11.6607965626466&lt;/D&gt;&lt;D xsi:type="xsd:double"&gt;11.5350907234721&lt;/D&gt;&lt;D xsi:type="xsd:double"&gt;11.6108404758442&lt;/D&gt;&lt;D xsi:type="xsd:double"&gt;11.6691347322235&lt;/D&gt;&lt;D xsi:type="xsd:double"&gt;11.3150919460141&lt;/D&gt;&lt;D xsi:type="xsd:double"&gt;11.4148366746219&lt;/D&gt;&lt;D xsi:type="xsd:double"&gt;11.5419925983601&lt;/D&gt;&lt;D xsi:type="xsd:double"&gt;10.77811076678&lt;/D&gt;&lt;D xsi:type="xsd:double"&gt;11.0390575367703&lt;/D&gt;&lt;D xsi:type="xsd:double"&gt;10.945356499143&lt;/D&gt;&lt;D xsi:type="xsd:double"&gt;11.0784099123349&lt;/D&gt;&lt;D xsi:type="xsd:double"&gt;10.8872455253406&lt;/D&gt;&lt;D xsi:type="xsd:double"&gt;11.1894287380336&lt;/D&gt;&lt;D xsi:type="xsd:double"&gt;11.3018507034562&lt;/D&gt;&lt;D xsi:type="xsd:double"&gt;9.37401816589217&lt;/D&gt;&lt;D xsi:type="xsd:double"&gt;10.2350026753189&lt;/D&gt;&lt;D xsi:type="xsd:double"&gt;10.7815396143788&lt;/D&gt;&lt;D xsi:type="xsd:double"&gt;12.0666675616063&lt;/D&gt;&lt;D xsi:type="xsd:double"&gt;11.8939321850208&lt;/D&gt;&lt;D xsi:type="xsd:double"&gt;12.7109430646617&lt;/D&gt;&lt;D xsi:type="xsd:double"&gt;12.7733154702594&lt;/D&gt;&lt;D xsi:type="xsd:double"&gt;14.1949215565114&lt;/D&gt;&lt;D xsi:type="xsd:double"&gt;19.2474040792328&lt;/D&gt;&lt;D xsi:type="xsd:double"&gt;21.6772219050057&lt;/D&gt;&lt;D xsi:type="xsd:double"&gt;22.4293400423986&lt;/D&gt;&lt;D xsi:type="xsd:double"&gt;15.7142820503092&lt;/D&gt;&lt;D xsi:type="xsd:double"&gt;16.8489550723317&lt;/D&gt;&lt;D xsi:type="xsd:double"&gt;16.4644113474912&lt;/D&gt;&lt;D xsi:type="xsd:double"&gt;16.3653451285054&lt;/D&gt;&lt;D xsi:type="xsd:double"&gt;15.7924580465734&lt;/D&gt;&lt;D xsi:type="xsd:double"&gt;15.0065413019328&lt;/D&gt;&lt;D xsi:type="xsd:double"&gt;14.4642545677333&lt;/D&gt;&lt;D xsi:type="xsd:double"&gt;13.7604588717401&lt;/D&gt;&lt;D xsi:type="xsd:double"&gt;14.1096947131827&lt;/D&gt;&lt;D xsi:type="xsd:double"&gt;12.9834720538&lt;/D&gt;&lt;D xsi:type="xsd:double"&gt;10.5524461947448&lt;/D&gt;&lt;D xsi:type="xsd:double"&gt;11.0745459609684&lt;/D&gt;&lt;D xsi:type="xsd:double"&gt;10.6440974543849&lt;/D&gt;&lt;D xsi:type="xsd:double"&gt;9.87025869576956&lt;/D&gt;&lt;D xsi:type="xsd:double"&gt;9.52557547461468&lt;/D&gt;&lt;D xsi:type="xsd:double"&gt;8.74700786069929&lt;/D&gt;&lt;D xsi:type="xsd:double"&gt;8.20732248477052&lt;/D&gt;&lt;D xsi:type="xsd:double"&gt;7.43739754672426&lt;/D&gt;&lt;D xsi:type="xsd:double"&gt;7.03229637073379&lt;/D&gt;&lt;D xsi:type="xsd:double"&gt;6.55154302725268&lt;/D&gt;&lt;D xsi:type="xsd:double"&gt;6.50781940555909&lt;/D&gt;&lt;D xsi:type="xsd:double"&gt;6.53784297876551&lt;/D&gt;&lt;D xsi:type="xsd:double"&gt;5.91960777994779&lt;/D&gt;&lt;D xsi:type="xsd:double"&gt;6.24216397728932&lt;/D&gt;&lt;D xsi:type="xsd:double"&gt;5.48617661069264&lt;/D&gt;&lt;D xsi:type="xsd:double"&gt;5.94859963770654&lt;/D&gt;&lt;D xsi:type="xsd:double"&gt;6.04670463777962&lt;/D&gt;&lt;D xsi:type="xsd:double"&gt;6.16737653480377&lt;/D&gt;&lt;D xsi:type="xsd:double"&gt;6.63442344465798&lt;/D&gt;&lt;D xsi:type="xsd:double"&gt;7.01847772569543&lt;/D&gt;&lt;D xsi:type="xsd:double"&gt;6.7387994039143&lt;/D&gt;&lt;D xsi:type="xsd:double"&gt;6.97392086240307&lt;/D&gt;&lt;D xsi:type="xsd:double"&gt;7.53269735492903&lt;/D&gt;&lt;D xsi:type="xsd:double"&gt;7.4905205231439&lt;/D&gt;&lt;D xsi:type="xsd:double"&gt;9.47052988115564&lt;/D&gt;&lt;D xsi:type="xsd:double"&gt;8.30374264489692&lt;/D&gt;&lt;D xsi:type="xsd:double"&gt;9.02463424395756&lt;/D&gt;&lt;D xsi:type="xsd:double"&gt;8.9582720685801&lt;/D&gt;&lt;D xsi:type="xsd:double"&gt;8.82947869711651&lt;/D&gt;&lt;D xsi:type="xsd:double"&gt;9.06752583670225&lt;/D&gt;&lt;/FQL&gt;&lt;FQL&gt;&lt;Q&gt;COPP-FDS^FG_PRICE_MAVG(0,,,,30)&lt;/Q&gt;&lt;R&gt;1&lt;/R&gt;&lt;C&gt;1&lt;/C&gt;&lt;D xsi:type="xsd:double"&gt;4.55215&lt;/D&gt;&lt;/FQL&gt;&lt;FQL&gt;&lt;Q&gt;EWY^FG_PRICE(0)&lt;/Q&gt;&lt;R&gt;1&lt;/R&gt;&lt;C&gt;1&lt;/C&gt;&lt;D xsi:type="xsd:double"&gt;65.46&lt;/D&gt;&lt;/FQL&gt;&lt;FQL&gt;&lt;Q&gt;EWT^FMA_PCT_ABOVE_MAVG(200,0,,,,"PORTAGG")&lt;/Q&gt;&lt;R&gt;1&lt;/R&gt;&lt;C&gt;1&lt;/C&gt;&lt;D xsi:type="xsd:double"&gt;72.2222222222222&lt;/D&gt;&lt;/FQL&gt;&lt;FQL&gt;&lt;Q&gt;USDTRY^STD(FG_PRICE_CHANGE(0,-3AY,M))&lt;/Q&gt;&lt;R&gt;1&lt;/R&gt;&lt;C&gt;1&lt;/C&gt;&lt;D xsi:type="xsd:double"&gt;7.54335755075275&lt;/D&gt;&lt;/FQL&gt;&lt;FQL&gt;&lt;Q&gt;CNYA^FMA_PCT_ABOVE_MAVG(200,0,,,,"PORTAGG")&lt;/Q&gt;&lt;R&gt;1&lt;/R&gt;&lt;C&gt;1&lt;/C&gt;&lt;D xsi:type="xsd:double"&gt;51.8304431599229&lt;/D&gt;&lt;/FQL&gt;&lt;FQL&gt;&lt;Q&gt;COPP-FDS^FG_PRICE(0)&lt;/Q&gt;&lt;R&gt;1&lt;/R&gt;&lt;C&gt;1&lt;/C&gt;&lt;D xsi:type="xsd:double"&gt;5.057&lt;/D&gt;&lt;/FQL&gt;&lt;FQL&gt;&lt;Q&gt;EWM^FG_TOTAL_RETURNC(0,-12AM)&lt;/Q&gt;&lt;R&gt;1&lt;/R&gt;&lt;C&gt;1&lt;/C&gt;&lt;D xsi:type="xsd:double"&gt;11.666894&lt;/D&gt;&lt;/FQL&gt;&lt;FQL&gt;&lt;Q&gt;ECH^FG_ROE(0)&lt;/Q&gt;&lt;R&gt;1&lt;/R&gt;&lt;C&gt;1&lt;/C&gt;&lt;D xsi:type="xsd:double"&gt;10.693482761949&lt;/D&gt;&lt;/FQL&gt;&lt;FQL&gt;&lt;Q&gt;VGK^JULIAN(FMA_DIV_YLD(NTMA,NOW,NOW,M,"PORTAGG","MEANR").DATES)&lt;/Q&gt;&lt;R&gt;1&lt;/R&gt;&lt;C&gt;1&lt;/C&gt;&lt;D xsi:type="xsd:long"&gt;45379&lt;/D&gt;&lt;/FQL&gt;&lt;FQL&gt;&lt;Q&gt;GREK^JULIAN(FMA_DIV_YLD(NTMA,NOW,NOW,M,"PORTAGG","MEANR").DATES)&lt;/Q&gt;&lt;R&gt;1&lt;/R&gt;&lt;C&gt;1&lt;/C&gt;&lt;D xsi:type="xsd:long"&gt;45412&lt;/D&gt;&lt;/FQL&gt;&lt;FQL&gt;&lt;Q&gt;EPHE^JULIAN(FMA_DIV_YLD(NTMA,NOW,NOW,M,"PORTAGG","MEANR").DATES)&lt;/Q&gt;&lt;R&gt;1&lt;/R&gt;&lt;C&gt;1&lt;/C&gt;&lt;D xsi:type="xsd:long"&gt;45412&lt;/D&gt;&lt;/FQL&gt;&lt;FQL&gt;&lt;Q&gt;CAGDPY@TH^EE_ACTUAL_ANNUAL(MED,+1)&lt;/Q&gt;&lt;R&gt;1&lt;/R&gt;&lt;C&gt;1&lt;/C&gt;&lt;D xsi:type="xsd:double"&gt;2.4&lt;/D&gt;&lt;/FQL&gt;&lt;FQL&gt;&lt;Q&gt;USDPEN^FG_COMPANY_NAME&lt;/Q&gt;&lt;R&gt;1&lt;/R&gt;&lt;C&gt;1&lt;/C&gt;&lt;D xsi:type="xsd:string"&gt;Peruvian New Sol per U.S. Dollar&lt;/D&gt;&lt;/FQL&gt;&lt;FQL&gt;&lt;Q&gt;TIOS-FDS^MAX(FG_PRICE(0,-5AY))&lt;/Q&gt;&lt;R&gt;1&lt;/R&gt;&lt;C&gt;1&lt;/C&gt;&lt;D xsi:type="xsd:double"&gt;219.77&lt;/D&gt;&lt;/FQL&gt;&lt;FQL&gt;&lt;Q&gt;EWM^P_PRICE(0)/P_PRICE_LOW_PR(0,,,,,,"PRICE","INTRA","52W")-1&lt;/Q&gt;&lt;R&gt;1&lt;/R&gt;&lt;C&gt;1&lt;/C&gt;&lt;D xsi:type="xsd:double"&gt;0.17338717&lt;/D&gt;&lt;/FQL&gt;&lt;FQL&gt;&lt;Q&gt;EWJ^PERCENT_CHANGE(FMA_EPS(+1,0,,,,"PORTAGG","MEAN"),FMA_EPS(+1,-1AM,,,,"PORTAGG","MEAN"))&lt;/Q&gt;&lt;R&gt;1&lt;/R&gt;&lt;C&gt;1&lt;/C&gt;&lt;D xsi:type="xsd:double"&gt;0.305703693981954&lt;/D&gt;&lt;/FQL&gt;&lt;FQL&gt;&lt;Q&gt;EWT^SIZE(FG_CONSTITUENTS)&lt;/Q&gt;&lt;R&gt;1&lt;/R&gt;&lt;C&gt;1&lt;/C&gt;&lt;D xsi:type="xsd:long"&gt;91&lt;/D&gt;&lt;/FQL&gt;&lt;FQL&gt;&lt;Q&gt;CNYA^FG_ROE(0)&lt;/Q&gt;&lt;R&gt;1&lt;/R&gt;&lt;C&gt;1&lt;/C&gt;&lt;D xsi:type="xsd:double"&gt;9.81596161105639&lt;/D&gt;&lt;/FQL&gt;&lt;FQL&gt;&lt;Q&gt;EZA^FMA_EVAL_EBITDA(NTMA,0,,,"PORTAGG","MEANR")&lt;/Q&gt;&lt;R&gt;1&lt;/R&gt;&lt;C&gt;1&lt;/C&gt;&lt;D xsi:type="xsd:double"&gt;7.93469875634881&lt;/D&gt;&lt;/FQL&gt;&lt;FQL&gt;&lt;Q&gt;DDR3512M-FDS^FG_PRICE(0)&lt;/Q&gt;&lt;R&gt;1&lt;/R&gt;&lt;C&gt;1&lt;/C&gt;&lt;D xsi:type="xsd:double"&gt;0.96377116&lt;/D&gt;&lt;/FQL&gt;&lt;FQL&gt;&lt;Q&gt;USDPLN^STD(FG_PRICE_CHANGE(0,-3AY,M))&lt;/Q&gt;&lt;R&gt;1&lt;/R&gt;&lt;C&gt;1&lt;/C&gt;&lt;D xsi:type="xsd:double"&gt;3.30999927089993&lt;/D&gt;&lt;/FQL&gt;&lt;FQL&gt;&lt;Q&gt;TIOS-FDS^FG_PRICE(0)/MAX(FG_PRICE(0,-1AY))&lt;/Q&gt;&lt;R&gt;1&lt;/R&gt;&lt;C&gt;1&lt;/C&gt;&lt;D xsi:type="xsd:double"&gt;0.810557713651498&lt;/D&gt;&lt;/FQL&gt;&lt;FQL&gt;&lt;Q&gt;EZA^FG_FCF_YIELD_NTM(0)&lt;/Q&gt;&lt;R&gt;1&lt;/R&gt;&lt;C&gt;1&lt;/C&gt;&lt;D xsi:type="xsd:double"&gt;5.7145642410088&lt;/D&gt;&lt;/FQL&gt;&lt;FQL&gt;&lt;Q&gt;EIDO^FG_PRICE_MAVG(0,,,,60)&lt;/Q&gt;&lt;R&gt;1&lt;/R&gt;&lt;C&gt;1&lt;/C&gt;&lt;D xsi:type="xsd:double"&gt;21.760834&lt;/D&gt;&lt;/FQL&gt;&lt;FQL&gt;&lt;Q&gt;CNYA^FG_FCF_YIELD_NTM(0)&lt;/Q&gt;&lt;R&gt;1&lt;/R&gt;&lt;C&gt;1&lt;/C&gt;&lt;D xsi:type="xsd:double"&gt;5.37010608283006&lt;/D&gt;&lt;/FQL&gt;&lt;FQL&gt;&lt;Q&gt;TIOS-FDS^FG_PRICE_CHANGE(0,-1AY)&lt;/Q&gt;&lt;R&gt;1&lt;/R&gt;&lt;C&gt;1&lt;/C&gt;&lt;D xsi:type="xsd:double"&gt;8.81914695474018&lt;/D&gt;&lt;/FQL&gt;&lt;FQL&gt;&lt;Q&gt;CNYA^FG_PRICE_MAVG(0,,,,60)&lt;/Q&gt;&lt;R&gt;1&lt;/R&gt;&lt;C&gt;1&lt;/C&gt;&lt;D xsi:type="xsd:double"&gt;26.42031&lt;/D&gt;&lt;/FQL&gt;&lt;FQL&gt;&lt;Q&gt;VNM^FMA_DIV_YLD(NTMA,-10AY,0,AM,"PORTAGG","MEANR")&lt;/Q&gt;&lt;R&gt;121&lt;/R&gt;&lt;C&gt;1&lt;/C&gt;&lt;D xsi:type="xsd:double"&gt;3.49412409445649&lt;/D&gt;&lt;D xsi:type="xsd:double"&gt;3.037313534591&lt;/D&gt;&lt;D xsi:type="xsd:double"&gt;3.47259303429327&lt;/D&gt;&lt;D xsi:type="xsd:double"&gt;3.43443604106376&lt;/D&gt;&lt;D xsi:type="xsd:double"&gt;3.35507265900956&lt;/D&gt;&lt;D xsi:type="xsd:double"&gt;2.95908303817102&lt;/D&gt;&lt;D xsi:type="xsd:double"&gt;2.90235291377117&lt;/D&gt;&lt;D xsi:type="xsd:double"&gt;3.49744512086345&lt;/D&gt;&lt;D xsi:type="xsd:double"&gt;3.02455429132026&lt;/D&gt;&lt;D xsi:type="xsd:double"&gt;2.98291319241415&lt;/D&gt;&lt;D xsi:type="xsd:double"&gt;3.04516673415241&lt;/D&gt;&lt;D xsi:type="xsd:double"&gt;2.93282452830795&lt;/D&gt;&lt;D xsi:type="xsd:double"&gt;2.84381078928202&lt;/D&gt;&lt;D xsi:type="xsd:double"&gt;2.7628479843421&lt;/D&gt;&lt;D xsi:type="xsd:double"&gt;4.14815619479581&lt;/D&gt;&lt;D xsi:type="xsd:double"&gt;3.95597957960468&lt;/D&gt;&lt;D xsi:type="xsd:double"&gt;3.60596520377807&lt;/D&gt;&lt;D xsi:type="xsd:double"&gt;3.02964857633873&lt;/D&gt;&lt;D xsi:type="xsd:double"&gt;3.19002446428247&lt;/D&gt;&lt;D xsi:type="xsd:double"&gt;2.78470196616044&lt;/D&gt;&lt;D xsi:type="xsd:string"&gt;@NA&lt;/D&gt;&lt;D xsi:type="xsd:string"&gt;@NA&lt;/D&gt;&lt;D xsi:type="xsd:double"&gt;2.68358940056686&lt;/D&gt;&lt;D xsi:type="xsd:double"&gt;3.14724422080449&lt;/D&gt;&lt;D xsi:type="xsd:double"&gt;3.12250930590046&lt;/D&gt;&lt;D xsi:type="xsd:double"&gt;3.25522395616727&lt;/D&gt;&lt;D xsi:type="xsd:double"&gt;3.12288487701016&lt;/D&gt;&lt;D xsi:type="xsd:double"&gt;3.10481585433726&lt;/D&gt;&lt;D xsi:type="xsd:double"&gt;3.28934241415557&lt;/D&gt;&lt;D xsi:type="xsd:double"&gt;2.61877331891068&lt;/D&gt;&lt;D xsi:type="xsd:double"&gt;2.63381561402268&lt;/D&gt;&lt;D xsi:type="xsd:double"&gt;2.90621293601166&lt;/D&gt;&lt;D xsi:type="xsd:double"&gt;2.87795738890219&lt;/D&gt;&lt;D xsi:type="xsd:double"&gt;3.05556637747703&lt;/D&gt;&lt;D xsi:type="xsd:double"&gt;2.9990710541441&lt;/D&gt;&lt;D xsi:type="xsd:double"&gt;2.68399721511786&lt;/D&gt;&lt;D xsi:type="xsd:double"&gt;2.36606925745076&lt;/D&gt;&lt;D xsi:type="xsd:double"&gt;2.00507333143532&lt;/D&gt;&lt;D xsi:type="xsd:double"&gt;1.63967383295332&lt;/D&gt;&lt;D xsi:type="xsd:double"&gt;1.75980848119603&lt;/D&gt;&lt;D xsi:type="xsd:double"&gt;1.71623102415092&lt;/D&gt;&lt;D xsi:type="xsd:double"&gt;1.85530490106773&lt;/D&gt;&lt;D xsi:type="xsd:double"&gt;1.91777624901664&lt;/D&gt;&lt;D xsi:type="xsd:double"&gt;1.65492355485201&lt;/D&gt;&lt;D xsi:type="xsd:double"&gt;1.5762238954257&lt;/D&gt;&lt;D xsi:type="xsd:double"&gt;1.81365169415972&lt;/D&gt;&lt;D xsi:type="xsd:double"&gt;1.66913273267879&lt;/D&gt;&lt;D xsi:type="xsd:double"&gt;1.89824857603453&lt;/D&gt;&lt;D xsi:type="xsd:double"&gt;1.76972471533492&lt;/D&gt;&lt;D xsi:type="xsd:double"&gt;1.58105731527262&lt;/D&gt;&lt;D xsi:type="xsd:double"&gt;1.81871460744292&lt;/D&gt;&lt;D xsi:type="xsd:double"&gt;1.51602796850531&lt;/D&gt;&lt;D xsi:type="xsd:double"&gt;1.75977876781987&lt;/D&gt;&lt;D xsi:type="xsd:double"&gt;1.7031150315445&lt;/D&gt;&lt;D xsi:type="xsd:double"&gt;1.97359077317909&lt;/D&gt;&lt;D xsi:type="xsd:double"&gt;1.55393885254225&lt;/D&gt;&lt;D xsi:type="xsd:double"&gt;1.79786166623764&lt;/D&gt;&lt;D xsi:type="xsd:double"&gt;1.73042350809203&lt;/D&gt;&lt;D xsi:type="xsd:double"&gt;1.54652877295613&lt;/D&gt;&lt;D xsi:type="xsd:double"&gt;1.58523590137836&lt;/D&gt;&lt;D xsi:type="xsd:double"&gt;1.52507640090095&lt;/D&gt;&lt;D xsi:type="xsd:double"&gt;1.60824604291066&lt;/D&gt;&lt;D xsi:type="xsd:double"&gt;1.76997437605222&lt;/D&gt;&lt;D xsi:type="xsd:double"&gt;1.9296630082448&lt;/D&gt;&lt;D xsi:type="xsd:double"&gt;1.89631421135084&lt;/D&gt;&lt;D xsi:type="xsd:double"&gt;1.8191833856812&lt;/D&gt;&lt;D xsi:type="xsd:double"&gt;1.56124107334037&lt;/D&gt;&lt;D xsi:type="xsd:double"&gt;1.61545993833581&lt;/D&gt;&lt;D xsi:type="xsd:double"&gt;1.49597976014791&lt;/D&gt;&lt;D xsi:type="xsd:double"&gt;1.52500739153746&lt;/D&gt;&lt;D xsi:type="xsd:double"&gt;2.0339859461139&lt;/D&gt;&lt;D xsi:type="xsd:double"&gt;1.86996616040809&lt;/D&gt;&lt;D xsi:type="xsd:double"&gt;1.67065364106532&lt;/D&gt;&lt;D xsi:type="xsd:double"&gt;1.3730498180817&lt;/D&gt;&lt;D xsi:type="xsd:double"&gt;1.36211084656047&lt;/D&gt;&lt;D xsi:type="xsd:double"&gt;1.36973225389567&lt;/D&gt;&lt;D xsi:type="xsd:double"&gt;1.30966799554876&lt;/D&gt;&lt;D xsi:type="xsd:double"&gt;1.34302974917722&lt;/D&gt;&lt;D xsi:type="xsd:double"&gt;1.34153512835339&lt;/D&gt;&lt;D xsi:type="xsd:double"&gt;1.21123066262269&lt;/D&gt;&lt;D xsi:type="xsd:double"&gt;1.14389172889483&lt;/D&gt;&lt;D xsi:type="xsd:double"&gt;1.1975387688935&lt;/D&gt;&lt;D xsi:type="xsd:double"&gt;1.19267728835715&lt;/D&gt;&lt;D xsi:type="xsd:double"&gt;1.1291390071621&lt;/D&gt;&lt;D xsi:type="xsd:double"&gt;1.23005628069451&lt;/D&gt;&lt;D xsi:type="xsd:double"&gt;1.21663545958332&lt;/D&gt;&lt;D xsi:type="xsd:double"&gt;1.42289338011281&lt;/D&gt;&lt;D xsi:type="xsd:double"&gt;1.41736620021173&lt;/D&gt;&lt;D xsi:type="xsd:double"&gt;1.38742215910019&lt;/D&gt;&lt;D xsi:type="xsd:double"&gt;1.42589073114566&lt;/D&gt;&lt;D xsi:type="xsd:double"&gt;1.35294931129324&lt;/D&gt;&lt;D xsi:type="xsd:double"&gt;1.49641966948078&lt;/D&gt;&lt;D xsi:type="xsd:double"&gt;1.58226036322593&lt;/D&gt;&lt;D xsi:type="xsd:double"&gt;1.68395550680976&lt;/D&gt;&lt;D xsi:type="xsd:double"&gt;1.85293760000879&lt;/D&gt;&lt;D xsi:type="xsd:double"&gt;1.61493566621981&lt;/D&gt;&lt;D xsi:type="xsd:double"&gt;1.85144525688619&lt;/D&gt;&lt;D xsi:type="xsd:double"&gt;1.93318143088679&lt;/D&gt;&lt;D xsi:type="xsd:double"&gt;1.9253375694184&lt;/D&gt;&lt;D xsi:type="xsd:double"&gt;1.83975360818926&lt;/D&gt;&lt;D xsi:type="xsd:double"&gt;1.98134720072977&lt;/D&gt;&lt;D xsi:type="xsd:double"&gt;2.52227187958055&lt;/D&gt;&lt;D xsi:type="xsd:double"&gt;2.58986982698985&lt;/D&gt;&lt;D xsi:type="xsd:double"&gt;2.74594406672498&lt;/D&gt;&lt;D xsi:type="xsd:double"&gt;2.67608625773045&lt;/D&gt;&lt;D xsi:type="xsd:double"&gt;2.56749621842434&lt;/D&gt;&lt;D xsi:type="xsd:double"&gt;2.45542535800974&lt;/D&gt;&lt;D xsi:type="xsd:double"&gt;2.52349452837461&lt;/D&gt;&lt;D xsi:type="xsd:double"&gt;2.54737606285432&lt;/D&gt;&lt;D xsi:type="xsd:double"&gt;2.59064496316789&lt;/D&gt;&lt;D xsi:type="xsd:double"&gt;2.60049768475286&lt;/D&gt;&lt;D xsi:type="xsd:double"&gt;2.44569009791477&lt;/D&gt;&lt;D xsi:type="xsd:double"&gt;2.62897596284189&lt;/D&gt;&lt;D xsi:type="xsd:double"&gt;3.09108224232669&lt;/D&gt;&lt;D xsi:type="xsd:double"&gt;2.8620937845771&lt;/D&gt;&lt;D xsi:type="xsd:double"&gt;2.91100744757106&lt;/D&gt;&lt;D xsi:type="xsd:double"&gt;2.77050483088413&lt;/D&gt;&lt;D xsi:type="xsd:double"&gt;2.77391612489346&lt;/D&gt;&lt;D xsi:type="xsd:double"&gt;2.28267623138795&lt;/D&gt;&lt;D xsi:type="xsd:double"&gt;2.43645766258557&lt;/D&gt;&lt;D xsi:type="xsd:double"&gt;2.2108259846885&lt;/D&gt;&lt;/FQL&gt;&lt;FQL&gt;&lt;Q&gt;WL-FDS^FG_PRICE(0)/MAX(FG_PRICE(0,-1AY))&lt;/Q&gt;&lt;R&gt;1&lt;/R&gt;&lt;C&gt;1&lt;/C&gt;&lt;D xsi:type="xsd:double"&gt;0.700419177364422&lt;/D&gt;&lt;/FQL&gt;&lt;FQL&gt;&lt;Q&gt;VNM^FMA_EVAL_EBIT(LTMA,NOW,NOW,M,"PORTAGG","MEANR")&lt;/Q&gt;&lt;R&gt;1&lt;/R&gt;&lt;C&gt;1&lt;/C&gt;&lt;D xsi:type="xsd:double"&gt;18.4348079438217&lt;/D&gt;&lt;/FQL&gt;&lt;FQL&gt;&lt;Q&gt;USDINR^STD(FG_PRICE_CHANGE(0,-3AY,M))&lt;/Q&gt;&lt;R&gt;1&lt;/R&gt;&lt;C&gt;1&lt;/C&gt;&lt;D xsi:type="xsd:double"&gt;1.07904649730989&lt;/D&gt;&lt;/FQL&gt;&lt;FQL&gt;&lt;Q&gt;TRYKR10Y-FDS^FG_YIELD(0,,,,"YTM")&lt;/Q&gt;&lt;R&gt;1&lt;/R&gt;&lt;C&gt;1&lt;/C&gt;&lt;D xsi:type="xsd:double"&gt;3.4554&lt;/D&gt;&lt;/FQL&gt;&lt;FQL&gt;&lt;Q&gt;UAE^FG_COMPANY_NAME&lt;/Q&gt;&lt;R&gt;1&lt;/R&gt;&lt;C&gt;1&lt;/C&gt;&lt;D xsi:type="xsd:string"&gt;iShares MSCI UAE ETF&lt;/D&gt;&lt;/FQL&gt;&lt;FQL&gt;&lt;Q&gt;REFVNDISC-FDS^PROPER_NAME(0,,,"SECURITY","NAME")&lt;/Q&gt;&lt;R&gt;1&lt;/R&gt;&lt;C&gt;1&lt;/C&gt;&lt;D xsi:type="xsd:string"&gt;Vietnam Discount Rate&lt;/D&gt;&lt;/FQL&gt;&lt;FQL&gt;&lt;Q&gt;CAGDPY@CL^EE_ACTUAL_ANNUAL(MED,+1)&lt;/Q&gt;&lt;R&gt;1&lt;/R&gt;&lt;C&gt;1&lt;/C&gt;&lt;D xsi:type="xsd:double"&gt;-3.5&lt;/D&gt;&lt;/FQL&gt;&lt;FQL&gt;&lt;Q&gt;EPHE^P_PRICE(0)/P_PRICE_HIGH_PR(0,,,,,,"PRICE","INTRA","52W")&lt;/Q&gt;&lt;R&gt;1&lt;/R&gt;&lt;C&gt;1&lt;/C&gt;&lt;D xsi:type="xsd:double"&gt;0.92340577&lt;/D&gt;&lt;/FQL&gt;&lt;FQL&gt;&lt;Q&gt;USDCLP^FG_PRICE(0)&lt;/Q&gt;&lt;R&gt;1&lt;/R&gt;&lt;C&gt;1&lt;/C&gt;&lt;D xsi:type="xsd:double"&gt;896.3&lt;/D&gt;&lt;/FQL&gt;&lt;FQL&gt;&lt;Q&gt;EPU^FMA_COS_DOWN("EPS","1M",+1,NOW,,,"PORTAGG","MEANR")&lt;/Q&gt;&lt;R&gt;1&lt;/R&gt;&lt;C&gt;1&lt;/C&gt;&lt;D xsi:type="xsd:double"&gt;6&lt;/D&gt;&lt;/FQL&gt;&lt;FQL&gt;&lt;Q&gt;CAGDPY@CN^EE_ACTUAL_ANNUAL(MED,0)&lt;/Q&gt;&lt;R&gt;1&lt;/R&gt;&lt;C&gt;1&lt;/C&gt;&lt;D xsi:type="xsd:double"&gt;1.41410583295463&lt;/D&gt;&lt;/FQL&gt;&lt;FQL&gt;&lt;Q&gt;QAT^FMA_PE(NTMA,0,,,"PORTAGG","MEANR")&lt;/Q&gt;&lt;R&gt;1&lt;/R&gt;&lt;C&gt;1&lt;/C&gt;&lt;D xsi:type="xsd:double"&gt;9.88150349636696&lt;/D&gt;&lt;/FQL&gt;&lt;FQL&gt;&lt;Q&gt;USDVND^FG_COMPANY_NAME&lt;/Q&gt;&lt;R&gt;1&lt;/R&gt;&lt;C&gt;1&lt;/C&gt;&lt;D xsi:type="xsd:string"&gt;Vietnam Dong per U.S. Dollar&lt;/D&gt;&lt;/FQL&gt;&lt;FQL&gt;&lt;Q&gt;CNYA^FG_TOTAL_RETURNC(0,-6AM)&lt;/Q&gt;&lt;R&gt;1&lt;/R&gt;&lt;C&gt;1&lt;/C&gt;&lt;D xsi:type="xsd:double"&gt;3.516686&lt;/D&gt;&lt;/FQL&gt;&lt;FQL&gt;&lt;Q&gt;COPP-FDS^FG_PRICE_CHANGE(0,-3AM)&lt;/Q&gt;&lt;R&gt;1&lt;/R&gt;&lt;C&gt;1&lt;/C&gt;&lt;D xsi:type="xsd:double"&gt;31.7613340281397&lt;/D&gt;&lt;/FQL&gt;&lt;FQL&gt;&lt;Q&gt;QAT^FMA_COS_DOWN("EPS","1M",+1,NOW,,,"PORTAGG","MEANR")&lt;/Q&gt;&lt;R&gt;1&lt;/R&gt;&lt;C&gt;1&lt;/C&gt;&lt;D xsi:type="xsd:double"&gt;10&lt;/D&gt;&lt;/FQL&gt;&lt;FQL&gt;&lt;Q&gt;REFKRBASE-FDS^PROPER_NAME(0,,,"SECURITY","NAME")&lt;/Q&gt;&lt;R&gt;1&lt;/R&gt;&lt;C&gt;1&lt;/C&gt;&lt;D xsi:type="xsd:string"&gt;South Korea Base Rate&lt;/D&gt;&lt;/FQL&gt;&lt;FQL&gt;&lt;Q&gt;USDAED^STD(FG_PRICE_CHANGE(0,-3AY,M))&lt;/Q&gt;&lt;R&gt;1&lt;/R&gt;&lt;C&gt;1&lt;/C&gt;&lt;D xsi:type="xsd:double"&gt;0.0088376970103064&lt;/D&gt;&lt;/FQL&gt;&lt;FQL&gt;&lt;Q&gt;GREK^FMA_DIV_YLD(NTMA,NOW,NOW,M,"PORTAGG","MEANR")&lt;/Q&gt;&lt;R&gt;1&lt;/R&gt;&lt;C&gt;1&lt;/C&gt;&lt;D xsi:type="xsd:double"&gt;5.33233474351436&lt;/D&gt;&lt;/FQL&gt;&lt;FQL&gt;&lt;Q&gt;COPP-FDS^FG_PRICE_CHANGE(0,-1AM)&lt;/Q&gt;&lt;R&gt;1&lt;/R&gt;&lt;C&gt;1&lt;/C&gt;&lt;D xsi:type="xsd:double"&gt;16.4536557282671&lt;/D&gt;&lt;/FQL&gt;&lt;FQL&gt;&lt;Q&gt;REFMXTON-FDS^(SUBARRAY(NOT_NA(NO_REPEAT_F(FG_YIELD(NOW,-10AY,D))),0,1)-SUBARRAY(NOT_NA(NO_REPEAT_F(FG_YIELD(NOW,-10AY,D))),1,1))*100&lt;/Q&gt;&lt;R&gt;1&lt;/R&gt;&lt;C&gt;1&lt;/C&gt;&lt;D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xsi:type="xsd:double"&gt;-25&lt;/D&gt;&lt;/FQL&gt;&lt;FQL&gt;&lt;Q&gt;CAGDPY@TR^EE_ACTUAL_ANNUAL(MED,+1)&lt;/Q&gt;&lt;R&gt;1&lt;/R&gt;&lt;C&gt;1&lt;/C&gt;&lt;D xsi:type="xsd:double"&gt;-2.6&lt;/D&gt;&lt;/FQL&gt;&lt;FQL&gt;&lt;Q&gt;EWZ^P_PRICE_RETURNS_PR('52W',2,-10AY,0,AM)&lt;/Q&gt;&lt;R&gt;121&lt;/R&gt;&lt;C&gt;1&lt;/C&gt;&lt;D xsi:type="xsd:double"&gt;-6.487417&lt;/D&gt;&lt;D xsi:type="xsd:double"&gt;6.6446066&lt;/D&gt;&lt;D xsi:type="xsd:double"&gt;14.3329735&lt;/D&gt;&lt;D xsi:type="xsd:double"&gt;16.200495&lt;/D&gt;&lt;D xsi:type="xsd:double"&gt;7.2043657&lt;/D&gt;&lt;D xsi:type="xsd:double"&gt;-8.476991&lt;/D&gt;&lt;D xsi:type="xsd:double"&gt;-17.28629&lt;/D&gt;&lt;D xsi:type="xsd:double"&gt;-17.778175&lt;/D&gt;&lt;D xsi:type="xsd:double"&gt;-10.568523&lt;/D&gt;&lt;D xsi:type="xsd:double"&gt;-10.168213&lt;/D&gt;&lt;D xsi:type="xsd:double"&gt;-20.224022&lt;/D&gt;&lt;D xsi:type="xsd:double"&gt;-24.95625&lt;/D&gt;&lt;D xsi:type="xsd:double"&gt;-21.787245&lt;/D&gt;&lt;D xsi:type="xsd:double"&gt;-28.446764&lt;/D&gt;&lt;D xsi:type="xsd:double"&gt;-33.23519&lt;/D&gt;&lt;D xsi:type="xsd:double"&gt;-45.429527&lt;/D&gt;&lt;D xsi:type="xsd:double"&gt;-49.30479&lt;/D&gt;&lt;D xsi:type="xsd:double"&gt;-43.47596&lt;/D&gt;&lt;D xsi:type="xsd:double"&gt;-36.714035&lt;/D&gt;&lt;D xsi:type="xsd:double"&gt;-35.302986&lt;/D&gt;&lt;D xsi:type="xsd:double"&gt;-46.838642&lt;/D&gt;&lt;D xsi:type="xsd:double"&gt;-41.137104&lt;/D&gt;&lt;D xsi:type="xsd:double"&gt;-10.544676&lt;/D&gt;&lt;D xsi:type="xsd:double"&gt;-16.422647&lt;/D&gt;&lt;D xsi:type="xsd:double"&gt;-23.617893&lt;/D&gt;&lt;D xsi:type="xsd:double"&gt;-16.662848&lt;/D&gt;&lt;D xsi:type="xsd:double"&gt;0.52632093&lt;/D&gt;&lt;D xsi:type="xsd:double"&gt;34.43254&lt;/D&gt;&lt;D xsi:type="xsd:double"&gt;36.29339&lt;/D&gt;&lt;D xsi:type="xsd:double"&gt;56.570305&lt;/D&gt;&lt;D xsi:type="xsd:double"&gt;38.13822&lt;/D&gt;&lt;D xsi:type="xsd:double"&gt;40.575336&lt;/D&gt;&lt;D xsi:type="xsd:double"&gt;101.366135&lt;/D&gt;&lt;D xsi:type="xsd:double"&gt;98.0804&lt;/D&gt;&lt;D xsi:type="xsd:double"&gt;43.597244&lt;/D&gt;&lt;D xsi:type="xsd:double"&gt;33.99067&lt;/D&gt;&lt;D xsi:type="xsd:double"&gt;45.04186&lt;/D&gt;&lt;D xsi:type="xsd:double"&gt;28.99667&lt;/D&gt;&lt;D xsi:type="xsd:double"&gt;17.260956&lt;/D&gt;&lt;D xsi:type="xsd:double"&gt;13.062477&lt;/D&gt;&lt;D xsi:type="xsd:double"&gt;34.47077&lt;/D&gt;&lt;D xsi:type="xsd:double"&gt;19.393326&lt;/D&gt;&lt;D xsi:type="xsd:double"&gt;25.61227&lt;/D&gt;&lt;D xsi:type="xsd:double"&gt;24.193907&lt;/D&gt;&lt;D xsi:type="xsd:double"&gt;23.520874&lt;/D&gt;&lt;D xsi:type="xsd:double"&gt;17.863035&lt;/D&gt;&lt;D xsi:type="xsd:double"&gt;20.123137&lt;/D&gt;&lt;D xsi:type="xsd:double"&gt;15.654337&lt;/D&gt;&lt;D xsi:type="xsd:double"&gt;1.7639756&lt;/D&gt;&lt;D xsi:type="xsd:double"&gt;-0.84086657&lt;/D&gt;&lt;D xsi:type="xsd:double"&gt;-2.7652562&lt;/D&gt;&lt;D xsi:type="xsd:double"&gt;-10.567152&lt;/D&gt;&lt;D xsi:type="xsd:double"&gt;-23.875206&lt;/D&gt;&lt;D xsi:type="xsd:double"&gt;-3.9159536&lt;/D&gt;&lt;D xsi:type="xsd:double"&gt;5.8996916&lt;/D&gt;&lt;D xsi:type="xsd:double"&gt;0.27018785&lt;/D&gt;&lt;D xsi:type="xsd:double"&gt;1.196742&lt;/D&gt;&lt;D xsi:type="xsd:double"&gt;0.7696271&lt;/D&gt;&lt;D xsi:type="xsd:double"&gt;0.93181133&lt;/D&gt;&lt;D xsi:type="xsd:double"&gt;-3.0259192&lt;/D&gt;&lt;D xsi:type="xsd:double"&gt;-2.3449957&lt;/D&gt;&lt;D xsi:type="xsd:double"&gt;31.904757&lt;/D&gt;&lt;D xsi:type="xsd:double"&gt;35.74239&lt;/D&gt;&lt;D xsi:type="xsd:double"&gt;27.337969&lt;/D&gt;&lt;D xsi:type="xsd:double"&gt;37.154854&lt;/D&gt;&lt;D xsi:type="xsd:double"&gt;8.359861&lt;/D&gt;&lt;D xsi:type="xsd:double"&gt;10.941482&lt;/D&gt;&lt;D xsi:type="xsd:double"&gt;25.281166&lt;/D&gt;&lt;D xsi:type="xsd:double"&gt;11.702574&lt;/D&gt;&lt;D xsi:type="xsd:double"&gt;1.8625379&lt;/D&gt;&lt;D xsi:type="xsd:double"&gt;-40.488945&lt;/D&gt;&lt;D xsi:type="xsd:double"&gt;-35.25983&lt;/D&gt;&lt;D xsi:type="xsd:double"&gt;-40.515232&lt;/D&gt;&lt;D xsi:type="xsd:double"&gt;-26.671535&lt;/D&gt;&lt;D xsi:type="xsd:double"&gt;-29.981548&lt;/D&gt;&lt;D xsi:type="xsd:double"&gt;-26.393295&lt;/D&gt;&lt;D xsi:type="xsd:double"&gt;-25.164467&lt;/D&gt;&lt;D xsi:type="xsd:double"&gt;-30.512249&lt;/D&gt;&lt;D xsi:type="xsd:double"&gt;-21.24104&lt;/D&gt;&lt;D xsi:type="xsd:double"&gt;-14.955831&lt;/D&gt;&lt;D xsi:type="xsd:double"&gt;-17.767954&lt;/D&gt;&lt;D xsi:type="xsd:double"&gt;-16.038073&lt;/D&gt;&lt;D xsi:type="xsd:double"&gt;36.446285&lt;/D&gt;&lt;D xsi:type="xsd:double"&gt;44.873966&lt;/D&gt;&lt;D xsi:type="xsd:double"&gt;73.71317&lt;/D&gt;&lt;D xsi:type="xsd:double"&gt;38.34232&lt;/D&gt;&lt;D xsi:type="xsd:double"&gt;30.041254&lt;/D&gt;&lt;D xsi:type="xsd:double"&gt;23.280453&lt;/D&gt;&lt;D xsi:type="xsd:double"&gt;9.086334&lt;/D&gt;&lt;D xsi:type="xsd:double"&gt;17.65815&lt;/D&gt;&lt;D xsi:type="xsd:double"&gt;-7.866323&lt;/D&gt;&lt;D xsi:type="xsd:double"&gt;-18.898499&lt;/D&gt;&lt;D xsi:type="xsd:double"&gt;-17.632538&lt;/D&gt;&lt;D xsi:type="xsd:double"&gt;-0.43340325&lt;/D&gt;&lt;D xsi:type="xsd:double"&gt;9.151149&lt;/D&gt;&lt;D xsi:type="xsd:double"&gt;18.473911&lt;/D&gt;&lt;D xsi:type="xsd:double"&gt;-4.4152555&lt;/D&gt;&lt;D xsi:type="xsd:double"&gt;-21.845795&lt;/D&gt;&lt;D xsi:type="xsd:double"&gt;-26.595973999999998&lt;/D&gt;&lt;D xsi:type="xsd:double"&gt;-0.43759942&lt;/D&gt;&lt;D xsi:type="xsd:double"&gt;-1.2343109&lt;/D&gt;&lt;D xsi:type="xsd:double"&gt;5.946195&lt;/D&gt;&lt;D xsi:type="xsd:double"&gt;11.851907&lt;/D&gt;&lt;D xsi:type="xsd:double"&gt;3.8542628&lt;/D&gt;&lt;D xsi:type="xsd:double"&gt;14.652538&lt;/D&gt;&lt;D xsi:type="xsd:double"&gt;-1.7037749&lt;/D&gt;&lt;D xsi:type="xsd:double"&gt;-12.050104&lt;/D&gt;&lt;D xsi:type="xsd:double"&gt;-11.558509&lt;/D&gt;&lt;D xsi:type="xsd:double"&gt;1.9755602&lt;/D&gt;&lt;D xsi:type="xsd:double"&gt;26.068401&lt;/D&gt;&lt;D xsi:type="xsd:double"&gt;37.487732&lt;/D&gt;&lt;D xsi:type="xsd:double"&gt;5.2380323&lt;/D&gt;&lt;D xsi:type="xsd:double"&gt;17.287754&lt;/D&gt;&lt;D xsi:type="xsd:double"&gt;8.083773&lt;/D&gt;&lt;D xsi:type="xsd:double"&gt;25.270403&lt;/D&gt;&lt;D xsi:type="xsd:double"&gt;34.44233&lt;/D&gt;&lt;D xsi:type="xsd:double"&gt;19.212173&lt;/D&gt;&lt;D xsi:type="xsd:double"&gt;22.726261&lt;/D&gt;&lt;D xsi:type="xsd:double"&gt;29.5285&lt;/D&gt;&lt;D xsi:type="xsd:double"&gt;9.646595&lt;/D&gt;&lt;D xsi:type="xsd:double"&gt;12.387657&lt;/D&gt;&lt;/FQL&gt;&lt;FQL&gt;&lt;Q&gt;MCHI^P_PRICE(0)/P_PRICE_LOW_PR(0,,,,,,"PRICE","INTRA","52W")-1&lt;/Q&gt;&lt;R&gt;1&lt;/R&gt;&lt;C&gt;1&lt;/C&gt;&lt;D xsi:type="xsd:double"&gt;0.33333325&lt;/D&gt;&lt;/FQL&gt;&lt;FQL&gt;&lt;Q&gt;CNYA^PERCENT_CHANGE(FMA_EPS(+1,0,,,,"PORTAGG","MEAN"),FMA_EPS(+1,-1AM,,,,"PORTAGG","MEAN"))&lt;/Q&gt;&lt;R&gt;1&lt;/R&gt;&lt;C&gt;1&lt;/C&gt;&lt;D xsi:type="xsd:double"&gt;-3.23289315060701&lt;/D&gt;&lt;/FQL&gt;&lt;FQL&gt;&lt;Q&gt;EWW^FMA_COS_DOWN("EPS","1M",+1,NOW,,,"PORTAGG","MEANR")&lt;/Q&gt;&lt;R&gt;1&lt;/R&gt;&lt;C&gt;1&lt;/C&gt;&lt;D xsi:type="xsd:double"&gt;16&lt;/D&gt;&lt;/FQL&gt;&lt;FQL&gt;&lt;Q&gt;EIDO^FG_ROE(0)&lt;/Q&gt;&lt;R&gt;1&lt;/R&gt;&lt;C&gt;1&lt;/C&gt;&lt;D xsi:type="xsd:double"&gt;12.0923696997296&lt;/D&gt;&lt;/FQL&gt;&lt;FQL&gt;&lt;Q&gt;VGK^FG_PE(0)&lt;/Q&gt;&lt;R&gt;1&lt;/R&gt;&lt;C&gt;1&lt;/C&gt;&lt;D xsi:type="xsd:double"&gt;13.1440748782258&lt;/D&gt;&lt;/FQL&gt;&lt;FQL&gt;&lt;Q&gt;EPHE^FG_FCF_YIELD_NTM(0)&lt;/Q&gt;&lt;R&gt;1&lt;/R&gt;&lt;C&gt;1&lt;/C&gt;&lt;D xsi:type="xsd:double"&gt;5.62725288139171&lt;/D&gt;&lt;/FQL&gt;&lt;FQL&gt;&lt;Q&gt;CAGDPY@TR^EE_ACTUAL_ANNUAL(MED,0)&lt;/Q&gt;&lt;R&gt;1&lt;/R&gt;&lt;C&gt;1&lt;/C&gt;&lt;D xsi:type="xsd:double"&gt;-5.05351907961185&lt;/D&gt;&lt;/FQL&gt;&lt;FQL&gt;&lt;Q&gt;EWY^P_PRICE_RETURNS_PR('52W',2,-10AY,0,AM)&lt;/Q&gt;&lt;R&gt;121&lt;/R&gt;&lt;C&gt;1&lt;/C&gt;&lt;D xsi:type="xsd:double"&gt;13.467193&lt;/D&gt;&lt;D xsi:type="xsd:double"&gt;20.11063&lt;/D&gt;&lt;D xsi:type="xsd:double"&gt;16.982042&lt;/D&gt;&lt;D xsi:type="xsd:double"&gt;19.820988&lt;/D&gt;&lt;D xsi:type="xsd:double"&gt;5.253017&lt;/D&gt;&lt;D xsi:type="xsd:double"&gt;-11.749506&lt;/D&gt;&lt;D xsi:type="xsd:double"&gt;-10.129738&lt;/D&gt;&lt;D xsi:type="xsd:double"&gt;-9.50911&lt;/D&gt;&lt;D xsi:type="xsd:double"&gt;-6.3290176&lt;/D&gt;&lt;D xsi:type="xsd:double"&gt;-6.7980947&lt;/D&gt;&lt;D xsi:type="xsd:double"&gt;-3.2620847&lt;/D&gt;&lt;D xsi:type="xsd:double"&gt;-3.0418694&lt;/D&gt;&lt;D xsi:type="xsd:double"&gt;-5.7971835&lt;/D&gt;&lt;D xsi:type="xsd:double"&gt;-13.3506775&lt;/D&gt;&lt;D xsi:type="xsd:double"&gt;-16.167486&lt;/D&gt;&lt;D xsi:type="xsd:double"&gt;-26.01105&lt;/D&gt;&lt;D xsi:type="xsd:double"&gt;-20.151299&lt;/D&gt;&lt;D xsi:type="xsd:double"&gt;-3.3718884&lt;/D&gt;&lt;D xsi:type="xsd:double"&gt;-7.909918&lt;/D&gt;&lt;D xsi:type="xsd:double"&gt;-7.8914046&lt;/D&gt;&lt;D xsi:type="xsd:double"&gt;-17.298508&lt;/D&gt;&lt;D xsi:type="xsd:double"&gt;-13.277226&lt;/D&gt;&lt;D xsi:type="xsd:double"&gt;-6.1571302&lt;/D&gt;&lt;D xsi:type="xsd:double"&gt;-11.110038&lt;/D&gt;&lt;D xsi:type="xsd:double"&gt;-14.96085&lt;/D&gt;&lt;D xsi:type="xsd:double"&gt;-6.334609&lt;/D&gt;&lt;D xsi:type="xsd:double"&gt;5.278516&lt;/D&gt;&lt;D xsi:type="xsd:double"&gt;20.004642&lt;/D&gt;&lt;D xsi:type="xsd:double"&gt;11.612821&lt;/D&gt;&lt;D xsi:type="xsd:double"&gt;4.935956&lt;/D&gt;&lt;D xsi:type="xsd:double"&gt;4.242778&lt;/D&gt;&lt;D xsi:type="xsd:double"&gt;6.333196&lt;/D&gt;&lt;D xsi:type="xsd:double"&gt;26.9961&lt;/D&gt;&lt;D xsi:type="xsd:double"&gt;23.831345&lt;/D&gt;&lt;D xsi:type="xsd:double"&gt;18.697762&lt;/D&gt;&lt;D xsi:type="xsd:double"&gt;15.985882&lt;/D&gt;&lt;D xsi:type="xsd:double"&gt;33.335938&lt;/D&gt;&lt;D xsi:type="xsd:double"&gt;34.52636&lt;/D&gt;&lt;D xsi:type="xsd:double"&gt;30.414177&lt;/D&gt;&lt;D xsi:type="xsd:double"&gt;18.912102&lt;/D&gt;&lt;D xsi:type="xsd:double"&gt;25.245703&lt;/D&gt;&lt;D xsi:type="xsd:double"&gt;31.534492&lt;/D&gt;&lt;D xsi:type="xsd:double"&gt;47.2458&lt;/D&gt;&lt;D xsi:type="xsd:double"&gt;40.244316&lt;/D&gt;&lt;D xsi:type="xsd:double"&gt;40.49791&lt;/D&gt;&lt;D xsi:type="xsd:double"&gt;34.140278&lt;/D&gt;&lt;D xsi:type="xsd:double"&gt;28.447842&lt;/D&gt;&lt;D xsi:type="xsd:double"&gt;27.542913&lt;/D&gt;&lt;D xsi:type="xsd:double"&gt;15.11085&lt;/D&gt;&lt;D xsi:type="xsd:double"&gt;7.265687&lt;/D&gt;&lt;D xsi:type="xsd:double"&gt;-2.1753013&lt;/D&gt;&lt;D xsi:type="xsd:double"&gt;-0.31349063&lt;/D&gt;&lt;D xsi:type="xsd:double"&gt;-1.6578674&lt;/D&gt;&lt;D xsi:type="xsd:double"&gt;-11.389648&lt;/D&gt;&lt;D xsi:type="xsd:double"&gt;-18.276423&lt;/D&gt;&lt;D xsi:type="xsd:double"&gt;-19.917053&lt;/D&gt;&lt;D xsi:type="xsd:double"&gt;-20.435732&lt;/D&gt;&lt;D xsi:type="xsd:double"&gt;-14.911252&lt;/D&gt;&lt;D xsi:type="xsd:double"&gt;-17.46738&lt;/D&gt;&lt;D xsi:type="xsd:double"&gt;-13.049274&lt;/D&gt;&lt;D xsi:type="xsd:double"&gt;-23.37923&lt;/D&gt;&lt;D xsi:type="xsd:double"&gt;-17.864162&lt;/D&gt;&lt;D xsi:type="xsd:double"&gt;-13.185334&lt;/D&gt;&lt;D xsi:type="xsd:double"&gt;-17.243969&lt;/D&gt;&lt;D xsi:type="xsd:double"&gt;-11.913168&lt;/D&gt;&lt;D xsi:type="xsd:double"&gt;-4.89974&lt;/D&gt;&lt;D xsi:type="xsd:double"&gt;2.8905392&lt;/D&gt;&lt;D xsi:type="xsd:double"&gt;8.834648&lt;/D&gt;&lt;D xsi:type="xsd:double"&gt;7.0317388&lt;/D&gt;&lt;D xsi:type="xsd:double"&gt;-0.17902851&lt;/D&gt;&lt;D xsi:type="xsd:double"&gt;-26.038868&lt;/D&gt;&lt;D xsi:type="xsd:double"&gt;-19.330042&lt;/D&gt;&lt;D xsi:type="xsd:double"&gt;-10.179835&lt;/D&gt;&lt;D xsi:type="xsd:double"&gt;3.1199932&lt;/D&gt;&lt;D xsi:type="xsd:double"&gt;6.597793&lt;/D&gt;&lt;D xsi:type="xsd:double"&gt;30.352509&lt;/D&gt;&lt;D xsi:type="xsd:double"&gt;18.987251&lt;/D&gt;&lt;D xsi:type="xsd:double"&gt;16.926777&lt;/D&gt;&lt;D xsi:type="xsd:double"&gt;24.315119&lt;/D&gt;&lt;D xsi:type="xsd:double"&gt;34.174774&lt;/D&gt;&lt;D xsi:type="xsd:double"&gt;47.13403&lt;/D&gt;&lt;D xsi:type="xsd:double"&gt;50.926804&lt;/D&gt;&lt;D xsi:type="xsd:double"&gt;101.23522&lt;/D&gt;&lt;D xsi:type="xsd:double"&gt;92.36759&lt;/D&gt;&lt;D xsi:type="xsd:double"&gt;79.41542&lt;/D&gt;&lt;D xsi:type="xsd:double"&gt;60.97287&lt;/D&gt;&lt;D xsi:type="xsd:double"&gt;55.173637&lt;/D&gt;&lt;D xsi:type="xsd:double"&gt;27.042782&lt;/D&gt;&lt;D xsi:type="xsd:double"&gt;26.032936&lt;/D&gt;&lt;D xsi:type="xsd:double"&gt;21.701992&lt;/D&gt;&lt;D xsi:type="xsd:double"&gt;5.8888674&lt;/D&gt;&lt;D xsi:type="xsd:double"&gt;-1.7744005&lt;/D&gt;&lt;D xsi:type="xsd:double"&gt;-17.129559&lt;/D&gt;&lt;D xsi:type="xsd:double"&gt;-19.69838</t>
        </r>
      </text>
    </comment>
    <comment ref="A21" authorId="0" shapeId="0" xr:uid="{A0D8E288-3AC6-482C-BC6B-7FD0DFFC022A}">
      <text>
        <r>
          <rPr>
            <b/>
            <sz val="9"/>
            <color indexed="81"/>
            <rFont val="Tahoma"/>
            <charset val="1"/>
          </rPr>
          <t>7&lt;/D&gt;&lt;D xsi:type="xsd:double"&gt;-18.942339&lt;/D&gt;&lt;D xsi:type="xsd:double"&gt;-24.709415&lt;/D&gt;&lt;D xsi:type="xsd:double"&gt;-23.60512&lt;/D&gt;&lt;D xsi:type="xsd:double"&gt;-33.510445&lt;/D&gt;&lt;D xsi:type="xsd:double"&gt;-36.64313&lt;/D&gt;&lt;D xsi:type="xsd:double"&gt;-26.184988&lt;/D&gt;&lt;D xsi:type="xsd:double"&gt;-33.54435&lt;/D&gt;&lt;D xsi:type="xsd:double"&gt;-36.27153&lt;/D&gt;&lt;D xsi:type="xsd:double"&gt;-25.113415&lt;/D&gt;&lt;D xsi:type="xsd:double"&gt;-27.158142&lt;/D&gt;&lt;D xsi:type="xsd:double"&gt;-18.484337&lt;/D&gt;&lt;D xsi:type="xsd:double"&gt;-15.705853&lt;/D&gt;&lt;D xsi:type="xsd:double"&gt;-17.013395&lt;/D&gt;&lt;D xsi:type="xsd:double"&gt;-7.4898186&lt;/D&gt;&lt;D xsi:type="xsd:double"&gt;-7.4998436&lt;/D&gt;&lt;D xsi:type="xsd:double"&gt;13.565075&lt;/D&gt;&lt;D xsi:type="xsd:double"&gt;20.226288&lt;/D&gt;&lt;D xsi:type="xsd:double"&gt;1.447475&lt;/D&gt;&lt;D xsi:type="xsd:double"&gt;18.39801&lt;/D&gt;&lt;D xsi:type="xsd:double"&gt;19.160091&lt;/D&gt;&lt;D xsi:type="xsd:double"&gt;9.215164&lt;/D&gt;&lt;D xsi:type="xsd:double"&gt;15.207207&lt;/D&gt;&lt;D xsi:type="xsd:double"&gt;-5.2803698&lt;/D&gt;&lt;D xsi:type="xsd:double"&gt;7.191229&lt;/D&gt;&lt;D xsi:type="xsd:double"&gt;17.461824&lt;/D&gt;&lt;D xsi:type="xsd:double"&gt;-0.56911707&lt;/D&gt;&lt;D xsi:type="xsd:double"&gt;10.607994&lt;/D&gt;&lt;/FQL&gt;&lt;FQL&gt;&lt;Q&gt;EWT^FG_PRICE_MAVG(0,,,,30)&lt;/Q&gt;&lt;R&gt;1&lt;/R&gt;&lt;C&gt;1&lt;/C&gt;&lt;D xsi:type="xsd:double"&gt;48.264668&lt;/D&gt;&lt;/FQL&gt;&lt;FQL&gt;&lt;Q&gt;TRYUS10Y-FDS^FG_YIELD(0,,,,"YTM")&lt;/Q&gt;&lt;R&gt;1&lt;/R&gt;&lt;C&gt;1&lt;/C&gt;&lt;D xsi:type="xsd:double"&gt;4.4208&lt;/D&gt;&lt;/FQL&gt;&lt;FQL&gt;&lt;Q&gt;USDPEN^FG_PRICE(0)&lt;/Q&gt;&lt;R&gt;1&lt;/R&gt;&lt;C&gt;1&lt;/C&gt;&lt;D xsi:type="xsd:double"&gt;3.7344&lt;/D&gt;&lt;/FQL&gt;&lt;FQL&gt;&lt;Q&gt;EWW^FMA_COS_UP("EPS","1M",+1,NOW,,,"PORTAGG","MEANR")&lt;/Q&gt;&lt;R&gt;1&lt;/R&gt;&lt;C&gt;1&lt;/C&gt;&lt;D xsi:type="xsd:double"&gt;23&lt;/D&gt;&lt;/FQL&gt;&lt;FQL&gt;&lt;Q&gt;REFMXTON-FDS^PROPER_NAME(0,,,"SECURITY","NAME")&lt;/Q&gt;&lt;R&gt;1&lt;/R&gt;&lt;C&gt;1&lt;/C&gt;&lt;D xsi:type="xsd:string"&gt;Mexico Target Rate - Overnight&lt;/D&gt;&lt;/FQL&gt;&lt;FQL&gt;&lt;Q&gt;EPHE^FG_PRICE(0)&lt;/Q&gt;&lt;R&gt;1&lt;/R&gt;&lt;C&gt;1&lt;/C&gt;&lt;D xsi:type="xsd:double"&gt;25.92&lt;/D&gt;&lt;/FQL&gt;&lt;FQL&gt;&lt;Q&gt;ECH^JULIAN(FMA_DIV_YLD(LTMA,-10AY,0,AM,"PORTAGG","MEANR").DATES)&lt;/Q&gt;&lt;R&gt;121&lt;/R&gt;&lt;C&gt;1&lt;/C&gt;&lt;D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xsi:type="xsd:long"&gt;45428&lt;/D&gt;&lt;/FQL&gt;&lt;FQL&gt;&lt;Q&gt;EPU^FG_TOTAL_RETURNC(-10AY,0,AM)&lt;/Q&gt;&lt;R&gt;121&lt;/R&gt;&lt;C&gt;1&lt;/C&gt;&lt;D xsi:type="xsd:double"&gt;4.3598294&lt;/D&gt;&lt;D xsi:type="xsd:double"&gt;0.0875473&lt;/D&gt;&lt;D xsi:type="xsd:double"&gt;5.134213&lt;/D&gt;&lt;D xsi:type="xsd:double"&gt;0.8004427&lt;/D&gt;&lt;D xsi:type="xsd:double"&gt;-0.96435547&lt;/D&gt;&lt;D xsi:type="xsd:double"&gt;-7.4709473&lt;/D&gt;&lt;D xsi:type="xsd:double"&gt;-1.3157845&lt;/D&gt;&lt;D xsi:type="xsd:double"&gt;-5.3887606&lt;/D&gt;&lt;D xsi:type="xsd:double"&gt;-2.5659919&lt;/D&gt;&lt;D xsi:type="xsd:double"&gt;1.4200687&lt;/D&gt;&lt;D xsi:type="xsd:double"&gt;-8.27092&lt;/D&gt;&lt;D xsi:type="xsd:double"&gt;4.8633337&lt;/D&gt;&lt;D xsi:type="xsd:double"&gt;6.7704797&lt;/D&gt;&lt;D xsi:type="xsd:double"&gt;-5.354208&lt;/D&gt;&lt;D xsi:type="xsd:double"&gt;-4.993248&lt;/D&gt;&lt;D xsi:type="xsd:double"&gt;-15.376419&lt;/D&gt;&lt;D xsi:type="xsd:double"&gt;-1.9722998&lt;/D&gt;&lt;D xsi:type="xsd:double"&gt;1.4126658&lt;/D&gt;&lt;D xsi:type="xsd:double"&gt;-7.4003935&lt;/D&gt;&lt;D xsi:type="xsd:double"&gt;-6.2841415&lt;/D&gt;&lt;D xsi:type="xsd:double"&gt;-10.6435&lt;/D&gt;&lt;D xsi:type="xsd:double"&gt;17.618011&lt;/D&gt;&lt;D xsi:type="xsd:double"&gt;20.391964&lt;/D&gt;&lt;D xsi:type="xsd:double"&gt;11.046516&lt;/D&gt;&lt;D xsi:type="xsd:double"&gt;7.225132&lt;/D&gt;&lt;D xsi:type="xsd:double"&gt;-2.5065064&lt;/D&gt;&lt;D xsi:type="xsd:double"&gt;10.536182&lt;/D&gt;&lt;D xsi:type="xsd:double"&gt;7.082057&lt;/D&gt;&lt;D xsi:type="xsd:double"&gt;-7.3516903&lt;/D&gt;&lt;D xsi:type="xsd:double"&gt;-2.2058785&lt;/D&gt;&lt;D xsi:type="xsd:double"&gt;0.626564&lt;/D&gt;&lt;D xsi:type="xsd:double"&gt;1.0585308&lt;/D&gt;&lt;D xsi:type="xsd:double"&gt;5.0689936&lt;/D&gt;&lt;D xsi:type="xsd:double"&gt;4.822123&lt;/D&gt;&lt;D xsi:type="xsd:double"&gt;-5.6662025&lt;/D&gt;&lt;D xsi:type="xsd:double"&gt;1.665175&lt;/D&gt;&lt;D xsi:type="xsd:double"&gt;1.5794158&lt;/D&gt;&lt;D xsi:type="xsd:double"&gt;-2.7353883&lt;/D&gt;&lt;D xsi:type="xsd:double"&gt;5.1134825&lt;/D&gt;&lt;D xsi:type="xsd:double"&gt;3.4413576&lt;/D&gt;&lt;D xsi:type="xsd:double"&gt;6.0160875&lt;/D&gt;&lt;D xsi:type="xsd:double"&gt;8.080542&lt;/D&gt;&lt;D xsi:type="xsd:double"&gt;-1.2581646&lt;/D&gt;&lt;D xsi:type="xsd:double"&gt;-8.159769&lt;/D&gt;&lt;D xsi:type="xsd:double"&gt;17.11483&lt;/D&gt;&lt;D xsi:type="xsd:double"&gt;-2.5313497&lt;/D&gt;&lt;D xsi:type="xsd:double"&gt;-1.5010774&lt;/D&gt;&lt;D xsi:type="xsd:double"&gt;7.0875645&lt;/D&gt;&lt;D xsi:type="xsd:double"&gt;-3.320533&lt;/D&gt;&lt;D xsi:type="xsd:double"&gt;-3.3644855&lt;/D&gt;&lt;D xsi:type="xsd:double"&gt;-3.8570702&lt;/D&gt;&lt;D xsi:type="xsd:double"&gt;-5.635953&lt;/D&gt;&lt;D xsi:type="xsd:double"&gt;-4.977131&lt;/D&gt;&lt;D xsi:type="xsd:double"&gt;3.4541368&lt;/D&gt;&lt;D xsi:type="xsd:double"&gt;-1.3410032&lt;/D&gt;&lt;D xsi:type="xsd:double"&gt;-1.4146984&lt;/D&gt;&lt;D xsi:type="xsd:double"&gt;3.5843015&lt;/D&gt;&lt;D xsi:type="xsd:double"&gt;3.6016345&lt;/D&gt;&lt;D xsi:type="xsd:double"&gt;3.8451433&lt;/D&gt;&lt;D xsi:type="xsd:double"&gt;-1.3948739&lt;/D&gt;&lt;D xsi:type="xsd:double"&gt;-8.2818985&lt;/D&gt;&lt;D xsi:type="xsd:double"&gt;1.6703963&lt;/D&gt;&lt;D xsi:type="xsd:double"&gt;6.0691237&lt;/D&gt;&lt;D xsi:type="xsd:double"&gt;-11.708605&lt;/D&gt;&lt;D xsi:type="xsd:double"&gt;4.5904517&lt;/D&gt;&lt;D xsi:type="xsd:double"&gt;-1.5203655&lt;/D&gt;&lt;D xsi:type="xsd:double"&gt;0.8738637&lt;/D&gt;&lt;D xsi:type="xsd:double"&gt;1.8367052&lt;/D&gt;&lt;D xsi:type="xsd:double"&gt;5.638242&lt;/D&gt;&lt;D xsi:type="xsd:double"&gt;-6.3397465&lt;/D&gt;&lt;D xsi:type="xsd:double"&gt;-29.76569&lt;/D&gt;&lt;D xsi:type="xsd:double"&gt;2.3476124&lt;/D&gt;&lt;D xsi:type="xsd:double"&gt;4.6696186&lt;/D&gt;&lt;D xsi:type="xsd:double"&gt;12.235618&lt;/D&gt;&lt;D xsi:type="xsd:double"&gt;0.7829428&lt;/D&gt;&lt;D xsi:type="xsd:double"&gt;8.286274&lt;/D&gt;&lt;D xsi:type="xsd:double"&gt;-3.5577118&lt;/D&gt;&lt;D xsi:type="xsd:double"&gt;-0.5625427&lt;/D&gt;&lt;D xsi:type="xsd:double"&gt;4.692185&lt;/D&gt;&lt;D xsi:type="xsd:double"&gt;11.366331&lt;/D&gt;&lt;D xsi:type="xsd:double"&gt;0.1865387&lt;/D&gt;&lt;D xsi:type="xsd:double"&gt;8.908629&lt;/D&gt;&lt;D xsi:type="xsd:double"&gt;-4.4713316&lt;/D&gt;&lt;D xsi:type="xsd:double"&gt;-1.3491154&lt;/D&gt;&lt;D xsi:type="xsd:double"&gt;-2.0653129&lt;/D&gt;&lt;D xsi:type="xsd:double"&gt;-16.887737&lt;/D&gt;&lt;D xsi:type="xsd:double"&gt;-1.7634869&lt;/D&gt;&lt;D xsi:type="xsd:double"&gt;-9.99648&lt;/D&gt;&lt;D xsi:type="xsd:double"&gt;4.8103213&lt;/D&gt;&lt;D xsi:type="xsd:double"&gt;12.61195&lt;/D&gt;&lt;D xsi:type="xsd:double"&gt;-2.0212054&lt;/D&gt;&lt;D xsi:type="xsd:double"&gt;-2.6114345&lt;/D&gt;&lt;D xsi:type="xsd:double"&gt;18.841099&lt;/D&gt;&lt;D xsi:type="xsd:double"&gt;4.051447&lt;/D&gt;&lt;D xsi:type="xsd:double"&gt;6.082034&lt;/D&gt;&lt;D xsi:type="xsd:double"&gt;-5.3116617&lt;/D&gt;&lt;D xsi:type="xsd:double"&gt;-16.285055&lt;/D&gt;&lt;D xsi:type="xsd:double"&gt;-1.2728453&lt;/D&gt;&lt;D xsi:type="xsd:double"&gt;-14.793539&lt;/D&gt;&lt;D xsi:type="xsd:double"&gt;12.094402&lt;/D&gt;&lt;D xsi:type="xsd:double"&gt;-4.511279&lt;/D&gt;&lt;D xsi:type="xsd:double"&gt;-0.47243834&lt;/D&gt;&lt;D xsi:type="xsd:double"&gt;15.625&lt;/D&gt;&lt;D xsi:type="xsd:double"&gt;-2.9762208&lt;/D&gt;&lt;D xsi:type="xsd:double"&gt;13.096523&lt;/D&gt;&lt;D xsi:type="xsd:double"&gt;-6.091368&lt;/D&gt;&lt;D xsi:type="xsd:double"&gt;-3.5810769&lt;/D&gt;&lt;D xsi:type="xsd:double"&gt;10.581636&lt;/D&gt;&lt;D xsi:type="xsd:double"&gt;-2.7566493&lt;/D&gt;&lt;D xsi:type="xsd:double"&gt;4.8859596&lt;/D&gt;&lt;D xsi:type="xsd:double"&gt;3.5941482&lt;/D&gt;&lt;D xsi:type="xsd:double"&gt;-3.4080446&lt;/D&gt;&lt;D xsi:type="xsd:double"&gt;0.633502&lt;/D&gt;&lt;D xsi:type="xsd:double"&gt;-7.29422&lt;/D&gt;&lt;D xsi:type="xsd:double"&gt;4.6616673&lt;/D&gt;&lt;D xsi:type="xsd:double"&gt;10.110617&lt;/D&gt;&lt;D xsi:type="xsd:double"&gt;0.09177923&lt;/D&gt;&lt;D xsi:type="xsd:double"&gt;5.7273865&lt;/D&gt;&lt;D xsi:type="xsd:double"&gt;11.696792&lt;/D&gt;&lt;D xsi:type="xsd:double"&gt;0.6098032&lt;/D&gt;&lt;D xsi:type="xsd:double"&gt;11.932337&lt;/D&gt;&lt;/FQL&gt;&lt;FQL&gt;&lt;Q&gt;MCHI^FG_TOTAL_RETURNC(0,-1AM)&lt;/Q&gt;&lt;R&gt;1&lt;/R&gt;&lt;C&gt;1&lt;/C&gt;&lt;D xsi:type="xsd:double"&gt;21.516382&lt;/D&gt;&lt;/FQL&gt;&lt;FQL&gt;&lt;Q&gt;CNYA^FMA_EVAL_EBITDA(NTMA,0,,,"PORTAGG","MEANR")&lt;/Q&gt;&lt;R&gt;1&lt;/R&gt;&lt;C&gt;1&lt;/C&gt;&lt;D xsi:type="xsd:double"&gt;10.3476770183737&lt;/D&gt;&lt;/FQL&gt;&lt;FQL&gt;&lt;Q&gt;EWM^FG_TOTAL_RETURNC(0,-1AM)&lt;/Q&gt;&lt;R&gt;1&lt;/R&gt;&lt;C&gt;1&lt;/C&gt;&lt;D xsi:type="xsd:double"&gt;8.178436&lt;/D&gt;&lt;/FQL&gt;&lt;FQL&gt;&lt;Q&gt;EWJ^FMA_PCT_ABOVE_MAVG(200,0,,,,"PORTAGG")&lt;/Q&gt;&lt;R&gt;1&lt;/R&gt;&lt;C&gt;1&lt;/C&gt;&lt;D xsi:type="xsd:double"&gt;70.1834862385321&lt;/D&gt;&lt;/FQL&gt;&lt;FQL&gt;&lt;Q&gt;EWT^FMA_COS_DOWN("EPS","1M",+1,NOW,,,"PORTAGG","MEANR")&lt;/Q&gt;&lt;R&gt;1&lt;/R&gt;&lt;C&gt;1&lt;/C&gt;&lt;D xsi:type="xsd:double"&gt;33&lt;/D&gt;&lt;/FQL&gt;&lt;FQL&gt;&lt;Q&gt;TRYBR10Y-FDS^FG_YIELD(0,,,,"YTM")&lt;/Q&gt;&lt;R&gt;1&lt;/R&gt;&lt;C&gt;1&lt;/C&gt;&lt;D xsi:type="xsd:double"&gt;11.853407&lt;/D&gt;&lt;/FQL&gt;&lt;FQL&gt;&lt;Q&gt;KSA^FMA_DIV_YLD(NTMA,-10AY,0,AM,"PORTAGG","MEANR")&lt;/Q&gt;&lt;R&gt;121&lt;/R&gt;&lt;C&gt;1&lt;/C&gt;&lt;D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xsi:type="xsd:double"&gt;4.29420047613691&lt;/D&gt;&lt;D xsi:type="xsd:double"&gt;4.75878536593248&lt;/D&gt;&lt;D xsi:type="xsd:double"&gt;4.60500563592825&lt;/D&gt;&lt;D xsi:type="xsd:double"&gt;5.31237297909772&lt;/D&gt;&lt;D xsi:type="xsd:double"&gt;5.24195337051021&lt;/D&gt;&lt;D xsi:type="xsd:double"&gt;4.62337024056647&lt;/D&gt;&lt;D xsi:type="xsd:double"&gt;4.52908000169991&lt;/D&gt;&lt;D xsi:type="xsd:double"&gt;4.13841588525972&lt;/D&gt;&lt;D xsi:type="xsd:double"&gt;4.09933278824744&lt;/D&gt;&lt;D xsi:type="xsd:double"&gt;4.17635926473485&lt;/D&gt;&lt;D xsi:type="xsd:double"&gt;4.49443187826815&lt;/D&gt;&lt;D xsi:type="xsd:double"&gt;4.65766096999669&lt;/D&gt;&lt;D xsi:type="xsd:double"&gt;4.99739643644663&lt;/D&gt;&lt;D xsi:type="xsd:double"&gt;4.21824479302035&lt;/D&gt;&lt;D xsi:type="xsd:double"&gt;3.89082145041814&lt;/D&gt;&lt;D xsi:type="xsd:double"&gt;3.82865718924876&lt;/D&gt;&lt;D xsi:type="xsd:double"&gt;3.76229850007478&lt;/D&gt;&lt;D xsi:type="xsd:double"&gt;3.97020161387718&lt;/D&gt;&lt;D xsi:type="xsd:double"&gt;4.01005784638052&lt;/D&gt;&lt;D xsi:type="xsd:double"&gt;4.06293354955825&lt;/D&gt;&lt;D xsi:type="xsd:double"&gt;3.98166013901819&lt;/D&gt;&lt;D xsi:type="xsd:double"&gt;3.70901381299924&lt;/D&gt;&lt;D xsi:type="xsd:double"&gt;4.05670034515323&lt;/D&gt;&lt;D xsi:type="xsd:double"&gt;4.19045273329922&lt;/D&gt;&lt;D xsi:type="xsd:double"&gt;4.41043058622077&lt;/D&gt;&lt;D xsi:type="xsd:double"&gt;4.34809194475481&lt;/D&gt;&lt;D xsi:type="xsd:double"&gt;4.34769624952011&lt;/D&gt;&lt;D xsi:type="xsd:double"&gt;4.15307287940908&lt;/D&gt;&lt;D xsi:type="xsd:double"&gt;4.23053411055241&lt;/D&gt;&lt;D xsi:type="xsd:double"&gt;3.9790367888955&lt;/D&gt;&lt;D xsi:type="xsd:double"&gt;3.81053718803984&lt;/D&gt;&lt;D xsi:type="xsd:double"&gt;3.84457040634406&lt;/D&gt;&lt;D xsi:type="xsd:double"&gt;3.74743145853351&lt;/D&gt;&lt;D xsi:type="xsd:double"&gt;3.7623569370354&lt;/D&gt;&lt;D xsi:type="xsd:double"&gt;4.14746897139404&lt;/D&gt;&lt;D xsi:type="xsd:double"&gt;4.43180325094574&lt;/D&gt;&lt;D xsi:type="xsd:double"&gt;4.33257447076246&lt;/D&gt;&lt;D xsi:type="xsd:double"&gt;4.41798152362856&lt;/D&gt;&lt;D xsi:type="xsd:double"&gt;4.15439665740579&lt;/D&gt;&lt;D xsi:type="xsd:double"&gt;3.92118167329771&lt;/D&gt;&lt;D xsi:type="xsd:double"&gt;3.88813806913115&lt;/D&gt;&lt;D xsi:type="xsd:double"&gt;3.87122728110984&lt;/D&gt;&lt;D xsi:type="xsd:double"&gt;3.65920376541401&lt;/D&gt;&lt;D xsi:type="xsd:double"&gt;3.8975753322706&lt;/D&gt;&lt;D xsi:type="xsd:double"&gt;3.78195420402769&lt;/D&gt;&lt;D xsi:type="xsd:double"&gt;3.75877539438422&lt;/D&gt;&lt;D xsi:type="xsd:double"&gt;3.98353471205166&lt;/D&gt;&lt;D xsi:type="xsd:double"&gt;4.32276726511505&lt;/D&gt;&lt;D xsi:type="xsd:double"&gt;4.35975812239053&lt;/D&gt;&lt;D xsi:type="xsd:double"&gt;4.13422124824949&lt;/D&gt;&lt;D xsi:type="xsd:double"&gt;4.0878315183911&lt;/D&gt;&lt;D xsi:type="xsd:double"&gt;3.95507481556465&lt;/D&gt;&lt;D xsi:type="xsd:double"&gt;4.39161321788262&lt;/D&gt;&lt;D xsi:type="xsd:double"&gt;5.65684790036612&lt;/D&gt;&lt;D xsi:type="xsd:double"&gt;4.84348307639818&lt;/D&gt;&lt;D xsi:type="xsd:double"&gt;4.57588222411921&lt;/D&gt;&lt;D xsi:type="xsd:double"&gt;3.95802190105857&lt;/D&gt;&lt;D xsi:type="xsd:double"&gt;3.87150583450062&lt;/D&gt;&lt;D xsi:type="xsd:double"&gt;3.61687501854701&lt;/D&gt;&lt;D xsi:type="xsd:double"&gt;3.39441863264665&lt;/D&gt;&lt;D xsi:type="xsd:double"&gt;3.29523789080898&lt;/D&gt;&lt;D xsi:type="xsd:double"&gt;3.40765208357565&lt;/D&gt;&lt;D xsi:type="xsd:double"&gt;3.47722335750228&lt;/D&gt;&lt;D xsi:type="xsd:double"&gt;3.48966129843416&lt;/D&gt;&lt;D xsi:type="xsd:double"&gt;3.49485133601544&lt;/D&gt;&lt;D xsi:type="xsd:double"&gt;3.47312283621115&lt;/D&gt;&lt;D xsi:type="xsd:double"&gt;3.35261686385978&lt;/D&gt;&lt;D xsi:type="xsd:double"&gt;3.29714617431101&lt;/D&gt;&lt;D xsi:type="xsd:double"&gt;3.20778524088448&lt;/D&gt;&lt;D xsi:type="xsd:double"&gt;3.28245161054067&lt;/D&gt;&lt;D xsi:type="xsd:double"&gt;3.12556942449081&lt;/D&gt;&lt;D xsi:type="xsd:double"&gt;3.05331717831741&lt;/D&gt;&lt;D xsi:type="xsd:double"&gt;2.85486500168158&lt;/D&gt;&lt;D xsi:type="xsd:double"&gt;3.00638549688649&lt;/D&gt;&lt;D xsi:type="xsd:double"&gt;3.21517494060273&lt;/D&gt;&lt;D xsi:type="xsd:double"&gt;3.03524780687036&lt;/D&gt;&lt;D xsi:type="xsd:double"&gt;2.98825458909386&lt;/D&gt;&lt;D xsi:type="xsd:double"&gt;2.91389909999733&lt;/D&gt;&lt;D xsi:type="xsd:double"&gt;2.74639124769376&lt;/D&gt;&lt;D xsi:type="xsd:double"&gt;2.88002877224376&lt;/D&gt;&lt;D xsi:type="xsd:double"&gt;3.12540911593551&lt;/D&gt;&lt;D xsi:type="xsd:double"&gt;3.44501987562329&lt;/D&gt;&lt;D xsi:type="xsd:double"&gt;3.05432986730892&lt;/D&gt;&lt;D xsi:type="xsd:double"&gt;3.31702598346265&lt;/D&gt;&lt;D xsi:type="xsd:double"&gt;3.40071267296368&lt;/D&gt;&lt;D xsi:type="xsd:double"&gt;3.49392614639583&lt;/D&gt;&lt;D xsi:type="xsd:double"&gt;3.80163978207043&lt;/D&gt;&lt;D xsi:type="xsd:double"&gt;3.66177707025276&lt;/D&gt;&lt;D xsi:type="xsd:double"&gt;3.70339380905747&lt;/D&gt;&lt;D xsi:type="xsd:double"&gt;3.93805881004037&lt;/D&gt;&lt;D xsi:type="xsd:double"&gt;3.43670440602899&lt;/D&gt;&lt;D xsi:type="xsd:double"&gt;3.46042712964491&lt;/D&gt;&lt;D xsi:type="xsd:double"&gt;3.43870894323078&lt;/D&gt;&lt;D xsi:type="xsd:double"&gt;3.36830619780292&lt;/D&gt;&lt;D xsi:type="xsd:double"&gt;3.58556467459409&lt;/D&gt;&lt;D xsi:type="xsd:double"&gt;3.68042510282011&lt;/D&gt;&lt;D xsi:type="xsd:double"&gt;3.87495501818867&lt;/D&gt;&lt;D xsi:type="xsd:double"&gt;3.76140812910686&lt;/D&gt;&lt;D xsi:type="xsd:double"&gt;3.64026046163091&lt;/D&gt;&lt;D xsi:type="xsd:double"&gt;3.43093408614172&lt;/D&gt;&lt;D xsi:type="xsd:double"&gt;3.31609061831295&lt;/D&gt;&lt;D xsi:type="xsd:double"&gt;3.3133666613283&lt;/D&gt;&lt;D xsi:type="xsd:double"&gt;3.4484479306654&lt;/D&gt;&lt;D xsi:type="xsd:double"&gt;3.61284958179253&lt;/D&gt;&lt;/FQL&gt;&lt;FQL&gt;&lt;Q&gt;MCHI^PERCENT_CHANGE(FMA_EPS(+1,0,,,,"PORTAGG","MEAN"),FMA_EPS(+1,-3AM,,,,"PORTAGG","MEAN"))&lt;/Q&gt;&lt;R&gt;1&lt;/R&gt;&lt;C&gt;1&lt;/C&gt;&lt;D xsi:type="xsd:double"&gt;-0.267823062399829&lt;/D&gt;&lt;/FQL&gt;&lt;FQL&gt;&lt;Q&gt;USDPLN^STD(FG_PRICE_CHANGE(0,-1AY,AM))&lt;/Q&gt;&lt;R&gt;1&lt;/R&gt;&lt;C&gt;1&lt;/C&gt;&lt;D xsi:type="xsd:double"&gt;3.32620303592614&lt;/D&gt;&lt;/FQL&gt;&lt;FQL&gt;&lt;Q&gt;URTH^PERCENT_CHANGE(FMA_EPS(+1,0,,,,"PORTAGG","MEAN"),FMA_EPS(+1,-3AM,,,,"PORTAGG","MEAN"))&lt;/Q&gt;&lt;R&gt;1&lt;/R&gt;&lt;C&gt;1&lt;/C&gt;&lt;D xsi:type="xsd:double"&gt;0.82213971173178&lt;/D&gt;&lt;/FQL&gt;&lt;FQL&gt;&lt;Q&gt;TRYSA10Y-FDS^PCTCHG(FG_YIELD(0,,,,"YTM"),FG_YIELD(-1AM,,,,"YTM"))&lt;/Q&gt;&lt;R&gt;1&lt;/R&gt;&lt;C&gt;1&lt;/C&gt;&lt;D xsi:type="xsd:double"&gt;-6.1925406&lt;/D&gt;&lt;/FQL&gt;&lt;FQL&gt;&lt;Q&gt;TIOS-FDS^FG_PRICE_CHANGE(0,-1AM)&lt;/Q&gt;&lt;R&gt;1&lt;/R&gt;&lt;C&gt;1&lt;/C&gt;&lt;D xsi:type="xsd:double"&gt;8.90027958993476&lt;/D&gt;&lt;/FQL&gt;&lt;FQL&gt;&lt;Q&gt;MCHI^PERCENT_CHANGE(FMA_EPS(+1,0,,,,"PORTAGG","MEAN"),FMA_EPS(+1,-1AM,,,,"PORTAGG","MEAN"))&lt;/Q&gt;&lt;R&gt;1&lt;/R&gt;&lt;C&gt;1&lt;/C&gt;&lt;D xsi:type="xsd:double"&gt;2.04588019031491&lt;/D&gt;&lt;/FQL&gt;&lt;FQL&gt;&lt;Q&gt;EWM^FMA_COS_DOWN("EPS","1M",+1,NOW,,,"PORTAGG","MEANR")&lt;/Q&gt;&lt;R&gt;1&lt;/R&gt;&lt;C&gt;1&lt;/C&gt;&lt;D xsi:type="xsd:double"&gt;11&lt;/D&gt;&lt;/FQL&gt;&lt;FQL&gt;&lt;Q&gt;CNYA^FMA_DIV_YLD(NTMA,NOW,NOW,M,"PORTAGG","MEANR")&lt;/Q&gt;&lt;R&gt;1&lt;/R&gt;&lt;C&gt;1&lt;/C&gt;&lt;D xsi:type="xsd:double"&gt;2.81931254910276&lt;/D&gt;&lt;/FQL&gt;&lt;FQL&gt;&lt;Q&gt;EPHE^P_PRICE(0)/P_PRICE_LOW_PR(0,,,,,,"PRICE","INTRA","52W")-1&lt;/Q&gt;&lt;R&gt;1&lt;/R&gt;&lt;C&gt;1&lt;/C&gt;&lt;D xsi:type="xsd:double"&gt;0.11965442&lt;/D&gt;&lt;/FQL&gt;&lt;FQL&gt;&lt;Q&gt;WL-FDS^FG_PRICE_CHANGE(0,-1AY)&lt;/Q&gt;&lt;R&gt;1&lt;/R&gt;&lt;C&gt;1&lt;/C&gt;&lt;D xsi:type="xsd:double"&gt;-24.8700295068147&lt;/D&gt;&lt;/FQL&gt;&lt;FQL&gt;&lt;Q&gt;MCHI^FMA_PCT_ABOVE_MAVG(200,0,,,,"PORTAGG")&lt;/Q&gt;&lt;R&gt;1&lt;/R&gt;&lt;C&gt;1&lt;/C&gt;&lt;D xsi:type="xsd:double"&gt;59.2705167173252&lt;/D&gt;&lt;/FQL&gt;&lt;FQL&gt;&lt;Q&gt;EWW^FMA_DIV_YLD(NTMA,NOW,NOW,M,"PORTAGG","MEANR")&lt;/Q&gt;&lt;R&gt;1&lt;/R&gt;&lt;C&gt;1&lt;/C&gt;&lt;D xsi:type="xsd:double"&gt;4.17985143666063&lt;/D&gt;&lt;/FQL&gt;&lt;FQL&gt;&lt;Q&gt;UAE^FG_PRICE(0)&lt;/Q&gt;&lt;R&gt;1&lt;/R&gt;&lt;C&gt;1&lt;/C&gt;&lt;D xsi:type="xsd:double"&gt;14.38&lt;/D&gt;&lt;/FQL&gt;&lt;FQL&gt;&lt;Q&gt;TRYAE10Y-FDS^PCTCHG(FG_YIELD(0,,,,"YTM"),FG_YIELD(-3AM,,,,"YTM"))&lt;/Q&gt;&lt;R&gt;0&lt;/R&gt;&lt;C&gt;0&lt;/C&gt;&lt;/FQL&gt;&lt;FQL&gt;&lt;Q&gt;TUR^FG_COMPANY_NAME&lt;/Q&gt;&lt;R&gt;1&lt;/R&gt;&lt;C&gt;1&lt;/C&gt;&lt;D xsi:type="xsd:string"&gt;iShares MSCI Turkey ETF&lt;/D&gt;&lt;/FQL&gt;&lt;FQL&gt;&lt;Q&gt;VGK^FMA_PCT_ABOVE_MAVG(200,0,,,,"PORTAGG")&lt;/Q&gt;&lt;R&gt;1&lt;/R&gt;&lt;C&gt;1&lt;/C&gt;&lt;D xsi:type="xsd:double"&gt;69.2368839427663&lt;/D&gt;&lt;/FQL&gt;&lt;FQL&gt;&lt;Q&gt;REFAEREPO-FDS^(SUBARRAY(NOT_NA(NO_REPEAT_F(FG_YIELD(NOW,-10AY,D))),0,1)-SUBARRAY(NOT_NA(NO_REPEAT_F(FG_YIELD(NOW,-10AY,D))),1,1))*100&lt;/Q&gt;&lt;R&gt;1&lt;/R&gt;&lt;C&gt;1&lt;/C&gt;&lt;D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xsi:type="xsd:double"&gt;25&lt;/D&gt;&lt;/FQL&gt;&lt;FQL&gt;&lt;Q&gt;TUR^FMA_DIV_YLD(NTMA,NOW,NOW,M,"PORTAGG","MEANR")&lt;/Q&gt;&lt;R&gt;1&lt;/R&gt;&lt;C&gt;1&lt;/C&gt;&lt;D xsi:type="xsd:double"&gt;4.15922734408353&lt;/D&gt;&lt;/FQL&gt;&lt;FQL&gt;&lt;Q&gt;USDINR^FG_PRICE(0)&lt;/Q&gt;&lt;R&gt;1&lt;/R&gt;&lt;C&gt;1&lt;/C&gt;&lt;D xsi:type="xsd:double"&gt;83.33625&lt;/D&gt;&lt;/FQL&gt;&lt;FQL&gt;&lt;Q&gt;QAT^FMA_DIV_YLD(NTMA,-10AY,0,AM,"PORTAGG","MEANR")&lt;/Q&gt;&lt;R&gt;121&lt;/R&gt;&lt;C&gt;1&lt;/C&gt;&lt;D xsi:type="xsd:string"&gt;@NA&lt;/D&gt;&lt;D xsi:type="xsd:double"&gt;4.08172842965762&lt;/D&gt;&lt;D xsi:type="xsd:double"&gt;3.94059217011309&lt;/D&gt;&lt;D xsi:type="xsd:double"&gt;3.96316477473437&lt;/D&gt;&lt;D xsi:type="xsd:double"&gt;3.92152978380584&lt;/D&gt;&lt;D xsi:type="xsd:double"&gt;4.25418508877838&lt;/D&gt;&lt;D xsi:type="xsd:double"&gt;4.03695503221415&lt;/D&gt;&lt;D xsi:type="xsd:double"&gt;4.87523975271151&lt;/D&gt;&lt;D xsi:type="xsd:double"&gt;4.70438429196102&lt;/D&gt;&lt;D xsi:type="xsd:double"&gt;4.10381868425641&lt;/D&gt;&lt;D xsi:type="xsd:double"&gt;4.43168647366471&lt;/D&gt;&lt;D xsi:type="xsd:double"&gt;4.53462125896666&lt;/D&gt;&lt;D xsi:type="xsd:double"&gt;4.45509138101724&lt;/D&gt;&lt;D xsi:type="xsd:double"&gt;4.6782021156283&lt;/D&gt;&lt;D xsi:type="xsd:double"&gt;4.6352944494029&lt;/D&gt;&lt;D xsi:type="xsd:double"&gt;4.81576532451932&lt;/D&gt;&lt;D xsi:type="xsd:double"&gt;4.96177703469487&lt;/D&gt;&lt;D xsi:type="xsd:double"&gt;4.82629569533722&lt;/D&gt;&lt;D xsi:type="xsd:double"&gt;5.22007097170813&lt;/D&gt;&lt;D xsi:type="xsd:double"&gt;5.68863070538659&lt;/D&gt;&lt;D xsi:type="xsd:double"&gt;6.08824992391575&lt;/D&gt;&lt;D xsi:type="xsd:double"&gt;5.30764215266101&lt;/D&gt;&lt;D xsi:type="xsd:double"&gt;4.19708455849606&lt;/D&gt;&lt;D xsi:type="xsd:double"&gt;4.24509113555381&lt;/D&gt;&lt;D xsi:type="xsd:double"&gt;4.30104912497989&lt;/D&gt;&lt;D xsi:type="xsd:double"&gt;4.27164876486514&lt;/D&gt;&lt;D xsi:type="xsd:double"&gt;4.0770864992633&lt;/D&gt;&lt;D xsi:type="xsd:double"&gt;3.61431887496417&lt;/D&gt;&lt;D xsi:type="xsd:double"&gt;3.91731088256744&lt;/D&gt;&lt;D xsi:type="xsd:double"&gt;3.9137674778051&lt;/D&gt;&lt;D xsi:type="xsd:double"&gt;4.14963853160012&lt;/D&gt;&lt;D xsi:type="xsd:double"&gt;3.96090281408718&lt;/D&gt;&lt;D xsi:type="xsd:double"&gt;3.69897649033315&lt;/D&gt;&lt;D xsi:type="xsd:double"&gt;3.72473641547624&lt;/D&gt;&lt;D xsi:type="xsd:double"&gt;3.85666512334892&lt;/D&gt;&lt;D xsi:type="xsd:double"&gt;3.88874206995706&lt;/D&gt;&lt;D xsi:type="xsd:double"&gt;3.87662330503011&lt;/D&gt;&lt;D xsi:type="xsd:double"&gt;4.32578754475882&lt;/D&gt;&lt;D xsi:type="xsd:double"&gt;4.21508616989553&lt;/D&gt;&lt;D xsi:type="xsd:double"&gt;4.25545130583929&lt;/D&gt;&lt;D xsi:type="xsd:double"&gt;4.70176260925766&lt;/D&gt;&lt;D xsi:type="xsd:double"&gt;4.56033259223969&lt;/D&gt;&lt;D xsi:type="xsd:double"&gt;4.65580235692523&lt;/D&gt;&lt;D xsi:type="xsd:double"&gt;4.46121106861248&lt;/D&gt;&lt;D xsi:type="xsd:double"&gt;4.02577408363981&lt;/D&gt;&lt;D xsi:type="xsd:double"&gt;4.55566108992938&lt;/D&gt;&lt;D xsi:type="xsd:double"&gt;4.84426773358456&lt;/D&gt;&lt;D xsi:type="xsd:double"&gt;4.79432488736114&lt;/D&gt;&lt;D xsi:type="xsd:double"&gt;4.76744840839869&lt;/D&gt;&lt;D xsi:type="xsd:double"&gt;4.82307512674845&lt;/D&gt;&lt;D xsi:type="xsd:double"&gt;4.65104341334917&lt;/D&gt;&lt;D xsi:type="xsd:double"&gt;4.57836209980034&lt;/D&gt;&lt;D xsi:type="xsd:double"&gt;4.35327403196917&lt;/D&gt;&lt;D xsi:type="xsd:double"&gt;4.29335261308679&lt;/D&gt;&lt;D xsi:type="xsd:double"&gt;4.34960863092659&lt;/D&gt;&lt;D xsi:type="xsd:double"&gt;4.49050121063533&lt;/D&gt;&lt;D xsi:type="xsd:double"&gt;4.37536236976462&lt;/D&gt;&lt;D xsi:type="xsd:double"&gt;4.67398507871439&lt;/D&gt;&lt;D xsi:type="xsd:double"&gt;4.67082993884446&lt;/D&gt;&lt;D xsi:type="xsd:double"&gt;4.32567059539008&lt;/D&gt;&lt;D xsi:type="xsd:double"&gt;4.47254344877878&lt;/D&gt;&lt;D xsi:type="xsd:double"&gt;4.15833077724693&lt;/D&gt;&lt;D xsi:type="xsd:double"&gt;4.11956913745162&lt;/D&gt;&lt;D xsi:type="xsd:double"&gt;4.50884814547615&lt;/D&gt;&lt;D xsi:type="xsd:double"&gt;4.13244381353846&lt;/D&gt;&lt;D xsi:type="xsd:double"&gt;4.08933961829777&lt;/D&gt;&lt;D xsi:type="xsd:double"&gt;4.08803988749127&lt;/D&gt;&lt;D xsi:type="xsd:double"&gt;4.04736417913168&lt;/D&gt;&lt;D xsi:type="xsd:double"&gt;3.8897041573634&lt;/D&gt;&lt;D xsi:type="xsd:double"&gt;4.4149890429091&lt;/D&gt;&lt;D xsi:type="xsd:double"&gt;4.73540215334479&lt;/D&gt;&lt;D xsi:type="xsd:double"&gt;4.46307294559949&lt;/D&gt;&lt;D xsi:type="xsd:double"&gt;4.22360793185833&lt;/D&gt;&lt;D xsi:type="xsd:double"&gt;3.91830739266304&lt;/D&gt;&lt;D xsi:type="xsd:double"&gt;3.79264676503694&lt;/D&gt;&lt;D xsi:type="xsd:double"&gt;3.61075671215673&lt;/D&gt;&lt;D xsi:type="xsd:double"&gt;3.47822000995664&lt;/D&gt;&lt;D xsi:type="xsd:double"&gt;3.51071893367124&lt;/D&gt;&lt;D xsi:type="xsd:double"&gt;3.66183323069892&lt;/D&gt;&lt;D xsi:type="xsd:double"&gt;3.64455823155509&lt;/D&gt;&lt;D xsi:type="xsd:double"&gt;3.73605704361118&lt;/D&gt;&lt;D xsi:type="xsd:double"&gt;3.80789547919413&lt;/D&gt;&lt;D xsi:type="xsd:double"&gt;3.91705754940835&lt;/D&gt;&lt;D xsi:type="xsd:double"&gt;3.68625037812171&lt;/D&gt;&lt;D xsi:type="xsd:double"&gt;3.80680023757905&lt;/D&gt;&lt;D xsi:type="xsd:double"&gt;3.85575882073929&lt;/D&gt;&lt;D xsi:type="xsd:double"&gt;3.90248707323582&lt;/D&gt;&lt;D xsi:type="xsd:double"&gt;3.87273421960336&lt;/D&gt;&lt;D xsi:type="xsd:double"&gt;4.09515172575273&lt;/D&gt;&lt;D xsi:type="xsd:double"&gt;3.829164611125&lt;/D&gt;&lt;D xsi:type="xsd:double"&gt;3.82681164276236&lt;/D&gt;&lt;D xsi:type="xsd:double"&gt;3.99637489761264&lt;/D&gt;&lt;D xsi:type="xsd:double"&gt;3.87394235540587&lt;/D&gt;&lt;D xsi:type="xsd:double"&gt;3.97810853974423&lt;/D&gt;&lt;D xsi:type="xsd:double"&gt;3.71840962792135&lt;/D&gt;&lt;D xsi:type="xsd:double"&gt;3.65043921026572&lt;/D&gt;&lt;D xsi:type="xsd:double"&gt;4.07951547010468&lt;/D&gt;&lt;D xsi:type="xsd:double"&gt;4.43126991224355&lt;/D&gt;&lt;D xsi:type="xsd:double"&gt;4.39301073120336&lt;/D&gt;&lt;D xsi:type="xsd:double"&gt;3.64385950821172&lt;/D&gt;&lt;D xsi:type="xsd:double"&gt;3.84449856017661&lt;/D&gt;&lt;D xsi:type="xsd:double"&gt;4.02612894118758&lt;/D&gt;&lt;D xsi:type="xsd:double"&gt;4.14785608735549&lt;/D&gt;&lt;D xsi:type="xsd:double"&gt;4.69032573954362&lt;/D&gt;&lt;D xsi:type="xsd:double"&gt;4.76195106021836&lt;/D&gt;&lt;D xsi:type="xsd:double"&gt;4.69929151085292&lt;/D&gt;&lt;D xsi:type="xsd:double"&gt;5.04109386107177&lt;/D&gt;&lt;D xsi:type="xsd:double"&gt;5.03988219077065&lt;/D&gt;&lt;D xsi:type="xsd:double"&gt;4.58458060012418&lt;/D&gt;&lt;D xsi:type="xsd:double"&gt;4.66085418732496&lt;/D&gt;&lt;D xsi:type="xsd:double"&gt;4.72803124520592&lt;/D&gt;&lt;D xsi:type="xsd:double"&gt;4.51887718932912&lt;/D&gt;&lt;D xsi:type="xsd:double"&gt;4.69399905244571&lt;/D&gt;&lt;D xsi:type="xsd:double"&gt;4.82453134589598&lt;/D&gt;&lt;D xsi:type="xsd:double"&gt;4.82458300564202&lt;/D&gt;&lt;D xsi:type="xsd:double"&gt;5.01619695862176&lt;/D&gt;&lt;D xsi:type="xsd:double"&gt;4.76284030470414&lt;/D&gt;&lt;D xsi:type="xsd:double"&gt;4.81861668669296&lt;/D&gt;&lt;D xsi:type="xsd:double"&gt;4.81883741238565&lt;/D&gt;&lt;D xsi:type="xsd:double"&gt;5.67935131863842&lt;/D&gt;&lt;D xsi:type="xsd:double"&gt;5.82851328325208&lt;/D&gt;&lt;/FQL&gt;&lt;FQL&gt;&lt;Q&gt;KSA^FG_TOTAL_RETURNC(0,-12AM)&lt;/Q&gt;&lt;R&gt;1&lt;/R&gt;&lt;C&gt;1&lt;/C&gt;&lt;D xsi:type="xsd:double"&gt;5.5571556&lt;/D&gt;&lt;/FQL&gt;&lt;FQL&gt;&lt;Q&gt;EPHE^FG_TOTAL_RETURNC(0,-6AM)&lt;/Q&gt;&lt;R&gt;1&lt;/R&gt;&lt;C&gt;1&lt;/C&gt;&lt;D xsi:type="xsd:double"&gt;4.7828794&lt;/D&gt;&lt;/FQL&gt;&lt;FQL&gt;&lt;Q&gt;TRYMX10Y-FDS^FG_YIELD(0,,,,"YTM")&lt;/Q&gt;&lt;R&gt;1&lt;/R&gt;&lt;C&gt;1&lt;/C&gt;&lt;D xsi:type="xsd:double"&gt;9.656&lt;/D&gt;&lt;/FQL&gt;&lt;FQL&gt;&lt;Q&gt;QAT^FG_COMPANY_NAME&lt;/Q&gt;&lt;R&gt;1&lt;/R&gt;&lt;C&gt;1&lt;/C&gt;&lt;D xsi:type="xsd:string"&gt;iShares MSCI Qatar ETF&lt;/D&gt;&lt;/FQL&gt;&lt;FQL&gt;&lt;Q&gt;USDBRL^FG_PRICE(0)&lt;/Q&gt;&lt;R&gt;1&lt;/R&gt;&lt;C&gt;1&lt;/C&gt;&lt;D xsi:type="xsd:double"&gt;5.1129&lt;/D&gt;&lt;/FQL&gt;&lt;FQL&gt;&lt;Q&gt;USDCNH^FG_COMPANY_NAME&lt;/Q&gt;&lt;R&gt;1&lt;/R&gt;&lt;C&gt;1&lt;/C&gt;&lt;D xsi:type="xsd:string"&gt;Chinese Offshore Renminbi per U.S. Dollar&lt;/D&gt;&lt;/FQL&gt;&lt;FQL&gt;&lt;Q&gt;PLATI-FDS^FG_PRICE_CHANGE(0,-6AM)&lt;/Q&gt;&lt;R&gt;1&lt;/R&gt;&lt;C&gt;1&lt;/C&gt;&lt;D xsi:type="xsd:double"&gt;17.7900552486188&lt;/D&gt;&lt;/FQL&gt;&lt;FQL&gt;&lt;Q&gt;TUR^FG_PRICE(0)&lt;/Q&gt;&lt;R&gt;1&lt;/R&gt;&lt;C&gt;1&lt;/C&gt;&lt;D xsi:type="xsd:double"&gt;43.15&lt;/D&gt;&lt;/FQL&gt;&lt;FQL&gt;&lt;Q&gt;UAE^FG_TOTAL_RETURNC(0,-6AM)&lt;/Q&gt;&lt;R&gt;1&lt;/R&gt;&lt;C&gt;1&lt;/C&gt;&lt;D xsi:type="xsd:double"&gt;-3.5715282&lt;/D&gt;&lt;/FQL&gt;&lt;FQL&gt;&lt;Q&gt;EZA^PERCENT_CHANGE(FMA_EPS(+1,0,,,,"PORTAGG","MEAN"),FMA_EPS(+1,-3AM,,,,"PORTAGG","MEAN"))&lt;/Q&gt;&lt;R&gt;1&lt;/R&gt;&lt;C&gt;1&lt;/C&gt;&lt;D xsi:type="xsd:double"&gt;4.45768577185187&lt;/D&gt;&lt;/FQL&gt;&lt;FQL&gt;&lt;Q&gt;EPHE^PERCENT_CHANGE(FMA_EPS(+1,0,,,,"PORTAGG","MEAN"),FMA_EPS(+1,-3AM,,,,"PORTAGG","MEAN"))&lt;/Q&gt;&lt;R&gt;1&lt;/R&gt;&lt;C&gt;1&lt;/C&gt;&lt;D xsi:type="xsd:double"&gt;-1.10779444713832&lt;/D&gt;&lt;/FQL&gt;&lt;FQL&gt;&lt;Q&gt;SPY^FMA_COS_DOWN("EPS","1M",+1,NOW,,,"PORTAGG","MEANR")&lt;/Q&gt;&lt;R&gt;1&lt;/R&gt;&lt;C&gt;1&lt;/C&gt;&lt;D xsi:type="xsd:double"&gt;168&lt;/D&gt;&lt;/FQL&gt;&lt;FQL&gt;&lt;Q&gt;REFAEREPO-FDS^PROPER_NAME(0,,,"SECURITY","NAME")&lt;/Q&gt;&lt;R&gt;1&lt;/R&gt;&lt;C&gt;1&lt;/C&gt;&lt;D xsi:type="xsd:string"&gt;United Arab Emirates Repo Rate&lt;/D&gt;&lt;/FQL&gt;&lt;FQL&gt;&lt;Q&gt;TRYQA10Y-FDS^PCTCHG(FG_YIELD(0,,,,"YTM"),FG_YIELD(-3AM,,,,"YTM"))&lt;/Q&gt;&lt;R&gt;0&lt;/R&gt;&lt;C&gt;0&lt;/C&gt;&lt;/FQL&gt;&lt;FQL&gt;&lt;Q&gt;EWT^FG_FCF_YIELD_NTM(0)&lt;/Q&gt;&lt;R&gt;1&lt;/R&gt;&lt;C&gt;1&lt;/C&gt;&lt;D xsi:type="xsd:double"&gt;3.985221905624&lt;/D&gt;&lt;/FQL&gt;&lt;FQL&gt;&lt;Q&gt;CC_SA^FG_COMPANY_NAME&lt;/Q&gt;&lt;R&gt;1&lt;/R&gt;&lt;C&gt;1&lt;/C&gt;&lt;D xsi:type="xsd:string"&gt;Saudi Arabia&lt;/D&gt;&lt;/FQL&gt;&lt;FQL&gt;&lt;Q&gt;MCHI^FMA_PE(NTMA,-10AY,0,AM,"PORTAGG","MEANR")&lt;/Q&gt;&lt;R&gt;121&lt;/R&gt;&lt;C&gt;1&lt;/C&gt;&lt;D xsi:type="xsd:double"&gt;8.51185037624415&lt;/D&gt;&lt;D xsi:type="xsd:double"&gt;8.82262163426012&lt;/D&gt;&lt;D xsi:type="xsd:double"&gt;8.99556522807118&lt;/D&gt;&lt;D xsi:type="xsd:double"&gt;9.3442629396977&lt;/D&gt;&lt;D xsi:type="xsd:double"&gt;9.05242212836486&lt;/D&gt;&lt;D xsi:type="xsd:double"&gt;8.41030517995337&lt;/D&gt;&lt;D xsi:type="xsd:double"&gt;8.77614003397574&lt;/D&gt;&lt;D xsi:type="xsd:double"&gt;8.91849245290898&lt;/D&gt;&lt;D xsi:type="xsd:double"&gt;9.81443455595724&lt;/D&gt;&lt;D xsi:type="xsd:double"&gt;10.2295908165152&lt;/D&gt;&lt;D xsi:type="xsd:double"&gt;10.0094524766174&lt;/D&gt;&lt;D xsi:type="xsd:double"&gt;12.2489087043863&lt;/D&gt;&lt;D xsi:type="xsd:double"&gt;11.9455458489428&lt;/D&gt;&lt;D xsi:type="xsd:double"&gt;11.1382000989089&lt;/D&gt;&lt;D xsi:type="xsd:double"&gt;10.0075103271884&lt;/D&gt;&lt;D xsi:type="xsd:double"&gt;9.55715329458607&lt;/D&gt;&lt;D xsi:type="xsd:double"&gt;8.99711146372457&lt;/D&gt;&lt;D xsi:type="xsd:double"&gt;9.61367066077979&lt;/D&gt;&lt;D xsi:type="xsd:double"&gt;9.38547351030052&lt;/D&gt;&lt;D xsi:type="xsd:double"&gt;9.30508094510187&lt;/D&gt;&lt;D xsi:type="xsd:double"&gt;8.91882186067358&lt;/D&gt;&lt;D xsi:type="xsd:double"&gt;8.83675314966058&lt;/D&gt;&lt;D xsi:type="xsd:double"&gt;9.88675294676324&lt;/D&gt;&lt;D xsi:type="xsd:double"&gt;10.4405049102109&lt;/D&gt;&lt;D xsi:type="xsd:double"&gt;9.69574620926188&lt;/D&gt;&lt;D xsi:type="xsd:double"&gt;10.4893483015346&lt;/D&gt;&lt;D xsi:type="xsd:double"&gt;11.3765203310166&lt;/D&gt;&lt;D xsi:type="xsd:double"&gt;12.0812352375775&lt;/D&gt;&lt;D xsi:type="xsd:double"&gt;12.2988138479536&lt;/D&gt;&lt;D xsi:type="xsd:double"&gt;12.1353067004036&lt;/D&gt;&lt;D xsi:type="xsd:double"&gt;11.70930681044&lt;/D&gt;&lt;D xsi:type="xsd:double"&gt;11.4209222150253&lt;/D&gt;&lt;D xsi:type="xsd:double"&gt;11.7904044900946&lt;/D&gt;&lt;D xsi:type="xsd:double"&gt;12.4012146505036&lt;/D&gt;&lt;D xsi:type="xsd:double"&gt;12.6646871436865&lt;/D&gt;&lt;D xsi:type="xsd:double"&gt;12.4610370996034&lt;/D&gt;&lt;D xsi:type="xsd:double"&gt;12.8762272608748&lt;/D&gt;&lt;D xsi:type="xsd:double"&gt;12.8239964790709&lt;/D&gt;&lt;D xsi:type="xsd:double"&gt;13.2739535322275&lt;/D&gt;&lt;D xsi:type="xsd:double"&gt;13.4956821040836&lt;/D&gt;&lt;D xsi:type="xsd:double"&gt;13.5134056363708&lt;/D&gt;&lt;D xsi:type="xsd:double"&gt;13.8753229812221&lt;/D&gt;&lt;D xsi:type="xsd:double"&gt;14.0043025221278&lt;/D&gt;&lt;D xsi:type="xsd:double"&gt;13.1600643725306&lt;/D&gt;&lt;D xsi:type="xsd:double"&gt;14.0842909658376&lt;/D&gt;&lt;D xsi:type="xsd:double"&gt;13.4314898757804&lt;/D&gt;&lt;D xsi:type="xsd:double"&gt;13.6568229888411&lt;/D&gt;&lt;D xsi:type="xsd:double"&gt;12.2702369243097&lt;/D&gt;&lt;D xsi:type="xsd:double"&gt;12.6981838195453&lt;/D&gt;&lt;D xsi:type="xsd:double"&gt;12.5573329261854&lt;/D&gt;&lt;D xsi:type="xsd:double"&gt;11.7131243001921&lt;/D&gt;&lt;D xsi:type="xsd:double"&gt;11.1052413725712&lt;/D&gt;&lt;D xsi:type="xsd:double"&gt;10.7575407813918&lt;/D&gt;&lt;D xsi:type="xsd:double"&gt;10.115152783379&lt;/D&gt;&lt;D xsi:type="xsd:double"&gt;10.5343507902325&lt;/D&gt;&lt;D xsi:type="xsd:double"&gt;10.4477463899996&lt;/D&gt;&lt;D xsi:type="xsd:double"&gt;10.6186624079844&lt;/D&gt;&lt;D xsi:type="xsd:double"&gt;11.0987508813054&lt;/D&gt;&lt;D xsi:type="xsd:double"&gt;11.6823459072513&lt;/D&gt;&lt;D xsi:type="xsd:double"&gt;12.2700522725537&lt;/D&gt;&lt;D xsi:type="xsd:double"&gt;11.1873700818587&lt;/D&gt;&lt;D xsi:type="xsd:double"&gt;11.0096396490463&lt;/D&gt;&lt;D xsi:type="xsd:double"&gt;11.5209244525891&lt;/D&gt;&lt;D xsi:type="xsd:double"&gt;10.8534344726247&lt;/D&gt;&lt;D xsi:type="xsd:double"&gt;11.4793248455166&lt;/D&gt;&lt;D xsi:type="xsd:double"&gt;11.3042167737404&lt;/D&gt;&lt;D xsi:type="xsd:double"&gt;11.1483981479721&lt;/D&gt;&lt;D xsi:type="xsd:double"&gt;12.1871963700042&lt;/D&gt;&lt;D xsi:type="xsd:double"&gt;12.6404467004769&lt;/D&gt;&lt;D xsi:type="xsd:double"&gt;12.3906740102424&lt;/D&gt;&lt;D xsi:type="xsd:double"&gt;10.7654082970212&lt;/D&gt;&lt;D xsi:type="xsd:double"&gt;12.3582234457717&lt;/D&gt;&lt;D xsi:type="xsd:double"&gt;12.5551011418106&lt;/D&gt;&lt;D xsi:type="xsd:double"&gt;13.8907828432088&lt;/D&gt;&lt;D xsi:type="xsd:double"&gt;14.8041658159451&lt;/D&gt;&lt;D xsi:type="xsd:double"&gt;15.0277976296051&lt;/D&gt;&lt;D xsi:type="xsd:double"&gt;14.8792653735261&lt;/D&gt;&lt;D xsi:type="xsd:double"&gt;15.439702839447&lt;/D&gt;&lt;D xsi:type="xsd:double"&gt;14.9699388964648&lt;/D&gt;&lt;D xsi:type="xsd:double"&gt;15.5024969471225&lt;/D&gt;&lt;D xsi:type="xsd:double"&gt;16.7312052548333&lt;/D&gt;&lt;D xsi:type="xsd:double"&gt;18.91405468269&lt;/D&gt;&lt;D xsi:type="xsd:double"&gt;16.7521681886045&lt;/D&gt;&lt;D xsi:type="xsd:double"&gt;16.0516101088545&lt;/D&gt;&lt;D xsi:type="xsd:double"&gt;15.2107581714828&lt;/D&gt;&lt;D xsi:type="xsd:double"&gt;15.7951934647219&lt;/D&gt;&lt;D xsi:type="xsd:double"&gt;15.26095125346&lt;/D&gt;&lt;D xsi:type="xsd:double"&gt;13.3150774706953&lt;/D&gt;&lt;D xsi:type="xsd:double"&gt;13.456743856492&lt;/D&gt;&lt;D xsi:type="xsd:double"&gt;13.5596266670435&lt;/D&gt;&lt;D xsi:type="xsd:double"&gt;13.528889173936&lt;/D&gt;&lt;D xsi:type="xsd:double"&gt;12.3822521217537&lt;/D&gt;&lt;D xsi:type="xsd:double"&gt;12.6066461375059&lt;/D&gt;&lt;D xsi:type="xsd:double"&gt;12.3391897764735&lt;/D&gt;&lt;D xsi:type="xsd:double"&gt;10.4545711558931&lt;/D&gt;&lt;D xsi:type="xsd:double"&gt;10.5954468110605&lt;/D&gt;&lt;D xsi:type="xsd:double"&gt;10.6231769200733&lt;/D&gt;&lt;D xsi:type="xsd:double"&gt;11.5119169672671&lt;/D&gt;&lt;D xsi:type="xsd:double"&gt;11.187276670868&lt;/D&gt;&lt;D xsi:type="xsd:double"&gt;10.7910447325922&lt;/D&gt;&lt;D xsi:type="xsd:double"&gt;10.4523747758039&lt;/D&gt;&lt;D xsi:type="xsd:double"&gt;9.3481702458808&lt;/D&gt;&lt;D xsi:type="xsd:double"&gt;10.1570579287708&lt;/D&gt;&lt;D xsi:type="xsd:double"&gt;10.7595921933519&lt;/D&gt;&lt;D xsi:type="xsd:double"&gt;11.7244613144228&lt;/D&gt;&lt;D xsi:type="xsd:double"&gt;11.1832590983074&lt;/D&gt;&lt;D xsi:type="xsd:double"&gt;10.4961726699855&lt;/D&gt;&lt;D xsi:type="xsd:double"&gt;11.1001160350711&lt;/D&gt;&lt;D xsi:type="xsd:double"&gt;10.4422174707768&lt;/D&gt;&lt;D xsi:type="xsd:double"&gt;10.8142628029965&lt;/D&gt;&lt;D xsi:type="xsd:double"&gt;10.5590206280904&lt;/D&gt;&lt;D xsi:type="xsd:double"&gt;10.2779943627046&lt;/D&gt;&lt;D xsi:type="xsd:double"&gt;10.2225478498186&lt;/D&gt;&lt;D xsi:type="xsd:double"&gt;9.83831088533039&lt;/D&gt;&lt;D xsi:type="xsd:double"&gt;9.70109667924089&lt;/D&gt;&lt;D xsi:type="xsd:double"&gt;9.27551964043515&lt;/D&gt;&lt;D xsi:type="xsd:double"&gt;8.52589324240565&lt;/D&gt;&lt;D xsi:type="xsd:double"&gt;9.04526430406512&lt;/D&gt;&lt;D xsi:type="xsd:double"&gt;9.29366071803235&lt;/D&gt;&lt;D xsi:type="xsd:double"&gt;9.15323541539918&lt;/D&gt;&lt;D xsi:type="xsd:double"&gt;10.7466386072755&lt;/D&gt;&lt;/FQL&gt;&lt;FQL&gt;&lt;Q&gt;EWZ^P_PRICE(0)/P_PRICE_HIGH_PR(0,,,,,,"PRICE","INTRA","52W")&lt;/Q&gt;&lt;R&gt;1&lt;/R&gt;&lt;C&gt;1&lt;/C&gt;&lt;D xsi:type="xsd:double"&gt;0.8883603&lt;/D&gt;&lt;/FQL&gt;&lt;FQL&gt;&lt;Q&gt;SET-BKK^FMA_RBICS_REV_CURRENT(30, LOC, "PORTAGG")&lt;/Q&gt;&lt;R&gt;1&lt;/R&gt;&lt;C&gt;1&lt;/C&gt;&lt;D xsi:type="xsd:double"&gt;23.9085220140594&lt;/D&gt;&lt;/FQL&gt;&lt;FQL&gt;&lt;Q&gt;CC_AE^IMF_IFS_RCPI_Q(0)&lt;/Q&gt;&lt;R&gt;0&lt;/R&gt;&lt;C&gt;0&lt;/C&gt;&lt;/FQL&gt;&lt;FQL&gt;&lt;Q&gt;SET-BKK^JULIAN(FMA_DIV_YLD(NTMA,NOW,NOW,M,"PORTAGG","MEANR").DATES)&lt;/Q&gt;&lt;R&gt;1&lt;/R&gt;&lt;C&gt;1&lt;/C&gt;&lt;D xsi:type="xsd:long"&gt;45412&lt;/D&gt;&lt;/FQL&gt;&lt;FQL&gt;&lt;Q&gt;TRYQA10Y-FDS^FG_YIELD(-10AY,0,Y,,"YTM")&lt;/Q&gt;&lt;R&gt;10&lt;/R&gt;&lt;C&gt;1&lt;/C&gt;&lt;D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xsi:type="xsd:string"&gt;@NA&lt;/D&gt;&lt;/FQL&gt;&lt;FQL&gt;&lt;Q&gt;USDBRL^FG_COMPANY_NAME&lt;/Q&gt;&lt;R&gt;1&lt;/R&gt;&lt;C&gt;1&lt;/C&gt;&lt;D xsi:type="xsd:string"&gt;Brazilian Real per U.S. Dollar&lt;/D&gt;&lt;/FQL&gt;&lt;FQL&gt;&lt;Q&gt;FC0000SA^FMA_EPS(NTMA,-20AY,0,CY,,"PORTAGG","MEANR")&lt;/Q&gt;&lt;R&gt;20&lt;/R&gt;&lt;C&gt;1&lt;/C&gt;&lt;D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</t>
        </r>
      </text>
    </comment>
    <comment ref="A22" authorId="0" shapeId="0" xr:uid="{19C682D1-ACF3-41E0-8885-F43E1614BA7D}">
      <text>
        <r>
          <rPr>
            <b/>
            <sz val="9"/>
            <color indexed="81"/>
            <rFont val="Tahoma"/>
            <charset val="1"/>
          </rPr>
          <t>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xsi:type="xsd:double"&gt;2.35315851096824&lt;/D&gt;&lt;D xsi:type="xsd:double"&gt;1.93303150127544&lt;/D&gt;&lt;D xsi:type="xsd:double"&gt;3.07367882812738&lt;/D&gt;&lt;D xsi:type="xsd:double"&gt;3.62874668882188&lt;/D&gt;&lt;D xsi:type="xsd:double"&gt;3.01142146924842&lt;/D&gt;&lt;/FQL&gt;&lt;FQL&gt;&lt;Q&gt;PLATI-FDS^FG_PRICE_CHANGE(0,-3AM)&lt;/Q&gt;&lt;R&gt;1&lt;/R&gt;&lt;C&gt;1&lt;/C&gt;&lt;D xsi:type="xsd:double"&gt;18.4444444444444&lt;/D&gt;&lt;/FQL&gt;&lt;FQL&gt;&lt;Q&gt;SET-BKK^FG_PRICE_MAVG(0,,,,200)&lt;/Q&gt;&lt;R&gt;1&lt;/R&gt;&lt;C&gt;1&lt;/C&gt;&lt;D xsi:type="xsd:double"&gt;1426.1156&lt;/D&gt;&lt;/FQL&gt;&lt;FQL&gt;&lt;Q&gt;UAE^FG_TOTAL_RETURNC(0,-3AM)&lt;/Q&gt;&lt;R&gt;1&lt;/R&gt;&lt;C&gt;1&lt;/C&gt;&lt;D xsi:type="xsd:double"&gt;-3.683859&lt;/D&gt;&lt;/FQL&gt;&lt;FQL&gt;&lt;Q&gt;EPHE^PERCENT_CHANGE(FMA_EPS(+1,0,,,,"PORTAGG","MEAN"),FMA_EPS(+1,-1AM,,,,"PORTAGG","MEAN"))&lt;/Q&gt;&lt;R&gt;1&lt;/R&gt;&lt;C&gt;1&lt;/C&gt;&lt;D xsi:type="xsd:double"&gt;2.06709724309764&lt;/D&gt;&lt;/FQL&gt;&lt;FQL&gt;&lt;Q&gt;UAE^SIZE(FG_CONSTITUENTS)&lt;/Q&gt;&lt;R&gt;1&lt;/R&gt;&lt;C&gt;1&lt;/C&gt;&lt;D xsi:type="xsd:long"&gt;42&lt;/D&gt;&lt;/FQL&gt;&lt;FQL&gt;&lt;Q&gt;REFTR1WREPO-FDS^FG_YIELD(NOW,,,0)&lt;/Q&gt;&lt;R&gt;1&lt;/R&gt;&lt;C&gt;1&lt;/C&gt;&lt;D xsi:type="xsd:double"&gt;50&lt;/D&gt;&lt;/FQL&gt;&lt;FQL&gt;&lt;Q&gt;TRYQA10Y-FDS^PCTCHG(FG_YIELD(0,,,,"YTM"),FG_YIELD(-1AM,,,,"YTM"))&lt;/Q&gt;&lt;R&gt;0&lt;/R&gt;&lt;C&gt;0&lt;/C&gt;&lt;/FQL&gt;&lt;FQL&gt;&lt;Q&gt;EWT^FMA_DIV_YLD(NTMA,NOW,NOW,M,"PORTAGG","MEANR")&lt;/Q&gt;&lt;R&gt;1&lt;/R&gt;&lt;C&gt;1&lt;/C&gt;&lt;D xsi:type="xsd:double"&gt;3.16405040954705&lt;/D&gt;&lt;/FQL&gt;&lt;FQL&gt;&lt;Q&gt;INDA^FMA_PE(NTMA,-10AY,0,AM,"PORTAGG","MEANR")&lt;/Q&gt;&lt;R&gt;121&lt;/R&gt;&lt;C&gt;1&lt;/C&gt;&lt;D xsi:type="xsd:double"&gt;15.8014089195868&lt;/D&gt;&lt;D xsi:type="xsd:double"&gt;16.6452278200196&lt;/D&gt;&lt;D xsi:type="xsd:double"&gt;16.4412303166113&lt;/D&gt;&lt;D xsi:type="xsd:double"&gt;16.5549886400867&lt;/D&gt;&lt;D xsi:type="xsd:double"&gt;16.5976801005713&lt;/D&gt;&lt;D xsi:type="xsd:double"&gt;16.0204870182654&lt;/D&gt;&lt;D xsi:type="xsd:double"&gt;17.3456535864025&lt;/D&gt;&lt;D xsi:type="xsd:double"&gt;16.3430096837546&lt;/D&gt;&lt;D xsi:type="xsd:double"&gt;17.3709722653611&lt;/D&gt;&lt;D xsi:type="xsd:double"&gt;18.338431520936&lt;/D&gt;&lt;D xsi:type="xsd:double"&gt;18.2202605917142&lt;/D&gt;&lt;D xsi:type="xsd:double"&gt;17.9890809828313&lt;/D&gt;&lt;D xsi:type="xsd:double"&gt;17.2783571757436&lt;/D&gt;&lt;D xsi:type="xsd:double"&gt;17.0272046101162&lt;/D&gt;&lt;D xsi:type="xsd:double"&gt;18.7260932784283&lt;/D&gt;&lt;D xsi:type="xsd:double"&gt;18.8252305416284&lt;/D&gt;&lt;D xsi:type="xsd:double"&gt;17.5198137739119&lt;/D&gt;&lt;D xsi:type="xsd:double"&gt;17.8528609206821&lt;/D&gt;&lt;D xsi:type="xsd:double"&gt;17.1056189840597&lt;/D&gt;&lt;D xsi:type="xsd:double"&gt;17.2393437910955&lt;/D&gt;&lt;D xsi:type="xsd:double"&gt;16.3736735836096&lt;/D&gt;&lt;D xsi:type="xsd:double"&gt;16.3430460339635&lt;/D&gt;&lt;D xsi:type="xsd:double"&gt;16.9223885233355&lt;/D&gt;&lt;D xsi:type="xsd:double"&gt;17.3720565250899&lt;/D&gt;&lt;D xsi:type="xsd:double"&gt;17.4525447854992&lt;/D&gt;&lt;D xsi:type="xsd:double"&gt;17.521122375317&lt;/D&gt;&lt;D xsi:type="xsd:double"&gt;18.1240825337957&lt;/D&gt;&lt;D xsi:type="xsd:double"&gt;18.1176317742996&lt;/D&gt;&lt;D xsi:type="xsd:double"&gt;17.9540750068415&lt;/D&gt;&lt;D xsi:type="xsd:double"&gt;17.3450267707403&lt;/D&gt;&lt;D xsi:type="xsd:double"&gt;16.0814215130013&lt;/D&gt;&lt;D xsi:type="xsd:double"&gt;16.2771874717784&lt;/D&gt;&lt;D xsi:type="xsd:double"&gt;16.6299523577245&lt;/D&gt;&lt;D xsi:type="xsd:double"&gt;17.6601497883186&lt;/D&gt;&lt;D xsi:type="xsd:double"&gt;17.9922840093869&lt;/D&gt;&lt;D xsi:type="xsd:double"&gt;17.9015586709708&lt;/D&gt;&lt;D xsi:type="xsd:double"&gt;18.4010696258435&lt;/D&gt;&lt;D xsi:type="xsd:double"&gt;18.0986672739405&lt;/D&gt;&lt;D xsi:type="xsd:double"&gt;18.6878087860224&lt;/D&gt;&lt;D xsi:type="xsd:double"&gt;18.7474323088866&lt;/D&gt;&lt;D xsi:type="xsd:double"&gt;18.9842401712369&lt;/D&gt;&lt;D xsi:type="xsd:double"&gt;18.8761378180637&lt;/D&gt;&lt;D xsi:type="xsd:double"&gt;18.708040797051&lt;/D&gt;&lt;D xsi:type="xsd:double"&gt;18.6900266568789&lt;/D&gt;&lt;D xsi:type="xsd:double"&gt;19.3597822884855&lt;/D&gt;&lt;D xsi:type="xsd:double"&gt;18.3976652615247&lt;/D&gt;&lt;D xsi:type="xsd:double"&gt;17.9436520385328&lt;/D&gt;&lt;D xsi:type="xsd:double"&gt;18.3754700000721&lt;/D&gt;&lt;D xsi:type="xsd:double"&gt;18.1158486732836&lt;/D&gt;&lt;D xsi:type="xsd:double"&gt;18.7523655466284&lt;/D&gt;&lt;D xsi:type="xsd:double"&gt;18.6750796706492&lt;/D&gt;&lt;D xsi:type="xsd:double"&gt;19.6882777528549&lt;/D&gt;&lt;D xsi:type="xsd:double"&gt;19.4236739604731&lt;/D&gt;&lt;D xsi:type="xsd:double"&gt;17.4108382708425&lt;/D&gt;&lt;D xsi:type="xsd:double"&gt;18.0244612268993&lt;/D&gt;&lt;D xsi:type="xsd:double"&gt;18.1882013888483&lt;/D&gt;&lt;D xsi:type="xsd:double"&gt;18.0387483006319&lt;/D&gt;&lt;D xsi:type="xsd:double"&gt;17.9592192484022&lt;/D&gt;&lt;D xsi:type="xsd:double"&gt;18.9309717649731&lt;/D&gt;&lt;D xsi:type="xsd:double"&gt;19.0176267951969&lt;/D&gt;&lt;D xsi:type="xsd:double"&gt;18.4023638156031&lt;/D&gt;&lt;D xsi:type="xsd:double"&gt;18.7476920028491&lt;/D&gt;&lt;D xsi:type="xsd:double"&gt;18.7769734899021&lt;/D&gt;&lt;D xsi:type="xsd:double"&gt;18.1370501294622&lt;/D&gt;&lt;D xsi:type="xsd:double"&gt;17.8089076529936&lt;/D&gt;&lt;D xsi:type="xsd:double"&gt;18.5058165300208&lt;/D&gt;&lt;D xsi:type="xsd:double"&gt;19.0869173615223&lt;/D&gt;&lt;D xsi:type="xsd:double"&gt;19.2026736343082&lt;/D&gt;&lt;D xsi:type="xsd:double"&gt;19.4343133067459&lt;/D&gt;&lt;D xsi:type="xsd:double"&gt;19.3218325284113&lt;/D&gt;&lt;D xsi:type="xsd:double"&gt;14.3794354567861&lt;/D&gt;&lt;D xsi:type="xsd:double"&gt;16.6840947342274&lt;/D&gt;&lt;D xsi:type="xsd:double"&gt;18.3849550701736&lt;/D&gt;&lt;D xsi:type="xsd:double"&gt;21.4991015628786&lt;/D&gt;&lt;D xsi:type="xsd:double"&gt;23.3362949387457&lt;/D&gt;&lt;D xsi:type="xsd:double"&gt;23.5478298920923&lt;/D&gt;&lt;D xsi:type="xsd:double"&gt;23.2107987520665&lt;/D&gt;&lt;D xsi:type="xsd:double"&gt;22.7736252921197&lt;/D&gt;&lt;D xsi:type="xsd:double"&gt;22.9108444668402&lt;/D&gt;&lt;D xsi:type="xsd:double"&gt;24.162081109487&lt;/D&gt;&lt;D xsi:type="xsd:double"&gt;24.3330271687907&lt;/D&gt;&lt;D xsi:type="xsd:double"&gt;23.8203363247753&lt;/D&gt;&lt;D xsi:type="xsd:double"&gt;23.0099818406938&lt;/D&gt;&lt;D xsi:type="xsd:double"&gt;22.4335772722746&lt;/D&gt;&lt;D xsi:type="xsd:double"&gt;22.3800539719483&lt;/D&gt;&lt;D xsi:type="xsd:double"&gt;23.3200692456307&lt;/D&gt;&lt;D xsi:type="xsd:double"&gt;23.1803764472908&lt;/D&gt;&lt;D xsi:type="xsd:double"&gt;23.8165890811953&lt;/D&gt;&lt;D xsi:type="xsd:double"&gt;24.7678438108857&lt;/D&gt;&lt;D xsi:type="xsd:double"&gt;24.9338214542608&lt;/D&gt;&lt;D xsi:type="xsd:double"&gt;23.972846968532&lt;/D&gt;&lt;D xsi:type="xsd:double"&gt;22.7569594414794&lt;/D&gt;&lt;D xsi:type="xsd:double"&gt;24.0096994158119&lt;/D&gt;&lt;D xsi:type="xsd:double"&gt;22.1693180455085&lt;/D&gt;&lt;D xsi:type="xsd:double"&gt;21.9132831586702&lt;/D&gt;&lt;D xsi:type="xsd:double"&gt;22.1832567609024&lt;/D&gt;&lt;D xsi:type="xsd:double"&gt;20.470445293935&lt;/D&gt;&lt;D xsi:type="xsd:double"&gt;19.3491407415235&lt;/D&gt;&lt;D xsi:type="xsd:double"&gt;20.3461382025172&lt;/D&gt;&lt;D xsi:type="xsd:double"&gt;23.0019033320602&lt;/D&gt;&lt;D xsi:type="xsd:double"&gt;22.2244218250566&lt;/D&gt;&lt;D xsi:type="xsd:double"&gt;21.5099938440431&lt;/D&gt;&lt;D xsi:type="xsd:double"&gt;22.4724479978434&lt;/D&gt;&lt;D xsi:type="xsd:double"&gt;22.3406411805606&lt;/D&gt;&lt;D xsi:type="xsd:double"&gt;21.7697951862234&lt;/D&gt;&lt;D xsi:type="xsd:double"&gt;20.9841355089705&lt;/D&gt;&lt;D xsi:type="xsd:double"&gt;19.8131906333782&lt;/D&gt;&lt;D xsi:type="xsd:double"&gt;20.1936103527973&lt;/D&gt;&lt;D xsi:type="xsd:double"&gt;20.8539715779823&lt;/D&gt;&lt;D xsi:type="xsd:double"&gt;21.6675500472938&lt;/D&gt;&lt;D xsi:type="xsd:double"&gt;21.8178570273915&lt;/D&gt;&lt;D xsi:type="xsd:double"&gt;20.7556257425575&lt;/D&gt;&lt;D xsi:type="xsd:double"&gt;21.1350908955852&lt;/D&gt;&lt;D xsi:type="xsd:double"&gt;20.6660910030516&lt;/D&gt;&lt;D xsi:type="xsd:double"&gt;20.3786589564005&lt;/D&gt;&lt;D xsi:type="xsd:double"&gt;21.8670350492964&lt;/D&gt;&lt;D xsi:type="xsd:double"&gt;21.9329754812447&lt;/D&gt;&lt;D xsi:type="xsd:double"&gt;22.6050673640238&lt;/D&gt;&lt;D xsi:type="xsd:double"&gt;22.0611966288254&lt;/D&gt;&lt;D xsi:type="xsd:double"&gt;22.2098538694412&lt;/D&gt;&lt;D xsi:type="xsd:double"&gt;22.326259612872&lt;/D&gt;&lt;/FQL&gt;&lt;FQL&gt;&lt;Q&gt;EWZ^FG_TOTAL_RETURNC(0,-6AM)&lt;/Q&gt;&lt;R&gt;1&lt;/R&gt;&lt;C&gt;1&lt;/C&gt;&lt;D xsi:type="xsd:double"&gt;-1.768899&lt;/D&gt;&lt;/FQL&gt;&lt;FQL&gt;&lt;Q&gt;CC_TR^IMF_IFS_RCPI_Q(0)&lt;/Q&gt;&lt;R&gt;0&lt;/R&gt;&lt;C&gt;0&lt;/C&gt;&lt;/FQL&gt;&lt;FQL&gt;&lt;Q&gt;CC_TR^FG_COMPANY_NAME&lt;/Q&gt;&lt;R&gt;1&lt;/R&gt;&lt;C&gt;1&lt;/C&gt;&lt;D xsi:type="xsd:string"&gt;Turkey&lt;/D&gt;&lt;/FQL&gt;&lt;FQL&gt;&lt;Q&gt;USDKRW^STD(FG_PRICE_CHANGE(0,-3AY,M))&lt;/Q&gt;&lt;R&gt;1&lt;/R&gt;&lt;C&gt;1&lt;/C&gt;&lt;D xsi:type="xsd:double"&gt;3.00753693864682&lt;/D&gt;&lt;/FQL&gt;&lt;FQL&gt;&lt;Q&gt;VNM^FMA_EPS(NTMA,-20AY,0,CY,,"PORTAGG","MEANR")&lt;/Q&gt;&lt;R&gt;20&lt;/R&gt;&lt;C&gt;1&lt;/C&gt;&lt;D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xsi:type="xsd:double"&gt;0.886057282514537&lt;/D&gt;&lt;/FQL&gt;&lt;FQL&gt;&lt;Q&gt;EZA^FG_PRICE_MAVG(0,,,,60)&lt;/Q&gt;&lt;R&gt;1&lt;/R&gt;&lt;C&gt;1&lt;/C&gt;&lt;D xsi:type="xsd:double"&gt;39.6245&lt;/D&gt;&lt;/FQL&gt;&lt;FQL&gt;&lt;Q&gt;UAE^FG_TOTAL_RETURNC(0,-1AM)&lt;/Q&gt;&lt;R&gt;1&lt;/R&gt;&lt;C&gt;1&lt;/C&gt;&lt;D xsi:type="xsd:double"&gt;-0.82758665&lt;/D&gt;&lt;/FQL&gt;&lt;FQL&gt;&lt;Q&gt;EPHE^FMA_PCT_ABOVE_MAVG(200,0,,,,"PORTAGG")&lt;/Q&gt;&lt;R&gt;1&lt;/R&gt;&lt;C&gt;1&lt;/C&gt;&lt;D xsi:type="xsd:double"&gt;42.8571428571429&lt;/D&gt;&lt;/FQL&gt;&lt;FQL&gt;&lt;Q&gt;UAE^FMA_COS_DOWN("EPS","1M",+1,NOW,,,"PORTAGG","MEANR")&lt;/Q&gt;&lt;R&gt;1&lt;/R&gt;&lt;C&gt;1&lt;/C&gt;&lt;D xsi:type="xsd:double"&gt;6&lt;/D&gt;&lt;/FQL&gt;&lt;FQL&gt;&lt;Q&gt;EZA^FMA_RBICS_REV_CURRENT(30, LOC, "PORTAGG")&lt;/Q&gt;&lt;R&gt;1&lt;/R&gt;&lt;C&gt;1&lt;/C&gt;&lt;D xsi:type="xsd:double"&gt;41.0944102967707&lt;/D&gt;&lt;/FQL&gt;&lt;FQL&gt;&lt;Q&gt;TRYTW10Y-FDS^PCTCHG(FG_YIELD(0,,,,"YTM"),FG_YIELD(-1AM,,,,"YTM"))&lt;/Q&gt;&lt;R&gt;1&lt;/R&gt;&lt;C&gt;1&lt;/C&gt;&lt;D xsi:type="xsd:double"&gt;-4.5372276&lt;/D&gt;&lt;/FQL&gt;&lt;FQL&gt;&lt;Q&gt;QAT^FG_FCF_YIELD_NTM(0)&lt;/Q&gt;&lt;R&gt;0&lt;/R&gt;&lt;C&gt;0&lt;/C&gt;&lt;/FQL&gt;&lt;FQL&gt;&lt;Q&gt;EWT^FMA_PE(NTMA,0,,,"PORTAGG","MEANR")&lt;/Q&gt;&lt;R&gt;1&lt;/R&gt;&lt;C&gt;1&lt;/C&gt;&lt;D xsi:type="xsd:double"&gt;17.7772952150238&lt;/D&gt;&lt;/FQL&gt;&lt;FQL&gt;&lt;Q&gt;USDVND^FG_PRICE_CHANGE(0,-6AM)&lt;/Q&gt;&lt;R&gt;1&lt;/R&gt;&lt;C&gt;1&lt;/C&gt;&lt;D xsi:type="xsd:double"&gt;4.879451&lt;/D&gt;&lt;/FQL&gt;&lt;FQL&gt;&lt;Q&gt;GREK^FMA_PE(NTMA,-10AY,0,AM,"PORTAGG","MEANR")&lt;/Q&gt;&lt;R&gt;121&lt;/R&gt;&lt;C&gt;1&lt;/C&gt;&lt;D xsi:type="xsd:double"&gt;15.8237738660982&lt;/D&gt;&lt;D xsi:type="xsd:double"&gt;10.3887495910714&lt;/D&gt;&lt;D xsi:type="xsd:double"&gt;8.90005615566289&lt;/D&gt;&lt;D xsi:type="xsd:double"&gt;7.89460577513592&lt;/D&gt;&lt;D xsi:type="xsd:double"&gt;7.68489818340414&lt;/D&gt;&lt;D xsi:type="xsd:double"&gt;6.46906365403625&lt;/D&gt;&lt;D xsi:type="xsd:double"&gt;6.23205556066635&lt;/D&gt;&lt;D xsi:type="xsd:double"&gt;5.64072060134034&lt;/D&gt;&lt;D xsi:type="xsd:double"&gt;4.28468839001286&lt;/D&gt;&lt;D xsi:type="xsd:double"&gt;5.14617293106503&lt;/D&gt;&lt;D xsi:type="xsd:double"&gt;4.65178208033703&lt;/D&gt;&lt;D xsi:type="xsd:double"&gt;5.09178344057539&lt;/D&gt;&lt;D xsi:type="xsd:double"&gt;5.0704235633789&lt;/D&gt;&lt;D xsi:type="xsd:double"&gt;4.99594406542989&lt;/D&gt;&lt;D xsi:type="xsd:double"&gt;4.75837588541639&lt;/D&gt;&lt;D xsi:type="xsd:double"&gt;4.74364360865161&lt;/D&gt;&lt;D xsi:type="xsd:double"&gt;4.27453420763529&lt;/D&gt;&lt;D xsi:type="xsd:double"&gt;4.39665232101018&lt;/D&gt;&lt;D xsi:type="xsd:double"&gt;4.17222615727753&lt;/D&gt;&lt;D xsi:type="xsd:double"&gt;4.39674161347008&lt;/D&gt;&lt;D xsi:type="xsd:double"&gt;9.44768156672461&lt;/D&gt;&lt;D xsi:type="xsd:double"&gt;8.73661768336683&lt;/D&gt;&lt;D xsi:type="xsd:double"&gt;8.83289347081889&lt;/D&gt;&lt;D xsi:type="xsd:double"&gt;9.27137596113083&lt;/D&gt;&lt;D xsi:type="xsd:double"&gt;10.6851602457154&lt;/D&gt;&lt;D xsi:type="xsd:double"&gt;9.1381943424035&lt;/D&gt;&lt;D xsi:type="xsd:double"&gt;8.95347370395687&lt;/D&gt;&lt;D xsi:type="xsd:double"&gt;8.62972091191904&lt;/D&gt;&lt;D xsi:type="xsd:double"&gt;8.37770714546008&lt;/D&gt;&lt;D xsi:type="xsd:double"&gt;8.82479007417067&lt;/D&gt;&lt;D xsi:type="xsd:double"&gt;8.98479081234758&lt;/D&gt;&lt;D xsi:type="xsd:double"&gt;9.22453879084284&lt;/D&gt;&lt;D xsi:type="xsd:double"&gt;9.14863639037831&lt;/D&gt;&lt;D xsi:type="xsd:double"&gt;8.84213729465833&lt;/D&gt;&lt;D xsi:type="xsd:double"&gt;9.22090312991177&lt;/D&gt;&lt;D xsi:type="xsd:double"&gt;10.7681914524589&lt;/D&gt;&lt;D xsi:type="xsd:double"&gt;13.6142434558841&lt;/D&gt;&lt;D xsi:type="xsd:double"&gt;12.8866689574069&lt;/D&gt;&lt;D xsi:type="xsd:double"&gt;13.2628968033241&lt;/D&gt;&lt;D xsi:type="xsd:double"&gt;12.4031790395324&lt;/D&gt;&lt;D xsi:type="xsd:double"&gt;10.9691570359693&lt;/D&gt;&lt;D xsi:type="xsd:double"&gt;12.31247391888&lt;/D&gt;&lt;D xsi:type="xsd:double"&gt;11.4043047409129&lt;/D&gt;&lt;D xsi:type="xsd:double"&gt;13.8714036298101&lt;/D&gt;&lt;D xsi:type="xsd:double"&gt;14.2355114101969&lt;/D&gt;&lt;D xsi:type="xsd:double"&gt;14.3804543639045&lt;/D&gt;&lt;D xsi:type="xsd:double"&gt;13.8776600860166&lt;/D&gt;&lt;D xsi:type="xsd:double"&gt;14.7075358010988&lt;/D&gt;&lt;D xsi:type="xsd:double"&gt;13.7455647874489&lt;/D&gt;&lt;D xsi:type="xsd:double"&gt;14.4019368161501&lt;/D&gt;&lt;D xsi:type="xsd:double"&gt;14.6734973191079&lt;/D&gt;&lt;D xsi:type="xsd:double"&gt;14.2531734448244&lt;/D&gt;&lt;D xsi:type="xsd:double"&gt;14.2479972149127&lt;/D&gt;&lt;D xsi:type="xsd:double"&gt;12.4590214207915&lt;/D&gt;&lt;D xsi:type="xsd:double"&gt;11.8461336447338&lt;/D&gt;&lt;D xsi:type="xsd:double"&gt;12.0493363630034&lt;/D&gt;&lt;D xsi:type="xsd:double"&gt;10.9960728928843&lt;/D&gt;&lt;D xsi:type="xsd:double"&gt;11.813108669114&lt;/D&gt;&lt;D xsi:type="xsd:double"&gt;13.1311237873051&lt;/D&gt;&lt;D xsi:type="xsd:double"&gt;13.8549428860539&lt;/D&gt;&lt;D xsi:type="xsd:double"&gt;12.6883136870056&lt;/D&gt;&lt;D xsi:type="xsd:double"&gt;13.7095142518077&lt;/D&gt;&lt;D xsi:type="xsd:double"&gt;14.0573942273816&lt;/D&gt;&lt;D xsi:type="xsd:double"&gt;12.1647809774554&lt;/D&gt;&lt;D xsi:type="xsd:double"&gt;13.7769906541248&lt;/D&gt;&lt;D xsi:type="xsd:double"&gt;12.1324625955991&lt;/D&gt;&lt;D xsi:type="xsd:double"&gt;11.7949224325867&lt;/D&gt;&lt;D xsi:type="xsd:double"&gt;11.267860275766&lt;/D&gt;&lt;D xsi:type="xsd:double"&gt;11.2966647254422&lt;/D&gt;&lt;D xsi:type="xsd:double"&gt;11.12957209573&lt;/D&gt;&lt;D xsi:type="xsd:double"&gt;5.69688782466483&lt;/D&gt;&lt;D xsi:type="xsd:double"&gt;8.3490981196603&lt;/D&gt;&lt;D xsi:type="xsd:double"&gt;9.80572955201678&lt;/D&gt;&lt;D xsi:type="xsd:double"&gt;13.2609088204743&lt;/D&gt;&lt;D xsi:type="xsd:double"&gt;13.2454751922578&lt;/D&gt;&lt;D xsi:type="xsd:double"&gt;12.2148510597709&lt;/D&gt;&lt;D xsi:type="xsd:double"&gt;12.2626021781408&lt;/D&gt;&lt;D xsi:type="xsd:double"&gt;10.1575611700297&lt;/D&gt;&lt;D xsi:type="xsd:double"&gt;10.7003438553253&lt;/D&gt;&lt;D xsi:type="xsd:double"&gt;12.155290448429&lt;/D&gt;&lt;D xsi:type="xsd:double"&gt;11.2984240980297&lt;/D&gt;&lt;D xsi:type="xsd:double"&gt;12.1212714214394&lt;/D&gt;&lt;D xsi:type="xsd:double"&gt;12.2471965101131&lt;/D&gt;&lt;D xsi:type="xsd:double"&gt;12.7088553448569&lt;/D&gt;&lt;D xsi:type="xsd:double"&gt;7.02397742991439&lt;/D&gt;&lt;D xsi:type="xsd:double"&gt;12.9347174717965&lt;/D&gt;&lt;D xsi:type="xsd:double"&gt;11.3282204794127&lt;/D&gt;&lt;D xsi:type="xsd:double"&gt;11.0517461387292&lt;/D&gt;&lt;D xsi:type="xsd:double"&gt;10.5023214659166&lt;/D&gt;&lt;D xsi:type="xsd:double"&gt;10.5968384930575&lt;/D&gt;&lt;D xsi:type="xsd:double"&gt;11.5422261623502&lt;/D&gt;&lt;D xsi:type="xsd:double"&gt;9.57982372604319&lt;/D&gt;&lt;D xsi:type="xsd:double"&gt;10.182049945153&lt;/D&gt;&lt;D xsi:type="xsd:double"&gt;10.2237812877085&lt;/D&gt;&lt;D xsi:type="xsd:double"&gt;9.66366120332146&lt;/D&gt;&lt;D xsi:type="xsd:double"&gt;10.3132839301189&lt;/D&gt;&lt;D xsi:type="xsd:double"&gt;9.16729506399942&lt;/D&gt;&lt;D xsi:type="xsd:double"&gt;8.36700027685913&lt;/D&gt;&lt;D xsi:type="xsd:double"&gt;7.60585442266511&lt;/D&gt;&lt;D xsi:type="xsd:double"&gt;8.31422201988367&lt;/D&gt;&lt;D xsi:type="xsd:double"&gt;6.84487973042896&lt;/D&gt;&lt;D xsi:type="xsd:double"&gt;6.88735837334463&lt;/D&gt;&lt;D xsi:type="xsd:double"&gt;6.7554090523629&lt;/D&gt;&lt;D xsi:type="xsd:double"&gt;6.64542971376062&lt;/D&gt;&lt;D xsi:type="xsd:double"&gt;6.47333142009089&lt;/D&gt;&lt;D xsi:type="xsd:double"&gt;7.89270250730835&lt;/D&gt;&lt;D xsi:type="xsd:double"&gt;6.93853178761903&lt;/D&gt;&lt;D xsi:type="xsd:double"&gt;7.27273250505116&lt;/D&gt;&lt;D xsi:type="xsd:double"&gt;6.97865770695862&lt;/D&gt;&lt;D xsi:type="xsd:double"&gt;8.07370375749933&lt;/D&gt;&lt;D xsi:type="xsd:double"&gt;8.06753197507071&lt;/D&gt;&lt;D xsi:type="xsd:double"&gt;7.41518301584798&lt;/D&gt;&lt;D xsi:type="xsd:double"&gt;6.93371206171843&lt;/D&gt;&lt;D xsi:type="xsd:double"&gt;6.48435738696594&lt;/D&gt;&lt;D xsi:type="xsd:double"&gt;6.79902943413018&lt;/D&gt;&lt;D xsi:type="xsd:double"&gt;6.63645240083181&lt;/D&gt;&lt;D xsi:type="xsd:double"&gt;6.70264623542098&lt;/D&gt;&lt;D xsi:type="xsd:double"&gt;7.01291600516301&lt;/D&gt;&lt;D xsi:type="xsd:double"&gt;7.07882010458323&lt;/D&gt;&lt;D xsi:type="xsd:double"&gt;6.7855423458398&lt;/D&gt;&lt;D xsi:type="xsd:double"&gt;7.31300113842233&lt;/D&gt;&lt;/FQL&gt;&lt;FQL&gt;&lt;Q&gt;CPALM-FDS^FG_PRICE_CHANGE(0,-6AM)&lt;/Q&gt;&lt;R&gt;1&lt;/R&gt;&lt;C&gt;1&lt;/C&gt;&lt;D xsi:type="xsd:double"&gt;2.25781044893674&lt;/D&gt;&lt;/FQL&gt;&lt;FQL&gt;&lt;Q&gt;REFTHREPO-FDS^FG_YIELD(NOW,,,0)&lt;/Q&gt;&lt;R&gt;1&lt;/R&gt;&lt;C&gt;1&lt;/C&gt;&lt;D xsi:type="xsd:double"&gt;2.5&lt;/D&gt;&lt;/FQL&gt;&lt;FQL&gt;&lt;Q&gt;TRYPL10Y-FDS^PCTCHG(FG_YIELD(0,,,,"YTM"),FG_YIELD(-3AM,,,,"YTM"))&lt;/Q&gt;&lt;R&gt;1&lt;/R&gt;&lt;C&gt;1&lt;/C&gt;&lt;D xsi:type="xsd:double"&gt;4.252421&lt;/D&gt;&lt;/FQL&gt;&lt;FQL&gt;&lt;Q&gt;CC_TH^IMF_IFS_RCPI_Q(0)&lt;/Q&gt;&lt;R&gt;1&lt;/R&gt;&lt;C&gt;1&lt;/C&gt;&lt;D xsi:type="xsd:double"&gt;-0.78397644&lt;/D&gt;&lt;/FQL&gt;&lt;FQL&gt;&lt;Q&gt;TRYCA10Y-FDS^FG_YIELD(-10AY,0,Y,,"YTM")&lt;/Q&gt;&lt;R&gt;10&lt;/R&gt;&lt;C&gt;1&lt;/C&gt;&lt;D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xsi:type="xsd:double"&gt;3.0987&lt;/D&gt;&lt;/FQL&gt;&lt;FQL&gt;&lt;Q&gt;USDKRW^STD(FG_PRICE_CHANGE(0,-1AY,AM))&lt;/Q&gt;&lt;R&gt;1&lt;/R&gt;&lt;C&gt;1&lt;/C&gt;&lt;D xsi:type="xsd:double"&gt;3.20494943852937&lt;/D&gt;&lt;/FQL&gt;&lt;FQL&gt;&lt;Q&gt;KSA^P_PRICE_RETURNS_PR('52W',2,-10AY,0,AM)&lt;/Q&gt;&lt;R&gt;121&lt;/R&gt;&lt;C&gt;1&lt;/C&gt;&lt;D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xsi:type="xsd:double"&gt;-21.12848&lt;/D&gt;&lt;D xsi:type="xsd:double"&gt;0.13798475&lt;/D&gt;&lt;D xsi:type="xsd:double"&gt;7.595384&lt;/D&gt;&lt;D xsi:type="xsd:double"&gt;23.41845&lt;/D&gt;&lt;D xsi:type="xsd:double"&gt;24.610138&lt;/D&gt;&lt;D xsi:type="xsd:double"&gt;11.421943&lt;/D&gt;&lt;D xsi:type="xsd:double"&gt;14.342821&lt;/D&gt;&lt;D xsi:type="xsd:double"&gt;5.5939436&lt;/D&gt;&lt;D xsi:type="xsd:double"&gt;7.451439&lt;/D&gt;&lt;D xsi:type="xsd:double"&gt;15.436041&lt;/D&gt;&lt;D xsi:type="xsd:double"&gt;18.227314&lt;/D&gt;&lt;D xsi:type="xsd:double"&gt;25.136017&lt;/D&gt;&lt;D xsi:type="xsd:double"&gt;25.57906&lt;/D&gt;&lt;D xsi:type="xsd:double"&gt;9.321475&lt;/D&gt;&lt;D xsi:type="xsd:double"&gt;2.3351312&lt;/D&gt;&lt;D xsi:type="xsd:double"&gt;16.270172&lt;/D&gt;&lt;D xsi:type="xsd:double"&gt;11.734295&lt;/D&gt;&lt;D xsi:type="xsd:double"&gt;18.874681&lt;/D&gt;&lt;D xsi:type="xsd:double"&gt;23.166704&lt;/D&gt;&lt;D xsi:type="xsd:double"&gt;23.987305&lt;/D&gt;&lt;D xsi:type="xsd:double"&gt;26.673603&lt;/D&gt;&lt;D xsi:type="xsd:double"&gt;22.779406&lt;/D&gt;&lt;D xsi:type="xsd:double"&gt;18.415403&lt;/D&gt;&lt;D xsi:type="xsd:double"&gt;7.809818&lt;/D&gt;&lt;D xsi:type="xsd:double"&gt;16.369926&lt;/D&gt;&lt;D xsi:type="xsd:double"&gt;16.106033&lt;/D&gt;&lt;D xsi:type="xsd:double"&gt;18.562984&lt;/D&gt;&lt;D xsi:type="xsd:double"&gt;17.610073&lt;/D&gt;&lt;D xsi:type="xsd:double"&gt;20.693075&lt;/D&gt;&lt;D xsi:type="xsd:double"&gt;15.205395&lt;/D&gt;&lt;D xsi:type="xsd:double"&gt;17.780733&lt;/D&gt;&lt;D xsi:type="xsd:double"&gt;10.970486&lt;/D&gt;&lt;D xsi:type="xsd:double"&gt;15.036011&lt;/D&gt;&lt;D xsi:type="xsd:double"&gt;9.47113&lt;/D&gt;&lt;D xsi:type="xsd:double"&gt;12.871242&lt;/D&gt;&lt;D xsi:type="xsd:double"&gt;7.6241612&lt;/D&gt;&lt;D xsi:type="xsd:double"&gt;2.848637&lt;/D&gt;&lt;D xsi:type="xsd:double"&gt;6.6952705&lt;/D&gt;&lt;D xsi:type="xsd:double"&gt;6.3507915&lt;/D&gt;&lt;D xsi:type="xsd:double"&gt;1.0899901&lt;/D&gt;&lt;D xsi:type="xsd:double"&gt;-9.259552&lt;/D&gt;&lt;D xsi:type="xsd:double"&gt;-26.50225&lt;/D&gt;&lt;D xsi:type="xsd:double"&gt;-28.765308&lt;/D&gt;&lt;D xsi:type="xsd:double"&gt;-23.01436&lt;/D&gt;&lt;D xsi:type="xsd:double"&gt;-18.609476&lt;/D&gt;&lt;D xsi:type="xsd:double"&gt;-17.413246&lt;/D&gt;&lt;D xsi:type="xsd:double"&gt;-8.834672&lt;/D&gt;&lt;D xsi:type="xsd:double"&gt;4.6898603&lt;/D&gt;&lt;D xsi:type="xsd:double"&gt;12.069809&lt;/D&gt;&lt;D xsi:type="xsd:double"&gt;6.3061953&lt;/D&gt;&lt;D xsi:type="xsd:double"&gt;5.708933&lt;/D&gt;&lt;D xsi:type="xsd:double"&gt;5.193901&lt;/D&gt;&lt;D xsi:type="xsd:double"&gt;15.365564&lt;/D&gt;&lt;D xsi:type="xsd:double"&gt;53.04736&lt;/D&gt;&lt;D xsi:type="xsd:double"&gt;52.794647&lt;/D&gt;&lt;D xsi:type="xsd:double"&gt;58.846344&lt;/D&gt;&lt;D xsi:type="xsd:double"&gt;47.19529&lt;/D&gt;&lt;D xsi:type="xsd:double"&gt;44.88281&lt;/D&gt;&lt;D xsi:type="xsd:double"&gt;47.36464&lt;/D&gt;&lt;D xsi:type="xsd:double"&gt;41.36486&lt;/D&gt;&lt;D xsi:type="xsd:double"&gt;43.653584&lt;/D&gt;&lt;D xsi:type="xsd:double"&gt;42.216408&lt;/D&gt;&lt;D xsi:type="xsd:double"&gt;32.130768&lt;/D&gt;&lt;D xsi:type="xsd:double"&gt;39.996277&lt;/D&gt;&lt;D xsi:type="xsd:double"&gt;43.22001&lt;/D&gt;&lt;D xsi:type="xsd:double"&gt;37.936066&lt;/D&gt;&lt;D xsi:type="xsd:double"&gt;42.01821&lt;/D&gt;&lt;D xsi:type="xsd:double"&gt;22.17387&lt;/D&gt;&lt;D xsi:type="xsd:double"&gt;10.196257&lt;/D&gt;&lt;D xsi:type="xsd:double"&gt;4.824829&lt;/D&gt;&lt;D xsi:type="xsd:double"&gt;12.606454&lt;/D&gt;&lt;D xsi:type="xsd:double"&gt;3.7873626&lt;/D&gt;&lt;D xsi:type="xsd:double"&gt;-0.8555174&lt;/D&gt;&lt;D xsi:type="xsd:double"&gt;-4.7136726&lt;/D&gt;&lt;D xsi:type="xsd:double"&gt;-8.216518&lt;/D&gt;&lt;D xsi:type="xsd:double"&gt;-10.718507&lt;/D&gt;&lt;D xsi:type="xsd:double"&gt;-15.503293&lt;/D&gt;&lt;D xsi:type="xsd:double"&gt;-22.194248&lt;/D&gt;&lt;D xsi:type="xsd:double"&gt;-17.626308&lt;/D&gt;&lt;D xsi:type="xsd:double"&gt;-7.997751&lt;/D&gt;&lt;D xsi:type="xsd:double"&gt;0.73581934&lt;/D&gt;&lt;D xsi:type="xsd:double"&gt;7.4355364&lt;/D&gt;&lt;D xsi:type="xsd:double"&gt;-9.921783&lt;/D&gt;&lt;D xsi:type="xsd:double"&gt;-5.248123&lt;/D&gt;&lt;D xsi:type="xsd:double"&gt;-8.312082&lt;/D&gt;&lt;D xsi:type="xsd:double"&gt;-0.45921803&lt;/D&gt;&lt;D xsi:type="xsd:double"&gt;13.247883&lt;/D&gt;&lt;D xsi:type="xsd:double"&gt;12.384748&lt;/D&gt;&lt;D xsi:type="xsd:double"&gt;20.104195&lt;/D&gt;&lt;D xsi:type="xsd:double"&gt;26.464844&lt;/D&gt;&lt;D xsi:type="xsd:double"&gt;9.005165&lt;/D&gt;&lt;D xsi:type="xsd:double"&gt;5.5571556&lt;/D&gt;&lt;/FQL&gt;&lt;FQL&gt;&lt;Q&gt;TUR^FG_TOTAL_RETURNC(0,-3AM)&lt;/Q&gt;&lt;R&gt;1&lt;/R&gt;&lt;C&gt;1&lt;/C&gt;&lt;D xsi:type="xsd:double"&gt;12.282074&lt;/D&gt;&lt;/FQL&gt;&lt;FQL&gt;&lt;Q&gt;EWZ^FMA_PCT_ABOVE_MAVG(200,0,,,,"PORTAGG")&lt;/Q&gt;&lt;R&gt;1&lt;/R&gt;&lt;C&gt;1&lt;/C&gt;&lt;D xsi:type="xsd:double"&gt;52&lt;/D&gt;&lt;/FQL&gt;&lt;FQL&gt;&lt;Q&gt;CNYA^P_PRICE(0)/P_PRICE_LOW_PR(0,,,,,,"PRICE","INTRA","52W")-1&lt;/Q&gt;&lt;R&gt;1&lt;/R&gt;&lt;C&gt;1&lt;/C&gt;&lt;D xsi:type="xsd:double"&gt;0.19235766&lt;/D&gt;&lt;/FQL&gt;&lt;FQL&gt;&lt;Q&gt;QAT^FMA_DIV_YLD(NTMA,NOW,NOW,M,"PORTAGG","MEANR")&lt;/Q&gt;&lt;R&gt;1&lt;/R&gt;&lt;C&gt;1&lt;/C&gt;&lt;D xsi:type="xsd:double"&gt;5.74508072590075&lt;/D&gt;&lt;/FQL&gt;&lt;FQL&gt;&lt;Q&gt;CPALM-FDS^FG_PRICE_CHANGE(0,-3AM)&lt;/Q&gt;&lt;R&gt;1&lt;/R&gt;&lt;C&gt;1&lt;/C&gt;&lt;D xsi:type="xsd:double"&gt;-0.383631713554988&lt;/D&gt;&lt;/FQL&gt;&lt;FQL&gt;&lt;Q&gt;EWY^FG_TOTAL_RETURNC(0,-12AM)&lt;/Q&gt;&lt;R&gt;1&lt;/R&gt;&lt;C&gt;1&lt;/C&gt;&lt;D xsi:type="xsd:double"&gt;10.607994&lt;/D&gt;&lt;/FQL&gt;&lt;FQL&gt;&lt;Q&gt;SET-BKK^FMA_COS_UP("EPS","1M",+1,NOW,,,"PORTAGG","MEANR")&lt;/Q&gt;&lt;R&gt;1&lt;/R&gt;&lt;C&gt;1&lt;/C&gt;&lt;D xsi:type="xsd:double"&gt;60&lt;/D&gt;&lt;/FQL&gt;&lt;FQL&gt;&lt;Q&gt;EWW^FMA_RBICS_REV_CURRENT(30, LOC, "PORTAGG")&lt;/Q&gt;&lt;R&gt;1&lt;/R&gt;&lt;C&gt;1&lt;/C&gt;&lt;D xsi:type="xsd:double"&gt;28.2940362049637&lt;/D&gt;&lt;/FQL&gt;&lt;FQL&gt;&lt;Q&gt;TRYPL10Y-FDS^PCTCHG(FG_YIELD(0,,,,"YTM"),FG_YIELD(-1AM,,,,"YTM"))&lt;/Q&gt;&lt;R&gt;1&lt;/R&gt;&lt;C&gt;1&lt;/C&gt;&lt;D xsi:type="xsd:double"&gt;-2.331962&lt;/D&gt;&lt;/FQL&gt;&lt;FQL&gt;&lt;Q&gt;CC_KR^IMF_IFS_RCPI_Q(0)&lt;/Q&gt;&lt;R&gt;1&lt;/R&gt;&lt;C&gt;1&lt;/C&gt;&lt;D xsi:type="xsd:double"&gt;3.0037532&lt;/D&gt;&lt;/FQL&gt;&lt;FQL&gt;&lt;Q&gt;TRYGB10Y-FDS^FG_YIELD(-10AY,0,Y,,"YTM")&lt;/Q&gt;&lt;R&gt;10&lt;/R&gt;&lt;C&gt;1&lt;/C&gt;&lt;D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xsi:type="xsd:double"&gt;3.534&lt;/D&gt;&lt;/FQL&gt;&lt;FQL&gt;&lt;Q&gt;USDKRW^FG_PRICE_CHANGE(0,-6AM)&lt;/Q&gt;&lt;R&gt;1&lt;/R&gt;&lt;C&gt;1&lt;/C&gt;&lt;D xsi:type="xsd:double"&gt;4.4800878&lt;/D&gt;&lt;/FQL&gt;&lt;FQL&gt;&lt;Q&gt;INDA^P_PRICE_RETURNS_PR('52W',2,-10AY,0,AM)&lt;/Q&gt;&lt;R&gt;121&lt;/R&gt;&lt;C&gt;1&lt;/C&gt;&lt;D xsi:type="xsd:double"&gt;9.608042&lt;/D&gt;&lt;D xsi:type="xsd:double"&gt;25.110935&lt;/D&gt;&lt;D xsi:type="xsd:double"&gt;21.528875&lt;/D&gt;&lt;D xsi:type="xsd:double"&gt;36.372578&lt;/D&gt;&lt;D xsi:type="xsd:double"&gt;35.178734&lt;/D&gt;&lt;D xsi:type="xsd:double"&gt;23.19498&lt;/D&gt;&lt;D xsi:type="xsd:double"&gt;34.548603&lt;/D&gt;&lt;D xsi:type="xsd:double"&gt;23.46561&lt;/D&gt;&lt;D xsi:type="xsd:double"&gt;30.541945&lt;/D&gt;&lt;D xsi:type="xsd:double"&gt;39.000977&lt;/D&gt;&lt;D xsi:type="xsd:double"&gt;28.370571&lt;/D&gt;&lt;D xsi:type="xsd:double"&gt;21.466839&lt;/D&gt;&lt;D xsi:type="xsd:double"&gt;9.685659&lt;/D&gt;&lt;D xsi:type="xsd:double"&gt;-0.7410705&lt;/D&gt;&lt;D xsi:type="xsd:double"&gt;7.8837276&lt;/D&gt;&lt;D xsi:type="xsd:double"&gt;0.10943413&lt;/D&gt;&lt;D xsi:type="xsd:double"&gt;-6.4321876&lt;/D&gt;&lt;D xsi:type="xsd:double"&gt;0.77198744&lt;/D&gt;&lt;D xsi:type="xsd:double"&gt;-13.956505&lt;/D&gt;&lt;D xsi:type="xsd:double"&gt;-6.890005&lt;/D&gt;&lt;D xsi:type="xsd:double"&gt;-19.370472&lt;/D&gt;&lt;D xsi:type="xsd:double"&gt;-24.63433&lt;/D&gt;&lt;D xsi:type="xsd:double"&gt;-18.779177&lt;/D&gt;&lt;D xsi:type="xsd:double"&gt;-16.14207&lt;/D&gt;&lt;D xsi:type="xsd:double"&gt;-10.54216&lt;/D&gt;&lt;D xsi:type="xsd:double"&gt;-4.9608946&lt;/D&gt;&lt;D xsi:type="xsd:double"&gt;-5.5256186&lt;/D&gt;&lt;D xsi:type="xsd:double"&gt;-1.2346268&lt;/D&gt;&lt;D xsi:type="xsd:double"&gt;5.581641&lt;/D&gt;&lt;D xsi:type="xsd:double"&gt;-0.90788007&lt;/D&gt;&lt;D xsi:type="xsd:double"&gt;-1.7426372&lt;/D&gt;&lt;D xsi:type="xsd:double"&gt;-0.100916624&lt;/D&gt;&lt;D xsi:type="xsd:double"&gt;10.250163&lt;/D&gt;&lt;D xsi:type="xsd:double"&gt;20.404613&lt;/D&gt;&lt;D xsi:type="xsd:double"&gt;19.475735&lt;/D&gt;&lt;D xsi:type="xsd:double"&gt;16.48407&lt;/D&gt;&lt;D xsi:type="xsd:double"&gt;21.432638&lt;/D&gt;&lt;D xsi:type="xsd:double"&gt;19.208504&lt;/D&gt;&lt;D xsi:type="xsd:double"&gt;17.90284&lt;/D&gt;&lt;D xsi:type="xsd:double"&gt;14.904797&lt;/D&gt;&lt;D xsi:type="xsd:double"&gt;17.058777&lt;/D&gt;&lt;D xsi:type="xsd:double"&gt;19.999159&lt;/D&gt;&lt;D xsi:type="xsd:double"&gt;33.08809&lt;/D&gt;&lt;D xsi:type="xsd:double"&gt;32.699203&lt;/D&gt;&lt;D xsi:type="xsd:double"&gt;37.553978&lt;/D&gt;&lt;D xsi:type="xsd:double"&gt;22.163307&lt;/D&gt;&lt;D xsi:type="xsd:double"&gt;9.715212&lt;/D&gt;&lt;D xsi:type="xsd:double"&gt;11.456037&lt;/D&gt;&lt;D xsi:type="xsd:double"&gt;4.171777&lt;/D&gt;&lt;D xsi:type="xsd:double"&gt;5.0362587&lt;/D&gt;&lt;D xsi:type="xsd:double"&gt;2.6258707&lt;/D&gt;&lt;D xsi:type="xsd:double"&gt;6.3039064&lt;/D&gt;&lt;D xsi:type="xsd:double"&gt;-0.9489&lt;/D&gt;&lt;D xsi:type="xsd:double"&gt;-11.151255&lt;/D&gt;&lt;D xsi:type="xsd:double"&gt;-5.59451&lt;/D&gt;&lt;D xsi:type="xsd:double"&gt;-7.613367&lt;/D&gt;&lt;D xsi:type="xsd:double"&gt;-10.948801&lt;/D&gt;&lt;D xsi:type="xsd:double"&gt;-10.343284&lt;/D&gt;&lt;D xsi:type="xsd:double"&gt;3.1234264&lt;/D&gt;&lt;D xsi:type="xsd:double"&gt;3.6951542&lt;/D&gt;&lt;D xsi:type="xsd:double"&gt;2.0068645&lt;/D&gt;&lt;D xsi:type="xsd:double"&gt;4.618895&lt;/D&gt;&lt;D xsi:type="xsd:double"&gt;3.5054207&lt;/D&gt;&lt;D xsi:type="xsd:double"&gt;-6.0374317&lt;/D&gt;&lt;D xsi:type="xsd:double"&gt;-3.9788723&lt;/D&gt;&lt;D xsi:type="xsd:double"&gt;12.675738&lt;/D&gt;&lt;D xsi:type="xsd:double"&gt;8.154869&lt;/D&gt;&lt;D xsi:type="xsd:double"&gt;10.57378&lt;/D&gt;&lt;D xsi:type="xsd:double"&gt;10.707951&lt;/D&gt;&lt;D xsi:type="xsd:double"&gt;9.829378&lt;/D&gt;&lt;D xsi:type="xsd:double"&gt;-24.186415&lt;/D&gt;&lt;D xsi:type="xsd:double"&gt;-26.962143&lt;/D&gt;&lt;D xsi:type="xsd:double"&gt;-20.927774&lt;/D&gt;&lt;D xsi:type="xsd:double"&gt;-18.961514&lt;/D&gt;&lt;D xsi:type="xsd:double"&gt;-9.566462&lt;/D&gt;&lt;D xsi:type="xsd:double"&gt;3.5137296&lt;/D&gt;&lt;D xsi:type="xsd:double"&gt;8.465683&lt;/D&gt;&lt;D xsi:type="xsd:double"&gt;5.164504&lt;/D&gt;&lt;D xsi:type="xsd:double"&gt;7.736063&lt;/D&gt;&lt;D xsi:type="xsd:double"&gt;11.822224&lt;/D&gt;&lt;D xsi:type="xsd:double"&gt;14.389634&lt;/D&gt;&lt;D xsi:type="xsd:double"&gt;23.189808&lt;/D&gt;&lt;D xsi:type="xsd:double"&gt;62.115276&lt;/D&gt;&lt;D xsi:type="xsd:double"&gt;65.27472&lt;/D&gt;&lt;D xsi:type="xsd:double"&gt;65.52955&lt;/D&gt;&lt;D xsi:type="xsd:double"&gt;58.87538&lt;/D&gt;&lt;D xsi:type="xsd:double"&gt;42.926502&lt;/D&gt;&lt;D xsi:type="xsd:double"&gt;39.92449&lt;/D&gt;&lt;D xsi:type="xsd:double"&gt;42.95324&lt;/D&gt;&lt;D xsi:type="xsd:double"&gt;45.521175&lt;/D&gt;&lt;D xsi:type="xsd:double"&gt;36.90709&lt;/D&gt;&lt;D xsi:type="xsd:double"&gt;19.244492&lt;/D&gt;&lt;D xsi:type="xsd:double"&gt;22.460604&lt;/D&gt;&lt;D xsi:type="xsd:double"&gt;10.30829&lt;/D&gt;&lt;D xsi:type="xsd:double"&gt;11.347485&lt;/D&gt;&lt;D xsi:type="xsd:double"&gt;16.369665&lt;/D&gt;&lt;D xsi:type="xsd:double"&gt;3.241527&lt;/D&gt;&lt;D xsi:type="xsd:double"&gt;-6.9084764&lt;/D&gt;&lt;D xsi:type="xsd:double"&gt;-3.875035&lt;/D&gt;&lt;D xsi:type="xsd:double"&gt;1.2853146&lt;/D&gt;&lt;D xsi:type="xsd:double"&gt;-8.022672&lt;/D&gt;&lt;D xsi:type="xsd:double"&gt;-13.06203&lt;/D&gt;&lt;D xsi:type="xsd:double"&gt;-8.774942&lt;/D&gt;&lt;D xsi:type="xsd:double"&gt;-5.3189635&lt;/D&gt;&lt;D xsi:type="xsd:double"&gt;-11.55768&lt;/D&gt;&lt;D xsi:type="xsd:double"&gt;-9.596407&lt;/D&gt;&lt;D xsi:type="xsd:double"&gt;-13.616925&lt;/D&gt;&lt;D xsi:type="xsd:double"&gt;-10.389608&lt;/D&gt;&lt;D xsi:type="xsd:double"&gt;-0.69845915&lt;/D&gt;&lt;D xsi:type="xsd:double"&gt;11.140907&lt;/D&gt;&lt;D xsi:type="xsd:double"&gt;11.027837&lt;/D&gt;&lt;D xsi:type="xsd:double"&gt;-1.83326&lt;/D&gt;&lt;D xsi:type="xsd:double"&gt;3.6582112&lt;/D&gt;&lt;D xsi:type="xsd:double"&gt;8.817768&lt;/D&gt;&lt;D xsi:type="xsd:double"&gt;5.100608&lt;/D&gt;&lt;D xsi:type="xsd:double"&gt;14.454496&lt;/D&gt;&lt;D xsi:type="xsd:double"&gt;15.192759&lt;/D&gt;&lt;D xsi:type="xsd:double"&gt;26.784111&lt;/D&gt;&lt;D xsi:type="xsd:double"&gt;33.058784&lt;/D&gt;&lt;D xsi:type="xsd:double"&gt;27.602232&lt;/D&gt;&lt;D xsi:type="xsd:double"&gt;28.717434&lt;/D&gt;&lt;/FQL&gt;&lt;FQL&gt;&lt;Q&gt;REFKRBASE-FDS^(SUBARRAY(NOT_NA(NO_REPEAT_F(FG_YIELD(NOW,-10AY,D))),0,1)-SUBARRAY(NOT_NA(NO_REPEAT_F(FG_YIELD(NOW,-10AY,D))),1,1))*100&lt;/Q&gt;&lt;R&gt;1&lt;/R&gt;&lt;C&gt;1&lt;/C&gt;&lt;D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xsi:type="xsd:double"&gt;25&lt;/D&gt;&lt;/FQL&gt;&lt;FQL&gt;&lt;Q&gt;CC_MX^IMF_IFS_RCPI_Q(0)&lt;/Q&gt;&lt;R&gt;0&lt;/R&gt;&lt;C&gt;0&lt;/C&gt;&lt;/FQL&gt;&lt;FQL&gt;&lt;Q&gt;EPOL^FMA_PE(LTM,0,,,"PORTAGG","MEANR")&lt;/Q&gt;&lt;R&gt;1&lt;/R&gt;&lt;C&gt;1&lt;/C&gt;&lt;D xsi:type="xsd:double"&gt;7.5913951425822&lt;/D&gt;&lt;/FQL&gt;&lt;FQL&gt;&lt;Q&gt;USDKRW^FG_PRICE_CHANGE(0,-3AM)&lt;/Q&gt;&lt;R&gt;1&lt;/R&gt;&lt;C&gt;1&lt;/C&gt;&lt;D xsi:type="xsd:double"&gt;1.4601827&lt;/D&gt;&lt;/FQL&gt;&lt;FQL&gt;&lt;Q&gt;GREK^P_PRICE_RETURNS_PR('52W',2,-10AY,0,AM)&lt;/Q&gt;&lt;R&gt;121&lt;/R&gt;&lt;C&gt;1&lt;/C&gt;&lt;D xsi:type="xsd:double"&gt;-5.3142967&lt;/D&gt;&lt;D xsi:type="xsd:double"&gt;42.89719&lt;/D&gt;&lt;D xsi:type="xsd:double"&gt;40.34946&lt;/D&gt;&lt;D xsi:type="xsd:double"&gt;18.083727&lt;/D&gt;&lt;D xsi:type="xsd:double"&gt;4.4494867&lt;/D&gt;&lt;D xsi:type="xsd:double"&gt;-24.661266&lt;/D&gt;&lt;D xsi:type="xsd:double"&gt;-28.800833&lt;/D&gt;&lt;D xsi:type="xsd:double"&gt;-28.72308&lt;/D&gt;&lt;D xsi:type="xsd:double"&gt;-46.186&lt;/D&gt;&lt;D xsi:type="xsd:double"&gt;-42.862946&lt;/D&gt;&lt;D xsi:type="xsd:double"&gt;-57.396&lt;/D&gt;&lt;D xsi:type="xsd:double"&gt;-54.89206&lt;/D&gt;&lt;D xsi:type="xsd:double"&gt;-39.492313&lt;/D&gt;&lt;D xsi:type="xsd:double"&gt;-54.500072&lt;/D&gt;&lt;D xsi:type="xsd:double"&gt;-51.58829&lt;/D&gt;&lt;D xsi:type="xsd:double"&gt;-50.35964&lt;/D&gt;&lt;D xsi:type="xsd:double"&gt;-47.129673&lt;/D&gt;&lt;D xsi:type="xsd:double"&gt;-32.16437&lt;/D&gt;&lt;D xsi:type="xsd:double"&gt;-37.998466&lt;/D&gt;&lt;D xsi:type="xsd:double"&gt;-45.906784&lt;/D&gt;&lt;D xsi:type="xsd:double"&gt;-43.705784&lt;/D&gt;&lt;D xsi:type="xsd:double"&gt;-51.045082&lt;/D&gt;&lt;D xsi:type="xsd:double"&gt;-29.904747&lt;/D&gt;&lt;D xsi:type="xsd:double"&gt;-26.811409&lt;/D&gt;&lt;D xsi:type="xsd:double"&gt;-30.70696&lt;/D&gt;&lt;D xsi:type="xsd:double"&gt;-27.31641&lt;/D&gt;&lt;D xsi:type="xsd:double"&gt;-32.497692&lt;/D&gt;&lt;D xsi:type="xsd:double"&gt;-26.408571&lt;/D&gt;&lt;D xsi:type="xsd:double"&gt;-32.40559&lt;/D&gt;&lt;D xsi:type="xsd:double"&gt;-29.724043&lt;/D&gt;&lt;D xsi:type="xsd:double"&gt;-18.200325&lt;/D&gt;&lt;D xsi:type="xsd:double"&gt;-4.854822&lt;/D&gt;&lt;D xsi:type="xsd:double"&gt;14.181495&lt;/D&gt;&lt;D xsi:type="xsd:double"&gt;22.431517&lt;/D&gt;&lt;D xsi:type="xsd:double"&gt;7.2902083&lt;/D&gt;&lt;D xsi:type="xsd:double"&gt;9.723366&lt;/D&gt;&lt;D xsi:type="xsd:double"&gt;13.637817&lt;/D&gt;&lt;D xsi:type="xsd:double"&gt;39.631607&lt;/D&gt;&lt;D xsi:type="xsd:double"&gt;51.896404&lt;/D&gt;&lt;D xsi:type="xsd:double"&gt;42.430233&lt;/D&gt;&lt;D xsi:type="xsd:double"&gt;41.070496&lt;/D&gt;&lt;D xsi:type="xsd:double"&gt;33.620323&lt;/D&gt;&lt;D xsi:type="xsd:double"&gt;18.381357&lt;/D&gt;&lt;D xsi:type="xsd:double"&gt;33.008766&lt;/D&gt;&lt;D xsi:type="xsd:double"&gt;39.52595&lt;/D&gt;&lt;D xsi:type="xsd:double"&gt;46.143784&lt;/D&gt;&lt;D xsi:type="xsd:double"&gt;33.15042&lt;/D&gt;&lt;D xsi:type="xsd:double"&gt;33.654224&lt;/D&gt;&lt;D xsi:type="xsd:double"&gt;3.3280969&lt;/D&gt;&lt;D xsi:type="xsd:double"&gt;-5.0157604&lt;/D&gt;&lt;D xsi:type="xsd:double"&gt;-11.117&lt;/D&gt;&lt;D xsi:type="xsd:double"&gt;-15.447044&lt;/D&gt;&lt;D xsi:type="xsd:double"&gt;-13.176423&lt;/D&gt;&lt;D xsi:type="xsd:double"&gt;-17.21353&lt;/D&gt;&lt;D xsi:type="xsd:double"&gt;-10.108024&lt;/D&gt;&lt;D xsi:type="xsd:double"&gt;-24.066227&lt;/D&gt;&lt;D xsi:type="xsd:double"&gt;-34.057926&lt;/D&gt;&lt;D xsi:type="xsd:double"&gt;-30.576729&lt;/D&gt;&lt;D xsi:type="xsd:double"&gt;-18.544065&lt;/D&gt;&lt;D xsi:type="xsd:double"&gt;-16.467697&lt;/D&gt;&lt;D xsi:type="xsd:double"&gt;-15.767455&lt;/D&gt;&lt;D xsi:type="xsd:double"&gt;4.128456&lt;/D&gt;&lt;D xsi:type="xsd:double"&gt;5.1151514&lt;/D&gt;&lt;D xsi:type="xsd:double"&gt;3.643632&lt;/D&gt;&lt;D xsi:type="xsd:double"&gt;18.054926&lt;/D&gt;&lt;D xsi:type="xsd:double"&gt;28.29945&lt;/D&gt;&lt;D xsi:type="xsd:double"&gt;34.173107&lt;/D&gt;&lt;D xsi:type="xsd:double"&gt;37.8616&lt;/D&gt;&lt;D xsi:type="xsd:double"&gt;46.65221&lt;/D&gt;&lt;D xsi:type="xsd:double"&gt;29.651474&lt;/D&gt;&lt;D xsi:type="xsd:double"&gt;-34.839012&lt;/D&gt;&lt;D xsi:type="xsd:double"&gt;-27.63772&lt;/D&gt;&lt;D xsi:type="xsd:double"&gt;-25.337732&lt;/D&gt;&lt;D xsi:type="xsd:double"&gt;-25.23977&lt;/D&gt;&lt;D xsi:type="xsd:double"&gt;-27.655703&lt;/D&gt;&lt;D xsi:type="xsd:double"&gt;-15.847045&lt;/D&gt;&lt;D xsi:type="xsd:double"&gt;-21.927107&lt;/D&gt;&lt;D xsi:type="xsd:double"&gt;-30.286568&lt;/D&gt;&lt;D xsi:type="xsd:double"&gt;-24.818861&lt;/D&gt;&lt;D xsi:type="xsd:double"&gt;-10.564679&lt;/D&gt;&lt;D xsi:type="xsd:double"&gt;-15.387976&lt;/D&gt;&lt;D xsi:type="xsd:double"&gt;-10.256874&lt;/D&gt;&lt;D xsi:type="xsd:double"&gt;79.40149&lt;/D&gt;&lt;D xsi:type="xsd:double"&gt;62.86589&lt;/D&gt;&lt;D xsi:type="xsd:double"&gt;71.9821&lt;/D&gt;&lt;D xsi:type="xsd:double"&gt;45.508957&lt;/D&gt;&lt;D xsi:type="xsd:double"&gt;37.44726&lt;/D&gt;&lt;D xsi:type="xsd:double"&gt;37.638367&lt;/D&gt;&lt;D xsi:type="xsd:double"&gt;34.67759&lt;/D&gt;&lt;D xsi:type="xsd:double"&gt;43.820454&lt;/D&gt;&lt;D xsi:type="xsd:double"&gt;31.08406&lt;/D&gt;&lt;D xsi:type="xsd:double"&gt;4.606509&lt;/D&gt;&lt;D xsi:type="xsd:double"&gt;16.121483&lt;/D&gt;&lt;D xsi:type="xsd:double"&gt;22.104527&lt;/D&gt;&lt;D xsi:type="xsd:double"&gt;0.09754896&lt;/D&gt;&lt;D xsi:type="xsd:double"&gt;-0.73221326&lt;/D&gt;&lt;D xsi:type="xsd:double"&gt;-10.702318&lt;/D&gt;&lt;D xsi:type="xsd:double"&gt;-15.847415&lt;/D&gt;&lt;D xsi:type="xsd:double"&gt;-16.114622&lt;/D&gt;&lt;D xsi:type="xsd:double"&gt;-8.595556&lt;/D&gt;&lt;D xsi:type="xsd:double"&gt;-16.624414&lt;/D&gt;&lt;D xsi:type="xsd:double"&gt;-15.777135&lt;/D&gt;&lt;D xsi:type="xsd:double"&gt;-6.3360395&lt;/D&gt;&lt;D xsi:type="xsd:double"&gt;2.1033525&lt;/D&gt;&lt;D xsi:type="xsd:double"&gt;4.371631&lt;/D&gt;&lt;D xsi:type="xsd:double"&gt;12.9912615&lt;/D&gt;&lt;D xsi:type="xsd:double"&gt;12.45563&lt;/D&gt;&lt;D xsi:type="xsd:double"&gt;20.885109&lt;/D&gt;&lt;D xsi:type="xsd:double"&gt;31.252014&lt;/D&gt;&lt;D xsi:type="xsd:double"&gt;61.193993&lt;/D&gt;&lt;D xsi:type="xsd:double"&gt;82.44165&lt;/D&gt;&lt;D xsi:type="xsd:double"&gt;52.448143&lt;/D&gt;&lt;D xsi:type="xsd:double"&gt;56.046642&lt;/D&gt;&lt;D xsi:type="xsd:double"&gt;48.219097&lt;/D&gt;&lt;D xsi:type="xsd:double"&gt;49.234188&lt;/D&gt;&lt;D xsi:type="xsd:double"&gt;41.710567&lt;/D&gt;&lt;D xsi:type="xsd:double"&gt;34.79326&lt;/D&gt;&lt;D xsi:type="xsd:double"&gt;28.834248&lt;/D&gt;&lt;D xsi:type="xsd:double"&gt;41.915367&lt;/D&gt;&lt;D xsi:type="xsd:double"&gt;21.713375&lt;/D&gt;&lt;D xsi:type="xsd:double"&gt;36.0834&lt;/D&gt;&lt;/FQL&gt;&lt;FQL&gt;&lt;Q&gt;EWZ^FG_PRICE(0)&lt;/Q&gt;&lt;R&gt;1&lt;/R&gt;&lt;C&gt;1&lt;/C&gt;&lt;D xsi:type="xsd:double"&gt;31.75&lt;/D&gt;&lt;/FQL&gt;&lt;FQL&gt;&lt;Q&gt;EPHE^FMA_RBICS_REV_CURRENT(30, LOC, "PORTAGG")&lt;/Q&gt;&lt;R&gt;1&lt;/R&gt;&lt;C&gt;1&lt;/C&gt;&lt;D xsi:type="xsd:double"&gt;43.3599048314739&lt;/D&gt;&lt;/FQL&gt;&lt;FQL&gt;&lt;Q&gt;GREK^FG_FCF_YIELD_NTM(0)&lt;/Q&gt;&lt;R&gt;0&lt;/R&gt;&lt;C&gt;0&lt;/C&gt;&lt;/FQL&gt;&lt;FQL&gt;&lt;Q&gt;CAGDPY@SA^EE_ACTUAL_ANNUAL(MED,+1)&lt;/Q&gt;&lt;R&gt;1&lt;/R&gt;&lt;C&gt;1&lt;/C&gt;&lt;D xsi:type="xsd:double"&gt;2.6&lt;/D&gt;&lt;/FQL&gt;&lt;FQL&gt;&lt;Q&gt;CC_TW^IMF_IFS_RCPI_Q(0)&lt;/Q&gt;&lt;R&gt;0&lt;/R&gt;&lt;C&gt;0&lt;/C&gt;&lt;/FQL&gt;&lt;FQL&gt;&lt;Q&gt;EZA^P_PRICE_RETURNS_PR('52W',2,-10AY,0,AM)&lt;/Q&gt;&lt;R&gt;121&lt;/R&gt;&lt;C&gt;1&lt;/C&gt;&lt;D xsi:type="xsd:double"&gt;9.890723&lt;/D&gt;&lt;D xsi:type="xsd:double"&gt;22.436405&lt;/D&gt;&lt;D xsi:type="xsd:double"&gt;17.181456&lt;/D&gt;&lt;D xsi:type="xsd:double"&gt;18.746233&lt;/D&gt;&lt;D xsi:type="xsd:double"&gt;6.8210006&lt;/D&gt;&lt;D xsi:type="xsd:double"&gt;-2.5298178&lt;/D&gt;&lt;D xsi:type="xsd:double"&gt;9.338247&lt;/D&gt;&lt;D xsi:type="xsd:double"&gt;3.4804344&lt;/D&gt;&lt;D xsi:type="xsd:double"&gt;8.842289&lt;/D&gt;&lt;D xsi:type="xsd:doub</t>
        </r>
      </text>
    </comment>
    <comment ref="A23" authorId="0" shapeId="0" xr:uid="{EE86C790-AB63-4559-8BBF-C29C5B7C9779}">
      <text>
        <r>
          <rPr>
            <b/>
            <sz val="9"/>
            <color indexed="81"/>
            <rFont val="Tahoma"/>
            <charset val="1"/>
          </rPr>
          <t>le"&gt;16.185987&lt;/D&gt;&lt;D xsi:type="xsd:double"&gt;3.9119482&lt;/D&gt;&lt;D xsi:type="xsd:double"&gt;6.3197374&lt;/D&gt;&lt;D xsi:type="xsd:double"&gt;3.6874294&lt;/D&gt;&lt;D xsi:type="xsd:double"&gt;-5.0579786&lt;/D&gt;&lt;D xsi:type="xsd:double"&gt;-3.0081391&lt;/D&gt;&lt;D xsi:type="xsd:double"&gt;-14.96464&lt;/D&gt;&lt;D xsi:type="xsd:double"&gt;-13.189358&lt;/D&gt;&lt;D xsi:type="xsd:double"&gt;-0.54517984&lt;/D&gt;&lt;D xsi:type="xsd:double"&gt;-19.965214&lt;/D&gt;&lt;D xsi:type="xsd:double"&gt;-21.631592&lt;/D&gt;&lt;D xsi:type="xsd:double"&gt;-37.732567&lt;/D&gt;&lt;D xsi:type="xsd:double"&gt;-30.113209&lt;/D&gt;&lt;D xsi:type="xsd:double"&gt;-18.367624&lt;/D&gt;&lt;D xsi:type="xsd:double"&gt;-20.187109&lt;/D&gt;&lt;D xsi:type="xsd:double"&gt;-29.030537&lt;/D&gt;&lt;D xsi:type="xsd:double"&gt;-17.427534&lt;/D&gt;&lt;D xsi:type="xsd:double"&gt;-10.165274&lt;/D&gt;&lt;D xsi:type="xsd:double"&gt;5.8487535&lt;/D&gt;&lt;D xsi:type="xsd:double"&gt;-0.20955205&lt;/D&gt;&lt;D xsi:type="xsd:double"&gt;-10.525828&lt;/D&gt;&lt;D xsi:type="xsd:double"&gt;-3.015834&lt;/D&gt;&lt;D xsi:type="xsd:double"&gt;10.096275&lt;/D&gt;&lt;D xsi:type="xsd:double"&gt;47.688686&lt;/D&gt;&lt;D xsi:type="xsd:double"&gt;24.725903&lt;/D&gt;&lt;D xsi:type="xsd:double"&gt;20.08196&lt;/D&gt;&lt;D xsi:type="xsd:double"&gt;11.654579&lt;/D&gt;&lt;D xsi:type="xsd:double"&gt;27.67656&lt;/D&gt;&lt;D xsi:type="xsd:double"&gt;19.58282&lt;/D&gt;&lt;D xsi:type="xsd:double"&gt;10.534323&lt;/D&gt;&lt;D xsi:type="xsd:double"&gt;3.1609535&lt;/D&gt;&lt;D xsi:type="xsd:double"&gt;12.308275&lt;/D&gt;&lt;D xsi:type="xsd:double"&gt;21.139156&lt;/D&gt;&lt;D xsi:type="xsd:double"&gt;26.452303&lt;/D&gt;&lt;D xsi:type="xsd:double"&gt;25.750208&lt;/D&gt;&lt;D xsi:type="xsd:double"&gt;30.932152&lt;/D&gt;&lt;D xsi:type="xsd:double"&gt;33.2062&lt;/D&gt;&lt;D xsi:type="xsd:double"&gt;20.863092&lt;/D&gt;&lt;D xsi:type="xsd:double"&gt;19.894672&lt;/D&gt;&lt;D xsi:type="xsd:double"&gt;11.091018&lt;/D&gt;&lt;D xsi:type="xsd:double"&gt;5.372572&lt;/D&gt;&lt;D xsi:type="xsd:double"&gt;1.6510129&lt;/D&gt;&lt;D xsi:type="xsd:double"&gt;-9.239078&lt;/D&gt;&lt;D xsi:type="xsd:double"&gt;-13.556367&lt;/D&gt;&lt;D xsi:type="xsd:double"&gt;-16.395187&lt;/D&gt;&lt;D xsi:type="xsd:double"&gt;-9.834475&lt;/D&gt;&lt;D xsi:type="xsd:double"&gt;-18.458998&lt;/D&gt;&lt;D xsi:type="xsd:double"&gt;-19.758308&lt;/D&gt;&lt;D xsi:type="xsd:double"&gt;-27.227842&lt;/D&gt;&lt;D xsi:type="xsd:double"&gt;-23.222244&lt;/D&gt;&lt;D xsi:type="xsd:double"&gt;-12.5930605&lt;/D&gt;&lt;D xsi:type="xsd:double"&gt;-14.782649&lt;/D&gt;&lt;D xsi:type="xsd:double"&gt;-7.263756&lt;/D&gt;&lt;D xsi:type="xsd:double"&gt;-4.0547905&lt;/D&gt;&lt;D xsi:type="xsd:double"&gt;-6.640649&lt;/D&gt;&lt;D xsi:type="xsd:double"&gt;6.1506033&lt;/D&gt;&lt;D xsi:type="xsd:double"&gt;5.4427385&lt;/D&gt;&lt;D xsi:type="xsd:double"&gt;1.7571092&lt;/D&gt;&lt;D xsi:type="xsd:double"&gt;9.686625&lt;/D&gt;&lt;D xsi:type="xsd:double"&gt;-0.8008778&lt;/D&gt;&lt;D xsi:type="xsd:double"&gt;0.11396408&lt;/D&gt;&lt;D xsi:type="xsd:double"&gt;-34.47624&lt;/D&gt;&lt;D xsi:type="xsd:double"&gt;-41.00855&lt;/D&gt;&lt;D xsi:type="xsd:double"&gt;-35.066284&lt;/D&gt;&lt;D xsi:type="xsd:double"&gt;-23.32505&lt;/D&gt;&lt;D xsi:type="xsd:double"&gt;-20.079262&lt;/D&gt;&lt;D xsi:type="xsd:double"&gt;-10.300261&lt;/D&gt;&lt;D xsi:type="xsd:double"&gt;-15.930205&lt;/D&gt;&lt;D xsi:type="xsd:double"&gt;-15.588724&lt;/D&gt;&lt;D xsi:type="xsd:double"&gt;-6.5783143&lt;/D&gt;&lt;D xsi:type="xsd:double"&gt;-0.6676853&lt;/D&gt;&lt;D xsi:type="xsd:double"&gt;-3.5012484&lt;/D&gt;&lt;D xsi:type="xsd:double"&gt;10.728586&lt;/D&gt;&lt;D xsi:type="xsd:double"&gt;72.90201&lt;/D&gt;&lt;D xsi:type="xsd:double"&gt;86.69832&lt;/D&gt;&lt;D xsi:type="xsd:double"&gt;73.398224&lt;/D&gt;&lt;D xsi:type="xsd:double"&gt;47.417427&lt;/D&gt;&lt;D xsi:type="xsd:double"&gt;30.529749&lt;/D&gt;&lt;D xsi:type="xsd:double"&gt;33.621742&lt;/D&gt;&lt;D xsi:type="xsd:double"&gt;24.622238&lt;/D&gt;&lt;D xsi:type="xsd:double"&gt;38.52161&lt;/D&gt;&lt;D xsi:type="xsd:double"&gt;17.383205&lt;/D&gt;&lt;D xsi:type="xsd:double"&gt;3.8590908&lt;/D&gt;&lt;D xsi:type="xsd:double"&gt;13.536512&lt;/D&gt;&lt;D xsi:type="xsd:double"&gt;10.3221655&lt;/D&gt;&lt;D xsi:type="xsd:double"&gt;11.70764&lt;/D&gt;&lt;D xsi:type="xsd:double"&gt;5.923152&lt;/D&gt;&lt;D xsi:type="xsd:double"&gt;-7.81495&lt;/D&gt;&lt;D xsi:type="xsd:double"&gt;-12.730044&lt;/D&gt;&lt;D xsi:type="xsd:double"&gt;-14.523405&lt;/D&gt;&lt;D xsi:type="xsd:double"&gt;-3.3791184&lt;/D&gt;&lt;D xsi:type="xsd:double"&gt;-14.519125&lt;/D&gt;&lt;D xsi:type="xsd:double"&gt;-21.442902&lt;/D&gt;&lt;D xsi:type="xsd:double"&gt;-5.7155013&lt;/D&gt;&lt;D xsi:type="xsd:double"&gt;-6.99479&lt;/D&gt;&lt;D xsi:type="xsd:double"&gt;-3.9723039&lt;/D&gt;&lt;D xsi:type="xsd:double"&gt;-15.999424&lt;/D&gt;&lt;D xsi:type="xsd:double"&gt;-25.604027&lt;/D&gt;&lt;D xsi:type="xsd:double"&gt;-15.623289&lt;/D&gt;&lt;D xsi:type="xsd:double"&gt;-11.742115&lt;/D&gt;&lt;D xsi:type="xsd:double"&gt;3.3140898&lt;/D&gt;&lt;D xsi:type="xsd:double"&gt;10.3462105&lt;/D&gt;&lt;D xsi:type="xsd:double"&gt;-9.534132&lt;/D&gt;&lt;D xsi:type="xsd:double"&gt;0.96058846&lt;/D&gt;&lt;D xsi:type="xsd:double"&gt;6.090796&lt;/D&gt;&lt;D xsi:type="xsd:double"&gt;-4.279709&lt;/D&gt;&lt;D xsi:type="xsd:double"&gt;3.7441611&lt;/D&gt;&lt;D xsi:type="xsd:double"&gt;-16.121614&lt;/D&gt;&lt;D xsi:type="xsd:double"&gt;-7.369775&lt;/D&gt;&lt;D xsi:type="xsd:double"&gt;1.0794282&lt;/D&gt;&lt;D xsi:type="xsd:double"&gt;-7.8654766&lt;/D&gt;&lt;D xsi:type="xsd:double"&gt;14.394975&lt;/D&gt;&lt;/FQL&gt;&lt;FQL&gt;&lt;Q&gt;FC0000PE^FG_PRICE(0)&lt;/Q&gt;&lt;R&gt;1&lt;/R&gt;&lt;C&gt;1&lt;/C&gt;&lt;D xsi:type="xsd:double"&gt;839.4649&lt;/D&gt;&lt;/FQL&gt;&lt;FQL&gt;&lt;Q&gt;QAT^FMA_COS_UP("EPS","1M",+1,NOW,,,"PORTAGG","MEANR")&lt;/Q&gt;&lt;R&gt;1&lt;/R&gt;&lt;C&gt;1&lt;/C&gt;&lt;D xsi:type="xsd:double"&gt;7&lt;/D&gt;&lt;/FQL&gt;&lt;FQL&gt;&lt;Q&gt;VGK^FG_PE_NTM(0,,,90,0)&lt;/Q&gt;&lt;R&gt;1&lt;/R&gt;&lt;C&gt;1&lt;/C&gt;&lt;D xsi:type="xsd:double"&gt;13.6673733533388&lt;/D&gt;&lt;/FQL&gt;&lt;FQL&gt;&lt;Q&gt;EPHE^FMA_EVAL_EBITDA(NTMA,0,,,"PORTAGG","MEANR")&lt;/Q&gt;&lt;R&gt;1&lt;/R&gt;&lt;C&gt;1&lt;/C&gt;&lt;D xsi:type="xsd:double"&gt;8.45788103638612&lt;/D&gt;&lt;/FQL&gt;&lt;FQL&gt;&lt;Q&gt;USDAED^STD(FG_PRICE_CHANGE(0,-1AY,AM))&lt;/Q&gt;&lt;R&gt;1&lt;/R&gt;&lt;C&gt;1&lt;/C&gt;&lt;D xsi:type="xsd:double"&gt;0.00809826484460023&lt;/D&gt;&lt;/FQL&gt;&lt;FQL&gt;&lt;Q&gt;GREK^FMA_PE(NTMA,0,,,"PORTAGG","MEANR")&lt;/Q&gt;&lt;R&gt;1&lt;/R&gt;&lt;C&gt;1&lt;/C&gt;&lt;D xsi:type="xsd:double"&gt;7.31300113842233&lt;/D&gt;&lt;/FQL&gt;&lt;FQL&gt;&lt;Q&gt;REFMXTON-FDS^FG_YIELD(NOW,,,0)&lt;/Q&gt;&lt;R&gt;1&lt;/R&gt;&lt;C&gt;1&lt;/C&gt;&lt;D xsi:type="xsd:double"&gt;11&lt;/D&gt;&lt;/FQL&gt;&lt;FQL&gt;&lt;Q&gt;GREK^FMA_PE(LTM,0,,,"PORTAGG","MEANR")&lt;/Q&gt;&lt;R&gt;1&lt;/R&gt;&lt;C&gt;1&lt;/C&gt;&lt;D xsi:type="xsd:double"&gt;7.86738981852421&lt;/D&gt;&lt;/FQL&gt;&lt;FQL&gt;&lt;Q&gt;CNYA^FMA_PE(LTMA,-10AY,0,AM,"PORTAGG","MEANR")&lt;/Q&gt;&lt;R&gt;121&lt;/R&gt;&lt;C&gt;1&lt;/C&gt;&lt;D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xsi:type="xsd:double"&gt;14.9248163581091&lt;/D&gt;&lt;D xsi:type="xsd:double"&gt;15.0193150681439&lt;/D&gt;&lt;D xsi:type="xsd:double"&gt;15.1531869357234&lt;/D&gt;&lt;D xsi:type="xsd:double"&gt;15.0833838995404&lt;/D&gt;&lt;D xsi:type="xsd:double"&gt;14.9361277124477&lt;/D&gt;&lt;D xsi:type="xsd:double"&gt;15.1110618329203&lt;/D&gt;&lt;D xsi:type="xsd:double"&gt;15.2175414519252&lt;/D&gt;&lt;D xsi:type="xsd:double"&gt;15.2171722379436&lt;/D&gt;&lt;D xsi:type="xsd:double"&gt;15.6351919920504&lt;/D&gt;&lt;D xsi:type="xsd:double"&gt;15.8343984173515&lt;/D&gt;&lt;D xsi:type="xsd:double"&gt;16.4337231882745&lt;/D&gt;&lt;D xsi:type="xsd:double"&gt;15.7156106940714&lt;/D&gt;&lt;D xsi:type="xsd:double"&gt;16.5283302189983&lt;/D&gt;&lt;D xsi:type="xsd:double"&gt;15.1560849487267&lt;/D&gt;&lt;D xsi:type="xsd:double"&gt;15.2460145510875&lt;/D&gt;&lt;D xsi:type="xsd:double"&gt;14.7992247891288&lt;/D&gt;&lt;D xsi:type="xsd:double"&gt;14.4582140343924&lt;/D&gt;&lt;D xsi:type="xsd:double"&gt;14.160396404972&lt;/D&gt;&lt;D xsi:type="xsd:double"&gt;13.2829377543247&lt;/D&gt;&lt;D xsi:type="xsd:double"&gt;12.4245753977471&lt;/D&gt;&lt;D xsi:type="xsd:double"&gt;12.2126238522255&lt;/D&gt;&lt;D xsi:type="xsd:double"&gt;11.585927357959&lt;/D&gt;&lt;D xsi:type="xsd:double"&gt;11.7102005249115&lt;/D&gt;&lt;D xsi:type="xsd:double"&gt;11.3272184999949&lt;/D&gt;&lt;D xsi:type="xsd:double"&gt;10.9505164395379&lt;/D&gt;&lt;D xsi:type="xsd:double"&gt;11.7278583748196&lt;/D&gt;&lt;D xsi:type="xsd:double"&gt;12.6695592532744&lt;/D&gt;&lt;D xsi:type="xsd:double"&gt;12.8699187759123&lt;/D&gt;&lt;D xsi:type="xsd:double"&gt;12.3643048380474&lt;/D&gt;&lt;D xsi:type="xsd:double"&gt;12.4902274215548&lt;/D&gt;&lt;D xsi:type="xsd:double"&gt;12.6007203992038&lt;/D&gt;&lt;D xsi:type="xsd:double"&gt;12.4098681266444&lt;/D&gt;&lt;D xsi:type="xsd:double"&gt;12.8504226541555&lt;/D&gt;&lt;D xsi:type="xsd:double"&gt;12.9624745961696&lt;/D&gt;&lt;D xsi:type="xsd:double"&gt;12.8136444007735&lt;/D&gt;&lt;D xsi:type="xsd:double"&gt;14.4032770984314&lt;/D&gt;&lt;D xsi:type="xsd:double"&gt;14.8695085303291&lt;/D&gt;&lt;D xsi:type="xsd:double"&gt;14.4196708185898&lt;/D&gt;&lt;D xsi:type="xsd:double"&gt;14.0527490162805&lt;/D&gt;&lt;D xsi:type="xsd:double"&gt;14.1100327633416&lt;/D&gt;&lt;D xsi:type="xsd:double"&gt;14.3161463892093&lt;/D&gt;&lt;D xsi:type="xsd:double"&gt;14.6587242603042&lt;/D&gt;&lt;D xsi:type="xsd:double"&gt;15.8162180219195&lt;/D&gt;&lt;D xsi:type="xsd:double"&gt;16.6103001647916&lt;/D&gt;&lt;D xsi:type="xsd:double"&gt;16.8473860307866&lt;/D&gt;&lt;D xsi:type="xsd:double"&gt;17.5649416980987&lt;/D&gt;&lt;D xsi:type="xsd:double"&gt;18.0133930165152&lt;/D&gt;&lt;D xsi:type="xsd:double"&gt;19.1992756568822&lt;/D&gt;&lt;D xsi:type="xsd:double"&gt;21.0396373856195&lt;/D&gt;&lt;D xsi:type="xsd:double"&gt;22.2691297953602&lt;/D&gt;&lt;D xsi:type="xsd:double"&gt;19.8412723151823&lt;/D&gt;&lt;D xsi:type="xsd:double"&gt;19.391078744508&lt;/D&gt;&lt;D xsi:type="xsd:double"&gt;19.3192963629289&lt;/D&gt;&lt;D xsi:type="xsd:double"&gt;19.0923690327043&lt;/D&gt;&lt;D xsi:type="xsd:double"&gt;18.7310504810562&lt;/D&gt;&lt;D xsi:type="xsd:double"&gt;17.9876629775482&lt;/D&gt;&lt;D xsi:type="xsd:double"&gt;17.979159951793&lt;/D&gt;&lt;D xsi:type="xsd:double"&gt;17.9804776677662&lt;/D&gt;&lt;D xsi:type="xsd:double"&gt;17.8465050715099&lt;/D&gt;&lt;D xsi:type="xsd:double"&gt;18.3564308691277&lt;/D&gt;&lt;D xsi:type="xsd:double"&gt;17.2426684193499&lt;/D&gt;&lt;D xsi:type="xsd:double"&gt;16.6917584587082&lt;/D&gt;&lt;D xsi:type="xsd:double"&gt;16.3114922076373&lt;/D&gt;&lt;D xsi:type="xsd:double"&gt;16.0062350445548&lt;/D&gt;&lt;D xsi:type="xsd:double"&gt;15.6696312946971&lt;/D&gt;&lt;D xsi:type="xsd:double"&gt;15.8349323827909&lt;/D&gt;&lt;D xsi:type="xsd:double"&gt;15.5630831728037&lt;/D&gt;&lt;D xsi:type="xsd:double"&gt;15.3635465420347&lt;/D&gt;&lt;D xsi:type="xsd:double"&gt;14.6102415091&lt;/D&gt;&lt;D xsi:type="xsd:double"&gt;14.1566687195476&lt;/D&gt;&lt;D xsi:type="xsd:double"&gt;14.1854622484905&lt;/D&gt;&lt;D xsi:type="xsd:double"&gt;14.4246130036372&lt;/D&gt;&lt;D xsi:type="xsd:double"&gt;14.9140660194234&lt;/D&gt;&lt;D xsi:type="xsd:double"&gt;14.5580862716037&lt;/D&gt;&lt;D xsi:type="xsd:double"&gt;14.4171889551461&lt;/D&gt;&lt;D xsi:type="xsd:double"&gt;14.4439030936612&lt;/D&gt;&lt;D xsi:type="xsd:double"&gt;14.1655568883916&lt;/D&gt;&lt;D xsi:type="xsd:double"&gt;14.1464694647955&lt;/D&gt;&lt;D xsi:type="xsd:double"&gt;13.8526430211458&lt;/D&gt;&lt;D xsi:type="xsd:double"&gt;13.7686139061175&lt;/D&gt;&lt;D xsi:type="xsd:double"&gt;13.7514917343688&lt;/D&gt;&lt;D xsi:type="xsd:double"&gt;13.4463602566792&lt;/D&gt;&lt;D xsi:type="xsd:double"&gt;13.6314709578482&lt;/D&gt;&lt;D xsi:type="xsd:double"&gt;13.1545131874343&lt;/D&gt;&lt;D xsi:type="xsd:double"&gt;12.4632631753246&lt;/D&gt;&lt;D xsi:type="xsd:double"&gt;12.9764701221197&lt;/D&gt;&lt;D xsi:type="xsd:double"&gt;13.5770312312911&lt;/D&gt;&lt;D xsi:type="xsd:double"&gt;13.5883766920394&lt;/D&gt;&lt;D xsi:type="xsd:double"&gt;13.7765105085915&lt;/D&gt;&lt;/FQL&gt;&lt;FQL&gt;&lt;Q&gt;TRYZA10Y-FDS^FG_YIELD(0,,,,"YTM")&lt;/Q&gt;&lt;R&gt;1&lt;/R&gt;&lt;C&gt;1&lt;/C&gt;&lt;D xsi:type="xsd:double"&gt;11.913653&lt;/D&gt;&lt;/FQL&gt;&lt;FQL&gt;&lt;Q&gt;USDQAR^FG_PRICE_CHANGE(0,-3AM)&lt;/Q&gt;&lt;R&gt;1&lt;/R&gt;&lt;C&gt;1&lt;/C&gt;&lt;D xsi:type="xsd:double"&gt;0&lt;/D&gt;&lt;/FQL&gt;&lt;FQL&gt;&lt;Q&gt;EWW^P_PRICE_RETURNS_PR('52W',2,-10AY,0,AM)&lt;/Q&gt;&lt;R&gt;121&lt;/R&gt;&lt;C&gt;1&lt;/C&gt;&lt;D xsi:type="xsd:double"&gt;-4.426074&lt;/D&gt;&lt;D xsi:type="xsd:double"&gt;6.1160803&lt;/D&gt;&lt;D xsi:type="xsd:double"&gt;5.6598425&lt;/D&gt;&lt;D xsi:type="xsd:double"&gt;5.415356&lt;/D&gt;&lt;D xsi:type="xsd:double"&gt;9.633005&lt;/D&gt;&lt;D xsi:type="xsd:double"&gt;1.4640927&lt;/D&gt;&lt;D xsi:type="xsd:double"&gt;1.5723228&lt;/D&gt;&lt;D xsi:type="xsd:double"&gt;-12.599611&lt;/D&gt;&lt;D xsi:type="xsd:double"&gt;-10.168666&lt;/D&gt;&lt;D xsi:type="xsd:double"&gt;-5.612832&lt;/D&gt;&lt;D xsi:type="xsd:double"&gt;-2.7810097&lt;/D&gt;&lt;D xsi:type="xsd:double"&gt;-6.966835&lt;/D&gt;&lt;D xsi:type="xsd:double"&gt;-6.555051&lt;/D&gt;&lt;D xsi:type="xsd:double"&gt;-11.280096&lt;/D&gt;&lt;D xsi:type="xsd:double"&gt;-16.235601&lt;/D&gt;&lt;D xsi:type="xsd:double"&gt;-21.635414&lt;/D&gt;&lt;D xsi:type="xsd:double"&gt;-23.304575&lt;/D&gt;&lt;D xsi:type="xsd:double"&gt;-13.872987&lt;/D&gt;&lt;D xsi:type="xsd:double"&gt;-17.427868&lt;/D&gt;&lt;D xsi:type="xsd:double"&gt;-7.7315273&lt;/D&gt;&lt;D xsi:type="xsd:double"&gt;-20.347178&lt;/D&gt;&lt;D xsi:type="xsd:double"&gt;-17.533552&lt;/D&gt;&lt;D xsi:type="xsd:double"&gt;-5.978018&lt;/D&gt;&lt;D xsi:type="xsd:double"&gt;-10.57499&lt;/D&gt;&lt;D xsi:type="xsd:double"&gt;-14.705372&lt;/D&gt;&lt;D xsi:type="xsd:double"&gt;-15.370119&lt;/D&gt;&lt;D xsi:type="xsd:double"&gt;-9.691465&lt;/D&gt;&lt;D xsi:type="xsd:double"&gt;0.1353383&lt;/D&gt;&lt;D xsi:type="xsd:double"&gt;-11.261755&lt;/D&gt;&lt;D xsi:type="xsd:double"&gt;-6.5314054&lt;/D&gt;&lt;D xsi:type="xsd:double"&gt;-15.225905&lt;/D&gt;&lt;D xsi:type="xsd:double"&gt;-12.634605&lt;/D&gt;&lt;D xsi:type="xsd:double"&gt;-3.6793052999999998&lt;/D&gt;&lt;D xsi:type="xsd:double"&gt;-2.7107418&lt;/D&gt;&lt;D xsi:type="xsd:double"&gt;-3.7520945&lt;/D&gt;&lt;D xsi:type="xsd:double"&gt;0.27492046&lt;/D&gt;&lt;D xsi:type="xsd:double"&gt;3.0906796&lt;/D&gt;&lt;D xsi:type="xsd:double"&gt;14.473284&lt;/D&gt;&lt;D xsi:type="xsd:double"&gt;14.700484&lt;/D&gt;&lt;D xsi:type="xsd:double"&gt;7.6351523&lt;/D&gt;&lt;D xsi:type="xsd:double"&gt;20.046257&lt;/D&gt;&lt;D xsi:type="xsd:double"&gt;6.845653&lt;/D&gt;&lt;D xsi:type="xsd:double"&gt;15.465069&lt;/D&gt;&lt;D xsi:type="xsd:double"&gt;12.625944&lt;/D&gt;&lt;D xsi:type="xsd:double"&gt;25.700401&lt;/D&gt;&lt;D xsi:type="xsd:double"&gt;15.764213&lt;/D&gt;&lt;D xsi:type="xsd:double"&gt;4.421282&lt;/D&gt;&lt;D xsi:type="xsd:double"&gt;6.8178773&lt;/D&gt;&lt;D xsi:type="xsd:double"&gt;-8.203572&lt;/D&gt;&lt;D xsi:type="xsd:double"&gt;-14.418173&lt;/D&gt;&lt;D xsi:type="xsd:double"&gt;-9.474039&lt;/D&gt;&lt;D xsi:type="xsd:double"&gt;-9.334028&lt;/D&gt;&lt;D xsi:type="xsd:double"&gt;-7.103789&lt;/D&gt;&lt;D xsi:type="xsd:double"&gt;-4.776573&lt;/D&gt;&lt;D xsi:type="xsd:double"&gt;-14.934343&lt;/D&gt;&lt;D xsi:type="xsd:double"&gt;-18.828917&lt;/D&gt;&lt;D xsi:type="xsd:double"&gt;-11.758304&lt;/D&gt;&lt;D xsi:type="xsd:double"&gt;-14.187426&lt;/D&gt;&lt;D xsi:type="xsd:double"&gt;-13.243532&lt;/D&gt;&lt;D xsi:type="xsd:double"&gt;-10.941362&lt;/D&gt;&lt;D xsi:type="xsd:double"&gt;-2.3574948&lt;/D&gt;&lt;D xsi:type="xsd:double"&gt;0.19717216&lt;/D&gt;&lt;D xsi:type="xsd:double"&gt;-11.952376&lt;/D&gt;&lt;D xsi:type="xsd:double"&gt;-18.196058&lt;/D&gt;&lt;D xsi:type="xsd:double"&gt;-11.341084&lt;/D&gt;&lt;D xsi:type="xsd:double"&gt;-6.882322&lt;/D&gt;&lt;D xsi:type="xsd:double"&gt;14.401352&lt;/D&gt;&lt;D xsi:type="xsd:double"&gt;19.82478&lt;/D&gt;&lt;D xsi:type="xsd:double"&gt;9.678268&lt;/D&gt;&lt;D xsi:type="xsd:double"&gt;13.341581&lt;/D&gt;&lt;D xsi:type="xsd:double"&gt;-25.083233&lt;/D&gt;&lt;D xsi:type="xsd:double"&gt;-38.409424&lt;/D&gt;&lt;D xsi:type="xsd:double"&gt;-33.148014&lt;/D&gt;&lt;D xsi:type="xsd:double"&gt;-22.87675&lt;/D&gt;&lt;D xsi:type="xsd:double"&gt;-26.307858&lt;/D&gt;&lt;D xsi:type="xsd:double"&gt;-10.1942835&lt;/D&gt;&lt;D xsi:type="xsd:double"&gt;-21.519894&lt;/D&gt;&lt;D xsi:type="xsd:double"&gt;-19.834291&lt;/D&gt;&lt;D xsi:type="xsd:double"&gt;-7.6672316&lt;/D&gt;&lt;D xsi:type="xsd:double"&gt;-3.703779&lt;/D&gt;&lt;D xsi:type="xsd:double"&gt;-2.4033725&lt;/D&gt;&lt;D xsi:type="xsd:double"&gt;-8.925617&lt;/D&gt;&lt;D xsi:type="xsd:double"&gt;44.409645&lt;/D&gt;&lt;D xsi:type="xsd:double"&gt;75.02899&lt;/D&gt;&lt;D xsi:type="xsd:double"&gt;67.1119&lt;/D&gt;&lt;D xsi:type="xsd:double"&gt;46.278572&lt;/D&gt;&lt;D xsi:type="xsd:double"&gt;55.24019&lt;/D&gt;&lt;D xsi:type="xsd:double"&gt;45.566666&lt;/D&gt;&lt;D xsi:type="xsd:double"&gt;49.34238&lt;/D&gt;&lt;D xsi:type="xsd:double"&gt;45.17858&lt;/D&gt;&lt;D xsi:type="xsd:double"&gt;20.178795&lt;/D&gt;&lt;D xsi:type="xsd:double"&gt;15.140462&lt;/D&gt;&lt;D xsi:type="xsd:double"&gt;16.894197&lt;/D&gt;&lt;D xsi:type="xsd:double"&gt;20.580029&lt;/D&gt;&lt;D xsi:type="xsd:double"&gt;17.82677&lt;/D&gt;&lt;D xsi:type="xsd:double"&gt;17.035007&lt;/D&gt;&lt;D xsi:type="xsd:double"&gt;9.389162&lt;/D&gt;&lt;D xsi:type="xsd:double"&gt;-0.18716455&lt;/D&gt;&lt;D xsi:type="xsd:double"&gt;-3.3040464&lt;/D&gt;&lt;D xsi:type="xsd:double"&gt;0.1430273&lt;/D&gt;&lt;D xsi:type="xsd:double"&gt;-6.875241&lt;/D&gt;&lt;D xsi:type="xsd:double"&gt;-4.902923&lt;/D&gt;&lt;D xsi:type="xsd:double"&gt;14.361084&lt;/D&gt;&lt;D xsi:type="xsd:double"&gt;7.353294&lt;/D&gt;&lt;D xsi:type="xsd:double"&gt;14.283979&lt;/D&gt;&lt;D xsi:type="xsd:double"&gt;20.15711&lt;/D&gt;&lt;D xsi:type="xsd:double"&gt;9.915614&lt;/D&gt;&lt;D xsi:type="xsd:double"&gt;18.685198&lt;/D&gt;&lt;D xsi:type="xsd:double"&gt;26.921368&lt;/D&gt;&lt;D xsi:type="xsd:double"&gt;45.56445&lt;/D&gt;&lt;D xsi:type="xsd:double"&gt;44.490337&lt;/D&gt;&lt;D xsi:type="xsd:double"&gt;31.440662&lt;/D&gt;&lt;D xsi:type="xsd:double"&gt;33.310734&lt;/D&gt;&lt;D xsi:type="xsd:double"&gt;22.96406&lt;/D&gt;&lt;D xsi:type="xsd:double"&gt;19.712437&lt;/D&gt;&lt;D xsi:type="xsd:double"&gt;37.52258&lt;/D&gt;&lt;D xsi:type="xsd:double"&gt;15.102196&lt;/D&gt;&lt;D xsi:type="xsd:double"&gt;18.086647&lt;/D&gt;&lt;D xsi:type="xsd:double"&gt;25.020958&lt;/D&gt;&lt;D xsi:type="xsd:double"&gt;10.095966&lt;/D&gt;&lt;D xsi:type="xsd:double"&gt;13.139701&lt;/D&gt;&lt;/FQL&gt;&lt;FQL&gt;&lt;Q&gt;MCHI^FG_TOTAL_RETURNC(0,-3AM)&lt;/Q&gt;&lt;R&gt;1&lt;/R&gt;&lt;C&gt;1&lt;/C&gt;&lt;D xsi:type="xsd:double"&gt;22.299553&lt;/D&gt;&lt;/FQL&gt;&lt;FQL&gt;&lt;Q&gt;SPY^FG_TOTAL_RETURNC(0,-3AM)&lt;/Q&gt;&lt;R&gt;1&lt;/R&gt;&lt;C&gt;1&lt;/C&gt;&lt;D xsi:type="xsd:double"&gt;6.3254595&lt;/D&gt;&lt;/FQL&gt;&lt;FQL&gt;&lt;Q&gt;REFMYON-FDS^(SUBARRAY(NOT_NA(NO_REPEAT_F(FG_YIELD(NOW,-10AY,D))),0,1)-SUBARRAY(NOT_NA(NO_REPEAT_F(FG_YIELD(NOW,-10AY,D))),1,1))*100&lt;/Q&gt;&lt;R&gt;1&lt;/R&gt;&lt;C&gt;1&lt;/C&gt;&lt;D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xsi:type="xsd:double"&gt;25&lt;/D&gt;&lt;/FQL&gt;&lt;FQL&gt;&lt;Q&gt;KSA^FMA_EVAL_EBIT(LTMA,NOW,NOW,M,"PORTAGG","MEANR")&lt;/Q&gt;&lt;R&gt;1&lt;/R&gt;&lt;C&gt;1&lt;/C&gt;&lt;D xsi:type="xsd:double"&gt;22.3242993713338&lt;/D&gt;&lt;/FQL&gt;&lt;FQL&gt;&lt;Q&gt;EIDO^FG_PRICE_MAVG(0,,,,200)&lt;/Q&gt;&lt;R&gt;1&lt;/R&gt;&lt;C&gt;1&lt;/C&gt;&lt;D xsi:type="xsd:double"&gt;22.00445&lt;/D&gt;&lt;/FQL&gt;&lt;FQL&gt;&lt;Q&gt;UAE^FG_PRICE_MAVG(0,,,,200)&lt;/Q&gt;&lt;R&gt;1&lt;/R&gt;&lt;C&gt;1&lt;/C&gt;&lt;D xsi:type="xsd:double"&gt;14.764566&lt;/D&gt;&lt;/FQL&gt;&lt;FQL&gt;&lt;Q&gt;TRYSA10Y-FDS^PCTCHG(FG_YIELD(0,,,,"YTM"),FG_YIELD(-3AM,,,,"YTM"))&lt;/Q&gt;&lt;R&gt;1&lt;/R&gt;&lt;C&gt;1&lt;/C&gt;&lt;D xsi:type="xsd:double"&gt;-2.3143046&lt;/D&gt;&lt;/FQL&gt;&lt;FQL&gt;&lt;Q&gt;KSA^FMA_EVAL_EBITDA(NTMA,0,,,"PORTAGG","MEANR")&lt;/Q&gt;&lt;R&gt;1&lt;/R&gt;&lt;C&gt;1&lt;/C&gt;&lt;D xsi:type="xsd:double"&gt;11.0768304942444&lt;/D&gt;&lt;/FQL&gt;&lt;FQL&gt;&lt;Q&gt;CAGDPY@IN^EE_ACTUAL_ANNUAL(MED,+1)&lt;/Q&gt;&lt;R&gt;1&lt;/R&gt;&lt;C&gt;1&lt;/C&gt;&lt;D xsi:type="xsd:double"&gt;-1.2&lt;/D&gt;&lt;/FQL&gt;&lt;FQL&gt;&lt;Q&gt;WL-FDS^MAX(FG_PRICE(0,-5AY))&lt;/Q&gt;&lt;R&gt;1&lt;/R&gt;&lt;C&gt;1&lt;/C&gt;&lt;D xsi:type="xsd:double"&gt;763.4&lt;/D&gt;&lt;/FQL&gt;&lt;FQL&gt;&lt;Q&gt;UAE^FG_PRICE_MAVG(0,,,,60)&lt;/Q&gt;&lt;R&gt;1&lt;/R&gt;&lt;C&gt;1&lt;/C&gt;&lt;D xsi:type="xsd:double"&gt;14.6219635&lt;/D&gt;&lt;/FQL&gt;&lt;FQL&gt;&lt;Q&gt;EWW^FG_FCF_YIELD_NTM(0)&lt;/Q&gt;&lt;R&gt;1&lt;/R&gt;&lt;C&gt;1&lt;/C&gt;&lt;D xsi:type="xsd:double"&gt;8.00165639837198&lt;/D&gt;&lt;/FQL&gt;&lt;FQL&gt;&lt;Q&gt;CAGDPY@ID^EE_ACTUAL_ANNUAL(MED,0)&lt;/Q&gt;&lt;R&gt;1&lt;/R&gt;&lt;C&gt;1&lt;/C&gt;&lt;D xsi:type="xsd:double"&gt;-0.11&lt;/D&gt;&lt;/FQL&gt;&lt;FQL&gt;&lt;Q&gt;UAE^FG_PRICE_MAVG(0,,,,30)&lt;/Q&gt;&lt;R&gt;1&lt;/R&gt;&lt;C&gt;1&lt;/C&gt;&lt;D xsi:type="xsd:double"&gt;14.539833&lt;/D&gt;&lt;/FQL&gt;&lt;FQL&gt;&lt;Q&gt;CNYA^FG_PRICE_MAVG(0,,,,30)&lt;/Q&gt;&lt;R&gt;1&lt;/R&gt;&lt;C&gt;1&lt;/C&gt;&lt;D xsi:type="xsd:double"&gt;26.562532&lt;/D&gt;&lt;/FQL&gt;&lt;FQL&gt;&lt;Q&gt;TRYVN10Y-FDS^PCTCHG(FG_YIELD(0,,,,"YTM"),FG_YIELD(-1AM,,,,"YTM"))&lt;/Q&gt;&lt;R&gt;1&lt;/R&gt;&lt;C&gt;1&lt;/C&gt;&lt;D xsi:type="xsd:double"&gt;-2.683926&lt;/D&gt;&lt;/FQL&gt;&lt;FQL&gt;&lt;Q&gt;EWM^FMA_COS_UP("EPS","1M",+1,NOW,,,"PORTAGG","MEANR")&lt;/Q&gt;&lt;R&gt;1&lt;/R&gt;&lt;C&gt;1&lt;/C&gt;&lt;D xsi:type="xsd:double"&gt;10&lt;/D&gt;&lt;/FQL&gt;&lt;FQL&gt;&lt;Q&gt;USDINR^STD(FG_PRICE_CHANGE(0,-1AY,AM))&lt;/Q&gt;&lt;R&gt;1&lt;/R&gt;&lt;C&gt;1&lt;/C&gt;&lt;D xsi:type="xsd:double"&gt;0.500393116850573&lt;/D&gt;&lt;/FQL&gt;&lt;FQL&gt;&lt;Q&gt;SET-BKK^FMA_DIV_YLD(NTMA,-10AY,0,AM,"PORTAGG","MEANR")&lt;/Q&gt;&lt;R&gt;121&lt;/R&gt;&lt;C&gt;1&lt;/C&gt;&lt;D xsi:type="xsd:double"&gt;3.76680415396888&lt;/D&gt;&lt;D xsi:type="xsd:double"&gt;5.43411781849958&lt;/D&gt;&lt;D xsi:type="xsd:double"&gt;5.5161124412195&lt;/D&gt;&lt;D xsi:type="xsd:double"&gt;3.42986802979159&lt;/D&gt;&lt;D xsi:type="xsd:double"&gt;3.37367711886106&lt;/D&gt;&lt;D xsi:type="xsd:double"&gt;3.49028728665879&lt;/D&gt;&lt;D xsi:type="xsd:double"&gt;3.36686828756312&lt;/D&gt;&lt;D xsi:type="xsd:double"&gt;3.55613150106234&lt;/D&gt;&lt;D xsi:type="xsd:double"&gt;3.40912550266784&lt;/D&gt;&lt;D xsi:type="xsd:double"&gt;3.1849059634703&lt;/D&gt;&lt;D xsi:type="xsd:double"&gt;3.43861625240647&lt;/D&gt;&lt;D xsi:type="xsd:double"&gt;3.31575780908509&lt;/D&gt;&lt;D xsi:type="xsd:double"&gt;3.40189164468355&lt;/D&gt;&lt;D xsi:type="xsd:double"&gt;3.41226105529253&lt;/D&gt;&lt;D xsi:type="xsd:double"&gt;3.47149437183762&lt;/D&gt;&lt;D xsi:type="xsd:double"&gt;3.58832013539498&lt;/D&gt;&lt;D xsi:type="xsd:double"&gt;3.61442355418514&lt;/D&gt;&lt;D xsi:type="xsd:double"&gt;3.56729914013885&lt;/D&gt;&lt;D xsi:type="xsd:double"&gt;3.63866331050989&lt;/D&gt;&lt;D xsi:type="xsd:double"&gt;3.86169413838137&lt;/D&gt;&lt;D xsi:type="xsd:double"&gt;3.89759286638288&lt;/D&gt;&lt;D xsi:type="xsd:double"&gt;3.68493444081819&lt;/D&gt;&lt;D xsi:type="xsd:double"&gt;3.41347475319787&lt;/D&gt;&lt;D xsi:type="xsd:double"&gt;3.4246529365589&lt;/D&gt;&lt;D xsi:type="xsd:double"&gt;3.39765186805952&lt;/D&gt;&lt;D xsi:type="xsd:double"&gt;3.34611483029138&lt;/D&gt;&lt;D xsi:type="xsd:double"&gt;3.20252443472164&lt;/D&gt;&lt;D xsi:type="xsd:double"&gt;3.140941282616&lt;/D&gt;&lt;D xsi:type="xsd:double"&gt;3.29859901468591&lt;/D&gt;&lt;D xsi:type="xsd:double"&gt;3.33467693693945&lt;/D&gt;&lt;D xsi:type="xsd:double"&gt;3.3210974772692&lt;/D&gt;&lt;D xsi:type="xsd:double"&gt;3.25368575910069&lt;/D&gt;&lt;D xsi:type="xsd:double"&gt;3.17086217422824&lt;/D&gt;&lt;D xsi:type="xsd:double"&gt;3.10435202903641&lt;/D&gt;&lt;D xsi:type="xsd:double"&gt;3.15671424709883&lt;/D&gt;&lt;D xsi:type="xsd:double"&gt;3.13419985917784&lt;/D&gt;&lt;D xsi:type="xsd:double"&gt;3.21203675223907&lt;/D&gt;&lt;D xsi:type="xsd:double"&gt;3.19653587851637&lt;/D&gt;&lt;D xsi:type="xsd:double"&gt;3.26089223458889&lt;/D&gt;&lt;D xsi:type="xsd:double"&gt;3.23614568306802&lt;/D&gt;&lt;D xsi:type="xsd:double"&gt;3.02522219241092&lt;/D&gt;&lt;D xsi:type="xsd:double"&gt;2.95069623755651&lt;/D&gt;&lt;D xsi:type="xsd:double"&gt;3.01072859050351&lt;/D&gt;&lt;D xsi:type="xsd:double"&gt;3.05197555255182&lt;/D&gt;&lt;D xsi:type="xsd:double"&gt;2.86656376840246&lt;/D&gt;&lt;D xsi:type="xsd:double"&gt;2.96267517416121&lt;/D&gt;&lt;D xsi:type="xsd:double"&gt;2.98715753501607&lt;/D&gt;&lt;D xsi:type="xsd:double"&gt;3.09799681281135&lt;/D&gt;&lt;D xsi:type="xsd:double"&gt;3.11024753273906&lt;/D&gt;&lt;D xsi:type="xsd:double"&gt;3.22813349835183&lt;/D&gt;&lt;D xsi:type="xsd:double"&gt;3.4127019020479&lt;/D&gt;&lt;D xsi:type="xsd:double"&gt;3.27312770003526&lt;/D&gt;&lt;D xsi:type="xsd:double"&gt;3.26366123387531&lt;/D&gt;&lt;D xsi:type="xsd:double"&gt;3.32018971965957&lt;/D&gt;&lt;D xsi:type="xsd:double"&gt;3.43704884781973&lt;/D&gt;&lt;D xsi:type="xsd:double"&gt;3.51491491136397&lt;/D&gt;&lt;D xsi:type="xsd:double"&gt;3.4904688227506&lt;/D&gt;&lt;D xsi:type="xsd:double"&gt;3.34685112059759&lt;/D&gt;&lt;D xsi:type="xsd:double"&gt;3.33973906107466&lt;/D&gt;&lt;D xsi:type="xsd:double"&gt;3.255557525972&lt;/D&gt;&lt;D xsi:type="xsd:double"&gt;3.37641639331488&lt;/D&gt;&lt;D xsi:type="xsd:double"&gt;3.22862560453751&lt;/D&gt;&lt;D xsi:type="xsd:double"&gt;3.13972512828405&lt;/D&gt;&lt;D xsi:type="xsd:double"&gt;3.30206340826286&lt;/D&gt;&lt;D xsi:type="xsd:double"&gt;3.21423159076133&lt;/D&gt;&lt;D xsi:type="xsd:double"&gt;3.25654897831464&lt;/D&gt;&lt;D xsi:type="xsd:double"&gt;3.2234504097628&lt;/D&gt;&lt;D xsi:type="xsd:double"&gt;3.29964699839614&lt;/D&gt;&lt;D xsi:type="xsd:double"&gt;3.1973231698306&lt;/D&gt;&lt;D xsi:type="xsd:double"&gt;3.33777571362649&lt;/D&gt;&lt;D xsi:type="xsd:double"&gt;4.66609000767575&lt;/D&gt;&lt;D xsi:type="xsd:double"&gt;3.56303225040403&lt;/D&gt;&lt;D xsi:type="xsd:double"&gt;3.27064479519949&lt;/D&gt;&lt;D xsi:type="xsd:double"&gt;3.01473076048621&lt;/D&gt;&lt;D xsi:type="xsd:double"&gt;3.02260888051206&lt;/D&gt;&lt;D xsi:type="xsd:double"&gt;3.09672358071542&lt;/D&gt;&lt;D xsi:type="xsd:double"&gt;3.14155828193347&lt;/D&gt;&lt;D xsi:type="xsd:double"&gt;3.20347481020197&lt;/D&gt;&lt;D xsi:type="xsd:double"&gt;2.88715308490593&lt;/D&gt;&lt;D xsi:type="xsd:double"&gt;2.73938893519432&lt;/D&gt;&lt;D xsi:type="xsd:double"&gt;2.70745223793088&lt;/D&gt;&lt;D xsi:type="xsd:double"&gt;2.76993570993465&lt;/D&gt;&lt;D xsi:type="xsd:double"&gt;2.75607493427951&lt;/D&gt;&lt;D xsi:type="xsd:double"&gt;2.86065907933112&lt;/D&gt;&lt;D xsi:type="xsd:double"&gt;2.94160974659136&lt;/D&gt;&lt;D xsi:type="xsd:double"&gt;2.82104753146533&lt;/D&gt;&lt;D xsi:type="xsd:double"&gt;2.94344921250483&lt;/D&gt;&lt;D xsi:type="xsd:double"&gt;2.97733493218276&lt;/D&gt;&lt;D xsi:type="xsd:double"&gt;2.84884273438387&lt;/D&gt;&lt;D xsi:type="xsd:double"&gt;2.82726373768166&lt;/D&gt;&lt;D xsi:type="xsd:double"&gt;2.80054344626588&lt;/D&gt;&lt;D xsi:type="xsd:double"&gt;2.88106146836957&lt;/D&gt;&lt;D xsi:type="xsd:double"&gt;2.83823528787267&lt;/D&gt;&lt;D xsi:type="xsd:double"&gt;2.84027209871439&lt;/D&gt;&lt;D xsi:type="xsd:double"&gt;2.92153380302108&lt;/D&gt;&lt;D xsi:type="xsd:double"&gt;2.98100499621594&lt;/D&gt;&lt;D xsi:type="xsd:double"&gt;3.06676924877066&lt;/D&gt;&lt;D xsi:type="xsd:double"&gt;3.17582425567454&lt;/D&gt;&lt;D xsi:type="xsd:double"&gt;3.22526664952077&lt;/D&gt;&lt;D xsi:type="xsd:double"&gt;3.08274070244521&lt;/D&gt;&lt;D xsi:type="xsd:double"&gt;3.10186829638244&lt;/D&gt;&lt;D xsi:type="xsd:double"&gt;3.21200645114995&lt;/D&gt;&lt;D xsi:type="xsd:double"&gt;3.06907278509544&lt;/D&gt;&lt;D xsi:type="xsd:double"&gt;3.04424874257074&lt;/D&gt;&lt;D xsi:type="xsd:double"&gt;2.97081773395371&lt;/D&gt;&lt;D xsi:type="xsd:double"&gt;3.01858703604368&lt;/D&gt;&lt;D xsi:type="xsd:double"&gt;3.19461994401618&lt;/D&gt;&lt;D xsi:type="xsd:double"&gt;3.09253746459307&lt;/D&gt;&lt;D xsi:type="xsd:double"&gt;3.19628403696102&lt;/D&gt;&lt;D xsi:type="xsd:double"&gt;3.09464915005998&lt;/D&gt;&lt;D xsi:type="xsd:double"&gt;3.12566405767281&lt;/D&gt;&lt;D xsi:type="xsd:double"&gt;3.1238027669874&lt;/D&gt;&lt;D xsi:type="xsd:double"&gt;3.10472311511581&lt;/D&gt;&lt;D xsi:type="xsd:double"&gt;3.35643743677531&lt;/D&gt;&lt;D xsi:type="xsd:double"&gt;3.3491008038843&lt;/D&gt;&lt;D xsi:type="xsd:double"&gt;3.41344513405071&lt;/D&gt;&lt;D xsi:type="xsd:double"&gt;3.50513904170492&lt;/D&gt;&lt;D xsi:type="xsd:double"&gt;3.45701711087178&lt;/D&gt;&lt;D xsi:type="xsd:double"&gt;3.47760799596642&lt;/D&gt;&lt;D xsi:type="xsd:double"&gt;3.54739951725704&lt;/D&gt;&lt;D xsi:type="xsd:double"&gt;3.62239664756745&lt;/D&gt;&lt;/FQL&gt;&lt;FQL&gt;&lt;Q&gt;CNYA^FG_PRICE(0)&lt;/Q&gt;&lt;R&gt;1&lt;/R&gt;&lt;C&gt;1&lt;/C&gt;&lt;D xsi:type="xsd:double"&gt;27.46&lt;/D&gt;&lt;/FQL&gt;&lt;FQL&gt;&lt;Q&gt;VGK^PERCENT_CHANGE(FMA_EPS(+1,0,,,,"PORTAGG","MEAN"),FMA_EPS(+1,-1AM,,,,"PORTAGG","MEAN"))&lt;/Q&gt;&lt;R&gt;1&lt;/R&gt;&lt;C&gt;1&lt;/C&gt;&lt;D xsi:type="xsd:double"&gt;0&lt;/D&gt;&lt;/FQL&gt;&lt;FQL&gt;&lt;Q&gt;EZA^FG_TOTAL_RETURNC(0,-3AM)&lt;/Q&gt;&lt;R&gt;1&lt;/R&gt;&lt;C&gt;1&lt;/C&gt;&lt;D xsi:type="xsd:double"&gt;13.5281925&lt;/D&gt;&lt;/FQL&gt;&lt;FQL&gt;&lt;Q&gt;EWW^FMA_PE(NTMA,0,,,"PORTAGG","MEANR")&lt;/Q&gt;&lt;R&gt;1&lt;/R&gt;&lt;C&gt;1&lt;/C&gt;&lt;D xsi:type="xsd:double"&gt;12.6111017673236&lt;/D&gt;&lt;/FQL&gt;&lt;FQL&gt;&lt;Q&gt;UAE^FMA_RBICS_REV_CURRENT(30, LOC, "PORTAGG")&lt;/Q&gt;&lt;R&gt;1&lt;/R&gt;&lt;C&gt;1&lt;/C&gt;&lt;D xsi:type="xsd:double"&gt;58.4054260571538&lt;/D&gt;&lt;/FQL&gt;&lt;FQL&gt;&lt;Q&gt;DUMMY^ECON_DATE(45310,,, 'MM/YYYY')&lt;/Q&gt;&lt;R&gt;1&lt;/R&gt;&lt;C&gt;1&lt;/C&gt;&lt;D xsi:type="xsd:string"&gt;01/2024&lt;/D&gt;&lt;/FQL&gt;&lt;FQL&gt;&lt;Q&gt;DUMMY^ECON_DATE(45401,,, 'MM/YYYY')&lt;/Q&gt;&lt;R&gt;1&lt;/R&gt;&lt;C&gt;1&lt;/C&gt;&lt;D xsi:type="xsd:string"&gt;04/2024&lt;/D&gt;&lt;/FQL&gt;&lt;FQL&gt;&lt;Q&gt;CC_ZA^IMF_IFS_RCPI_Q(-1AM)&lt;/Q&gt;&lt;R&gt;0&lt;/R&gt;&lt;C&gt;0&lt;/C&gt;&lt;/FQL&gt;&lt;FQL&gt;&lt;Q&gt;CC_QA^IMF_IFS_RCPI_Q(-1AM)&lt;/Q&gt;&lt;R&gt;0&lt;/R&gt;&lt;C&gt;0&lt;/C&gt;&lt;/FQL&gt;&lt;FQL&gt;&lt;Q&gt;CC_ID^IMF_IFS_RCPI_Q(-1AM)&lt;/Q&gt;&lt;R&gt;0&lt;/R&gt;&lt;C&gt;0&lt;/C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DUMMY^ECON_EXPR_DATA('FDS_ECON[NTCPMIMFGSA@CN]',04/2024,,Q)&lt;/Q&gt;&lt;R&gt;1&lt;/R&gt;&lt;C&gt;1&lt;/C&gt;&lt;D xsi:type="xsd:double"&gt;50.938282&lt;/D&gt;&lt;/FQL&gt;&lt;FQL&gt;&lt;Q&gt;DUMMY^ECON_EXPR_DATA('FDS_ECON[NTCPMIMFGSA@CN]',01/2024,,Q)&lt;/Q&gt;&lt;R&gt;1&lt;/R&gt;&lt;C&gt;1&lt;/C&gt;&lt;D xsi:type="xsd:double"&gt;50.34384&lt;/D&gt;&lt;/FQL&gt;&lt;FQL&gt;&lt;Q&gt;DUMMY^ECON_EXPR_DATA('FDS_ECON[NTCPMIMFGSA@CL]',04/2024,,Q)&lt;/Q&gt;&lt;R&gt;0&lt;/R&gt;&lt;C&gt;0&lt;/C&gt;&lt;/FQL&gt;&lt;FQL&gt;&lt;Q&gt;DUMMY^ECON_EXPR_DATA('FDS_ECON[NTCPMIMFGSA@CL]',01/2024,,Q)&lt;/Q&gt;&lt;R&gt;0&lt;/R&gt;&lt;C&gt;0&lt;/C&gt;&lt;/FQL&gt;&lt;FQL&gt;&lt;Q&gt;DUMMY^ECON_EXPR_DATA('FDS_ECON[NTCPMIMFGSA@ID]',04/2024,,Q)&lt;/Q&gt;&lt;R&gt;1&lt;/R&gt;&lt;C&gt;1&lt;/C&gt;&lt;D xsi:type="xsd:double"&gt;53.247562&lt;/D&gt;&lt;/FQL&gt;&lt;FQL&gt;&lt;Q&gt;DUMMY^ECON_EXPR_DATA('FDS_ECON[NTCPMIMFGSA@ID]',01/2024,,Q)&lt;/Q&gt;&lt;R&gt;1&lt;/R&gt;&lt;C&gt;1&lt;/C&gt;&lt;D xsi:type="xsd:double"&gt;51.828487&lt;/D&gt;&lt;/FQL&gt;&lt;FQL&gt;&lt;Q&gt;DUMMY^ECON_EXPR_DATA('FDS_ECON[NTCPMIPHMANHE]',04/2024,,Q)&lt;/Q&gt;&lt;R&gt;1&lt;/R&gt;&lt;C&gt;1&lt;/C&gt;&lt;D xsi:type="xsd:double"&gt;50.931423&lt;/D&gt;&lt;/FQL&gt;&lt;FQL&gt;&lt;Q&gt;DUMMY^ECON_EXPR_DATA('FDS_ECON[NTCPMIPHMANHE]',01/2024,,Q)&lt;/Q&gt;&lt;R&gt;1&lt;/R&gt;&lt;C&gt;1&lt;/C&gt;&lt;D xsi:type="xsd:double"&gt;52.222515&lt;/D&gt;&lt;/FQL&gt;&lt;FQL&gt;&lt;Q&gt;DUMMY^ECON_EXPR_DATA('FDS_ECON[NTCPMIMFGSA@PL]',04/2024,,Q)&lt;/Q&gt;&lt;R&gt;1&lt;/R&gt;&lt;C&gt;1&lt;/C&gt;&lt;D xsi:type="xsd:double"&gt;47.64948&lt;/D&gt;&lt;/FQL&gt;&lt;FQL&gt;&lt;Q&gt;DUMMY^ECON_EXPR_DATA('FDS_ECON[NTCPMIMFGSA@PL]',01/2024,,Q)&lt;/Q&gt;&lt;R&gt;1&lt;/R&gt;&lt;C&gt;1&lt;/C&gt;&lt;D xsi:type="xsd:double"&gt;46.884846&lt;/D&gt;&lt;/FQL&gt;&lt;FQL&gt;&lt;Q&gt;DUMMY^ECON_EXPR_DATA('FDS_ECON[NTCPMIMFGSA@PE]',04/2024,,Q)&lt;/Q&gt;&lt;R&gt;0&lt;/R&gt;&lt;C&gt;0&lt;/C&gt;&lt;/FQL&gt;&lt;FQL&gt;&lt;Q&gt;DUMMY^ECON_EXPR_DATA('FDS_ECON[NTCPMIMFGSA@PE]',01/2024,,Q)&lt;/Q&gt;&lt;R&gt;0&lt;/R&gt;&lt;C&gt;0&lt;/C&gt;&lt;/FQL&gt;&lt;FQL&gt;&lt;Q&gt;DUMMY^ECON_EXPR_DATA('FDS_ECON[PMIMYMANHE]',04/2024,,Q)&lt;/Q&gt;&lt;R&gt;1&lt;/R&gt;&lt;C&gt;1&lt;/C&gt;&lt;D xsi:type="xsd:double"&gt;48.94971&lt;/D&gt;&lt;/FQL&gt;&lt;FQL&gt;&lt;Q&gt;DUMMY^ECON_EXPR_DATA('FDS_ECON[PMIMYMANHE]',01/2024,,Q)&lt;/Q&gt;&lt;R&gt;1&lt;/R&gt;&lt;C&gt;1&lt;/C&gt;&lt;D xsi:type="xsd:double"&gt;47.499214&lt;/D&gt;&lt;/FQL&gt;&lt;FQL&gt;&lt;Q&gt;DUMMY^ECON_EXPR_DATA('FDS_ECON[NTCPMIMFGSA@TW]',04/2024,,Q)&lt;/Q&gt;&lt;R&gt;1&lt;/R&gt;&lt;C&gt;1&lt;/C&gt;&lt;D xsi:type="xsd:double"&gt;48.895138&lt;/D&gt;&lt;/FQL&gt;&lt;FQL&gt;&lt;Q&gt;DUMMY^ECON_EXPR_DATA('FDS_ECON[NTCPMIMFGSA@TW]',01/2024,,Q)&lt;/Q&gt;&lt;R&gt;1&lt;/R&gt;&lt;C&gt;1&lt;/C&gt;&lt;D xsi:type="xsd:double"&gt;47.63588&lt;/D&gt;&lt;/FQL&gt;&lt;FQL&gt;&lt;Q&gt;DUMMY^ECON_EXPR_DATA('FDS_ECON[NTCPMIMFGSA@MX]',04/2024,,Q)&lt;/Q&gt;&lt;R&gt;1&lt;/R&gt;&lt;C&gt;1&lt;/C&gt;&lt;D xsi:type="xsd:double"&gt;51.565502&lt;/D&gt;&lt;/FQL&gt;&lt;FQL&gt;&lt;Q&gt;DUMMY^ECON_EXPR_DATA('FDS_ECON[NTCPMIMFGSA@MX]',01/2024,,Q)&lt;/Q&gt;&lt;R&gt;1&lt;/R&gt;&lt;C&gt;1&lt;/C&gt;&lt;D xsi:type="xsd:double"&gt;52.180695&lt;/D&gt;&lt;/FQL&gt;&lt;FQL&gt;&lt;Q&gt;DUMMY^ECON_EXPR_DATA('FDS_ECON[NTCPMIMFGSA@KR]',04/2024,,Q)&lt;/Q&gt;&lt;R&gt;1&lt;/R&gt;&lt;C&gt;1&lt;/C&gt;&lt;D xsi:type="xsd:double"&gt;50.57622&lt;/D&gt;&lt;/FQL&gt;&lt;FQL&gt;&lt;Q&gt;DUMMY^ECON_EXPR_DATA('FDS_ECON[NTCPMIMFGSA@KR]',01/2024,,Q)&lt;/Q&gt;&lt;R&gt;1&lt;/R&gt;&lt;C&gt;1&lt;/C&gt;&lt;D xsi:type="xsd:double"&gt;49.900604&lt;/D&gt;&lt;/FQL&gt;&lt;FQL&gt;&lt;Q&gt;DUMMY^ECON_EXPR_DATA('FDS_ECON[NTCPMIMFGSA@BR]',04/2024,,Q)&lt;/Q&gt;&lt;R&gt;1&lt;/R&gt;&lt;C&gt;1&lt;/C&gt;&lt;D xsi:type="xsd:double"&gt;53.509575&lt;/D&gt;&lt;/FQL&gt;&lt;FQL&gt;&lt;Q&gt;DUMMY^ECON_EXPR_DATA('FDS_ECON[NTCPMIMFGSA@BR]',01/2024,,Q)&lt;/Q&gt;&lt;R&gt;1&lt;/R&gt;&lt;C&gt;1&lt;/C&gt;&lt;D xsi:type="xsd:double"&gt;48.798813&lt;/D&gt;&lt;/FQL&gt;&lt;FQL&gt;&lt;Q&gt;DUMMY^ECON_EXPR_DATA('FDS_ECON[PMIMFGSA@ZA]',04/2024,,Q)&lt;/Q&gt;&lt;R&gt;1&lt;/R&gt;&lt;C&gt;1&lt;/C&gt;&lt;D xsi:type="xsd:double"&gt;49.458923&lt;/D&gt;&lt;/FQL&gt;&lt;FQL&gt;&lt;Q&gt;DUMMY^ECON_EXPR_DATA('FDS_ECON[PMIMFGSA@ZA]',01/2024,,Q)&lt;/Q&gt;&lt;R&gt;1&lt;/R&gt;&lt;C&gt;1&lt;/C&gt;&lt;D xsi:type="xsd:double"&gt;49.293606&lt;/D&gt;&lt;/FQL&gt;&lt;FQL&gt;&lt;Q&gt;DUMMY^ECON_EXPR_DATA('FDS_ECON[NTCPMIMFGSA@GR]',04/2024,,Q)&lt;/Q&gt;&lt;R&gt;1&lt;/R&gt;&lt;C&gt;1&lt;/C&gt;&lt;D xsi:type="xsd:double"&gt;55.77546&lt;/D&gt;&lt;/FQL&gt;&lt;FQL&gt;&lt;Q&gt;DUMMY^ECON_EXPR_DATA('FDS_ECON[NTCPMIMFGSA@GR]',01/2024,,Q)&lt;/Q&gt;&lt;R&gt;1&lt;/R&gt;&lt;C&gt;1&lt;/C&gt;&lt;D xsi:type="xsd:double"&gt;50.99575&lt;/D&gt;&lt;/FQL&gt;&lt;FQL&gt;&lt;Q&gt;DUMMY^ECON_EXPR_DATA('FDS_ECON[NTCPMIMFGSA@IN]',04/2024,,Q)&lt;/Q&gt;&lt;R&gt;1&lt;/R&gt;&lt;C&gt;1&lt;/C&gt;&lt;D xsi:type="xsd:double"&gt;57.516636&lt;/D&gt;&lt;/FQL&gt;&lt;FQL&gt;&lt;Q&gt;DUMMY^ECON_EXPR_DATA('FDS_ECON[NTCPMIMFGSA@IN]',01/2024,,Q)&lt;/Q&gt;&lt;R&gt;1&lt;/R&gt;&lt;C&gt;1&lt;/C&gt;&lt;D xsi:type="xsd:double"&gt;55.461708&lt;/D&gt;&lt;/FQL&gt;&lt;FQL&gt;&lt;Q&gt;DUMMY^ECON_EXPR_DATA('FDS_ECON[PMIQAWHEHE]',04/2024,,Q)&lt;/Q&gt;&lt;R&gt;1&lt;/R&gt;&lt;C&gt;1&lt;/C&gt;&lt;D xsi:type="xsd:double"&gt;50.683044&lt;/D&gt;&lt;/FQL&gt;&lt;FQL&gt;&lt;Q&gt;DUMMY^ECON_EXPR_DATA('FDS_ECON[PMIQAWHEHE]',01/2024,,Q)&lt;/Q&gt;&lt;R&gt;1&lt;/R&gt;&lt;C&gt;1&lt;/C&gt;&lt;D xsi:type="xsd:double"&gt;50.688427&lt;/D&gt;&lt;/FQL&gt;&lt;FQL&gt;&lt;Q&gt;DUMMY^ECON_EXPR_DATA('FDS_ECON[NTCPMITHMANHE]',04/2024,,Q)&lt;/Q&gt;&lt;R&gt;1&lt;/R&gt;&lt;C&gt;1&lt;/C&gt;&lt;D xsi:type="xsd:double"&gt;47.04389&lt;/D&gt;&lt;/FQL&gt;&lt;FQL&gt;&lt;Q&gt;DUMMY^ECON_EXPR_DATA('FDS_ECON[NTCPMITHMANHE]',01/2024,,Q)&lt;/Q&gt;&lt;R&gt;1&lt;/R&gt;&lt;C&gt;1&lt;/C&gt;&lt;D xsi:type="xsd:double"&gt;46.69516&lt;/D&gt;&lt;/FQL&gt;&lt;FQL&gt;&lt;Q&gt;DUMMY^ECON_EXPR_DATA('FDS_ECON[NTCPMIMFGSA@TR]',04/2024,,Q)&lt;/Q&gt;&lt;R&gt;1&lt;/R&gt;&lt;C&gt;1&lt;/C&gt;&lt;D xsi:type="xsd:double"&gt;49.822453&lt;/D&gt;&lt;/FQL&gt;&lt;FQL&gt;&lt;Q&gt;DUMMY^ECON_EXPR_DATA('FDS_ECON[NTCPMIMFGSA@TR]',01/2024,,Q)&lt;/Q&gt;&lt;R&gt;1&lt;/R&gt;&lt;C&gt;1&lt;/C&gt;&lt;D xsi:type="xsd:double"&gt;47.664864&lt;/D&gt;&lt;/FQL&gt;&lt;FQL&gt;&lt;Q&gt;DUMMY^ECON_EXPR_DATA('FDS_ECON[NTCPMIMFGSA@AE]',04/2024,,Q)&lt;/Q&gt;&lt;R&gt;0&lt;/R&gt;&lt;C&gt;0&lt;/C&gt;&lt;/FQL&gt;&lt;FQL&gt;&lt;Q&gt;DUMMY^ECON_EXPR_DATA('FDS_ECON[NTCPMIMFGSA@AE]',01/2024,,Q)&lt;/Q&gt;&lt;R&gt;0&lt;/R&gt;&lt;C&gt;0&lt;/C&gt;&lt;/FQL&gt;&lt;FQL&gt;&lt;Q&gt;DUMMY^ECON_EXPR_DATA('FDS_ECON[NTCPMIMFGSA@VN]',04/2024,,Q)&lt;/Q&gt;&lt;R&gt;1&lt;/R&gt;&lt;C&gt;1&lt;/C&gt;&lt;D xsi:type="xsd:double"&gt;50.18627&lt;/D&gt;&lt;/FQL&gt;&lt;FQL&gt;&lt;Q&gt;DUMMY^ECON_EXPR_DATA('FDS_ECON[NTCPMIMFGSA@VN]',01/2024,,Q)&lt;/Q&gt;&lt;R&gt;1&lt;/R&gt;&lt;C&gt;1&lt;/C&gt;&lt;D xsi:type="xsd:double"&gt;48.59743&lt;/D&gt;&lt;/FQL&gt;&lt;FQL&gt;&lt;Q&gt;DUMMY^ECON_EXPR_DATA('FDS_ECON[NTCPMIINDEXSA@SA]',04/2024,,Q)&lt;/Q&gt;&lt;R&gt;1&lt;/R&gt;&lt;C&gt;1&lt;/C&gt;&lt;D xsi:type="xsd:double"&gt;56.53707&lt;/D&gt;&lt;/FQL&gt;&lt;FQL&gt;&lt;Q&gt;DUMMY^ECON_EXPR_DATA('FDS_ECON[NTCPMIINDEXSA@SA]',01/2024,,Q)&lt;/Q&gt;&lt;R&gt;1&lt;/R&gt;&lt;C&gt;1&lt;/C&gt;&lt;D xsi:type="xsd:double"&gt;57.793106&lt;/D&gt;&lt;/FQL&gt;&lt;FQL&gt;&lt;Q&gt;DUMMY^ECON_EXPR_DATA('FDS_ECON[PMIDMMANHE]',04/2024,,Q)&lt;/Q&gt;&lt;R&gt;1&lt;/R&gt;&lt;C&gt;1&lt;/C&gt;&lt;D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xsi:type="xsd:double"&gt;50.624123&lt;/D&gt;&lt;/FQL&gt;&lt;FQL&gt;&lt;Q&gt;CC_TW^IMF_IFS_RCPI_Q(-2AM)&lt;/Q&gt;&lt;R&gt;0&lt;/R&gt;&lt;C&gt;0&lt;/C&gt;&lt;/FQL&gt;&lt;FQL&gt;&lt;Q&gt;CC_MX^IMF_IFS_RCPI_Q(-2AM)&lt;/Q&gt;&lt;R&gt;1&lt;/R&gt;&lt;C&gt;1&lt;/C&gt;&lt;D xsi:type="xsd:double"&gt;4.4145546&lt;/D&gt;&lt;/FQL&gt;&lt;FQL&gt;&lt;Q&gt;CC_TR^IMF_IFS_RCPI_Q(-2AM)&lt;/Q&gt;&lt;R&gt;1&lt;/R&gt;&lt;C&gt;1&lt;/C&gt;&lt;D xsi:type="xsd:double"&gt;62.72422&lt;/D&gt;&lt;/FQL&gt;&lt;FQL&gt;&lt;Q&gt;CC_AE^IMF_IFS_RCPI_Q(-2AM)&lt;/Q&gt;&lt;R&gt;0&lt;/R&gt;&lt;C&gt;0&lt;/C&gt;&lt;/FQL&gt;&lt;FQL&gt;&lt;Q&gt;CC_SA^IMF_IFS_RCPI_Q(-2AM)&lt;/Q&gt;&lt;R&gt;1&lt;/R&gt;&lt;C&gt;1&lt;/C&gt;&lt;D xsi:type="xsd:double"&gt;1.5943921&lt;/D&gt;&lt;/FQL&gt;&lt;FQL&gt;&lt;Q&gt;CC_ID^IMF_IFS_RCPI_Q(-2AM)&lt;/Q&gt;&lt;R&gt;1&lt;/R&gt;&lt;C&gt;1&lt;/C&gt;&lt;D xsi:type="xsd:double"&gt;2.681245&lt;/D&gt;&lt;/FQL&gt;&lt;FQL&gt;&lt;Q&gt;CC_QA^IMF_IFS_RCPI_Q(-2AM)&lt;/Q&gt;&lt;R&gt;0&lt;/R&gt;&lt;C&gt;0&lt;/C&gt;&lt;/FQL&gt;&lt;FQL&gt;&lt;Q&gt;CC_ZA^IMF_IFS_RCPI_Q(-2AM)&lt;/Q&gt;&lt;R&gt;1&lt;/R&gt;&lt;C&gt;1&lt;/C&gt;&lt;D xsi:type="xsd:double"&gt;5.633361&lt;/D&gt;&lt;/FQL&gt;&lt;FQL&gt;&lt;Q&gt;CC_QA^IMF_IFS_RCPI_Q(-3AM)&lt;/Q&gt;&lt;R&gt;0&lt;/R&gt;&lt;C&gt;0&lt;/C&gt;&lt;/FQL&gt;&lt;FQL&gt;&lt;Q&gt;CC_AE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<sst xmlns="http://schemas.openxmlformats.org/spreadsheetml/2006/main" count="2616" uniqueCount="922">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</sst>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0.90476190476190477</v>
      </c>
    </row>
    <row r="7" spans="3:4" x14ac:dyDescent="0.35">
      <c r="C7" s="59" t="s">
        <v>910</v>
      </c>
      <c r="D7" s="60">
        <f>Timing!M30</f>
        <v>0.66666666666666663</v>
      </c>
    </row>
    <row r="8" spans="3:4" ht="15" thickBot="1" x14ac:dyDescent="0.4">
      <c r="C8" s="12" t="s">
        <v>911</v>
      </c>
      <c r="D8" s="62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A21" sqref="A21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18.099999999999998</v>
      </c>
      <c r="F7" s="128">
        <f>VLOOKUP(B7,Safety!$B$4:$R$24,17,FALSE)</f>
        <v>27.200000000000003</v>
      </c>
      <c r="G7" s="134">
        <f t="shared" ref="G7:G27" si="0">(D7*$D$2 +E7*$E$2 +F7*$F$2)/($D$2+$E$2+$F$2)</f>
        <v>40.833333333333343</v>
      </c>
      <c r="H7" s="133" cm="1">
        <f t="array" ref="H7">_xlfn.PERCENTRANK.EXC(_xlfn._xlws.FILTER($G$7:G$27, ISNUMBER($G$7:G$27)),G7)*100</f>
        <v>31.8</v>
      </c>
      <c r="I7" s="171">
        <f>VLOOKUP(B7,'LIQIDITY 2'!$A$3:$X$23,24,FALSE)</f>
        <v>54.500000000000007</v>
      </c>
      <c r="J7" s="126">
        <f ca="1">VLOOKUP(B7,'Momnetum ranking'!A:AJ,36,FALSE)</f>
        <v>9</v>
      </c>
      <c r="K7" s="173">
        <f>VLOOKUP(B7,'Momnetum ranking'!$A$3:$H$23,8,FALSE)</f>
        <v>0.41176470588235292</v>
      </c>
      <c r="L7" s="127">
        <f>VLOOKUP(B7,'Currency- 2'!$A$3:$U$23,21,FALSE)</f>
        <v>9</v>
      </c>
      <c r="M7" s="136">
        <f t="shared" ref="M7:M27" ca="1" si="1">D7*$D$2 + E7*$E$2 + F7*$F$2 + I7*$I$2 + J7*$J$2 + L7*$L$2</f>
        <v>27.648775000000001</v>
      </c>
      <c r="N7" s="127" cm="1">
        <f t="array" aca="1" ref="N7" ca="1">_xlfn.PERCENTRANK.EXC(_xlfn._xlws.FILTER($M$7:M$27, ISNUMBER($M$7:M$27)),M7)*100</f>
        <v>4.5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72.7</v>
      </c>
      <c r="J8" s="126">
        <f ca="1">VLOOKUP(B8,'Momnetum ranking'!A:AJ,36,FALSE)</f>
        <v>95.399999999999991</v>
      </c>
      <c r="K8" s="173">
        <f>VLOOKUP(B8,'Momnetum ranking'!$A$3:$H$23,8,FALSE)</f>
        <v>0.24242424242424243</v>
      </c>
      <c r="L8" s="127">
        <f>VLOOKUP(B8,'Currency- 2'!$A$3:$U$23,21,FALSE)</f>
        <v>81.8</v>
      </c>
      <c r="M8" s="136">
        <f t="shared" ca="1" si="1"/>
        <v>71.308956999999992</v>
      </c>
      <c r="N8" s="127" cm="1">
        <f t="array" aca="1" ref="N8" ca="1">_xlfn.PERCENTRANK.EXC(_xlfn._xlws.FILTER($M$7:M$27, ISNUMBER($M$7:M$27)),M8)*100</f>
        <v>95.399999999999991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77.2</v>
      </c>
      <c r="F9" s="128">
        <f>VLOOKUP(B9,Safety!$B$4:$R$24,17,FALSE)</f>
        <v>40.9</v>
      </c>
      <c r="G9" s="134">
        <f t="shared" si="0"/>
        <v>53</v>
      </c>
      <c r="H9" s="134" cm="1">
        <f t="array" ref="H9">_xlfn.PERCENTRANK.EXC(_xlfn._xlws.FILTER($G$7:G$27, ISNUMBER($G$7:G$27)),G9)*100</f>
        <v>54.500000000000007</v>
      </c>
      <c r="I9" s="171">
        <f>VLOOKUP(B9,'LIQIDITY 2'!$A$3:$X$23,24,FALSE)</f>
        <v>54.500000000000007</v>
      </c>
      <c r="J9" s="126">
        <f ca="1">VLOOKUP(B9,'Momnetum ranking'!A:AJ,36,FALSE)</f>
        <v>45.4</v>
      </c>
      <c r="K9" s="173">
        <f>VLOOKUP(B9,'Momnetum ranking'!$A$3:$H$23,8,FALSE)</f>
        <v>0.49019607843137253</v>
      </c>
      <c r="L9" s="127">
        <f>VLOOKUP(B9,'Currency- 2'!$A$3:$U$23,21,FALSE)</f>
        <v>27.200000000000003</v>
      </c>
      <c r="M9" s="136">
        <f t="shared" ca="1" si="1"/>
        <v>47.67841</v>
      </c>
      <c r="N9" s="127" cm="1">
        <f t="array" aca="1" ref="N9" ca="1">_xlfn.PERCENTRANK.EXC(_xlfn._xlws.FILTER($M$7:M$27, ISNUMBER($M$7:M$27)),M9)*100</f>
        <v>45.4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54.500000000000007</v>
      </c>
      <c r="G10" s="134">
        <f t="shared" si="0"/>
        <v>59.066666666666677</v>
      </c>
      <c r="H10" s="134" cm="1">
        <f t="array" ref="H10">_xlfn.PERCENTRANK.EXC(_xlfn._xlws.FILTER($G$7:G$27, ISNUMBER($G$7:G$27)),G10)*100</f>
        <v>68.100000000000009</v>
      </c>
      <c r="I10" s="171">
        <f>VLOOKUP(B10,'LIQIDITY 2'!$A$3:$X$23,24,FALSE)</f>
        <v>18.099999999999998</v>
      </c>
      <c r="J10" s="126">
        <f ca="1">VLOOKUP(B10,'Momnetum ranking'!A:AJ,36,FALSE)</f>
        <v>72.7</v>
      </c>
      <c r="K10" s="173">
        <f>VLOOKUP(B10,'Momnetum ranking'!$A$3:$H$23,8,FALSE)</f>
        <v>0.47252747252747251</v>
      </c>
      <c r="L10" s="127">
        <f>VLOOKUP(B10,'Currency- 2'!$A$3:$U$23,21,FALSE)</f>
        <v>59</v>
      </c>
      <c r="M10" s="136">
        <f t="shared" ca="1" si="1"/>
        <v>56.318227999999998</v>
      </c>
      <c r="N10" s="127" cm="1">
        <f t="array" aca="1" ref="N10" ca="1">_xlfn.PERCENTRANK.EXC(_xlfn._xlws.FILTER($M$7:M$27, ISNUMBER($M$7:M$27)),M10)*100</f>
        <v>72.7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50</v>
      </c>
      <c r="G11" s="134">
        <f t="shared" si="0"/>
        <v>46.933333333333337</v>
      </c>
      <c r="H11" s="134" cm="1">
        <f t="array" ref="H11">_xlfn.PERCENTRANK.EXC(_xlfn._xlws.FILTER($G$7:G$27, ISNUMBER($G$7:G$27)),G11)*100</f>
        <v>50</v>
      </c>
      <c r="I11" s="171">
        <f>VLOOKUP(B11,'LIQIDITY 2'!$A$3:$X$23,24,FALSE)</f>
        <v>18.099999999999998</v>
      </c>
      <c r="J11" s="126">
        <f ca="1">VLOOKUP(B11,'Momnetum ranking'!A:AJ,36,FALSE)</f>
        <v>68.100000000000009</v>
      </c>
      <c r="K11" s="173">
        <f>VLOOKUP(B11,'Momnetum ranking'!$A$3:$H$23,8,FALSE)</f>
        <v>0.43795620437956206</v>
      </c>
      <c r="L11" s="127">
        <f>VLOOKUP(B11,'Currency- 2'!$A$3:$U$23,21,FALSE)</f>
        <v>63.6</v>
      </c>
      <c r="M11" s="136">
        <f t="shared" ca="1" si="1"/>
        <v>51.298591999999999</v>
      </c>
      <c r="N11" s="127" cm="1">
        <f t="array" aca="1" ref="N11" ca="1">_xlfn.PERCENTRANK.EXC(_xlfn._xlws.FILTER($M$7:M$27, ISNUMBER($M$7:M$27)),M11)*100</f>
        <v>59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13.600000000000001</v>
      </c>
      <c r="F12" s="128">
        <f>VLOOKUP(B12,Safety!$B$4:$R$24,17,FALSE)</f>
        <v>68.100000000000009</v>
      </c>
      <c r="G12" s="134">
        <f t="shared" si="0"/>
        <v>54.500000000000014</v>
      </c>
      <c r="H12" s="134" cm="1">
        <f t="array" ref="H12">_xlfn.PERCENTRANK.EXC(_xlfn._xlws.FILTER($G$7:G$27, ISNUMBER($G$7:G$27)),G12)*100</f>
        <v>59</v>
      </c>
      <c r="I12" s="171">
        <f>VLOOKUP(B12,'LIQIDITY 2'!$A$3:$X$23,24,FALSE)</f>
        <v>4.5</v>
      </c>
      <c r="J12" s="126">
        <f ca="1">VLOOKUP(B12,'Momnetum ranking'!A:AJ,36,FALSE)</f>
        <v>22.7</v>
      </c>
      <c r="K12" s="173">
        <f>VLOOKUP(B12,'Momnetum ranking'!$A$3:$H$23,8,FALSE)</f>
        <v>0.30952380952380953</v>
      </c>
      <c r="L12" s="127">
        <f>VLOOKUP(B12,'Currency- 2'!$A$3:$U$23,21,FALSE)</f>
        <v>90.9</v>
      </c>
      <c r="M12" s="136">
        <f t="shared" ca="1" si="1"/>
        <v>35.418365000000001</v>
      </c>
      <c r="N12" s="127" cm="1">
        <f t="array" aca="1" ref="N12" ca="1">_xlfn.PERCENTRANK.EXC(_xlfn._xlws.FILTER($M$7:M$27, ISNUMBER($M$7:M$27)),M12)*100</f>
        <v>22.7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68.100000000000009</v>
      </c>
      <c r="E13" s="128">
        <f>VLOOKUP(B13,'Quality - 2'!$B$2:$S$22,18,FALSE)</f>
        <v>81.8</v>
      </c>
      <c r="F13" s="128">
        <f>VLOOKUP(B13,Safety!$B$4:$R$24,17,FALSE)</f>
        <v>59</v>
      </c>
      <c r="G13" s="134">
        <f t="shared" si="0"/>
        <v>69.63333333333334</v>
      </c>
      <c r="H13" s="134" cm="1">
        <f t="array" ref="H13">_xlfn.PERCENTRANK.EXC(_xlfn._xlws.FILTER($G$7:G$27, ISNUMBER($G$7:G$27)),G13)*100</f>
        <v>86.3</v>
      </c>
      <c r="I13" s="171">
        <f>VLOOKUP(B13,'LIQIDITY 2'!$A$3:$X$23,24,FALSE)</f>
        <v>72.7</v>
      </c>
      <c r="J13" s="126">
        <f ca="1">VLOOKUP(B13,'Momnetum ranking'!A:AJ,36,FALSE)</f>
        <v>63.6</v>
      </c>
      <c r="K13" s="173">
        <f>VLOOKUP(B13,'Momnetum ranking'!$A$3:$H$23,8,FALSE)</f>
        <v>0.26626323751891073</v>
      </c>
      <c r="L13" s="127">
        <f>VLOOKUP(B13,'Currency- 2'!$A$3:$U$23,21,FALSE)</f>
        <v>50</v>
      </c>
      <c r="M13" s="136">
        <f t="shared" ca="1" si="1"/>
        <v>65.867911000000007</v>
      </c>
      <c r="N13" s="127" cm="1">
        <f t="array" aca="1" ref="N13" ca="1">_xlfn.PERCENTRANK.EXC(_xlfn._xlws.FILTER($M$7:M$27, ISNUMBER($M$7:M$27)),M13)*100</f>
        <v>90.9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78.733333333333348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72.7</v>
      </c>
      <c r="J14" s="126">
        <f ca="1">VLOOKUP(B14,'Momnetum ranking'!A:AJ,36,FALSE)</f>
        <v>36.299999999999997</v>
      </c>
      <c r="K14" s="173">
        <f>VLOOKUP(B14,'Momnetum ranking'!$A$3:$H$23,8,FALSE)</f>
        <v>0.23314065510597304</v>
      </c>
      <c r="L14" s="127">
        <f>VLOOKUP(B14,'Currency- 2'!$A$3:$U$23,21,FALSE)</f>
        <v>50</v>
      </c>
      <c r="M14" s="136">
        <f t="shared" ca="1" si="1"/>
        <v>57.677638000000002</v>
      </c>
      <c r="N14" s="127" cm="1">
        <f t="array" aca="1" ref="N14" ca="1">_xlfn.PERCENTRANK.EXC(_xlfn._xlws.FILTER($M$7:M$27, ISNUMBER($M$7:M$27)),M14)*100</f>
        <v>81.8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18.099999999999998</v>
      </c>
      <c r="J15" s="126">
        <f ca="1">VLOOKUP(B15,'Momnetum ranking'!A:AJ,36,FALSE)</f>
        <v>77.2</v>
      </c>
      <c r="K15" s="173">
        <f>VLOOKUP(B15,'Momnetum ranking'!$A$3:$H$23,8,FALSE)</f>
        <v>0.33333333333333331</v>
      </c>
      <c r="L15" s="127">
        <f>VLOOKUP(B15,'Currency- 2'!$A$3:$U$23,21,FALSE)</f>
        <v>40.9</v>
      </c>
      <c r="M15" s="136">
        <f t="shared" ca="1" si="1"/>
        <v>49.938865000000007</v>
      </c>
      <c r="N15" s="127" cm="1">
        <f t="array" aca="1" ref="N15" ca="1">_xlfn.PERCENTRANK.EXC(_xlfn._xlws.FILTER($M$7:M$27, ISNUMBER($M$7:M$27)),M15)*100</f>
        <v>54.500000000000007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63.6</v>
      </c>
      <c r="F16" s="128">
        <f>VLOOKUP(B16,Safety!$B$4:$R$24,17,FALSE)</f>
        <v>72.7</v>
      </c>
      <c r="G16" s="134">
        <f t="shared" si="0"/>
        <v>65.100000000000009</v>
      </c>
      <c r="H16" s="134" cm="1">
        <f t="array" ref="H16">_xlfn.PERCENTRANK.EXC(_xlfn._xlws.FILTER($G$7:G$27, ISNUMBER($G$7:G$27)),G16)*100</f>
        <v>77.2</v>
      </c>
      <c r="I16" s="171">
        <f>VLOOKUP(B16,'LIQIDITY 2'!$A$3:$X$23,24,FALSE)</f>
        <v>18.099999999999998</v>
      </c>
      <c r="J16" s="126">
        <f ca="1">VLOOKUP(B16,'Momnetum ranking'!A:AJ,36,FALSE)</f>
        <v>31.8</v>
      </c>
      <c r="K16" s="173">
        <f>VLOOKUP(B16,'Momnetum ranking'!$A$3:$H$23,8,FALSE)</f>
        <v>0.54285714285714282</v>
      </c>
      <c r="L16" s="127">
        <f>VLOOKUP(B16,'Currency- 2'!$A$3:$U$23,21,FALSE)</f>
        <v>13.600000000000001</v>
      </c>
      <c r="M16" s="136">
        <f t="shared" ca="1" si="1"/>
        <v>37.228047000000004</v>
      </c>
      <c r="N16" s="127" cm="1">
        <f t="array" aca="1" ref="N16" ca="1">_xlfn.PERCENTRANK.EXC(_xlfn._xlws.FILTER($M$7:M$27, ISNUMBER($M$7:M$27)),M16)*100</f>
        <v>27.200000000000003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68.100000000000009</v>
      </c>
      <c r="F17" s="128">
        <f>VLOOKUP(B17,Safety!$B$4:$R$24,17,FALSE)</f>
        <v>40.9</v>
      </c>
      <c r="G17" s="134">
        <f t="shared" si="0"/>
        <v>42.366666666666667</v>
      </c>
      <c r="H17" s="134" cm="1">
        <f t="array" ref="H17">_xlfn.PERCENTRANK.EXC(_xlfn._xlws.FILTER($G$7:G$27, ISNUMBER($G$7:G$27)),G17)*100</f>
        <v>36.299999999999997</v>
      </c>
      <c r="I17" s="171">
        <f>VLOOKUP(B17,'LIQIDITY 2'!$A$3:$X$23,24,FALSE)</f>
        <v>18.099999999999998</v>
      </c>
      <c r="J17" s="126">
        <f ca="1">VLOOKUP(B17,'Momnetum ranking'!A:AJ,36,FALSE)</f>
        <v>81.8</v>
      </c>
      <c r="K17" s="173">
        <f>VLOOKUP(B17,'Momnetum ranking'!$A$3:$H$23,8,FALSE)</f>
        <v>0.30303030303030304</v>
      </c>
      <c r="L17" s="127">
        <f>VLOOKUP(B17,'Currency- 2'!$A$3:$U$23,21,FALSE)</f>
        <v>72.7</v>
      </c>
      <c r="M17" s="136">
        <f t="shared" ca="1" si="1"/>
        <v>56.318728999999998</v>
      </c>
      <c r="N17" s="127" cm="1">
        <f t="array" aca="1" ref="N17" ca="1">_xlfn.PERCENTRANK.EXC(_xlfn._xlws.FILTER($M$7:M$27, ISNUMBER($M$7:M$27)),M17)*100</f>
        <v>77.2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31.8</v>
      </c>
      <c r="F18" s="128">
        <f>VLOOKUP(B18,Safety!$B$4:$R$24,17,FALSE)</f>
        <v>86.3</v>
      </c>
      <c r="G18" s="134">
        <f t="shared" si="0"/>
        <v>43.900000000000013</v>
      </c>
      <c r="H18" s="134" cm="1">
        <f t="array" ref="H18">_xlfn.PERCENTRANK.EXC(_xlfn._xlws.FILTER($G$7:G$27, ISNUMBER($G$7:G$27)),G18)*100</f>
        <v>45.4</v>
      </c>
      <c r="I18" s="171">
        <f>VLOOKUP(B18,'LIQIDITY 2'!$A$3:$X$23,24,FALSE)</f>
        <v>54.500000000000007</v>
      </c>
      <c r="J18" s="126">
        <f ca="1">VLOOKUP(B18,'Momnetum ranking'!A:AJ,36,FALSE)</f>
        <v>40.9</v>
      </c>
      <c r="K18" s="173">
        <f>VLOOKUP(B18,'Momnetum ranking'!$A$3:$H$23,8,FALSE)</f>
        <v>0.22131147540983606</v>
      </c>
      <c r="L18" s="127">
        <f>VLOOKUP(B18,'Currency- 2'!$A$3:$U$23,21,FALSE)</f>
        <v>86.3</v>
      </c>
      <c r="M18" s="136">
        <f t="shared" ca="1" si="1"/>
        <v>49.058683000000009</v>
      </c>
      <c r="N18" s="127" cm="1">
        <f t="array" aca="1" ref="N18" ca="1">_xlfn.PERCENTRANK.EXC(_xlfn._xlws.FILTER($M$7:M$27, ISNUMBER($M$7:M$27)),M18)*100</f>
        <v>50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22.7</v>
      </c>
      <c r="E19" s="128">
        <f>VLOOKUP(B19,'Quality - 2'!$B$2:$S$22,18,FALSE)</f>
        <v>50</v>
      </c>
      <c r="F19" s="128">
        <f>VLOOKUP(B19,Safety!$B$4:$R$24,17,FALSE)</f>
        <v>59</v>
      </c>
      <c r="G19" s="134">
        <f t="shared" si="0"/>
        <v>43.9</v>
      </c>
      <c r="H19" s="134" cm="1">
        <f t="array" ref="H19">_xlfn.PERCENTRANK.EXC(_xlfn._xlws.FILTER($G$7:G$27, ISNUMBER($G$7:G$27)),G19)*100</f>
        <v>40.9</v>
      </c>
      <c r="I19" s="171">
        <f>VLOOKUP(B19,'LIQIDITY 2'!$A$3:$X$23,24,FALSE)</f>
        <v>72.7</v>
      </c>
      <c r="J19" s="126">
        <f ca="1">VLOOKUP(B19,'Momnetum ranking'!A:AJ,36,FALSE)</f>
        <v>50</v>
      </c>
      <c r="K19" s="173">
        <f>VLOOKUP(B19,'Momnetum ranking'!$A$3:$H$23,8,FALSE)</f>
        <v>0.51111111111111107</v>
      </c>
      <c r="L19" s="127">
        <f>VLOOKUP(B19,'Currency- 2'!$A$3:$U$23,21,FALSE)</f>
        <v>77.2</v>
      </c>
      <c r="M19" s="136">
        <f t="shared" ca="1" si="1"/>
        <v>55.428682999999999</v>
      </c>
      <c r="N19" s="127" cm="1">
        <f t="array" aca="1" ref="N19" ca="1">_xlfn.PERCENTRANK.EXC(_xlfn._xlws.FILTER($M$7:M$27, ISNUMBER($M$7:M$27)),M19)*100</f>
        <v>68.100000000000009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27.200000000000003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25.700000000000006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72.7</v>
      </c>
      <c r="J20" s="126">
        <f ca="1">VLOOKUP(B20,'Momnetum ranking'!A:AJ,36,FALSE)</f>
        <v>90.9</v>
      </c>
      <c r="K20" s="173">
        <f>VLOOKUP(B20,'Momnetum ranking'!$A$3:$H$23,8,FALSE)</f>
        <v>0.42307692307692307</v>
      </c>
      <c r="L20" s="127">
        <f>VLOOKUP(B20,'Currency- 2'!$A$3:$U$23,21,FALSE)</f>
        <v>68.100000000000009</v>
      </c>
      <c r="M20" s="136">
        <f t="shared" ca="1" si="1"/>
        <v>65.419229000000001</v>
      </c>
      <c r="N20" s="127" cm="1">
        <f t="array" aca="1" ref="N20" ca="1">_xlfn.PERCENTRANK.EXC(_xlfn._xlws.FILTER($M$7:M$27, ISNUMBER($M$7:M$27)),M20)*100</f>
        <v>86.3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45.4</v>
      </c>
      <c r="E21" s="128">
        <f>VLOOKUP(B21,'Quality - 2'!$B$2:$S$22,18,FALSE)</f>
        <v>72.7</v>
      </c>
      <c r="F21" s="128">
        <f>VLOOKUP(B21,Safety!$B$4:$R$24,17,FALSE)</f>
        <v>95.399999999999991</v>
      </c>
      <c r="G21" s="134">
        <f t="shared" si="0"/>
        <v>71.166666666666671</v>
      </c>
      <c r="H21" s="134" cm="1">
        <f t="array" ref="H21">_xlfn.PERCENTRANK.EXC(_xlfn._xlws.FILTER($G$7:G$27, ISNUMBER($G$7:G$27)),G21)*100</f>
        <v>90.9</v>
      </c>
      <c r="I21" s="171">
        <f>VLOOKUP(B21,'LIQIDITY 2'!$A$3:$X$23,24,FALSE)</f>
        <v>18.099999999999998</v>
      </c>
      <c r="J21" s="126">
        <f ca="1">VLOOKUP(B21,'Momnetum ranking'!A:AJ,36,FALSE)</f>
        <v>13.600000000000001</v>
      </c>
      <c r="K21" s="173">
        <f>VLOOKUP(B21,'Momnetum ranking'!$A$3:$H$23,8,FALSE)</f>
        <v>60</v>
      </c>
      <c r="L21" s="127">
        <f>VLOOKUP(B21,'Currency- 2'!$A$3:$U$23,21,FALSE)</f>
        <v>31.8</v>
      </c>
      <c r="M21" s="136">
        <f t="shared" ca="1" si="1"/>
        <v>33.587865000000001</v>
      </c>
      <c r="N21" s="127" cm="1">
        <f t="array" aca="1" ref="N21" ca="1">_xlfn.PERCENTRANK.EXC(_xlfn._xlws.FILTER($M$7:M$27, ISNUMBER($M$7:M$27)),M21)*100</f>
        <v>18.099999999999998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36.299999999999997</v>
      </c>
      <c r="E22" s="128">
        <f>VLOOKUP(B22,'Quality - 2'!$B$2:$S$22,18,FALSE)</f>
        <v>22.7</v>
      </c>
      <c r="F22" s="128">
        <f>VLOOKUP(B22,Safety!$B$4:$R$24,17,FALSE)</f>
        <v>22.7</v>
      </c>
      <c r="G22" s="134">
        <f t="shared" si="0"/>
        <v>27.233333333333338</v>
      </c>
      <c r="H22" s="134" cm="1">
        <f t="array" ref="H22">_xlfn.PERCENTRANK.EXC(_xlfn._xlws.FILTER($G$7:G$27, ISNUMBER($G$7:G$27)),G22)*100</f>
        <v>13.600000000000001</v>
      </c>
      <c r="I22" s="171">
        <f>VLOOKUP(B22,'LIQIDITY 2'!$A$3:$X$23,24,FALSE)</f>
        <v>18.099999999999998</v>
      </c>
      <c r="J22" s="126">
        <f ca="1">VLOOKUP(B22,'Momnetum ranking'!A:AJ,36,FALSE)</f>
        <v>59</v>
      </c>
      <c r="K22" s="173">
        <f>VLOOKUP(B22,'Momnetum ranking'!$A$3:$H$23,8,FALSE)</f>
        <v>0.30303030303030304</v>
      </c>
      <c r="L22" s="127">
        <f>VLOOKUP(B22,'Currency- 2'!$A$3:$U$23,21,FALSE)</f>
        <v>45.4</v>
      </c>
      <c r="M22" s="136">
        <f t="shared" ca="1" si="1"/>
        <v>39.929183000000002</v>
      </c>
      <c r="N22" s="127" cm="1">
        <f t="array" aca="1" ref="N22" ca="1">_xlfn.PERCENTRANK.EXC(_xlfn._xlws.FILTER($M$7:M$27, ISNUMBER($M$7:M$27)),M22)*100</f>
        <v>36.299999999999997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9</v>
      </c>
      <c r="E23" s="128">
        <f>VLOOKUP(B23,'Quality - 2'!$B$2:$S$22,18,FALSE)</f>
        <v>27.200000000000003</v>
      </c>
      <c r="F23" s="128">
        <f>VLOOKUP(B23,Safety!$B$4:$R$24,17,FALSE)</f>
        <v>31.8</v>
      </c>
      <c r="G23" s="134">
        <f t="shared" si="0"/>
        <v>22.666666666666668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72.7</v>
      </c>
      <c r="J23" s="126">
        <f ca="1">VLOOKUP(B23,'Momnetum ranking'!A:AJ,36,FALSE)</f>
        <v>18.099999999999998</v>
      </c>
      <c r="K23" s="173">
        <f>VLOOKUP(B23,'Momnetum ranking'!$A$3:$H$23,8,FALSE)</f>
        <v>6.3829787234042548E-2</v>
      </c>
      <c r="L23" s="127">
        <f>VLOOKUP(B23,'Currency- 2'!$A$3:$U$23,21,FALSE)</f>
        <v>18.099999999999998</v>
      </c>
      <c r="M23" s="136">
        <f t="shared" ca="1" si="1"/>
        <v>30.389319999999998</v>
      </c>
      <c r="N23" s="127" cm="1">
        <f t="array" aca="1" ref="N23" ca="1">_xlfn.PERCENTRANK.EXC(_xlfn._xlws.FILTER($M$7:M$27, ISNUMBER($M$7:M$27)),M23)*100</f>
        <v>13.600000000000001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50</v>
      </c>
      <c r="E24" s="128">
        <f>VLOOKUP(B24,'Quality - 2'!$B$2:$S$22,18,FALSE)</f>
        <v>50</v>
      </c>
      <c r="F24" s="128">
        <f>VLOOKUP(B24,Safety!$B$4:$R$24,17,FALSE)</f>
        <v>4.5</v>
      </c>
      <c r="G24" s="134">
        <f t="shared" si="0"/>
        <v>34.833333333333329</v>
      </c>
      <c r="H24" s="134" cm="1">
        <f t="array" ref="H24">_xlfn.PERCENTRANK.EXC(_xlfn._xlws.FILTER($G$7:G$27, ISNUMBER($G$7:G$27)),G24)*100</f>
        <v>22.7</v>
      </c>
      <c r="I24" s="171">
        <f>VLOOKUP(B24,'LIQIDITY 2'!$A$3:$X$23,24,FALSE)</f>
        <v>4.5</v>
      </c>
      <c r="J24" s="126">
        <f ca="1">VLOOKUP(B24,'Momnetum ranking'!A:AJ,36,FALSE)</f>
        <v>86.3</v>
      </c>
      <c r="K24" s="173">
        <f>VLOOKUP(B24,'Momnetum ranking'!$A$3:$H$23,8,FALSE)</f>
        <v>0.12244897959183673</v>
      </c>
      <c r="L24" s="127">
        <f>VLOOKUP(B24,'Currency- 2'!$A$3:$U$23,21,FALSE)</f>
        <v>4.5</v>
      </c>
      <c r="M24" s="136">
        <f t="shared" ca="1" si="1"/>
        <v>46.318955000000003</v>
      </c>
      <c r="N24" s="127" cm="1">
        <f t="array" aca="1" ref="N24" ca="1">_xlfn.PERCENTRANK.EXC(_xlfn._xlws.FILTER($M$7:M$27, ISNUMBER($M$7:M$27)),M24)*100</f>
        <v>40.9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45.4</v>
      </c>
      <c r="F25" s="128">
        <f>VLOOKUP(B25,Safety!$B$4:$R$24,17,FALSE)</f>
        <v>36.299999999999997</v>
      </c>
      <c r="G25" s="134">
        <f t="shared" si="0"/>
        <v>57.533333333333339</v>
      </c>
      <c r="H25" s="134" cm="1">
        <f t="array" ref="H25">_xlfn.PERCENTRANK.EXC(_xlfn._xlws.FILTER($G$7:G$27, ISNUMBER($G$7:G$27)),G25)*100</f>
        <v>63.6</v>
      </c>
      <c r="I25" s="171">
        <f>VLOOKUP(B25,'LIQIDITY 2'!$A$3:$X$23,24,FALSE)</f>
        <v>54.500000000000007</v>
      </c>
      <c r="J25" s="126">
        <f ca="1">VLOOKUP(B25,'Momnetum ranking'!A:AJ,36,FALSE)</f>
        <v>54.500000000000007</v>
      </c>
      <c r="K25" s="173">
        <f>VLOOKUP(B25,'Momnetum ranking'!$A$3:$H$23,8,FALSE)</f>
        <v>0.48275862068965519</v>
      </c>
      <c r="L25" s="127">
        <f>VLOOKUP(B25,'Currency- 2'!$A$3:$U$23,21,FALSE)</f>
        <v>22.7</v>
      </c>
      <c r="M25" s="136">
        <f t="shared" ca="1" si="1"/>
        <v>52.228274000000006</v>
      </c>
      <c r="N25" s="127" cm="1">
        <f t="array" aca="1" ref="N25" ca="1">_xlfn.PERCENTRANK.EXC(_xlfn._xlws.FILTER($M$7:M$27, ISNUMBER($M$7:M$27)),M25)*100</f>
        <v>63.6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72.7</v>
      </c>
      <c r="E26" s="128">
        <f>VLOOKUP(B26,'Quality - 2'!$B$2:$S$22,18,FALSE)</f>
        <v>31.8</v>
      </c>
      <c r="F26" s="128">
        <f>VLOOKUP(B26,Safety!$B$4:$R$24,17,FALSE)</f>
        <v>77.2</v>
      </c>
      <c r="G26" s="134">
        <f t="shared" si="0"/>
        <v>60.56666666666667</v>
      </c>
      <c r="H26" s="134" cm="1">
        <f t="array" ref="H26">_xlfn.PERCENTRANK.EXC(_xlfn._xlws.FILTER($G$7:G$27, ISNUMBER($G$7:G$27)),G26)*100</f>
        <v>72.7</v>
      </c>
      <c r="I26" s="171">
        <f>VLOOKUP(B26,'LIQIDITY 2'!$A$3:$X$23,24,FALSE)</f>
        <v>4.5</v>
      </c>
      <c r="J26" s="126">
        <f ca="1">VLOOKUP(B26,'Momnetum ranking'!A:AJ,36,FALSE)</f>
        <v>27.200000000000003</v>
      </c>
      <c r="K26" s="173">
        <f>VLOOKUP(B26,'Momnetum ranking'!$A$3:$H$23,8,FALSE)</f>
        <v>0.20588235294117646</v>
      </c>
      <c r="L26" s="127">
        <f>VLOOKUP(B26,'Currency- 2'!$A$3:$U$23,21,FALSE)</f>
        <v>95.399999999999991</v>
      </c>
      <c r="M26" s="136">
        <f t="shared" ca="1" si="1"/>
        <v>39.488182999999999</v>
      </c>
      <c r="N26" s="127" cm="1">
        <f t="array" aca="1" ref="N26" ca="1">_xlfn.PERCENTRANK.EXC(_xlfn._xlws.FILTER($M$7:M$27, ISNUMBER($M$7:M$27)),M26)*100</f>
        <v>31.8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54.500000000000007</v>
      </c>
      <c r="E27" s="129">
        <f>VLOOKUP(B27,'Quality - 2'!$B$2:$S$22,18,FALSE)</f>
        <v>59</v>
      </c>
      <c r="F27" s="129">
        <f>VLOOKUP(B27,Safety!$B$4:$R$24,17,FALSE)</f>
        <v>86.3</v>
      </c>
      <c r="G27" s="135">
        <f t="shared" si="0"/>
        <v>66.600000000000009</v>
      </c>
      <c r="H27" s="135" cm="1">
        <f t="array" ref="H27">_xlfn.PERCENTRANK.EXC(_xlfn._xlws.FILTER($G$7:G$27, ISNUMBER($G$7:G$27)),G27)*100</f>
        <v>81.8</v>
      </c>
      <c r="I27" s="172">
        <f>VLOOKUP(B27,'LIQIDITY 2'!$A$3:$X$23,24,FALSE)</f>
        <v>18.099999999999998</v>
      </c>
      <c r="J27" s="130">
        <f ca="1">VLOOKUP(B27,'Momnetum ranking'!A:AJ,36,FALSE)</f>
        <v>4.5</v>
      </c>
      <c r="K27" s="174">
        <f>VLOOKUP(B27,'Momnetum ranking'!$A$3:$H$23,8,FALSE)</f>
        <v>0.23376623376623376</v>
      </c>
      <c r="L27" s="131">
        <f>VLOOKUP(B27,'Currency- 2'!$A$3:$U$23,21,FALSE)</f>
        <v>36.299999999999997</v>
      </c>
      <c r="M27" s="137">
        <f t="shared" ca="1" si="1"/>
        <v>29.028002000000001</v>
      </c>
      <c r="N27" s="131" cm="1">
        <f t="array" aca="1" ref="N27" ca="1">_xlfn.PERCENTRANK.EXC(_xlfn._xlws.FILTER($M$7:M$27, ISNUMBER($M$7:M$27)),M27)*100</f>
        <v>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20</v>
      </c>
      <c r="S3" s="163">
        <f ca="1">COUNTIF(S9:S29,"&gt;0")</f>
        <v>18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0.1965576550199635</v>
      </c>
      <c r="F9" s="10">
        <f ca="1">VLOOKUP(B9,OUTPUT_COUNTRY!$B$7:$N$27, 9, FALSE)</f>
        <v>36.299999999999997</v>
      </c>
      <c r="G9" s="176">
        <f>VLOOKUP(B9,OUTPUT_COUNTRY!$B$7:$N$27, 7, FALSE)</f>
        <v>95.399999999999991</v>
      </c>
      <c r="H9" s="10">
        <f>VLOOKUP(B9,OUTPUT_COUNTRY!$B$7:$N$27, 8, FALSE)</f>
        <v>72.7</v>
      </c>
      <c r="I9" s="10">
        <f>VLOOKUP(B9,OUTPUT_COUNTRY!$B$7:$N$27, 11, FALSE)</f>
        <v>50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5.0875657826627734</v>
      </c>
      <c r="M9" s="175">
        <f t="shared" ref="M9:M29" si="3">L9/$L$30</f>
        <v>0.17827785945899718</v>
      </c>
      <c r="N9" s="10">
        <f>IF(H9&gt;=$F$3,1/E9,0)</f>
        <v>5.0875657826627734</v>
      </c>
      <c r="O9" s="175">
        <f t="shared" ref="O9:O29" si="4">N9/$N$30</f>
        <v>0.12684207747488668</v>
      </c>
      <c r="P9" s="10">
        <f>IF(I9&gt;=$F$5,1/E9,0)</f>
        <v>0</v>
      </c>
      <c r="Q9" s="175">
        <f t="shared" ref="Q9:Q29" si="5">P9/$P$30</f>
        <v>0</v>
      </c>
      <c r="R9" s="175">
        <f t="shared" ref="R9:R29" ca="1" si="6">IF($D$2*K9+$D$4*M9+$F$2*O9+$F$4*Q9 = 0,"",$D$2*K9+$D$4*M9+$F$2*O9+$F$4*Q9)</f>
        <v>6.6167565585187826E-2</v>
      </c>
      <c r="S9" s="177">
        <f t="shared" ref="S9:S29" ca="1" si="7">IFERROR(IF(R9&gt;=$R$6, R9/SUMIF($R$9:$R$29,"&gt;="&amp;$R$6), ""),"")</f>
        <v>6.7254318404633959E-2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0.27292079606607278</v>
      </c>
      <c r="F10">
        <f ca="1">VLOOKUP(B10,OUTPUT_COUNTRY!$B$7:$N$27, 9, FALSE)</f>
        <v>54.500000000000007</v>
      </c>
      <c r="G10" s="47">
        <f>VLOOKUP(B10,OUTPUT_COUNTRY!$B$7:$N$27, 7, FALSE)</f>
        <v>63.6</v>
      </c>
      <c r="H10">
        <f>VLOOKUP(B10,OUTPUT_COUNTRY!$B$7:$N$27, 8, FALSE)</f>
        <v>54.500000000000007</v>
      </c>
      <c r="I10">
        <f>VLOOKUP(B10,OUTPUT_COUNTRY!$B$7:$N$27, 11, FALSE)</f>
        <v>22.7</v>
      </c>
      <c r="J10" s="47">
        <f t="shared" ca="1" si="0"/>
        <v>0</v>
      </c>
      <c r="K10" s="147">
        <f t="shared" ca="1" si="1"/>
        <v>0</v>
      </c>
      <c r="L10">
        <f t="shared" si="2"/>
        <v>0</v>
      </c>
      <c r="M10" s="147">
        <f t="shared" si="3"/>
        <v>0</v>
      </c>
      <c r="N10">
        <f t="shared" ref="N10:N29" si="8">IF(H10&gt;=$F$3,1/E10,0)</f>
        <v>3.6640666977898779</v>
      </c>
      <c r="O10" s="147">
        <f t="shared" si="4"/>
        <v>9.135170960108295E-2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9.1351709601082947E-3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0.24741431948754752</v>
      </c>
      <c r="F11">
        <f ca="1">VLOOKUP(B11,OUTPUT_COUNTRY!$B$7:$N$27, 9, FALSE)</f>
        <v>4.5</v>
      </c>
      <c r="G11" s="47">
        <f>VLOOKUP(B11,OUTPUT_COUNTRY!$B$7:$N$27, 7, FALSE)</f>
        <v>81.8</v>
      </c>
      <c r="H11">
        <f>VLOOKUP(B11,OUTPUT_COUNTRY!$B$7:$N$27, 8, FALSE)</f>
        <v>18.099999999999998</v>
      </c>
      <c r="I11">
        <f>VLOOKUP(B11,OUTPUT_COUNTRY!$B$7:$N$27, 11, FALSE)</f>
        <v>36.299999999999997</v>
      </c>
      <c r="J11" s="47">
        <f t="shared" ca="1" si="0"/>
        <v>0</v>
      </c>
      <c r="K11" s="147">
        <f t="shared" ca="1" si="1"/>
        <v>0</v>
      </c>
      <c r="L11">
        <f t="shared" si="2"/>
        <v>4.0418032475696313</v>
      </c>
      <c r="M11" s="147">
        <f t="shared" si="3"/>
        <v>0.14163237629017983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>
        <f t="shared" ca="1" si="6"/>
        <v>4.248971288705395E-2</v>
      </c>
      <c r="S11" s="166">
        <f t="shared" ca="1" si="7"/>
        <v>4.3187574669773056E-2</v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0.23573654475345227</v>
      </c>
      <c r="F12">
        <f ca="1">VLOOKUP(B12,OUTPUT_COUNTRY!$B$7:$N$27, 9, FALSE)</f>
        <v>31.8</v>
      </c>
      <c r="G12" s="47">
        <f>VLOOKUP(B12,OUTPUT_COUNTRY!$B$7:$N$27, 7, FALSE)</f>
        <v>77.2</v>
      </c>
      <c r="H12">
        <f>VLOOKUP(B12,OUTPUT_COUNTRY!$B$7:$N$27, 8, FALSE)</f>
        <v>18.099999999999998</v>
      </c>
      <c r="I12">
        <f>VLOOKUP(B12,OUTPUT_COUNTRY!$B$7:$N$27, 11, FALSE)</f>
        <v>13.600000000000001</v>
      </c>
      <c r="J12" s="47">
        <f t="shared" ca="1" si="0"/>
        <v>0</v>
      </c>
      <c r="K12" s="147">
        <f t="shared" ca="1" si="1"/>
        <v>0</v>
      </c>
      <c r="L12">
        <f t="shared" si="2"/>
        <v>4.2420236584270858</v>
      </c>
      <c r="M12" s="147">
        <f t="shared" si="3"/>
        <v>0.14864847550000385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4.4594542650001151E-2</v>
      </c>
      <c r="S12" s="166">
        <f t="shared" ca="1" si="7"/>
        <v>4.5326974688692449E-2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0.30807520746992334</v>
      </c>
      <c r="F13">
        <f ca="1">VLOOKUP(B13,OUTPUT_COUNTRY!$B$7:$N$27, 9, FALSE)</f>
        <v>95.399999999999991</v>
      </c>
      <c r="G13" s="47">
        <f>VLOOKUP(B13,OUTPUT_COUNTRY!$B$7:$N$27, 7, FALSE)</f>
        <v>18.099999999999998</v>
      </c>
      <c r="H13">
        <f>VLOOKUP(B13,OUTPUT_COUNTRY!$B$7:$N$27, 8, FALSE)</f>
        <v>72.7</v>
      </c>
      <c r="I13">
        <f>VLOOKUP(B13,OUTPUT_COUNTRY!$B$7:$N$27, 11, FALSE)</f>
        <v>81.8</v>
      </c>
      <c r="J13" s="47">
        <f t="shared" ca="1" si="0"/>
        <v>3.2459606477669181</v>
      </c>
      <c r="K13" s="147">
        <f t="shared" ca="1" si="1"/>
        <v>0.13553066189748278</v>
      </c>
      <c r="L13">
        <f t="shared" si="2"/>
        <v>0</v>
      </c>
      <c r="M13" s="147">
        <f t="shared" si="3"/>
        <v>0</v>
      </c>
      <c r="N13">
        <f t="shared" si="8"/>
        <v>3.2459606477669181</v>
      </c>
      <c r="O13" s="147">
        <f t="shared" si="4"/>
        <v>8.0927580999059431E-2</v>
      </c>
      <c r="P13">
        <f t="shared" si="9"/>
        <v>3.2459606477669181</v>
      </c>
      <c r="Q13" s="147">
        <f t="shared" si="5"/>
        <v>8.5897242134589255E-2</v>
      </c>
      <c r="R13" s="147">
        <f t="shared" ca="1" si="6"/>
        <v>8.444781326210625E-2</v>
      </c>
      <c r="S13" s="166">
        <f t="shared" ca="1" si="7"/>
        <v>8.5834805489294952E-2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0.27559238777021067</v>
      </c>
      <c r="F14">
        <f ca="1">VLOOKUP(B14,OUTPUT_COUNTRY!$B$7:$N$27, 9, FALSE)</f>
        <v>90.9</v>
      </c>
      <c r="G14" s="47">
        <f>VLOOKUP(B14,OUTPUT_COUNTRY!$B$7:$N$27, 7, FALSE)</f>
        <v>9</v>
      </c>
      <c r="H14">
        <f>VLOOKUP(B14,OUTPUT_COUNTRY!$B$7:$N$27, 8, FALSE)</f>
        <v>72.7</v>
      </c>
      <c r="I14">
        <f>VLOOKUP(B14,OUTPUT_COUNTRY!$B$7:$N$27, 11, FALSE)</f>
        <v>68.100000000000009</v>
      </c>
      <c r="J14" s="47">
        <f t="shared" ca="1" si="0"/>
        <v>3.6285472472258613</v>
      </c>
      <c r="K14" s="147">
        <f t="shared" ca="1" si="1"/>
        <v>0.15150504380918275</v>
      </c>
      <c r="L14">
        <f t="shared" si="2"/>
        <v>0</v>
      </c>
      <c r="M14" s="147">
        <f t="shared" si="3"/>
        <v>0</v>
      </c>
      <c r="N14">
        <f t="shared" si="8"/>
        <v>3.6285472472258613</v>
      </c>
      <c r="O14" s="147">
        <f t="shared" si="4"/>
        <v>9.0466146427500088E-2</v>
      </c>
      <c r="P14">
        <f t="shared" si="9"/>
        <v>3.6285472472258613</v>
      </c>
      <c r="Q14" s="147">
        <f t="shared" si="5"/>
        <v>9.6021558889255523E-2</v>
      </c>
      <c r="R14" s="147">
        <f t="shared" ca="1" si="6"/>
        <v>9.4401292436266937E-2</v>
      </c>
      <c r="S14" s="166">
        <f t="shared" ca="1" si="7"/>
        <v>9.5951763120916661E-2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0.16289737177115415</v>
      </c>
      <c r="F15">
        <f ca="1">VLOOKUP(B15,OUTPUT_COUNTRY!$B$7:$N$27, 9, FALSE)</f>
        <v>81.8</v>
      </c>
      <c r="G15" s="47">
        <f>VLOOKUP(B15,OUTPUT_COUNTRY!$B$7:$N$27, 7, FALSE)</f>
        <v>36.299999999999997</v>
      </c>
      <c r="H15">
        <f>VLOOKUP(B15,OUTPUT_COUNTRY!$B$7:$N$27, 8, FALSE)</f>
        <v>18.099999999999998</v>
      </c>
      <c r="I15">
        <f>VLOOKUP(B15,OUTPUT_COUNTRY!$B$7:$N$27, 11, FALSE)</f>
        <v>72.7</v>
      </c>
      <c r="J15" s="47">
        <f t="shared" ca="1" si="0"/>
        <v>6.1388344644678909</v>
      </c>
      <c r="K15" s="147">
        <f t="shared" ca="1" si="1"/>
        <v>0.25631866449791779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6.1388344644678909</v>
      </c>
      <c r="Q15" s="147">
        <f t="shared" si="5"/>
        <v>0.16245081430094538</v>
      </c>
      <c r="R15" s="147">
        <f t="shared" ca="1" si="6"/>
        <v>0.14440441367905343</v>
      </c>
      <c r="S15" s="166">
        <f t="shared" ca="1" si="7"/>
        <v>0.14677614826409169</v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0.20222444227384773</v>
      </c>
      <c r="F16">
        <f ca="1">VLOOKUP(B16,OUTPUT_COUNTRY!$B$7:$N$27, 9, FALSE)</f>
        <v>72.7</v>
      </c>
      <c r="G16" s="47">
        <f>VLOOKUP(B16,OUTPUT_COUNTRY!$B$7:$N$27, 7, FALSE)</f>
        <v>68.100000000000009</v>
      </c>
      <c r="H16">
        <f>VLOOKUP(B16,OUTPUT_COUNTRY!$B$7:$N$27, 8, FALSE)</f>
        <v>18.099999999999998</v>
      </c>
      <c r="I16">
        <f>VLOOKUP(B16,OUTPUT_COUNTRY!$B$7:$N$27, 11, FALSE)</f>
        <v>59</v>
      </c>
      <c r="J16" s="47">
        <f t="shared" ca="1" si="0"/>
        <v>4.9450006574666325</v>
      </c>
      <c r="K16" s="147">
        <f t="shared" ca="1" si="1"/>
        <v>0.20647176134159503</v>
      </c>
      <c r="L16">
        <f t="shared" si="2"/>
        <v>0</v>
      </c>
      <c r="M16" s="147">
        <f t="shared" si="3"/>
        <v>0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0.10323588067079752</v>
      </c>
      <c r="S16" s="166">
        <f t="shared" ca="1" si="7"/>
        <v>0.10493145286534276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0.26307650876560063</v>
      </c>
      <c r="F17">
        <f ca="1">VLOOKUP(B17,OUTPUT_COUNTRY!$B$7:$N$27, 9, FALSE)</f>
        <v>50</v>
      </c>
      <c r="G17" s="47">
        <f>VLOOKUP(B17,OUTPUT_COUNTRY!$B$7:$N$27, 7, FALSE)</f>
        <v>40.9</v>
      </c>
      <c r="H17">
        <f>VLOOKUP(B17,OUTPUT_COUNTRY!$B$7:$N$27, 8, FALSE)</f>
        <v>72.7</v>
      </c>
      <c r="I17">
        <f>VLOOKUP(B17,OUTPUT_COUNTRY!$B$7:$N$27, 11, FALSE)</f>
        <v>77.2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3.801175576991533</v>
      </c>
      <c r="O17" s="147">
        <f t="shared" si="4"/>
        <v>9.4770078192493834E-2</v>
      </c>
      <c r="P17">
        <f t="shared" si="9"/>
        <v>3.801175576991533</v>
      </c>
      <c r="Q17" s="147">
        <f t="shared" si="5"/>
        <v>0.1005897896998702</v>
      </c>
      <c r="R17" s="147">
        <f t="shared" ca="1" si="6"/>
        <v>1.9535986789236404E-2</v>
      </c>
      <c r="S17" s="166">
        <f t="shared" ca="1" si="7"/>
        <v>1.9856850773517815E-2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0.2442178968740788</v>
      </c>
      <c r="F18">
        <f ca="1">VLOOKUP(B18,OUTPUT_COUNTRY!$B$7:$N$27, 9, FALSE)</f>
        <v>45.4</v>
      </c>
      <c r="G18" s="47">
        <f>VLOOKUP(B18,OUTPUT_COUNTRY!$B$7:$N$27, 7, FALSE)</f>
        <v>54.500000000000007</v>
      </c>
      <c r="H18">
        <f>VLOOKUP(B18,OUTPUT_COUNTRY!$B$7:$N$27, 8, FALSE)</f>
        <v>54.500000000000007</v>
      </c>
      <c r="I18">
        <f>VLOOKUP(B18,OUTPUT_COUNTRY!$B$7:$N$27, 11, FALSE)</f>
        <v>27.200000000000003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4.0947040032680739</v>
      </c>
      <c r="O18" s="147">
        <f t="shared" si="4"/>
        <v>0.10208826472361009</v>
      </c>
      <c r="P18">
        <f t="shared" si="9"/>
        <v>0</v>
      </c>
      <c r="Q18" s="147">
        <f t="shared" si="5"/>
        <v>0</v>
      </c>
      <c r="R18" s="147">
        <f t="shared" ca="1" si="6"/>
        <v>1.0208826472361009E-2</v>
      </c>
      <c r="S18" s="166">
        <f t="shared" ca="1" si="7"/>
        <v>1.0376498818380615E-2</v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0.35496726563753034</v>
      </c>
      <c r="F19">
        <f ca="1">VLOOKUP(B19,OUTPUT_COUNTRY!$B$7:$N$27, 9, FALSE)</f>
        <v>9</v>
      </c>
      <c r="G19" s="47">
        <f>VLOOKUP(B19,OUTPUT_COUNTRY!$B$7:$N$27, 7, FALSE)</f>
        <v>31.8</v>
      </c>
      <c r="H19">
        <f>VLOOKUP(B19,OUTPUT_COUNTRY!$B$7:$N$27, 8, FALSE)</f>
        <v>54.500000000000007</v>
      </c>
      <c r="I19">
        <f>VLOOKUP(B19,OUTPUT_COUNTRY!$B$7:$N$27, 11, FALSE)</f>
        <v>9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2.8171611773946936</v>
      </c>
      <c r="O19" s="147">
        <f t="shared" si="4"/>
        <v>7.0236846379471474E-2</v>
      </c>
      <c r="P19">
        <f t="shared" si="9"/>
        <v>0</v>
      </c>
      <c r="Q19" s="147">
        <f t="shared" si="5"/>
        <v>0</v>
      </c>
      <c r="R19" s="147">
        <f t="shared" ca="1" si="6"/>
        <v>7.0236846379471479E-3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0.27404904571585975</v>
      </c>
      <c r="F20">
        <f ca="1">VLOOKUP(B20,OUTPUT_COUNTRY!$B$7:$N$27, 9, FALSE)</f>
        <v>59</v>
      </c>
      <c r="G20" s="47">
        <f>VLOOKUP(B20,OUTPUT_COUNTRY!$B$7:$N$27, 7, FALSE)</f>
        <v>13.600000000000001</v>
      </c>
      <c r="H20">
        <f>VLOOKUP(B20,OUTPUT_COUNTRY!$B$7:$N$27, 8, FALSE)</f>
        <v>18.099999999999998</v>
      </c>
      <c r="I20">
        <f>VLOOKUP(B20,OUTPUT_COUNTRY!$B$7:$N$27, 11, FALSE)</f>
        <v>45.4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0.32203511521577122</v>
      </c>
      <c r="F21">
        <f ca="1">VLOOKUP(B21,OUTPUT_COUNTRY!$B$7:$N$27, 9, FALSE)</f>
        <v>77.2</v>
      </c>
      <c r="G21" s="47">
        <f>VLOOKUP(B21,OUTPUT_COUNTRY!$B$7:$N$27, 7, FALSE)</f>
        <v>27.200000000000003</v>
      </c>
      <c r="H21">
        <f>VLOOKUP(B21,OUTPUT_COUNTRY!$B$7:$N$27, 8, FALSE)</f>
        <v>18.099999999999998</v>
      </c>
      <c r="I21">
        <f>VLOOKUP(B21,OUTPUT_COUNTRY!$B$7:$N$27, 11, FALSE)</f>
        <v>40.9</v>
      </c>
      <c r="J21" s="47">
        <f t="shared" ca="1" si="0"/>
        <v>3.105251423683955</v>
      </c>
      <c r="K21" s="147">
        <f t="shared" ca="1" si="1"/>
        <v>0.12965554006316085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6.4827770031580426E-2</v>
      </c>
      <c r="S21" s="166">
        <f t="shared" ca="1" si="7"/>
        <v>6.5892517710252715E-2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0.18523590752475599</v>
      </c>
      <c r="F22">
        <f ca="1">VLOOKUP(B22,OUTPUT_COUNTRY!$B$7:$N$27, 9, FALSE)</f>
        <v>68.100000000000009</v>
      </c>
      <c r="G22" s="47">
        <f>VLOOKUP(B22,OUTPUT_COUNTRY!$B$7:$N$27, 7, FALSE)</f>
        <v>50</v>
      </c>
      <c r="H22">
        <f>VLOOKUP(B22,OUTPUT_COUNTRY!$B$7:$N$27, 8, FALSE)</f>
        <v>18.099999999999998</v>
      </c>
      <c r="I22">
        <f>VLOOKUP(B22,OUTPUT_COUNTRY!$B$7:$N$27, 11, FALSE)</f>
        <v>63.6</v>
      </c>
      <c r="J22" s="47">
        <f t="shared" ca="1" si="0"/>
        <v>0</v>
      </c>
      <c r="K22" s="147">
        <f t="shared" ca="1" si="1"/>
        <v>0</v>
      </c>
      <c r="L22">
        <f t="shared" si="2"/>
        <v>0</v>
      </c>
      <c r="M22" s="147">
        <f t="shared" si="3"/>
        <v>0</v>
      </c>
      <c r="N22">
        <f t="shared" si="8"/>
        <v>0</v>
      </c>
      <c r="O22" s="147">
        <f t="shared" si="4"/>
        <v>0</v>
      </c>
      <c r="P22">
        <f t="shared" si="9"/>
        <v>5.3985213415835922</v>
      </c>
      <c r="Q22" s="147">
        <f t="shared" si="5"/>
        <v>0.14286004827747115</v>
      </c>
      <c r="R22" s="147">
        <f t="shared" ca="1" si="6"/>
        <v>1.4286004827747115E-2</v>
      </c>
      <c r="S22" s="166">
        <f t="shared" ca="1" si="7"/>
        <v>1.4520641781485226E-2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0.23549574129158385</v>
      </c>
      <c r="F23">
        <f ca="1">VLOOKUP(B23,OUTPUT_COUNTRY!$B$7:$N$27, 9, FALSE)</f>
        <v>63.6</v>
      </c>
      <c r="G23" s="47">
        <f>VLOOKUP(B23,OUTPUT_COUNTRY!$B$7:$N$27, 7, FALSE)</f>
        <v>86.3</v>
      </c>
      <c r="H23">
        <f>VLOOKUP(B23,OUTPUT_COUNTRY!$B$7:$N$27, 8, FALSE)</f>
        <v>72.7</v>
      </c>
      <c r="I23">
        <f>VLOOKUP(B23,OUTPUT_COUNTRY!$B$7:$N$27, 11, FALSE)</f>
        <v>50</v>
      </c>
      <c r="J23" s="47">
        <f t="shared" ca="1" si="0"/>
        <v>0</v>
      </c>
      <c r="K23" s="147">
        <f t="shared" ca="1" si="1"/>
        <v>0</v>
      </c>
      <c r="L23">
        <f t="shared" si="2"/>
        <v>4.2463612909323469</v>
      </c>
      <c r="M23" s="147">
        <f t="shared" si="3"/>
        <v>0.14880047428905005</v>
      </c>
      <c r="N23">
        <f t="shared" si="8"/>
        <v>4.2463612909323469</v>
      </c>
      <c r="O23" s="147">
        <f t="shared" si="4"/>
        <v>0.10586935105316604</v>
      </c>
      <c r="P23">
        <f t="shared" si="9"/>
        <v>0</v>
      </c>
      <c r="Q23" s="147">
        <f t="shared" si="5"/>
        <v>0</v>
      </c>
      <c r="R23" s="147">
        <f t="shared" ca="1" si="6"/>
        <v>5.5227077392031615E-2</v>
      </c>
      <c r="S23" s="166">
        <f t="shared" ca="1" si="7"/>
        <v>5.6134140868445738E-2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0.18076960196236386</v>
      </c>
      <c r="F24">
        <f ca="1">VLOOKUP(B24,OUTPUT_COUNTRY!$B$7:$N$27, 9, FALSE)</f>
        <v>27.200000000000003</v>
      </c>
      <c r="G24" s="47">
        <f>VLOOKUP(B24,OUTPUT_COUNTRY!$B$7:$N$27, 7, FALSE)</f>
        <v>72.7</v>
      </c>
      <c r="H24">
        <f>VLOOKUP(B24,OUTPUT_COUNTRY!$B$7:$N$27, 8, FALSE)</f>
        <v>4.5</v>
      </c>
      <c r="I24">
        <f>VLOOKUP(B24,OUTPUT_COUNTRY!$B$7:$N$27, 11, FALSE)</f>
        <v>95.399999999999991</v>
      </c>
      <c r="J24" s="47">
        <f t="shared" ca="1" si="0"/>
        <v>0</v>
      </c>
      <c r="K24" s="147">
        <f t="shared" ca="1" si="1"/>
        <v>0</v>
      </c>
      <c r="L24">
        <f t="shared" si="2"/>
        <v>5.5319035343575047</v>
      </c>
      <c r="M24" s="147">
        <f t="shared" si="3"/>
        <v>0.1938482887434515</v>
      </c>
      <c r="N24">
        <f t="shared" si="8"/>
        <v>0</v>
      </c>
      <c r="O24" s="147">
        <f t="shared" si="4"/>
        <v>0</v>
      </c>
      <c r="P24">
        <f t="shared" si="9"/>
        <v>5.5319035343575047</v>
      </c>
      <c r="Q24" s="147">
        <f t="shared" si="5"/>
        <v>0.14638971599449208</v>
      </c>
      <c r="R24" s="147">
        <f t="shared" ca="1" si="6"/>
        <v>7.2793458222484661E-2</v>
      </c>
      <c r="S24" s="166">
        <f t="shared" ca="1" si="7"/>
        <v>7.3989036377142173E-2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0.18561051537348638</v>
      </c>
      <c r="F25">
        <f ca="1">VLOOKUP(B25,OUTPUT_COUNTRY!$B$7:$N$27, 9, FALSE)</f>
        <v>13.600000000000001</v>
      </c>
      <c r="G25" s="47">
        <f>VLOOKUP(B25,OUTPUT_COUNTRY!$B$7:$N$27, 7, FALSE)</f>
        <v>90.9</v>
      </c>
      <c r="H25">
        <f>VLOOKUP(B25,OUTPUT_COUNTRY!$B$7:$N$27, 8, FALSE)</f>
        <v>18.099999999999998</v>
      </c>
      <c r="I25">
        <f>VLOOKUP(B25,OUTPUT_COUNTRY!$B$7:$N$27, 11, FALSE)</f>
        <v>31.8</v>
      </c>
      <c r="J25" s="47">
        <f t="shared" ca="1" si="0"/>
        <v>0</v>
      </c>
      <c r="K25" s="147">
        <f t="shared" ca="1" si="1"/>
        <v>0</v>
      </c>
      <c r="L25">
        <f t="shared" si="2"/>
        <v>5.3876257925785893</v>
      </c>
      <c r="M25" s="147">
        <f t="shared" si="3"/>
        <v>0.18879252571831756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5.6637757715495264E-2</v>
      </c>
      <c r="S25" s="166">
        <f t="shared" ca="1" si="7"/>
        <v>5.7567990562057782E-2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0.34645051371156116</v>
      </c>
      <c r="F26">
        <f ca="1">VLOOKUP(B26,OUTPUT_COUNTRY!$B$7:$N$27, 9, FALSE)</f>
        <v>86.3</v>
      </c>
      <c r="G26" s="47">
        <f>VLOOKUP(B26,OUTPUT_COUNTRY!$B$7:$N$27, 7, FALSE)</f>
        <v>22.7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2.8864151167994927</v>
      </c>
      <c r="K26" s="147">
        <f t="shared" ca="1" si="1"/>
        <v>0.12051832839066076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>
        <f t="shared" ca="1" si="6"/>
        <v>6.0259164195330381E-2</v>
      </c>
      <c r="S26" s="166">
        <f t="shared" ca="1" si="7"/>
        <v>6.1248875937141872E-2</v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0.20690833093749508</v>
      </c>
      <c r="F27">
        <f ca="1">VLOOKUP(B27,OUTPUT_COUNTRY!$B$7:$N$27, 9, FALSE)</f>
        <v>22.7</v>
      </c>
      <c r="G27" s="47">
        <f>VLOOKUP(B27,OUTPUT_COUNTRY!$B$7:$N$27, 7, FALSE)</f>
        <v>59</v>
      </c>
      <c r="H27">
        <f>VLOOKUP(B27,OUTPUT_COUNTRY!$B$7:$N$27, 8, FALSE)</f>
        <v>4.5</v>
      </c>
      <c r="I27">
        <f>VLOOKUP(B27,OUTPUT_COUNTRY!$B$7:$N$27, 11, FALSE)</f>
        <v>90.9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4.8330581734869336</v>
      </c>
      <c r="Q27" s="147">
        <f t="shared" si="5"/>
        <v>0.12789630350699593</v>
      </c>
      <c r="R27" s="147">
        <f t="shared" ca="1" si="6"/>
        <v>1.2789630350699594E-2</v>
      </c>
      <c r="S27" s="166">
        <f t="shared" ca="1" si="7"/>
        <v>1.2999690471853696E-2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0.23185576289833446</v>
      </c>
      <c r="F28">
        <f ca="1">VLOOKUP(B28,OUTPUT_COUNTRY!$B$7:$N$27, 9, FALSE)</f>
        <v>18.099999999999998</v>
      </c>
      <c r="G28" s="47">
        <f>VLOOKUP(B28,OUTPUT_COUNTRY!$B$7:$N$27, 7, FALSE)</f>
        <v>4.5</v>
      </c>
      <c r="H28">
        <f>VLOOKUP(B28,OUTPUT_COUNTRY!$B$7:$N$27, 8, FALSE)</f>
        <v>72.7</v>
      </c>
      <c r="I28">
        <f>VLOOKUP(B28,OUTPUT_COUNTRY!$B$7:$N$27, 11, FALSE)</f>
        <v>18.099999999999998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4.3130262862540372</v>
      </c>
      <c r="O28" s="147">
        <f t="shared" si="4"/>
        <v>0.10753142813731356</v>
      </c>
      <c r="P28">
        <f t="shared" si="9"/>
        <v>0</v>
      </c>
      <c r="Q28" s="147">
        <f t="shared" si="5"/>
        <v>0</v>
      </c>
      <c r="R28" s="147">
        <f t="shared" ca="1" si="6"/>
        <v>1.0753142813731357E-2</v>
      </c>
      <c r="S28" s="166">
        <f t="shared" ca="1" si="7"/>
        <v>1.092975514890461E-2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0.19190617082301775</v>
      </c>
      <c r="F29" s="13">
        <f ca="1">VLOOKUP(B29,OUTPUT_COUNTRY!$B$7:$N$27, 9, FALSE)</f>
        <v>40.9</v>
      </c>
      <c r="G29" s="149">
        <f>VLOOKUP(B29,OUTPUT_COUNTRY!$B$7:$N$27, 7, FALSE)</f>
        <v>45.4</v>
      </c>
      <c r="H29" s="13">
        <f>VLOOKUP(B29,OUTPUT_COUNTRY!$B$7:$N$27, 8, FALSE)</f>
        <v>54.500000000000007</v>
      </c>
      <c r="I29" s="13">
        <f>VLOOKUP(B29,OUTPUT_COUNTRY!$B$7:$N$27, 11, FALSE)</f>
        <v>86.3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5.2108798571268107</v>
      </c>
      <c r="O29" s="148">
        <f t="shared" si="4"/>
        <v>0.12991651701141585</v>
      </c>
      <c r="P29" s="13">
        <f t="shared" si="9"/>
        <v>5.2108798571268107</v>
      </c>
      <c r="Q29" s="148">
        <f t="shared" si="5"/>
        <v>0.13789452719638032</v>
      </c>
      <c r="R29" s="148">
        <f t="shared" ca="1" si="6"/>
        <v>2.678110442077962E-2</v>
      </c>
      <c r="S29" s="167">
        <f t="shared" ca="1" si="7"/>
        <v>2.7220964048072279E-2</v>
      </c>
      <c r="U29" s="52"/>
    </row>
    <row r="30" spans="2:21" x14ac:dyDescent="0.35">
      <c r="J30" s="47">
        <f ca="1">SUM(J9:J29)</f>
        <v>23.950009557410752</v>
      </c>
      <c r="L30" s="47">
        <f>SUM(L9:L29)</f>
        <v>28.537283306527932</v>
      </c>
      <c r="N30">
        <f>SUM(N9:N29)</f>
        <v>40.109448567412926</v>
      </c>
      <c r="P30">
        <f>SUM(P9:P29)</f>
        <v>37.78888084300705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</v>
      </c>
      <c r="J5" s="128" t="str">
        <f ca="1">IF(VLOOKUP(C5,OUTPUT_COUNTRY!$B$7:$N$27,9,FALSE)&gt;75,"++",(IF(VLOOKUP(C5,OUTPUT_COUNTRY!$B$7:$N$27,9,FALSE)&gt;50,"+",(IF(VLOOKUP(C5,OUTPUT_COUNTRY!$B$7:$N$27,9,FALSE)&gt;25,"-","--")))))</f>
        <v>--</v>
      </c>
      <c r="K5" s="128" t="str">
        <f>IF(VLOOKUP(C5,OUTPUT_COUNTRY!$B$7:$N$27,11,FALSE)&gt;75,"++",(IF(VLOOKUP(C5,OUTPUT_COUNTRY!$B$7:$N$27,11,FALSE)&gt;50,"+",(IF(VLOOKUP(C5,OUTPUT_COUNTRY!$B$7:$N$27,11,FALSE)&gt;25,"-","--")))))</f>
        <v>--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+</v>
      </c>
      <c r="J6" s="128" t="str">
        <f ca="1">IF(VLOOKUP(C6,OUTPUT_COUNTRY!$B$7:$N$27,9,FALSE)&gt;75,"++",(IF(VLOOKUP(C6,OUTPUT_COUNTRY!$B$7:$N$27,9,FALSE)&gt;50,"+",(IF(VLOOKUP(C6,OUTPUT_COUNTRY!$B$7:$N$27,9,FALSE)&gt;25,"-","--")))))</f>
        <v>-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-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</v>
      </c>
      <c r="L7" s="126" t="str">
        <f ca="1">IF(VLOOKUP(C7,OUTPUT_COUNTRY!$B$7:$N$27,13,FALSE)&gt;75,"++",(IF(VLOOKUP(C7,OUTPUT_COUNTRY!$B$7:$N$27,13,FALSE)&gt;50,"+",(IF(VLOOKUP(C7,OUTPUT_COUNTRY!$B$7:$N$27,13,FALSE)&gt;25,"-","--")))))</f>
        <v>--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--</v>
      </c>
      <c r="F8" s="126" t="str">
        <f>IF(VLOOKUP(C8,OUTPUT_COUNTRY!$B$7:$N$27,4,FALSE)&gt;75,"++",(IF(VLOOKUP(C8,OUTPUT_COUNTRY!$B$7:$N$27,4,FALSE)&gt;50,"+",(IF(VLOOKUP(C8,OUTPUT_COUNTRY!$B$7:$N$27,4,FALSE)&gt;25,"-","--")))))</f>
        <v>-</v>
      </c>
      <c r="G8" s="128" t="str">
        <f>IF(VLOOKUP(C8,OUTPUT_COUNTRY!$B$7:$N$27,5,FALSE)&gt;75,"++",(IF(VLOOKUP(C8,OUTPUT_COUNTRY!$B$7:$N$27,5,FALSE)&gt;50,"+",(IF(VLOOKUP(C8,OUTPUT_COUNTRY!$B$7:$N$27,5,FALSE)&gt;25,"-","--")))))</f>
        <v>+</v>
      </c>
      <c r="H8" s="128" t="str">
        <f>IF(VLOOKUP(C8,OUTPUT_COUNTRY!$B$7:$N$27,7,FALSE)&gt;75,"++",(IF(VLOOKUP(C8,OUTPUT_COUNTRY!$B$7:$N$27,7,FALSE)&gt;50,"+",(IF(VLOOKUP(C8,OUTPUT_COUNTRY!$B$7:$N$27,7,FALSE)&gt;25,"-","--")))))</f>
        <v>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-</v>
      </c>
      <c r="K8" s="128" t="str">
        <f>IF(VLOOKUP(C8,OUTPUT_COUNTRY!$B$7:$N$27,11,FALSE)&gt;75,"++",(IF(VLOOKUP(C8,OUTPUT_COUNTRY!$B$7:$N$27,11,FALSE)&gt;50,"+",(IF(VLOOKUP(C8,OUTPUT_COUNTRY!$B$7:$N$27,11,FALSE)&gt;25,"-","--")))))</f>
        <v>++</v>
      </c>
      <c r="L8" s="126" t="str">
        <f ca="1">IF(VLOOKUP(C8,OUTPUT_COUNTRY!$B$7:$N$27,13,FALSE)&gt;75,"++",(IF(VLOOKUP(C8,OUTPUT_COUNTRY!$B$7:$N$27,13,FALSE)&gt;50,"+",(IF(VLOOKUP(C8,OUTPUT_COUNTRY!$B$7:$N$27,13,FALSE)&gt;25,"-","--")))))</f>
        <v>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+</v>
      </c>
      <c r="F9" s="126" t="str">
        <f>IF(VLOOKUP(C9,OUTPUT_COUNTRY!$B$7:$N$27,4,FALSE)&gt;75,"++",(IF(VLOOKUP(C9,OUTPUT_COUNTRY!$B$7:$N$27,4,FALSE)&gt;50,"+",(IF(VLOOKUP(C9,OUTPUT_COUNTRY!$B$7:$N$27,4,FALSE)&gt;25,"-","--")))))</f>
        <v>+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</v>
      </c>
      <c r="J10" s="128" t="str">
        <f ca="1">IF(VLOOKUP(C10,OUTPUT_COUNTRY!$B$7:$N$27,9,FALSE)&gt;75,"++",(IF(VLOOKUP(C10,OUTPUT_COUNTRY!$B$7:$N$27,9,FALSE)&gt;50,"+",(IF(VLOOKUP(C10,OUTPUT_COUNTRY!$B$7:$N$27,9,FALSE)&gt;25,"-","--")))))</f>
        <v>-</v>
      </c>
      <c r="K10" s="128" t="str">
        <f>IF(VLOOKUP(C10,OUTPUT_COUNTRY!$B$7:$N$27,11,FALSE)&gt;75,"++",(IF(VLOOKUP(C10,OUTPUT_COUNTRY!$B$7:$N$27,11,FALSE)&gt;50,"+",(IF(VLOOKUP(C10,OUTPUT_COUNTRY!$B$7:$N$27,11,FALSE)&gt;25,"-","--")))))</f>
        <v>-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</v>
      </c>
      <c r="F12" s="126" t="str">
        <f>IF(VLOOKUP(C12,OUTPUT_COUNTRY!$B$7:$N$27,4,FALSE)&gt;75,"++",(IF(VLOOKUP(C12,OUTPUT_COUNTRY!$B$7:$N$27,4,FALSE)&gt;50,"+",(IF(VLOOKUP(C12,OUTPUT_COUNTRY!$B$7:$N$27,4,FALSE)&gt;25,"-","--")))))</f>
        <v>++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+</v>
      </c>
      <c r="I12" s="128" t="str">
        <f>IF(VLOOKUP(C12,OUTPUT_COUNTRY!$B$7:$N$27,8,FALSE)&gt;75,"++",(IF(VLOOKUP(C12,OUTPUT_COUNTRY!$B$7:$N$27,8,FALSE)&gt;50,"+",(IF(VLOOKUP(C12,OUTPUT_COUNTRY!$B$7:$N$27,8,FALSE)&gt;25,"-","--")))))</f>
        <v>+</v>
      </c>
      <c r="J12" s="128" t="str">
        <f ca="1">IF(VLOOKUP(C12,OUTPUT_COUNTRY!$B$7:$N$27,9,FALSE)&gt;75,"++",(IF(VLOOKUP(C12,OUTPUT_COUNTRY!$B$7:$N$27,9,FALSE)&gt;50,"+",(IF(VLOOKUP(C12,OUTPUT_COUNTRY!$B$7:$N$27,9,FALSE)&gt;25,"-","--")))))</f>
        <v>-</v>
      </c>
      <c r="K12" s="128" t="str">
        <f>IF(VLOOKUP(C12,OUTPUT_COUNTRY!$B$7:$N$27,11,FALSE)&gt;75,"++",(IF(VLOOKUP(C12,OUTPUT_COUNTRY!$B$7:$N$27,11,FALSE)&gt;50,"+",(IF(VLOOKUP(C12,OUTPUT_COUNTRY!$B$7:$N$27,11,FALSE)&gt;25,"-","--")))))</f>
        <v>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</v>
      </c>
      <c r="J14" s="128" t="str">
        <f ca="1">IF(VLOOKUP(C14,OUTPUT_COUNTRY!$B$7:$N$27,9,FALSE)&gt;75,"++",(IF(VLOOKUP(C14,OUTPUT_COUNTRY!$B$7:$N$27,9,FALSE)&gt;50,"+",(IF(VLOOKUP(C14,OUTPUT_COUNTRY!$B$7:$N$27,9,FALSE)&gt;25,"-","--")))))</f>
        <v>+</v>
      </c>
      <c r="K14" s="128" t="str">
        <f>IF(VLOOKUP(C14,OUTPUT_COUNTRY!$B$7:$N$27,11,FALSE)&gt;75,"++",(IF(VLOOKUP(C14,OUTPUT_COUNTRY!$B$7:$N$27,11,FALSE)&gt;50,"+",(IF(VLOOKUP(C14,OUTPUT_COUNTRY!$B$7:$N$27,11,FALSE)&gt;25,"-","--")))))</f>
        <v>-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-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--</v>
      </c>
      <c r="J15" s="128" t="str">
        <f ca="1">IF(VLOOKUP(C15,OUTPUT_COUNTRY!$B$7:$N$27,9,FALSE)&gt;75,"++",(IF(VLOOKUP(C15,OUTPUT_COUNTRY!$B$7:$N$27,9,FALSE)&gt;50,"+",(IF(VLOOKUP(C15,OUTPUT_COUNTRY!$B$7:$N$27,9,FALSE)&gt;25,"-","--")))))</f>
        <v>+</v>
      </c>
      <c r="K15" s="128" t="str">
        <f>IF(VLOOKUP(C15,OUTPUT_COUNTRY!$B$7:$N$27,11,FALSE)&gt;75,"++",(IF(VLOOKUP(C15,OUTPUT_COUNTRY!$B$7:$N$27,11,FALSE)&gt;50,"+",(IF(VLOOKUP(C15,OUTPUT_COUNTRY!$B$7:$N$27,11,FALSE)&gt;25,"-","--")))))</f>
        <v>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-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</v>
      </c>
      <c r="J16" s="128" t="str">
        <f ca="1">IF(VLOOKUP(C16,OUTPUT_COUNTRY!$B$7:$N$27,9,FALSE)&gt;75,"++",(IF(VLOOKUP(C16,OUTPUT_COUNTRY!$B$7:$N$27,9,FALSE)&gt;50,"+",(IF(VLOOKUP(C16,OUTPUT_COUNTRY!$B$7:$N$27,9,FALSE)&gt;25,"-","--")))))</f>
        <v>+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+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-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--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++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-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</v>
      </c>
      <c r="H18" s="128" t="str">
        <f>IF(VLOOKUP(C18,OUTPUT_COUNTRY!$B$7:$N$27,7,FALSE)&gt;75,"++",(IF(VLOOKUP(C18,OUTPUT_COUNTRY!$B$7:$N$27,7,FALSE)&gt;50,"+",(IF(VLOOKUP(C18,OUTPUT_COUNTRY!$B$7:$N$27,7,FALSE)&gt;25,"-","--")))))</f>
        <v>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-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++</v>
      </c>
      <c r="K20" s="128" t="str">
        <f>IF(VLOOKUP(C20,OUTPUT_COUNTRY!$B$7:$N$27,11,FALSE)&gt;75,"++",(IF(VLOOKUP(C20,OUTPUT_COUNTRY!$B$7:$N$27,11,FALSE)&gt;50,"+",(IF(VLOOKUP(C20,OUTPUT_COUNTRY!$B$7:$N$27,11,FALSE)&gt;25,"-","--")))))</f>
        <v>+</v>
      </c>
      <c r="L20" s="126" t="str">
        <f ca="1">IF(VLOOKUP(C20,OUTPUT_COUNTRY!$B$7:$N$27,13,FALSE)&gt;75,"++",(IF(VLOOKUP(C20,OUTPUT_COUNTRY!$B$7:$N$27,13,FALSE)&gt;50,"+",(IF(VLOOKUP(C20,OUTPUT_COUNTRY!$B$7:$N$27,13,FALSE)&gt;25,"-","--")))))</f>
        <v>++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+</v>
      </c>
      <c r="H23" s="128" t="str">
        <f>IF(VLOOKUP(C23,OUTPUT_COUNTRY!$B$7:$N$27,7,FALSE)&gt;75,"++",(IF(VLOOKUP(C23,OUTPUT_COUNTRY!$B$7:$N$27,7,FALSE)&gt;50,"+",(IF(VLOOKUP(C23,OUTPUT_COUNTRY!$B$7:$N$27,7,FALSE)&gt;25,"-","--")))))</f>
        <v>+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--</v>
      </c>
      <c r="H24" s="129" t="str">
        <f>IF(VLOOKUP(C24,OUTPUT_COUNTRY!$B$7:$N$27,7,FALSE)&gt;75,"++",(IF(VLOOKUP(C24,OUTPUT_COUNTRY!$B$7:$N$27,7,FALSE)&gt;50,"+",(IF(VLOOKUP(C24,OUTPUT_COUNTRY!$B$7:$N$27,7,FALSE)&gt;25,"-","--")))))</f>
        <v>--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+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15.287301115022901</v>
      </c>
      <c r="H3" s="4" cm="1">
        <f t="array" ref="H3">_xll.FDS(D3,"FMA_PE(NTMA,0,,,""PORTAGG"",""MEANR"")")</f>
        <v>12.839227260037299</v>
      </c>
      <c r="I3" cm="1">
        <f t="array" ref="I3">_xll.FDS(D3,"FMA_DIV_YLD(NTMA,NOW,NOW,M,""PORTAGG"",""MEANR"")")</f>
        <v>2.8193125491027602</v>
      </c>
      <c r="J3" s="55" cm="1">
        <f t="array" ref="J3">IFERROR(_xll.FDS(D3,"FG_FCF_YIELD_NTM(0)"),(1/G3*100))</f>
        <v>5.37010608283006</v>
      </c>
      <c r="K3" s="3" cm="1">
        <f t="array" ref="K3">_xll.FDS(D3,"FMA_EVAL_EBITDA(NTMA,0,,,""PORTAGG"",""MEANR"")")</f>
        <v>10.3476770183737</v>
      </c>
      <c r="L3" cm="1">
        <f t="array" ref="L3">_xll.FDS(D3,"FMA_EVAL_EBIT(LTMA,NOW,NOW,M,""PORTAGG"",""MEANR"")")</f>
        <v>16.5626263385901</v>
      </c>
      <c r="M3">
        <f>HLOOKUP(D3,'Index ROE'!$A$1:$V$25,25,FALSE)</f>
        <v>12.021724738270899</v>
      </c>
      <c r="N3">
        <f>VLOOKUP(A3,'LIQIDITY 2'!$A$3:$E$26,5,FALSE)</f>
        <v>2.3189000000000002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0.50041254910276001</v>
      </c>
      <c r="R3" s="55">
        <f t="shared" ref="R3:R23" si="1">J3-N3</f>
        <v>3.0512060828300598</v>
      </c>
      <c r="S3">
        <f t="shared" ref="S3:S23" si="2">M3-N3</f>
        <v>9.7028247382708983</v>
      </c>
      <c r="T3">
        <f>M3-O3</f>
        <v>12.0539097382709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57.275000000000006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11.380663592207799</v>
      </c>
      <c r="H4" s="4" cm="1">
        <f t="array" ref="H4">_xll.FDS(D4,"FMA_PE(NTMA,0,,,""PORTAGG"",""MEANR"")")</f>
        <v>7.9555820550048502</v>
      </c>
      <c r="I4" cm="1">
        <f t="array" ref="I4">_xll.FDS(D4,"FMA_DIV_YLD(NTMA,NOW,NOW,M,""PORTAGG"",""MEANR"")")</f>
        <v>6.7745977532707302</v>
      </c>
      <c r="J4" s="55" cm="1">
        <f t="array" ref="J4">IFERROR(_xll.FDS(D4,"FG_FCF_YIELD_NTM(0)"),(1/G4*100))</f>
        <v>9.0272061141482496</v>
      </c>
      <c r="K4" s="3" cm="1">
        <f t="array" ref="K4">_xll.FDS(D4,"FMA_EVAL_EBITDA(NTMA,0,,,""PORTAGG"",""MEANR"")")</f>
        <v>6.2005202399534998</v>
      </c>
      <c r="L4" cm="1">
        <f t="array" ref="L4">_xll.FDS(D4,"FMA_EVAL_EBIT(LTMA,NOW,NOW,M,""PORTAGG"",""MEANR"")")</f>
        <v>9.5582009289285494</v>
      </c>
      <c r="M4">
        <f>HLOOKUP(D4,'Index ROE'!$A$1:$V$25,25,FALSE)</f>
        <v>13.769715247831799</v>
      </c>
      <c r="N4">
        <f>VLOOKUP(A4,'LIQIDITY 2'!$A$3:$E$26,5,FALSE)</f>
        <v>2.5325700000000002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4.2420277532707296</v>
      </c>
      <c r="R4" s="55">
        <f t="shared" si="1"/>
        <v>6.4946361141482498</v>
      </c>
      <c r="S4">
        <f t="shared" si="2"/>
        <v>11.237145247831799</v>
      </c>
      <c r="T4">
        <f t="shared" ref="T4:T23" si="3">M4-O4</f>
        <v>9.7284202478317994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77.284999999999997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14.752617483021099</v>
      </c>
      <c r="H5" s="4" cm="1">
        <f t="array" ref="H5">_xll.FDS(D5,"FMA_PE(NTMA,0,,,""PORTAGG"",""MEANR"")")</f>
        <v>11.8632701549811</v>
      </c>
      <c r="I5" cm="1">
        <f t="array" ref="I5">_xll.FDS(D5,"FMA_DIV_YLD(NTMA,NOW,NOW,M,""PORTAGG"",""MEANR"")")</f>
        <v>4.3607969465801499</v>
      </c>
      <c r="J5" s="55" cm="1">
        <f t="array" ref="J5">IFERROR(_xll.FDS(D5,"FG_FCF_YIELD_NTM(0)"),(1/G5*100))</f>
        <v>6.7784581356556393</v>
      </c>
      <c r="K5" s="3" cm="1">
        <f t="array" ref="K5">_xll.FDS(D5,"FMA_EVAL_EBITDA(NTMA,0,,,""PORTAGG"",""MEANR"")")</f>
        <v>5.8532076913204696</v>
      </c>
      <c r="L5" cm="1">
        <f t="array" ref="L5">_xll.FDS(D5,"FMA_EVAL_EBIT(LTMA,NOW,NOW,M,""PORTAGG"",""MEANR"")")</f>
        <v>9.3940275078713196</v>
      </c>
      <c r="M5">
        <f>HLOOKUP(D5,'Index ROE'!$A$1:$V$25,25,FALSE)</f>
        <v>14.0234033144087</v>
      </c>
      <c r="N5">
        <f>VLOOKUP(A5,'LIQIDITY 2'!$A$3:$E$26,5,FALSE)</f>
        <v>6.8128010000000003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-2.4520040534198504</v>
      </c>
      <c r="R5" s="55">
        <f t="shared" si="1"/>
        <v>-3.4342864344361068E-2</v>
      </c>
      <c r="S5">
        <f t="shared" si="2"/>
        <v>7.2106023144086997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50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49.545000000000002</v>
      </c>
      <c r="AC5" cm="1">
        <f t="array" ref="AC5">_xlfn.PERCENTRANK.EXC(_xlfn._xlws.FILTER(AB$3:AB$23, ISNUMBER(AB$3:AB$23)),AB5)*100</f>
        <v>54.500000000000007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9.8467093988360297</v>
      </c>
      <c r="H6" s="4" cm="1">
        <f t="array" ref="H6">_xll.FDS(D6,"FMA_PE(NTMA,0,,,""PORTAGG"",""MEANR"")")</f>
        <v>9.1229279703872095</v>
      </c>
      <c r="I6" cm="1">
        <f t="array" ref="I6">_xll.FDS(D6,"FMA_DIV_YLD(NTMA,NOW,NOW,M,""PORTAGG"",""MEANR"")")</f>
        <v>2.8691212222060898</v>
      </c>
      <c r="J6" s="55" cm="1">
        <f t="array" ref="J6">IFERROR(_xll.FDS(D6,"FG_FCF_YIELD_NTM(0)"),(1/G6*100))</f>
        <v>5.6272528813917102</v>
      </c>
      <c r="K6" s="3" cm="1">
        <f t="array" ref="K6">_xll.FDS(D6,"FMA_EVAL_EBITDA(NTMA,0,,,""PORTAGG"",""MEANR"")")</f>
        <v>8.4578810363861194</v>
      </c>
      <c r="L6" cm="1">
        <f t="array" ref="L6">_xll.FDS(D6,"FMA_EVAL_EBIT(LTMA,NOW,NOW,M,""PORTAGG"",""MEANR"")")</f>
        <v>13.2242158868468</v>
      </c>
      <c r="M6">
        <f>HLOOKUP(D6,'Index ROE'!$A$1:$V$25,25,FALSE)</f>
        <v>11.9407094450378</v>
      </c>
      <c r="N6">
        <f>VLOOKUP(A6,'LIQIDITY 2'!$A$3:$E$26,5,FALSE)</f>
        <v>6.5816835999999999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-3.7125623777939101</v>
      </c>
      <c r="R6" s="55">
        <f t="shared" si="1"/>
        <v>-0.95443071860828965</v>
      </c>
      <c r="S6">
        <f t="shared" si="2"/>
        <v>5.3590258450378006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36.299999999999997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50.89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7.5913951425821997</v>
      </c>
      <c r="H7" s="4" cm="1">
        <f t="array" ref="H7">_xll.FDS(D7,"FMA_PE(NTMA,0,,,""PORTAGG"",""MEANR"")")</f>
        <v>9.0043056900053706</v>
      </c>
      <c r="I7" cm="1">
        <f t="array" ref="I7">_xll.FDS(D7,"FMA_DIV_YLD(NTMA,NOW,NOW,M,""PORTAGG"",""MEANR"")")</f>
        <v>5.1150677484436002</v>
      </c>
      <c r="J7" s="55" cm="1">
        <f t="array" ref="J7">IFERROR(_xll.FDS(D7,"FG_FCF_YIELD_NTM(0)"),(1/G7*100))</f>
        <v>13.172809229633273</v>
      </c>
      <c r="K7" s="3" cm="1">
        <f t="array" ref="K7">_xll.FDS(D7,"FMA_EVAL_EBITDA(NTMA,0,,,""PORTAGG"",""MEANR"")")</f>
        <v>4.9916065908013802</v>
      </c>
      <c r="L7" cm="1">
        <f t="array" ref="L7">_xll.FDS(D7,"FMA_EVAL_EBIT(LTMA,NOW,NOW,M,""PORTAGG"",""MEANR"")")</f>
        <v>7.8292410425596204</v>
      </c>
      <c r="M7">
        <f>HLOOKUP(D7,'Index ROE'!$A$1:$V$25,25,FALSE)</f>
        <v>12.394579327579899</v>
      </c>
      <c r="N7">
        <f>VLOOKUP(A7,'LIQIDITY 2'!$A$3:$E$26,5,FALSE)</f>
        <v>5.6582999999999997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-0.54323225155639943</v>
      </c>
      <c r="R7" s="55">
        <f t="shared" si="1"/>
        <v>7.5145092296332736</v>
      </c>
      <c r="S7">
        <f t="shared" si="2"/>
        <v>6.7362793275798998</v>
      </c>
      <c r="T7">
        <f t="shared" si="3"/>
        <v>9.3225812275798994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95.5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76.38000000000001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20.4738961726346</v>
      </c>
      <c r="H8" s="4" cm="1">
        <f t="array" ref="H8">_xll.FDS(D8,"FMA_PE(NTMA,0,,,""PORTAGG"",""MEANR"")")</f>
        <v>13.871813788768</v>
      </c>
      <c r="I8" cm="1">
        <f t="array" ref="I8">_xll.FDS(D8,"FMA_DIV_YLD(NTMA,NOW,NOW,M,""PORTAGG"",""MEANR"")")</f>
        <v>3.5133608109984</v>
      </c>
      <c r="J8" s="55" cm="1">
        <f t="array" ref="J8">IFERROR(_xll.FDS(D8,"FG_FCF_YIELD_NTM(0)"),(1/G8*100))</f>
        <v>7.65498783137856</v>
      </c>
      <c r="K8" s="3" cm="1">
        <f t="array" ref="K8">_xll.FDS(D8,"FMA_EVAL_EBITDA(NTMA,0,,,""PORTAGG"",""MEANR"")")</f>
        <v>7.0514969136040104</v>
      </c>
      <c r="L8" cm="1">
        <f t="array" ref="L8">_xll.FDS(D8,"FMA_EVAL_EBIT(LTMA,NOW,NOW,M,""PORTAGG"",""MEANR"")")</f>
        <v>13.1326831434711</v>
      </c>
      <c r="M8">
        <f>HLOOKUP(D8,'Index ROE'!$A$1:$V$25,25,FALSE)</f>
        <v>12.9324474391171</v>
      </c>
      <c r="N8">
        <f>VLOOKUP(A8,'LIQIDITY 2'!$A$3:$E$26,5,FALSE)</f>
        <v>7.03634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-3.5229791890016</v>
      </c>
      <c r="R8" s="55">
        <f t="shared" si="1"/>
        <v>0.61864783137855994</v>
      </c>
      <c r="S8">
        <f t="shared" si="2"/>
        <v>5.8961074391170998</v>
      </c>
      <c r="T8">
        <f t="shared" si="3"/>
        <v>10.0827698391171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35.005000000000003</v>
      </c>
      <c r="AC8" cm="1">
        <f t="array" ref="AC8">_xlfn.PERCENTRANK.EXC(_xlfn._xlws.FILTER(AB$3:AB$23, ISNUMBER(AB$3:AB$23)),AB8)*100</f>
        <v>27.200000000000003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18.429207374381601</v>
      </c>
      <c r="H9" s="4" cm="1">
        <f t="array" ref="H9">_xll.FDS(D9,"FMA_PE(NTMA,0,,,""PORTAGG"",""MEANR"")")</f>
        <v>14.393240990651901</v>
      </c>
      <c r="I9" cm="1">
        <f t="array" ref="I9">_xll.FDS(D9,"FMA_DIV_YLD(NTMA,NOW,NOW,M,""PORTAGG"",""MEANR"")")</f>
        <v>4.10235444811837</v>
      </c>
      <c r="J9" s="55" cm="1">
        <f t="array" ref="J9">IFERROR(_xll.FDS(D9,"FG_FCF_YIELD_NTM(0)"),(1/G9*100))</f>
        <v>5.6930955252101301</v>
      </c>
      <c r="K9" s="3" cm="1">
        <f t="array" ref="K9">_xll.FDS(D9,"FMA_EVAL_EBITDA(NTMA,0,,,""PORTAGG"",""MEANR"")")</f>
        <v>9.0235287053195705</v>
      </c>
      <c r="L9" cm="1">
        <f t="array" ref="L9">_xll.FDS(D9,"FMA_EVAL_EBIT(LTMA,NOW,NOW,M,""PORTAGG"",""MEANR"")")</f>
        <v>17.825505006607401</v>
      </c>
      <c r="M9">
        <f>HLOOKUP(D9,'Index ROE'!$A$1:$V$25,25,FALSE)</f>
        <v>9.5588573391121194</v>
      </c>
      <c r="N9">
        <f>VLOOKUP(A9,'LIQIDITY 2'!$A$3:$E$26,5,FALSE)</f>
        <v>3.864376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0.23797844811836999</v>
      </c>
      <c r="R9" s="55">
        <f t="shared" si="1"/>
        <v>1.82871952521013</v>
      </c>
      <c r="S9">
        <f t="shared" si="2"/>
        <v>5.6944813391121194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33.630000000000003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21.584084363257801</v>
      </c>
      <c r="H10" s="4" cm="1">
        <f t="array" ref="H10">_xll.FDS(D10,"FMA_PE(NTMA,0,,,""PORTAGG"",""MEANR"")")</f>
        <v>17.777295215023798</v>
      </c>
      <c r="I10" cm="1">
        <f t="array" ref="I10">_xll.FDS(D10,"FMA_DIV_YLD(NTMA,NOW,NOW,M,""PORTAGG"",""MEANR"")")</f>
        <v>3.1640504095470501</v>
      </c>
      <c r="J10" s="55" cm="1">
        <f t="array" ref="J10">IFERROR(_xll.FDS(D10,"FG_FCF_YIELD_NTM(0)"),(1/G10*100))</f>
        <v>3.9852219056239999</v>
      </c>
      <c r="K10" s="3" cm="1">
        <f t="array" ref="K10">_xll.FDS(D10,"FMA_EVAL_EBITDA(NTMA,0,,,""PORTAGG"",""MEANR"")")</f>
        <v>10.1385890106456</v>
      </c>
      <c r="L10" cm="1">
        <f t="array" ref="L10">_xll.FDS(D10,"FMA_EVAL_EBIT(LTMA,NOW,NOW,M,""PORTAGG"",""MEANR"")")</f>
        <v>19.963683178847901</v>
      </c>
      <c r="M10">
        <f>HLOOKUP(D10,'Index ROE'!$A$1:$V$25,25,FALSE)</f>
        <v>11.9152161134332</v>
      </c>
      <c r="N10">
        <f>VLOOKUP(A10,'LIQIDITY 2'!$A$3:$E$26,5,FALSE)</f>
        <v>1.6348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1.52925040954705</v>
      </c>
      <c r="R10" s="55">
        <f t="shared" si="1"/>
        <v>2.3504219056239997</v>
      </c>
      <c r="S10">
        <f t="shared" si="2"/>
        <v>10.280416113433199</v>
      </c>
      <c r="T10">
        <f t="shared" si="3"/>
        <v>8.705700113433199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36.574999999999996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15.247510713146699</v>
      </c>
      <c r="H11" s="4" cm="1">
        <f t="array" ref="H11">_xll.FDS(D11,"FMA_PE(NTMA,0,,,""PORTAGG"",""MEANR"")")</f>
        <v>12.6111017673236</v>
      </c>
      <c r="I11" cm="1">
        <f t="array" ref="I11">_xll.FDS(D11,"FMA_DIV_YLD(NTMA,NOW,NOW,M,""PORTAGG"",""MEANR"")")</f>
        <v>4.1798514366606296</v>
      </c>
      <c r="J11" s="55" cm="1">
        <f t="array" ref="J11">IFERROR(_xll.FDS(D11,"FG_FCF_YIELD_NTM(0)"),(1/G11*100))</f>
        <v>8.0016563983719795</v>
      </c>
      <c r="K11" s="3" cm="1">
        <f t="array" ref="K11">_xll.FDS(D11,"FMA_EVAL_EBITDA(NTMA,0,,,""PORTAGG"",""MEANR"")")</f>
        <v>6.2484686922854502</v>
      </c>
      <c r="L11" cm="1">
        <f t="array" ref="L11">_xll.FDS(D11,"FMA_EVAL_EBIT(LTMA,NOW,NOW,M,""PORTAGG"",""MEANR"")")</f>
        <v>10.4011907861917</v>
      </c>
      <c r="M11">
        <f>HLOOKUP(D11,'Index ROE'!$A$1:$V$25,25,FALSE)</f>
        <v>13.7129718327555</v>
      </c>
      <c r="N11">
        <f>VLOOKUP(A11,'LIQIDITY 2'!$A$3:$E$26,5,FALSE)</f>
        <v>9.6560000000000006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-5.4761485633393709</v>
      </c>
      <c r="R11" s="55">
        <f t="shared" si="1"/>
        <v>-1.6543436016280211</v>
      </c>
      <c r="S11">
        <f t="shared" si="2"/>
        <v>4.0569718327554991</v>
      </c>
      <c r="T11">
        <f t="shared" si="3"/>
        <v>9.2984172327555008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45.499999999999993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34.78</v>
      </c>
      <c r="AC11" cm="1">
        <f t="array" ref="AC11">_xlfn.PERCENTRANK.EXC(_xlfn._xlws.FILTER(AB$3:AB$23, ISNUMBER(AB$3:AB$23)),AB11)*100</f>
        <v>22.7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16.6825785825658</v>
      </c>
      <c r="H12" s="4" cm="1">
        <f t="array" ref="H12">_xll.FDS(D12,"FMA_PE(NTMA,0,,,""PORTAGG"",""MEANR"")")</f>
        <v>9.9013848917896805</v>
      </c>
      <c r="I12" cm="1">
        <f t="array" ref="I12">_xll.FDS(D12,"FMA_DIV_YLD(NTMA,NOW,NOW,M,""PORTAGG"",""MEANR"")")</f>
        <v>2.2252837806894301</v>
      </c>
      <c r="J12" s="55" cm="1">
        <f t="array" ref="J12">IFERROR(_xll.FDS(D12,"FG_FCF_YIELD_NTM(0)"),(1/G12*100))</f>
        <v>5.1022055054204296</v>
      </c>
      <c r="K12" s="3" cm="1">
        <f t="array" ref="K12">_xll.FDS(D12,"FMA_EVAL_EBITDA(NTMA,0,,,""PORTAGG"",""MEANR"")")</f>
        <v>6.3232877105043102</v>
      </c>
      <c r="L12" cm="1">
        <f t="array" ref="L12">_xll.FDS(D12,"FMA_EVAL_EBIT(LTMA,NOW,NOW,M,""PORTAGG"",""MEANR"")")</f>
        <v>19.054183903437199</v>
      </c>
      <c r="M12">
        <f>HLOOKUP(D12,'Index ROE'!$A$1:$V$25,25,FALSE)</f>
        <v>8.9090911478551895</v>
      </c>
      <c r="N12">
        <f>VLOOKUP(A12,'LIQIDITY 2'!$A$3:$E$26,5,FALSE)</f>
        <v>3.4554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-1.2301162193105699</v>
      </c>
      <c r="R12" s="55">
        <f t="shared" si="1"/>
        <v>1.6468055054204296</v>
      </c>
      <c r="S12">
        <f t="shared" si="2"/>
        <v>5.4536911478551895</v>
      </c>
      <c r="T12">
        <f t="shared" si="3"/>
        <v>5.9053379478551893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36.4</v>
      </c>
      <c r="Y12" cm="1">
        <f t="array" ref="Y12">(1-_xlfn.PERCENTRANK.EXC(_xlfn._xlws.FILTER(H$3:H$23, ISNUMBER(H$3:H$23)),H12))*100</f>
        <v>54.6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40.69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7.6169197782067597</v>
      </c>
      <c r="H13" s="4" cm="1">
        <f t="array" ref="H13">_xll.FDS(D13,"FMA_PE(NTMA,0,,,""PORTAGG"",""MEANR"")")</f>
        <v>7.5732652821466901</v>
      </c>
      <c r="I13" cm="1">
        <f t="array" ref="I13">_xll.FDS(D13,"FMA_DIV_YLD(NTMA,NOW,NOW,M,""PORTAGG"",""MEANR"")")</f>
        <v>6.6966925994556004</v>
      </c>
      <c r="J13" s="55" cm="1">
        <f t="array" ref="J13">IFERROR(_xll.FDS(D13,"FG_FCF_YIELD_NTM(0)"),(1/G13*100))</f>
        <v>9.6872697292228391</v>
      </c>
      <c r="K13" s="3" cm="1">
        <f t="array" ref="K13">_xll.FDS(D13,"FMA_EVAL_EBITDA(NTMA,0,,,""PORTAGG"",""MEANR"")")</f>
        <v>4.6877885352026603</v>
      </c>
      <c r="L13" cm="1">
        <f t="array" ref="L13">_xll.FDS(D13,"FMA_EVAL_EBIT(LTMA,NOW,NOW,M,""PORTAGG"",""MEANR"")")</f>
        <v>6.7385419389236798</v>
      </c>
      <c r="M13">
        <f>HLOOKUP(D13,'Index ROE'!$A$1:$V$25,25,FALSE)</f>
        <v>18.6086842292654</v>
      </c>
      <c r="N13">
        <f>VLOOKUP(A13,'LIQIDITY 2'!$A$3:$E$26,5,FALSE)</f>
        <v>11.853407000000001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-5.1567144005444003</v>
      </c>
      <c r="R13" s="55">
        <f t="shared" si="1"/>
        <v>-2.1661372707771616</v>
      </c>
      <c r="S13">
        <f t="shared" si="2"/>
        <v>6.7552772292653991</v>
      </c>
      <c r="T13">
        <f t="shared" si="3"/>
        <v>14.3005535292654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65.699999999999989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11.819944954923301</v>
      </c>
      <c r="H14" s="4" cm="1">
        <f t="array" ref="H14">_xll.FDS(D14,"FMA_PE(NTMA,0,,,""PORTAGG"",""MEANR"")")</f>
        <v>9.8566582964692593</v>
      </c>
      <c r="I14" cm="1">
        <f t="array" ref="I14">_xll.FDS(D14,"FMA_DIV_YLD(NTMA,NOW,NOW,M,""PORTAGG"",""MEANR"")")</f>
        <v>4.1548951107817</v>
      </c>
      <c r="J14" s="55" cm="1">
        <f t="array" ref="J14">IFERROR(_xll.FDS(D14,"FG_FCF_YIELD_NTM(0)"),(1/G14*100))</f>
        <v>5.7145642410087998</v>
      </c>
      <c r="K14" s="3" cm="1">
        <f t="array" ref="K14">_xll.FDS(D14,"FMA_EVAL_EBITDA(NTMA,0,,,""PORTAGG"",""MEANR"")")</f>
        <v>7.9346987563488103</v>
      </c>
      <c r="L14" cm="1">
        <f t="array" ref="L14">_xll.FDS(D14,"FMA_EVAL_EBIT(LTMA,NOW,NOW,M,""PORTAGG"",""MEANR"")")</f>
        <v>12.1586802293763</v>
      </c>
      <c r="M14">
        <f>HLOOKUP(D14,'Index ROE'!$A$1:$V$25,25,FALSE)</f>
        <v>14.5722752976358</v>
      </c>
      <c r="N14">
        <f>VLOOKUP(A14,'LIQIDITY 2'!$A$3:$E$26,5,FALSE)</f>
        <v>11.913653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-7.7587578892183</v>
      </c>
      <c r="R14" s="55">
        <f t="shared" si="1"/>
        <v>-6.1990887589912003</v>
      </c>
      <c r="S14">
        <f t="shared" si="2"/>
        <v>2.6586222976357998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37.93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7.8673898185242104</v>
      </c>
      <c r="H15" s="4" cm="1">
        <f t="array" ref="H15">_xll.FDS(D15,"FMA_PE(NTMA,0,,,""PORTAGG"",""MEANR"")")</f>
        <v>7.3130011384223303</v>
      </c>
      <c r="I15" cm="1">
        <f t="array" ref="I15">_xll.FDS(D15,"FMA_DIV_YLD(NTMA,NOW,NOW,M,""PORTAGG"",""MEANR"")")</f>
        <v>5.3323347435143598</v>
      </c>
      <c r="J15" s="55" cm="1">
        <f t="array" ref="J15">IFERROR(_xll.FDS(D15,"FG_FCF_YIELD_NTM(0)"),(1/G15*100))</f>
        <v>12.710695962280194</v>
      </c>
      <c r="K15" s="3" cm="1">
        <f t="array" ref="K15">_xll.FDS(D15,"FMA_EVAL_EBITDA(NTMA,0,,,""PORTAGG"",""MEANR"")")</f>
        <v>5.2170824076849804</v>
      </c>
      <c r="L15" cm="1">
        <f t="array" ref="L15">_xll.FDS(D15,"FMA_EVAL_EBIT(LTMA,NOW,NOW,M,""PORTAGG"",""MEANR"")")</f>
        <v>7.43503361565321</v>
      </c>
      <c r="M15">
        <f>HLOOKUP(D15,'Index ROE'!$A$1:$V$25,25,FALSE)</f>
        <v>13.1253657894167</v>
      </c>
      <c r="N15">
        <f>VLOOKUP(A15,'LIQIDITY 2'!$A$3:$E$26,5,FALSE)</f>
        <v>3.508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1.8243347435143598</v>
      </c>
      <c r="R15" s="55">
        <f t="shared" si="1"/>
        <v>9.2026959622801954</v>
      </c>
      <c r="S15">
        <f t="shared" si="2"/>
        <v>9.6173657894166986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86.825000000000017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45412</v>
      </c>
      <c r="G16" s="4" cm="1">
        <f t="array" ref="G16">_xll.FDS(D16,"FMA_PE(LTM,0,,,""PORTAGG"",""MEANR"")")</f>
        <v>25.4884842591688</v>
      </c>
      <c r="H16" s="4" cm="1">
        <f t="array" ref="H16">_xll.FDS(D16,"FMA_PE(NTMA,0,,,""PORTAGG"",""MEANR"")")</f>
        <v>22.326259612872001</v>
      </c>
      <c r="I16" cm="1">
        <f t="array" ref="I16">_xll.FDS(D16,"FMA_DIV_YLD(NTMA,NOW,NOW,M,""PORTAGG"",""MEANR"")")</f>
        <v>1.3344587432972299</v>
      </c>
      <c r="J16" s="55" cm="1">
        <f t="array" ref="J16">IFERROR(_xll.FDS(D16,"FG_FCF_YIELD_NTM(0)"),(1/G16*100))</f>
        <v>2.9997563337735</v>
      </c>
      <c r="K16" s="3" cm="1">
        <f t="array" ref="K16">_xll.FDS(D16,"FMA_EVAL_EBITDA(NTMA,0,,,""PORTAGG"",""MEANR"")")</f>
        <v>14.8403863922069</v>
      </c>
      <c r="L16" cm="1">
        <f t="array" ref="L16">_xll.FDS(D16,"FMA_EVAL_EBIT(LTMA,NOW,NOW,M,""PORTAGG"",""MEANR"")")</f>
        <v>22.7719726558311</v>
      </c>
      <c r="M16">
        <f>HLOOKUP(D16,'Index ROE'!$A$1:$V$25,25,FALSE)</f>
        <v>16.0848706505016</v>
      </c>
      <c r="N16">
        <f>VLOOKUP(A16,'LIQIDITY 2'!$A$3:$E$26,5,FALSE)</f>
        <v>7.0919999999999996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-5.7575412567027699</v>
      </c>
      <c r="R16" s="55">
        <f t="shared" si="1"/>
        <v>-4.0922436662264996</v>
      </c>
      <c r="S16">
        <f t="shared" si="2"/>
        <v>8.9928706505016009</v>
      </c>
      <c r="T16">
        <f t="shared" si="3"/>
        <v>11.070729650501599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18.099999999999998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22.495000000000005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45412</v>
      </c>
      <c r="G17" s="4" cm="1">
        <f t="array" ref="G17">_xll.FDS(D17,"FMA_PE(LTM,0,,,""PORTAGG"",""MEANR"")")</f>
        <v>13.691569771101699</v>
      </c>
      <c r="H17" s="4" cm="1">
        <f t="array" ref="H17">_xll.FDS(D17,"FMA_PE(NTMA,0,,,""PORTAGG"",""MEANR"")")</f>
        <v>10.7466386072755</v>
      </c>
      <c r="I17" cm="1">
        <f t="array" ref="I17">_xll.FDS(D17,"FMA_DIV_YLD(NTMA,NOW,NOW,M,""PORTAGG"",""MEANR"")")</f>
        <v>2.8767590475840499</v>
      </c>
      <c r="J17" s="55" cm="1">
        <f t="array" ref="J17">IFERROR(_xll.FDS(D17,"FG_FCF_YIELD_NTM(0)"),(1/G17*100))</f>
        <v>6.4144106614601499</v>
      </c>
      <c r="K17" s="3" cm="1">
        <f t="array" ref="K17">_xll.FDS(D17,"FMA_EVAL_EBITDA(NTMA,0,,,""PORTAGG"",""MEANR"")")</f>
        <v>9.4603678299967893</v>
      </c>
      <c r="L17" cm="1">
        <f t="array" ref="L17">_xll.FDS(D17,"FMA_EVAL_EBIT(LTMA,NOW,NOW,M,""PORTAGG"",""MEANR"")")</f>
        <v>13.841341909175799</v>
      </c>
      <c r="M17">
        <f>HLOOKUP(D17,'Index ROE'!$A$1:$V$25,25,FALSE)</f>
        <v>11.562816464322699</v>
      </c>
      <c r="N17">
        <f>VLOOKUP(A17,'LIQIDITY 2'!$A$3:$E$26,5,FALSE)</f>
        <v>2.3189000000000002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0.55785904758404969</v>
      </c>
      <c r="R17" s="55">
        <f t="shared" si="1"/>
        <v>4.0955106614601497</v>
      </c>
      <c r="S17">
        <f t="shared" si="2"/>
        <v>9.2439164643226981</v>
      </c>
      <c r="T17">
        <f t="shared" si="3"/>
        <v>11.595001464322699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64.08</v>
      </c>
      <c r="AC17" cm="1">
        <f t="array" ref="AC17">_xlfn.PERCENTRANK.EXC(_xlfn._xlws.FILTER(AB$3:AB$23, ISNUMBER(AB$3:AB$23)),AB17)*100</f>
        <v>68.100000000000009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45412</v>
      </c>
      <c r="G18" s="4" cm="1">
        <f t="array" ref="G18">_xll.FDS(D18,"FMA_PE(LTM,0,,,""PORTAGG"",""MEANR"")")</f>
        <v>10.881089364181101</v>
      </c>
      <c r="H18" s="4" cm="1">
        <f t="array" ref="H18">_xll.FDS(D18,"FMA_PE(NTMA,0,,,""PORTAGG"",""MEANR"")")</f>
        <v>9.8815034963669603</v>
      </c>
      <c r="I18" cm="1">
        <f t="array" ref="I18">_xll.FDS(D18,"FMA_DIV_YLD(NTMA,NOW,NOW,M,""PORTAGG"",""MEANR"")")</f>
        <v>5.7450807259007499</v>
      </c>
      <c r="J18" s="55" cm="1">
        <f t="array" ref="J18">IFERROR(_xll.FDS(D18,"FG_FCF_YIELD_NTM(0)"),(1/G18*100))</f>
        <v>9.1902562926451896</v>
      </c>
      <c r="K18" s="3" cm="1">
        <f t="array" ref="K18">_xll.FDS(D18,"FMA_EVAL_EBITDA(NTMA,0,,,""PORTAGG"",""MEANR"")")</f>
        <v>9.6676246351430404</v>
      </c>
      <c r="L18" cm="1">
        <f t="array" ref="L18">_xll.FDS(D18,"FMA_EVAL_EBIT(LTMA,NOW,NOW,M,""PORTAGG"",""MEANR"")")</f>
        <v>15.4986568117973</v>
      </c>
      <c r="M18">
        <f>HLOOKUP(D18,'Index ROE'!$A$1:$V$25,25,FALSE)</f>
        <v>12.1192289718939</v>
      </c>
      <c r="N18">
        <f>VLOOKUP(A18,'LIQIDITY 2'!$A$3:$E$26,5,FALSE)</f>
        <v>4.4207999999999998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1.3242807259007501</v>
      </c>
      <c r="R18" s="55">
        <f t="shared" si="1"/>
        <v>4.7694562926451898</v>
      </c>
      <c r="S18">
        <f t="shared" si="2"/>
        <v>7.6984289718939003</v>
      </c>
      <c r="T18">
        <f t="shared" si="3"/>
        <v>8.9097129718938994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59.099999999999994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64.295000000000002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45412</v>
      </c>
      <c r="G19" s="4" cm="1">
        <f t="array" ref="G19">_xll.FDS(D19,"FMA_PE(LTM,0,,,""PORTAGG"",""MEANR"")")</f>
        <v>17.2707579878725</v>
      </c>
      <c r="H19" s="4" cm="1">
        <f t="array" ref="H19">_xll.FDS(D19,"FMA_PE(NTMA,0,,,""PORTAGG"",""MEANR"")")</f>
        <v>14.3295477647567</v>
      </c>
      <c r="I19" cm="1">
        <f t="array" ref="I19">_xll.FDS(D19,"FMA_DIV_YLD(NTMA,NOW,NOW,M,""PORTAGG"",""MEANR"")")</f>
        <v>3.6266510117816999</v>
      </c>
      <c r="J19" s="55" cm="1">
        <f t="array" ref="J19">IFERROR(_xll.FDS(D19,"FG_FCF_YIELD_NTM(0)"),(1/G19*100))</f>
        <v>4.5448889467923301</v>
      </c>
      <c r="K19" s="3" cm="1">
        <f t="array" ref="K19">_xll.FDS(D19,"FMA_EVAL_EBITDA(NTMA,0,,,""PORTAGG"",""MEANR"")")</f>
        <v>9.5198813721598192</v>
      </c>
      <c r="L19" cm="1">
        <f t="array" ref="L19">_xll.FDS(D19,"FMA_EVAL_EBIT(LTMA,NOW,NOW,M,""PORTAGG"",""MEANR"")")</f>
        <v>18.762341429527702</v>
      </c>
      <c r="M19">
        <f>HLOOKUP(D19,'Index ROE'!$A$1:$V$25,25,FALSE)</f>
        <v>9.3487636697902996</v>
      </c>
      <c r="N19">
        <f>VLOOKUP(A19,'LIQIDITY 2'!$A$3:$E$26,5,FALSE)</f>
        <v>2.7371470000000002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0.88950401178169969</v>
      </c>
      <c r="R19" s="55">
        <f t="shared" si="1"/>
        <v>1.8077419467923299</v>
      </c>
      <c r="S19">
        <f t="shared" si="2"/>
        <v>6.6116166697902994</v>
      </c>
      <c r="T19">
        <f t="shared" si="3"/>
        <v>10.1327401097903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54.500000000000007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42.960000000000008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45412</v>
      </c>
      <c r="G20" s="4" cm="1">
        <f t="array" ref="G20">_xll.FDS(D20,"FMA_PE(LTM,0,,,""PORTAGG"",""MEANR"")")</f>
        <v>7.9668090491978703</v>
      </c>
      <c r="H20" s="4" cm="1">
        <f t="array" ref="H20">_xll.FDS(D20,"FMA_PE(NTMA,0,,,""PORTAGG"",""MEANR"")")</f>
        <v>5.6788813167862804</v>
      </c>
      <c r="I20" cm="1">
        <f t="array" ref="I20">_xll.FDS(D20,"FMA_DIV_YLD(NTMA,NOW,NOW,M,""PORTAGG"",""MEANR"")")</f>
        <v>4.1592273440835301</v>
      </c>
      <c r="J20" s="55" cm="1">
        <f t="array" ref="J20">IFERROR(_xll.FDS(D20,"FG_FCF_YIELD_NTM(0)"),(1/G20*100))</f>
        <v>8.0002434457355207</v>
      </c>
      <c r="K20" s="3" cm="1">
        <f t="array" ref="K20">_xll.FDS(D20,"FMA_EVAL_EBITDA(NTMA,0,,,""PORTAGG"",""MEANR"")")</f>
        <v>4.6761569535664904</v>
      </c>
      <c r="L20" cm="1">
        <f t="array" ref="L20">_xll.FDS(D20,"FMA_EVAL_EBIT(LTMA,NOW,NOW,M,""PORTAGG"",""MEANR"")")</f>
        <v>7.4124001810418401</v>
      </c>
      <c r="M20">
        <f>HLOOKUP(D20,'Index ROE'!$A$1:$V$25,25,FALSE)</f>
        <v>25.846008849302699</v>
      </c>
      <c r="N20">
        <f>VLOOKUP(A20,'LIQIDITY 2'!$A$3:$E$26,5,FALSE)</f>
        <v>24.625295999999999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-20.46606865591647</v>
      </c>
      <c r="R20" s="55">
        <f t="shared" si="1"/>
        <v>-16.625052554264478</v>
      </c>
      <c r="S20">
        <f t="shared" si="2"/>
        <v>1.2207128493027</v>
      </c>
      <c r="T20">
        <f t="shared" si="3"/>
        <v>-36.878211150697304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45412</v>
      </c>
      <c r="G21" s="4" cm="1">
        <f t="array" ref="G21">_xll.FDS(D21,"FMA_PE(LTM,0,,,""PORTAGG"",""MEANR"")")</f>
        <v>10.210445611004401</v>
      </c>
      <c r="H21" s="4" cm="1">
        <f t="array" ref="H21">_xll.FDS(D21,"FMA_PE(NTMA,0,,,""PORTAGG"",""MEANR"")")</f>
        <v>8.7127505976304391</v>
      </c>
      <c r="I21" cm="1">
        <f t="array" ref="I21">_xll.FDS(D21,"FMA_DIV_YLD(NTMA,NOW,NOW,M,""PORTAGG"",""MEANR"")")</f>
        <v>5.6413885639114998</v>
      </c>
      <c r="J21" s="55" cm="1">
        <f t="array" ref="J21">IFERROR(_xll.FDS(D21,"FG_FCF_YIELD_NTM(0)"),(1/G21*100))</f>
        <v>10.0643100007889</v>
      </c>
      <c r="K21" s="3" cm="1">
        <f t="array" ref="K21">_xll.FDS(D21,"FMA_EVAL_EBITDA(NTMA,0,,,""PORTAGG"",""MEANR"")")</f>
        <v>6.0680441026916601</v>
      </c>
      <c r="L21" cm="1">
        <f t="array" ref="L21">_xll.FDS(D21,"FMA_EVAL_EBIT(LTMA,NOW,NOW,M,""PORTAGG"",""MEANR"")")</f>
        <v>9.9653668930768102</v>
      </c>
      <c r="M21">
        <f>HLOOKUP(D21,'Index ROE'!$A$1:$V$25,25,FALSE)</f>
        <v>13.2251182354264</v>
      </c>
      <c r="N21">
        <f>VLOOKUP(A21,'LIQIDITY 2'!$A$3:$E$26,5,FALSE)</f>
        <v>4.4207999999999998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1.2205885639114999</v>
      </c>
      <c r="R21" s="55">
        <f t="shared" si="1"/>
        <v>5.6435100007889005</v>
      </c>
      <c r="S21">
        <f t="shared" si="2"/>
        <v>8.8043182354264005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74.094999999999999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45412</v>
      </c>
      <c r="G22" s="4" cm="1">
        <f t="array" ref="G22">_xll.FDS(D22,"FMA_PE(LTM,0,,,""PORTAGG"",""MEANR"")")</f>
        <v>17.4798511618074</v>
      </c>
      <c r="H22" s="4" cm="1">
        <f t="array" ref="H22">_xll.FDS(D22,"FMA_PE(NTMA,0,,,""PORTAGG"",""MEANR"")")</f>
        <v>15.992552067835801</v>
      </c>
      <c r="I22" cm="1">
        <f t="array" ref="I22">_xll.FDS(D22,"FMA_DIV_YLD(NTMA,NOW,NOW,M,""PORTAGG"",""MEANR"")")</f>
        <v>2.4151645727705899</v>
      </c>
      <c r="J22" s="55" cm="1">
        <f t="array" ref="J22">IFERROR(_xll.FDS(D22,"FG_FCF_YIELD_NTM(0)"),(1/G22*100))</f>
        <v>-1.4762280438987601</v>
      </c>
      <c r="K22" s="3" cm="1">
        <f t="array" ref="K22">_xll.FDS(D22,"FMA_EVAL_EBITDA(NTMA,0,,,""PORTAGG"",""MEANR"")")</f>
        <v>9.8585133591535197</v>
      </c>
      <c r="L22" cm="1">
        <f t="array" ref="L22">_xll.FDS(D22,"FMA_EVAL_EBIT(LTMA,NOW,NOW,M,""PORTAGG"",""MEANR"")")</f>
        <v>18.434807943821699</v>
      </c>
      <c r="M22">
        <f>HLOOKUP(D22,'Index ROE'!$A$1:$V$25,25,FALSE)</f>
        <v>10.732551346519401</v>
      </c>
      <c r="N22">
        <f>VLOOKUP(A22,'LIQIDITY 2'!$A$3:$E$26,5,FALSE)</f>
        <v>2.7115486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-0.29638402722941004</v>
      </c>
      <c r="R22" s="55">
        <f t="shared" si="1"/>
        <v>-4.1877766438987596</v>
      </c>
      <c r="S22">
        <f t="shared" si="2"/>
        <v>8.0210027465194003</v>
      </c>
      <c r="T22">
        <f t="shared" si="3"/>
        <v>6.9598613465194008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25.220000000000002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45412</v>
      </c>
      <c r="G23" s="4" cm="1">
        <f t="array" ref="G23">_xll.FDS(D23,"FMA_PE(LTM,0,,,""PORTAGG"",""MEANR"")")</f>
        <v>21.358402151996501</v>
      </c>
      <c r="H23" s="4" cm="1">
        <f t="array" ref="H23">_xll.FDS(D23,"FMA_PE(NTMA,0,,,""PORTAGG"",""MEANR"")")</f>
        <v>17.0371127059869</v>
      </c>
      <c r="I23" cm="1">
        <f t="array" ref="I23">_xll.FDS(D23,"FMA_DIV_YLD(NTMA,NOW,NOW,M,""PORTAGG"",""MEANR"")")</f>
        <v>3.49484747622301</v>
      </c>
      <c r="J23" s="55" cm="1">
        <f t="array" ref="J23">IFERROR(_xll.FDS(D23,"FG_FCF_YIELD_NTM(0)"),(1/G23*100))</f>
        <v>4.0886558415822103</v>
      </c>
      <c r="K23" s="3" cm="1">
        <f t="array" ref="K23">_xll.FDS(D23,"FMA_EVAL_EBITDA(NTMA,0,,,""PORTAGG"",""MEANR"")")</f>
        <v>11.076830494244399</v>
      </c>
      <c r="L23" cm="1">
        <f t="array" ref="L23">_xll.FDS(D23,"FMA_EVAL_EBIT(LTMA,NOW,NOW,M,""PORTAGG"",""MEANR"")")</f>
        <v>22.324299371333801</v>
      </c>
      <c r="M23">
        <f>HLOOKUP(D23,'Index ROE'!$A$1:$V$25,25,FALSE)</f>
        <v>11.757001892743901</v>
      </c>
      <c r="N23">
        <f>VLOOKUP(A23,'LIQIDITY 2'!$A$3:$E$26,5,FALSE)</f>
        <v>5.1889795999999997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-1.6941321237769897</v>
      </c>
      <c r="R23" s="55">
        <f t="shared" si="1"/>
        <v>-1.1003237584177894</v>
      </c>
      <c r="S23">
        <f t="shared" si="2"/>
        <v>6.5680222927439011</v>
      </c>
      <c r="T23">
        <f t="shared" si="3"/>
        <v>10.162609792743901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27.745000000000001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45379</v>
      </c>
      <c r="G27" s="4" cm="1">
        <f t="array" ref="G27">_xll.FDS(D27,"FG_PE(0)")</f>
        <v>13.144074878225799</v>
      </c>
      <c r="H27" s="4" cm="1">
        <f t="array" ref="H27">_xll.FDS(D27,"FG_PE_NTM(0,,,90,0)")</f>
        <v>13.6673733533388</v>
      </c>
      <c r="I27" cm="1">
        <f t="array" ref="I27">_xll.FDS(D27,"FMA_DIV_YLD(NTMA,NOW,NOW,M,""PORTAGG"",""MEANR"")")</f>
        <v>3.44816244250881</v>
      </c>
      <c r="J27" s="55" cm="1">
        <f t="array" ref="J27">_xll.FDS(D27,"FG_FCF_YIELD_NTM(0)")</f>
        <v>5.1994556289637996</v>
      </c>
      <c r="K27" s="3" cm="1">
        <f t="array" ref="K27">_xll.FDS(D27,"FMA_EVAL_EBITDA(NTMA,0,,,""PORTAGG"",""MEANR"")")</f>
        <v>9.0199040426564405</v>
      </c>
      <c r="L27" cm="1">
        <f t="array" ref="L27">_xll.FDS(D27,"FMA_EVAL_EBIT(LTMA,NOW,NOW,M,""PORTAGG"",""MEANR"")")</f>
        <v>13.261353814803901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14.39065830733</v>
      </c>
      <c r="H28" s="4" cm="1">
        <f t="array" ref="H28">_xll.FDS(D28,"FG_PE_NTM(0,,,90,0)")</f>
        <v>12.7459216412636</v>
      </c>
      <c r="I28" cm="1">
        <f t="array" ref="I28">_xll.FDS(D28,"FMA_DIV_YLD(NTMA,NOW,NOW,M,""PORTAGG"",""MEANR"")")</f>
        <v>3.0640695219748402</v>
      </c>
      <c r="J28" s="55" cm="1">
        <f t="array" ref="J28">_xll.FDS(D28,"FG_FCF_YIELD_NTM(0)")</f>
        <v>5.3559907498175603</v>
      </c>
      <c r="K28" s="3" cm="1">
        <f t="array" ref="K28">_xll.FDS(D28,"FMA_EVAL_EBITDA(NTMA,0,,,""PORTAGG"",""MEANR"")")</f>
        <v>8.9078730701762492</v>
      </c>
      <c r="L28" cm="1">
        <f t="array" ref="L28">_xll.FDS(D28,"FMA_EVAL_EBIT(LTMA,NOW,NOW,M,""PORTAGG"",""MEANR"")")</f>
        <v>14.381620477457201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2.3189000000000002</v>
      </c>
      <c r="G3" s="26" cm="1">
        <f t="array" ref="G3">_xll.FDSB(C3,"PCTCHG(FG_YIELD(0,,,,""YTM""),FG_YIELD(-1AM,,,,""YTM""))")</f>
        <v>1.9520868</v>
      </c>
      <c r="H3" s="26" cm="1">
        <f t="array" ref="H3">_xll.FDSB(C3,"PCTCHG(FG_YIELD(0,,,,""YTM""),FG_YIELD(-3AM,,,,""YTM""))")</f>
        <v>-5.1535820000000001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72.7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2.5325700000000002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54.500000000000007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6.8128010000000003</v>
      </c>
      <c r="G5" s="26" cm="1">
        <f t="array" ref="G5">_xll.FDSB(C5,"PCTCHG(FG_YIELD(0,,,,""YTM""),FG_YIELD(-1AM,,,,""YTM""))")</f>
        <v>-2.2628267000000002</v>
      </c>
      <c r="H5" s="26" cm="1">
        <f t="array" ref="H5">_xll.FDSB(C5,"PCTCHG(FG_YIELD(0,,,,""YTM""),FG_YIELD(-3AM,,,,""YTM""))")</f>
        <v>3.3694250000000001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0</v>
      </c>
      <c r="V5" s="47">
        <f t="shared" si="6"/>
        <v>0.25</v>
      </c>
      <c r="X5">
        <f t="shared" si="2"/>
        <v>18.099999999999998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6.5816835999999999</v>
      </c>
      <c r="G6" s="26" cm="1">
        <f t="array" ref="G6">_xll.FDSB(C6,"PCTCHG(FG_YIELD(0,,,,""YTM""),FG_YIELD(-1AM,,,,""YTM""))")</f>
        <v>-2.8865224999999999</v>
      </c>
      <c r="H6" s="26" cm="1">
        <f t="array" ref="H6">_xll.FDSB(C6,"PCTCHG(FG_YIELD(0,,,,""YTM""),FG_YIELD(-3AM,,,,""YTM""))")</f>
        <v>4.7396884000000004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18.099999999999998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5.6582999999999997</v>
      </c>
      <c r="G7" s="26" cm="1">
        <f t="array" ref="G7">_xll.FDSB(C7,"PCTCHG(FG_YIELD(0,,,,""YTM""),FG_YIELD(-1AM,,,,""YTM""))")</f>
        <v>-2.3319619999999999</v>
      </c>
      <c r="H7" s="26" cm="1">
        <f t="array" ref="H7">_xll.FDSB(C7,"PCTCHG(FG_YIELD(0,,,,""YTM""),FG_YIELD(-3AM,,,,""YTM""))")</f>
        <v>4.252421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0</v>
      </c>
      <c r="V7" s="47">
        <f t="shared" si="6"/>
        <v>0.75</v>
      </c>
      <c r="X7">
        <f t="shared" si="2"/>
        <v>72.7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7.03634</v>
      </c>
      <c r="G8" s="26" cm="1">
        <f t="array" ref="G8">_xll.FDSB(C8,"PCTCHG(FG_YIELD(0,,,,""YTM""),FG_YIELD(-1AM,,,,""YTM""))")</f>
        <v>-6.5844040000000001</v>
      </c>
      <c r="H8" s="26" cm="1">
        <f t="array" ref="H8">_xll.FDSB(C8,"PCTCHG(FG_YIELD(0,,,,""YTM""),FG_YIELD(-3AM,,,,""YTM""))")</f>
        <v>5.1563639999999999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72.7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3.864376</v>
      </c>
      <c r="G9" s="26" cm="1">
        <f t="array" ref="G9">_xll.FDSB(C9,"PCTCHG(FG_YIELD(0,,,,""YTM""),FG_YIELD(-1AM,,,,""YTM""))")</f>
        <v>-3.1159053000000001</v>
      </c>
      <c r="H9" s="26" cm="1">
        <f t="array" ref="H9">_xll.FDSB(C9,"PCTCHG(FG_YIELD(0,,,,""YTM""),FG_YIELD(-3AM,,,,""YTM""))")</f>
        <v>0.74527310000000002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18.099999999999998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1.6348</v>
      </c>
      <c r="G10" s="26" cm="1">
        <f t="array" ref="G10">_xll.FDSB(C10,"PCTCHG(FG_YIELD(0,,,,""YTM""),FG_YIELD(-1AM,,,,""YTM""))")</f>
        <v>-4.5372275999999996</v>
      </c>
      <c r="H10" s="26" cm="1">
        <f t="array" ref="H10">_xll.FDSB(C10,"PCTCHG(FG_YIELD(0,,,,""YTM""),FG_YIELD(-3AM,,,,""YTM""))")</f>
        <v>32.791812999999998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18.099999999999998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9.6560000000000006</v>
      </c>
      <c r="G11" s="26" cm="1">
        <f t="array" ref="G11">_xll.FDSB(C11,"PCTCHG(FG_YIELD(0,,,,""YTM""),FG_YIELD(-1AM,,,,""YTM""))")</f>
        <v>-2.9596442999999999</v>
      </c>
      <c r="H11" s="26" cm="1">
        <f t="array" ref="H11">_xll.FDSB(C11,"PCTCHG(FG_YIELD(0,,,,""YTM""),FG_YIELD(-3AM,,,,""YTM""))")</f>
        <v>4.2404390000000003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0</v>
      </c>
      <c r="V11" s="47">
        <f t="shared" si="6"/>
        <v>0.75</v>
      </c>
      <c r="X11">
        <f t="shared" si="2"/>
        <v>72.7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3.4554</v>
      </c>
      <c r="G12" s="26" cm="1">
        <f t="array" ref="G12">_xll.FDSB(C12,"PCTCHG(FG_YIELD(0,,,,""YTM""),FG_YIELD(-1AM,,,,""YTM""))")</f>
        <v>-4.7521915000000003</v>
      </c>
      <c r="H12" s="26" cm="1">
        <f t="array" ref="H12">_xll.FDSB(C12,"PCTCHG(FG_YIELD(0,,,,""YTM""),FG_YIELD(-3AM,,,,""YTM""))")</f>
        <v>-0.72116053000000002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54.500000000000007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11.853407000000001</v>
      </c>
      <c r="G13" s="26" cm="1">
        <f t="array" ref="G13">_xll.FDSB(C13,"PCTCHG(FG_YIELD(0,,,,""YTM""),FG_YIELD(-1AM,,,,""YTM""))")</f>
        <v>0.52063020000000004</v>
      </c>
      <c r="H13" s="26" cm="1">
        <f t="array" ref="H13">_xll.FDSB(C13,"PCTCHG(FG_YIELD(0,,,,""YTM""),FG_YIELD(-3AM,,,,""YTM""))")</f>
        <v>8.0686870000000006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54.500000000000007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11.913653</v>
      </c>
      <c r="G14" s="26" cm="1">
        <f t="array" ref="G14">_xll.FDSB(C14,"PCTCHG(FG_YIELD(0,,,,""YTM""),FG_YIELD(-1AM,,,,""YTM""))")</f>
        <v>-3.5083616000000002</v>
      </c>
      <c r="H14" s="26" cm="1">
        <f t="array" ref="H14">_xll.FDSB(C14,"PCTCHG(FG_YIELD(0,,,,""YTM""),FG_YIELD(-3AM,,,,""YTM""))")</f>
        <v>2.2945329999999999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0</v>
      </c>
      <c r="V14" s="47">
        <f t="shared" si="6"/>
        <v>0.25</v>
      </c>
      <c r="X14">
        <f t="shared" si="2"/>
        <v>18.099999999999998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3.508</v>
      </c>
      <c r="G15" s="26" cm="1">
        <f t="array" ref="G15">_xll.FDSB(C15,"PCTCHG(FG_YIELD(0,,,,""YTM""),FG_YIELD(-1AM,,,,""YTM""))")</f>
        <v>-0.76379602999999996</v>
      </c>
      <c r="H15" s="26" cm="1">
        <f t="array" ref="H15">_xll.FDSB(C15,"PCTCHG(FG_YIELD(0,,,,""YTM""),FG_YIELD(-3AM,,,,""YTM""))")</f>
        <v>0.80459420000000004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1</v>
      </c>
      <c r="U15">
        <f t="shared" si="5"/>
        <v>0</v>
      </c>
      <c r="V15" s="47">
        <f t="shared" si="6"/>
        <v>0.25</v>
      </c>
      <c r="X15">
        <f t="shared" si="2"/>
        <v>18.099999999999998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7.0919999999999996</v>
      </c>
      <c r="G16" s="26" cm="1">
        <f t="array" ref="G16">_xll.FDSB(C16,"PCTCHG(FG_YIELD(0,,,,""YTM""),FG_YIELD(-1AM,,,,""YTM""))")</f>
        <v>-1.3492852</v>
      </c>
      <c r="H16" s="26" cm="1">
        <f t="array" ref="H16">_xll.FDSB(C16,"PCTCHG(FG_YIELD(0,,,,""YTM""),FG_YIELD(-3AM,,,,""YTM""))")</f>
        <v>2.8206700000000001E-2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0</v>
      </c>
      <c r="V16" s="47">
        <f t="shared" si="6"/>
        <v>0.25</v>
      </c>
      <c r="X16">
        <f t="shared" si="2"/>
        <v>18.099999999999998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2.3189000000000002</v>
      </c>
      <c r="G17" s="26" cm="1">
        <f t="array" ref="G17">_xll.FDSB(C17,"PCTCHG(FG_YIELD(0,,,,""YTM""),FG_YIELD(-1AM,,,,""YTM""))")</f>
        <v>1.9520868</v>
      </c>
      <c r="H17" s="26" cm="1">
        <f t="array" ref="H17">_xll.FDSB(C17,"PCTCHG(FG_YIELD(0,,,,""YTM""),FG_YIELD(-3AM,,,,""YTM""))")</f>
        <v>-5.1535820000000001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72.7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4.4207999999999998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2.7371470000000002</v>
      </c>
      <c r="G19" s="26" cm="1">
        <f t="array" ref="G19">_xll.FDSB(C19,"PCTCHG(FG_YIELD(0,,,,""YTM""),FG_YIELD(-1AM,,,,""YTM""))")</f>
        <v>-1.0514615</v>
      </c>
      <c r="H19" s="26" cm="1">
        <f t="array" ref="H19">_xll.FDSB(C19,"PCTCHG(FG_YIELD(0,,,,""YTM""),FG_YIELD(-3AM,,,,""YTM""))")</f>
        <v>5.6151304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0</v>
      </c>
      <c r="V19" s="47">
        <f t="shared" si="6"/>
        <v>0.25</v>
      </c>
      <c r="X19">
        <f t="shared" si="2"/>
        <v>18.099999999999998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24.625295999999999</v>
      </c>
      <c r="G20" s="26" cm="1">
        <f t="array" ref="G20">_xll.FDSB(C20,"PCTCHG(FG_YIELD(0,,,,""YTM""),FG_YIELD(-1AM,,,,""YTM""))")</f>
        <v>2.5007299999999999</v>
      </c>
      <c r="H20" s="26" cm="1">
        <f t="array" ref="H20">_xll.FDSB(C20,"PCTCHG(FG_YIELD(0,,,,""YTM""),FG_YIELD(-3AM,,,,""YTM""))")</f>
        <v>9.4209549999999993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4.4207999999999998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2.7115486</v>
      </c>
      <c r="G22" s="26" cm="1">
        <f t="array" ref="G22">_xll.FDSB(C22,"PCTCHG(FG_YIELD(0,,,,""YTM""),FG_YIELD(-1AM,,,,""YTM""))")</f>
        <v>-2.683926</v>
      </c>
      <c r="H22" s="26" cm="1">
        <f t="array" ref="H22">_xll.FDSB(C22,"PCTCHG(FG_YIELD(0,,,,""YTM""),FG_YIELD(-3AM,,,,""YTM""))")</f>
        <v>22.450657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72.7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5.1889795999999997</v>
      </c>
      <c r="G23" s="26" cm="1">
        <f t="array" ref="G23">_xll.FDSB(C23,"PCTCHG(FG_YIELD(0,,,,""YTM""),FG_YIELD(-1AM,,,,""YTM""))")</f>
        <v>-6.1925406000000001</v>
      </c>
      <c r="H23" s="26" cm="1">
        <f t="array" ref="H23">_xll.FDSB(C23,"PCTCHG(FG_YIELD(0,,,,""YTM""),FG_YIELD(-3AM,,,,""YTM""))")</f>
        <v>-2.3143045999999998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54.500000000000007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4.4207999999999998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2.3189000000000002</v>
      </c>
      <c r="H2" cm="1">
        <f t="array" ref="H2">_xll.FDS(B2,"FG_ROE(0)")</f>
        <v>9.8159616110563892</v>
      </c>
      <c r="I2">
        <f>HLOOKUP(B2,'Index ROE'!$B$1:$V$25,24,FALSE)</f>
        <v>13.110180178133749</v>
      </c>
      <c r="J2" cm="1">
        <f t="array" ref="J2">_xll.FDS(B2, "FMA_RBICS_REV_CURRENT(30, LOC, ""PORTAGG"")")</f>
        <v>20.1955514594951</v>
      </c>
      <c r="K2" s="77">
        <f>HLOOKUP(B2,'Index earnings'!$A$1:$V$26,26,FALSE)</f>
        <v>7.2170337037941623E-2</v>
      </c>
      <c r="L2">
        <f>HLOOKUP(B2,'Yearly returns'!$B$1:$V$128,126,FALSE)</f>
        <v>-27.588331</v>
      </c>
      <c r="M2">
        <f>I2-G2</f>
        <v>10.79128017813375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86.3</v>
      </c>
      <c r="R2">
        <f>N2*Assumption!$F$64 + O2*Assumption!$F$61 + P2*Assumption!$F$62 + Q2*Assumption!$F$63</f>
        <v>87.475000000000009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2.5325700000000002</v>
      </c>
      <c r="H3" cm="1">
        <f t="array" ref="H3">_xll.FDS(B3,"FG_ROE(0)")</f>
        <v>10.693482761948999</v>
      </c>
      <c r="I3">
        <f>HLOOKUP(B3,'Index ROE'!$B$1:$V$25,24,FALSE)</f>
        <v>11.2778516938703</v>
      </c>
      <c r="J3" cm="1">
        <f t="array" ref="J3">_xll.FDS(B3, "FMA_RBICS_REV_CURRENT(30, LOC, ""PORTAGG"")")</f>
        <v>31.370078380528099</v>
      </c>
      <c r="K3" s="77">
        <f>HLOOKUP(B3,'Index earnings'!$A$1:$V$26,26,FALSE)</f>
        <v>3.8701923493088319E-2</v>
      </c>
      <c r="L3">
        <f>HLOOKUP(B3,'Yearly returns'!$B$1:$V$128,126,FALSE)</f>
        <v>-51.824767999999999</v>
      </c>
      <c r="M3">
        <f t="shared" ref="M3:M22" si="0">I3-G3</f>
        <v>8.7452816938703002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13.600000000000001</v>
      </c>
      <c r="R3">
        <f>N3*Assumption!$F$64 + O3*Assumption!$F$61 + P3*Assumption!$F$62 + Q3*Assumption!$F$63</f>
        <v>48.825000000000003</v>
      </c>
      <c r="S3" cm="1">
        <f t="array" ref="S3">_xlfn.PERCENTRANK.EXC(_xlfn._xlws.FILTER(R$2:R$22, ISNUMBER(R$2:R$22)),R3)*100</f>
        <v>45.4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6.8128010000000003</v>
      </c>
      <c r="H4" cm="1">
        <f t="array" ref="H4">_xll.FDS(B4,"FG_ROE(0)")</f>
        <v>12.0923696997296</v>
      </c>
      <c r="I4">
        <f>HLOOKUP(B4,'Index ROE'!$B$1:$V$25,24,FALSE)</f>
        <v>15.6575175090816</v>
      </c>
      <c r="J4" cm="1">
        <f t="array" ref="J4">_xll.FDS(B4, "FMA_RBICS_REV_CURRENT(30, LOC, ""PORTAGG"")")</f>
        <v>53.575995491493302</v>
      </c>
      <c r="K4" s="77">
        <f>HLOOKUP(B4,'Index earnings'!$A$1:$V$26,26,FALSE)</f>
        <v>4.293576021016543E-2</v>
      </c>
      <c r="L4">
        <f>HLOOKUP(B4,'Yearly returns'!$B$1:$V$128,126,FALSE)</f>
        <v>-40.599586000000002</v>
      </c>
      <c r="M4">
        <f t="shared" si="0"/>
        <v>8.8447165090816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40.9</v>
      </c>
      <c r="R4">
        <f>N4*Assumption!$F$64 + O4*Assumption!$F$61 + P4*Assumption!$F$62 + Q4*Assumption!$F$63</f>
        <v>49.975000000000001</v>
      </c>
      <c r="S4" cm="1">
        <f t="array" ref="S4">_xlfn.PERCENTRANK.EXC(_xlfn._xlws.FILTER(R$2:R$22, ISNUMBER(R$2:R$22)),R4)*100</f>
        <v>59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6.5816835999999999</v>
      </c>
      <c r="H5" cm="1">
        <f t="array" ref="H5">_xll.FDS(B5,"FG_ROE(0)")</f>
        <v>12.5871155618612</v>
      </c>
      <c r="I5">
        <f>HLOOKUP(B5,'Index ROE'!$B$1:$V$25,24,FALSE)</f>
        <v>12.530824852807651</v>
      </c>
      <c r="J5" cm="1">
        <f t="array" ref="J5">_xll.FDS(B5, "FMA_RBICS_REV_CURRENT(30, LOC, ""PORTAGG"")")</f>
        <v>43.359904831473898</v>
      </c>
      <c r="K5" s="77">
        <f>HLOOKUP(B5,'Index earnings'!$A$1:$V$26,26,FALSE)</f>
        <v>6.5968962435704714E-2</v>
      </c>
      <c r="L5">
        <f>HLOOKUP(B5,'Yearly returns'!$B$1:$V$128,126,FALSE)</f>
        <v>-36.271720000000002</v>
      </c>
      <c r="M5">
        <f t="shared" si="0"/>
        <v>5.9491412528076513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31.899999999999995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68.100000000000009</v>
      </c>
      <c r="R5">
        <f>N5*Assumption!$F$64 + O5*Assumption!$F$61 + P5*Assumption!$F$62 + Q5*Assumption!$F$63</f>
        <v>54.525000000000006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5.6582999999999997</v>
      </c>
      <c r="H6" cm="1">
        <f t="array" ref="H6">_xll.FDS(B6,"FG_ROE(0)")</f>
        <v>15.975860960271101</v>
      </c>
      <c r="I6">
        <f>HLOOKUP(B6,'Index ROE'!$B$1:$V$25,24,FALSE)</f>
        <v>10.013481596831115</v>
      </c>
      <c r="J6" cm="1">
        <f t="array" ref="J6">_xll.FDS(B6, "FMA_RBICS_REV_CURRENT(30, LOC, ""PORTAGG"")")</f>
        <v>49.4297083760557</v>
      </c>
      <c r="K6" s="77">
        <f>HLOOKUP(B6,'Index earnings'!$A$1:$V$26,26,FALSE)</f>
        <v>3.6620331475524681E-2</v>
      </c>
      <c r="L6">
        <f>HLOOKUP(B6,'Yearly returns'!$B$1:$V$128,126,FALSE)</f>
        <v>-51.887149999999998</v>
      </c>
      <c r="M6">
        <f t="shared" si="0"/>
        <v>4.3551815968311152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9</v>
      </c>
      <c r="R6">
        <f>N6*Assumption!$F$64 + O6*Assumption!$F$61 + P6*Assumption!$F$62 + Q6*Assumption!$F$63</f>
        <v>27.25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7.03634</v>
      </c>
      <c r="H7" cm="1">
        <f t="array" ref="H7">_xll.FDS(B7,"FG_ROE(0)")</f>
        <v>9.3911444257001406</v>
      </c>
      <c r="I7">
        <f>HLOOKUP(B7,'Index ROE'!$B$1:$V$25,24,FALSE)</f>
        <v>12.9324474391171</v>
      </c>
      <c r="J7" cm="1">
        <f t="array" ref="J7">_xll.FDS(B7, "FMA_RBICS_REV_CURRENT(30, LOC, ""PORTAGG"")")</f>
        <v>24.307393617384299</v>
      </c>
      <c r="K7" s="77">
        <f>HLOOKUP(B7,'Index earnings'!$A$1:$V$26,26,FALSE)</f>
        <v>1.6222354113517135E-2</v>
      </c>
      <c r="L7">
        <f>HLOOKUP(B7,'Yearly returns'!$B$1:$V$128,126,FALSE)</f>
        <v>-38.493580000000001</v>
      </c>
      <c r="M7">
        <f t="shared" si="0"/>
        <v>5.8961074391170998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68.199999999999989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44.3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3.864376</v>
      </c>
      <c r="H8" cm="1">
        <f t="array" ref="H8">_xll.FDS(B8,"FG_ROE(0)")</f>
        <v>8.0244685618191198</v>
      </c>
      <c r="I8">
        <f>HLOOKUP(B8,'Index ROE'!$B$1:$V$25,24,FALSE)</f>
        <v>11.93920849991995</v>
      </c>
      <c r="J8" cm="1">
        <f t="array" ref="J8">_xll.FDS(B8, "FMA_RBICS_REV_CURRENT(30, LOC, ""PORTAGG"")")</f>
        <v>39.854243257012797</v>
      </c>
      <c r="K8" s="77">
        <f>HLOOKUP(B8,'Index earnings'!$A$1:$V$26,26,FALSE)</f>
        <v>2.5382091980438615E-2</v>
      </c>
      <c r="L8">
        <f>HLOOKUP(B8,'Yearly returns'!$B$1:$V$128,126,FALSE)</f>
        <v>-35.256123000000002</v>
      </c>
      <c r="M8">
        <f t="shared" si="0"/>
        <v>8.0748324999199497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56.8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1.6348</v>
      </c>
      <c r="H9" cm="1">
        <f t="array" ref="H9">_xll.FDS(B9,"FG_ROE(0)")</f>
        <v>10.3499582553931</v>
      </c>
      <c r="I9">
        <f>HLOOKUP(B9,'Index ROE'!$B$1:$V$25,24,FALSE)</f>
        <v>12.14902034365935</v>
      </c>
      <c r="J9" cm="1">
        <f t="array" ref="J9">_xll.FDS(B9, "FMA_RBICS_REV_CURRENT(30, LOC, ""PORTAGG"")")</f>
        <v>18.3096455592651</v>
      </c>
      <c r="K9" s="77">
        <f>HLOOKUP(B9,'Index earnings'!$A$1:$V$26,26,FALSE)</f>
        <v>3.7645355776196432E-2</v>
      </c>
      <c r="L9">
        <f>HLOOKUP(B9,'Yearly returns'!$B$1:$V$128,126,FALSE)</f>
        <v>-29.361474999999999</v>
      </c>
      <c r="M9">
        <f t="shared" si="0"/>
        <v>10.51422034365935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9.6560000000000006</v>
      </c>
      <c r="H10" cm="1">
        <f t="array" ref="H10">_xll.FDS(B10,"FG_ROE(0)")</f>
        <v>11.4596507202171</v>
      </c>
      <c r="I10">
        <f>HLOOKUP(B10,'Index ROE'!$B$1:$V$25,24,FALSE)</f>
        <v>12.78064669069385</v>
      </c>
      <c r="J10" cm="1">
        <f t="array" ref="J10">_xll.FDS(B10, "FMA_RBICS_REV_CURRENT(30, LOC, ""PORTAGG"")")</f>
        <v>28.2940362049637</v>
      </c>
      <c r="K10" s="77">
        <f>HLOOKUP(B10,'Index earnings'!$A$1:$V$26,26,FALSE)</f>
        <v>5.8038772053721877E-2</v>
      </c>
      <c r="L10">
        <f>HLOOKUP(B10,'Yearly returns'!$B$1:$V$128,126,FALSE)</f>
        <v>-38.409424000000001</v>
      </c>
      <c r="M10">
        <f t="shared" si="0"/>
        <v>3.124646690693849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50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3.4554</v>
      </c>
      <c r="H11" cm="1">
        <f t="array" ref="H11">_xll.FDS(B11,"FG_ROE(0)")</f>
        <v>6.21858965818355</v>
      </c>
      <c r="I11">
        <f>HLOOKUP(B11,'Index ROE'!$B$1:$V$25,24,FALSE)</f>
        <v>10.67142731585205</v>
      </c>
      <c r="J11" cm="1">
        <f t="array" ref="J11">_xll.FDS(B11, "FMA_RBICS_REV_CURRENT(30, LOC, ""PORTAGG"")")</f>
        <v>14.7627270982913</v>
      </c>
      <c r="K11" s="77">
        <f>HLOOKUP(B11,'Index earnings'!$A$1:$V$26,26,FALSE)</f>
        <v>2.4574898584932559E-2</v>
      </c>
      <c r="L11">
        <f>HLOOKUP(B11,'Yearly returns'!$B$1:$V$128,126,FALSE)</f>
        <v>-36.643129999999999</v>
      </c>
      <c r="M11">
        <f t="shared" si="0"/>
        <v>7.2160273158520498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62.475000000000001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11.853407000000001</v>
      </c>
      <c r="H12" cm="1">
        <f t="array" ref="H12">_xll.FDS(B12,"FG_ROE(0)")</f>
        <v>19.0062575541961</v>
      </c>
      <c r="I12">
        <f>HLOOKUP(B12,'Index ROE'!$B$1:$V$25,24,FALSE)</f>
        <v>14.79068086953135</v>
      </c>
      <c r="J12" cm="1">
        <f t="array" ref="J12">_xll.FDS(B12, "FMA_RBICS_REV_CURRENT(30, LOC, ""PORTAGG"")")</f>
        <v>26.411804348612399</v>
      </c>
      <c r="K12" s="77">
        <f>HLOOKUP(B12,'Index earnings'!$A$1:$V$26,26,FALSE)</f>
        <v>2.0740834874282355E-2</v>
      </c>
      <c r="L12">
        <f>HLOOKUP(B12,'Yearly returns'!$B$1:$V$128,126,FALSE)</f>
        <v>-49.304789999999997</v>
      </c>
      <c r="M12">
        <f t="shared" si="0"/>
        <v>2.9372738695313494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22.7</v>
      </c>
      <c r="R12">
        <f>N12*Assumption!$F$64 + O12*Assumption!$F$61 + P12*Assumption!$F$62 + Q12*Assumption!$F$63</f>
        <v>34.075000000000003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11.913653</v>
      </c>
      <c r="H13" cm="1">
        <f t="array" ref="H13">_xll.FDS(B13,"FG_ROE(0)")</f>
        <v>14.8735846736627</v>
      </c>
      <c r="I13">
        <f>HLOOKUP(B13,'Index ROE'!$B$1:$V$25,24,FALSE)</f>
        <v>16.7616860731518</v>
      </c>
      <c r="J13" cm="1">
        <f t="array" ref="J13">_xll.FDS(B13, "FMA_RBICS_REV_CURRENT(30, LOC, ""PORTAGG"")")</f>
        <v>41.094410296770697</v>
      </c>
      <c r="K13" s="77">
        <f>HLOOKUP(B13,'Index earnings'!$A$1:$V$26,26,FALSE)</f>
        <v>2.384197868685578E-2</v>
      </c>
      <c r="L13">
        <f>HLOOKUP(B13,'Yearly returns'!$B$1:$V$128,126,FALSE)</f>
        <v>-41.00855</v>
      </c>
      <c r="M13">
        <f t="shared" si="0"/>
        <v>4.8480330731518002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35.225000000000001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3.508</v>
      </c>
      <c r="H14" cm="1">
        <f t="array" ref="H14">_xll.FDS(B14,"FG_ROE(0)")</f>
        <v>14.247716852109299</v>
      </c>
      <c r="I14">
        <f>HLOOKUP(B14,'Index ROE'!$B$1:$V$25,24,FALSE)</f>
        <v>5.4192242708958744</v>
      </c>
      <c r="J14" cm="1">
        <f t="array" ref="J14">_xll.FDS(B14, "FMA_RBICS_REV_CURRENT(30, LOC, ""PORTAGG"")")</f>
        <v>43.990079900143797</v>
      </c>
      <c r="K14" s="77">
        <f>HLOOKUP(B14,'Index earnings'!$A$1:$V$26,26,FALSE)</f>
        <v>-9.9977006807554725E-2</v>
      </c>
      <c r="L14">
        <f>HLOOKUP(B14,'Yearly returns'!$B$1:$V$128,126,FALSE)</f>
        <v>-57.396000000000001</v>
      </c>
      <c r="M14">
        <f t="shared" si="0"/>
        <v>1.9112242708958744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7.0919999999999996</v>
      </c>
      <c r="H15" cm="1">
        <f t="array" ref="H15">_xll.FDS(B15,"FG_ROE(0)")</f>
        <v>15.2439982162101</v>
      </c>
      <c r="I15">
        <f>HLOOKUP(B15,'Index ROE'!$B$1:$V$25,24,FALSE)</f>
        <v>15.463136340534799</v>
      </c>
      <c r="J15" cm="1">
        <f t="array" ref="J15">_xll.FDS(B15, "FMA_RBICS_REV_CURRENT(30, LOC, ""PORTAGG"")")</f>
        <v>30.319610172020798</v>
      </c>
      <c r="K15" s="77">
        <f>HLOOKUP(B15,'Index earnings'!$A$1:$V$26,26,FALSE)</f>
        <v>6.0150255416778098E-2</v>
      </c>
      <c r="L15">
        <f>HLOOKUP(B15,'Yearly returns'!$B$1:$V$128,126,FALSE)</f>
        <v>-26.962143000000001</v>
      </c>
      <c r="M15">
        <f t="shared" si="0"/>
        <v>8.3711363405348003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90.9</v>
      </c>
      <c r="R15">
        <f>N15*Assumption!$F$64 + O15*Assumption!$F$61 + P15*Assumption!$F$62 + Q15*Assumption!$F$63</f>
        <v>71.575000000000003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2.3189000000000002</v>
      </c>
      <c r="H16" cm="1">
        <f t="array" ref="H16">_xll.FDS(B16,"FG_ROE(0)")</f>
        <v>10.6623713686892</v>
      </c>
      <c r="I16">
        <f>HLOOKUP(B16,'Index ROE'!$B$1:$V$25,24,FALSE)</f>
        <v>12.885451183707399</v>
      </c>
      <c r="J16" cm="1">
        <f t="array" ref="J16">_xll.FDS(B16, "FMA_RBICS_REV_CURRENT(30, LOC, ""PORTAGG"")")</f>
        <v>24.0189202058001</v>
      </c>
      <c r="K16" s="77">
        <f>HLOOKUP(B16,'Index earnings'!$A$1:$V$26,26,FALSE)</f>
        <v>7.2170337037941623E-2</v>
      </c>
      <c r="L16">
        <f>HLOOKUP(B16,'Yearly returns'!$B$1:$V$128,126,FALSE)</f>
        <v>-40.82403</v>
      </c>
      <c r="M16">
        <f t="shared" si="0"/>
        <v>10.5665511837074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36.299999999999997</v>
      </c>
      <c r="R16">
        <f>N16*Assumption!$F$64 + O16*Assumption!$F$61 + P16*Assumption!$F$62 + Q16*Assumption!$F$63</f>
        <v>70.424999999999997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4.4207999999999998</v>
      </c>
      <c r="H17" cm="1">
        <f t="array" ref="H17">_xll.FDS(B17,"FG_ROE(0)")</f>
        <v>11.0267401722871</v>
      </c>
      <c r="I17">
        <f>HLOOKUP(B17,'Index ROE'!$B$1:$V$25,24,FALSE)</f>
        <v>12.269166041116101</v>
      </c>
      <c r="J17" cm="1">
        <f t="array" ref="J17">_xll.FDS(B17, "FMA_RBICS_REV_CURRENT(30, LOC, ""PORTAGG"")")</f>
        <v>59.874326435956704</v>
      </c>
      <c r="K17" s="77">
        <f>HLOOKUP(B17,'Index earnings'!$A$1:$V$26,26,FALSE)</f>
        <v>8.8740466700483189E-3</v>
      </c>
      <c r="L17">
        <f>HLOOKUP(B17,'Yearly returns'!$B$1:$V$128,126,FALSE)</f>
        <v>-24.795363999999999</v>
      </c>
      <c r="M17">
        <f t="shared" si="0"/>
        <v>7.8483660411161011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31.8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2.7371470000000002</v>
      </c>
      <c r="H18" cm="1">
        <f t="array" ref="H18">_xll.FDS(B18,"FG_ROE(0)")</f>
        <v>7.5550902881130204</v>
      </c>
      <c r="I18">
        <f>HLOOKUP(B18,'Index ROE'!$B$1:$V$25,24,FALSE)</f>
        <v>13.0025654489041</v>
      </c>
      <c r="J18" cm="1">
        <f t="array" ref="J18">_xll.FDS(B18, "FMA_RBICS_REV_CURRENT(30, LOC, ""PORTAGG"")")</f>
        <v>23.9085220140594</v>
      </c>
      <c r="K18" s="77">
        <f>HLOOKUP(B18,'Index earnings'!$A$1:$V$26,26,FALSE)</f>
        <v>1.2611829855600165E-2</v>
      </c>
      <c r="L18">
        <f>HLOOKUP(B18,'Yearly returns'!$B$1:$V$128,126,FALSE)</f>
        <v>-36.319564999999997</v>
      </c>
      <c r="M18">
        <f t="shared" si="0"/>
        <v>10.2654184489041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63.6</v>
      </c>
      <c r="R18">
        <f>N18*Assumption!$F$64 + O18*Assumption!$F$61 + P18*Assumption!$F$62 + Q18*Assumption!$F$63</f>
        <v>61.324999999999996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24.625295999999999</v>
      </c>
      <c r="H19" cm="1">
        <f t="array" ref="H19">_xll.FDS(B19,"FG_ROE(0)")</f>
        <v>21.8832281954206</v>
      </c>
      <c r="I19">
        <f>HLOOKUP(B19,'Index ROE'!$B$1:$V$25,24,FALSE)</f>
        <v>14.7741197510913</v>
      </c>
      <c r="J19" cm="1">
        <f t="array" ref="J19">_xll.FDS(B19, "FMA_RBICS_REV_CURRENT(30, LOC, ""PORTAGG"")")</f>
        <v>22.3640930641428</v>
      </c>
      <c r="K19" s="77">
        <f>HLOOKUP(B19,'Index earnings'!$A$1:$V$26,26,FALSE)</f>
        <v>8.2005714106922367E-2</v>
      </c>
      <c r="L19">
        <f>HLOOKUP(B19,'Yearly returns'!$B$1:$V$128,126,FALSE)</f>
        <v>-51.218646999999997</v>
      </c>
      <c r="M19">
        <f t="shared" si="0"/>
        <v>-9.8511762489086987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18.099999999999998</v>
      </c>
      <c r="R19">
        <f>N19*Assumption!$F$64 + O19*Assumption!$F$61 + P19*Assumption!$F$62 + Q19*Assumption!$F$63</f>
        <v>49.974999999999994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4.4207999999999998</v>
      </c>
      <c r="H20" cm="1">
        <f t="array" ref="H20">_xll.FDS(B20,"FG_ROE(0)")</f>
        <v>12.8842433358609</v>
      </c>
      <c r="I20">
        <f>HLOOKUP(B20,'Index ROE'!$B$1:$V$25,24,FALSE)</f>
        <v>11.156370494280349</v>
      </c>
      <c r="J20" cm="1">
        <f t="array" ref="J20">_xll.FDS(B20, "FMA_RBICS_REV_CURRENT(30, LOC, ""PORTAGG"")")</f>
        <v>58.405426057153797</v>
      </c>
      <c r="K20" s="77">
        <f>HLOOKUP(B20,'Index earnings'!$A$1:$V$26,26,FALSE)</f>
        <v>8.3481705833627906E-3</v>
      </c>
      <c r="L20">
        <f>HLOOKUP(B20,'Yearly returns'!$B$1:$V$128,126,FALSE)</f>
        <v>-37.117705999999998</v>
      </c>
      <c r="M20">
        <f t="shared" si="0"/>
        <v>6.7355704942803492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54.500000000000007</v>
      </c>
      <c r="R20">
        <f>N20*Assumption!$F$64 + O20*Assumption!$F$61 + P20*Assumption!$F$62 + Q20*Assumption!$F$63</f>
        <v>30.65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2.7115486</v>
      </c>
      <c r="H21" cm="1">
        <f t="array" ref="H21">_xll.FDS(B21,"FG_ROE(0)")</f>
        <v>9.4884599750035008</v>
      </c>
      <c r="I21">
        <f>HLOOKUP(B21,'Index ROE'!$B$1:$V$25,24,FALSE)</f>
        <v>15.109726785561501</v>
      </c>
      <c r="J21" cm="1">
        <f t="array" ref="J21">_xll.FDS(B21, "FMA_RBICS_REV_CURRENT(30, LOC, ""PORTAGG"")")</f>
        <v>56.045046007421298</v>
      </c>
      <c r="K21" s="77">
        <f>HLOOKUP(B21,'Index earnings'!$A$1:$V$26,26,FALSE)</f>
        <v>-4.4922819308067519E-2</v>
      </c>
      <c r="L21">
        <f>HLOOKUP(B21,'Yearly returns'!$B$1:$V$128,126,FALSE)</f>
        <v>-44.664490000000001</v>
      </c>
      <c r="M21">
        <f t="shared" si="0"/>
        <v>12.3981781855615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5.1889795999999997</v>
      </c>
      <c r="H22" cm="1">
        <f t="array" ref="H22">_xll.FDS(B22,"FG_ROE(0)")</f>
        <v>9.9417200332159901</v>
      </c>
      <c r="I22">
        <f>HLOOKUP(B22,'Index ROE'!$B$1:$V$25,24,FALSE)</f>
        <v>11.9967853551854</v>
      </c>
      <c r="J22" cm="1">
        <f t="array" ref="J22">_xll.FDS(B22, "FMA_RBICS_REV_CURRENT(30, LOC, ""PORTAGG"")")</f>
        <v>43.187260278783803</v>
      </c>
      <c r="K22" s="77">
        <f>HLOOKUP(B22,'Index earnings'!$A$1:$V$26,26,FALSE)</f>
        <v>-1.602793246050882E-2</v>
      </c>
      <c r="L22">
        <f>HLOOKUP(B22,'Yearly returns'!$B$1:$V$128,126,FALSE)</f>
        <v>-28.765308000000001</v>
      </c>
      <c r="M22">
        <f t="shared" si="0"/>
        <v>6.8078057551854005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7834495.5</v>
      </c>
      <c r="E3" cm="1">
        <f t="array" ref="E3">_xll.FDS(C3,"FMA_COS_UP(""EPS"",""1M"",+1,NOW,,,""PORTAGG"",""MEANR"")")</f>
        <v>121</v>
      </c>
      <c r="F3" cm="1">
        <f t="array" ref="F3">_xll.FDS(C3,"FMA_COS_DOWN(""EPS"",""1M"",+1,NOW,,,""PORTAGG"",""MEANR"")")</f>
        <v>295</v>
      </c>
      <c r="G3" cm="1">
        <f t="array" ref="G3">_xll.FDS(A3,"SIZE(FG_CONSTITUENTS)")</f>
        <v>519</v>
      </c>
      <c r="H3" s="9">
        <f t="shared" ref="H3:H23" si="0">E3/$G3</f>
        <v>0.23314065510597304</v>
      </c>
      <c r="I3" s="9">
        <f t="shared" ref="I3:I23" si="1">F3/$G3</f>
        <v>0.5684007707129094</v>
      </c>
      <c r="J3" s="9">
        <f t="shared" ref="J3:J23" si="2">H3-I3</f>
        <v>-0.33526011560693636</v>
      </c>
      <c r="K3" s="5" cm="1">
        <f t="array" ref="K3">_xll.FDS(A3,"FMA_PCT_ABOVE_MAVG(200,0,,,,""PORTAGG"")")/100</f>
        <v>0.51830443159922901</v>
      </c>
      <c r="L3" s="41" cm="1">
        <f t="array" ref="L3">_xll.FDSB(A3,"PERCENT_CHANGE(FMA_EPS(+1,0,,,,""PORTAGG"",""MEAN""),FMA_EPS(+1,-1AM,,,,""PORTAGG"",""MEAN""))")</f>
        <v>-3.2328931506070102</v>
      </c>
      <c r="M3" s="41" cm="1">
        <f t="array" ref="M3">_xll.FDSB(A3,"PERCENT_CHANGE(FMA_EPS(+1,0,,,,""PORTAGG"",""MEAN""),FMA_EPS(+1,-3AM,,,,""PORTAGG"",""MEAN""))")</f>
        <v>-10.936272491593</v>
      </c>
      <c r="N3" s="3" cm="1">
        <f t="array" ref="N3">_xll.FDS(C3,"FG_TOTAL_RETURNC(0,-1AM)")</f>
        <v>4.1729810000000001</v>
      </c>
      <c r="O3" s="3" cm="1">
        <f t="array" ref="O3">_xll.FDS(C3,"FG_TOTAL_RETURNC(0,-3AM)")</f>
        <v>8.2380659999999999</v>
      </c>
      <c r="P3" s="3" cm="1">
        <f t="array" ref="P3">_xll.FDS(C3,"FG_TOTAL_RETURNC(0,-6AM)")</f>
        <v>3.516686</v>
      </c>
      <c r="Q3" s="9" cm="1">
        <f t="array" ref="Q3">_xll.FDS(C3,"P_PRICE(0)/P_PRICE_HIGH_PR(0,,,,,,""PRICE"",""INTRA"",""52W"")")</f>
        <v>0.87928269999999997</v>
      </c>
      <c r="R3" s="9" cm="1">
        <f t="array" ref="R3">_xll.FDS(C3,"P_PRICE(0)/P_PRICE_low_PR(0,,,,,,""PRICE"",""INTRA"",""52W"")-1")</f>
        <v>0.19235766000000001</v>
      </c>
      <c r="S3" s="3" cm="1">
        <f t="array" ref="S3">_xll.FDS(C3,"FG_TOTAL_RETURNC(0,-12AM)")</f>
        <v>-8.1560369999999995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59</v>
      </c>
      <c r="X3" s="4" cm="1">
        <f t="array" ref="X3">_xlfn.PERCENTRANK.EXC(_xlfn._xlws.FILTER($P$3:$P$23, ISNUMBER($P$3:$P$23)),P3)*100</f>
        <v>27.200000000000003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27.200000000000003</v>
      </c>
      <c r="AA3" s="4" cm="1">
        <f t="array" ref="AA3">_xlfn.PERCENTRANK.EXC(_xlfn._xlws.FILTER($H$3:$H$23, ISNUMBER($H$3:$H$23)),H3)*100</f>
        <v>22.7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4.5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31.3</v>
      </c>
      <c r="AJ3" s="3" cm="1">
        <f t="array" aca="1" ref="AJ3" ca="1">_xlfn.PERCENTRANK.EXC(_xlfn._xlws.FILTER($AH$3:$AH$23, ISNUMBER($AH$3:$AH$23)),AH3)*100</f>
        <v>36.299999999999997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154403.25</v>
      </c>
      <c r="E4" cm="1">
        <f t="array" ref="E4">_xll.FDS(C4,"FMA_COS_UP(""EPS"",""1M"",+1,NOW,,,""PORTAGG"",""MEANR"")")</f>
        <v>14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0.48275862068965519</v>
      </c>
      <c r="I4" s="9">
        <f t="shared" si="1"/>
        <v>0.34482758620689657</v>
      </c>
      <c r="J4" s="9">
        <f t="shared" si="2"/>
        <v>0.13793103448275862</v>
      </c>
      <c r="K4" s="5" cm="1">
        <f t="array" ref="K4">_xll.FDS(A4,"FMA_PCT_ABOVE_MAVG(200,0,,,,""PORTAGG"")")/100</f>
        <v>0.75862068965517193</v>
      </c>
      <c r="L4" s="41" cm="1">
        <f t="array" ref="L4">_xll.FDSB(A4,"PERCENT_CHANGE(FMA_EPS(+1,0,,,,""PORTAGG"",""MEAN""),FMA_EPS(+1,-1AM,,,,""PORTAGG"",""MEAN""))")</f>
        <v>9.6257394473885007</v>
      </c>
      <c r="M4" s="41" cm="1">
        <f t="array" ref="M4">_xll.FDSB(A4,"PERCENT_CHANGE(FMA_EPS(+1,0,,,,""PORTAGG"",""MEAN""),FMA_EPS(+1,-3AM,,,,""PORTAGG"",""MEAN""))")</f>
        <v>15.766995105475401</v>
      </c>
      <c r="N4" s="3" cm="1">
        <f t="array" ref="N4">_xll.FDS(C4,"FG_TOTAL_RETURNC(0,-1AM)")</f>
        <v>12.900734</v>
      </c>
      <c r="O4" s="3" cm="1">
        <f t="array" ref="O4">_xll.FDS(C4,"FG_TOTAL_RETURNC(0,-3AM)")</f>
        <v>14.268959000000001</v>
      </c>
      <c r="P4" s="3" cm="1">
        <f t="array" ref="P4">_xll.FDS(C4,"FG_TOTAL_RETURNC(0,-6AM)")</f>
        <v>12.972534</v>
      </c>
      <c r="Q4" s="9" cm="1">
        <f t="array" ref="Q4">_xll.FDS(C4,"P_PRICE(0)/P_PRICE_HIGH_PR(0,,,,,,""PRICE"",""INTRA"",""52W"")")</f>
        <v>0.91172796</v>
      </c>
      <c r="R4" s="9" cm="1">
        <f t="array" ref="R4">_xll.FDS(C4,"P_PRICE(0)/P_PRICE_low_PR(0,,,,,,""PRICE"",""INTRA"",""52W"")-1")</f>
        <v>0.23489641999999999</v>
      </c>
      <c r="S4" s="3" cm="1">
        <f t="array" ref="S4">_xll.FDS(C4,"FG_TOTAL_RETURNC(0,-12AM)")</f>
        <v>2.3447155999999998</v>
      </c>
      <c r="T4" s="4" cm="1">
        <f t="array" ref="T4">_xlfn.PERCENTRANK.EXC(_xlfn._xlws.FILTER($R$3:$R$23, ISNUMBER($R$3:$R$23)),R4)*100</f>
        <v>63.6</v>
      </c>
      <c r="U4" s="4">
        <f t="shared" si="3"/>
        <v>36.4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81.8</v>
      </c>
      <c r="X4" s="4" cm="1">
        <f t="array" ref="X4">_xlfn.PERCENTRANK.EXC(_xlfn._xlws.FILTER($P$3:$P$23, ISNUMBER($P$3:$P$23)),P4)*100</f>
        <v>68.100000000000009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77.2</v>
      </c>
      <c r="AA4" s="4" cm="1">
        <f t="array" ref="AA4">_xlfn.PERCENTRANK.EXC(_xlfn._xlws.FILTER($H$3:$H$23, ISNUMBER($H$3:$H$23)),H4)*100</f>
        <v>77.2</v>
      </c>
      <c r="AB4" s="4" cm="1">
        <f t="array" ref="AB4">_xlfn.PERCENTRANK.EXC(_xlfn._xlws.FILTER($J$3:$J$23, ISNUMBER($J$3:$J$23)),J4)*100</f>
        <v>72.7</v>
      </c>
      <c r="AC4" s="4">
        <f t="shared" si="4"/>
        <v>95.399999999999991</v>
      </c>
      <c r="AD4" s="4">
        <f t="shared" si="5"/>
        <v>95.399999999999991</v>
      </c>
      <c r="AE4" s="4">
        <f t="shared" si="6"/>
        <v>22.7</v>
      </c>
      <c r="AF4" s="4">
        <f>'Economic Momentum'!Q5</f>
        <v>54.500000000000007</v>
      </c>
      <c r="AG4" s="4">
        <f ca="1">'Economic Momentum'!R5</f>
        <v>50</v>
      </c>
      <c r="AH4" s="4">
        <f t="shared" ca="1" si="7"/>
        <v>57.69</v>
      </c>
      <c r="AJ4" s="3" cm="1">
        <f t="array" aca="1" ref="AJ4" ca="1">_xlfn.PERCENTRANK.EXC(_xlfn._xlws.FILTER($AH$3:$AH$23, ISNUMBER($AH$3:$AH$23)),AH4)*100</f>
        <v>54.500000000000007</v>
      </c>
      <c r="AK4">
        <f t="shared" si="8"/>
        <v>4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684105.25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30</v>
      </c>
      <c r="G5" cm="1">
        <f t="array" ref="G5">_xll.FDS(A5,"SIZE(FG_CONSTITUENTS)")</f>
        <v>77</v>
      </c>
      <c r="H5" s="9">
        <f t="shared" si="0"/>
        <v>0.23376623376623376</v>
      </c>
      <c r="I5" s="9">
        <f t="shared" si="1"/>
        <v>0.38961038961038963</v>
      </c>
      <c r="J5" s="9">
        <f t="shared" si="2"/>
        <v>-0.15584415584415587</v>
      </c>
      <c r="K5" s="5" cm="1">
        <f t="array" ref="K5">_xll.FDS(A5,"FMA_PCT_ABOVE_MAVG(200,0,,,,""PORTAGG"")")/100</f>
        <v>0.27631578947368401</v>
      </c>
      <c r="L5" s="41" cm="1">
        <f t="array" ref="L5">_xll.FDSB(A5,"PERCENT_CHANGE(FMA_EPS(+1,0,,,,""PORTAGG"",""MEAN""),FMA_EPS(+1,-1AM,,,,""PORTAGG"",""MEAN""))")</f>
        <v>1.62195897350829</v>
      </c>
      <c r="M5" s="41" cm="1">
        <f t="array" ref="M5">_xll.FDSB(A5,"PERCENT_CHANGE(FMA_EPS(+1,0,,,,""PORTAGG"",""MEAN""),FMA_EPS(+1,-3AM,,,,""PORTAGG"",""MEAN""))")</f>
        <v>0.13940304230368</v>
      </c>
      <c r="N5" s="3" cm="1">
        <f t="array" ref="N5">_xll.FDS(C5,"FG_TOTAL_RETURNC(0,-1AM)")</f>
        <v>2.4038434</v>
      </c>
      <c r="O5" s="3" cm="1">
        <f t="array" ref="O5">_xll.FDS(C5,"FG_TOTAL_RETURNC(0,-3AM)")</f>
        <v>-6.3324569999999998</v>
      </c>
      <c r="P5" s="3" cm="1">
        <f t="array" ref="P5">_xll.FDS(C5,"FG_TOTAL_RETURNC(0,-6AM)")</f>
        <v>-0.72956679999999996</v>
      </c>
      <c r="Q5" s="9" cm="1">
        <f t="array" ref="Q5">_xll.FDS(C5,"P_PRICE(0)/P_PRICE_HIGH_PR(0,,,,,,""PRICE"",""INTRA"",""52W"")")</f>
        <v>0.88898164000000002</v>
      </c>
      <c r="R5" s="9" cm="1">
        <f t="array" ref="R5">_xll.FDS(C5,"P_PRICE(0)/P_PRICE_low_PR(0,,,,,,""PRICE"",""INTRA"",""52W"")-1")</f>
        <v>6.7936780000000002E-2</v>
      </c>
      <c r="S5" s="3" cm="1">
        <f t="array" ref="S5">_xll.FDS(C5,"FG_TOTAL_RETURNC(0,-12AM)")</f>
        <v>-6.8138240000000003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22.7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18.099999999999998</v>
      </c>
      <c r="Y5" s="200" cm="1">
        <f t="array" ref="Y5">_xlfn.PERCENTRANK.EXC(_xlfn._xlws.FILTER($S$3:$S$23, ISNUMBER($S$3:$S$23)),S5)*100</f>
        <v>13.600000000000001</v>
      </c>
      <c r="Z5" s="4" cm="1">
        <f t="array" ref="Z5">_xlfn.PERCENTRANK.EXC(_xlfn._xlws.FILTER($K$3:$K$23, ISNUMBER($K$3:$K$23)),K5)*100</f>
        <v>4.5</v>
      </c>
      <c r="AA5" s="4" cm="1">
        <f t="array" ref="AA5">_xlfn.PERCENTRANK.EXC(_xlfn._xlws.FILTER($H$3:$H$23, ISNUMBER($H$3:$H$23)),H5)*100</f>
        <v>27.200000000000003</v>
      </c>
      <c r="AB5" s="4" cm="1">
        <f t="array" ref="AB5">_xlfn.PERCENTRANK.EXC(_xlfn._xlws.FILTER($J$3:$J$23, ISNUMBER($J$3:$J$23)),J5)*100</f>
        <v>22.7</v>
      </c>
      <c r="AC5" s="4">
        <f t="shared" si="4"/>
        <v>36.299999999999997</v>
      </c>
      <c r="AD5" s="4">
        <f t="shared" si="5"/>
        <v>40.9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15.86</v>
      </c>
      <c r="AJ5" s="3" cm="1">
        <f t="array" aca="1" ref="AJ5" ca="1">_xlfn.PERCENTRANK.EXC(_xlfn._xlws.FILTER($AH$3:$AH$23, ISNUMBER($AH$3:$AH$23)),AH5)*100</f>
        <v>4.5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207954.52</v>
      </c>
      <c r="E6" cm="1">
        <f t="array" ref="E6">_xll.FDS(C6,"FMA_COS_UP(""EPS"",""1M"",+1,NOW,,,""PORTAGG"",""MEANR"")")</f>
        <v>19</v>
      </c>
      <c r="F6" cm="1">
        <f t="array" ref="F6">_xll.FDS(C6,"FMA_COS_DOWN(""EPS"",""1M"",+1,NOW,,,""PORTAGG"",""MEANR"")")</f>
        <v>9</v>
      </c>
      <c r="G6" cm="1">
        <f t="array" ref="G6">_xll.FDS(A6,"SIZE(FG_CONSTITUENTS)")</f>
        <v>35</v>
      </c>
      <c r="H6" s="9">
        <f t="shared" si="0"/>
        <v>0.54285714285714282</v>
      </c>
      <c r="I6" s="9">
        <f t="shared" si="1"/>
        <v>0.25714285714285712</v>
      </c>
      <c r="J6" s="9">
        <f t="shared" si="2"/>
        <v>0.2857142857142857</v>
      </c>
      <c r="K6" s="5" cm="1">
        <f t="array" ref="K6">_xll.FDS(A6,"FMA_PCT_ABOVE_MAVG(200,0,,,,""PORTAGG"")")/100</f>
        <v>0.42857142857142899</v>
      </c>
      <c r="L6" s="41" cm="1">
        <f t="array" ref="L6">_xll.FDSB(A6,"PERCENT_CHANGE(FMA_EPS(+1,0,,,,""PORTAGG"",""MEAN""),FMA_EPS(+1,-1AM,,,,""PORTAGG"",""MEAN""))")</f>
        <v>2.0670972430976402</v>
      </c>
      <c r="M6" s="41" cm="1">
        <f t="array" ref="M6">_xll.FDSB(A6,"PERCENT_CHANGE(FMA_EPS(+1,0,,,,""PORTAGG"",""MEAN""),FMA_EPS(+1,-3AM,,,,""PORTAGG"",""MEAN""))")</f>
        <v>-1.1077944471383201</v>
      </c>
      <c r="N6" s="3" cm="1">
        <f t="array" ref="N6">_xll.FDS(C6,"FG_TOTAL_RETURNC(0,-1AM)")</f>
        <v>4.2638780000000001</v>
      </c>
      <c r="O6" s="3" cm="1">
        <f t="array" ref="O6">_xll.FDS(C6,"FG_TOTAL_RETURNC(0,-3AM)")</f>
        <v>-5.8823585999999999</v>
      </c>
      <c r="P6" s="3" cm="1">
        <f t="array" ref="P6">_xll.FDS(C6,"FG_TOTAL_RETURNC(0,-6AM)")</f>
        <v>4.7828793999999997</v>
      </c>
      <c r="Q6" s="9" cm="1">
        <f t="array" ref="Q6">_xll.FDS(C6,"P_PRICE(0)/P_PRICE_HIGH_PR(0,,,,,,""PRICE"",""INTRA"",""52W"")")</f>
        <v>0.92340577000000001</v>
      </c>
      <c r="R6" s="9" cm="1">
        <f t="array" ref="R6">_xll.FDS(C6,"P_PRICE(0)/P_PRICE_low_PR(0,,,,,,""PRICE"",""INTRA"",""52W"")-1")</f>
        <v>0.11965442</v>
      </c>
      <c r="S6" s="3" cm="1">
        <f t="array" ref="S6">_xll.FDS(C6,"FG_TOTAL_RETURNC(0,-12AM)")</f>
        <v>7.1144104E-2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40.9</v>
      </c>
      <c r="W6" s="4" cm="1">
        <f t="array" ref="W6">_xlfn.PERCENTRANK.EXC(_xlfn._xlws.FILTER($O$3:$O$23, ISNUMBER($O$3:$O$23)),O6)*100</f>
        <v>9</v>
      </c>
      <c r="X6" s="4" cm="1">
        <f t="array" ref="X6">_xlfn.PERCENTRANK.EXC(_xlfn._xlws.FILTER($P$3:$P$23, ISNUMBER($P$3:$P$23)),P6)*100</f>
        <v>36.299999999999997</v>
      </c>
      <c r="Y6" s="200" cm="1">
        <f t="array" ref="Y6">_xlfn.PERCENTRANK.EXC(_xlfn._xlws.FILTER($S$3:$S$23, ISNUMBER($S$3:$S$23)),S6)*100</f>
        <v>22.7</v>
      </c>
      <c r="Z6" s="4" cm="1">
        <f t="array" ref="Z6">_xlfn.PERCENTRANK.EXC(_xlfn._xlws.FILTER($K$3:$K$23, ISNUMBER($K$3:$K$23)),K6)*100</f>
        <v>22.7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95.399999999999991</v>
      </c>
      <c r="AC6" s="4">
        <f t="shared" si="4"/>
        <v>54.500000000000007</v>
      </c>
      <c r="AD6" s="4">
        <f t="shared" si="5"/>
        <v>31.8</v>
      </c>
      <c r="AE6" s="4">
        <f t="shared" si="6"/>
        <v>27.200000000000003</v>
      </c>
      <c r="AF6" s="4">
        <f>'Economic Momentum'!Q7</f>
        <v>72.7</v>
      </c>
      <c r="AG6" s="4">
        <f ca="1">'Economic Momentum'!R7</f>
        <v>4.5</v>
      </c>
      <c r="AH6" s="4">
        <f t="shared" ca="1" si="7"/>
        <v>29.949999999999996</v>
      </c>
      <c r="AJ6" s="3" cm="1">
        <f t="array" aca="1" ref="AJ6" ca="1">_xlfn.PERCENTRANK.EXC(_xlfn._xlws.FILTER($AH$3:$AH$23, ISNUMBER($AH$3:$AH$23)),AH6)*100</f>
        <v>31.8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215499.81</v>
      </c>
      <c r="E7" cm="1">
        <f t="array" ref="E7">_xll.FDS(C7,"FMA_COS_UP(""EPS"",""1M"",+1,NOW,,,""PORTAGG"",""MEANR"")")</f>
        <v>8</v>
      </c>
      <c r="F7" cm="1">
        <f t="array" ref="F7">_xll.FDS(C7,"FMA_COS_DOWN(""EPS"",""1M"",+1,NOW,,,""PORTAGG"",""MEANR"")")</f>
        <v>13</v>
      </c>
      <c r="G7" cm="1">
        <f t="array" ref="G7">_xll.FDS(A7,"SIZE(FG_CONSTITUENTS)")</f>
        <v>33</v>
      </c>
      <c r="H7" s="9">
        <f t="shared" si="0"/>
        <v>0.24242424242424243</v>
      </c>
      <c r="I7" s="9">
        <f t="shared" si="1"/>
        <v>0.39393939393939392</v>
      </c>
      <c r="J7" s="9">
        <f t="shared" si="2"/>
        <v>-0.15151515151515149</v>
      </c>
      <c r="K7" s="5" cm="1">
        <f t="array" ref="K7">_xll.FDS(A7,"FMA_PCT_ABOVE_MAVG(200,0,,,,""PORTAGG"")")/100</f>
        <v>0.72727272727272707</v>
      </c>
      <c r="L7" s="41" cm="1">
        <f t="array" ref="L7">_xll.FDSB(A7,"PERCENT_CHANGE(FMA_EPS(+1,0,,,,""PORTAGG"",""MEAN""),FMA_EPS(+1,-1AM,,,,""PORTAGG"",""MEAN""))")</f>
        <v>4.2668708116201399</v>
      </c>
      <c r="M7" s="41" cm="1">
        <f t="array" ref="M7">_xll.FDSB(A7,"PERCENT_CHANGE(FMA_EPS(+1,0,,,,""PORTAGG"",""MEAN""),FMA_EPS(+1,-3AM,,,,""PORTAGG"",""MEAN""))")</f>
        <v>11.0392251492922</v>
      </c>
      <c r="N7" s="3" cm="1">
        <f t="array" ref="N7">_xll.FDS(C7,"FG_TOTAL_RETURNC(0,-1AM)")</f>
        <v>12.87086</v>
      </c>
      <c r="O7" s="3" cm="1">
        <f t="array" ref="O7">_xll.FDS(C7,"FG_TOTAL_RETURNC(0,-3AM)")</f>
        <v>14.317285999999999</v>
      </c>
      <c r="P7" s="3" cm="1">
        <f t="array" ref="P7">_xll.FDS(C7,"FG_TOTAL_RETURNC(0,-6AM)")</f>
        <v>23.38382</v>
      </c>
      <c r="Q7" s="9" cm="1">
        <f t="array" ref="Q7">_xll.FDS(C7,"P_PRICE(0)/P_PRICE_HIGH_PR(0,,,,,,""PRICE"",""INTRA"",""52W"")")</f>
        <v>0.99845623999999999</v>
      </c>
      <c r="R7" s="9" cm="1">
        <f t="array" ref="R7">_xll.FDS(C7,"P_PRICE(0)/P_PRICE_low_PR(0,,,,,,""PRICE"",""INTRA"",""52W"")-1")</f>
        <v>0.57551764999999999</v>
      </c>
      <c r="S7" s="3" cm="1">
        <f t="array" ref="S7">_xll.FDS(C7,"FG_TOTAL_RETURNC(0,-12AM)")</f>
        <v>50.26088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90.9</v>
      </c>
      <c r="W7" s="4" cm="1">
        <f t="array" ref="W7">_xlfn.PERCENTRANK.EXC(_xlfn._xlws.FILTER($O$3:$O$23, ISNUMBER($O$3:$O$23)),O7)*100</f>
        <v>86.3</v>
      </c>
      <c r="X7" s="4" cm="1">
        <f t="array" ref="X7">_xlfn.PERCENTRANK.EXC(_xlfn._xlws.FILTER($P$3:$P$23, ISNUMBER($P$3:$P$23)),P7)*100</f>
        <v>86.3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72.7</v>
      </c>
      <c r="AA7" s="4" cm="1">
        <f t="array" ref="AA7">_xlfn.PERCENTRANK.EXC(_xlfn._xlws.FILTER($H$3:$H$23, ISNUMBER($H$3:$H$23)),H7)*100</f>
        <v>31.8</v>
      </c>
      <c r="AB7" s="4" cm="1">
        <f t="array" ref="AB7">_xlfn.PERCENTRANK.EXC(_xlfn._xlws.FILTER($J$3:$J$23, ISNUMBER($J$3:$J$23)),J7)*100</f>
        <v>27.200000000000003</v>
      </c>
      <c r="AC7" s="4">
        <f t="shared" si="4"/>
        <v>77.2</v>
      </c>
      <c r="AD7" s="4">
        <f t="shared" si="5"/>
        <v>86.3</v>
      </c>
      <c r="AE7" s="4">
        <f t="shared" si="6"/>
        <v>31.8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88.14</v>
      </c>
      <c r="AJ7" s="3" cm="1">
        <f t="array" aca="1" ref="AJ7" ca="1">_xlfn.PERCENTRANK.EXC(_xlfn._xlws.FILTER($AH$3:$AH$23, ISNUMBER($AH$3:$AH$23)),AH7)*100</f>
        <v>95.399999999999991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38329.241999999998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6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0.23076923076923078</v>
      </c>
      <c r="J8" s="9">
        <f t="shared" si="2"/>
        <v>0.19230769230769229</v>
      </c>
      <c r="K8" s="5" cm="1">
        <f t="array" ref="K8">_xll.FDS(A8,"FMA_PCT_ABOVE_MAVG(200,0,,,,""PORTAGG"")")/100</f>
        <v>0.80769230769230804</v>
      </c>
      <c r="L8" s="41" cm="1">
        <f t="array" ref="L8">_xll.FDSB(A8,"PERCENT_CHANGE(FMA_EPS(+1,0,,,,""PORTAGG"",""MEAN""),FMA_EPS(+1,-1AM,,,,""PORTAGG"",""MEAN""))")</f>
        <v>0.171876141025044</v>
      </c>
      <c r="M8" s="41" cm="1">
        <f t="array" ref="M8">_xll.FDSB(A8,"PERCENT_CHANGE(FMA_EPS(+1,0,,,,""PORTAGG"",""MEAN""),FMA_EPS(+1,-3AM,,,,""PORTAGG"",""MEAN""))")</f>
        <v>1.4878884044624701</v>
      </c>
      <c r="N8" s="3" cm="1">
        <f t="array" ref="N8">_xll.FDS(C8,"FG_TOTAL_RETURNC(0,-1AM)")</f>
        <v>11.932337</v>
      </c>
      <c r="O8" s="3" cm="1">
        <f t="array" ref="O8">_xll.FDS(C8,"FG_TOTAL_RETURNC(0,-3AM)")</f>
        <v>25.787234999999999</v>
      </c>
      <c r="P8" s="3" cm="1">
        <f t="array" ref="P8">_xll.FDS(C8,"FG_TOTAL_RETURNC(0,-6AM)")</f>
        <v>46.572220000000002</v>
      </c>
      <c r="Q8" s="9" cm="1">
        <f t="array" ref="Q8">_xll.FDS(C8,"P_PRICE(0)/P_PRICE_HIGH_PR(0,,,,,,""PRICE"",""INTRA"",""52W"")")</f>
        <v>0.99413883999999997</v>
      </c>
      <c r="R8" s="9" cm="1">
        <f t="array" ref="R8">_xll.FDS(C8,"P_PRICE(0)/P_PRICE_low_PR(0,,,,,,""PRICE"",""INTRA"",""52W"")-1")</f>
        <v>0.54465839999999999</v>
      </c>
      <c r="S8" s="3" cm="1">
        <f t="array" ref="S8">_xll.FDS(C8,"FG_TOTAL_RETURNC(0,-12AM)")</f>
        <v>50.204265999999997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72.7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63.6</v>
      </c>
      <c r="AB8" s="4" cm="1">
        <f t="array" ref="AB8">_xlfn.PERCENTRANK.EXC(_xlfn._xlws.FILTER($J$3:$J$23, ISNUMBER($J$3:$J$23)),J8)*100</f>
        <v>86.3</v>
      </c>
      <c r="AC8" s="4">
        <f t="shared" si="4"/>
        <v>18.099999999999998</v>
      </c>
      <c r="AD8" s="4">
        <f t="shared" si="5"/>
        <v>54.500000000000007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50</v>
      </c>
      <c r="AH8" s="4">
        <f t="shared" ca="1" si="7"/>
        <v>86.32</v>
      </c>
      <c r="AJ8" s="3" cm="1">
        <f t="array" aca="1" ref="AJ8" ca="1">_xlfn.PERCENTRANK.EXC(_xlfn._xlws.FILTER($AH$3:$AH$23, ISNUMBER($AH$3:$AH$23)),AH8)*100</f>
        <v>90.9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401025.8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11</v>
      </c>
      <c r="G9" cm="1">
        <f t="array" ref="G9">_xll.FDS(A9,"SIZE(FG_CONSTITUENTS)")</f>
        <v>33</v>
      </c>
      <c r="H9" s="9">
        <f t="shared" si="0"/>
        <v>0.30303030303030304</v>
      </c>
      <c r="I9" s="9">
        <f t="shared" si="1"/>
        <v>0.33333333333333331</v>
      </c>
      <c r="J9" s="9">
        <f t="shared" si="2"/>
        <v>-3.0303030303030276E-2</v>
      </c>
      <c r="K9" s="5" cm="1">
        <f t="array" ref="K9">_xll.FDS(A9,"FMA_PCT_ABOVE_MAVG(200,0,,,,""PORTAGG"")")/100</f>
        <v>0.78787878787878796</v>
      </c>
      <c r="L9" s="41" cm="1">
        <f t="array" ref="L9">_xll.FDSB(A9,"PERCENT_CHANGE(FMA_EPS(+1,0,,,,""PORTAGG"",""MEAN""),FMA_EPS(+1,-1AM,,,,""PORTAGG"",""MEAN""))")</f>
        <v>3.21618608092145</v>
      </c>
      <c r="M9" s="41" cm="1">
        <f t="array" ref="M9">_xll.FDSB(A9,"PERCENT_CHANGE(FMA_EPS(+1,0,,,,""PORTAGG"",""MEAN""),FMA_EPS(+1,-3AM,,,,""PORTAGG"",""MEAN""))")</f>
        <v>3.4091409631213998</v>
      </c>
      <c r="N9" s="3" cm="1">
        <f t="array" ref="N9">_xll.FDS(C9,"FG_TOTAL_RETURNC(0,-1AM)")</f>
        <v>8.1784359999999996</v>
      </c>
      <c r="O9" s="3" cm="1">
        <f t="array" ref="O9">_xll.FDS(C9,"FG_TOTAL_RETURNC(0,-3AM)")</f>
        <v>8.7850570000000001</v>
      </c>
      <c r="P9" s="3" cm="1">
        <f t="array" ref="P9">_xll.FDS(C9,"FG_TOTAL_RETURNC(0,-6AM)")</f>
        <v>10.967088</v>
      </c>
      <c r="Q9" s="9" cm="1">
        <f t="array" ref="Q9">_xll.FDS(C9,"P_PRICE(0)/P_PRICE_HIGH_PR(0,,,,,,""PRICE"",""INTRA"",""52W"")")</f>
        <v>0.99871310000000002</v>
      </c>
      <c r="R9" s="9" cm="1">
        <f t="array" ref="R9">_xll.FDS(C9,"P_PRICE(0)/P_PRICE_low_PR(0,,,,,,""PRICE"",""INTRA"",""52W"")-1")</f>
        <v>0.17338717000000001</v>
      </c>
      <c r="S9" s="3" cm="1">
        <f t="array" ref="S9">_xll.FDS(C9,"FG_TOTAL_RETURNC(0,-12AM)")</f>
        <v>11.666893999999999</v>
      </c>
      <c r="T9" s="4" cm="1">
        <f t="array" ref="T9">_xlfn.PERCENTRANK.EXC(_xlfn._xlws.FILTER($R$3:$R$23, ISNUMBER($R$3:$R$23)),R9)*100</f>
        <v>36.299999999999997</v>
      </c>
      <c r="U9" s="4">
        <f t="shared" si="3"/>
        <v>63.7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54.500000000000007</v>
      </c>
      <c r="Y9" s="200" cm="1">
        <f t="array" ref="Y9">_xlfn.PERCENTRANK.EXC(_xlfn._xlws.FILTER($S$3:$S$23, ISNUMBER($S$3:$S$23)),S9)*100</f>
        <v>54.500000000000007</v>
      </c>
      <c r="Z9" s="4" cm="1">
        <f t="array" ref="Z9">_xlfn.PERCENTRANK.EXC(_xlfn._xlws.FILTER($K$3:$K$23, ISNUMBER($K$3:$K$23)),K9)*100</f>
        <v>81.8</v>
      </c>
      <c r="AA9" s="4" cm="1">
        <f t="array" ref="AA9">_xlfn.PERCENTRANK.EXC(_xlfn._xlws.FILTER($H$3:$H$23, ISNUMBER($H$3:$H$23)),H9)*100</f>
        <v>40.9</v>
      </c>
      <c r="AB9" s="4" cm="1">
        <f t="array" ref="AB9">_xlfn.PERCENTRANK.EXC(_xlfn._xlws.FILTER($J$3:$J$23, ISNUMBER($J$3:$J$23)),J9)*100</f>
        <v>54.500000000000007</v>
      </c>
      <c r="AC9" s="4">
        <f t="shared" si="4"/>
        <v>59</v>
      </c>
      <c r="AD9" s="4">
        <f t="shared" si="5"/>
        <v>63.6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73.59</v>
      </c>
      <c r="AJ9" s="3" cm="1">
        <f t="array" aca="1" ref="AJ9" ca="1">_xlfn.PERCENTRANK.EXC(_xlfn._xlws.FILTER($AH$3:$AH$23, ISNUMBER($AH$3:$AH$23)),AH9)*100</f>
        <v>81.8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2280745</v>
      </c>
      <c r="E10" cm="1">
        <f t="array" ref="E10">_xll.FDS(C10,"FMA_COS_UP(""EPS"",""1M"",+1,NOW,,,""PORTAGG"",""MEANR"")")</f>
        <v>43</v>
      </c>
      <c r="F10" cm="1">
        <f t="array" ref="F10">_xll.FDS(C10,"FMA_COS_DOWN(""EPS"",""1M"",+1,NOW,,,""PORTAGG"",""MEANR"")")</f>
        <v>33</v>
      </c>
      <c r="G10" cm="1">
        <f t="array" ref="G10">_xll.FDS(A10,"SIZE(FG_CONSTITUENTS)")</f>
        <v>91</v>
      </c>
      <c r="H10" s="9">
        <f t="shared" si="0"/>
        <v>0.47252747252747251</v>
      </c>
      <c r="I10" s="9">
        <f t="shared" si="1"/>
        <v>0.36263736263736263</v>
      </c>
      <c r="J10" s="9">
        <f t="shared" si="2"/>
        <v>0.10989010989010989</v>
      </c>
      <c r="K10" s="5" cm="1">
        <f t="array" ref="K10">_xll.FDS(A10,"FMA_PCT_ABOVE_MAVG(200,0,,,,""PORTAGG"")")/100</f>
        <v>0.72222222222222199</v>
      </c>
      <c r="L10" s="41" cm="1">
        <f t="array" ref="L10">_xll.FDSB(A10,"PERCENT_CHANGE(FMA_EPS(+1,0,,,,""PORTAGG"",""MEAN""),FMA_EPS(+1,-1AM,,,,""PORTAGG"",""MEAN""))")</f>
        <v>3.58040463894854</v>
      </c>
      <c r="M10" s="41" cm="1">
        <f t="array" ref="M10">_xll.FDSB(A10,"PERCENT_CHANGE(FMA_EPS(+1,0,,,,""PORTAGG"",""MEAN""),FMA_EPS(+1,-3AM,,,,""PORTAGG"",""MEAN""))")</f>
        <v>-1.5477004003768</v>
      </c>
      <c r="N10" s="3" cm="1">
        <f t="array" ref="N10">_xll.FDS(C10,"FG_TOTAL_RETURNC(0,-1AM)")</f>
        <v>8.8385940000000005</v>
      </c>
      <c r="O10" s="3" cm="1">
        <f t="array" ref="O10">_xll.FDS(C10,"FG_TOTAL_RETURNC(0,-3AM)")</f>
        <v>10.609674</v>
      </c>
      <c r="P10" s="3" cm="1">
        <f t="array" ref="P10">_xll.FDS(C10,"FG_TOTAL_RETURNC(0,-6AM)")</f>
        <v>20.150099999999998</v>
      </c>
      <c r="Q10" s="9" cm="1">
        <f t="array" ref="Q10">_xll.FDS(C10,"P_PRICE(0)/P_PRICE_HIGH_PR(0,,,,,,""PRICE"",""INTRA"",""52W"")")</f>
        <v>0.99279459999999997</v>
      </c>
      <c r="R10" s="9" cm="1">
        <f t="array" ref="R10">_xll.FDS(C10,"P_PRICE(0)/P_PRICE_low_PR(0,,,,,,""PRICE"",""INTRA"",""52W"")-1")</f>
        <v>0.2102077</v>
      </c>
      <c r="S10" s="3" cm="1">
        <f t="array" ref="S10">_xll.FDS(C10,"FG_TOTAL_RETURNC(0,-12AM)")</f>
        <v>27.451312999999999</v>
      </c>
      <c r="T10" s="4" cm="1">
        <f t="array" ref="T10">_xlfn.PERCENTRANK.EXC(_xlfn._xlws.FILTER($R$3:$R$23, ISNUMBER($R$3:$R$23)),R10)*100</f>
        <v>54.500000000000007</v>
      </c>
      <c r="U10" s="4">
        <f t="shared" si="3"/>
        <v>45.499999999999993</v>
      </c>
      <c r="V10" s="4" cm="1">
        <f t="array" ref="V10">_xlfn.PERCENTRANK.EXC(_xlfn._xlws.FILTER($Q$3:$Q$23, ISNUMBER($Q$3:$Q$23)),Q10)*100</f>
        <v>68.100000000000009</v>
      </c>
      <c r="W10" s="4" cm="1">
        <f t="array" ref="W10">_xlfn.PERCENTRANK.EXC(_xlfn._xlws.FILTER($O$3:$O$23, ISNUMBER($O$3:$O$23)),O10)*100</f>
        <v>68.100000000000009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68.100000000000009</v>
      </c>
      <c r="AA10" s="4" cm="1">
        <f t="array" ref="AA10">_xlfn.PERCENTRANK.EXC(_xlfn._xlws.FILTER($H$3:$H$23, ISNUMBER($H$3:$H$23)),H10)*100</f>
        <v>72.7</v>
      </c>
      <c r="AB10" s="4" cm="1">
        <f t="array" ref="AB10">_xlfn.PERCENTRANK.EXC(_xlfn._xlws.FILTER($J$3:$J$23, ISNUMBER($J$3:$J$23)),J10)*100</f>
        <v>68.100000000000009</v>
      </c>
      <c r="AC10" s="4">
        <f t="shared" si="4"/>
        <v>63.6</v>
      </c>
      <c r="AD10" s="4">
        <f t="shared" si="5"/>
        <v>27.200000000000003</v>
      </c>
      <c r="AE10" s="4">
        <f t="shared" si="6"/>
        <v>77.2</v>
      </c>
      <c r="AF10" s="4">
        <f>'Economic Momentum'!Q11</f>
        <v>27.200000000000003</v>
      </c>
      <c r="AG10" s="4">
        <f ca="1">'Economic Momentum'!R11</f>
        <v>63.6</v>
      </c>
      <c r="AH10" s="4">
        <f t="shared" ca="1" si="7"/>
        <v>72.210000000000008</v>
      </c>
      <c r="AJ10" s="3" cm="1">
        <f t="array" aca="1" ref="AJ10" ca="1">_xlfn.PERCENTRANK.EXC(_xlfn._xlws.FILTER($AH$3:$AH$23, ISNUMBER($AH$3:$AH$23)),AH10)*100</f>
        <v>72.7</v>
      </c>
      <c r="AK10">
        <f t="shared" si="8"/>
        <v>3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544642.1</v>
      </c>
      <c r="E11" cm="1">
        <f t="array" ref="E11">_xll.FDS(C11,"FMA_COS_UP(""EPS"",""1M"",+1,NOW,,,""PORTAGG"",""MEANR"")")</f>
        <v>23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45</v>
      </c>
      <c r="H11" s="9">
        <f t="shared" si="0"/>
        <v>0.51111111111111107</v>
      </c>
      <c r="I11" s="9">
        <f t="shared" si="1"/>
        <v>0.35555555555555557</v>
      </c>
      <c r="J11" s="9">
        <f t="shared" si="2"/>
        <v>0.1555555555555555</v>
      </c>
      <c r="K11" s="5" cm="1">
        <f t="array" ref="K11">_xll.FDS(A11,"FMA_PCT_ABOVE_MAVG(200,0,,,,""PORTAGG"")")/100</f>
        <v>0.68181818181818199</v>
      </c>
      <c r="L11" s="41" cm="1">
        <f t="array" ref="L11">_xll.FDSB(A11,"PERCENT_CHANGE(FMA_EPS(+1,0,,,,""PORTAGG"",""MEAN""),FMA_EPS(+1,-1AM,,,,""PORTAGG"",""MEAN""))")</f>
        <v>1.74197862082377</v>
      </c>
      <c r="M11" s="41" cm="1">
        <f t="array" ref="M11">_xll.FDSB(A11,"PERCENT_CHANGE(FMA_EPS(+1,0,,,,""PORTAGG"",""MEAN""),FMA_EPS(+1,-3AM,,,,""PORTAGG"",""MEAN""))")</f>
        <v>0.88054426434811195</v>
      </c>
      <c r="N11" s="3" cm="1">
        <f t="array" ref="N11">_xll.FDS(C11,"FG_TOTAL_RETURNC(0,-1AM)")</f>
        <v>6.2230470000000002</v>
      </c>
      <c r="O11" s="3" cm="1">
        <f t="array" ref="O11">_xll.FDS(C11,"FG_TOTAL_RETURNC(0,-3AM)")</f>
        <v>2.4665594</v>
      </c>
      <c r="P11" s="3" cm="1">
        <f t="array" ref="P11">_xll.FDS(C11,"FG_TOTAL_RETURNC(0,-6AM)")</f>
        <v>12.778700000000001</v>
      </c>
      <c r="Q11" s="9" cm="1">
        <f t="array" ref="Q11">_xll.FDS(C11,"P_PRICE(0)/P_PRICE_HIGH_PR(0,,,,,,""PRICE"",""INTRA"",""52W"")")</f>
        <v>0.96962875000000004</v>
      </c>
      <c r="R11" s="9" cm="1">
        <f t="array" ref="R11">_xll.FDS(C11,"P_PRICE(0)/P_PRICE_low_PR(0,,,,,,""PRICE"",""INTRA"",""52W"")-1")</f>
        <v>0.31526995000000002</v>
      </c>
      <c r="S11" s="3" cm="1">
        <f t="array" ref="S11">_xll.FDS(C11,"FG_TOTAL_RETURNC(0,-12AM)")</f>
        <v>13.139701000000001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59</v>
      </c>
      <c r="W11" s="4" cm="1">
        <f t="array" ref="W11">_xlfn.PERCENTRANK.EXC(_xlfn._xlws.FILTER($O$3:$O$23, ISNUMBER($O$3:$O$23)),O11)*100</f>
        <v>45.4</v>
      </c>
      <c r="X11" s="4" cm="1">
        <f t="array" ref="X11">_xlfn.PERCENTRANK.EXC(_xlfn._xlws.FILTER($P$3:$P$23, ISNUMBER($P$3:$P$23)),P11)*100</f>
        <v>63.6</v>
      </c>
      <c r="Y11" s="200" cm="1">
        <f t="array" ref="Y11">_xlfn.PERCENTRANK.EXC(_xlfn._xlws.FILTER($S$3:$S$23, ISNUMBER($S$3:$S$23)),S11)*100</f>
        <v>63.6</v>
      </c>
      <c r="Z11" s="4" cm="1">
        <f t="array" ref="Z11">_xlfn.PERCENTRANK.EXC(_xlfn._xlws.FILTER($K$3:$K$23, ISNUMBER($K$3:$K$23)),K11)*100</f>
        <v>63.6</v>
      </c>
      <c r="AA11" s="4" cm="1">
        <f t="array" ref="AA11">_xlfn.PERCENTRANK.EXC(_xlfn._xlws.FILTER($H$3:$H$23, ISNUMBER($H$3:$H$23)),H11)*100</f>
        <v>86.3</v>
      </c>
      <c r="AB11" s="4" cm="1">
        <f t="array" ref="AB11">_xlfn.PERCENTRANK.EXC(_xlfn._xlws.FILTER($J$3:$J$23, ISNUMBER($J$3:$J$23)),J11)*100</f>
        <v>77.2</v>
      </c>
      <c r="AC11" s="4">
        <f t="shared" si="4"/>
        <v>40.9</v>
      </c>
      <c r="AD11" s="4">
        <f t="shared" si="5"/>
        <v>50</v>
      </c>
      <c r="AE11" s="4">
        <f t="shared" si="6"/>
        <v>54.500000000000007</v>
      </c>
      <c r="AF11" s="4">
        <f>'Economic Momentum'!Q12</f>
        <v>40.9</v>
      </c>
      <c r="AG11" s="4">
        <f ca="1">'Economic Momentum'!R12</f>
        <v>13.600000000000001</v>
      </c>
      <c r="AH11" s="4">
        <f t="shared" ca="1" si="7"/>
        <v>56.3</v>
      </c>
      <c r="AJ11" s="3" cm="1">
        <f t="array" aca="1" ref="AJ11" ca="1">_xlfn.PERCENTRANK.EXC(_xlfn._xlws.FILTER($AH$3:$AH$23, ISNUMBER($AH$3:$AH$23)),AH11)*100</f>
        <v>50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1910985</v>
      </c>
      <c r="E12" cm="1">
        <f t="array" ref="E12">_xll.FDS(C12,"FMA_COS_UP(""EPS"",""1M"",+1,NOW,,,""PORTAGG"",""MEANR"")")</f>
        <v>50</v>
      </c>
      <c r="F12" cm="1">
        <f t="array" ref="F12">_xll.FDS(C12,"FMA_COS_DOWN(""EPS"",""1M"",+1,NOW,,,""PORTAGG"",""MEANR"")")</f>
        <v>40</v>
      </c>
      <c r="G12" cm="1">
        <f t="array" ref="G12">_xll.FDS(A12,"SIZE(FG_CONSTITUENTS)")</f>
        <v>102</v>
      </c>
      <c r="H12" s="9">
        <f t="shared" si="0"/>
        <v>0.49019607843137253</v>
      </c>
      <c r="I12" s="9">
        <f t="shared" si="1"/>
        <v>0.39215686274509803</v>
      </c>
      <c r="J12" s="9">
        <f t="shared" si="2"/>
        <v>9.8039215686274495E-2</v>
      </c>
      <c r="K12" s="5" cm="1">
        <f t="array" ref="K12">_xll.FDS(A12,"FMA_PCT_ABOVE_MAVG(200,0,,,,""PORTAGG"")")/100</f>
        <v>0.59</v>
      </c>
      <c r="L12" s="41" cm="1">
        <f t="array" ref="L12">_xll.FDSB(A12,"PERCENT_CHANGE(FMA_EPS(+1,0,,,,""PORTAGG"",""MEAN""),FMA_EPS(+1,-1AM,,,,""PORTAGG"",""MEAN""))")</f>
        <v>8.3337214888334898</v>
      </c>
      <c r="M12" s="41" cm="1">
        <f t="array" ref="M12">_xll.FDSB(A12,"PERCENT_CHANGE(FMA_EPS(+1,0,,,,""PORTAGG"",""MEAN""),FMA_EPS(+1,-3AM,,,,""PORTAGG"",""MEAN""))")</f>
        <v>5.4086635587822496</v>
      </c>
      <c r="N12" s="3" cm="1">
        <f t="array" ref="N12">_xll.FDS(C12,"FG_TOTAL_RETURNC(0,-1AM)")</f>
        <v>7.5229882999999997</v>
      </c>
      <c r="O12" s="3" cm="1">
        <f t="array" ref="O12">_xll.FDS(C12,"FG_TOTAL_RETURNC(0,-3AM)")</f>
        <v>1.9784927000000001</v>
      </c>
      <c r="P12" s="3" cm="1">
        <f t="array" ref="P12">_xll.FDS(C12,"FG_TOTAL_RETURNC(0,-6AM)")</f>
        <v>7.9071879999999997</v>
      </c>
      <c r="Q12" s="9" cm="1">
        <f t="array" ref="Q12">_xll.FDS(C12,"P_PRICE(0)/P_PRICE_HIGH_PR(0,,,,,,""PRICE"",""INTRA"",""52W"")")</f>
        <v>0.95982409999999996</v>
      </c>
      <c r="R12" s="9" cm="1">
        <f t="array" ref="R12">_xll.FDS(C12,"P_PRICE(0)/P_PRICE_low_PR(0,,,,,,""PRICE"",""INTRA"",""52W"")-1")</f>
        <v>0.20132124000000001</v>
      </c>
      <c r="S12" s="3" cm="1">
        <f t="array" ref="S12">_xll.FDS(C12,"FG_TOTAL_RETURNC(0,-12AM)")</f>
        <v>10.607994</v>
      </c>
      <c r="T12" s="4" cm="1">
        <f t="array" ref="T12">_xlfn.PERCENTRANK.EXC(_xlfn._xlws.FILTER($R$3:$R$23, ISNUMBER($R$3:$R$23)),R12)*100</f>
        <v>50</v>
      </c>
      <c r="U12" s="4">
        <f t="shared" si="3"/>
        <v>50</v>
      </c>
      <c r="V12" s="4" cm="1">
        <f t="array" ref="V12">_xlfn.PERCENTRANK.EXC(_xlfn._xlws.FILTER($Q$3:$Q$23, ISNUMBER($Q$3:$Q$23)),Q12)*100</f>
        <v>54.500000000000007</v>
      </c>
      <c r="W12" s="4" cm="1">
        <f t="array" ref="W12">_xlfn.PERCENTRANK.EXC(_xlfn._xlws.FILTER($O$3:$O$23, ISNUMBER($O$3:$O$23)),O12)*100</f>
        <v>40.9</v>
      </c>
      <c r="X12" s="4" cm="1">
        <f t="array" ref="X12">_xlfn.PERCENTRANK.EXC(_xlfn._xlws.FILTER($P$3:$P$23, ISNUMBER($P$3:$P$23)),P12)*100</f>
        <v>40.9</v>
      </c>
      <c r="Y12" s="200" cm="1">
        <f t="array" ref="Y12">_xlfn.PERCENTRANK.EXC(_xlfn._xlws.FILTER($S$3:$S$23, ISNUMBER($S$3:$S$23)),S12)*100</f>
        <v>45.4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81.8</v>
      </c>
      <c r="AB12" s="4" cm="1">
        <f t="array" ref="AB12">_xlfn.PERCENTRANK.EXC(_xlfn._xlws.FILTER($J$3:$J$23, ISNUMBER($J$3:$J$23)),J12)*100</f>
        <v>63.6</v>
      </c>
      <c r="AC12" s="4">
        <f t="shared" si="4"/>
        <v>90.9</v>
      </c>
      <c r="AD12" s="4">
        <f t="shared" si="5"/>
        <v>81.8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40.9</v>
      </c>
      <c r="AH12" s="4">
        <f t="shared" ca="1" si="7"/>
        <v>46.34</v>
      </c>
      <c r="AJ12" s="3" cm="1">
        <f t="array" aca="1" ref="AJ12" ca="1">_xlfn.PERCENTRANK.EXC(_xlfn._xlws.FILTER($AH$3:$AH$23, ISNUMBER($AH$3:$AH$23)),AH12)*100</f>
        <v>45.4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741395.06</v>
      </c>
      <c r="E13" cm="1">
        <f t="array" ref="E13">_xll.FDS(C13,"FMA_COS_UP(""EPS"",""1M"",+1,NOW,,,""PORTAGG"",""MEANR"")")</f>
        <v>21</v>
      </c>
      <c r="F13" cm="1">
        <f t="array" ref="F13">_xll.FDS(C13,"FMA_COS_DOWN(""EPS"",""1M"",+1,NOW,,,""PORTAGG"",""MEANR"")")</f>
        <v>23</v>
      </c>
      <c r="G13" cm="1">
        <f t="array" ref="G13">_xll.FDS(A13,"SIZE(FG_CONSTITUENTS)")</f>
        <v>51</v>
      </c>
      <c r="H13" s="9">
        <f t="shared" si="0"/>
        <v>0.41176470588235292</v>
      </c>
      <c r="I13" s="9">
        <f t="shared" si="1"/>
        <v>0.45098039215686275</v>
      </c>
      <c r="J13" s="9">
        <f t="shared" si="2"/>
        <v>-3.9215686274509831E-2</v>
      </c>
      <c r="K13" s="5" cm="1">
        <f t="array" ref="K13">_xll.FDS(A13,"FMA_PCT_ABOVE_MAVG(200,0,,,,""PORTAGG"")")/100</f>
        <v>0.52</v>
      </c>
      <c r="L13" s="41" cm="1">
        <f t="array" ref="L13">_xll.FDSB(A13,"PERCENT_CHANGE(FMA_EPS(+1,0,,,,""PORTAGG"",""MEAN""),FMA_EPS(+1,-1AM,,,,""PORTAGG"",""MEAN""))")</f>
        <v>3.8301755888549098</v>
      </c>
      <c r="M13" s="41" cm="1">
        <f t="array" ref="M13">_xll.FDSB(A13,"PERCENT_CHANGE(FMA_EPS(+1,0,,,,""PORTAGG"",""MEAN""),FMA_EPS(+1,-3AM,,,,""PORTAGG"",""MEAN""))")</f>
        <v>-1.70406199587487</v>
      </c>
      <c r="N13" s="3" cm="1">
        <f t="array" ref="N13">_xll.FDS(C13,"FG_TOTAL_RETURNC(0,-1AM)")</f>
        <v>5.2369950000000003</v>
      </c>
      <c r="O13" s="3" cm="1">
        <f t="array" ref="O13">_xll.FDS(C13,"FG_TOTAL_RETURNC(0,-3AM)")</f>
        <v>-4.1075229999999996</v>
      </c>
      <c r="P13" s="3" cm="1">
        <f t="array" ref="P13">_xll.FDS(C13,"FG_TOTAL_RETURNC(0,-6AM)")</f>
        <v>-1.768899</v>
      </c>
      <c r="Q13" s="9" cm="1">
        <f t="array" ref="Q13">_xll.FDS(C13,"P_PRICE(0)/P_PRICE_HIGH_PR(0,,,,,,""PRICE"",""INTRA"",""52W"")")</f>
        <v>0.88836029999999999</v>
      </c>
      <c r="R13" s="9" cm="1">
        <f t="array" ref="R13">_xll.FDS(C13,"P_PRICE(0)/P_PRICE_low_PR(0,,,,,,""PRICE"",""INTRA"",""52W"")-1")</f>
        <v>0.117367506</v>
      </c>
      <c r="S13" s="3" cm="1">
        <f t="array" ref="S13">_xll.FDS(C13,"FG_TOTAL_RETURNC(0,-12AM)")</f>
        <v>12.387657000000001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18.099999999999998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59</v>
      </c>
      <c r="Z13" s="4" cm="1">
        <f t="array" ref="Z13">_xlfn.PERCENTRANK.EXC(_xlfn._xlws.FILTER($K$3:$K$23, ISNUMBER($K$3:$K$23)),K13)*100</f>
        <v>31.8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50</v>
      </c>
      <c r="AC13" s="4">
        <f t="shared" si="4"/>
        <v>68.100000000000009</v>
      </c>
      <c r="AD13" s="4">
        <f t="shared" si="5"/>
        <v>22.7</v>
      </c>
      <c r="AE13" s="4">
        <f t="shared" si="6"/>
        <v>63.6</v>
      </c>
      <c r="AF13" s="4">
        <f>'Economic Momentum'!Q14</f>
        <v>86.3</v>
      </c>
      <c r="AG13" s="4">
        <f ca="1">'Economic Momentum'!R14</f>
        <v>90.9</v>
      </c>
      <c r="AH13" s="4">
        <f t="shared" ca="1" si="7"/>
        <v>16.75</v>
      </c>
      <c r="AJ13" s="3" cm="1">
        <f t="array" aca="1" ref="AJ13" ca="1">_xlfn.PERCENTRANK.EXC(_xlfn._xlws.FILTER($AH$3:$AH$23, ISNUMBER($AH$3:$AH$23)),AH13)*100</f>
        <v>9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325012.15999999997</v>
      </c>
      <c r="E14" cm="1">
        <f t="array" ref="E14">_xll.FDS(C14,"FMA_COS_UP(""EPS"",""1M"",+1,NOW,,,""PORTAGG"",""MEANR"")")</f>
        <v>10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33</v>
      </c>
      <c r="H14" s="9">
        <f t="shared" si="0"/>
        <v>0.30303030303030304</v>
      </c>
      <c r="I14" s="9">
        <f t="shared" si="1"/>
        <v>0.42424242424242425</v>
      </c>
      <c r="J14" s="9">
        <f t="shared" si="2"/>
        <v>-0.12121212121212122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4.1335130903126602</v>
      </c>
      <c r="M14" s="41" cm="1">
        <f t="array" ref="M14">_xll.FDSB(A14,"PERCENT_CHANGE(FMA_EPS(+1,0,,,,""PORTAGG"",""MEAN""),FMA_EPS(+1,-3AM,,,,""PORTAGG"",""MEAN""))")</f>
        <v>4.4576857718518701</v>
      </c>
      <c r="N14" s="3" cm="1">
        <f t="array" ref="N14">_xll.FDS(C14,"FG_TOTAL_RETURNC(0,-1AM)")</f>
        <v>14.565384</v>
      </c>
      <c r="O14" s="3" cm="1">
        <f t="array" ref="O14">_xll.FDS(C14,"FG_TOTAL_RETURNC(0,-3AM)")</f>
        <v>13.528192499999999</v>
      </c>
      <c r="P14" s="3" cm="1">
        <f t="array" ref="P14">_xll.FDS(C14,"FG_TOTAL_RETURNC(0,-6AM)")</f>
        <v>10.1581335</v>
      </c>
      <c r="Q14" s="9" cm="1">
        <f t="array" ref="Q14">_xll.FDS(C14,"P_PRICE(0)/P_PRICE_HIGH_PR(0,,,,,,""PRICE"",""INTRA"",""52W"")")</f>
        <v>0.97479176999999995</v>
      </c>
      <c r="R14" s="9" cm="1">
        <f t="array" ref="R14">_xll.FDS(C14,"P_PRICE(0)/P_PRICE_low_PR(0,,,,,,""PRICE"",""INTRA"",""52W"")-1")</f>
        <v>0.22734904</v>
      </c>
      <c r="S14" s="3" cm="1">
        <f t="array" ref="S14">_xll.FDS(C14,"FG_TOTAL_RETURNC(0,-12AM)")</f>
        <v>14.394975000000001</v>
      </c>
      <c r="T14" s="4" cm="1">
        <f t="array" ref="T14">_xlfn.PERCENTRANK.EXC(_xlfn._xlws.FILTER($R$3:$R$23, ISNUMBER($R$3:$R$23)),R14)*100</f>
        <v>59</v>
      </c>
      <c r="U14" s="4">
        <f t="shared" si="3"/>
        <v>41</v>
      </c>
      <c r="V14" s="4" cm="1">
        <f t="array" ref="V14">_xlfn.PERCENTRANK.EXC(_xlfn._xlws.FILTER($Q$3:$Q$23, ISNUMBER($Q$3:$Q$23)),Q14)*100</f>
        <v>63.6</v>
      </c>
      <c r="W14" s="4" cm="1">
        <f t="array" ref="W14">_xlfn.PERCENTRANK.EXC(_xlfn._xlws.FILTER($O$3:$O$23, ISNUMBER($O$3:$O$23)),O14)*100</f>
        <v>77.2</v>
      </c>
      <c r="X14" s="4" cm="1">
        <f t="array" ref="X14">_xlfn.PERCENTRANK.EXC(_xlfn._xlws.FILTER($P$3:$P$23, ISNUMBER($P$3:$P$23)),P14)*100</f>
        <v>50</v>
      </c>
      <c r="Y14" s="200" cm="1">
        <f t="array" ref="Y14">_xlfn.PERCENTRANK.EXC(_xlfn._xlws.FILTER($S$3:$S$23, ISNUMBER($S$3:$S$23)),S14)*100</f>
        <v>68.100000000000009</v>
      </c>
      <c r="Z14" s="4" cm="1">
        <f t="array" ref="Z14">_xlfn.PERCENTRANK.EXC(_xlfn._xlws.FILTER($K$3:$K$23, ISNUMBER($K$3:$K$23)),K14)*100</f>
        <v>59</v>
      </c>
      <c r="AA14" s="4" cm="1">
        <f t="array" ref="AA14">_xlfn.PERCENTRANK.EXC(_xlfn._xlws.FILTER($H$3:$H$23, ISNUMBER($H$3:$H$23)),H14)*100</f>
        <v>40.9</v>
      </c>
      <c r="AB14" s="4" cm="1">
        <f t="array" ref="AB14">_xlfn.PERCENTRANK.EXC(_xlfn._xlws.FILTER($J$3:$J$23, ISNUMBER($J$3:$J$23)),J14)*100</f>
        <v>31.8</v>
      </c>
      <c r="AC14" s="4">
        <f t="shared" si="4"/>
        <v>72.7</v>
      </c>
      <c r="AD14" s="4">
        <f t="shared" si="5"/>
        <v>77.2</v>
      </c>
      <c r="AE14" s="4">
        <f t="shared" si="6"/>
        <v>36.299999999999997</v>
      </c>
      <c r="AF14" s="4">
        <f>'Economic Momentum'!Q15</f>
        <v>31.8</v>
      </c>
      <c r="AG14" s="4">
        <f ca="1">'Economic Momentum'!R15</f>
        <v>22.7</v>
      </c>
      <c r="AH14" s="4">
        <f t="shared" ca="1" si="7"/>
        <v>63.6</v>
      </c>
      <c r="AJ14" s="3" cm="1">
        <f t="array" aca="1" ref="AJ14" ca="1">_xlfn.PERCENTRANK.EXC(_xlfn._xlws.FILTER($AH$3:$AH$23, ISNUMBER($AH$3:$AH$23)),AH14)*100</f>
        <v>59</v>
      </c>
      <c r="AK14">
        <f t="shared" si="8"/>
        <v>1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86428.664000000004</v>
      </c>
      <c r="E15" cm="1">
        <f t="array" ref="E15">_xll.FDS(C15,"FMA_COS_UP(""EPS"",""1M"",+1,NOW,,,""PORTAGG"",""MEANR"")")</f>
        <v>10</v>
      </c>
      <c r="F15" cm="1">
        <f t="array" ref="F15">_xll.FDS(C15,"FMA_COS_DOWN(""EPS"",""1M"",+1,NOW,,,""PORTAGG"",""MEANR"")")</f>
        <v>2</v>
      </c>
      <c r="G15" cm="1">
        <f t="array" ref="G15">_xll.FDS(A15,"SIZE(FG_CONSTITUENTS)")</f>
        <v>30</v>
      </c>
      <c r="H15" s="9">
        <f t="shared" si="0"/>
        <v>0.33333333333333331</v>
      </c>
      <c r="I15" s="9">
        <f t="shared" si="1"/>
        <v>6.6666666666666666E-2</v>
      </c>
      <c r="J15" s="9">
        <f t="shared" si="2"/>
        <v>0.26666666666666666</v>
      </c>
      <c r="K15" s="5" cm="1">
        <f t="array" ref="K15">_xll.FDS(A15,"FMA_PCT_ABOVE_MAVG(200,0,,,,""PORTAGG"")")/100</f>
        <v>0.86206896551724099</v>
      </c>
      <c r="L15" s="41" cm="1">
        <f t="array" ref="L15">_xll.FDSB(A15,"PERCENT_CHANGE(FMA_EPS(+1,0,,,,""PORTAGG"",""MEAN""),FMA_EPS(+1,-1AM,,,,""PORTAGG"",""MEAN""))")</f>
        <v>4.9606136331319703</v>
      </c>
      <c r="M15" s="41" cm="1">
        <f t="array" ref="M15">_xll.FDSB(A15,"PERCENT_CHANGE(FMA_EPS(+1,0,,,,""PORTAGG"",""MEAN""),FMA_EPS(+1,-3AM,,,,""PORTAGG"",""MEAN""))")</f>
        <v>3.75206966304129</v>
      </c>
      <c r="N15" s="3" cm="1">
        <f t="array" ref="N15">_xll.FDS(C15,"FG_TOTAL_RETURNC(0,-1AM)")</f>
        <v>13.099634</v>
      </c>
      <c r="O15" s="3" cm="1">
        <f t="array" ref="O15">_xll.FDS(C15,"FG_TOTAL_RETURNC(0,-3AM)")</f>
        <v>7.4361563000000004</v>
      </c>
      <c r="P15" s="3" cm="1">
        <f t="array" ref="P15">_xll.FDS(C15,"FG_TOTAL_RETURNC(0,-6AM)")</f>
        <v>18.772293000000001</v>
      </c>
      <c r="Q15" s="9" cm="1">
        <f t="array" ref="Q15">_xll.FDS(C15,"P_PRICE(0)/P_PRICE_HIGH_PR(0,,,,,,""PRICE"",""INTRA"",""52W"")")</f>
        <v>0.99790699999999999</v>
      </c>
      <c r="R15" s="9" cm="1">
        <f t="array" ref="R15">_xll.FDS(C15,"P_PRICE(0)/P_PRICE_low_PR(0,,,,,,""PRICE"",""INTRA"",""52W"")-1")</f>
        <v>0.39908253999999999</v>
      </c>
      <c r="S15" s="3" cm="1">
        <f t="array" ref="S15">_xll.FDS(C15,"FG_TOTAL_RETURNC(0,-12AM)")</f>
        <v>36.083399999999997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77.2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54.500000000000007</v>
      </c>
      <c r="AB15" s="4" cm="1">
        <f t="array" ref="AB15">_xlfn.PERCENTRANK.EXC(_xlfn._xlws.FILTER($J$3:$J$23, ISNUMBER($J$3:$J$23)),J15)*100</f>
        <v>90.9</v>
      </c>
      <c r="AC15" s="4">
        <f t="shared" si="4"/>
        <v>81.8</v>
      </c>
      <c r="AD15" s="4">
        <f t="shared" si="5"/>
        <v>68.100000000000009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95.399999999999991</v>
      </c>
      <c r="AH15" s="4">
        <f t="shared" ca="1" si="7"/>
        <v>72.23</v>
      </c>
      <c r="AJ15" s="3" cm="1">
        <f t="array" aca="1" ref="AJ15" ca="1">_xlfn.PERCENTRANK.EXC(_xlfn._xlws.FILTER($AH$3:$AH$23, ISNUMBER($AH$3:$AH$23)),AH15)*100</f>
        <v>77.2</v>
      </c>
      <c r="AK15">
        <f t="shared" si="8"/>
        <v>5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4847730.5</v>
      </c>
      <c r="E16" cm="1">
        <f t="array" ref="E16">_xll.FDS(C16,"FMA_COS_UP(""EPS"",""1M"",+1,NOW,,,""PORTAGG"",""MEANR"")")</f>
        <v>60</v>
      </c>
      <c r="F16" cm="1">
        <f t="array" ref="F16">_xll.FDS(C16,"FMA_COS_DOWN(""EPS"",""1M"",+1,NOW,,,""PORTAGG"",""MEANR"")")</f>
        <v>61</v>
      </c>
      <c r="G16" cm="1">
        <f t="array" ref="G16">_xll.FDS(A16,"SIZE(FG_CONSTITUENTS)")</f>
        <v>137</v>
      </c>
      <c r="H16" s="9">
        <f t="shared" si="0"/>
        <v>0.43795620437956206</v>
      </c>
      <c r="I16" s="9">
        <f t="shared" si="1"/>
        <v>0.44525547445255476</v>
      </c>
      <c r="J16" s="9">
        <f t="shared" si="2"/>
        <v>-7.2992700729926918E-3</v>
      </c>
      <c r="K16" s="5" cm="1">
        <f t="array" ref="K16">_xll.FDS(A16,"FMA_PCT_ABOVE_MAVG(200,0,,,,""PORTAGG"")")/100</f>
        <v>0.79411764705882304</v>
      </c>
      <c r="L16" s="41" cm="1">
        <f t="array" ref="L16">_xll.FDSB(A16,"PERCENT_CHANGE(FMA_EPS(+1,0,,,,""PORTAGG"",""MEAN""),FMA_EPS(+1,-1AM,,,,""PORTAGG"",""MEAN""))")</f>
        <v>1.2038249500043701</v>
      </c>
      <c r="M16" s="41" cm="1">
        <f t="array" ref="M16">_xll.FDSB(A16,"PERCENT_CHANGE(FMA_EPS(+1,0,,,,""PORTAGG"",""MEAN""),FMA_EPS(+1,-3AM,,,,""PORTAGG"",""MEAN""))")</f>
        <v>0.229836311293141</v>
      </c>
      <c r="N16" s="3" cm="1">
        <f t="array" ref="N16">_xll.FDS(C16,"FG_TOTAL_RETURNC(0,-1AM)")</f>
        <v>3.9238810000000002</v>
      </c>
      <c r="O16" s="3" cm="1">
        <f t="array" ref="O16">_xll.FDS(C16,"FG_TOTAL_RETURNC(0,-3AM)")</f>
        <v>3.4570335999999999</v>
      </c>
      <c r="P16" s="3" cm="1">
        <f t="array" ref="P16">_xll.FDS(C16,"FG_TOTAL_RETURNC(0,-6AM)")</f>
        <v>17.593527000000002</v>
      </c>
      <c r="Q16" s="9" cm="1">
        <f t="array" ref="Q16">_xll.FDS(C16,"P_PRICE(0)/P_PRICE_HIGH_PR(0,,,,,,""PRICE"",""INTRA"",""52W"")")</f>
        <v>0.99830383</v>
      </c>
      <c r="R16" s="9" cm="1">
        <f t="array" ref="R16">_xll.FDS(C16,"P_PRICE(0)/P_PRICE_low_PR(0,,,,,,""PRICE"",""INTRA"",""52W"")-1")</f>
        <v>0.30016124</v>
      </c>
      <c r="S16" s="3" cm="1">
        <f t="array" ref="S16">_xll.FDS(C16,"FG_TOTAL_RETURNC(0,-12AM)")</f>
        <v>28.717434000000001</v>
      </c>
      <c r="T16" s="4" cm="1">
        <f t="array" ref="T16">_xlfn.PERCENTRANK.EXC(_xlfn._xlws.FILTER($R$3:$R$23, ISNUMBER($R$3:$R$23)),R16)*100</f>
        <v>68.100000000000009</v>
      </c>
      <c r="U16" s="4">
        <f t="shared" si="3"/>
        <v>31.899999999999991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50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86.3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59</v>
      </c>
      <c r="AC16" s="4">
        <f t="shared" si="4"/>
        <v>31.8</v>
      </c>
      <c r="AD16" s="4">
        <f t="shared" si="5"/>
        <v>45.4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71.33</v>
      </c>
      <c r="AJ16" s="3" cm="1">
        <f t="array" aca="1" ref="AJ16" ca="1">_xlfn.PERCENTRANK.EXC(_xlfn._xlws.FILTER($AH$3:$AH$23, ISNUMBER($AH$3:$AH$23)),AH16)*100</f>
        <v>68.100000000000009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7834495.5</v>
      </c>
      <c r="E17" cm="1">
        <f t="array" ref="E17">_xll.FDS(C17,"FMA_COS_UP(""EPS"",""1M"",+1,NOW,,,""PORTAGG"",""MEANR"")")</f>
        <v>176</v>
      </c>
      <c r="F17" cm="1">
        <f t="array" ref="F17">_xll.FDS(C17,"FMA_COS_DOWN(""EPS"",""1M"",+1,NOW,,,""PORTAGG"",""MEANR"")")</f>
        <v>359</v>
      </c>
      <c r="G17" cm="1">
        <f t="array" ref="G17">_xll.FDS(A17,"SIZE(FG_CONSTITUENTS)")</f>
        <v>661</v>
      </c>
      <c r="H17" s="9">
        <f t="shared" si="0"/>
        <v>0.26626323751891073</v>
      </c>
      <c r="I17" s="9">
        <f t="shared" si="1"/>
        <v>0.5431164901664145</v>
      </c>
      <c r="J17" s="9">
        <f t="shared" si="2"/>
        <v>-0.27685325264750377</v>
      </c>
      <c r="K17" s="5" cm="1">
        <f t="array" ref="K17">_xll.FDS(A17,"FMA_PCT_ABOVE_MAVG(200,0,,,,""PORTAGG"")")/100</f>
        <v>0.59270516717325206</v>
      </c>
      <c r="L17" s="41" cm="1">
        <f t="array" ref="L17">_xll.FDSB(A17,"PERCENT_CHANGE(FMA_EPS(+1,0,,,,""PORTAGG"",""MEAN""),FMA_EPS(+1,-1AM,,,,""PORTAGG"",""MEAN""))")</f>
        <v>2.04588019031491</v>
      </c>
      <c r="M17" s="41" cm="1">
        <f t="array" ref="M17">_xll.FDSB(A17,"PERCENT_CHANGE(FMA_EPS(+1,0,,,,""PORTAGG"",""MEAN""),FMA_EPS(+1,-3AM,,,,""PORTAGG"",""MEAN""))")</f>
        <v>-0.267823062399829</v>
      </c>
      <c r="N17" s="3" cm="1">
        <f t="array" ref="N17">_xll.FDS(C17,"FG_TOTAL_RETURNC(0,-1AM)")</f>
        <v>21.516382</v>
      </c>
      <c r="O17" s="3" cm="1">
        <f t="array" ref="O17">_xll.FDS(C17,"FG_TOTAL_RETURNC(0,-3AM)")</f>
        <v>22.299553</v>
      </c>
      <c r="P17" s="3" cm="1">
        <f t="array" ref="P17">_xll.FDS(C17,"FG_TOTAL_RETURNC(0,-6AM)")</f>
        <v>12.411951999999999</v>
      </c>
      <c r="Q17" s="9" cm="1">
        <f t="array" ref="Q17">_xll.FDS(C17,"P_PRICE(0)/P_PRICE_HIGH_PR(0,,,,,,""PRICE"",""INTRA"",""52W"")")</f>
        <v>0.94993989999999995</v>
      </c>
      <c r="R17" s="9" cm="1">
        <f t="array" ref="R17">_xll.FDS(C17,"P_PRICE(0)/P_PRICE_low_PR(0,,,,,,""PRICE"",""INTRA"",""52W"")-1")</f>
        <v>0.33333325000000003</v>
      </c>
      <c r="S17" s="3" cm="1">
        <f t="array" ref="S17">_xll.FDS(C17,"FG_TOTAL_RETURNC(0,-12AM)")</f>
        <v>3.9025783999999999</v>
      </c>
      <c r="T17" s="4" cm="1">
        <f t="array" ref="T17">_xlfn.PERCENTRANK.EXC(_xlfn._xlws.FILTER($R$3:$R$23, ISNUMBER($R$3:$R$23)),R17)*100</f>
        <v>77.2</v>
      </c>
      <c r="U17" s="4">
        <f t="shared" si="3"/>
        <v>22.799999999999997</v>
      </c>
      <c r="V17" s="4" cm="1">
        <f t="array" ref="V17">_xlfn.PERCENTRANK.EXC(_xlfn._xlws.FILTER($Q$3:$Q$23, ISNUMBER($Q$3:$Q$23)),Q17)*100</f>
        <v>50</v>
      </c>
      <c r="W17" s="4" cm="1">
        <f t="array" ref="W17">_xlfn.PERCENTRANK.EXC(_xlfn._xlws.FILTER($O$3:$O$23, ISNUMBER($O$3:$O$23)),O17)*100</f>
        <v>90.9</v>
      </c>
      <c r="X17" s="4" cm="1">
        <f t="array" ref="X17">_xlfn.PERCENTRANK.EXC(_xlfn._xlws.FILTER($P$3:$P$23, ISNUMBER($P$3:$P$23)),P17)*100</f>
        <v>59</v>
      </c>
      <c r="Y17" s="200" cm="1">
        <f t="array" ref="Y17">_xlfn.PERCENTRANK.EXC(_xlfn._xlws.FILTER($S$3:$S$23, ISNUMBER($S$3:$S$23)),S17)*100</f>
        <v>36.299999999999997</v>
      </c>
      <c r="Z17" s="4" cm="1">
        <f t="array" ref="Z17">_xlfn.PERCENTRANK.EXC(_xlfn._xlws.FILTER($K$3:$K$23, ISNUMBER($K$3:$K$23)),K17)*100</f>
        <v>45.4</v>
      </c>
      <c r="AA17" s="4" cm="1">
        <f t="array" ref="AA17">_xlfn.PERCENTRANK.EXC(_xlfn._xlws.FILTER($H$3:$H$23, ISNUMBER($H$3:$H$23)),H17)*100</f>
        <v>36.299999999999997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50</v>
      </c>
      <c r="AD17" s="4">
        <f t="shared" si="5"/>
        <v>36.299999999999997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64.97</v>
      </c>
      <c r="AJ17" s="3" cm="1">
        <f t="array" aca="1" ref="AJ17" ca="1">_xlfn.PERCENTRANK.EXC(_xlfn._xlws.FILTER($AH$3:$AH$23, ISNUMBER($AH$3:$AH$23)),AH17)*100</f>
        <v>63.6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153979.25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10</v>
      </c>
      <c r="G18" cm="1">
        <f t="array" ref="G18">_xll.FDS(A18,"SIZE(FG_CONSTITUENTS)")</f>
        <v>34</v>
      </c>
      <c r="H18" s="9">
        <f t="shared" si="0"/>
        <v>0.20588235294117646</v>
      </c>
      <c r="I18" s="9">
        <f t="shared" si="1"/>
        <v>0.29411764705882354</v>
      </c>
      <c r="J18" s="9">
        <f t="shared" si="2"/>
        <v>-8.8235294117647078E-2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1.15560175643287</v>
      </c>
      <c r="M18" s="41" cm="1">
        <f t="array" ref="M18">_xll.FDSB(A18,"PERCENT_CHANGE(FMA_EPS(+1,0,,,,""PORTAGG"",""MEAN""),FMA_EPS(+1,-3AM,,,,""PORTAGG"",""MEAN""))")</f>
        <v>4.01361154468621</v>
      </c>
      <c r="N18" s="3" cm="1">
        <f t="array" ref="N18">_xll.FDS(C18,"FG_TOTAL_RETURNC(0,-1AM)")</f>
        <v>0.57438610000000001</v>
      </c>
      <c r="O18" s="3" cm="1">
        <f t="array" ref="O18">_xll.FDS(C18,"FG_TOTAL_RETURNC(0,-3AM)")</f>
        <v>-0.29609203000000001</v>
      </c>
      <c r="P18" s="3" cm="1">
        <f t="array" ref="P18">_xll.FDS(C18,"FG_TOTAL_RETURNC(0,-6AM)")</f>
        <v>-0.68064930000000001</v>
      </c>
      <c r="Q18" s="9" cm="1">
        <f t="array" ref="Q18">_xll.FDS(C18,"P_PRICE(0)/P_PRICE_HIGH_PR(0,,,,,,""PRICE"",""INTRA"",""52W"")")</f>
        <v>0.89803164999999996</v>
      </c>
      <c r="R18" s="9" cm="1">
        <f t="array" ref="R18">_xll.FDS(C18,"P_PRICE(0)/P_PRICE_low_PR(0,,,,,,""PRICE"",""INTRA"",""52W"")-1")</f>
        <v>0.11813545</v>
      </c>
      <c r="S18" s="3" cm="1">
        <f t="array" ref="S18">_xll.FDS(C18,"FG_TOTAL_RETURNC(0,-12AM)")</f>
        <v>-6.6791176999999999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31.8</v>
      </c>
      <c r="X18" s="4" cm="1">
        <f t="array" ref="X18">_xlfn.PERCENTRANK.EXC(_xlfn._xlws.FILTER($P$3:$P$23, ISNUMBER($P$3:$P$23)),P18)*100</f>
        <v>22.7</v>
      </c>
      <c r="Y18" s="200" cm="1">
        <f t="array" ref="Y18">_xlfn.PERCENTRANK.EXC(_xlfn._xlws.FILTER($S$3:$S$23, ISNUMBER($S$3:$S$23)),S18)*100</f>
        <v>18.099999999999998</v>
      </c>
      <c r="Z18" s="4" cm="1">
        <f t="array" ref="Z18">_xlfn.PERCENTRANK.EXC(_xlfn._xlws.FILTER($K$3:$K$23, ISNUMBER($K$3:$K$23)),K18)*100</f>
        <v>13.600000000000001</v>
      </c>
      <c r="AA18" s="4" cm="1">
        <f t="array" ref="AA18">_xlfn.PERCENTRANK.EXC(_xlfn._xlws.FILTER($H$3:$H$23, ISNUMBER($H$3:$H$23)),H18)*100</f>
        <v>13.600000000000001</v>
      </c>
      <c r="AB18" s="4" cm="1">
        <f t="array" ref="AB18">_xlfn.PERCENTRANK.EXC(_xlfn._xlws.FILTER($J$3:$J$23, ISNUMBER($J$3:$J$23)),J18)*100</f>
        <v>40.9</v>
      </c>
      <c r="AC18" s="4">
        <f t="shared" si="4"/>
        <v>27.200000000000003</v>
      </c>
      <c r="AD18" s="4">
        <f t="shared" si="5"/>
        <v>72.7</v>
      </c>
      <c r="AE18" s="4">
        <f t="shared" si="6"/>
        <v>18.099999999999998</v>
      </c>
      <c r="AF18" s="4">
        <f>'Economic Momentum'!Q19</f>
        <v>68.100000000000009</v>
      </c>
      <c r="AG18" s="4">
        <f ca="1">'Economic Momentum'!R19</f>
        <v>18.099999999999998</v>
      </c>
      <c r="AH18" s="4">
        <f t="shared" ca="1" si="7"/>
        <v>27.23</v>
      </c>
      <c r="AJ18" s="3" cm="1">
        <f t="array" aca="1" ref="AJ18" ca="1">_xlfn.PERCENTRANK.EXC(_xlfn._xlws.FILTER($AH$3:$AH$23, ISNUMBER($AH$3:$AH$23)),AH18)*100</f>
        <v>27.200000000000003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471474.881729179</v>
      </c>
      <c r="E19" cm="1">
        <f t="array" ref="E19">_xll.FDS(C19,"FMA_COS_UP(""EPS"",""1M"",+1,NOW,,,""PORTAGG"",""MEANR"")")</f>
        <v>60</v>
      </c>
      <c r="F19" cm="1">
        <f t="array" ref="F19">_xll.FDS(C19,"FMA_COS_DOWN(""EPS"",""1M"",+1,NOW,,,""PORTAGG"",""MEANR"")")</f>
        <v>95</v>
      </c>
      <c r="G19" s="1" cm="1">
        <f t="array" ref="G19">_xll.FDS(A19,"SIZE(FG_CONSTITUENTS)")</f>
        <v>1</v>
      </c>
      <c r="H19" s="48">
        <f t="shared" si="0"/>
        <v>60</v>
      </c>
      <c r="I19" s="48">
        <f t="shared" si="1"/>
        <v>95</v>
      </c>
      <c r="J19" s="9">
        <f t="shared" si="2"/>
        <v>-35</v>
      </c>
      <c r="K19" s="6" cm="1">
        <f t="array" ref="K19">_xll.FDS(A19,"FMA_PCT_ABOVE_MAVG(200,0,,,,""PORTAGG"")")/100</f>
        <v>0.32432432432432401</v>
      </c>
      <c r="L19" s="41" cm="1">
        <f t="array" ref="L19">_xll.FDSB(A19,"PERCENT_CHANGE(FMA_EPS(+1,0,,,,""PORTAGG"",""MEAN""),FMA_EPS(+1,-1AM,,,,""PORTAGG"",""MEAN""))")</f>
        <v>-1.0728128119776501</v>
      </c>
      <c r="M19" s="41" cm="1">
        <f t="array" ref="M19">_xll.FDSB(A19,"PERCENT_CHANGE(FMA_EPS(+1,0,,,,""PORTAGG"",""MEAN""),FMA_EPS(+1,-3AM,,,,""PORTAGG"",""MEAN""))")</f>
        <v>-2.8736136831193702</v>
      </c>
      <c r="N19" s="3" cm="1">
        <f t="array" ref="N19">_xll.FDS(C19,"FG_TOTAL_RETURNC(0,-1AM)")</f>
        <v>1.1514902</v>
      </c>
      <c r="O19" s="54" cm="1">
        <f t="array" ref="O19">_xll.FDS(C19,"FG_TOTAL_RETURNC(0,-3AM)")</f>
        <v>-0.25896429999999998</v>
      </c>
      <c r="P19" s="54" cm="1">
        <f t="array" ref="P19">_xll.FDS(C19,"FG_TOTAL_RETURNC(0,-6AM)")</f>
        <v>-2.3379325999999998</v>
      </c>
      <c r="Q19" s="9" cm="1">
        <f t="array" ref="Q19">_xll.FDS(C19,"P_PRICE(0)/P_PRICE_HIGH_PR(0,,,,,,""PRICE"",""INTRA"",""52W"")")</f>
        <v>0.87542975000000001</v>
      </c>
      <c r="R19" s="9" cm="1">
        <f t="array" ref="R19">_xll.FDS(C19,"P_PRICE(0)/P_PRICE_low_PR(0,,,,,,""PRICE"",""INTRA"",""52W"")-1")</f>
        <v>3.9421560000000001E-2</v>
      </c>
      <c r="S19" s="3" cm="1">
        <f t="array" ref="S19">_xll.FDS(C19,"FG_TOTAL_RETURNC(0,-12AM)")</f>
        <v>-9.1978910000000003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9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9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18.099999999999998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13.600000000000001</v>
      </c>
      <c r="AD19" s="4">
        <f t="shared" si="5"/>
        <v>18.099999999999998</v>
      </c>
      <c r="AE19" s="4">
        <f t="shared" si="6"/>
        <v>50</v>
      </c>
      <c r="AF19" s="4">
        <f>'Economic Momentum'!Q20</f>
        <v>9</v>
      </c>
      <c r="AG19" s="4">
        <f ca="1">'Economic Momentum'!R20</f>
        <v>27.200000000000003</v>
      </c>
      <c r="AH19" s="4">
        <f t="shared" ca="1" si="7"/>
        <v>17.189999999999998</v>
      </c>
      <c r="AJ19" s="3" cm="1">
        <f t="array" aca="1" ref="AJ19" ca="1">_xlfn.PERCENTRANK.EXC(_xlfn._xlws.FILTER($AH$3:$AH$23, ISNUMBER($AH$3:$AH$23)),AH19)*100</f>
        <v>13.600000000000001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432725.8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18</v>
      </c>
      <c r="G20" cm="1">
        <f t="array" ref="G20">_xll.FDS(A20,"SIZE(FG_CONSTITUENTS)")</f>
        <v>98</v>
      </c>
      <c r="H20" s="9">
        <f t="shared" si="0"/>
        <v>0.12244897959183673</v>
      </c>
      <c r="I20" s="9">
        <f t="shared" si="1"/>
        <v>0.18367346938775511</v>
      </c>
      <c r="J20" s="9">
        <f t="shared" si="2"/>
        <v>-6.122448979591838E-2</v>
      </c>
      <c r="K20" s="5" cm="1">
        <f t="array" ref="K20">_xll.FDS(A20,"FMA_PCT_ABOVE_MAVG(200,0,,,,""PORTAGG"")")/100</f>
        <v>0.62365591397849496</v>
      </c>
      <c r="L20" s="41" cm="1">
        <f t="array" ref="L20">_xll.FDSB(A20,"PERCENT_CHANGE(FMA_EPS(+1,0,,,,""PORTAGG"",""MEAN""),FMA_EPS(+1,-1AM,,,,""PORTAGG"",""MEAN""))")</f>
        <v>1.0477198695357199</v>
      </c>
      <c r="M20" s="41" cm="1">
        <f t="array" ref="M20">_xll.FDSB(A20,"PERCENT_CHANGE(FMA_EPS(+1,0,,,,""PORTAGG"",""MEAN""),FMA_EPS(+1,-3AM,,,,""PORTAGG"",""MEAN""))")</f>
        <v>-6.6237315977434603</v>
      </c>
      <c r="N20" s="3" cm="1">
        <f t="array" ref="N20">_xll.FDS(C20,"FG_TOTAL_RETURNC(0,-1AM)")</f>
        <v>14.395547000000001</v>
      </c>
      <c r="O20" s="3" cm="1">
        <f t="array" ref="O20">_xll.FDS(C20,"FG_TOTAL_RETURNC(0,-3AM)")</f>
        <v>12.282074</v>
      </c>
      <c r="P20" s="3" cm="1">
        <f t="array" ref="P20">_xll.FDS(C20,"FG_TOTAL_RETURNC(0,-6AM)")</f>
        <v>24.025547</v>
      </c>
      <c r="Q20" s="9" cm="1">
        <f t="array" ref="Q20">_xll.FDS(C20,"P_PRICE(0)/P_PRICE_HIGH_PR(0,,,,,,""PRICE"",""INTRA"",""52W"")")</f>
        <v>0.9956161</v>
      </c>
      <c r="R20" s="9" cm="1">
        <f t="array" ref="R20">_xll.FDS(C20,"P_PRICE(0)/P_PRICE_low_PR(0,,,,,,""PRICE"",""INTRA"",""52W"")-1")</f>
        <v>0.5628396</v>
      </c>
      <c r="S20" s="3" cm="1">
        <f t="array" ref="S20">_xll.FDS(C20,"FG_TOTAL_RETURNC(0,-12AM)")</f>
        <v>47.153174999999997</v>
      </c>
      <c r="T20" s="4" cm="1">
        <f t="array" ref="T20">_xlfn.PERCENTRANK.EXC(_xlfn._xlws.FILTER($R$3:$R$23, ISNUMBER($R$3:$R$23)),R20)*100</f>
        <v>90.9</v>
      </c>
      <c r="U20" s="4">
        <f t="shared" si="3"/>
        <v>9.0999999999999943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72.7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86.3</v>
      </c>
      <c r="Z20" s="4" cm="1">
        <f t="array" ref="Z20">_xlfn.PERCENTRANK.EXC(_xlfn._xlws.FILTER($K$3:$K$23, ISNUMBER($K$3:$K$23)),K20)*100</f>
        <v>54.500000000000007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45.4</v>
      </c>
      <c r="AC20" s="4">
        <f t="shared" si="4"/>
        <v>22.7</v>
      </c>
      <c r="AD20" s="4">
        <f t="shared" si="5"/>
        <v>13.600000000000001</v>
      </c>
      <c r="AE20" s="4">
        <f t="shared" si="6"/>
        <v>45.4</v>
      </c>
      <c r="AF20" s="4">
        <f>'Economic Momentum'!Q21</f>
        <v>18.099999999999998</v>
      </c>
      <c r="AG20" s="4">
        <f ca="1">'Economic Momentum'!R21</f>
        <v>86.3</v>
      </c>
      <c r="AH20" s="4">
        <f t="shared" ca="1" si="7"/>
        <v>79.959999999999994</v>
      </c>
      <c r="AJ20" s="3" cm="1">
        <f t="array" aca="1" ref="AJ20" ca="1">_xlfn.PERCENTRANK.EXC(_xlfn._xlws.FILTER($AH$3:$AH$23, ISNUMBER($AH$3:$AH$23)),AH20)*100</f>
        <v>86.3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863951.94</v>
      </c>
      <c r="E21" cm="1">
        <f t="array" ref="E21">_xll.FDS(C21,"FMA_COS_UP(""EPS"",""1M"",+1,NOW,,,""PORTAGG"",""MEANR"")")</f>
        <v>13</v>
      </c>
      <c r="F21" cm="1">
        <f t="array" ref="F21">_xll.FDS(C21,"FMA_COS_DOWN(""EPS"",""1M"",+1,NOW,,,""PORTAGG"",""MEANR"")")</f>
        <v>6</v>
      </c>
      <c r="G21" cm="1">
        <f t="array" ref="G21">_xll.FDS(A21,"SIZE(FG_CONSTITUENTS)")</f>
        <v>42</v>
      </c>
      <c r="H21" s="9">
        <f t="shared" si="0"/>
        <v>0.30952380952380953</v>
      </c>
      <c r="I21" s="9">
        <f t="shared" si="1"/>
        <v>0.14285714285714285</v>
      </c>
      <c r="J21" s="9">
        <f t="shared" si="2"/>
        <v>0.16666666666666669</v>
      </c>
      <c r="K21" s="5" cm="1">
        <f t="array" ref="K21">_xll.FDS(A21,"FMA_PCT_ABOVE_MAVG(200,0,,,,""PORTAGG"")")/100</f>
        <v>0.29729729729729704</v>
      </c>
      <c r="L21" s="41" cm="1">
        <f t="array" ref="L21">_xll.FDSB(A21,"PERCENT_CHANGE(FMA_EPS(+1,0,,,,""PORTAGG"",""MEAN""),FMA_EPS(+1,-1AM,,,,""PORTAGG"",""MEAN""))")</f>
        <v>5.65176143114053</v>
      </c>
      <c r="M21" s="41" cm="1">
        <f t="array" ref="M21">_xll.FDSB(A21,"PERCENT_CHANGE(FMA_EPS(+1,0,,,,""PORTAGG"",""MEAN""),FMA_EPS(+1,-3AM,,,,""PORTAGG"",""MEAN""))")</f>
        <v>12.1643404869015</v>
      </c>
      <c r="N21" s="3" cm="1">
        <f t="array" ref="N21">_xll.FDS(C21,"FG_TOTAL_RETURNC(0,-1AM)")</f>
        <v>-0.82758664999999998</v>
      </c>
      <c r="O21" s="3" cm="1">
        <f t="array" ref="O21">_xll.FDS(C21,"FG_TOTAL_RETURNC(0,-3AM)")</f>
        <v>-3.683859</v>
      </c>
      <c r="P21" s="3" cm="1">
        <f t="array" ref="P21">_xll.FDS(C21,"FG_TOTAL_RETURNC(0,-6AM)")</f>
        <v>-3.5715281999999999</v>
      </c>
      <c r="Q21" s="9" cm="1">
        <f t="array" ref="Q21">_xll.FDS(C21,"P_PRICE(0)/P_PRICE_HIGH_PR(0,,,,,,""PRICE"",""INTRA"",""52W"")")</f>
        <v>0.91678780000000004</v>
      </c>
      <c r="R21" s="9" cm="1">
        <f t="array" ref="R21">_xll.FDS(C21,"P_PRICE(0)/P_PRICE_low_PR(0,,,,,,""PRICE"",""INTRA"",""52W"")-1")</f>
        <v>8.0390690000000001E-2</v>
      </c>
      <c r="S21" s="3" cm="1">
        <f t="array" ref="S21">_xll.FDS(C21,"FG_TOTAL_RETURNC(0,-12AM)")</f>
        <v>1.4183520999999999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36.299999999999997</v>
      </c>
      <c r="W21" s="4" cm="1">
        <f t="array" ref="W21">_xlfn.PERCENTRANK.EXC(_xlfn._xlws.FILTER($O$3:$O$23, ISNUMBER($O$3:$O$23)),O21)*100</f>
        <v>22.7</v>
      </c>
      <c r="X21" s="4" cm="1">
        <f t="array" ref="X21">_xlfn.PERCENTRANK.EXC(_xlfn._xlws.FILTER($P$3:$P$23, ISNUMBER($P$3:$P$23)),P21)*100</f>
        <v>4.5</v>
      </c>
      <c r="Y21" s="200" cm="1">
        <f t="array" ref="Y21">_xlfn.PERCENTRANK.EXC(_xlfn._xlws.FILTER($S$3:$S$23, ISNUMBER($S$3:$S$23)),S21)*100</f>
        <v>27.200000000000003</v>
      </c>
      <c r="Z21" s="4" cm="1">
        <f t="array" ref="Z21">_xlfn.PERCENTRANK.EXC(_xlfn._xlws.FILTER($K$3:$K$23, ISNUMBER($K$3:$K$23)),K21)*100</f>
        <v>9</v>
      </c>
      <c r="AA21" s="4" cm="1">
        <f t="array" ref="AA21">_xlfn.PERCENTRANK.EXC(_xlfn._xlws.FILTER($H$3:$H$23, ISNUMBER($H$3:$H$23)),H21)*100</f>
        <v>50</v>
      </c>
      <c r="AB21" s="4" cm="1">
        <f t="array" ref="AB21">_xlfn.PERCENTRANK.EXC(_xlfn._xlws.FILTER($J$3:$J$23, ISNUMBER($J$3:$J$23)),J21)*100</f>
        <v>81.8</v>
      </c>
      <c r="AC21" s="4">
        <f t="shared" si="4"/>
        <v>86.3</v>
      </c>
      <c r="AD21" s="4">
        <f t="shared" si="5"/>
        <v>90.9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50</v>
      </c>
      <c r="AH21" s="4">
        <f t="shared" ca="1" si="7"/>
        <v>22.68</v>
      </c>
      <c r="AJ21" s="3" cm="1">
        <f t="array" aca="1" ref="AJ21" ca="1">_xlfn.PERCENTRANK.EXC(_xlfn._xlws.FILTER($AH$3:$AH$23, ISNUMBER($AH$3:$AH$23)),AH21)*100</f>
        <v>22.7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24448.008011999998</v>
      </c>
      <c r="E22" cm="1">
        <f t="array" ref="E22">_xll.FDS(C22,"FMA_COS_UP(""EPS"",""1M"",+1,NOW,,,""PORTAGG"",""MEANR"")")</f>
        <v>3</v>
      </c>
      <c r="F22" cm="1">
        <f t="array" ref="F22">_xll.FDS(C22,"FMA_COS_DOWN(""EPS"",""1M"",+1,NOW,,,""PORTAGG"",""MEANR"")")</f>
        <v>14</v>
      </c>
      <c r="G22" cm="1">
        <f t="array" ref="G22">_xll.FDS(A22,"SIZE(FG_CONSTITUENTS)")</f>
        <v>47</v>
      </c>
      <c r="H22" s="9">
        <f t="shared" si="0"/>
        <v>6.3829787234042548E-2</v>
      </c>
      <c r="I22" s="9">
        <f t="shared" si="1"/>
        <v>0.2978723404255319</v>
      </c>
      <c r="J22" s="9">
        <f t="shared" si="2"/>
        <v>-0.23404255319148937</v>
      </c>
      <c r="K22" s="5" cm="1">
        <f t="array" ref="K22">_xll.FDS(A22,"FMA_PCT_ABOVE_MAVG(200,0,,,,""PORTAGG"")")/100</f>
        <v>0.60869565217391297</v>
      </c>
      <c r="L22" s="41" cm="1">
        <f t="array" ref="L22">_xll.FDSB(A22,"PERCENT_CHANGE(FMA_EPS(+1,0,,,,""PORTAGG"",""MEAN""),FMA_EPS(+1,-1AM,,,,""PORTAGG"",""MEAN""))")</f>
        <v>-1.5026394248289801</v>
      </c>
      <c r="M22" s="41" cm="1">
        <f t="array" ref="M22">_xll.FDSB(A22,"PERCENT_CHANGE(FMA_EPS(+1,0,,,,""PORTAGG"",""MEAN""),FMA_EPS(+1,-3AM,,,,""PORTAGG"",""MEAN""))")</f>
        <v>-12.337401897602099</v>
      </c>
      <c r="N22" s="3" cm="1">
        <f t="array" ref="N22">_xll.FDS(C22,"FG_TOTAL_RETURNC(0,-1AM)")</f>
        <v>6.8481803000000001</v>
      </c>
      <c r="O22" s="3" cm="1">
        <f t="array" ref="O22">_xll.FDS(C22,"FG_TOTAL_RETURNC(0,-3AM)")</f>
        <v>-1.6704679</v>
      </c>
      <c r="P22" s="3" cm="1">
        <f t="array" ref="P22">_xll.FDS(C22,"FG_TOTAL_RETURNC(0,-6AM)")</f>
        <v>4.1532397000000003</v>
      </c>
      <c r="Q22" s="9" cm="1">
        <f t="array" ref="Q22">_xll.FDS(C22,"P_PRICE(0)/P_PRICE_HIGH_PR(0,,,,,,""PRICE"",""INTRA"",""52W"")")</f>
        <v>0.82774042999999997</v>
      </c>
      <c r="R22" s="9" cm="1">
        <f t="array" ref="R22">_xll.FDS(C22,"P_PRICE(0)/P_PRICE_low_PR(0,,,,,,""PRICE"",""INTRA"",""52W"")-1")</f>
        <v>0.12510859999999999</v>
      </c>
      <c r="S22" s="3" cm="1">
        <f t="array" ref="S22">_xll.FDS(C22,"FG_TOTAL_RETURNC(0,-12AM)")</f>
        <v>10.652267</v>
      </c>
      <c r="T22" s="4" cm="1">
        <f t="array" ref="T22">_xlfn.PERCENTRANK.EXC(_xlfn._xlws.FILTER($R$3:$R$23, ISNUMBER($R$3:$R$23)),R22)*100</f>
        <v>31.8</v>
      </c>
      <c r="U22" s="4">
        <f t="shared" si="3"/>
        <v>68.2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31.8</v>
      </c>
      <c r="Y22" s="200" cm="1">
        <f t="array" ref="Y22">_xlfn.PERCENTRANK.EXC(_xlfn._xlws.FILTER($S$3:$S$23, ISNUMBER($S$3:$S$23)),S22)*100</f>
        <v>50</v>
      </c>
      <c r="Z22" s="4" cm="1">
        <f t="array" ref="Z22">_xlfn.PERCENTRANK.EXC(_xlfn._xlws.FILTER($K$3:$K$23, ISNUMBER($K$3:$K$23)),K22)*100</f>
        <v>50</v>
      </c>
      <c r="AA22" s="4" cm="1">
        <f t="array" ref="AA22">_xlfn.PERCENTRANK.EXC(_xlfn._xlws.FILTER($H$3:$H$23, ISNUMBER($H$3:$H$23)),H22)*100</f>
        <v>4.5</v>
      </c>
      <c r="AB22" s="4" cm="1">
        <f t="array" ref="AB22">_xlfn.PERCENTRANK.EXC(_xlfn._xlws.FILTER($J$3:$J$23, ISNUMBER($J$3:$J$23)),J22)*100</f>
        <v>18.099999999999998</v>
      </c>
      <c r="AC22" s="4">
        <f t="shared" si="4"/>
        <v>9</v>
      </c>
      <c r="AD22" s="4">
        <f t="shared" si="5"/>
        <v>4.5</v>
      </c>
      <c r="AE22" s="4">
        <f t="shared" si="6"/>
        <v>4.5</v>
      </c>
      <c r="AF22" s="4">
        <f>'Economic Momentum'!Q23</f>
        <v>36.299999999999997</v>
      </c>
      <c r="AG22" s="4">
        <f ca="1">'Economic Momentum'!R23</f>
        <v>77.2</v>
      </c>
      <c r="AH22" s="4">
        <f t="shared" ca="1" si="7"/>
        <v>19.5</v>
      </c>
      <c r="AJ22" s="3" cm="1">
        <f t="array" aca="1" ref="AJ22" ca="1">_xlfn.PERCENTRANK.EXC(_xlfn._xlws.FILTER($AH$3:$AH$23, ISNUMBER($AH$3:$AH$23)),AH22)*100</f>
        <v>18.099999999999998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2846689.5</v>
      </c>
      <c r="E23" cm="1">
        <f t="array" ref="E23">_xll.FDS(C23,"FMA_COS_UP(""EPS"",""1M"",+1,NOW,,,""PORTAGG"",""MEANR"")")</f>
        <v>27</v>
      </c>
      <c r="F23" cm="1">
        <f t="array" ref="F23">_xll.FDS(C23,"FMA_COS_DOWN(""EPS"",""1M"",+1,NOW,,,""PORTAGG"",""MEANR"")")</f>
        <v>38</v>
      </c>
      <c r="G23" cm="1">
        <f t="array" ref="G23">_xll.FDS(A23,"SIZE(FG_CONSTITUENTS)")</f>
        <v>122</v>
      </c>
      <c r="H23" s="9">
        <f t="shared" si="0"/>
        <v>0.22131147540983606</v>
      </c>
      <c r="I23" s="9">
        <f t="shared" si="1"/>
        <v>0.31147540983606559</v>
      </c>
      <c r="J23" s="9">
        <f t="shared" si="2"/>
        <v>-9.0163934426229525E-2</v>
      </c>
      <c r="K23" s="5" cm="1">
        <f t="array" ref="K23">_xll.FDS(A23,"FMA_PCT_ABOVE_MAVG(200,0,,,,""PORTAGG"")")/100</f>
        <v>0.56666666666666698</v>
      </c>
      <c r="L23" s="41" cm="1">
        <f t="array" ref="L23">_xll.FDSB(A23,"PERCENT_CHANGE(FMA_EPS(+1,0,,,,""PORTAGG"",""MEAN""),FMA_EPS(+1,-1AM,,,,""PORTAGG"",""MEAN""))")</f>
        <v>1.7738886026362</v>
      </c>
      <c r="M23" s="41" cm="1">
        <f t="array" ref="M23">_xll.FDSB(A23,"PERCENT_CHANGE(FMA_EPS(+1,0,,,,""PORTAGG"",""MEAN""),FMA_EPS(+1,-3AM,,,,""PORTAGG"",""MEAN""))")</f>
        <v>1.76218588098047</v>
      </c>
      <c r="N23" s="3" cm="1">
        <f t="array" ref="N23">_xll.FDS(C23,"FG_TOTAL_RETURNC(0,-1AM)")</f>
        <v>-1.2760997000000001</v>
      </c>
      <c r="O23" s="3" cm="1">
        <f t="array" ref="O23">_xll.FDS(C23,"FG_TOTAL_RETURNC(0,-3AM)")</f>
        <v>-4.5107784000000004</v>
      </c>
      <c r="P23" s="3" cm="1">
        <f t="array" ref="P23">_xll.FDS(C23,"FG_TOTAL_RETURNC(0,-6AM)")</f>
        <v>8.6015460000000008</v>
      </c>
      <c r="Q23" s="9" cm="1">
        <f t="array" ref="Q23">_xll.FDS(C23,"P_PRICE(0)/P_PRICE_HIGH_PR(0,,,,,,""PRICE"",""INTRA"",""52W"")")</f>
        <v>0.9435635</v>
      </c>
      <c r="R23" s="9" cm="1">
        <f t="array" ref="R23">_xll.FDS(C23,"P_PRICE(0)/P_PRICE_low_PR(0,,,,,,""PRICE"",""INTRA"",""52W"")-1")</f>
        <v>0.17508972</v>
      </c>
      <c r="S23" s="3" cm="1">
        <f t="array" ref="S23">_xll.FDS(C23,"FG_TOTAL_RETURNC(0,-12AM)")</f>
        <v>5.5571555999999998</v>
      </c>
      <c r="T23" s="4" cm="1">
        <f t="array" ref="T23">_xlfn.PERCENTRANK.EXC(_xlfn._xlws.FILTER($R$3:$R$23, ISNUMBER($R$3:$R$23)),R23)*100</f>
        <v>40.9</v>
      </c>
      <c r="U23" s="4">
        <f t="shared" si="3"/>
        <v>59.1</v>
      </c>
      <c r="V23" s="4" cm="1">
        <f t="array" ref="V23">_xlfn.PERCENTRANK.EXC(_xlfn._xlws.FILTER($Q$3:$Q$23, ISNUMBER($Q$3:$Q$23)),Q23)*100</f>
        <v>45.4</v>
      </c>
      <c r="W23" s="4" cm="1">
        <f t="array" ref="W23">_xlfn.PERCENTRANK.EXC(_xlfn._xlws.FILTER($O$3:$O$23, ISNUMBER($O$3:$O$23)),O23)*100</f>
        <v>13.600000000000001</v>
      </c>
      <c r="X23" s="4" cm="1">
        <f t="array" ref="X23">_xlfn.PERCENTRANK.EXC(_xlfn._xlws.FILTER($P$3:$P$23, ISNUMBER($P$3:$P$23)),P23)*100</f>
        <v>45.4</v>
      </c>
      <c r="Y23" s="200" cm="1">
        <f t="array" ref="Y23">_xlfn.PERCENTRANK.EXC(_xlfn._xlws.FILTER($S$3:$S$23, ISNUMBER($S$3:$S$23)),S23)*100</f>
        <v>40.9</v>
      </c>
      <c r="Z23" s="4" cm="1">
        <f t="array" ref="Z23">_xlfn.PERCENTRANK.EXC(_xlfn._xlws.FILTER($K$3:$K$23, ISNUMBER($K$3:$K$23)),K23)*100</f>
        <v>36.299999999999997</v>
      </c>
      <c r="AA23" s="4" cm="1">
        <f t="array" ref="AA23">_xlfn.PERCENTRANK.EXC(_xlfn._xlws.FILTER($H$3:$H$23, ISNUMBER($H$3:$H$23)),H23)*100</f>
        <v>18.099999999999998</v>
      </c>
      <c r="AB23" s="4" cm="1">
        <f t="array" ref="AB23">_xlfn.PERCENTRANK.EXC(_xlfn._xlws.FILTER($J$3:$J$23, ISNUMBER($J$3:$J$23)),J23)*100</f>
        <v>36.299999999999997</v>
      </c>
      <c r="AC23" s="4">
        <f t="shared" si="4"/>
        <v>45.4</v>
      </c>
      <c r="AD23" s="4">
        <f t="shared" si="5"/>
        <v>59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35.86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428</v>
      </c>
      <c r="F30" cm="1">
        <f t="array" ref="F30">_xll.FDS(C30,"FMA_COS_DOWN(""EPS"",""1M"",+1,NOW,,,""PORTAGG"",""MEANR"")")</f>
        <v>545</v>
      </c>
      <c r="G30" cm="1">
        <f t="array" ref="G30">_xll.FDS(A30,"SIZE(FG_CONSTITUENTS)")</f>
        <v>1281</v>
      </c>
      <c r="H30" s="9">
        <f>E30/$G30</f>
        <v>0.33411397345823574</v>
      </c>
      <c r="I30" s="9">
        <f>F30/$G30</f>
        <v>0.42544886807181886</v>
      </c>
      <c r="J30" s="9">
        <f t="shared" ref="J30" si="9">H30-I30</f>
        <v>-9.1334894613583129E-2</v>
      </c>
      <c r="K30" s="5" cm="1">
        <f t="array" ref="K30">_xll.FDS(A30,"FMA_PCT_ABOVE_MAVG(200,0,,,,""PORTAGG"")")/100</f>
        <v>0.69236883942766303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-1.55445198250733</v>
      </c>
      <c r="O30" s="3" cm="1">
        <f t="array" ref="O30">_xll.FDS(C30,"FG_TOTAL_RETURNC(0,-3AM)")</f>
        <v>9.5419409999999996</v>
      </c>
      <c r="P30" s="3" cm="1">
        <f t="array" ref="P30">_xll.FDS(C30,"FG_TOTAL_RETURNC(0,-6AM)")</f>
        <v>16.566420000000001</v>
      </c>
      <c r="Q30" s="9" cm="1">
        <f t="array" ref="Q30">_xll.FDS(C30,"P_PRICE(0)/P_PRICE_HIGH_PR(0,,,,,,""PRICE"",""INTRA"",""52W"")")</f>
        <v>0.99687099999999995</v>
      </c>
      <c r="R30" s="9" cm="1">
        <f t="array" ref="R30">_xll.FDS(C30,"P_PRICE(0)/P_PRICE_low_PR(0,,,,,,""PRICE"",""INTRA"",""52W"")-1")</f>
        <v>0.27297484999999999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856</v>
      </c>
      <c r="F31" cm="1">
        <f t="array" ref="F31">_xll.FDS(C31,"FMA_COS_DOWN(""EPS"",""1M"",+1,NOW,,,""PORTAGG"",""MEANR"")")</f>
        <v>1619</v>
      </c>
      <c r="G31" cm="1">
        <f t="array" ref="G31">_xll.FDS(A31,"SIZE(FG_CONSTITUENTS)")</f>
        <v>4781</v>
      </c>
      <c r="H31" s="9">
        <f>E31/$G31</f>
        <v>0.17904204141393015</v>
      </c>
      <c r="I31" s="9">
        <f>F31/$G31</f>
        <v>0.33863208533779543</v>
      </c>
      <c r="J31" s="9">
        <f t="shared" ref="J31" si="10">H31-I31</f>
        <v>-0.15959004392386528</v>
      </c>
      <c r="K31" s="5" cm="1">
        <f t="array" ref="K31">_xll.FDS(A31,"FMA_PCT_ABOVE_MAVG(200,0,,,,""PORTAGG"")")/100</f>
        <v>0.46872985170857495</v>
      </c>
      <c r="L31" s="41" cm="1">
        <f t="array" ref="L31">_xll.FDSB(A31,"PERCENT_CHANGE(FMA_EPS(+1,0,,,,""PORTAGG"",""MEAN""),FMA_EPS(+1,-1AM,,,,""PORTAGG"",""MEAN""))")</f>
        <v>-2.3142424595551598</v>
      </c>
      <c r="M31" s="41" cm="1">
        <f t="array" ref="M31">_xll.FDSB(A31,"PERCENT_CHANGE(FMA_EPS(+1,0,,,,""PORTAGG"",""MEAN""),FMA_EPS(+1,-3AM,,,,""PORTAGG"",""MEAN""))")</f>
        <v>-4.18848910287059</v>
      </c>
      <c r="O31" s="3" cm="1">
        <f t="array" ref="O31">_xll.FDS(C31,"FG_TOTAL_RETURNC(0,-3AM)")</f>
        <v>9.3490959999999994</v>
      </c>
      <c r="P31" s="3" cm="1">
        <f t="array" ref="P31">_xll.FDS(C31,"FG_TOTAL_RETURNC(0,-6AM)")</f>
        <v>13.637638000000001</v>
      </c>
      <c r="Q31" s="9" cm="1">
        <f t="array" ref="Q31">_xll.FDS(C31,"P_PRICE(0)/P_PRICE_HIGH_PR(0,,,,,,""PRICE"",""INTRA"",""52W"")")</f>
        <v>0.99831205999999995</v>
      </c>
      <c r="R31" s="9" cm="1">
        <f t="array" ref="R31">_xll.FDS(C31,"P_PRICE(0)/P_PRICE_low_PR(0,,,,,,""PRICE"",""INTRA"",""52W"")-1")</f>
        <v>0.19850480000000001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732</v>
      </c>
      <c r="F32" cm="1">
        <f t="array" ref="F32">_xll.FDS(C32,"FMA_COS_DOWN(""EPS"",""1M"",+1,NOW,,,""PORTAGG"",""MEANR"")")</f>
        <v>544</v>
      </c>
      <c r="G32" cm="1">
        <f t="array" ref="G32">_xll.FDS(A32,"SIZE(FG_CONSTITUENTS)")</f>
        <v>1468</v>
      </c>
      <c r="H32" s="9">
        <f t="shared" ref="H32" si="12">E32/$G32</f>
        <v>0.49863760217983649</v>
      </c>
      <c r="I32" s="9">
        <f t="shared" ref="I32" si="13">F32/$G32</f>
        <v>0.37057220708446864</v>
      </c>
      <c r="J32" s="9">
        <f t="shared" ref="J32" si="14">H32-I32</f>
        <v>0.12806539509536785</v>
      </c>
      <c r="K32" s="5" cm="1">
        <f t="array" ref="K32">_xll.FDS(A32,"FMA_PCT_ABOVE_MAVG(200,0,,,,""PORTAGG"")")/100</f>
        <v>0.76112251882272408</v>
      </c>
      <c r="L32" s="41" cm="1">
        <f t="array" ref="L32">_xll.FDSB(A32,"PERCENT_CHANGE(FMA_EPS(+1,0,,,,""PORTAGG"",""MEAN""),FMA_EPS(+1,-1AM,,,,""PORTAGG"",""MEAN""))")</f>
        <v>1.08652550668134</v>
      </c>
      <c r="M32" s="41" cm="1">
        <f t="array" ref="M32">_xll.FDSB(A32,"PERCENT_CHANGE(FMA_EPS(+1,0,,,,""PORTAGG"",""MEAN""),FMA_EPS(+1,-3AM,,,,""PORTAGG"",""MEAN""))")</f>
        <v>0.82213971173178002</v>
      </c>
      <c r="O32" s="3" cm="1">
        <f t="array" ref="O32">_xll.FDS(C32,"FG_TOTAL_RETURNC(0,-3AM)")</f>
        <v>6.2952757000000004</v>
      </c>
      <c r="P32" s="3" cm="1">
        <f t="array" ref="P32">_xll.FDS(C32,"FG_TOTAL_RETURNC(0,-6AM)")</f>
        <v>17.144596</v>
      </c>
      <c r="Q32" s="9" cm="1">
        <f t="array" ref="Q32">_xll.FDS(C32,"P_PRICE(0)/P_PRICE_HIGH_PR(0,,,,,,""PRICE"",""INTRA"",""52W"")")</f>
        <v>0.99789170000000005</v>
      </c>
      <c r="R32" s="9" cm="1">
        <f t="array" ref="R32">_xll.FDS(C32,"P_PRICE(0)/P_PRICE_low_PR(0,,,,,,""PRICE"",""INTRA"",""52W"")-1")</f>
        <v>0.27925025999999997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106</v>
      </c>
      <c r="F33" cm="1">
        <f t="array" ref="F33">_xll.FDS(C33,"FMA_COS_DOWN(""EPS"",""1M"",+1,NOW,,,""PORTAGG"",""MEANR"")")</f>
        <v>86</v>
      </c>
      <c r="G33" cm="1">
        <f t="array" ref="G33">_xll.FDS(A33,"SIZE(FG_CONSTITUENTS)")</f>
        <v>218</v>
      </c>
      <c r="H33" s="9">
        <f t="shared" ref="H33:H34" si="16">E33/$G33</f>
        <v>0.48623853211009177</v>
      </c>
      <c r="I33" s="9">
        <f t="shared" ref="I33:I34" si="17">F33/$G33</f>
        <v>0.39449541284403672</v>
      </c>
      <c r="J33" s="9">
        <f t="shared" ref="J33:J34" si="18">H33-I33</f>
        <v>9.1743119266055051E-2</v>
      </c>
      <c r="K33" s="5" cm="1">
        <f t="array" ref="K33">_xll.FDS(A33,"FMA_PCT_ABOVE_MAVG(200,0,,,,""PORTAGG"")")/100</f>
        <v>0.701834862385321</v>
      </c>
      <c r="L33" s="41" cm="1">
        <f t="array" ref="L33">_xll.FDSB(A33,"PERCENT_CHANGE(FMA_EPS(+1,0,,,,""PORTAGG"",""MEAN""),FMA_EPS(+1,-1AM,,,,""PORTAGG"",""MEAN""))")</f>
        <v>0.30570369398195402</v>
      </c>
      <c r="M33" s="41" cm="1">
        <f t="array" ref="M33">_xll.FDSB(A33,"PERCENT_CHANGE(FMA_EPS(+1,0,,,,""PORTAGG"",""MEAN""),FMA_EPS(+1,-3AM,,,,""PORTAGG"",""MEAN""))")</f>
        <v>-0.26517159852260003</v>
      </c>
      <c r="O33" s="3" cm="1">
        <f t="array" ref="O33">_xll.FDS(C33,"FG_TOTAL_RETURNC(0,-3AM)")</f>
        <v>1.6265035000000001</v>
      </c>
      <c r="P33" s="3" cm="1">
        <f t="array" ref="P33">_xll.FDS(C33,"FG_TOTAL_RETURNC(0,-6AM)")</f>
        <v>11.786294</v>
      </c>
      <c r="Q33" s="9" cm="1">
        <f t="array" ref="Q33">_xll.FDS(C33,"P_PRICE(0)/P_PRICE_HIGH_PR(0,,,,,,""PRICE"",""INTRA"",""52W"")")</f>
        <v>0.95372235999999999</v>
      </c>
      <c r="R33" s="9" cm="1">
        <f t="array" ref="R33">_xll.FDS(C33,"P_PRICE(0)/P_PRICE_low_PR(0,,,,,,""PRICE"",""INTRA"",""52W"")-1")</f>
        <v>0.20157348999999999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276</v>
      </c>
      <c r="F34" cm="1">
        <f t="array" ref="F34">_xll.FDS(C34,"FMA_COS_DOWN(""EPS"",""1M"",+1,NOW,,,""PORTAGG"",""MEANR"")")</f>
        <v>168</v>
      </c>
      <c r="G34" cm="1">
        <f t="array" ref="G34">_xll.FDS(A34,"SIZE(FG_CONSTITUENTS)")</f>
        <v>504</v>
      </c>
      <c r="H34" s="9">
        <f t="shared" si="16"/>
        <v>0.54761904761904767</v>
      </c>
      <c r="I34" s="9">
        <f t="shared" si="17"/>
        <v>0.33333333333333331</v>
      </c>
      <c r="J34" s="9">
        <f t="shared" si="18"/>
        <v>0.21428571428571436</v>
      </c>
      <c r="K34" s="5" cm="1">
        <f t="array" ref="K34">_xll.FDS(A34,"FMA_PCT_ABOVE_MAVG(200,0,,,,""PORTAGG"")")/100</f>
        <v>0.79441117764471103</v>
      </c>
      <c r="L34" s="41" cm="1">
        <f t="array" ref="L34">_xll.FDSB(A34,"PERCENT_CHANGE(FMA_EPS(+1,0,,,,""PORTAGG"",""MEAN""),FMA_EPS(+1,-1AM,,,,""PORTAGG"",""MEAN""))")</f>
        <v>0.59239164558493496</v>
      </c>
      <c r="M34" s="41" cm="1">
        <f t="array" ref="M34">_xll.FDSB(A34,"PERCENT_CHANGE(FMA_EPS(+1,0,,,,""PORTAGG"",""MEAN""),FMA_EPS(+1,-3AM,,,,""PORTAGG"",""MEAN""))")</f>
        <v>0.24940265086424901</v>
      </c>
      <c r="O34" s="3" cm="1">
        <f t="array" ref="O34">_xll.FDS(C34,"FG_TOTAL_RETURNC(0,-3AM)")</f>
        <v>6.3254595</v>
      </c>
      <c r="P34" s="3" cm="1">
        <f t="array" ref="P34">_xll.FDS(C34,"FG_TOTAL_RETURNC(0,-6AM)")</f>
        <v>18.295287999999999</v>
      </c>
      <c r="Q34" s="9" cm="1">
        <f t="array" ref="Q34">_xll.FDS(C34,"P_PRICE(0)/P_PRICE_HIGH_PR(0,,,,,,""PRICE"",""INTRA"",""52W"")")</f>
        <v>0.99610215000000002</v>
      </c>
      <c r="R34" s="9" cm="1">
        <f t="array" ref="R34">_xll.FDS(C34,"P_PRICE(0)/P_PRICE_low_PR(0,,,,,,""PRICE"",""INTRA"",""52W"")-1")</f>
        <v>0.29383457000000002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-0.15867233</v>
      </c>
      <c r="E4" s="9">
        <f>HLOOKUP(B4,'Monthly Returns'!$A$1:$AC$134, 132, FALSE)</f>
        <v>0.10526315789473684</v>
      </c>
      <c r="H4" s="9">
        <f>HLOOKUP(B4,'Yearly returns'!$B$1:$V$140, 133, FALSE)</f>
        <v>0.35714285714285715</v>
      </c>
      <c r="I4" s="9">
        <f>HLOOKUP(B4,'Yearly returns'!$B$1:$V$140, 138, FALSE)</f>
        <v>0.42299999999999999</v>
      </c>
      <c r="L4" s="47">
        <f t="shared" ref="L4:L24" si="0">(1-PERCENTRANK($E$4:$E$24,E4))*100</f>
        <v>95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80</v>
      </c>
      <c r="P4">
        <f>L4*Assumption!$E$53 + M4*Assumption!$F$53 + N4*Assumption!$G$53</f>
        <v>68.75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-0.32265300000000002</v>
      </c>
      <c r="E5" s="9">
        <f>HLOOKUP(B5,'Monthly Returns'!$A$1:$AC$134, 132, FALSE)</f>
        <v>0.21487603305785125</v>
      </c>
      <c r="H5" s="9">
        <f>HLOOKUP(B5,'Yearly returns'!$B$1:$V$140, 133, FALSE)</f>
        <v>0.39669421487603307</v>
      </c>
      <c r="I5" s="9">
        <f>HLOOKUP(B5,'Yearly returns'!$B$1:$V$140, 138, FALSE)</f>
        <v>0.59</v>
      </c>
      <c r="L5" s="47">
        <f t="shared" si="0"/>
        <v>25</v>
      </c>
      <c r="M5" s="47">
        <f t="shared" si="1"/>
        <v>9.9999999999999982</v>
      </c>
      <c r="N5" s="47">
        <f t="shared" si="2"/>
        <v>65</v>
      </c>
      <c r="P5">
        <f>L5*Assumption!$E$53 + M5*Assumption!$F$53 + N5*Assumption!$G$53</f>
        <v>41.25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-0.33167289999999999</v>
      </c>
      <c r="E6" s="9">
        <f>HLOOKUP(B6,'Monthly Returns'!$A$1:$AC$134, 132, FALSE)</f>
        <v>0.15702479338842976</v>
      </c>
      <c r="H6" s="9">
        <f>HLOOKUP(B6,'Yearly returns'!$B$1:$V$140, 133, FALSE)</f>
        <v>0.2231404958677686</v>
      </c>
      <c r="I6" s="9">
        <f>HLOOKUP(B6,'Yearly returns'!$B$1:$V$140, 138, FALSE)</f>
        <v>0.28599999999999998</v>
      </c>
      <c r="L6" s="47">
        <f t="shared" si="0"/>
        <v>70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-0.33437201999999999</v>
      </c>
      <c r="E7" s="9">
        <f>HLOOKUP(B7,'Monthly Returns'!$A$1:$AC$134, 132, FALSE)</f>
        <v>0.19008264462809918</v>
      </c>
      <c r="H7" s="9">
        <f>HLOOKUP(B7,'Yearly returns'!$B$1:$V$140, 133, FALSE)</f>
        <v>0.26446280991735538</v>
      </c>
      <c r="I7" s="9">
        <f>HLOOKUP(B7,'Yearly returns'!$B$1:$V$140, 138, FALSE)</f>
        <v>0.56499999999999995</v>
      </c>
      <c r="L7" s="47">
        <f t="shared" si="0"/>
        <v>44.999999999999993</v>
      </c>
      <c r="M7" s="47">
        <f t="shared" si="1"/>
        <v>65</v>
      </c>
      <c r="N7" s="47">
        <f t="shared" si="2"/>
        <v>70</v>
      </c>
      <c r="P7">
        <f>L7*Assumption!$E$53 + M7*Assumption!$F$53 + N7*Assumption!$G$53</f>
        <v>62.5</v>
      </c>
      <c r="R7" cm="1">
        <f t="array" ref="R7">_xlfn.PERCENTRANK.EXC(_xlfn._xlws.FILTER(P$4:P$24, ISNUMBER(P$4:P$24)),P7)*100</f>
        <v>72.7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-0.32538497999999999</v>
      </c>
      <c r="E8" s="9">
        <f>HLOOKUP(B8,'Monthly Returns'!$A$1:$AC$134, 132, FALSE)</f>
        <v>0.27272727272727271</v>
      </c>
      <c r="H8" s="9">
        <f>HLOOKUP(B8,'Yearly returns'!$B$1:$V$140, 133, FALSE)</f>
        <v>0.41322314049586778</v>
      </c>
      <c r="I8" s="9">
        <f>HLOOKUP(B8,'Yearly returns'!$B$1:$V$140, 138, FALSE)</f>
        <v>0.88500000000000001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15.000000000000002</v>
      </c>
      <c r="P8">
        <f>L8*Assumption!$E$53 + M8*Assumption!$F$53 + N8*Assumption!$G$53</f>
        <v>12.500000000000004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-0.2976569</v>
      </c>
      <c r="E9" s="9">
        <f>HLOOKUP(B9,'Monthly Returns'!$A$1:$AC$134, 132, FALSE)</f>
        <v>0.19008264462809918</v>
      </c>
      <c r="H9" s="9">
        <f>HLOOKUP(B9,'Yearly returns'!$B$1:$V$140, 133, FALSE)</f>
        <v>0.23966942148760331</v>
      </c>
      <c r="I9" s="9">
        <f>HLOOKUP(B9,'Yearly returns'!$B$1:$V$140, 138, FALSE)</f>
        <v>0.95899999999999996</v>
      </c>
      <c r="L9" s="47">
        <f t="shared" si="0"/>
        <v>44.999999999999993</v>
      </c>
      <c r="M9" s="49">
        <f t="shared" si="1"/>
        <v>75</v>
      </c>
      <c r="N9" s="47">
        <f t="shared" si="2"/>
        <v>0</v>
      </c>
      <c r="P9">
        <f>L9*Assumption!$E$53 + M9*Assumption!$F$53 + N9*Assumption!$G$53</f>
        <v>30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-0.20332718</v>
      </c>
      <c r="E10" s="9">
        <f>HLOOKUP(B10,'Monthly Returns'!$A$1:$AC$134, 132, FALSE)</f>
        <v>0.12396694214876033</v>
      </c>
      <c r="H10" s="9">
        <f>HLOOKUP(B10,'Yearly returns'!$B$1:$V$140, 133, FALSE)</f>
        <v>0.256198347107438</v>
      </c>
      <c r="I10" s="9">
        <f>HLOOKUP(B10,'Yearly returns'!$B$1:$V$140, 138, FALSE)</f>
        <v>0.90100000000000002</v>
      </c>
      <c r="L10" s="47">
        <f t="shared" si="0"/>
        <v>90</v>
      </c>
      <c r="M10" s="47">
        <f t="shared" si="1"/>
        <v>70</v>
      </c>
      <c r="N10" s="47">
        <f t="shared" si="2"/>
        <v>9.9999999999999982</v>
      </c>
      <c r="P10">
        <f>L10*Assumption!$E$53 + M10*Assumption!$F$53 + N10*Assumption!$G$53</f>
        <v>45</v>
      </c>
      <c r="R10" cm="1">
        <f t="array" ref="R10">_xlfn.PERCENTRANK.EXC(_xlfn._xlws.FILTER(P$4:P$24, ISNUMBER(P$4:P$24)),P10)*100</f>
        <v>40.9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-0.19642852999999999</v>
      </c>
      <c r="E11" s="9">
        <f>HLOOKUP(B11,'Monthly Returns'!$A$1:$AC$134, 132, FALSE)</f>
        <v>0.13223140495867769</v>
      </c>
      <c r="H11" s="9">
        <f>HLOOKUP(B11,'Yearly returns'!$B$1:$V$140, 133, FALSE)</f>
        <v>0.16528925619834711</v>
      </c>
      <c r="I11" s="9">
        <f>HLOOKUP(B11,'Yearly returns'!$B$1:$V$140, 138, FALSE)</f>
        <v>0.81899999999999995</v>
      </c>
      <c r="L11" s="47">
        <f t="shared" si="0"/>
        <v>85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56.25</v>
      </c>
      <c r="R11" cm="1">
        <f t="array" ref="R11">_xlfn.PERCENTRANK.EXC(_xlfn._xlws.FILTER(P$4:P$24, ISNUMBER(P$4:P$24)),P11)*100</f>
        <v>54.500000000000007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-0.34206665000000003</v>
      </c>
      <c r="E12" s="9">
        <f>HLOOKUP(B12,'Monthly Returns'!$A$1:$AC$134, 132, FALSE)</f>
        <v>0.13223140495867769</v>
      </c>
      <c r="H12" s="9">
        <f>HLOOKUP(B12,'Yearly returns'!$B$1:$V$140, 133, FALSE)</f>
        <v>0.28099173553719009</v>
      </c>
      <c r="I12" s="9">
        <f>HLOOKUP(B12,'Yearly returns'!$B$1:$V$140, 138, FALSE)</f>
        <v>0.68</v>
      </c>
      <c r="L12" s="47">
        <f t="shared" si="0"/>
        <v>85</v>
      </c>
      <c r="M12" s="47">
        <f t="shared" si="1"/>
        <v>55.000000000000007</v>
      </c>
      <c r="N12" s="47">
        <f t="shared" si="2"/>
        <v>44.999999999999993</v>
      </c>
      <c r="P12">
        <f>L12*Assumption!$E$53 + M12*Assumption!$F$53 + N12*Assumption!$G$53</f>
        <v>57.5</v>
      </c>
      <c r="R12" cm="1">
        <f t="array" ref="R12">_xlfn.PERCENTRANK.EXC(_xlfn._xlws.FILTER(P$4:P$24, ISNUMBER(P$4:P$24)),P12)*100</f>
        <v>59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-0.27701723</v>
      </c>
      <c r="E13" s="9">
        <f>HLOOKUP(B13,'Monthly Returns'!$A$1:$AC$134, 132, FALSE)</f>
        <v>0.17355371900826447</v>
      </c>
      <c r="H13" s="9">
        <f>HLOOKUP(B13,'Yearly returns'!$B$1:$V$140, 133, FALSE)</f>
        <v>0.33057851239669422</v>
      </c>
      <c r="I13" s="9">
        <f>HLOOKUP(B13,'Yearly returns'!$B$1:$V$140, 138, FALSE)</f>
        <v>0.63100000000000001</v>
      </c>
      <c r="L13" s="47">
        <f t="shared" si="0"/>
        <v>50</v>
      </c>
      <c r="M13" s="47">
        <f t="shared" si="1"/>
        <v>30.000000000000004</v>
      </c>
      <c r="N13" s="47">
        <f t="shared" si="2"/>
        <v>50</v>
      </c>
      <c r="P13">
        <f>L13*Assumption!$E$53 + M13*Assumption!$F$53 + N13*Assumption!$G$53</f>
        <v>45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-0.42316467000000002</v>
      </c>
      <c r="E14" s="9">
        <f>HLOOKUP(B14,'Monthly Returns'!$A$1:$AC$134, 132, FALSE)</f>
        <v>0.31404958677685951</v>
      </c>
      <c r="H14" s="9">
        <f>HLOOKUP(B14,'Yearly returns'!$B$1:$V$140, 133, FALSE)</f>
        <v>0.33057851239669422</v>
      </c>
      <c r="I14" s="9">
        <f>HLOOKUP(B14,'Yearly returns'!$B$1:$V$140, 138, FALSE)</f>
        <v>0.622</v>
      </c>
      <c r="L14" s="47">
        <f t="shared" si="0"/>
        <v>0</v>
      </c>
      <c r="M14" s="47">
        <f t="shared" si="1"/>
        <v>30.000000000000004</v>
      </c>
      <c r="N14" s="47">
        <f t="shared" si="2"/>
        <v>55.000000000000007</v>
      </c>
      <c r="P14">
        <f>L14*Assumption!$E$53 + M14*Assumption!$F$53 + N14*Assumption!$G$53</f>
        <v>35.000000000000007</v>
      </c>
      <c r="R14" cm="1">
        <f t="array" ref="R14">_xlfn.PERCENTRANK.EXC(_xlfn._xlws.FILTER(P$4:P$24, ISNUMBER(P$4:P$24)),P14)*100</f>
        <v>27.200000000000003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-0.34488660000000004</v>
      </c>
      <c r="E15" s="9">
        <f>HLOOKUP(B15,'Monthly Returns'!$A$1:$AC$134, 132, FALSE)</f>
        <v>0.2231404958677686</v>
      </c>
      <c r="H15" s="9">
        <f>HLOOKUP(B15,'Yearly returns'!$B$1:$V$140, 133, FALSE)</f>
        <v>0.30578512396694213</v>
      </c>
      <c r="I15" s="9">
        <f>HLOOKUP(B15,'Yearly returns'!$B$1:$V$140, 138, FALSE)</f>
        <v>0.78600000000000003</v>
      </c>
      <c r="L15" s="47">
        <f t="shared" si="0"/>
        <v>19.999999999999996</v>
      </c>
      <c r="M15" s="47">
        <f t="shared" si="1"/>
        <v>40</v>
      </c>
      <c r="N15" s="47">
        <f t="shared" si="2"/>
        <v>35</v>
      </c>
      <c r="P15">
        <f>L15*Assumption!$E$53 + M15*Assumption!$F$53 + N15*Assumption!$G$53</f>
        <v>32.5</v>
      </c>
      <c r="R15" cm="1">
        <f t="array" ref="R15">_xlfn.PERCENTRANK.EXC(_xlfn._xlws.FILTER(P$4:P$24, ISNUMBER(P$4:P$24)),P15)*100</f>
        <v>22.7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-0.44967883999999997</v>
      </c>
      <c r="E16" s="9">
        <f>HLOOKUP(B16,'Monthly Returns'!$A$1:$AC$134, 132, FALSE)</f>
        <v>0.30578512396694213</v>
      </c>
      <c r="H16" s="9">
        <f>HLOOKUP(B16,'Yearly returns'!$B$1:$V$140, 133, FALSE)</f>
        <v>0.4462809917355372</v>
      </c>
      <c r="I16" s="9">
        <f>HLOOKUP(B16,'Yearly returns'!$B$1:$V$140, 138, FALSE)</f>
        <v>0.78600000000000003</v>
      </c>
      <c r="L16" s="47">
        <f t="shared" si="0"/>
        <v>5.0000000000000044</v>
      </c>
      <c r="M16" s="47">
        <f t="shared" si="1"/>
        <v>0</v>
      </c>
      <c r="N16" s="47">
        <f t="shared" si="2"/>
        <v>35</v>
      </c>
      <c r="P16">
        <f>L16*Assumption!$E$53 + M16*Assumption!$F$53 + N16*Assumption!$G$53</f>
        <v>18.75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-0.25007121999999998</v>
      </c>
      <c r="E17" s="9">
        <f>HLOOKUP(B17,'Monthly Returns'!$A$1:$AC$134, 132, FALSE)</f>
        <v>0.13223140495867769</v>
      </c>
      <c r="H17" s="9">
        <f>HLOOKUP(B17,'Yearly returns'!$B$1:$V$140, 133, FALSE)</f>
        <v>0.14049586776859505</v>
      </c>
      <c r="I17" s="9">
        <f>HLOOKUP(B17,'Yearly returns'!$B$1:$V$140, 138, FALSE)</f>
        <v>0.84399999999999997</v>
      </c>
      <c r="L17" s="47">
        <f t="shared" si="0"/>
        <v>85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55</v>
      </c>
      <c r="R17" cm="1">
        <f t="array" ref="R17">_xlfn.PERCENTRANK.EXC(_xlfn._xlws.FILTER(P$4:P$24, ISNUMBER(P$4:P$24)),P17)*100</f>
        <v>50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-0.16124922000000003</v>
      </c>
      <c r="E18" s="9">
        <f>HLOOKUP(B18,'Monthly Returns'!$A$1:$AC$134, 132, FALSE)</f>
        <v>0.19834710743801653</v>
      </c>
      <c r="H18" s="9">
        <f>HLOOKUP(B18,'Yearly returns'!$B$1:$V$140, 133, FALSE)</f>
        <v>0.2975206611570248</v>
      </c>
      <c r="I18" s="9">
        <f>HLOOKUP(B18,'Yearly returns'!$B$1:$V$140, 138, FALSE)</f>
        <v>0.54900000000000004</v>
      </c>
      <c r="L18" s="47">
        <f t="shared" si="0"/>
        <v>35</v>
      </c>
      <c r="M18" s="47">
        <f t="shared" si="1"/>
        <v>44.999999999999993</v>
      </c>
      <c r="N18" s="47">
        <f t="shared" si="2"/>
        <v>75</v>
      </c>
      <c r="P18">
        <f>L18*Assumption!$E$53 + M18*Assumption!$F$53 + N18*Assumption!$G$53</f>
        <v>57.5</v>
      </c>
      <c r="R18" cm="1">
        <f t="array" ref="R18">_xlfn.PERCENTRANK.EXC(_xlfn._xlws.FILTER(P$4:P$24, ISNUMBER(P$4:P$24)),P18)*100</f>
        <v>59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-0.15823756999999999</v>
      </c>
      <c r="E19" s="9">
        <f>HLOOKUP(B19,'Monthly Returns'!$A$1:$AC$134, 132, FALSE)</f>
        <v>0.16666666666666666</v>
      </c>
      <c r="H19" s="9">
        <f>HLOOKUP(B19,'Yearly returns'!$B$1:$V$140, 133, FALSE)</f>
        <v>0.28440366972477066</v>
      </c>
      <c r="I19" s="9">
        <f>HLOOKUP(B19,'Yearly returns'!$B$1:$V$140, 138, FALSE)</f>
        <v>0.36299999999999999</v>
      </c>
      <c r="L19" s="47">
        <f t="shared" si="0"/>
        <v>55.000000000000007</v>
      </c>
      <c r="M19" s="47">
        <f t="shared" si="1"/>
        <v>50</v>
      </c>
      <c r="N19" s="47">
        <f t="shared" si="2"/>
        <v>85</v>
      </c>
      <c r="P19">
        <f>L19*Assumption!$E$53 + M19*Assumption!$F$53 + N19*Assumption!$G$53</f>
        <v>68.75</v>
      </c>
      <c r="R19" cm="1">
        <f t="array" ref="R19">_xlfn.PERCENTRANK.EXC(_xlfn._xlws.FILTER(P$4:P$24, ISNUMBER(P$4:P$24)),P19)*100</f>
        <v>77.2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-0.32219999999999999</v>
      </c>
      <c r="E20" s="9">
        <f>HLOOKUP(B20,'Monthly Returns'!$A$1:$AC$134, 132, FALSE)</f>
        <v>4.9586776859504134E-2</v>
      </c>
      <c r="H20" s="9">
        <f>HLOOKUP(B20,'Yearly returns'!$B$1:$V$140, 133, FALSE)</f>
        <v>0.19834710743801653</v>
      </c>
      <c r="I20" s="9">
        <f>HLOOKUP(B20,'Yearly returns'!$B$1:$V$140, 138, FALSE)</f>
        <v>0.20399999999999999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-0.29573392999999998</v>
      </c>
      <c r="E21" s="9">
        <f>HLOOKUP(B21,'Monthly Returns'!$A$1:$AC$134, 132, FALSE)</f>
        <v>0.27272727272727271</v>
      </c>
      <c r="H21" s="9">
        <f>HLOOKUP(B21,'Yearly returns'!$B$1:$V$140, 133, FALSE)</f>
        <v>0.37190082644628097</v>
      </c>
      <c r="I21" s="9">
        <f>HLOOKUP(B21,'Yearly returns'!$B$1:$V$140, 138, FALSE)</f>
        <v>0.90900000000000003</v>
      </c>
      <c r="L21" s="47">
        <f t="shared" si="0"/>
        <v>15.000000000000002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10.000000000000004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-0.31896554999999999</v>
      </c>
      <c r="E22" s="9">
        <f>HLOOKUP(B22,'Monthly Returns'!$A$1:$AC$134, 132, FALSE)</f>
        <v>0.15833333333333333</v>
      </c>
      <c r="H22" s="9">
        <f>HLOOKUP(B22,'Yearly returns'!$B$1:$V$140, 133, FALSE)</f>
        <v>0.26605504587155965</v>
      </c>
      <c r="I22" s="9">
        <f>HLOOKUP(B22,'Yearly returns'!$B$1:$V$140, 138, FALSE)</f>
        <v>0.6</v>
      </c>
      <c r="L22" s="47">
        <f t="shared" si="0"/>
        <v>65</v>
      </c>
      <c r="M22" s="47">
        <f t="shared" si="1"/>
        <v>60</v>
      </c>
      <c r="N22" s="47">
        <f t="shared" si="2"/>
        <v>60</v>
      </c>
      <c r="P22">
        <f>L22*Assumption!$E$53 + M22*Assumption!$F$53 + N22*Assumption!$G$53</f>
        <v>61.25</v>
      </c>
      <c r="R22" cm="1">
        <f t="array" ref="R22">_xlfn.PERCENTRANK.EXC(_xlfn._xlws.FILTER(P$4:P$24, ISNUMBER(P$4:P$24)),P22)*100</f>
        <v>68.100000000000009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-0.29927968999999999</v>
      </c>
      <c r="E23" s="9">
        <f>HLOOKUP(B23,'Monthly Returns'!$A$1:$AC$134, 132, FALSE)</f>
        <v>0.20661157024793389</v>
      </c>
      <c r="H23" s="9">
        <f>HLOOKUP(B23,'Yearly returns'!$B$1:$V$140, 133, FALSE)</f>
        <v>0.31404958677685951</v>
      </c>
      <c r="I23" s="9">
        <f>HLOOKUP(B23,'Yearly returns'!$B$1:$V$140, 138, FALSE)</f>
        <v>0.73699999999999999</v>
      </c>
      <c r="L23" s="47">
        <f t="shared" si="0"/>
        <v>30.000000000000004</v>
      </c>
      <c r="M23" s="47">
        <f t="shared" si="1"/>
        <v>35</v>
      </c>
      <c r="N23" s="47">
        <f t="shared" si="2"/>
        <v>40</v>
      </c>
      <c r="P23">
        <f>L23*Assumption!$E$53 + M23*Assumption!$F$53 + N23*Assumption!$G$53</f>
        <v>36.25</v>
      </c>
      <c r="R23" cm="1">
        <f t="array" ref="R23">_xlfn.PERCENTRANK.EXC(_xlfn._xlws.FILTER(P$4:P$24, ISNUMBER(P$4:P$24)),P23)*100</f>
        <v>31.8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-0.19303137000000001</v>
      </c>
      <c r="E24" s="9">
        <f>HLOOKUP(B24,'Monthly Returns'!$A$1:$AC$134, 132, FALSE)</f>
        <v>0.16346153846153846</v>
      </c>
      <c r="H24" s="9">
        <f>HLOOKUP(B24,'Yearly returns'!$B$1:$V$140, 133, FALSE)</f>
        <v>0.10869565217391304</v>
      </c>
      <c r="I24" s="9">
        <f>HLOOKUP(B24,'Yearly returns'!$B$1:$V$140, 138, FALSE)</f>
        <v>0.32200000000000001</v>
      </c>
      <c r="L24" s="47">
        <f t="shared" si="0"/>
        <v>60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85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0.76</v>
      </c>
      <c r="G5" s="7" cm="1">
        <f t="array" ref="G5">_xll.FDSZ(C5,"FG_PRICE(0)")</f>
        <v>27.46</v>
      </c>
      <c r="H5" s="7" cm="1">
        <f t="array" ref="H5">_xll.FDSZ(C5,"FG_PRICE_MAVG(0,,,,30)")</f>
        <v>26.562532000000001</v>
      </c>
      <c r="I5" s="7" cm="1">
        <f t="array" ref="I5">_xll.FDSZ(C5,"FG_PRICE_MAVG(0,,,,60)")</f>
        <v>26.420310000000001</v>
      </c>
      <c r="J5" s="7" cm="1">
        <f t="array" ref="J5">_xll.FDSZ(C5,"FG_PRICE_MAVG(0,,,,200)")</f>
        <v>26.755379999999999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260.85521999999997</v>
      </c>
      <c r="T5" s="7" cm="1">
        <f t="array" ref="T5">_xll.FDSZ($R5,"FG_PRICE(0)")</f>
        <v>260.85521999999997</v>
      </c>
      <c r="U5" s="7" cm="1">
        <f t="array" ref="U5">_xll.FDSZ($R5,"FG_PRICE(0)")</f>
        <v>260.85521999999997</v>
      </c>
      <c r="V5" s="7" cm="1">
        <f t="array" ref="V5">_xll.FDSZ($R5,"FG_PRICE(0)")</f>
        <v>260.85521999999997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0.94199999999999995</v>
      </c>
      <c r="G6" s="152" cm="1">
        <f t="array" ref="G6">_xll.FDSZ(C6,"FG_PRICE(0)")</f>
        <v>29.23</v>
      </c>
      <c r="H6" s="152" cm="1">
        <f t="array" ref="H6">_xll.FDSZ(C6,"FG_PRICE_MAVG(0,,,,30)")</f>
        <v>27.282333000000001</v>
      </c>
      <c r="I6" s="152" cm="1">
        <f t="array" ref="I6">_xll.FDSZ(C6,"FG_PRICE_MAVG(0,,,,60)")</f>
        <v>26.7865</v>
      </c>
      <c r="J6" s="152" cm="1">
        <f t="array" ref="J6">_xll.FDSZ(C6,"FG_PRICE_MAVG(0,,,,200)")</f>
        <v>26.55762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219.13865999999999</v>
      </c>
      <c r="T6" s="7" cm="1">
        <f t="array" ref="T6">_xll.FDSZ($R6,"FG_PRICE(0)")</f>
        <v>219.13865999999999</v>
      </c>
      <c r="U6" s="7" cm="1">
        <f t="array" ref="U6">_xll.FDSZ($R6,"FG_PRICE(0)")</f>
        <v>219.13865999999999</v>
      </c>
      <c r="V6" s="7" cm="1">
        <f t="array" ref="V6">_xll.FDSZ($R6,"FG_PRICE(0)")</f>
        <v>219.13865999999999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0.72899999999999998</v>
      </c>
      <c r="G7" s="152" cm="1">
        <f t="array" ref="G7">_xll.FDSZ(C7,"FG_PRICE(0)")</f>
        <v>21.3</v>
      </c>
      <c r="H7" s="152" cm="1">
        <f t="array" ref="H7">_xll.FDSZ(C7,"FG_PRICE_MAVG(0,,,,30)")</f>
        <v>20.969000000000001</v>
      </c>
      <c r="I7" s="152" cm="1">
        <f t="array" ref="I7">_xll.FDSZ(C7,"FG_PRICE_MAVG(0,,,,60)")</f>
        <v>21.760833999999999</v>
      </c>
      <c r="J7" s="152" cm="1">
        <f t="array" ref="J7">_xll.FDSZ(C7,"FG_PRICE_MAVG(0,,,,200)")</f>
        <v>22.004449999999999</v>
      </c>
      <c r="L7">
        <f t="shared" si="1"/>
        <v>1</v>
      </c>
      <c r="M7">
        <f t="shared" si="2"/>
        <v>0</v>
      </c>
      <c r="N7">
        <f t="shared" si="3"/>
        <v>0</v>
      </c>
      <c r="P7">
        <f t="shared" si="4"/>
        <v>1</v>
      </c>
      <c r="R7" t="s">
        <v>866</v>
      </c>
      <c r="S7" s="7" cm="1">
        <f t="array" ref="S7">_xll.FDSZ($R7,"FG_PRICE(0)")</f>
        <v>1153.8987</v>
      </c>
      <c r="T7" s="7" cm="1">
        <f t="array" ref="T7">_xll.FDSZ($R7,"FG_PRICE(0)")</f>
        <v>1153.8987</v>
      </c>
      <c r="U7" s="7" cm="1">
        <f t="array" ref="U7">_xll.FDSZ($R7,"FG_PRICE(0)")</f>
        <v>1153.8987</v>
      </c>
      <c r="V7" s="7" cm="1">
        <f t="array" ref="V7">_xll.FDSZ($R7,"FG_PRICE(0)")</f>
        <v>1153.8987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0.81899999999999995</v>
      </c>
      <c r="G8" s="152" cm="1">
        <f t="array" ref="G8">_xll.FDSZ(C8,"FG_PRICE(0)")</f>
        <v>25.92</v>
      </c>
      <c r="H8" s="152" cm="1">
        <f t="array" ref="H8">_xll.FDSZ(C8,"FG_PRICE_MAVG(0,,,,30)")</f>
        <v>25.684000000000001</v>
      </c>
      <c r="I8" s="152" cm="1">
        <f t="array" ref="I8">_xll.FDSZ(C8,"FG_PRICE_MAVG(0,,,,60)")</f>
        <v>26.596834000000001</v>
      </c>
      <c r="J8" s="152" cm="1">
        <f t="array" ref="J8">_xll.FDSZ(C8,"FG_PRICE_MAVG(0,,,,200)")</f>
        <v>25.685407999999999</v>
      </c>
      <c r="L8">
        <f t="shared" si="1"/>
        <v>1</v>
      </c>
      <c r="M8">
        <f t="shared" si="2"/>
        <v>0</v>
      </c>
      <c r="N8">
        <f t="shared" si="3"/>
        <v>1</v>
      </c>
      <c r="P8">
        <f t="shared" si="4"/>
        <v>2</v>
      </c>
      <c r="R8" t="s">
        <v>867</v>
      </c>
      <c r="S8" s="7" cm="1">
        <f t="array" ref="S8">_xll.FDSZ($R8,"FG_PRICE(0)")</f>
        <v>315.42505</v>
      </c>
      <c r="T8" s="7" cm="1">
        <f t="array" ref="T8">_xll.FDSZ($R8,"FG_PRICE(0)")</f>
        <v>315.42505</v>
      </c>
      <c r="U8" s="7" cm="1">
        <f t="array" ref="U8">_xll.FDSZ($R8,"FG_PRICE(0)")</f>
        <v>315.42505</v>
      </c>
      <c r="V8" s="7" cm="1">
        <f t="array" ref="V8">_xll.FDSZ($R8,"FG_PRICE(0)")</f>
        <v>315.42505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0.95</v>
      </c>
      <c r="G9" s="152" cm="1">
        <f t="array" ref="G9">_xll.FDSZ(C9,"FG_PRICE(0)")</f>
        <v>25.87</v>
      </c>
      <c r="H9" s="152" cm="1">
        <f t="array" ref="H9">_xll.FDSZ(C9,"FG_PRICE_MAVG(0,,,,30)")</f>
        <v>24.201333999999999</v>
      </c>
      <c r="I9" s="152" cm="1">
        <f t="array" ref="I9">_xll.FDSZ(C9,"FG_PRICE_MAVG(0,,,,60)")</f>
        <v>23.799833</v>
      </c>
      <c r="J9" s="152" cm="1">
        <f t="array" ref="J9">_xll.FDSZ(C9,"FG_PRICE_MAVG(0,,,,200)")</f>
        <v>21.421700000000001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224.37531999999999</v>
      </c>
      <c r="T9" s="7" cm="1">
        <f t="array" ref="T9">_xll.FDSZ($R9,"FG_PRICE(0)")</f>
        <v>224.37531999999999</v>
      </c>
      <c r="U9" s="7" cm="1">
        <f t="array" ref="U9">_xll.FDSZ($R9,"FG_PRICE(0)")</f>
        <v>224.37531999999999</v>
      </c>
      <c r="V9" s="7" cm="1">
        <f t="array" ref="V9">_xll.FDSZ($R9,"FG_PRICE(0)")</f>
        <v>224.37531999999999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0.91800000000000004</v>
      </c>
      <c r="G10" s="152" cm="1">
        <f t="array" ref="G10">_xll.FDSZ(C10,"FG_PRICE(0)")</f>
        <v>44.1</v>
      </c>
      <c r="H10" s="152" cm="1">
        <f t="array" ref="H10">_xll.FDSZ(C10,"FG_PRICE_MAVG(0,,,,30)")</f>
        <v>41.052509999999998</v>
      </c>
      <c r="I10" s="152" cm="1">
        <f t="array" ref="I10">_xll.FDSZ(C10,"FG_PRICE_MAVG(0,,,,60)")</f>
        <v>39.392937000000003</v>
      </c>
      <c r="J10" s="152" cm="1">
        <f t="array" ref="J10">_xll.FDSZ(C10,"FG_PRICE_MAVG(0,,,,200)")</f>
        <v>34.028669999999998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839.46489999999994</v>
      </c>
      <c r="T10" s="7" cm="1">
        <f t="array" ref="T10">_xll.FDSZ($R10,"FG_PRICE(0)")</f>
        <v>839.46489999999994</v>
      </c>
      <c r="U10" s="7" cm="1">
        <f t="array" ref="U10">_xll.FDSZ($R10,"FG_PRICE(0)")</f>
        <v>839.46489999999994</v>
      </c>
      <c r="V10" s="7" cm="1">
        <f t="array" ref="V10">_xll.FDSZ($R10,"FG_PRICE(0)")</f>
        <v>839.46489999999994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0.95899999999999996</v>
      </c>
      <c r="G11" s="152" cm="1">
        <f t="array" ref="G11">_xll.FDSZ(C11,"FG_PRICE(0)")</f>
        <v>23.28</v>
      </c>
      <c r="H11" s="152" cm="1">
        <f t="array" ref="H11">_xll.FDSZ(C11,"FG_PRICE_MAVG(0,,,,30)")</f>
        <v>22.305</v>
      </c>
      <c r="I11" s="152" cm="1">
        <f t="array" ref="I11">_xll.FDSZ(C11,"FG_PRICE_MAVG(0,,,,60)")</f>
        <v>22.072165999999999</v>
      </c>
      <c r="J11" s="152" cm="1">
        <f t="array" ref="J11">_xll.FDSZ(C11,"FG_PRICE_MAVG(0,,,,200)")</f>
        <v>21.383949999999999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254.45741000000001</v>
      </c>
      <c r="T11" s="7" cm="1">
        <f t="array" ref="T11">_xll.FDSZ($R11,"FG_PRICE(0)")</f>
        <v>254.45741000000001</v>
      </c>
      <c r="U11" s="7" cm="1">
        <f t="array" ref="U11">_xll.FDSZ($R11,"FG_PRICE(0)")</f>
        <v>254.45741000000001</v>
      </c>
      <c r="V11" s="7" cm="1">
        <f t="array" ref="V11">_xll.FDSZ($R11,"FG_PRICE(0)")</f>
        <v>254.45741000000001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0.93400000000000005</v>
      </c>
      <c r="G12" s="152" cm="1">
        <f t="array" ref="G12">_xll.FDSZ(C12,"FG_PRICE(0)")</f>
        <v>50.98</v>
      </c>
      <c r="H12" s="152" cm="1">
        <f t="array" ref="H12">_xll.FDSZ(C12,"FG_PRICE_MAVG(0,,,,30)")</f>
        <v>48.264668</v>
      </c>
      <c r="I12" s="152" cm="1">
        <f t="array" ref="I12">_xll.FDSZ(C12,"FG_PRICE_MAVG(0,,,,60)")</f>
        <v>48.159668000000003</v>
      </c>
      <c r="J12" s="152" cm="1">
        <f t="array" ref="J12">_xll.FDSZ(C12,"FG_PRICE_MAVG(0,,,,200)")</f>
        <v>46.497599999999998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355.95569999999998</v>
      </c>
      <c r="T12" s="7" cm="1">
        <f t="array" ref="T12">_xll.FDSZ($R12,"FG_PRICE(0)")</f>
        <v>355.95569999999998</v>
      </c>
      <c r="U12" s="7" cm="1">
        <f t="array" ref="U12">_xll.FDSZ($R12,"FG_PRICE(0)")</f>
        <v>355.95569999999998</v>
      </c>
      <c r="V12" s="7" cm="1">
        <f t="array" ref="V12">_xll.FDSZ($R12,"FG_PRICE(0)")</f>
        <v>355.95569999999998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0.83599999999999997</v>
      </c>
      <c r="G13" s="152" cm="1">
        <f t="array" ref="G13">_xll.FDSZ(C13,"FG_PRICE(0)")</f>
        <v>68.959999999999994</v>
      </c>
      <c r="H13" s="152" cm="1">
        <f t="array" ref="H13">_xll.FDSZ(C13,"FG_PRICE_MAVG(0,,,,30)")</f>
        <v>67.13</v>
      </c>
      <c r="I13" s="152" cm="1">
        <f t="array" ref="I13">_xll.FDSZ(C13,"FG_PRICE_MAVG(0,,,,60)")</f>
        <v>67.114000000000004</v>
      </c>
      <c r="J13" s="152" cm="1">
        <f t="array" ref="J13">_xll.FDSZ(C13,"FG_PRICE_MAVG(0,,,,200)")</f>
        <v>63.64385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872</v>
      </c>
      <c r="S13" s="7" cm="1">
        <f t="array" ref="S13">_xll.FDSZ($R13,"FG_PRICE(0)")</f>
        <v>545.05633999999998</v>
      </c>
      <c r="T13" s="7" cm="1">
        <f t="array" ref="T13">_xll.FDSZ($R13,"FG_PRICE(0)")</f>
        <v>545.05633999999998</v>
      </c>
      <c r="U13" s="7" cm="1">
        <f t="array" ref="U13">_xll.FDSZ($R13,"FG_PRICE(0)")</f>
        <v>545.05633999999998</v>
      </c>
      <c r="V13" s="7" cm="1">
        <f t="array" ref="V13">_xll.FDSZ($R13,"FG_PRICE(0)")</f>
        <v>545.05633999999998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0.877</v>
      </c>
      <c r="G14" s="152" cm="1">
        <f t="array" ref="G14">_xll.FDSZ(C14,"FG_PRICE(0)")</f>
        <v>65.459999999999994</v>
      </c>
      <c r="H14" s="152" cm="1">
        <f t="array" ref="H14">_xll.FDSZ(C14,"FG_PRICE_MAVG(0,,,,30)")</f>
        <v>64.066999999999993</v>
      </c>
      <c r="I14" s="152" cm="1">
        <f t="array" ref="I14">_xll.FDSZ(C14,"FG_PRICE_MAVG(0,,,,60)")</f>
        <v>65.037670000000006</v>
      </c>
      <c r="J14" s="152" cm="1">
        <f t="array" ref="J14">_xll.FDSZ(C14,"FG_PRICE_MAVG(0,,,,200)")</f>
        <v>62.506700000000002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473.30002000000002</v>
      </c>
      <c r="T14" s="7" cm="1">
        <f t="array" ref="T14">_xll.FDSZ($R14,"FG_PRICE(0)")</f>
        <v>473.30002000000002</v>
      </c>
      <c r="U14" s="7" cm="1">
        <f t="array" ref="U14">_xll.FDSZ($R14,"FG_PRICE(0)")</f>
        <v>473.30002000000002</v>
      </c>
      <c r="V14" s="7" cm="1">
        <f t="array" ref="V14">_xll.FDSZ($R14,"FG_PRICE(0)")</f>
        <v>473.30002000000002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0.72099999999999997</v>
      </c>
      <c r="G15" s="152" cm="1">
        <f t="array" ref="G15">_xll.FDSZ(C15,"FG_PRICE(0)")</f>
        <v>31.75</v>
      </c>
      <c r="H15" s="152" cm="1">
        <f t="array" ref="H15">_xll.FDSZ(C15,"FG_PRICE_MAVG(0,,,,30)")</f>
        <v>31.521999999999998</v>
      </c>
      <c r="I15" s="152" cm="1">
        <f t="array" ref="I15">_xll.FDSZ(C15,"FG_PRICE_MAVG(0,,,,60)")</f>
        <v>32.046832999999999</v>
      </c>
      <c r="J15" s="152" cm="1">
        <f t="array" ref="J15">_xll.FDSZ(C15,"FG_PRICE_MAVG(0,,,,200)")</f>
        <v>32.236199999999997</v>
      </c>
      <c r="L15">
        <f t="shared" si="1"/>
        <v>1</v>
      </c>
      <c r="M15">
        <f t="shared" si="2"/>
        <v>0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205.64725000000001</v>
      </c>
      <c r="T15" s="7" cm="1">
        <f t="array" ref="T15">_xll.FDSZ($R15,"FG_PRICE(0)")</f>
        <v>205.64725000000001</v>
      </c>
      <c r="U15" s="7" cm="1">
        <f t="array" ref="U15">_xll.FDSZ($R15,"FG_PRICE(0)")</f>
        <v>205.64725000000001</v>
      </c>
      <c r="V15" s="7" cm="1">
        <f t="array" ref="V15">_xll.FDSZ($R15,"FG_PRICE(0)")</f>
        <v>205.64725000000001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0.96699999999999997</v>
      </c>
      <c r="G16" s="152" cm="1">
        <f t="array" ref="G16">_xll.FDSZ(C16,"FG_PRICE(0)")</f>
        <v>43.89</v>
      </c>
      <c r="H16" s="152" cm="1">
        <f t="array" ref="H16">_xll.FDSZ(C16,"FG_PRICE_MAVG(0,,,,30)")</f>
        <v>40.676665999999997</v>
      </c>
      <c r="I16" s="152" cm="1">
        <f t="array" ref="I16">_xll.FDSZ(C16,"FG_PRICE_MAVG(0,,,,60)")</f>
        <v>39.624499999999998</v>
      </c>
      <c r="J16" s="152" cm="1">
        <f t="array" ref="J16">_xll.FDSZ(C16,"FG_PRICE_MAVG(0,,,,200)")</f>
        <v>39.308549999999997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333.75427000000002</v>
      </c>
      <c r="T16" s="7" cm="1">
        <f t="array" ref="T16">_xll.FDSZ($R16,"FG_PRICE(0)")</f>
        <v>333.75427000000002</v>
      </c>
      <c r="U16" s="7" cm="1">
        <f t="array" ref="U16">_xll.FDSZ($R16,"FG_PRICE(0)")</f>
        <v>333.75427000000002</v>
      </c>
      <c r="V16" s="7" cm="1">
        <f t="array" ref="V16">_xll.FDSZ($R16,"FG_PRICE(0)")</f>
        <v>333.75427000000002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0.90100000000000002</v>
      </c>
      <c r="G17" s="152" cm="1">
        <f t="array" ref="G17">_xll.FDSZ(C17,"FG_PRICE(0)")</f>
        <v>42.91</v>
      </c>
      <c r="H17" s="152" cm="1">
        <f t="array" ref="H17">_xll.FDSZ(C17,"FG_PRICE_MAVG(0,,,,30)")</f>
        <v>40.671500000000002</v>
      </c>
      <c r="I17" s="152" cm="1">
        <f t="array" ref="I17">_xll.FDSZ(C17,"FG_PRICE_MAVG(0,,,,60)")</f>
        <v>40.432920000000003</v>
      </c>
      <c r="J17" s="152" cm="1">
        <f t="array" ref="J17">_xll.FDSZ(C17,"FG_PRICE_MAVG(0,,,,200)")</f>
        <v>37.687435000000001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10.078218</v>
      </c>
      <c r="T17" s="7" cm="1">
        <f t="array" ref="T17">_xll.FDSZ($R17,"FG_PRICE(0)")</f>
        <v>10.078218</v>
      </c>
      <c r="U17" s="7" cm="1">
        <f t="array" ref="U17">_xll.FDSZ($R17,"FG_PRICE(0)")</f>
        <v>10.078218</v>
      </c>
      <c r="V17" s="7" cm="1">
        <f t="array" ref="V17">_xll.FDSZ($R17,"FG_PRICE(0)")</f>
        <v>10.078218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0.71299999999999997</v>
      </c>
      <c r="G18" s="152" cm="1">
        <f t="array" ref="G18">_xll.FDSZ(C18,"FG_PRICE(0)")</f>
        <v>52.97</v>
      </c>
      <c r="H18" s="152" cm="1">
        <f t="array" ref="H18">_xll.FDSZ(C18,"FG_PRICE_MAVG(0,,,,30)")</f>
        <v>52.042667000000002</v>
      </c>
      <c r="I18" s="152" cm="1">
        <f t="array" ref="I18">_xll.FDSZ(C18,"FG_PRICE_MAVG(0,,,,60)")</f>
        <v>51.675915000000003</v>
      </c>
      <c r="J18" s="152" cm="1">
        <f t="array" ref="J18">_xll.FDSZ(C18,"FG_PRICE_MAVG(0,,,,200)")</f>
        <v>47.875275000000002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1334.1292000000001</v>
      </c>
      <c r="T18" s="7" cm="1">
        <f t="array" ref="T18">_xll.FDSZ($R18,"FG_PRICE(0)")</f>
        <v>1334.1292000000001</v>
      </c>
      <c r="U18" s="7" cm="1">
        <f t="array" ref="U18">_xll.FDSZ($R18,"FG_PRICE(0)")</f>
        <v>1334.1292000000001</v>
      </c>
      <c r="V18" s="7" cm="1">
        <f t="array" ref="V18">_xll.FDSZ($R18,"FG_PRICE(0)")</f>
        <v>1334.1292000000001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0.99099999999999999</v>
      </c>
      <c r="G19" s="152" cm="1">
        <f t="array" ref="G19">_xll.FDSZ(C19,"FG_PRICE(0)")</f>
        <v>47.44</v>
      </c>
      <c r="H19" s="152" cm="1">
        <f t="array" ref="H19">_xll.FDSZ(C19,"FG_PRICE_MAVG(0,,,,30)")</f>
        <v>42.502000000000002</v>
      </c>
      <c r="I19" s="152" cm="1">
        <f t="array" ref="I19">_xll.FDSZ(C19,"FG_PRICE_MAVG(0,,,,60)")</f>
        <v>41.132829999999998</v>
      </c>
      <c r="J19" s="152" cm="1">
        <f t="array" ref="J19">_xll.FDSZ(C19,"FG_PRICE_MAVG(0,,,,200)")</f>
        <v>41.619799999999998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260.85521999999997</v>
      </c>
      <c r="T19" s="7" cm="1">
        <f t="array" ref="T19">_xll.FDSZ($R19,"FG_PRICE(0)")</f>
        <v>260.85521999999997</v>
      </c>
      <c r="U19" s="7" cm="1">
        <f t="array" ref="U19">_xll.FDSZ($R19,"FG_PRICE(0)")</f>
        <v>260.85521999999997</v>
      </c>
      <c r="V19" s="7" cm="1">
        <f t="array" ref="V19">_xll.FDSZ($R19,"FG_PRICE(0)")</f>
        <v>260.85521999999997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0.48699999999999999</v>
      </c>
      <c r="G20" s="152" cm="1">
        <f t="array" ref="G20">_xll.FDSZ(C20,"FG_PRICE(0)")</f>
        <v>17.510000000000002</v>
      </c>
      <c r="H20" s="152" cm="1">
        <f t="array" ref="H20">_xll.FDSZ(C20,"FG_PRICE_MAVG(0,,,,30)")</f>
        <v>17.329666</v>
      </c>
      <c r="I20" s="152" cm="1">
        <f t="array" ref="I20">_xll.FDSZ(C20,"FG_PRICE_MAVG(0,,,,60)")</f>
        <v>17.595283999999999</v>
      </c>
      <c r="J20" s="152" cm="1">
        <f t="array" ref="J20">_xll.FDSZ(C20,"FG_PRICE_MAVG(0,,,,200)")</f>
        <v>17.533297999999998</v>
      </c>
      <c r="L20">
        <f t="shared" si="1"/>
        <v>1</v>
      </c>
      <c r="M20">
        <f t="shared" si="2"/>
        <v>0</v>
      </c>
      <c r="N20">
        <f t="shared" si="3"/>
        <v>0</v>
      </c>
      <c r="P20">
        <f t="shared" si="4"/>
        <v>1</v>
      </c>
      <c r="R20" t="s">
        <v>878</v>
      </c>
      <c r="S20" s="7" cm="1">
        <f t="array" ref="S20">_xll.FDSZ($R20,"FG_PRICE(0)")</f>
        <v>98.903419999999997</v>
      </c>
      <c r="T20" s="7" cm="1">
        <f t="array" ref="T20">_xll.FDSZ($R20,"FG_PRICE(0)")</f>
        <v>98.903419999999997</v>
      </c>
      <c r="U20" s="7" cm="1">
        <f t="array" ref="U20">_xll.FDSZ($R20,"FG_PRICE(0)")</f>
        <v>98.903419999999997</v>
      </c>
      <c r="V20" s="7" cm="1">
        <f t="array" ref="V20">_xll.FDSZ($R20,"FG_PRICE(0)")</f>
        <v>98.903419999999997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0.63900000000000001</v>
      </c>
      <c r="G21" s="152" cm="1">
        <f t="array" ref="G21">_xll.FDSZ(C21,"FG_PRICE(0)")</f>
        <v>1382.68</v>
      </c>
      <c r="H21" s="152" cm="1">
        <f t="array" ref="H21">_xll.FDSZ(C21,"FG_PRICE_MAVG(0,,,,30)")</f>
        <v>1371.7973999999999</v>
      </c>
      <c r="I21" s="152" cm="1">
        <f t="array" ref="I21">_xll.FDSZ(C21,"FG_PRICE_MAVG(0,,,,60)")</f>
        <v>1376.5228</v>
      </c>
      <c r="J21" s="152" cm="1">
        <f t="array" ref="J21">_xll.FDSZ(C21,"FG_PRICE_MAVG(0,,,,200)")</f>
        <v>1426.1156000000001</v>
      </c>
      <c r="L21">
        <f t="shared" si="1"/>
        <v>1</v>
      </c>
      <c r="M21">
        <f t="shared" si="2"/>
        <v>1</v>
      </c>
      <c r="N21">
        <f t="shared" si="3"/>
        <v>0</v>
      </c>
      <c r="P21">
        <f t="shared" si="4"/>
        <v>2</v>
      </c>
      <c r="R21" t="s">
        <v>757</v>
      </c>
      <c r="S21" s="7" cm="1">
        <f t="array" ref="S21">_xll.FDSZ($R21,"FG_PRICE(0)")</f>
        <v>1382.68</v>
      </c>
      <c r="T21" s="7" cm="1">
        <f t="array" ref="T21">_xll.FDSZ($R21,"FG_PRICE(0)")</f>
        <v>1382.68</v>
      </c>
      <c r="U21" s="7" cm="1">
        <f t="array" ref="U21">_xll.FDSZ($R21,"FG_PRICE(0)")</f>
        <v>1382.68</v>
      </c>
      <c r="V21" s="7" cm="1">
        <f t="array" ref="V21">_xll.FDSZ($R21,"FG_PRICE(0)")</f>
        <v>1382.68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0.94199999999999995</v>
      </c>
      <c r="G22" s="152" cm="1">
        <f t="array" ref="G22">_xll.FDSZ(C22,"FG_PRICE(0)")</f>
        <v>43.15</v>
      </c>
      <c r="H22" s="152" cm="1">
        <f t="array" ref="H22">_xll.FDSZ(C22,"FG_PRICE_MAVG(0,,,,30)")</f>
        <v>39.876167000000002</v>
      </c>
      <c r="I22" s="152" cm="1">
        <f t="array" ref="I22">_xll.FDSZ(C22,"FG_PRICE_MAVG(0,,,,60)")</f>
        <v>38.073081999999999</v>
      </c>
      <c r="J22" s="152" cm="1">
        <f t="array" ref="J22">_xll.FDSZ(C22,"FG_PRICE_MAVG(0,,,,200)")</f>
        <v>36.489899999999999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266.88427999999999</v>
      </c>
      <c r="T22" s="7" cm="1">
        <f t="array" ref="T22">_xll.FDSZ($R22,"FG_PRICE(0)")</f>
        <v>266.88427999999999</v>
      </c>
      <c r="U22" s="7" cm="1">
        <f t="array" ref="U22">_xll.FDSZ($R22,"FG_PRICE(0)")</f>
        <v>266.88427999999999</v>
      </c>
      <c r="V22" s="7" cm="1">
        <f t="array" ref="V22">_xll.FDSZ($R22,"FG_PRICE(0)")</f>
        <v>266.88427999999999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0.438</v>
      </c>
      <c r="G23" s="152" cm="1">
        <f t="array" ref="G23">_xll.FDSZ(C23,"FG_PRICE(0)")</f>
        <v>14.38</v>
      </c>
      <c r="H23" s="152" cm="1">
        <f t="array" ref="H23">_xll.FDSZ(C23,"FG_PRICE_MAVG(0,,,,30)")</f>
        <v>14.539833</v>
      </c>
      <c r="I23" s="152" cm="1">
        <f t="array" ref="I23">_xll.FDSZ(C23,"FG_PRICE_MAVG(0,,,,60)")</f>
        <v>14.6219635</v>
      </c>
      <c r="J23" s="152" cm="1">
        <f t="array" ref="J23">_xll.FDSZ(C23,"FG_PRICE_MAVG(0,,,,200)")</f>
        <v>14.764566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141.17412999999999</v>
      </c>
      <c r="T23" s="7" cm="1">
        <f t="array" ref="T23">_xll.FDSZ($R23,"FG_PRICE(0)")</f>
        <v>141.17412999999999</v>
      </c>
      <c r="U23" s="7" cm="1">
        <f t="array" ref="U23">_xll.FDSZ($R23,"FG_PRICE(0)")</f>
        <v>141.17412999999999</v>
      </c>
      <c r="V23" s="7" cm="1">
        <f t="array" ref="V23">_xll.FDSZ($R23,"FG_PRICE(0)")</f>
        <v>141.17412999999999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0.86</v>
      </c>
      <c r="G24" s="152" cm="1">
        <f t="array" ref="G24">_xll.FDSZ(C24,"FG_PRICE(0)")</f>
        <v>12.95</v>
      </c>
      <c r="H24" s="152" cm="1">
        <f t="array" ref="H24">_xll.FDSZ(C24,"FG_PRICE_MAVG(0,,,,30)")</f>
        <v>12.567166</v>
      </c>
      <c r="I24" s="152" cm="1">
        <f t="array" ref="I24">_xll.FDSZ(C24,"FG_PRICE_MAVG(0,,,,60)")</f>
        <v>13.04575</v>
      </c>
      <c r="J24" s="152" cm="1">
        <f t="array" ref="J24">_xll.FDSZ(C24,"FG_PRICE_MAVG(0,,,,200)")</f>
        <v>13.385</v>
      </c>
      <c r="L24">
        <f t="shared" si="1"/>
        <v>1</v>
      </c>
      <c r="M24">
        <f t="shared" si="2"/>
        <v>0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388.13760710000003</v>
      </c>
      <c r="T24" s="7" cm="1">
        <f t="array" ref="T24">_xll.FDSZ($R24,"FG_PRICE(0)")</f>
        <v>388.13760710000003</v>
      </c>
      <c r="U24" s="7" cm="1">
        <f t="array" ref="U24">_xll.FDSZ($R24,"FG_PRICE(0)")</f>
        <v>388.13760710000003</v>
      </c>
      <c r="V24" s="7" cm="1">
        <f t="array" ref="V24">_xll.FDSZ($R24,"FG_PRICE(0)")</f>
        <v>388.13760710000003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0.314</v>
      </c>
      <c r="G25" s="152" cm="1">
        <f t="array" ref="G25">_xll.FDSZ(C25,"FG_PRICE(0)")</f>
        <v>42.55</v>
      </c>
      <c r="H25" s="152" cm="1">
        <f t="array" ref="H25">_xll.FDSZ(C25,"FG_PRICE_MAVG(0,,,,30)")</f>
        <v>43.337333999999998</v>
      </c>
      <c r="I25" s="152" cm="1">
        <f t="array" ref="I25">_xll.FDSZ(C25,"FG_PRICE_MAVG(0,,,,60)")</f>
        <v>43.868167999999997</v>
      </c>
      <c r="J25" s="152" cm="1">
        <f t="array" ref="J25">_xll.FDSZ(C25,"FG_PRICE_MAVG(0,,,,200)")</f>
        <v>41.483750000000001</v>
      </c>
      <c r="L25">
        <f t="shared" si="1"/>
        <v>0</v>
      </c>
      <c r="M25">
        <f t="shared" si="2"/>
        <v>0</v>
      </c>
      <c r="N25">
        <f t="shared" si="3"/>
        <v>1</v>
      </c>
      <c r="P25">
        <f t="shared" si="4"/>
        <v>1</v>
      </c>
      <c r="R25" t="s">
        <v>882</v>
      </c>
      <c r="S25" s="7" cm="1">
        <f t="array" ref="S25">_xll.FDSZ($R25,"FG_PRICE(0)")</f>
        <v>50.687004000000002</v>
      </c>
      <c r="T25" s="7" cm="1">
        <f t="array" ref="T25">_xll.FDSZ($R25,"FG_PRICE(0)")</f>
        <v>50.687004000000002</v>
      </c>
      <c r="U25" s="7" cm="1">
        <f t="array" ref="U25">_xll.FDSZ($R25,"FG_PRICE(0)")</f>
        <v>50.687004000000002</v>
      </c>
      <c r="V25" s="7" cm="1">
        <f t="array" ref="V25">_xll.FDSZ($R25,"FG_PRICE(0)")</f>
        <v>50.687004000000002</v>
      </c>
    </row>
    <row r="27" spans="1:22" x14ac:dyDescent="0.35">
      <c r="K27" s="119" t="s">
        <v>908</v>
      </c>
      <c r="L27" s="119">
        <f>SUM(L5:L25)</f>
        <v>19</v>
      </c>
      <c r="M27" s="119">
        <f>SUM(M5:M25)</f>
        <v>14</v>
      </c>
      <c r="N27" s="119">
        <f>SUM(N5:N25)</f>
        <v>15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0.90476190476190477</v>
      </c>
      <c r="M30" s="178">
        <f t="shared" ref="M30:N30" si="5">M27/M28</f>
        <v>0.66666666666666663</v>
      </c>
      <c r="N30" s="17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116.85</v>
      </c>
      <c r="D3" cm="1">
        <f t="array" ref="D3">_xll.FDS($A3,"FG_PRICE_MAVG(0,,,,30)")</f>
        <v>111.71066999999999</v>
      </c>
      <c r="E3" s="47" cm="1">
        <f t="array" ref="E3">_xll.FDS($A3,"FG_PRICE_CHANGE(0,-1AM)")</f>
        <v>8.90027958993476</v>
      </c>
      <c r="F3" s="47" cm="1">
        <f t="array" ref="F3">_xll.FDS($A3,"FG_PRICE_CHANGE(0,-3AM)")</f>
        <v>-9.6217804934643105</v>
      </c>
      <c r="G3" s="47" cm="1">
        <f t="array" ref="G3">_xll.FDS($A3,"FG_PRICE_CHANGE(0,-6AM)")</f>
        <v>-9.3834819697557101</v>
      </c>
      <c r="H3" s="47" cm="1">
        <f t="array" ref="H3">_xll.FDS($A3,"FG_PRICE_CHANGE(0,-1AY)")</f>
        <v>8.8191469547401802</v>
      </c>
      <c r="I3" s="47" cm="1">
        <f t="array" ref="I3">_xll.FDS($A3,"FG_PRICE(0)/MAX(FG_PRICE(0,-1AY))")</f>
        <v>0.81055771365149798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5.0570000000000004</v>
      </c>
      <c r="D4" cm="1">
        <f t="array" ref="D4">_xll.FDS($A4,"FG_PRICE_MAVG(0,,,,30)")</f>
        <v>4.5521500000000001</v>
      </c>
      <c r="E4" s="47" cm="1">
        <f t="array" ref="E4">_xll.FDS($A4,"FG_PRICE_CHANGE(0,-1AM)")</f>
        <v>16.453655728267101</v>
      </c>
      <c r="F4" s="47" cm="1">
        <f t="array" ref="F4">_xll.FDS($A4,"FG_PRICE_CHANGE(0,-3AM)")</f>
        <v>31.7613340281397</v>
      </c>
      <c r="G4" s="47" cm="1">
        <f t="array" ref="G4">_xll.FDS($A4,"FG_PRICE_CHANGE(0,-6AM)")</f>
        <v>35.304347826087003</v>
      </c>
      <c r="H4" s="47" cm="1">
        <f t="array" ref="H4">_xll.FDS($A4,"FG_PRICE_CHANGE(0,-1AY)")</f>
        <v>35.105530323270102</v>
      </c>
      <c r="I4" s="47" cm="1">
        <f t="array" ref="I4">_xll.FDS($A4,"FG_PRICE(0)/MAX(FG_PRICE(0,-1AY))")</f>
        <v>1</v>
      </c>
      <c r="J4" cm="1">
        <f t="array" ref="J4">_xll.FDS($A4,"MAX(FG_PRICE(0,-5AY))")</f>
        <v>5.0570000000000004</v>
      </c>
      <c r="P4" t="s">
        <v>27</v>
      </c>
      <c r="Q4" t="s">
        <v>436</v>
      </c>
      <c r="R4" t="s">
        <v>27</v>
      </c>
      <c r="S4">
        <f>IF(E4&lt;$C$19, -1, IF(E4&gt;$C$20,1,0))</f>
        <v>1</v>
      </c>
      <c r="T4">
        <f t="shared" ref="T4:T5" si="0">S4</f>
        <v>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12.0156555772994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1</v>
      </c>
      <c r="T5">
        <f t="shared" si="0"/>
        <v>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6.5125000000000002</v>
      </c>
      <c r="D6" cm="1">
        <f t="array" ref="D6">_xll.FDS($A6,"FG_PRICE_MAVG(0,,,,30)")</f>
        <v>5.9552500000000004</v>
      </c>
      <c r="E6" s="47" cm="1">
        <f t="array" ref="E6">_xll.FDS($A6,"FG_PRICE_CHANGE(0,-1AM)")</f>
        <v>21.275605214152701</v>
      </c>
      <c r="F6" s="47" cm="1">
        <f t="array" ref="F6">_xll.FDS($A6,"FG_PRICE_CHANGE(0,-3AM)")</f>
        <v>16.190900981266701</v>
      </c>
      <c r="G6" s="47" cm="1">
        <f t="array" ref="G6">_xll.FDS($A6,"FG_PRICE_CHANGE(0,-6AM)")</f>
        <v>18.247843849296402</v>
      </c>
      <c r="H6" s="47" cm="1">
        <f t="array" ref="H6">_xll.FDS($A6,"FG_PRICE_CHANGE(0,-1AY)")</f>
        <v>4.1167066346922603</v>
      </c>
      <c r="I6" s="47" cm="1">
        <f t="array" ref="I6">_xll.FDS($A6,"FG_PRICE(0)/MAX(FG_PRICE(0,-1AY))")</f>
        <v>0.85662610983229204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3895</v>
      </c>
      <c r="D7" cm="1">
        <f t="array" ref="D7">_xll.FDS($A7,"FG_PRICE_MAVG(0,,,,30)")</f>
        <v>4062.9666000000002</v>
      </c>
      <c r="E7" s="47" cm="1">
        <f t="array" ref="E7">_xll.FDS($A7,"FG_PRICE_CHANGE(0,-1AM)")</f>
        <v>-6.3476797307044901</v>
      </c>
      <c r="F7" s="47" cm="1">
        <f t="array" ref="F7">_xll.FDS($A7,"FG_PRICE_CHANGE(0,-3AM)")</f>
        <v>-0.38363171355498799</v>
      </c>
      <c r="G7" s="47" cm="1">
        <f t="array" ref="G7">_xll.FDS($A7,"FG_PRICE_CHANGE(0,-6AM)")</f>
        <v>2.2578104489367399</v>
      </c>
      <c r="H7" s="47" cm="1">
        <f t="array" ref="H7">_xll.FDS($A7,"FG_PRICE_CHANGE(0,-1AY)")</f>
        <v>4.5918367346938798</v>
      </c>
      <c r="I7" s="47" cm="1">
        <f t="array" ref="I7">_xll.FDS($A7,"FG_PRICE(0)/MAX(FG_PRICE(0,-1AY))")</f>
        <v>0.85062240663900401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1066</v>
      </c>
      <c r="D8" cm="1">
        <f t="array" ref="D8">_xll.FDS($A8,"FG_PRICE_MAVG(0,,,,30)")</f>
        <v>970.93335000000002</v>
      </c>
      <c r="E8" s="47" cm="1">
        <f t="array" ref="E8">_xll.FDS($A8,"FG_PRICE_CHANGE(0,-1AM)")</f>
        <v>11.623036649214701</v>
      </c>
      <c r="F8" s="47" cm="1">
        <f t="array" ref="F8">_xll.FDS($A8,"FG_PRICE_CHANGE(0,-3AM)")</f>
        <v>18.4444444444444</v>
      </c>
      <c r="G8" s="47" cm="1">
        <f t="array" ref="G8">_xll.FDS($A8,"FG_PRICE_CHANGE(0,-6AM)")</f>
        <v>17.790055248618799</v>
      </c>
      <c r="H8" s="47" cm="1">
        <f t="array" ref="H8">_xll.FDS($A8,"FG_PRICE_CHANGE(0,-1AY)")</f>
        <v>-1.4787430683918601</v>
      </c>
      <c r="I8" s="47" cm="1">
        <f t="array" ref="I8">_xll.FDS($A8,"FG_PRICE(0)/MAX(FG_PRICE(0,-1AY))")</f>
        <v>0.98521256931608103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20735</v>
      </c>
      <c r="D9" cm="1">
        <f t="array" ref="D9">_xll.FDS($A9,"FG_PRICE_MAVG(0,,,,30)")</f>
        <v>18640.166000000001</v>
      </c>
      <c r="E9" s="47" cm="1">
        <f t="array" ref="E9">_xll.FDS($A9,"FG_PRICE_CHANGE(0,-1AM)")</f>
        <v>16.0324566312255</v>
      </c>
      <c r="F9" s="47" cm="1">
        <f t="array" ref="F9">_xll.FDS($A9,"FG_PRICE_CHANGE(0,-3AM)")</f>
        <v>28.868862647607202</v>
      </c>
      <c r="G9" s="47" cm="1">
        <f t="array" ref="G9">_xll.FDS($A9,"FG_PRICE_CHANGE(0,-6AM)")</f>
        <v>23.569725864123999</v>
      </c>
      <c r="H9" s="47" cm="1">
        <f t="array" ref="H9">_xll.FDS($A9,"FG_PRICE_CHANGE(0,-1AY)")</f>
        <v>-2.74390243902439</v>
      </c>
      <c r="I9" s="47" cm="1">
        <f t="array" ref="I9">_xll.FDS($A9,"FG_PRICE(0)/MAX(FG_PRICE(0,-1AY))")</f>
        <v>0.89606741573033699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-1</v>
      </c>
      <c r="T9">
        <f t="shared" ref="T9" si="1">S9</f>
        <v>-1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1024</v>
      </c>
      <c r="D10" cm="1">
        <f t="array" ref="D10">_xll.FDS($A10,"FG_PRICE_MAVG(0,,,,30)")</f>
        <v>1009.7</v>
      </c>
      <c r="E10" s="47" cm="1">
        <f t="array" ref="E10">_xll.FDS($A10,"FG_PRICE_CHANGE(0,-1AM)")</f>
        <v>-1.06280193236715</v>
      </c>
      <c r="F10" s="47" cm="1">
        <f t="array" ref="F10">_xll.FDS($A10,"FG_PRICE_CHANGE(0,-3AM)")</f>
        <v>7.2251308900523696</v>
      </c>
      <c r="G10" s="47" cm="1">
        <f t="array" ref="G10">_xll.FDS($A10,"FG_PRICE_CHANGE(0,-6AM)")</f>
        <v>-2.4761904761904798</v>
      </c>
      <c r="H10" s="47" cm="1">
        <f t="array" ref="H10">_xll.FDS($A10,"FG_PRICE_CHANGE(0,-1AY)")</f>
        <v>-31.960132890365401</v>
      </c>
      <c r="I10" s="47" cm="1">
        <f t="array" ref="I10">_xll.FDS($A10,"FG_PRICE(0)/MAX(FG_PRICE(0,-1AY))")</f>
        <v>0.67147540983606602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534.70000000000005</v>
      </c>
      <c r="D11" cm="1">
        <f t="array" ref="D11">_xll.FDS($A11,"FG_PRICE_MAVG(0,,,,30)")</f>
        <v>577.73</v>
      </c>
      <c r="E11" s="47" cm="1">
        <f t="array" ref="E11">_xll.FDS($A11,"FG_PRICE_CHANGE(0,-1AM)")</f>
        <v>-4.3983550867155197</v>
      </c>
      <c r="F11" s="47" cm="1">
        <f t="array" ref="F11">_xll.FDS($A11,"FG_PRICE_CHANGE(0,-3AM)")</f>
        <v>-16.230612564624799</v>
      </c>
      <c r="G11" s="47" cm="1">
        <f t="array" ref="G11">_xll.FDS($A11,"FG_PRICE_CHANGE(0,-6AM)")</f>
        <v>-27.409720336682099</v>
      </c>
      <c r="H11" s="47" cm="1">
        <f t="array" ref="H11">_xll.FDS($A11,"FG_PRICE_CHANGE(0,-1AY)")</f>
        <v>-24.870029506814699</v>
      </c>
      <c r="I11" s="47" cm="1">
        <f t="array" ref="I11">_xll.FDS($A11,"FG_PRICE(0)/MAX(FG_PRICE(0,-1AY))")</f>
        <v>0.70041917736442205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0.96377115999999996</v>
      </c>
      <c r="D12" cm="1">
        <f t="array" ref="D12">_xll.FDS($A12,"FG_PRICE_MAVG(0,,,,30)")</f>
        <v>0.96873313000000005</v>
      </c>
      <c r="E12" s="47" cm="1">
        <f t="array" ref="E12">_xll.FDS($A12,"FG_PRICE_CHANGE(0,-1AM)")</f>
        <v>-0.61349645169871403</v>
      </c>
      <c r="F12" s="47" cm="1">
        <f t="array" ref="F12">_xll.FDS($A12,"FG_PRICE_CHANGE(0,-3AM)")</f>
        <v>-0.75683058618138999</v>
      </c>
      <c r="G12" s="47" cm="1">
        <f t="array" ref="G12">_xll.FDS($A12,"FG_PRICE_CHANGE(0,-6AM)")</f>
        <v>-6.8781177028952003</v>
      </c>
      <c r="H12" s="47" cm="1">
        <f t="array" ref="H12">_xll.FDS($A12,"FG_PRICE_CHANGE(0,-1AY)")</f>
        <v>-8.2492241934177297</v>
      </c>
      <c r="I12" s="47" cm="1">
        <f t="array" ref="I12">_xll.FDS($A12,"FG_PRICE(0)/MAX(FG_PRICE(0,-1AY))")</f>
        <v>0.91750775806582296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41775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15.863463529410801</v>
      </c>
      <c r="D2" s="3" cm="1">
        <f t="array" ref="D2:D122">_xll.FDS(D1,"FMA_PE(LTMA,-10AY,0,AM,""PORTAGG"",""MEANR"")")</f>
        <v>15.770318671042601</v>
      </c>
      <c r="E2" s="3" cm="1">
        <f t="array" ref="E2:E122">_xll.FDS(E1,"FMA_PE(LTMA,-10AY,0,AM,""PORTAGG"",""MEANR"")")</f>
        <v>19.349068458750502</v>
      </c>
      <c r="F2" s="3" cm="1">
        <f t="array" ref="F2:F122">_xll.FDS(F1,"FMA_PE(LTMA,-10AY,0,AM,""PORTAGG"",""MEANR"")")</f>
        <v>15.1494664353304</v>
      </c>
      <c r="G2" s="3" cm="1">
        <f t="array" ref="G2:G122">_xll.FDS(G1,"FMA_PE(LTMA,-10AY,0,AM,""PORTAGG"",""MEANR"")")</f>
        <v>14.777466550212701</v>
      </c>
      <c r="H2" s="3" cm="1">
        <f t="array" ref="H2:H122">_xll.FDS(H1,"FMA_PE(LTMA,-10AY,0,AM,""PORTAGG"",""MEANR"")")</f>
        <v>16.729772515234199</v>
      </c>
      <c r="I2" s="3" cm="1">
        <f t="array" ref="I2:I122">_xll.FDS(I1,"FMA_PE(LTMA,-10AY,0,AM,""PORTAGG"",""MEANR"")")</f>
        <v>15.4538325582235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11.449820275697601</v>
      </c>
      <c r="L2" s="3" cm="1">
        <f t="array" ref="L2:L122">_xll.FDS(L1,"FMA_PE(LTMA,-10AY,0,AM,""PORTAGG"",""MEANR"")")</f>
        <v>11.610346200867699</v>
      </c>
      <c r="M2" s="3" cm="1">
        <f t="array" ref="M2:M122">_xll.FDS(M1,"FMA_PE(LTMA,-10AY,0,AM,""PORTAGG"",""MEANR"")")</f>
        <v>15.6167620241566</v>
      </c>
      <c r="N2" s="3" cm="1">
        <f t="array" ref="N2:N122">_xll.FDS(N1,"FMA_PE(LTMA,-10AY,0,AM,""PORTAGG"",""MEANR"")")</f>
        <v>30.9044776412101</v>
      </c>
      <c r="O2" s="3" cm="1">
        <f t="array" ref="O2:O122">_xll.FDS(O1,"FMA_PE(LTMA,-10AY,0,AM,""PORTAGG"",""MEANR"")")</f>
        <v>16.6533600367692</v>
      </c>
      <c r="P2" s="3" cm="1">
        <f t="array" ref="P2:P122">_xll.FDS(P1,"FMA_PE(LTMA,-10AY,0,AM,""PORTAGG"",""MEANR"")")</f>
        <v>9.2127720292380193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18.099349589614501</v>
      </c>
      <c r="S2" s="3" cm="1">
        <f t="array" ref="S2:S122">_xll.FDS(S1,"FMA_PE(LTMA,-10AY,0,AM,""PORTAGG"",""MEANR"")")</f>
        <v>9.9851331186247307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11.896891577119099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41807</v>
      </c>
      <c r="B3" s="3" t="e">
        <v>#N/A</v>
      </c>
      <c r="C3" s="3">
        <v>15.768464511866201</v>
      </c>
      <c r="D3" s="3">
        <v>15.5222170527913</v>
      </c>
      <c r="E3" s="3">
        <v>19.102010067562599</v>
      </c>
      <c r="F3" s="3">
        <v>15.149945381071401</v>
      </c>
      <c r="G3" s="3">
        <v>15.188339430349499</v>
      </c>
      <c r="H3" s="3">
        <v>16.726085454947</v>
      </c>
      <c r="I3" s="3">
        <v>15.5232447876809</v>
      </c>
      <c r="J3" s="3" t="e">
        <v>#N/A</v>
      </c>
      <c r="K3" s="3">
        <v>11.311596935438599</v>
      </c>
      <c r="L3" s="3">
        <v>11.818006008571301</v>
      </c>
      <c r="M3" s="3">
        <v>15.800348209676701</v>
      </c>
      <c r="N3" s="3">
        <v>26.4091079589064</v>
      </c>
      <c r="O3" s="3">
        <v>17.148441829650501</v>
      </c>
      <c r="P3" s="3">
        <v>9.3412664112186192</v>
      </c>
      <c r="Q3" s="3" t="e">
        <v>#N/A</v>
      </c>
      <c r="R3" s="3">
        <v>17.831738746791299</v>
      </c>
      <c r="S3" s="3">
        <v>10.234519624451201</v>
      </c>
      <c r="T3" s="3" t="e">
        <v>#N/A</v>
      </c>
      <c r="U3" s="3">
        <v>12.4401560758243</v>
      </c>
      <c r="V3" s="3" t="e">
        <v>#N/A</v>
      </c>
    </row>
    <row r="4" spans="1:22" x14ac:dyDescent="0.35">
      <c r="A4" s="2">
        <v>41837</v>
      </c>
      <c r="B4" s="3" t="e">
        <v>#N/A</v>
      </c>
      <c r="C4" s="3">
        <v>16.1998404707406</v>
      </c>
      <c r="D4" s="3">
        <v>15.760515702761101</v>
      </c>
      <c r="E4" s="3">
        <v>19.2500952783782</v>
      </c>
      <c r="F4" s="3">
        <v>14.8003280437452</v>
      </c>
      <c r="G4" s="3">
        <v>15.913503001910501</v>
      </c>
      <c r="H4" s="3">
        <v>16.7401387593697</v>
      </c>
      <c r="I4" s="3">
        <v>15.366450371859599</v>
      </c>
      <c r="J4" s="3" t="e">
        <v>#N/A</v>
      </c>
      <c r="K4" s="3">
        <v>11.348330074050301</v>
      </c>
      <c r="L4" s="3">
        <v>11.9717999383705</v>
      </c>
      <c r="M4" s="3">
        <v>16.073142776188298</v>
      </c>
      <c r="N4" s="3">
        <v>23.840633080211301</v>
      </c>
      <c r="O4" s="3">
        <v>17.204065030460399</v>
      </c>
      <c r="P4" s="3">
        <v>9.4693155036080192</v>
      </c>
      <c r="Q4" s="3" t="e">
        <v>#N/A</v>
      </c>
      <c r="R4" s="3">
        <v>17.8648897546359</v>
      </c>
      <c r="S4" s="3">
        <v>10.7134618741698</v>
      </c>
      <c r="T4" s="3" t="e">
        <v>#N/A</v>
      </c>
      <c r="U4" s="3">
        <v>12.6719374869674</v>
      </c>
      <c r="V4" s="3" t="e">
        <v>#N/A</v>
      </c>
    </row>
    <row r="5" spans="1:22" x14ac:dyDescent="0.35">
      <c r="A5" s="2">
        <v>41866</v>
      </c>
      <c r="B5" s="3" t="e">
        <v>#N/A</v>
      </c>
      <c r="C5" s="3">
        <v>16.4130146064592</v>
      </c>
      <c r="D5" s="3">
        <v>15.9004367208634</v>
      </c>
      <c r="E5" s="3">
        <v>19.391981818979101</v>
      </c>
      <c r="F5" s="3">
        <v>14.688261563535001</v>
      </c>
      <c r="G5" s="3">
        <v>15.6704859105919</v>
      </c>
      <c r="H5" s="3">
        <v>16.709900114461199</v>
      </c>
      <c r="I5" s="3">
        <v>14.9495971237288</v>
      </c>
      <c r="J5" s="3" t="e">
        <v>#N/A</v>
      </c>
      <c r="K5" s="3">
        <v>11.6501631117342</v>
      </c>
      <c r="L5" s="3">
        <v>12.401016232413101</v>
      </c>
      <c r="M5" s="3">
        <v>16.2690543261544</v>
      </c>
      <c r="N5" s="3">
        <v>21.415433909191499</v>
      </c>
      <c r="O5" s="3">
        <v>17.504240082406699</v>
      </c>
      <c r="P5" s="3">
        <v>9.75032375892137</v>
      </c>
      <c r="Q5" s="3" t="e">
        <v>#N/A</v>
      </c>
      <c r="R5" s="3">
        <v>18.8161090403792</v>
      </c>
      <c r="S5" s="3">
        <v>10.3170100295808</v>
      </c>
      <c r="T5" s="3" t="e">
        <v>#N/A</v>
      </c>
      <c r="U5" s="3">
        <v>12.852360098204301</v>
      </c>
      <c r="V5" s="3" t="e">
        <v>#N/A</v>
      </c>
    </row>
    <row r="6" spans="1:22" x14ac:dyDescent="0.35">
      <c r="A6" s="2">
        <v>41899</v>
      </c>
      <c r="B6" s="3" t="e">
        <v>#N/A</v>
      </c>
      <c r="C6" s="3">
        <v>16.576116076105301</v>
      </c>
      <c r="D6" s="3">
        <v>15.8565463677318</v>
      </c>
      <c r="E6" s="3">
        <v>19.870521868298201</v>
      </c>
      <c r="F6" s="3">
        <v>14.8213156574012</v>
      </c>
      <c r="G6" s="3">
        <v>15.673593281058</v>
      </c>
      <c r="H6" s="3">
        <v>16.7318620682525</v>
      </c>
      <c r="I6" s="3">
        <v>14.710760656808899</v>
      </c>
      <c r="J6" s="3" t="e">
        <v>#N/A</v>
      </c>
      <c r="K6" s="3">
        <v>11.7065174865365</v>
      </c>
      <c r="L6" s="3">
        <v>12.8422751698724</v>
      </c>
      <c r="M6" s="3">
        <v>16.343650126723901</v>
      </c>
      <c r="N6" s="3">
        <v>19.695357923223501</v>
      </c>
      <c r="O6" s="3">
        <v>17.8316581907775</v>
      </c>
      <c r="P6" s="3">
        <v>9.6385676429500204</v>
      </c>
      <c r="Q6" s="3" t="e">
        <v>#N/A</v>
      </c>
      <c r="R6" s="3">
        <v>19.095117036461499</v>
      </c>
      <c r="S6" s="3">
        <v>10.674822858874</v>
      </c>
      <c r="T6" s="3" t="e">
        <v>#N/A</v>
      </c>
      <c r="U6" s="3">
        <v>13.1188677255101</v>
      </c>
      <c r="V6" s="3" t="e">
        <v>#N/A</v>
      </c>
    </row>
    <row r="7" spans="1:22" x14ac:dyDescent="0.35">
      <c r="A7" s="2">
        <v>41929</v>
      </c>
      <c r="B7" s="3" t="e">
        <v>#N/A</v>
      </c>
      <c r="C7" s="3">
        <v>15.9503131629912</v>
      </c>
      <c r="D7" s="3">
        <v>15.896663151606001</v>
      </c>
      <c r="E7" s="3">
        <v>19.254080012890402</v>
      </c>
      <c r="F7" s="3">
        <v>14.505702684570799</v>
      </c>
      <c r="G7" s="3">
        <v>14.2496344830412</v>
      </c>
      <c r="H7" s="3">
        <v>16.322044448657699</v>
      </c>
      <c r="I7" s="3">
        <v>13.7068439159322</v>
      </c>
      <c r="J7" s="3" t="e">
        <v>#N/A</v>
      </c>
      <c r="K7" s="3">
        <v>10.8848598806712</v>
      </c>
      <c r="L7" s="3">
        <v>12.6410730960707</v>
      </c>
      <c r="M7" s="3">
        <v>15.917385016722699</v>
      </c>
      <c r="N7" s="3">
        <v>17.248382338728799</v>
      </c>
      <c r="O7" s="3">
        <v>17.6018228981549</v>
      </c>
      <c r="P7" s="3">
        <v>9.1762503797382902</v>
      </c>
      <c r="Q7" s="3" t="e">
        <v>#N/A</v>
      </c>
      <c r="R7" s="3">
        <v>18.720754953807599</v>
      </c>
      <c r="S7" s="3">
        <v>10.400408772012501</v>
      </c>
      <c r="T7" s="3" t="e">
        <v>#N/A</v>
      </c>
      <c r="U7" s="3">
        <v>12.956860779229199</v>
      </c>
      <c r="V7" s="3" t="e">
        <v>#N/A</v>
      </c>
    </row>
    <row r="8" spans="1:22" x14ac:dyDescent="0.35">
      <c r="A8" s="2">
        <v>41960</v>
      </c>
      <c r="B8" s="3" t="e">
        <v>#N/A</v>
      </c>
      <c r="C8" s="3">
        <v>16.382600821972002</v>
      </c>
      <c r="D8" s="3">
        <v>15.938676173966099</v>
      </c>
      <c r="E8" s="3">
        <v>20.0069297641333</v>
      </c>
      <c r="F8" s="3">
        <v>14.618559246198201</v>
      </c>
      <c r="G8" s="3">
        <v>14.2583469878796</v>
      </c>
      <c r="H8" s="3">
        <v>16.343792741614699</v>
      </c>
      <c r="I8" s="3">
        <v>13.879356932808699</v>
      </c>
      <c r="J8" s="3" t="e">
        <v>#N/A</v>
      </c>
      <c r="K8" s="3">
        <v>11.496460020754</v>
      </c>
      <c r="L8" s="3">
        <v>12.196735298810999</v>
      </c>
      <c r="M8" s="3">
        <v>16.964021461907699</v>
      </c>
      <c r="N8" s="3">
        <v>16.5827585107379</v>
      </c>
      <c r="O8" s="3">
        <v>19.243766539909799</v>
      </c>
      <c r="P8" s="3">
        <v>9.4909365591551396</v>
      </c>
      <c r="Q8" s="3" t="e">
        <v>#N/A</v>
      </c>
      <c r="R8" s="3">
        <v>19.629880305375401</v>
      </c>
      <c r="S8" s="3">
        <v>11.079520737065801</v>
      </c>
      <c r="T8" s="3" t="e">
        <v>#N/A</v>
      </c>
      <c r="U8" s="3">
        <v>12.977524048243</v>
      </c>
      <c r="V8" s="3" t="e">
        <v>#N/A</v>
      </c>
    </row>
    <row r="9" spans="1:22" x14ac:dyDescent="0.35">
      <c r="A9" s="2">
        <v>41990</v>
      </c>
      <c r="B9" s="3" t="e">
        <v>#N/A</v>
      </c>
      <c r="C9" s="3">
        <v>16.332195802460301</v>
      </c>
      <c r="D9" s="3">
        <v>16.2805583996773</v>
      </c>
      <c r="E9" s="3">
        <v>19.260412927938201</v>
      </c>
      <c r="F9" s="3">
        <v>14.1823796424998</v>
      </c>
      <c r="G9" s="3">
        <v>13.7524280294558</v>
      </c>
      <c r="H9" s="3">
        <v>15.6435692118612</v>
      </c>
      <c r="I9" s="3">
        <v>13.2902980674115</v>
      </c>
      <c r="J9" s="3" t="e">
        <v>#N/A</v>
      </c>
      <c r="K9" s="3">
        <v>11.3259619536072</v>
      </c>
      <c r="L9" s="3">
        <v>11.8596518673865</v>
      </c>
      <c r="M9" s="3">
        <v>15.832542038578501</v>
      </c>
      <c r="N9" s="3">
        <v>18.362492049213898</v>
      </c>
      <c r="O9" s="3">
        <v>18.542872934879</v>
      </c>
      <c r="P9" s="3">
        <v>9.6120318091422892</v>
      </c>
      <c r="Q9" s="3" t="e">
        <v>#N/A</v>
      </c>
      <c r="R9" s="3">
        <v>18.929850260311198</v>
      </c>
      <c r="S9" s="3">
        <v>11.1008158682084</v>
      </c>
      <c r="T9" s="3" t="e">
        <v>#N/A</v>
      </c>
      <c r="U9" s="3">
        <v>12.127895369403999</v>
      </c>
      <c r="V9" s="3" t="e">
        <v>#N/A</v>
      </c>
    </row>
    <row r="10" spans="1:22" x14ac:dyDescent="0.35">
      <c r="A10" s="2">
        <v>42020</v>
      </c>
      <c r="B10" s="3" t="e">
        <v>#N/A</v>
      </c>
      <c r="C10" s="3">
        <v>15.8195303560521</v>
      </c>
      <c r="D10" s="3">
        <v>16.669062080028301</v>
      </c>
      <c r="E10" s="3">
        <v>20.533192341018601</v>
      </c>
      <c r="F10" s="3">
        <v>14.0318595025236</v>
      </c>
      <c r="G10" s="3">
        <v>14.969922229734999</v>
      </c>
      <c r="H10" s="3">
        <v>16.1723007875636</v>
      </c>
      <c r="I10" s="3">
        <v>13.7528343719015</v>
      </c>
      <c r="J10" s="3" t="e">
        <v>#N/A</v>
      </c>
      <c r="K10" s="3">
        <v>11.228723121578801</v>
      </c>
      <c r="L10" s="3">
        <v>12.264839680193599</v>
      </c>
      <c r="M10" s="3">
        <v>16.9922138724151</v>
      </c>
      <c r="N10" s="3">
        <v>12.640628831803999</v>
      </c>
      <c r="O10" s="3">
        <v>19.8716776123964</v>
      </c>
      <c r="P10" s="3">
        <v>10.4351891737562</v>
      </c>
      <c r="Q10" s="3">
        <v>14.614131599533801</v>
      </c>
      <c r="R10" s="3">
        <v>19.528810853968999</v>
      </c>
      <c r="S10" s="3">
        <v>12.136907312156101</v>
      </c>
      <c r="T10" s="3">
        <v>12.1380216727148</v>
      </c>
      <c r="U10" s="3">
        <v>12.450910878161601</v>
      </c>
      <c r="V10" s="3" t="e">
        <v>#N/A</v>
      </c>
    </row>
    <row r="11" spans="1:22" x14ac:dyDescent="0.35">
      <c r="A11" s="2">
        <v>42052</v>
      </c>
      <c r="B11" s="3" t="e">
        <v>#N/A</v>
      </c>
      <c r="C11" s="3">
        <v>16.778968536325401</v>
      </c>
      <c r="D11" s="3">
        <v>17.525693095180099</v>
      </c>
      <c r="E11" s="3">
        <v>21.125939149712998</v>
      </c>
      <c r="F11" s="3">
        <v>19.057076876023</v>
      </c>
      <c r="G11" s="3">
        <v>16.031593522052301</v>
      </c>
      <c r="H11" s="3">
        <v>16.607204297376899</v>
      </c>
      <c r="I11" s="3">
        <v>14.283605750623099</v>
      </c>
      <c r="J11" s="3" t="e">
        <v>#N/A</v>
      </c>
      <c r="K11" s="3">
        <v>12.30788094413</v>
      </c>
      <c r="L11" s="3">
        <v>12.5922677762643</v>
      </c>
      <c r="M11" s="3">
        <v>18.327920230829399</v>
      </c>
      <c r="N11" s="3">
        <v>16.293408131819898</v>
      </c>
      <c r="O11" s="3">
        <v>20.959810607645299</v>
      </c>
      <c r="P11" s="3">
        <v>10.7361101174113</v>
      </c>
      <c r="Q11" s="3">
        <v>15.165028802220201</v>
      </c>
      <c r="R11" s="3">
        <v>22.463045856440701</v>
      </c>
      <c r="S11" s="3">
        <v>11.974865126669799</v>
      </c>
      <c r="T11" s="3">
        <v>12.6899131467773</v>
      </c>
      <c r="U11" s="3">
        <v>12.9405522395551</v>
      </c>
      <c r="V11" s="3" t="e">
        <v>#N/A</v>
      </c>
    </row>
    <row r="12" spans="1:22" x14ac:dyDescent="0.35">
      <c r="A12" s="2">
        <v>42080</v>
      </c>
      <c r="B12" s="3" t="e">
        <v>#N/A</v>
      </c>
      <c r="C12" s="3">
        <v>16.456692658280101</v>
      </c>
      <c r="D12" s="3">
        <v>17.8989335653003</v>
      </c>
      <c r="E12" s="3">
        <v>20.936215458568</v>
      </c>
      <c r="F12" s="3">
        <v>20.0422638471059</v>
      </c>
      <c r="G12" s="3">
        <v>16.0760154129987</v>
      </c>
      <c r="H12" s="3">
        <v>16.987899913471701</v>
      </c>
      <c r="I12" s="3">
        <v>14.235752759154201</v>
      </c>
      <c r="J12" s="3" t="e">
        <v>#N/A</v>
      </c>
      <c r="K12" s="3">
        <v>12.202098454738501</v>
      </c>
      <c r="L12" s="3">
        <v>12.9403581883558</v>
      </c>
      <c r="M12" s="3">
        <v>18.342137243180701</v>
      </c>
      <c r="N12" s="3">
        <v>17.390257264727499</v>
      </c>
      <c r="O12" s="3">
        <v>20.9102953388545</v>
      </c>
      <c r="P12" s="3">
        <v>10.779417649051499</v>
      </c>
      <c r="Q12" s="3">
        <v>14.8710925887465</v>
      </c>
      <c r="R12" s="3">
        <v>23.136382368116699</v>
      </c>
      <c r="S12" s="3">
        <v>11.7509876606223</v>
      </c>
      <c r="T12" s="3">
        <v>12.891126338801</v>
      </c>
      <c r="U12" s="3">
        <v>16.6587346662267</v>
      </c>
      <c r="V12" s="3" t="e">
        <v>#N/A</v>
      </c>
    </row>
    <row r="13" spans="1:22" x14ac:dyDescent="0.35">
      <c r="A13" s="2">
        <v>42111</v>
      </c>
      <c r="B13" s="3" t="e">
        <v>#N/A</v>
      </c>
      <c r="C13" s="3">
        <v>16.4125894930093</v>
      </c>
      <c r="D13" s="3">
        <v>17.8008324346129</v>
      </c>
      <c r="E13" s="3">
        <v>20.815066610095201</v>
      </c>
      <c r="F13" s="3">
        <v>19.743281729631398</v>
      </c>
      <c r="G13" s="3">
        <v>15.6339653039638</v>
      </c>
      <c r="H13" s="3">
        <v>17.0357761151195</v>
      </c>
      <c r="I13" s="3">
        <v>14.080254934571901</v>
      </c>
      <c r="J13" s="3" t="e">
        <v>#N/A</v>
      </c>
      <c r="K13" s="3">
        <v>12.089302164924399</v>
      </c>
      <c r="L13" s="3">
        <v>13.4619768717145</v>
      </c>
      <c r="M13" s="3">
        <v>18.550834578130601</v>
      </c>
      <c r="N13" s="3">
        <v>16.2725125263857</v>
      </c>
      <c r="O13" s="3">
        <v>20.6955042195641</v>
      </c>
      <c r="P13" s="3">
        <v>11.430391328835601</v>
      </c>
      <c r="Q13" s="3">
        <v>14.7892368614645</v>
      </c>
      <c r="R13" s="3">
        <v>22.529725885476999</v>
      </c>
      <c r="S13" s="3">
        <v>11.6942712353265</v>
      </c>
      <c r="T13" s="3">
        <v>13.4955075964412</v>
      </c>
      <c r="U13" s="3">
        <v>16.7860826239706</v>
      </c>
      <c r="V13" s="3" t="e">
        <v>#N/A</v>
      </c>
    </row>
    <row r="14" spans="1:22" x14ac:dyDescent="0.35">
      <c r="A14" s="2">
        <v>42139</v>
      </c>
      <c r="B14" s="3" t="e">
        <v>#N/A</v>
      </c>
      <c r="C14" s="3">
        <v>16.453520936028401</v>
      </c>
      <c r="D14" s="3">
        <v>17.492387312837302</v>
      </c>
      <c r="E14" s="3">
        <v>20.672551645932401</v>
      </c>
      <c r="F14" s="3">
        <v>19.1708430178236</v>
      </c>
      <c r="G14" s="3">
        <v>15.7030383890281</v>
      </c>
      <c r="H14" s="3">
        <v>16.904741878951501</v>
      </c>
      <c r="I14" s="3">
        <v>14.0181605993427</v>
      </c>
      <c r="J14" s="3" t="e">
        <v>#N/A</v>
      </c>
      <c r="K14" s="3">
        <v>11.7551718362065</v>
      </c>
      <c r="L14" s="3">
        <v>13.980323888813899</v>
      </c>
      <c r="M14" s="3">
        <v>18.416663208532899</v>
      </c>
      <c r="N14" s="3">
        <v>15.197121231905101</v>
      </c>
      <c r="O14" s="3">
        <v>20.313923600131901</v>
      </c>
      <c r="P14" s="3">
        <v>11.495548362311901</v>
      </c>
      <c r="Q14" s="3">
        <v>14.8946814968041</v>
      </c>
      <c r="R14" s="3">
        <v>22.004721137903299</v>
      </c>
      <c r="S14" s="3">
        <v>11.902655118411101</v>
      </c>
      <c r="T14" s="3">
        <v>13.732976003620401</v>
      </c>
      <c r="U14" s="3">
        <v>16.4818221212048</v>
      </c>
      <c r="V14" s="3" t="e">
        <v>#N/A</v>
      </c>
    </row>
    <row r="15" spans="1:22" x14ac:dyDescent="0.35">
      <c r="A15" s="2">
        <v>42172</v>
      </c>
      <c r="B15" s="3" t="e">
        <v>#N/A</v>
      </c>
      <c r="C15" s="3">
        <v>16.147401573924999</v>
      </c>
      <c r="D15" s="3">
        <v>17.032643619982998</v>
      </c>
      <c r="E15" s="3">
        <v>20.103434136905499</v>
      </c>
      <c r="F15" s="3">
        <v>17.9433480213597</v>
      </c>
      <c r="G15" s="3">
        <v>16.278321464209299</v>
      </c>
      <c r="H15" s="3">
        <v>16.6559056147278</v>
      </c>
      <c r="I15" s="3">
        <v>13.7708116614444</v>
      </c>
      <c r="J15" s="3" t="e">
        <v>#N/A</v>
      </c>
      <c r="K15" s="3">
        <v>11.350210982686001</v>
      </c>
      <c r="L15" s="3">
        <v>13.854294127470601</v>
      </c>
      <c r="M15" s="3">
        <v>17.851789654345499</v>
      </c>
      <c r="N15" s="3">
        <v>14.0643078963713</v>
      </c>
      <c r="O15" s="3">
        <v>20.0681246498634</v>
      </c>
      <c r="P15" s="3">
        <v>11.3070343205566</v>
      </c>
      <c r="Q15" s="3">
        <v>14.5137604832339</v>
      </c>
      <c r="R15" s="3">
        <v>21.344672496758101</v>
      </c>
      <c r="S15" s="3">
        <v>11.445788120715401</v>
      </c>
      <c r="T15" s="3">
        <v>13.4997956518515</v>
      </c>
      <c r="U15" s="3">
        <v>16.677641264341201</v>
      </c>
      <c r="V15" s="3" t="e">
        <v>#N/A</v>
      </c>
    </row>
    <row r="16" spans="1:22" x14ac:dyDescent="0.35">
      <c r="A16" s="2">
        <v>42202</v>
      </c>
      <c r="B16" s="3" t="e">
        <v>#N/A</v>
      </c>
      <c r="C16" s="3">
        <v>15.4629178595361</v>
      </c>
      <c r="D16" s="3">
        <v>16.826858367597801</v>
      </c>
      <c r="E16" s="3">
        <v>20.149056632740599</v>
      </c>
      <c r="F16" s="3">
        <v>17.175814781949502</v>
      </c>
      <c r="G16" s="3">
        <v>15.7159337579577</v>
      </c>
      <c r="H16" s="3">
        <v>16.6086089496158</v>
      </c>
      <c r="I16" s="3">
        <v>13.525806646195701</v>
      </c>
      <c r="J16" s="3" t="e">
        <v>#N/A</v>
      </c>
      <c r="K16" s="3">
        <v>11.180160804213401</v>
      </c>
      <c r="L16" s="3">
        <v>13.698523966632299</v>
      </c>
      <c r="M16" s="3">
        <v>18.0801305476325</v>
      </c>
      <c r="N16" s="3">
        <v>13.0432561795631</v>
      </c>
      <c r="O16" s="3">
        <v>21.023027954658598</v>
      </c>
      <c r="P16" s="3">
        <v>10.774844999206699</v>
      </c>
      <c r="Q16" s="3">
        <v>14.653096465998001</v>
      </c>
      <c r="R16" s="3">
        <v>20.697231456152899</v>
      </c>
      <c r="S16" s="3">
        <v>11.499649679506399</v>
      </c>
      <c r="T16" s="3">
        <v>13.6470482098043</v>
      </c>
      <c r="U16" s="3">
        <v>17.2759789066297</v>
      </c>
      <c r="V16" s="3" t="e">
        <v>#N/A</v>
      </c>
    </row>
    <row r="17" spans="1:22" x14ac:dyDescent="0.35">
      <c r="A17" s="2">
        <v>42233</v>
      </c>
      <c r="B17" s="3" t="e">
        <v>#N/A</v>
      </c>
      <c r="C17" s="3">
        <v>15.1567142926848</v>
      </c>
      <c r="D17" s="3">
        <v>16.3868135079715</v>
      </c>
      <c r="E17" s="3">
        <v>19.644919455327599</v>
      </c>
      <c r="F17" s="3">
        <v>15.8555340761586</v>
      </c>
      <c r="G17" s="3">
        <v>15.098190498213301</v>
      </c>
      <c r="H17" s="3">
        <v>15.6310182600006</v>
      </c>
      <c r="I17" s="3">
        <v>12.8153721231795</v>
      </c>
      <c r="J17" s="3" t="e">
        <v>#N/A</v>
      </c>
      <c r="K17" s="3">
        <v>10.9091814832158</v>
      </c>
      <c r="L17" s="3">
        <v>12.790069765193801</v>
      </c>
      <c r="M17" s="3">
        <v>17.2843963799044</v>
      </c>
      <c r="N17" s="3">
        <v>12.155351717208699</v>
      </c>
      <c r="O17" s="3">
        <v>21.226839962236902</v>
      </c>
      <c r="P17" s="3">
        <v>10.481409072317501</v>
      </c>
      <c r="Q17" s="3">
        <v>14.3614963984386</v>
      </c>
      <c r="R17" s="3">
        <v>19.712507230588599</v>
      </c>
      <c r="S17" s="3">
        <v>10.9166913860562</v>
      </c>
      <c r="T17" s="3">
        <v>13.2009510654762</v>
      </c>
      <c r="U17" s="3">
        <v>16.761129650314899</v>
      </c>
      <c r="V17" s="3" t="e">
        <v>#N/A</v>
      </c>
    </row>
    <row r="18" spans="1:22" x14ac:dyDescent="0.35">
      <c r="A18" s="2">
        <v>42264</v>
      </c>
      <c r="B18" s="3" t="e">
        <v>#N/A</v>
      </c>
      <c r="C18" s="3">
        <v>15.296270233524099</v>
      </c>
      <c r="D18" s="3">
        <v>15.8344370567065</v>
      </c>
      <c r="E18" s="3">
        <v>19.234694347933399</v>
      </c>
      <c r="F18" s="3">
        <v>15.1035692056524</v>
      </c>
      <c r="G18" s="3">
        <v>14.5966168121402</v>
      </c>
      <c r="H18" s="3">
        <v>16.492574133177001</v>
      </c>
      <c r="I18" s="3">
        <v>12.9266787446064</v>
      </c>
      <c r="J18" s="3" t="e">
        <v>#N/A</v>
      </c>
      <c r="K18" s="3">
        <v>10.8491473473544</v>
      </c>
      <c r="L18" s="3">
        <v>12.891632208988099</v>
      </c>
      <c r="M18" s="3">
        <v>17.269025391664002</v>
      </c>
      <c r="N18" s="3">
        <v>11.466923826102001</v>
      </c>
      <c r="O18" s="3">
        <v>20.330952555089699</v>
      </c>
      <c r="P18" s="3">
        <v>9.9430771885040006</v>
      </c>
      <c r="Q18" s="3">
        <v>14.0088551427552</v>
      </c>
      <c r="R18" s="3">
        <v>19.022296207747502</v>
      </c>
      <c r="S18" s="3">
        <v>10.6318604239127</v>
      </c>
      <c r="T18" s="3">
        <v>13.3478354838317</v>
      </c>
      <c r="U18" s="3">
        <v>17.887683220309501</v>
      </c>
      <c r="V18" s="3" t="e">
        <v>#N/A</v>
      </c>
    </row>
    <row r="19" spans="1:22" x14ac:dyDescent="0.35">
      <c r="A19" s="2">
        <v>42293</v>
      </c>
      <c r="B19" s="3" t="e">
        <v>#N/A</v>
      </c>
      <c r="C19" s="3">
        <v>15.530059746128201</v>
      </c>
      <c r="D19" s="3">
        <v>16.3381128166099</v>
      </c>
      <c r="E19" s="3">
        <v>19.103946194161502</v>
      </c>
      <c r="F19" s="3">
        <v>14.1252954275917</v>
      </c>
      <c r="G19" s="3">
        <v>15.0095418478413</v>
      </c>
      <c r="H19" s="3">
        <v>16.811221849292401</v>
      </c>
      <c r="I19" s="3">
        <v>12.8867699934009</v>
      </c>
      <c r="J19" s="3" t="e">
        <v>#N/A</v>
      </c>
      <c r="K19" s="3">
        <v>11.1158524804486</v>
      </c>
      <c r="L19" s="3">
        <v>12.479916031949699</v>
      </c>
      <c r="M19" s="3">
        <v>17.770703602982898</v>
      </c>
      <c r="N19" s="3">
        <v>11.357811384009</v>
      </c>
      <c r="O19" s="3">
        <v>20.7266747160464</v>
      </c>
      <c r="P19" s="3">
        <v>10.3564479899975</v>
      </c>
      <c r="Q19" s="3">
        <v>14.1061640805469</v>
      </c>
      <c r="R19" s="3">
        <v>18.764359154455502</v>
      </c>
      <c r="S19" s="3">
        <v>10.955628996382099</v>
      </c>
      <c r="T19" s="3">
        <v>13.7092510361375</v>
      </c>
      <c r="U19" s="3">
        <v>23.726882620310398</v>
      </c>
      <c r="V19" s="3" t="e">
        <v>#N/A</v>
      </c>
    </row>
    <row r="20" spans="1:22" x14ac:dyDescent="0.35">
      <c r="A20" s="2">
        <v>42325</v>
      </c>
      <c r="B20" s="3" t="e">
        <v>#N/A</v>
      </c>
      <c r="C20" s="3">
        <v>15.842460322590799</v>
      </c>
      <c r="D20" s="3">
        <v>16.208338801694499</v>
      </c>
      <c r="E20" s="3">
        <v>18.116895477569901</v>
      </c>
      <c r="F20" s="3">
        <v>12.810323895762499</v>
      </c>
      <c r="G20" s="3">
        <v>11.1708655485075</v>
      </c>
      <c r="H20" s="3">
        <v>16.382672256024701</v>
      </c>
      <c r="I20" s="3">
        <v>12.6821012315828</v>
      </c>
      <c r="J20" s="3" t="e">
        <v>#N/A</v>
      </c>
      <c r="K20" s="3">
        <v>11.1844354761399</v>
      </c>
      <c r="L20" s="3">
        <v>12.720991455497501</v>
      </c>
      <c r="M20" s="3">
        <v>17.487605956052899</v>
      </c>
      <c r="N20" s="3">
        <v>11.947618707560199</v>
      </c>
      <c r="O20" s="3">
        <v>20.076712418051301</v>
      </c>
      <c r="P20" s="3">
        <v>10.047333557031299</v>
      </c>
      <c r="Q20" s="3">
        <v>12.923255787929801</v>
      </c>
      <c r="R20" s="3">
        <v>16.4830396219558</v>
      </c>
      <c r="S20" s="3">
        <v>11.3417296947105</v>
      </c>
      <c r="T20" s="3">
        <v>12.118068277277199</v>
      </c>
      <c r="U20" s="3">
        <v>24.861148796547202</v>
      </c>
      <c r="V20" s="3" t="e">
        <v>#N/A</v>
      </c>
    </row>
    <row r="21" spans="1:22" x14ac:dyDescent="0.35">
      <c r="A21" s="2">
        <v>42355</v>
      </c>
      <c r="B21" s="3" t="e">
        <v>#N/A</v>
      </c>
      <c r="C21" s="3">
        <v>16.192687111038499</v>
      </c>
      <c r="D21" s="3">
        <v>16.203609291578399</v>
      </c>
      <c r="E21" s="3">
        <v>18.171529108830999</v>
      </c>
      <c r="F21" s="3">
        <v>11.214673075354501</v>
      </c>
      <c r="G21" s="3">
        <v>10.599422049447201</v>
      </c>
      <c r="H21" s="3">
        <v>16.5606546441803</v>
      </c>
      <c r="I21" s="3">
        <v>12.407213208686301</v>
      </c>
      <c r="J21" s="3" t="e">
        <v>#N/A</v>
      </c>
      <c r="K21" s="3">
        <v>10.6091425777655</v>
      </c>
      <c r="L21" s="3">
        <v>12.473964586943801</v>
      </c>
      <c r="M21" s="3">
        <v>16.541298847460901</v>
      </c>
      <c r="N21" s="3">
        <v>-2.24060458816871</v>
      </c>
      <c r="O21" s="3">
        <v>20.375811202524499</v>
      </c>
      <c r="P21" s="3">
        <v>9.8716421894051205</v>
      </c>
      <c r="Q21" s="3">
        <v>10.9214981657588</v>
      </c>
      <c r="R21" s="3">
        <v>14.859089420444</v>
      </c>
      <c r="S21" s="3">
        <v>10.1704926976272</v>
      </c>
      <c r="T21" s="3">
        <v>12.242088343025101</v>
      </c>
      <c r="U21" s="3">
        <v>23.295634166098601</v>
      </c>
      <c r="V21" s="3" t="e">
        <v>#N/A</v>
      </c>
    </row>
    <row r="22" spans="1:22" x14ac:dyDescent="0.35">
      <c r="A22" s="2">
        <v>42384</v>
      </c>
      <c r="B22" s="3" t="e">
        <v>#N/A</v>
      </c>
      <c r="C22" s="3">
        <v>15.0357859978968</v>
      </c>
      <c r="D22" s="3">
        <v>15.941404799345699</v>
      </c>
      <c r="E22" s="3">
        <v>16.691008775746202</v>
      </c>
      <c r="F22" s="3">
        <v>10.787706735607699</v>
      </c>
      <c r="G22" s="3">
        <v>13.4671276207711</v>
      </c>
      <c r="H22" s="3">
        <v>16.141494141497599</v>
      </c>
      <c r="I22" s="3">
        <v>11.221810494101501</v>
      </c>
      <c r="J22" s="3">
        <v>22.199468552352201</v>
      </c>
      <c r="K22" s="3">
        <v>9.6181266942460208</v>
      </c>
      <c r="L22" s="3">
        <v>10.958406251133701</v>
      </c>
      <c r="M22" s="3">
        <v>14.609736508627501</v>
      </c>
      <c r="N22" s="3">
        <v>-1.39016671490513</v>
      </c>
      <c r="O22" s="3">
        <v>19.3719867041447</v>
      </c>
      <c r="P22" s="3">
        <v>9.4710516961059508</v>
      </c>
      <c r="Q22" s="3">
        <v>10.7510548049412</v>
      </c>
      <c r="R22" s="3">
        <v>13.9068692896752</v>
      </c>
      <c r="S22" s="3">
        <v>9.6571973471252992</v>
      </c>
      <c r="T22" s="3">
        <v>12.201662916354501</v>
      </c>
      <c r="U22" s="3">
        <v>32.239751541001702</v>
      </c>
      <c r="V22" s="3">
        <v>11.7929194961715</v>
      </c>
    </row>
    <row r="23" spans="1:22" x14ac:dyDescent="0.35">
      <c r="A23" s="2">
        <v>42417</v>
      </c>
      <c r="B23" s="3" t="e">
        <v>#N/A</v>
      </c>
      <c r="C23" s="3">
        <v>15.796781370259399</v>
      </c>
      <c r="D23" s="3">
        <v>16.790499345318299</v>
      </c>
      <c r="E23" s="3">
        <v>17.247092888036001</v>
      </c>
      <c r="F23" s="3">
        <v>12.2599489844867</v>
      </c>
      <c r="G23" s="3">
        <v>17.887958001405099</v>
      </c>
      <c r="H23" s="3">
        <v>16.563257946812399</v>
      </c>
      <c r="I23" s="3">
        <v>12.100054788998399</v>
      </c>
      <c r="J23" s="3">
        <v>23.911345243150102</v>
      </c>
      <c r="K23" s="3">
        <v>10.441002039435499</v>
      </c>
      <c r="L23" s="3">
        <v>11.8037948237093</v>
      </c>
      <c r="M23" s="3">
        <v>16.202531514933298</v>
      </c>
      <c r="N23" s="3">
        <v>-0.32459503749537499</v>
      </c>
      <c r="O23" s="3">
        <v>19.136063862831701</v>
      </c>
      <c r="P23" s="3">
        <v>9.2914206691041006</v>
      </c>
      <c r="Q23" s="3">
        <v>12.0820333491149</v>
      </c>
      <c r="R23" s="3">
        <v>15.782812906908701</v>
      </c>
      <c r="S23" s="3">
        <v>9.6559418009337303</v>
      </c>
      <c r="T23" s="3">
        <v>12.240326330255799</v>
      </c>
      <c r="U23" s="3">
        <v>19.0155448782767</v>
      </c>
      <c r="V23" s="3">
        <v>11.038922646705799</v>
      </c>
    </row>
    <row r="24" spans="1:22" x14ac:dyDescent="0.35">
      <c r="A24" s="2">
        <v>42446</v>
      </c>
      <c r="B24" s="3" t="e">
        <v>#N/A</v>
      </c>
      <c r="C24" s="3">
        <v>15.4616479950797</v>
      </c>
      <c r="D24" s="3">
        <v>16.839565195829799</v>
      </c>
      <c r="E24" s="3">
        <v>16.8286028837854</v>
      </c>
      <c r="F24" s="3">
        <v>12.3454213823612</v>
      </c>
      <c r="G24" s="3">
        <v>22.438948588499201</v>
      </c>
      <c r="H24" s="3">
        <v>16.647522221977798</v>
      </c>
      <c r="I24" s="3">
        <v>12.486672779509201</v>
      </c>
      <c r="J24" s="3">
        <v>24.7430111300935</v>
      </c>
      <c r="K24" s="3">
        <v>10.6346633364741</v>
      </c>
      <c r="L24" s="3">
        <v>13.0835620983288</v>
      </c>
      <c r="M24" s="3">
        <v>16.0319926071931</v>
      </c>
      <c r="N24" s="3">
        <v>0.44414199747840599</v>
      </c>
      <c r="O24" s="3">
        <v>18.9048505931408</v>
      </c>
      <c r="P24" s="3">
        <v>9.4598717625692306</v>
      </c>
      <c r="Q24" s="3">
        <v>12.1224943634525</v>
      </c>
      <c r="R24" s="3">
        <v>16.603298060402</v>
      </c>
      <c r="S24" s="3">
        <v>9.8368047911854504</v>
      </c>
      <c r="T24" s="3">
        <v>13.0729608591994</v>
      </c>
      <c r="U24" s="3">
        <v>-4.7093777235734402</v>
      </c>
      <c r="V24" s="3">
        <v>11.7986403054914</v>
      </c>
    </row>
    <row r="25" spans="1:22" x14ac:dyDescent="0.35">
      <c r="A25" s="2">
        <v>42475</v>
      </c>
      <c r="B25" s="3" t="e">
        <v>#N/A</v>
      </c>
      <c r="C25" s="3">
        <v>15.370389889523</v>
      </c>
      <c r="D25" s="3">
        <v>16.6360993164954</v>
      </c>
      <c r="E25" s="3">
        <v>16.994461392127999</v>
      </c>
      <c r="F25" s="3">
        <v>12.4244710407438</v>
      </c>
      <c r="G25" s="3">
        <v>21.840269528492399</v>
      </c>
      <c r="H25" s="3">
        <v>16.7034388463718</v>
      </c>
      <c r="I25" s="3">
        <v>12.569560384267399</v>
      </c>
      <c r="J25" s="3">
        <v>24.6436553164603</v>
      </c>
      <c r="K25" s="3">
        <v>10.6992634927322</v>
      </c>
      <c r="L25" s="3">
        <v>13.4409401363218</v>
      </c>
      <c r="M25" s="3">
        <v>16.073913710305199</v>
      </c>
      <c r="N25" s="3">
        <v>1.58228113818823</v>
      </c>
      <c r="O25" s="3">
        <v>18.9560684752411</v>
      </c>
      <c r="P25" s="3">
        <v>9.7212172954592209</v>
      </c>
      <c r="Q25" s="3">
        <v>12.1864039631499</v>
      </c>
      <c r="R25" s="3">
        <v>16.4429498807039</v>
      </c>
      <c r="S25" s="3">
        <v>9.8957645936579208</v>
      </c>
      <c r="T25" s="3">
        <v>13.310895051549499</v>
      </c>
      <c r="U25" s="3">
        <v>-3.3665101993779598</v>
      </c>
      <c r="V25" s="3">
        <v>11.979628194794801</v>
      </c>
    </row>
    <row r="26" spans="1:22" x14ac:dyDescent="0.35">
      <c r="A26" s="2">
        <v>42507</v>
      </c>
      <c r="B26" s="3" t="e">
        <v>#N/A</v>
      </c>
      <c r="C26" s="3">
        <v>15.284173696010299</v>
      </c>
      <c r="D26" s="3">
        <v>16.317518036571698</v>
      </c>
      <c r="E26" s="3">
        <v>16.992673036221301</v>
      </c>
      <c r="F26" s="3">
        <v>12.148133743353601</v>
      </c>
      <c r="G26" s="3">
        <v>21.2653782804604</v>
      </c>
      <c r="H26" s="3">
        <v>16.380804175720701</v>
      </c>
      <c r="I26" s="3">
        <v>12.4425774475572</v>
      </c>
      <c r="J26" s="3">
        <v>24.339651217773699</v>
      </c>
      <c r="K26" s="3">
        <v>10.439547600057301</v>
      </c>
      <c r="L26" s="3">
        <v>13.0253977942929</v>
      </c>
      <c r="M26" s="3">
        <v>15.6365940034737</v>
      </c>
      <c r="N26" s="3">
        <v>3.4660846302156898</v>
      </c>
      <c r="O26" s="3">
        <v>18.9696774877353</v>
      </c>
      <c r="P26" s="3">
        <v>9.6102154795515808</v>
      </c>
      <c r="Q26" s="3">
        <v>12.1381036120874</v>
      </c>
      <c r="R26" s="3">
        <v>16.3414825029285</v>
      </c>
      <c r="S26" s="3">
        <v>9.5637056632147406</v>
      </c>
      <c r="T26" s="3">
        <v>13.206482854492799</v>
      </c>
      <c r="U26" s="3">
        <v>-1.25642565904364</v>
      </c>
      <c r="V26" s="3">
        <v>12.425416594038101</v>
      </c>
    </row>
    <row r="27" spans="1:22" x14ac:dyDescent="0.35">
      <c r="A27" s="2">
        <v>42538</v>
      </c>
      <c r="B27" s="3" t="e">
        <v>#N/A</v>
      </c>
      <c r="C27" s="3">
        <v>15.058175954362399</v>
      </c>
      <c r="D27" s="3">
        <v>16.533578416422799</v>
      </c>
      <c r="E27" s="3">
        <v>17.4100372474987</v>
      </c>
      <c r="F27" s="3">
        <v>11.8986176069343</v>
      </c>
      <c r="G27" s="3">
        <v>20.1619458359601</v>
      </c>
      <c r="H27" s="3">
        <v>16.549248010787899</v>
      </c>
      <c r="I27" s="3">
        <v>12.8953695169208</v>
      </c>
      <c r="J27" s="3">
        <v>23.195244294250099</v>
      </c>
      <c r="K27" s="3">
        <v>10.406958775240501</v>
      </c>
      <c r="L27" s="3">
        <v>12.962372159018299</v>
      </c>
      <c r="M27" s="3">
        <v>15.748878100273499</v>
      </c>
      <c r="N27" s="3">
        <v>4.0284682066786202</v>
      </c>
      <c r="O27" s="3">
        <v>19.054380605763999</v>
      </c>
      <c r="P27" s="3">
        <v>10.1475767773986</v>
      </c>
      <c r="Q27" s="3">
        <v>12.1808022399454</v>
      </c>
      <c r="R27" s="3">
        <v>16.3248407834453</v>
      </c>
      <c r="S27" s="3">
        <v>9.4003335441376006</v>
      </c>
      <c r="T27" s="3">
        <v>13.0873852895696</v>
      </c>
      <c r="U27" s="3">
        <v>0.66564479352982198</v>
      </c>
      <c r="V27" s="3">
        <v>12.7448847562232</v>
      </c>
    </row>
    <row r="28" spans="1:22" x14ac:dyDescent="0.35">
      <c r="A28" s="2">
        <v>42566</v>
      </c>
      <c r="B28" s="3" t="e">
        <v>#N/A</v>
      </c>
      <c r="C28" s="3">
        <v>15.7395936960861</v>
      </c>
      <c r="D28" s="3">
        <v>17.158560329257501</v>
      </c>
      <c r="E28" s="3">
        <v>18.048585538236299</v>
      </c>
      <c r="F28" s="3">
        <v>11.818241312653701</v>
      </c>
      <c r="G28" s="3">
        <v>19.9537805855052</v>
      </c>
      <c r="H28" s="3">
        <v>16.830124648501901</v>
      </c>
      <c r="I28" s="3">
        <v>13.336659335042301</v>
      </c>
      <c r="J28" s="3">
        <v>22.938559677656698</v>
      </c>
      <c r="K28" s="3">
        <v>10.5956904209866</v>
      </c>
      <c r="L28" s="3">
        <v>13.910988869288801</v>
      </c>
      <c r="M28" s="3">
        <v>16.211597158711498</v>
      </c>
      <c r="N28" s="3">
        <v>5.1884304144345403</v>
      </c>
      <c r="O28" s="3">
        <v>19.494488021289001</v>
      </c>
      <c r="P28" s="3">
        <v>10.841612096724001</v>
      </c>
      <c r="Q28" s="3">
        <v>12.5541606896464</v>
      </c>
      <c r="R28" s="3">
        <v>16.653259421159799</v>
      </c>
      <c r="S28" s="3">
        <v>9.7920003998550094</v>
      </c>
      <c r="T28" s="3">
        <v>13.586213549745001</v>
      </c>
      <c r="U28" s="3">
        <v>2.3227695551258498</v>
      </c>
      <c r="V28" s="3">
        <v>12.963761383219699</v>
      </c>
    </row>
    <row r="29" spans="1:22" x14ac:dyDescent="0.35">
      <c r="A29" s="2">
        <v>42599</v>
      </c>
      <c r="B29" s="3" t="e">
        <v>#N/A</v>
      </c>
      <c r="C29" s="3">
        <v>15.952421448730901</v>
      </c>
      <c r="D29" s="3">
        <v>17.893922936287399</v>
      </c>
      <c r="E29" s="3">
        <v>18.387616159685098</v>
      </c>
      <c r="F29" s="3">
        <v>12.3447212803129</v>
      </c>
      <c r="G29" s="3">
        <v>18.8138345047334</v>
      </c>
      <c r="H29" s="3">
        <v>17.067279351778001</v>
      </c>
      <c r="I29" s="3">
        <v>13.7783202353032</v>
      </c>
      <c r="J29" s="3">
        <v>22.956647972430201</v>
      </c>
      <c r="K29" s="3">
        <v>10.589676856896601</v>
      </c>
      <c r="L29" s="3">
        <v>14.5870531734213</v>
      </c>
      <c r="M29" s="3">
        <v>16.8660037923025</v>
      </c>
      <c r="N29" s="3">
        <v>6.4703200769836</v>
      </c>
      <c r="O29" s="3">
        <v>19.6878712054475</v>
      </c>
      <c r="P29" s="3">
        <v>11.6891411454663</v>
      </c>
      <c r="Q29" s="3">
        <v>13.5462394761621</v>
      </c>
      <c r="R29" s="3">
        <v>16.617292624119202</v>
      </c>
      <c r="S29" s="3">
        <v>9.4933566820050608</v>
      </c>
      <c r="T29" s="3">
        <v>13.5852070938985</v>
      </c>
      <c r="U29" s="3">
        <v>4.1319091516774202</v>
      </c>
      <c r="V29" s="3">
        <v>12.7698554410452</v>
      </c>
    </row>
    <row r="30" spans="1:22" x14ac:dyDescent="0.35">
      <c r="A30" s="2">
        <v>42629</v>
      </c>
      <c r="B30" s="3" t="e">
        <v>#N/A</v>
      </c>
      <c r="C30" s="3">
        <v>15.9132599866376</v>
      </c>
      <c r="D30" s="3">
        <v>17.6236908650807</v>
      </c>
      <c r="E30" s="3">
        <v>17.6635927956277</v>
      </c>
      <c r="F30" s="3">
        <v>12.0635401507329</v>
      </c>
      <c r="G30" s="3">
        <v>17.6775882175594</v>
      </c>
      <c r="H30" s="3">
        <v>17.082748169568401</v>
      </c>
      <c r="I30" s="3">
        <v>13.7153739347202</v>
      </c>
      <c r="J30" s="3">
        <v>21.6953387316197</v>
      </c>
      <c r="K30" s="3">
        <v>10.547882536313701</v>
      </c>
      <c r="L30" s="3">
        <v>14.2400640797051</v>
      </c>
      <c r="M30" s="3">
        <v>16.493292731490499</v>
      </c>
      <c r="N30" s="3">
        <v>8.1461654614348102</v>
      </c>
      <c r="O30" s="3">
        <v>19.776667625614401</v>
      </c>
      <c r="P30" s="3">
        <v>12.3326781950592</v>
      </c>
      <c r="Q30" s="3">
        <v>13.1588262795294</v>
      </c>
      <c r="R30" s="3">
        <v>16.100148882373698</v>
      </c>
      <c r="S30" s="3">
        <v>9.3688038629196395</v>
      </c>
      <c r="T30" s="3">
        <v>13.481396668543701</v>
      </c>
      <c r="U30" s="3">
        <v>5.7626158367327101</v>
      </c>
      <c r="V30" s="3">
        <v>12.8853663981605</v>
      </c>
    </row>
    <row r="31" spans="1:22" x14ac:dyDescent="0.35">
      <c r="A31" s="2">
        <v>42660</v>
      </c>
      <c r="B31" s="3" t="e">
        <v>#N/A</v>
      </c>
      <c r="C31" s="3">
        <v>16.570008241239901</v>
      </c>
      <c r="D31" s="3">
        <v>18.2631366170151</v>
      </c>
      <c r="E31" s="3">
        <v>17.368185728079698</v>
      </c>
      <c r="F31" s="3">
        <v>12.163047101995801</v>
      </c>
      <c r="G31" s="3">
        <v>16.2320879593915</v>
      </c>
      <c r="H31" s="3">
        <v>17.226534539089801</v>
      </c>
      <c r="I31" s="3">
        <v>14.2213942151821</v>
      </c>
      <c r="J31" s="3">
        <v>22.0613822144084</v>
      </c>
      <c r="K31" s="3">
        <v>10.7552374762182</v>
      </c>
      <c r="L31" s="3">
        <v>15.226396422909099</v>
      </c>
      <c r="M31" s="3">
        <v>16.391030283680401</v>
      </c>
      <c r="N31" s="3">
        <v>10.7513420015551</v>
      </c>
      <c r="O31" s="3">
        <v>19.507393225928201</v>
      </c>
      <c r="P31" s="3">
        <v>12.7250888765619</v>
      </c>
      <c r="Q31" s="3">
        <v>13.4337730423604</v>
      </c>
      <c r="R31" s="3">
        <v>15.9373145885203</v>
      </c>
      <c r="S31" s="3">
        <v>9.3141851553166397</v>
      </c>
      <c r="T31" s="3">
        <v>13.326434529137501</v>
      </c>
      <c r="U31" s="3">
        <v>10.386374576924601</v>
      </c>
      <c r="V31" s="3">
        <v>12.278727661604099</v>
      </c>
    </row>
    <row r="32" spans="1:22" x14ac:dyDescent="0.35">
      <c r="A32" s="2">
        <v>42691</v>
      </c>
      <c r="B32" s="3" t="e">
        <v>#N/A</v>
      </c>
      <c r="C32" s="3">
        <v>16.506789236310102</v>
      </c>
      <c r="D32" s="3">
        <v>17.1701349553258</v>
      </c>
      <c r="E32" s="3">
        <v>16.885688033503499</v>
      </c>
      <c r="F32" s="3">
        <v>12.2762964148655</v>
      </c>
      <c r="G32" s="3">
        <v>15.6378698586259</v>
      </c>
      <c r="H32" s="3">
        <v>16.976968773573599</v>
      </c>
      <c r="I32" s="3">
        <v>13.8820622301521</v>
      </c>
      <c r="J32" s="3">
        <v>20.706018927006401</v>
      </c>
      <c r="K32" s="3">
        <v>10.6267742925879</v>
      </c>
      <c r="L32" s="3">
        <v>14.7753987025695</v>
      </c>
      <c r="M32" s="3">
        <v>16.2239645741844</v>
      </c>
      <c r="N32" s="3">
        <v>12.807521770024</v>
      </c>
      <c r="O32" s="3">
        <v>18.621614542857301</v>
      </c>
      <c r="P32" s="3">
        <v>12.8136896704299</v>
      </c>
      <c r="Q32" s="3">
        <v>13.046534136415801</v>
      </c>
      <c r="R32" s="3">
        <v>15.8231186143842</v>
      </c>
      <c r="S32" s="3">
        <v>8.9244749445059508</v>
      </c>
      <c r="T32" s="3">
        <v>12.7191372189264</v>
      </c>
      <c r="U32" s="3">
        <v>11.7018800583211</v>
      </c>
      <c r="V32" s="3">
        <v>13.9393453271468</v>
      </c>
    </row>
    <row r="33" spans="1:22" x14ac:dyDescent="0.35">
      <c r="A33" s="2">
        <v>42720</v>
      </c>
      <c r="B33" s="3" t="e">
        <v>#N/A</v>
      </c>
      <c r="C33" s="3">
        <v>15.7173605005766</v>
      </c>
      <c r="D33" s="3">
        <v>17.334875350380901</v>
      </c>
      <c r="E33" s="3">
        <v>16.845411963723599</v>
      </c>
      <c r="F33" s="3">
        <v>13.392399354747999</v>
      </c>
      <c r="G33" s="3">
        <v>15.2099985685799</v>
      </c>
      <c r="H33" s="3">
        <v>17.015327256794301</v>
      </c>
      <c r="I33" s="3">
        <v>14.3725152040955</v>
      </c>
      <c r="J33" s="3">
        <v>20.516738681556902</v>
      </c>
      <c r="K33" s="3">
        <v>11.1412390314212</v>
      </c>
      <c r="L33" s="3">
        <v>14.3259998721693</v>
      </c>
      <c r="M33" s="3">
        <v>16.3242483817879</v>
      </c>
      <c r="N33" s="3">
        <v>14.2918512728072</v>
      </c>
      <c r="O33" s="3">
        <v>18.9604812019634</v>
      </c>
      <c r="P33" s="3">
        <v>12.9303936063388</v>
      </c>
      <c r="Q33" s="3">
        <v>13.920059452858199</v>
      </c>
      <c r="R33" s="3">
        <v>16.116383549988502</v>
      </c>
      <c r="S33" s="3">
        <v>9.0085811883674207</v>
      </c>
      <c r="T33" s="3">
        <v>12.704823799842901</v>
      </c>
      <c r="U33" s="3">
        <v>13.5571636614408</v>
      </c>
      <c r="V33" s="3">
        <v>14.957079204894001</v>
      </c>
    </row>
    <row r="34" spans="1:22" x14ac:dyDescent="0.35">
      <c r="A34" s="2">
        <v>42752</v>
      </c>
      <c r="B34" s="3">
        <v>14.9248163581091</v>
      </c>
      <c r="C34" s="3">
        <v>15.7804293917323</v>
      </c>
      <c r="D34" s="3">
        <v>17.633217456212002</v>
      </c>
      <c r="E34" s="3">
        <v>17.825428931512398</v>
      </c>
      <c r="F34" s="3">
        <v>14.1237763320339</v>
      </c>
      <c r="G34" s="3">
        <v>15.4628231735906</v>
      </c>
      <c r="H34" s="3">
        <v>17.1663617407836</v>
      </c>
      <c r="I34" s="3">
        <v>14.342286476278799</v>
      </c>
      <c r="J34" s="3">
        <v>20.3058684249226</v>
      </c>
      <c r="K34" s="3">
        <v>11.273267363347699</v>
      </c>
      <c r="L34" s="3">
        <v>15.4207714987432</v>
      </c>
      <c r="M34" s="3">
        <v>17.461266386481999</v>
      </c>
      <c r="N34" s="3">
        <v>14.3933272720923</v>
      </c>
      <c r="O34" s="3">
        <v>19.330887314403899</v>
      </c>
      <c r="P34" s="3">
        <v>13.551216684936</v>
      </c>
      <c r="Q34" s="3">
        <v>15.018138108803999</v>
      </c>
      <c r="R34" s="3">
        <v>16.4555839916403</v>
      </c>
      <c r="S34" s="3">
        <v>9.3258265223202894</v>
      </c>
      <c r="T34" s="3">
        <v>13.457648519087799</v>
      </c>
      <c r="U34" s="3">
        <v>14.7880305331357</v>
      </c>
      <c r="V34" s="3">
        <v>14.651372734437899</v>
      </c>
    </row>
    <row r="35" spans="1:22" x14ac:dyDescent="0.35">
      <c r="A35" s="2">
        <v>42783</v>
      </c>
      <c r="B35" s="3">
        <v>15.0193150681439</v>
      </c>
      <c r="C35" s="3">
        <v>16.6580976431446</v>
      </c>
      <c r="D35" s="3">
        <v>17.565124652161501</v>
      </c>
      <c r="E35" s="3">
        <v>18.224592832508801</v>
      </c>
      <c r="F35" s="3">
        <v>16.142462347832101</v>
      </c>
      <c r="G35" s="3">
        <v>16.937891261651</v>
      </c>
      <c r="H35" s="3">
        <v>17.284517816944099</v>
      </c>
      <c r="I35" s="3">
        <v>14.626487120049701</v>
      </c>
      <c r="J35" s="3">
        <v>21.556371492745299</v>
      </c>
      <c r="K35" s="3">
        <v>11.676850419709201</v>
      </c>
      <c r="L35" s="3">
        <v>16.891536723811701</v>
      </c>
      <c r="M35" s="3">
        <v>18.533519860495598</v>
      </c>
      <c r="N35" s="3">
        <v>13.7103696081201</v>
      </c>
      <c r="O35" s="3">
        <v>20.433352667802499</v>
      </c>
      <c r="P35" s="3">
        <v>14.2183509246564</v>
      </c>
      <c r="Q35" s="3">
        <v>14.937459642788101</v>
      </c>
      <c r="R35" s="3">
        <v>16.367130012350302</v>
      </c>
      <c r="S35" s="3">
        <v>10.051887212340301</v>
      </c>
      <c r="T35" s="3">
        <v>13.5463670009058</v>
      </c>
      <c r="U35" s="3">
        <v>15.895180283790401</v>
      </c>
      <c r="V35" s="3">
        <v>15.3127913489727</v>
      </c>
    </row>
    <row r="36" spans="1:22" x14ac:dyDescent="0.35">
      <c r="A36" s="2">
        <v>42811</v>
      </c>
      <c r="B36" s="3">
        <v>15.153186935723401</v>
      </c>
      <c r="C36" s="3">
        <v>16.8913525316466</v>
      </c>
      <c r="D36" s="3">
        <v>17.509014798341401</v>
      </c>
      <c r="E36" s="3">
        <v>17.8785771847513</v>
      </c>
      <c r="F36" s="3">
        <v>15.6670629879934</v>
      </c>
      <c r="G36" s="3">
        <v>16.177691647744101</v>
      </c>
      <c r="H36" s="3">
        <v>17.120554434316599</v>
      </c>
      <c r="I36" s="3">
        <v>14.5101951340024</v>
      </c>
      <c r="J36" s="3">
        <v>21.404671903159802</v>
      </c>
      <c r="K36" s="3">
        <v>11.619289143607901</v>
      </c>
      <c r="L36" s="3">
        <v>16.551255799879701</v>
      </c>
      <c r="M36" s="3">
        <v>18.493992195381999</v>
      </c>
      <c r="N36" s="3">
        <v>14.1720550964735</v>
      </c>
      <c r="O36" s="3">
        <v>20.509513050186399</v>
      </c>
      <c r="P36" s="3">
        <v>14.0740118522163</v>
      </c>
      <c r="Q36" s="3">
        <v>14.7438808633744</v>
      </c>
      <c r="R36" s="3">
        <v>16.3026720240508</v>
      </c>
      <c r="S36" s="3">
        <v>9.8449974155943902</v>
      </c>
      <c r="T36" s="3">
        <v>13.3423337538435</v>
      </c>
      <c r="U36" s="3">
        <v>15.501892060326799</v>
      </c>
      <c r="V36" s="3">
        <v>15.3474771819022</v>
      </c>
    </row>
    <row r="37" spans="1:22" x14ac:dyDescent="0.35">
      <c r="A37" s="2">
        <v>42842</v>
      </c>
      <c r="B37" s="3">
        <v>15.083383899540401</v>
      </c>
      <c r="C37" s="3">
        <v>17.194067059704899</v>
      </c>
      <c r="D37" s="3">
        <v>17.306660081038299</v>
      </c>
      <c r="E37" s="3">
        <v>17.9907528512475</v>
      </c>
      <c r="F37" s="3">
        <v>15.2713818302239</v>
      </c>
      <c r="G37" s="3">
        <v>15.5291187522329</v>
      </c>
      <c r="H37" s="3">
        <v>17.107803464287599</v>
      </c>
      <c r="I37" s="3">
        <v>14.3316483913977</v>
      </c>
      <c r="J37" s="3">
        <v>21.000061654094399</v>
      </c>
      <c r="K37" s="3">
        <v>11.277106592961299</v>
      </c>
      <c r="L37" s="3">
        <v>16.1619036686821</v>
      </c>
      <c r="M37" s="3">
        <v>18.3536003468225</v>
      </c>
      <c r="N37" s="3">
        <v>14.250434089081001</v>
      </c>
      <c r="O37" s="3">
        <v>20.350947994864399</v>
      </c>
      <c r="P37" s="3">
        <v>13.9332163708271</v>
      </c>
      <c r="Q37" s="3">
        <v>14.659045960220899</v>
      </c>
      <c r="R37" s="3">
        <v>16.2471573521557</v>
      </c>
      <c r="S37" s="3">
        <v>9.7134337951632297</v>
      </c>
      <c r="T37" s="3">
        <v>13.278115721050099</v>
      </c>
      <c r="U37" s="3">
        <v>15.586566858981501</v>
      </c>
      <c r="V37" s="3">
        <v>15.188925906084</v>
      </c>
    </row>
    <row r="38" spans="1:22" x14ac:dyDescent="0.35">
      <c r="A38" s="2">
        <v>42872</v>
      </c>
      <c r="B38" s="3">
        <v>14.9361277124477</v>
      </c>
      <c r="C38" s="3">
        <v>17.342500117820801</v>
      </c>
      <c r="D38" s="3">
        <v>17.299470955488601</v>
      </c>
      <c r="E38" s="3">
        <v>18.009642594868499</v>
      </c>
      <c r="F38" s="3">
        <v>14.9642539409504</v>
      </c>
      <c r="G38" s="3">
        <v>15.277585746802099</v>
      </c>
      <c r="H38" s="3">
        <v>17.304695233948799</v>
      </c>
      <c r="I38" s="3">
        <v>14.358961193237199</v>
      </c>
      <c r="J38" s="3">
        <v>20.501679474128</v>
      </c>
      <c r="K38" s="3">
        <v>11.1532537664855</v>
      </c>
      <c r="L38" s="3">
        <v>16.062344187513901</v>
      </c>
      <c r="M38" s="3">
        <v>18.284568106988299</v>
      </c>
      <c r="N38" s="3">
        <v>15.255173439053401</v>
      </c>
      <c r="O38" s="3">
        <v>20.4594462412499</v>
      </c>
      <c r="P38" s="3">
        <v>14.0301526251023</v>
      </c>
      <c r="Q38" s="3">
        <v>14.6442363876924</v>
      </c>
      <c r="R38" s="3">
        <v>16.022828446222199</v>
      </c>
      <c r="S38" s="3">
        <v>9.7472858945792797</v>
      </c>
      <c r="T38" s="3">
        <v>13.2206020052255</v>
      </c>
      <c r="U38" s="3">
        <v>15.781051073541599</v>
      </c>
      <c r="V38" s="3">
        <v>15.0416216268023</v>
      </c>
    </row>
    <row r="39" spans="1:22" x14ac:dyDescent="0.35">
      <c r="A39" s="2">
        <v>42902</v>
      </c>
      <c r="B39" s="3">
        <v>15.111061832920299</v>
      </c>
      <c r="C39" s="3">
        <v>17.259754653886901</v>
      </c>
      <c r="D39" s="3">
        <v>17.2621129963733</v>
      </c>
      <c r="E39" s="3">
        <v>18.229766717858801</v>
      </c>
      <c r="F39" s="3">
        <v>14.6889004363188</v>
      </c>
      <c r="G39" s="3">
        <v>14.7675117007231</v>
      </c>
      <c r="H39" s="3">
        <v>17.270185854159902</v>
      </c>
      <c r="I39" s="3">
        <v>14.403990730174399</v>
      </c>
      <c r="J39" s="3">
        <v>20.163181037932201</v>
      </c>
      <c r="K39" s="3">
        <v>11.012627503127201</v>
      </c>
      <c r="L39" s="3">
        <v>15.1546036305461</v>
      </c>
      <c r="M39" s="3">
        <v>17.615534258005798</v>
      </c>
      <c r="N39" s="3">
        <v>15.115553031665099</v>
      </c>
      <c r="O39" s="3">
        <v>20.324300001005302</v>
      </c>
      <c r="P39" s="3">
        <v>14.009914983905899</v>
      </c>
      <c r="Q39" s="3">
        <v>14.1817098844272</v>
      </c>
      <c r="R39" s="3">
        <v>16.1037580014765</v>
      </c>
      <c r="S39" s="3">
        <v>9.64916558016753</v>
      </c>
      <c r="T39" s="3">
        <v>12.928748742074299</v>
      </c>
      <c r="U39" s="3">
        <v>15.837767976909699</v>
      </c>
      <c r="V39" s="3">
        <v>14.936092981418801</v>
      </c>
    </row>
    <row r="40" spans="1:22" x14ac:dyDescent="0.35">
      <c r="A40" s="2">
        <v>42933</v>
      </c>
      <c r="B40" s="3">
        <v>15.2175414519252</v>
      </c>
      <c r="C40" s="3">
        <v>17.982686717815199</v>
      </c>
      <c r="D40" s="3">
        <v>17.389845170702301</v>
      </c>
      <c r="E40" s="3">
        <v>17.9056721960762</v>
      </c>
      <c r="F40" s="3">
        <v>14.579814952307601</v>
      </c>
      <c r="G40" s="3">
        <v>14.962702920455</v>
      </c>
      <c r="H40" s="3">
        <v>17.151893561042399</v>
      </c>
      <c r="I40" s="3">
        <v>14.701109490679899</v>
      </c>
      <c r="J40" s="3">
        <v>19.976375357274101</v>
      </c>
      <c r="K40" s="3">
        <v>10.9496512785403</v>
      </c>
      <c r="L40" s="3">
        <v>15.0605218491673</v>
      </c>
      <c r="M40" s="3">
        <v>17.9349450730051</v>
      </c>
      <c r="N40" s="3">
        <v>15.5729061372526</v>
      </c>
      <c r="O40" s="3">
        <v>20.6776663667051</v>
      </c>
      <c r="P40" s="3">
        <v>14.2940657000945</v>
      </c>
      <c r="Q40" s="3">
        <v>14.1266125103867</v>
      </c>
      <c r="R40" s="3">
        <v>15.927111713180199</v>
      </c>
      <c r="S40" s="3">
        <v>9.8040779536661198</v>
      </c>
      <c r="T40" s="3">
        <v>13.0954257092231</v>
      </c>
      <c r="U40" s="3">
        <v>16.232326828789098</v>
      </c>
      <c r="V40" s="3">
        <v>15.393307558298799</v>
      </c>
    </row>
    <row r="41" spans="1:22" x14ac:dyDescent="0.35">
      <c r="A41" s="2">
        <v>42964</v>
      </c>
      <c r="B41" s="3">
        <v>15.217172237943601</v>
      </c>
      <c r="C41" s="3">
        <v>18.485062410925099</v>
      </c>
      <c r="D41" s="3">
        <v>17.370194769584</v>
      </c>
      <c r="E41" s="3">
        <v>17.924603901959699</v>
      </c>
      <c r="F41" s="3">
        <v>14.2413712542679</v>
      </c>
      <c r="G41" s="3">
        <v>15.0828961188042</v>
      </c>
      <c r="H41" s="3">
        <v>17.341885152401701</v>
      </c>
      <c r="I41" s="3">
        <v>14.7014801316604</v>
      </c>
      <c r="J41" s="3">
        <v>19.602509478865901</v>
      </c>
      <c r="K41" s="3">
        <v>10.4949094137137</v>
      </c>
      <c r="L41" s="3">
        <v>15.218449464937001</v>
      </c>
      <c r="M41" s="3">
        <v>18.100726865980501</v>
      </c>
      <c r="N41" s="3">
        <v>15.2626270959307</v>
      </c>
      <c r="O41" s="3">
        <v>20.853877609569601</v>
      </c>
      <c r="P41" s="3">
        <v>14.5633100392677</v>
      </c>
      <c r="Q41" s="3">
        <v>13.957597157707101</v>
      </c>
      <c r="R41" s="3">
        <v>15.9364181057355</v>
      </c>
      <c r="S41" s="3">
        <v>9.4743446805639309</v>
      </c>
      <c r="T41" s="3">
        <v>13.004286689408501</v>
      </c>
      <c r="U41" s="3">
        <v>17.032145863085599</v>
      </c>
      <c r="V41" s="3">
        <v>15.035786312428501</v>
      </c>
    </row>
    <row r="42" spans="1:22" x14ac:dyDescent="0.35">
      <c r="A42" s="2">
        <v>42993</v>
      </c>
      <c r="B42" s="3">
        <v>15.6351919920504</v>
      </c>
      <c r="C42" s="3">
        <v>19.784213105215599</v>
      </c>
      <c r="D42" s="3">
        <v>17.175700534568101</v>
      </c>
      <c r="E42" s="3">
        <v>18.622930507095401</v>
      </c>
      <c r="F42" s="3">
        <v>13.9932724610518</v>
      </c>
      <c r="G42" s="3">
        <v>16.599772190760401</v>
      </c>
      <c r="H42" s="3">
        <v>17.606739018620999</v>
      </c>
      <c r="I42" s="3">
        <v>14.5827550429619</v>
      </c>
      <c r="J42" s="3">
        <v>19.195983786874798</v>
      </c>
      <c r="K42" s="3">
        <v>10.409935972832001</v>
      </c>
      <c r="L42" s="3">
        <v>15.8499212412181</v>
      </c>
      <c r="M42" s="3">
        <v>17.6149502230469</v>
      </c>
      <c r="N42" s="3">
        <v>14.389283295236901</v>
      </c>
      <c r="O42" s="3">
        <v>21.233494091336201</v>
      </c>
      <c r="P42" s="3">
        <v>14.693647498076301</v>
      </c>
      <c r="Q42" s="3">
        <v>12.9890207760963</v>
      </c>
      <c r="R42" s="3">
        <v>16.490283383352299</v>
      </c>
      <c r="S42" s="3">
        <v>9.4096037123618199</v>
      </c>
      <c r="T42" s="3">
        <v>12.4322619330067</v>
      </c>
      <c r="U42" s="3">
        <v>18.171333687885799</v>
      </c>
      <c r="V42" s="3">
        <v>15.197993636043799</v>
      </c>
    </row>
    <row r="43" spans="1:22" x14ac:dyDescent="0.35">
      <c r="A43" s="2">
        <v>43025</v>
      </c>
      <c r="B43" s="3">
        <v>15.834398417351499</v>
      </c>
      <c r="C43" s="3">
        <v>18.019093899853299</v>
      </c>
      <c r="D43" s="3">
        <v>17.431786381153799</v>
      </c>
      <c r="E43" s="3">
        <v>19.5003830754281</v>
      </c>
      <c r="F43" s="3">
        <v>13.5087876655309</v>
      </c>
      <c r="G43" s="3">
        <v>16.517805737283499</v>
      </c>
      <c r="H43" s="3">
        <v>17.385244149016401</v>
      </c>
      <c r="I43" s="3">
        <v>14.728548678827099</v>
      </c>
      <c r="J43" s="3">
        <v>18.5398207363803</v>
      </c>
      <c r="K43" s="3">
        <v>10.6059921545466</v>
      </c>
      <c r="L43" s="3">
        <v>15.6382121382942</v>
      </c>
      <c r="M43" s="3">
        <v>18.149964455307</v>
      </c>
      <c r="N43" s="3">
        <v>16.425272356542699</v>
      </c>
      <c r="O43" s="3">
        <v>21.474024867052599</v>
      </c>
      <c r="P43" s="3">
        <v>15.242594300882599</v>
      </c>
      <c r="Q43" s="3">
        <v>12.708517142298501</v>
      </c>
      <c r="R43" s="3">
        <v>16.918450973599199</v>
      </c>
      <c r="S43" s="3">
        <v>9.1478825407373794</v>
      </c>
      <c r="T43" s="3">
        <v>12.399327921708799</v>
      </c>
      <c r="U43" s="3">
        <v>18.282233555187201</v>
      </c>
      <c r="V43" s="3">
        <v>14.377851668618501</v>
      </c>
    </row>
    <row r="44" spans="1:22" x14ac:dyDescent="0.35">
      <c r="A44" s="2">
        <v>43056</v>
      </c>
      <c r="B44" s="3">
        <v>16.433723188274499</v>
      </c>
      <c r="C44" s="3">
        <v>17.7309264664813</v>
      </c>
      <c r="D44" s="3">
        <v>17.3364580759484</v>
      </c>
      <c r="E44" s="3">
        <v>19.273696720082501</v>
      </c>
      <c r="F44" s="3">
        <v>12.775789265092101</v>
      </c>
      <c r="G44" s="3">
        <v>16.652763947950199</v>
      </c>
      <c r="H44" s="3">
        <v>17.156332137394699</v>
      </c>
      <c r="I44" s="3">
        <v>14.858288878467</v>
      </c>
      <c r="J44" s="3">
        <v>16.956700635222099</v>
      </c>
      <c r="K44" s="3">
        <v>10.453858418377999</v>
      </c>
      <c r="L44" s="3">
        <v>14.700764315464101</v>
      </c>
      <c r="M44" s="3">
        <v>18.821638041698101</v>
      </c>
      <c r="N44" s="3">
        <v>16.017029876466299</v>
      </c>
      <c r="O44" s="3">
        <v>21.696993629444101</v>
      </c>
      <c r="P44" s="3">
        <v>15.5431934900854</v>
      </c>
      <c r="Q44" s="3">
        <v>12.399431531712899</v>
      </c>
      <c r="R44" s="3">
        <v>17.0977840156689</v>
      </c>
      <c r="S44" s="3">
        <v>8.8731236211629092</v>
      </c>
      <c r="T44" s="3">
        <v>11.4835092089182</v>
      </c>
      <c r="U44" s="3">
        <v>19.4560485552195</v>
      </c>
      <c r="V44" s="3">
        <v>14.264443697860401</v>
      </c>
    </row>
    <row r="45" spans="1:22" x14ac:dyDescent="0.35">
      <c r="A45" s="2">
        <v>43084</v>
      </c>
      <c r="B45" s="3">
        <v>15.715610694071399</v>
      </c>
      <c r="C45" s="3">
        <v>16.970838235975801</v>
      </c>
      <c r="D45" s="3">
        <v>17.339475097633699</v>
      </c>
      <c r="E45" s="3">
        <v>19.293536878385002</v>
      </c>
      <c r="F45" s="3">
        <v>12.3873874625766</v>
      </c>
      <c r="G45" s="3">
        <v>15.7656789984654</v>
      </c>
      <c r="H45" s="3">
        <v>17.878468128274498</v>
      </c>
      <c r="I45" s="3">
        <v>14.469698759183</v>
      </c>
      <c r="J45" s="3">
        <v>17.000353962163899</v>
      </c>
      <c r="K45" s="3">
        <v>10.1915164978479</v>
      </c>
      <c r="L45" s="3">
        <v>14.445573564342199</v>
      </c>
      <c r="M45" s="3">
        <v>17.607121112200002</v>
      </c>
      <c r="N45" s="3">
        <v>19.843534417606499</v>
      </c>
      <c r="O45" s="3">
        <v>22.0441440316891</v>
      </c>
      <c r="P45" s="3">
        <v>14.9864996431498</v>
      </c>
      <c r="Q45" s="3">
        <v>13.0776665115906</v>
      </c>
      <c r="R45" s="3">
        <v>17.3805188461385</v>
      </c>
      <c r="S45" s="3">
        <v>8.7332686586848798</v>
      </c>
      <c r="T45" s="3">
        <v>11.598953378572199</v>
      </c>
      <c r="U45" s="3">
        <v>20.917040030906801</v>
      </c>
      <c r="V45" s="3">
        <v>14.2794156213861</v>
      </c>
    </row>
    <row r="46" spans="1:22" x14ac:dyDescent="0.35">
      <c r="A46" s="2">
        <v>43117</v>
      </c>
      <c r="B46" s="3">
        <v>16.528330218998299</v>
      </c>
      <c r="C46" s="3">
        <v>18.495205912821199</v>
      </c>
      <c r="D46" s="3">
        <v>18.2938955653647</v>
      </c>
      <c r="E46" s="3">
        <v>20.301439657600501</v>
      </c>
      <c r="F46" s="3">
        <v>12.9315106701433</v>
      </c>
      <c r="G46" s="3">
        <v>17.720896159495201</v>
      </c>
      <c r="H46" s="3">
        <v>18.612218871903998</v>
      </c>
      <c r="I46" s="3">
        <v>14.843262200972299</v>
      </c>
      <c r="J46" s="3">
        <v>17.332269396539299</v>
      </c>
      <c r="K46" s="3">
        <v>10.4241027941565</v>
      </c>
      <c r="L46" s="3">
        <v>15.665962728067999</v>
      </c>
      <c r="M46" s="3">
        <v>18.8004676460836</v>
      </c>
      <c r="N46" s="3">
        <v>22.2582629217811</v>
      </c>
      <c r="O46" s="3">
        <v>23.094957546233601</v>
      </c>
      <c r="P46" s="3">
        <v>16.2586485818568</v>
      </c>
      <c r="Q46" s="3">
        <v>13.8980052076675</v>
      </c>
      <c r="R46" s="3">
        <v>18.531721522245</v>
      </c>
      <c r="S46" s="3">
        <v>9.0584426685097892</v>
      </c>
      <c r="T46" s="3">
        <v>12.3752740291753</v>
      </c>
      <c r="U46" s="3">
        <v>24.3565342072345</v>
      </c>
      <c r="V46" s="3">
        <v>15.225686139374</v>
      </c>
    </row>
    <row r="47" spans="1:22" x14ac:dyDescent="0.35">
      <c r="A47" s="2">
        <v>43147</v>
      </c>
      <c r="B47" s="3">
        <v>15.156084948726701</v>
      </c>
      <c r="C47" s="3">
        <v>17.773130251275902</v>
      </c>
      <c r="D47" s="3">
        <v>17.849463154153302</v>
      </c>
      <c r="E47" s="3">
        <v>19.4385026382636</v>
      </c>
      <c r="F47" s="3">
        <v>12.1607282606849</v>
      </c>
      <c r="G47" s="3">
        <v>18.6939935479772</v>
      </c>
      <c r="H47" s="3">
        <v>18.501494293447202</v>
      </c>
      <c r="I47" s="3">
        <v>14.074231581699401</v>
      </c>
      <c r="J47" s="3">
        <v>17.849475738263099</v>
      </c>
      <c r="K47" s="3">
        <v>10.537924318453101</v>
      </c>
      <c r="L47" s="3">
        <v>16.144216100229102</v>
      </c>
      <c r="M47" s="3">
        <v>18.420986295528301</v>
      </c>
      <c r="N47" s="3">
        <v>24.061362925449</v>
      </c>
      <c r="O47" s="3">
        <v>21.737985308233799</v>
      </c>
      <c r="P47" s="3">
        <v>15.583100962264799</v>
      </c>
      <c r="Q47" s="3">
        <v>13.465328736650299</v>
      </c>
      <c r="R47" s="3">
        <v>17.9817673436924</v>
      </c>
      <c r="S47" s="3">
        <v>9.0810971146646207</v>
      </c>
      <c r="T47" s="3">
        <v>12.486228340794799</v>
      </c>
      <c r="U47" s="3">
        <v>23.829217979032698</v>
      </c>
      <c r="V47" s="3">
        <v>15.163831401904501</v>
      </c>
    </row>
    <row r="48" spans="1:22" x14ac:dyDescent="0.35">
      <c r="A48" s="2">
        <v>43175</v>
      </c>
      <c r="B48" s="3">
        <v>15.2460145510875</v>
      </c>
      <c r="C48" s="3">
        <v>17.403595880640999</v>
      </c>
      <c r="D48" s="3">
        <v>17.4315487692011</v>
      </c>
      <c r="E48" s="3">
        <v>19.230156994442002</v>
      </c>
      <c r="F48" s="3">
        <v>11.7036885717726</v>
      </c>
      <c r="G48" s="3">
        <v>19.518179280356001</v>
      </c>
      <c r="H48" s="3">
        <v>18.469214963832801</v>
      </c>
      <c r="I48" s="3">
        <v>14.499267487031</v>
      </c>
      <c r="J48" s="3">
        <v>17.847267229879002</v>
      </c>
      <c r="K48" s="3">
        <v>10.5374689930042</v>
      </c>
      <c r="L48" s="3">
        <v>16.374297638709599</v>
      </c>
      <c r="M48" s="3">
        <v>18.173668575885099</v>
      </c>
      <c r="N48" s="3">
        <v>23.408045145355398</v>
      </c>
      <c r="O48" s="3">
        <v>21.528192692453501</v>
      </c>
      <c r="P48" s="3">
        <v>15.3671401819616</v>
      </c>
      <c r="Q48" s="3">
        <v>12.8107301753772</v>
      </c>
      <c r="R48" s="3">
        <v>17.6600395735414</v>
      </c>
      <c r="S48" s="3">
        <v>9.1465461665422705</v>
      </c>
      <c r="T48" s="3">
        <v>12.357259576162701</v>
      </c>
      <c r="U48" s="3">
        <v>24.531793100197401</v>
      </c>
      <c r="V48" s="3">
        <v>15.1733050511349</v>
      </c>
    </row>
    <row r="49" spans="1:22" x14ac:dyDescent="0.35">
      <c r="A49" s="2">
        <v>43207</v>
      </c>
      <c r="B49" s="3">
        <v>14.7992247891288</v>
      </c>
      <c r="C49" s="3">
        <v>17.048915385974201</v>
      </c>
      <c r="D49" s="3">
        <v>17.258869464587399</v>
      </c>
      <c r="E49" s="3">
        <v>18.724895397009501</v>
      </c>
      <c r="F49" s="3">
        <v>11.7961805116047</v>
      </c>
      <c r="G49" s="3">
        <v>19.1088004903247</v>
      </c>
      <c r="H49" s="3">
        <v>18.3586580463007</v>
      </c>
      <c r="I49" s="3">
        <v>14.3191511897883</v>
      </c>
      <c r="J49" s="3">
        <v>17.825767725630001</v>
      </c>
      <c r="K49" s="3">
        <v>10.3493039623502</v>
      </c>
      <c r="L49" s="3">
        <v>15.9797720778972</v>
      </c>
      <c r="M49" s="3">
        <v>17.837855514966002</v>
      </c>
      <c r="N49" s="3">
        <v>22.892729658177</v>
      </c>
      <c r="O49" s="3">
        <v>21.414239073477798</v>
      </c>
      <c r="P49" s="3">
        <v>14.8522773037586</v>
      </c>
      <c r="Q49" s="3">
        <v>12.725302472079999</v>
      </c>
      <c r="R49" s="3">
        <v>17.2897471401999</v>
      </c>
      <c r="S49" s="3">
        <v>8.8480507560519595</v>
      </c>
      <c r="T49" s="3">
        <v>12.458626814816901</v>
      </c>
      <c r="U49" s="3">
        <v>24.4378673364096</v>
      </c>
      <c r="V49" s="3">
        <v>15.3269233845784</v>
      </c>
    </row>
    <row r="50" spans="1:22" x14ac:dyDescent="0.35">
      <c r="A50" s="2">
        <v>43237</v>
      </c>
      <c r="B50" s="3">
        <v>14.4582140343924</v>
      </c>
      <c r="C50" s="3">
        <v>16.612933570155601</v>
      </c>
      <c r="D50" s="3">
        <v>16.457577384057601</v>
      </c>
      <c r="E50" s="3">
        <v>18.5905339583346</v>
      </c>
      <c r="F50" s="3">
        <v>11.733582545774899</v>
      </c>
      <c r="G50" s="3">
        <v>18.438515953590102</v>
      </c>
      <c r="H50" s="3">
        <v>18.137484959788502</v>
      </c>
      <c r="I50" s="3">
        <v>14.292050578748199</v>
      </c>
      <c r="J50" s="3">
        <v>17.235290959707601</v>
      </c>
      <c r="K50" s="3">
        <v>10.163206114143099</v>
      </c>
      <c r="L50" s="3">
        <v>15.481290937315601</v>
      </c>
      <c r="M50" s="3">
        <v>17.5134241649458</v>
      </c>
      <c r="N50" s="3">
        <v>21.7949455883744</v>
      </c>
      <c r="O50" s="3">
        <v>21.165194091711498</v>
      </c>
      <c r="P50" s="3">
        <v>14.8395618073686</v>
      </c>
      <c r="Q50" s="3">
        <v>12.583905900734599</v>
      </c>
      <c r="R50" s="3">
        <v>17.250130032544501</v>
      </c>
      <c r="S50" s="3">
        <v>8.5217885426305795</v>
      </c>
      <c r="T50" s="3">
        <v>11.9521796700504</v>
      </c>
      <c r="U50" s="3">
        <v>24.045317698973701</v>
      </c>
      <c r="V50" s="3">
        <v>15.2851369413754</v>
      </c>
    </row>
    <row r="51" spans="1:22" x14ac:dyDescent="0.35">
      <c r="A51" s="2">
        <v>43266</v>
      </c>
      <c r="B51" s="3">
        <v>14.160396404971999</v>
      </c>
      <c r="C51" s="3">
        <v>15.761586499424</v>
      </c>
      <c r="D51" s="3">
        <v>16.285623594420699</v>
      </c>
      <c r="E51" s="3">
        <v>18.309659859074401</v>
      </c>
      <c r="F51" s="3">
        <v>11.515250926039499</v>
      </c>
      <c r="G51" s="3">
        <v>18.175531009335799</v>
      </c>
      <c r="H51" s="3">
        <v>17.890849326512601</v>
      </c>
      <c r="I51" s="3">
        <v>14.3314614046201</v>
      </c>
      <c r="J51" s="3">
        <v>17.232930109080801</v>
      </c>
      <c r="K51" s="3">
        <v>10.0163893521155</v>
      </c>
      <c r="L51" s="3">
        <v>14.385445463131299</v>
      </c>
      <c r="M51" s="3">
        <v>17.1142441112369</v>
      </c>
      <c r="N51" s="3">
        <v>21.576871855147701</v>
      </c>
      <c r="O51" s="3">
        <v>21.3417229721849</v>
      </c>
      <c r="P51" s="3">
        <v>14.6599436617156</v>
      </c>
      <c r="Q51" s="3">
        <v>12.5897038228041</v>
      </c>
      <c r="R51" s="3">
        <v>16.878396372232199</v>
      </c>
      <c r="S51" s="3">
        <v>8.1468171946870704</v>
      </c>
      <c r="T51" s="3">
        <v>12.1304394126833</v>
      </c>
      <c r="U51" s="3">
        <v>23.266704266114299</v>
      </c>
      <c r="V51" s="3">
        <v>15.5126222198941</v>
      </c>
    </row>
    <row r="52" spans="1:22" x14ac:dyDescent="0.35">
      <c r="A52" s="2">
        <v>43298</v>
      </c>
      <c r="B52" s="3">
        <v>13.282937754324699</v>
      </c>
      <c r="C52" s="3">
        <v>15.228012853327201</v>
      </c>
      <c r="D52" s="3">
        <v>15.6227021528259</v>
      </c>
      <c r="E52" s="3">
        <v>17.7026516514006</v>
      </c>
      <c r="F52" s="3">
        <v>11.315772613128001</v>
      </c>
      <c r="G52" s="3">
        <v>17.4487209350381</v>
      </c>
      <c r="H52" s="3">
        <v>17.6055488462634</v>
      </c>
      <c r="I52" s="3">
        <v>14.025606014650799</v>
      </c>
      <c r="J52" s="3">
        <v>17.462109576646998</v>
      </c>
      <c r="K52" s="3">
        <v>9.6752211657979696</v>
      </c>
      <c r="L52" s="3">
        <v>14.3795097458519</v>
      </c>
      <c r="M52" s="3">
        <v>16.6607488884381</v>
      </c>
      <c r="N52" s="3">
        <v>21.285375098886</v>
      </c>
      <c r="O52" s="3">
        <v>21.28441398439</v>
      </c>
      <c r="P52" s="3">
        <v>14.0709619855255</v>
      </c>
      <c r="Q52" s="3">
        <v>12.611001291149901</v>
      </c>
      <c r="R52" s="3">
        <v>16.263324452419099</v>
      </c>
      <c r="S52" s="3">
        <v>7.7623124645753698</v>
      </c>
      <c r="T52" s="3">
        <v>12.168254523306199</v>
      </c>
      <c r="U52" s="3">
        <v>21.6600007316909</v>
      </c>
      <c r="V52" s="3">
        <v>15.648192484083699</v>
      </c>
    </row>
    <row r="53" spans="1:22" x14ac:dyDescent="0.35">
      <c r="A53" s="2">
        <v>43329</v>
      </c>
      <c r="B53" s="3">
        <v>12.4245753977471</v>
      </c>
      <c r="C53" s="3">
        <v>14.9892561298481</v>
      </c>
      <c r="D53" s="3">
        <v>15.5591073194015</v>
      </c>
      <c r="E53" s="3">
        <v>17.729108905273101</v>
      </c>
      <c r="F53" s="3">
        <v>11.521462239334699</v>
      </c>
      <c r="G53" s="3">
        <v>17.307515802610599</v>
      </c>
      <c r="H53" s="3">
        <v>17.7965788696396</v>
      </c>
      <c r="I53" s="3">
        <v>13.9320476708704</v>
      </c>
      <c r="J53" s="3">
        <v>17.0685936270302</v>
      </c>
      <c r="K53" s="3">
        <v>9.3487945085133894</v>
      </c>
      <c r="L53" s="3">
        <v>13.7382497780732</v>
      </c>
      <c r="M53" s="3">
        <v>16.044526892443798</v>
      </c>
      <c r="N53" s="3">
        <v>20.832916851787601</v>
      </c>
      <c r="O53" s="3">
        <v>22.126331673063401</v>
      </c>
      <c r="P53" s="3">
        <v>13.4716900753172</v>
      </c>
      <c r="Q53" s="3">
        <v>12.8103223924326</v>
      </c>
      <c r="R53" s="3">
        <v>16.252960903188001</v>
      </c>
      <c r="S53" s="3">
        <v>7.3637981023672401</v>
      </c>
      <c r="T53" s="3">
        <v>12.141241528519201</v>
      </c>
      <c r="U53" s="3">
        <v>21.992918427394599</v>
      </c>
      <c r="V53" s="3">
        <v>14.833070882039401</v>
      </c>
    </row>
    <row r="54" spans="1:22" x14ac:dyDescent="0.35">
      <c r="A54" s="2">
        <v>43360</v>
      </c>
      <c r="B54" s="3">
        <v>12.2126238522255</v>
      </c>
      <c r="C54" s="3">
        <v>15.3057977605811</v>
      </c>
      <c r="D54" s="3">
        <v>15.2759182170185</v>
      </c>
      <c r="E54" s="3">
        <v>16.7446427427145</v>
      </c>
      <c r="F54" s="3">
        <v>11.290507252377701</v>
      </c>
      <c r="G54" s="3">
        <v>16.087071841555002</v>
      </c>
      <c r="H54" s="3">
        <v>17.777700972803501</v>
      </c>
      <c r="I54" s="3">
        <v>13.779409406860299</v>
      </c>
      <c r="J54" s="3">
        <v>17.216431400173999</v>
      </c>
      <c r="K54" s="3">
        <v>9.3221173693954906</v>
      </c>
      <c r="L54" s="3">
        <v>13.1752133333783</v>
      </c>
      <c r="M54" s="3">
        <v>15.697639276079601</v>
      </c>
      <c r="N54" s="3">
        <v>21.6165911930809</v>
      </c>
      <c r="O54" s="3">
        <v>22.1623592900558</v>
      </c>
      <c r="P54" s="3">
        <v>12.9981379099292</v>
      </c>
      <c r="Q54" s="3">
        <v>13.111904134225901</v>
      </c>
      <c r="R54" s="3">
        <v>16.287214410205099</v>
      </c>
      <c r="S54" s="3">
        <v>7.4670017411352303</v>
      </c>
      <c r="T54" s="3">
        <v>12.7977998615427</v>
      </c>
      <c r="U54" s="3">
        <v>21.901414252030001</v>
      </c>
      <c r="V54" s="3">
        <v>14.501609575084601</v>
      </c>
    </row>
    <row r="55" spans="1:22" x14ac:dyDescent="0.35">
      <c r="A55" s="2">
        <v>43390</v>
      </c>
      <c r="B55" s="3">
        <v>11.585927357958999</v>
      </c>
      <c r="C55" s="3">
        <v>17.169093635276401</v>
      </c>
      <c r="D55" s="3">
        <v>15.165197883964099</v>
      </c>
      <c r="E55" s="3">
        <v>16.152588945352001</v>
      </c>
      <c r="F55" s="3">
        <v>11.3002352161377</v>
      </c>
      <c r="G55" s="3">
        <v>16.370812559261498</v>
      </c>
      <c r="H55" s="3">
        <v>17.091940801389399</v>
      </c>
      <c r="I55" s="3">
        <v>12.8337462739568</v>
      </c>
      <c r="J55" s="3">
        <v>16.642323981751701</v>
      </c>
      <c r="K55" s="3">
        <v>8.8430878356016596</v>
      </c>
      <c r="L55" s="3">
        <v>13.906092912012699</v>
      </c>
      <c r="M55" s="3">
        <v>14.6579859103788</v>
      </c>
      <c r="N55" s="3">
        <v>19.088461687564301</v>
      </c>
      <c r="O55" s="3">
        <v>20.593025311755799</v>
      </c>
      <c r="P55" s="3">
        <v>12.2306613731747</v>
      </c>
      <c r="Q55" s="3">
        <v>13.368961342099899</v>
      </c>
      <c r="R55" s="3">
        <v>15.919951840048499</v>
      </c>
      <c r="S55" s="3">
        <v>7.5819444160626999</v>
      </c>
      <c r="T55" s="3">
        <v>12.589240892943099</v>
      </c>
      <c r="U55" s="3">
        <v>20.349962405493301</v>
      </c>
      <c r="V55" s="3">
        <v>14.7515771062918</v>
      </c>
    </row>
    <row r="56" spans="1:22" x14ac:dyDescent="0.35">
      <c r="A56" s="2">
        <v>43420</v>
      </c>
      <c r="B56" s="3">
        <v>11.7102005249115</v>
      </c>
      <c r="C56" s="3">
        <v>17.542162591330499</v>
      </c>
      <c r="D56" s="3">
        <v>15.624395558094699</v>
      </c>
      <c r="E56" s="3">
        <v>15.7076341238279</v>
      </c>
      <c r="F56" s="3">
        <v>11.0947908035956</v>
      </c>
      <c r="G56" s="3">
        <v>17.035024169216001</v>
      </c>
      <c r="H56" s="3">
        <v>16.759492782807001</v>
      </c>
      <c r="I56" s="3">
        <v>12.617790780313801</v>
      </c>
      <c r="J56" s="3">
        <v>15.017802423647399</v>
      </c>
      <c r="K56" s="3">
        <v>8.5425205778544697</v>
      </c>
      <c r="L56" s="3">
        <v>14.019768529953399</v>
      </c>
      <c r="M56" s="3">
        <v>14.776789317035201</v>
      </c>
      <c r="N56" s="3">
        <v>18.109414349629599</v>
      </c>
      <c r="O56" s="3">
        <v>21.387032281939199</v>
      </c>
      <c r="P56" s="3">
        <v>12.2991776462069</v>
      </c>
      <c r="Q56" s="3">
        <v>13.736940372425099</v>
      </c>
      <c r="R56" s="3">
        <v>15.2439649817012</v>
      </c>
      <c r="S56" s="3">
        <v>6.9062940784253604</v>
      </c>
      <c r="T56" s="3">
        <v>13.006633073735999</v>
      </c>
      <c r="U56" s="3">
        <v>19.0620341193409</v>
      </c>
      <c r="V56" s="3">
        <v>14.672337313058501</v>
      </c>
    </row>
    <row r="57" spans="1:22" x14ac:dyDescent="0.35">
      <c r="A57" s="2">
        <v>43451</v>
      </c>
      <c r="B57" s="3">
        <v>11.327218499994901</v>
      </c>
      <c r="C57" s="3">
        <v>16.400972267289301</v>
      </c>
      <c r="D57" s="3">
        <v>15.4276498514445</v>
      </c>
      <c r="E57" s="3">
        <v>16.807792130211499</v>
      </c>
      <c r="F57" s="3">
        <v>11.510051557449</v>
      </c>
      <c r="G57" s="3">
        <v>17.102209380614799</v>
      </c>
      <c r="H57" s="3">
        <v>16.421313578735301</v>
      </c>
      <c r="I57" s="3">
        <v>12.5659005934489</v>
      </c>
      <c r="J57" s="3">
        <v>14.2870573590004</v>
      </c>
      <c r="K57" s="3">
        <v>8.3538492127530599</v>
      </c>
      <c r="L57" s="3">
        <v>13.567468996213099</v>
      </c>
      <c r="M57" s="3">
        <v>14.614152483381</v>
      </c>
      <c r="N57" s="3">
        <v>18.6733881223225</v>
      </c>
      <c r="O57" s="3">
        <v>21.779984488953001</v>
      </c>
      <c r="P57" s="3">
        <v>11.903896204007101</v>
      </c>
      <c r="Q57" s="3">
        <v>14.249342627751799</v>
      </c>
      <c r="R57" s="3">
        <v>14.719332674630699</v>
      </c>
      <c r="S57" s="3">
        <v>6.5296869429804296</v>
      </c>
      <c r="T57" s="3">
        <v>12.1220579928804</v>
      </c>
      <c r="U57" s="3">
        <v>19.281619289468701</v>
      </c>
      <c r="V57" s="3">
        <v>15.6998750252151</v>
      </c>
    </row>
    <row r="58" spans="1:22" x14ac:dyDescent="0.35">
      <c r="A58" s="2">
        <v>43482</v>
      </c>
      <c r="B58" s="3">
        <v>10.9505164395379</v>
      </c>
      <c r="C58" s="3">
        <v>17.8009743604817</v>
      </c>
      <c r="D58" s="3">
        <v>16.345699896097599</v>
      </c>
      <c r="E58" s="3">
        <v>17.5618420988</v>
      </c>
      <c r="F58" s="3">
        <v>11.660796562646601</v>
      </c>
      <c r="G58" s="3">
        <v>18.065901936119602</v>
      </c>
      <c r="H58" s="3">
        <v>16.893990363296901</v>
      </c>
      <c r="I58" s="3">
        <v>12.8969606647932</v>
      </c>
      <c r="J58" s="3">
        <v>15.3851960212357</v>
      </c>
      <c r="K58" s="3">
        <v>8.6896018983468295</v>
      </c>
      <c r="L58" s="3">
        <v>14.8031112065578</v>
      </c>
      <c r="M58" s="3">
        <v>15.1919659172948</v>
      </c>
      <c r="N58" s="3">
        <v>14.725285710699801</v>
      </c>
      <c r="O58" s="3">
        <v>21.614799426026501</v>
      </c>
      <c r="P58" s="3">
        <v>11.9244644797911</v>
      </c>
      <c r="Q58" s="3">
        <v>14.7753832521588</v>
      </c>
      <c r="R58" s="3">
        <v>14.6723194653782</v>
      </c>
      <c r="S58" s="3">
        <v>7.0129517939645503</v>
      </c>
      <c r="T58" s="3">
        <v>11.967117188874299</v>
      </c>
      <c r="U58" s="3">
        <v>18.277190648238101</v>
      </c>
      <c r="V58" s="3">
        <v>16.855820597547702</v>
      </c>
    </row>
    <row r="59" spans="1:22" x14ac:dyDescent="0.35">
      <c r="A59" s="2">
        <v>43511</v>
      </c>
      <c r="B59" s="3">
        <v>11.727858374819601</v>
      </c>
      <c r="C59" s="3">
        <v>17.909196783857801</v>
      </c>
      <c r="D59" s="3">
        <v>15.7545144494723</v>
      </c>
      <c r="E59" s="3">
        <v>17.361424837664401</v>
      </c>
      <c r="F59" s="3">
        <v>11.5350907234721</v>
      </c>
      <c r="G59" s="3">
        <v>19.3004468538212</v>
      </c>
      <c r="H59" s="3">
        <v>16.9574465566008</v>
      </c>
      <c r="I59" s="3">
        <v>13.540243459958599</v>
      </c>
      <c r="J59" s="3">
        <v>15.580306879436201</v>
      </c>
      <c r="K59" s="3">
        <v>9.8178880908657504</v>
      </c>
      <c r="L59" s="3">
        <v>15.175564329363</v>
      </c>
      <c r="M59" s="3">
        <v>15.0420966797736</v>
      </c>
      <c r="N59" s="3">
        <v>17.668828372103601</v>
      </c>
      <c r="O59" s="3">
        <v>21.3833351994898</v>
      </c>
      <c r="P59" s="3">
        <v>12.504317255151699</v>
      </c>
      <c r="Q59" s="3">
        <v>13.388312346200999</v>
      </c>
      <c r="R59" s="3">
        <v>15.5394038306443</v>
      </c>
      <c r="S59" s="3">
        <v>7.2792640252696996</v>
      </c>
      <c r="T59" s="3">
        <v>12.0017756227472</v>
      </c>
      <c r="U59" s="3">
        <v>18.538432032775699</v>
      </c>
      <c r="V59" s="3">
        <v>17.567304559385001</v>
      </c>
    </row>
    <row r="60" spans="1:22" x14ac:dyDescent="0.35">
      <c r="A60" s="2">
        <v>43539</v>
      </c>
      <c r="B60" s="3">
        <v>12.6695592532744</v>
      </c>
      <c r="C60" s="3">
        <v>15.8322287978463</v>
      </c>
      <c r="D60" s="3">
        <v>15.889139516744001</v>
      </c>
      <c r="E60" s="3">
        <v>16.762122274122</v>
      </c>
      <c r="F60" s="3">
        <v>11.610840475844199</v>
      </c>
      <c r="G60" s="3">
        <v>20.0360687721749</v>
      </c>
      <c r="H60" s="3">
        <v>17.056098966373401</v>
      </c>
      <c r="I60" s="3">
        <v>14.141546876108899</v>
      </c>
      <c r="J60" s="3">
        <v>15.4010359119381</v>
      </c>
      <c r="K60" s="3">
        <v>10.069175430489199</v>
      </c>
      <c r="L60" s="3">
        <v>14.7490307866509</v>
      </c>
      <c r="M60" s="3">
        <v>15.303340055507499</v>
      </c>
      <c r="N60" s="3">
        <v>18.640856670715799</v>
      </c>
      <c r="O60" s="3">
        <v>21.741966815688102</v>
      </c>
      <c r="P60" s="3">
        <v>12.839553622858199</v>
      </c>
      <c r="Q60" s="3">
        <v>13.544578904573999</v>
      </c>
      <c r="R60" s="3">
        <v>16.162304797097899</v>
      </c>
      <c r="S60" s="3">
        <v>7.4534307771955701</v>
      </c>
      <c r="T60" s="3">
        <v>12.7482983863987</v>
      </c>
      <c r="U60" s="3">
        <v>19.713217132100102</v>
      </c>
      <c r="V60" s="3">
        <v>17.228767780747098</v>
      </c>
    </row>
    <row r="61" spans="1:22" x14ac:dyDescent="0.35">
      <c r="A61" s="2">
        <v>43572</v>
      </c>
      <c r="B61" s="3">
        <v>12.8699187759123</v>
      </c>
      <c r="C61" s="3">
        <v>15.7405049046047</v>
      </c>
      <c r="D61" s="3">
        <v>15.7250232885293</v>
      </c>
      <c r="E61" s="3">
        <v>16.668042313930101</v>
      </c>
      <c r="F61" s="3">
        <v>11.669134732223499</v>
      </c>
      <c r="G61" s="3">
        <v>19.440690827233201</v>
      </c>
      <c r="H61" s="3">
        <v>16.870450108751101</v>
      </c>
      <c r="I61" s="3">
        <v>14.495538398880401</v>
      </c>
      <c r="J61" s="3">
        <v>15.4893291050183</v>
      </c>
      <c r="K61" s="3">
        <v>10.4789256509704</v>
      </c>
      <c r="L61" s="3">
        <v>14.1567283139822</v>
      </c>
      <c r="M61" s="3">
        <v>15.375609754754899</v>
      </c>
      <c r="N61" s="3">
        <v>18.4266824087894</v>
      </c>
      <c r="O61" s="3">
        <v>21.6009735211505</v>
      </c>
      <c r="P61" s="3">
        <v>12.956932587780299</v>
      </c>
      <c r="Q61" s="3">
        <v>13.614010657786499</v>
      </c>
      <c r="R61" s="3">
        <v>16.1631753747243</v>
      </c>
      <c r="S61" s="3">
        <v>7.2681137440960004</v>
      </c>
      <c r="T61" s="3">
        <v>12.831151529623799</v>
      </c>
      <c r="U61" s="3">
        <v>19.7237907297934</v>
      </c>
      <c r="V61" s="3">
        <v>17.5650575449488</v>
      </c>
    </row>
    <row r="62" spans="1:22" x14ac:dyDescent="0.35">
      <c r="A62" s="2">
        <v>43602</v>
      </c>
      <c r="B62" s="3">
        <v>12.364304838047399</v>
      </c>
      <c r="C62" s="3">
        <v>15.4770310117659</v>
      </c>
      <c r="D62" s="3">
        <v>14.963076598545101</v>
      </c>
      <c r="E62" s="3">
        <v>16.461170021686002</v>
      </c>
      <c r="F62" s="3">
        <v>11.3150919460141</v>
      </c>
      <c r="G62" s="3">
        <v>18.279444571411499</v>
      </c>
      <c r="H62" s="3">
        <v>16.730150016962501</v>
      </c>
      <c r="I62" s="3">
        <v>14.318508057500701</v>
      </c>
      <c r="J62" s="3">
        <v>15.1167270784936</v>
      </c>
      <c r="K62" s="3">
        <v>10.398321249077201</v>
      </c>
      <c r="L62" s="3">
        <v>13.8697883572829</v>
      </c>
      <c r="M62" s="3">
        <v>15.0356277580045</v>
      </c>
      <c r="N62" s="3">
        <v>17.715317761769601</v>
      </c>
      <c r="O62" s="3">
        <v>21.307190913606</v>
      </c>
      <c r="P62" s="3">
        <v>12.550654252544801</v>
      </c>
      <c r="Q62" s="3">
        <v>13.313204717487499</v>
      </c>
      <c r="R62" s="3">
        <v>15.9304085649686</v>
      </c>
      <c r="S62" s="3">
        <v>6.9508427176380598</v>
      </c>
      <c r="T62" s="3">
        <v>12.3347366789729</v>
      </c>
      <c r="U62" s="3">
        <v>19.522560991668801</v>
      </c>
      <c r="V62" s="3">
        <v>17.142379605479199</v>
      </c>
    </row>
    <row r="63" spans="1:22" x14ac:dyDescent="0.35">
      <c r="A63" s="2">
        <v>43633</v>
      </c>
      <c r="B63" s="3">
        <v>12.490227421554801</v>
      </c>
      <c r="C63" s="3">
        <v>15.757703273554</v>
      </c>
      <c r="D63" s="3">
        <v>15.3262470539853</v>
      </c>
      <c r="E63" s="3">
        <v>16.6065460869943</v>
      </c>
      <c r="F63" s="3">
        <v>11.414836674621901</v>
      </c>
      <c r="G63" s="3">
        <v>17.768002303182602</v>
      </c>
      <c r="H63" s="3">
        <v>17.049319408024498</v>
      </c>
      <c r="I63" s="3">
        <v>14.58634112885</v>
      </c>
      <c r="J63" s="3">
        <v>14.8988880467901</v>
      </c>
      <c r="K63" s="3">
        <v>10.7675973837787</v>
      </c>
      <c r="L63" s="3">
        <v>14.154453765288199</v>
      </c>
      <c r="M63" s="3">
        <v>14.9481220874325</v>
      </c>
      <c r="N63" s="3">
        <v>17.8385480476048</v>
      </c>
      <c r="O63" s="3">
        <v>21.376795425444801</v>
      </c>
      <c r="P63" s="3">
        <v>12.4184534018456</v>
      </c>
      <c r="Q63" s="3">
        <v>13.6591094002523</v>
      </c>
      <c r="R63" s="3">
        <v>16.176301948753899</v>
      </c>
      <c r="S63" s="3">
        <v>7.16786789937583</v>
      </c>
      <c r="T63" s="3">
        <v>12.6967716898166</v>
      </c>
      <c r="U63" s="3">
        <v>19.181624623366201</v>
      </c>
      <c r="V63" s="3">
        <v>17.479871917224699</v>
      </c>
    </row>
    <row r="64" spans="1:22" x14ac:dyDescent="0.35">
      <c r="A64" s="2">
        <v>43663</v>
      </c>
      <c r="B64" s="3">
        <v>12.6007203992038</v>
      </c>
      <c r="C64" s="3">
        <v>16.067209625616002</v>
      </c>
      <c r="D64" s="3">
        <v>16.042016100762101</v>
      </c>
      <c r="E64" s="3">
        <v>16.851625034591901</v>
      </c>
      <c r="F64" s="3">
        <v>11.5419925983601</v>
      </c>
      <c r="G64" s="3">
        <v>17.783769310076799</v>
      </c>
      <c r="H64" s="3">
        <v>17.131892580710701</v>
      </c>
      <c r="I64" s="3">
        <v>15.0313493732369</v>
      </c>
      <c r="J64" s="3">
        <v>14.822974757780599</v>
      </c>
      <c r="K64" s="3">
        <v>11.2044364409821</v>
      </c>
      <c r="L64" s="3">
        <v>14.318010072391001</v>
      </c>
      <c r="M64" s="3">
        <v>14.788102928485999</v>
      </c>
      <c r="N64" s="3">
        <v>18.3126239400321</v>
      </c>
      <c r="O64" s="3">
        <v>21.4107779310174</v>
      </c>
      <c r="P64" s="3">
        <v>12.669537647239901</v>
      </c>
      <c r="Q64" s="3">
        <v>13.8822499983092</v>
      </c>
      <c r="R64" s="3">
        <v>16.474412397204802</v>
      </c>
      <c r="S64" s="3">
        <v>7.4521478377153096</v>
      </c>
      <c r="T64" s="3">
        <v>12.881206575739499</v>
      </c>
      <c r="U64" s="3">
        <v>18.7787386478272</v>
      </c>
      <c r="V64" s="3">
        <v>17.733646732905001</v>
      </c>
    </row>
    <row r="65" spans="1:22" x14ac:dyDescent="0.35">
      <c r="A65" s="2">
        <v>43693</v>
      </c>
      <c r="B65" s="3">
        <v>12.409868126644399</v>
      </c>
      <c r="C65" s="3">
        <v>15.2364089401442</v>
      </c>
      <c r="D65" s="3">
        <v>15.8366044612126</v>
      </c>
      <c r="E65" s="3">
        <v>15.934288916901499</v>
      </c>
      <c r="F65" s="3">
        <v>10.778110766779999</v>
      </c>
      <c r="G65" s="3">
        <v>17.856145661807599</v>
      </c>
      <c r="H65" s="3">
        <v>16.840510064773301</v>
      </c>
      <c r="I65" s="3">
        <v>14.7940971513869</v>
      </c>
      <c r="J65" s="3">
        <v>14.2251212170725</v>
      </c>
      <c r="K65" s="3">
        <v>11.147832719267599</v>
      </c>
      <c r="L65" s="3">
        <v>14.1760820973193</v>
      </c>
      <c r="M65" s="3">
        <v>13.995765823253301</v>
      </c>
      <c r="N65" s="3">
        <v>16.987187001474599</v>
      </c>
      <c r="O65" s="3">
        <v>21.040665557205902</v>
      </c>
      <c r="P65" s="3">
        <v>12.2231215124773</v>
      </c>
      <c r="Q65" s="3">
        <v>13.1160895784103</v>
      </c>
      <c r="R65" s="3">
        <v>16.236133857432101</v>
      </c>
      <c r="S65" s="3">
        <v>7.4523038290443901</v>
      </c>
      <c r="T65" s="3">
        <v>13.735164346731599</v>
      </c>
      <c r="U65" s="3">
        <v>17.616487206020199</v>
      </c>
      <c r="V65" s="3">
        <v>17.747308016875401</v>
      </c>
    </row>
    <row r="66" spans="1:22" x14ac:dyDescent="0.35">
      <c r="A66" s="2">
        <v>43725</v>
      </c>
      <c r="B66" s="3">
        <v>12.8504226541555</v>
      </c>
      <c r="C66" s="3">
        <v>16.594479676318301</v>
      </c>
      <c r="D66" s="3">
        <v>15.9533481527831</v>
      </c>
      <c r="E66" s="3">
        <v>15.5125001864964</v>
      </c>
      <c r="F66" s="3">
        <v>11.039057536770301</v>
      </c>
      <c r="G66" s="3">
        <v>17.369341548814901</v>
      </c>
      <c r="H66" s="3">
        <v>16.930654539237398</v>
      </c>
      <c r="I66" s="3">
        <v>15.521309687111801</v>
      </c>
      <c r="J66" s="3">
        <v>15.1833054873919</v>
      </c>
      <c r="K66" s="3">
        <v>11.892790050217901</v>
      </c>
      <c r="L66" s="3">
        <v>14.275640811425401</v>
      </c>
      <c r="M66" s="3">
        <v>14.013062654022599</v>
      </c>
      <c r="N66" s="3">
        <v>19.8604682749502</v>
      </c>
      <c r="O66" s="3">
        <v>20.890585611885001</v>
      </c>
      <c r="P66" s="3">
        <v>12.634746906854</v>
      </c>
      <c r="Q66" s="3">
        <v>13.993773763363</v>
      </c>
      <c r="R66" s="3">
        <v>16.609106919687299</v>
      </c>
      <c r="S66" s="3">
        <v>7.6726423404575703</v>
      </c>
      <c r="T66" s="3">
        <v>14.617161771594199</v>
      </c>
      <c r="U66" s="3">
        <v>17.568375048439201</v>
      </c>
      <c r="V66" s="3">
        <v>17.7611631306475</v>
      </c>
    </row>
    <row r="67" spans="1:22" x14ac:dyDescent="0.35">
      <c r="A67" s="2">
        <v>43755</v>
      </c>
      <c r="B67" s="3">
        <v>12.962474596169599</v>
      </c>
      <c r="C67" s="3">
        <v>17.173109650324601</v>
      </c>
      <c r="D67" s="3">
        <v>15.838286129413399</v>
      </c>
      <c r="E67" s="3">
        <v>15.289452774725</v>
      </c>
      <c r="F67" s="3">
        <v>10.945356499142999</v>
      </c>
      <c r="G67" s="3">
        <v>17.043478935451098</v>
      </c>
      <c r="H67" s="3">
        <v>16.669064666974698</v>
      </c>
      <c r="I67" s="3">
        <v>16.051613406764702</v>
      </c>
      <c r="J67" s="3">
        <v>15.345434523730701</v>
      </c>
      <c r="K67" s="3">
        <v>12.374803192549299</v>
      </c>
      <c r="L67" s="3">
        <v>14.759141944345499</v>
      </c>
      <c r="M67" s="3">
        <v>13.711446022257499</v>
      </c>
      <c r="N67" s="3">
        <v>16.590533939511001</v>
      </c>
      <c r="O67" s="3">
        <v>21.741443365651602</v>
      </c>
      <c r="P67" s="3">
        <v>12.5386726526015</v>
      </c>
      <c r="Q67" s="3">
        <v>14.2404569452577</v>
      </c>
      <c r="R67" s="3">
        <v>16.7595569434975</v>
      </c>
      <c r="S67" s="3">
        <v>7.34244095988692</v>
      </c>
      <c r="T67" s="3">
        <v>14.2247629042576</v>
      </c>
      <c r="U67" s="3">
        <v>17.2848835640437</v>
      </c>
      <c r="V67" s="3">
        <v>17.815675290679501</v>
      </c>
    </row>
    <row r="68" spans="1:22" x14ac:dyDescent="0.35">
      <c r="A68" s="2">
        <v>43784</v>
      </c>
      <c r="B68" s="3">
        <v>12.8136444007735</v>
      </c>
      <c r="C68" s="3">
        <v>15.750671772010101</v>
      </c>
      <c r="D68" s="3">
        <v>16.135065948581499</v>
      </c>
      <c r="E68" s="3">
        <v>15.1022144611981</v>
      </c>
      <c r="F68" s="3">
        <v>11.0784099123349</v>
      </c>
      <c r="G68" s="3">
        <v>16.955237929634102</v>
      </c>
      <c r="H68" s="3">
        <v>16.8462249058623</v>
      </c>
      <c r="I68" s="3">
        <v>16.6364211225875</v>
      </c>
      <c r="J68" s="3">
        <v>15.44709632186</v>
      </c>
      <c r="K68" s="3">
        <v>13.712115053188001</v>
      </c>
      <c r="L68" s="3">
        <v>15.190535106270399</v>
      </c>
      <c r="M68" s="3">
        <v>13.656278396902399</v>
      </c>
      <c r="N68" s="3">
        <v>15.5686788347855</v>
      </c>
      <c r="O68" s="3">
        <v>22.779610463933</v>
      </c>
      <c r="P68" s="3">
        <v>12.364793061755099</v>
      </c>
      <c r="Q68" s="3">
        <v>14.196463211082399</v>
      </c>
      <c r="R68" s="3">
        <v>17.113094193402901</v>
      </c>
      <c r="S68" s="3">
        <v>8.2095805653827707</v>
      </c>
      <c r="T68" s="3">
        <v>14.529926246928699</v>
      </c>
      <c r="U68" s="3">
        <v>17.8853895436777</v>
      </c>
      <c r="V68" s="3">
        <v>18.500516503170001</v>
      </c>
    </row>
    <row r="69" spans="1:22" x14ac:dyDescent="0.35">
      <c r="A69" s="2">
        <v>43816</v>
      </c>
      <c r="B69" s="3">
        <v>14.403277098431399</v>
      </c>
      <c r="C69" s="3">
        <v>15.877616938893601</v>
      </c>
      <c r="D69" s="3">
        <v>16.597978307191902</v>
      </c>
      <c r="E69" s="3">
        <v>14.9302508899743</v>
      </c>
      <c r="F69" s="3">
        <v>10.8872455253406</v>
      </c>
      <c r="G69" s="3">
        <v>16.284313654441299</v>
      </c>
      <c r="H69" s="3">
        <v>16.888889703038299</v>
      </c>
      <c r="I69" s="3">
        <v>17.502884748578801</v>
      </c>
      <c r="J69" s="3">
        <v>15.7999352366589</v>
      </c>
      <c r="K69" s="3">
        <v>14.391058845498099</v>
      </c>
      <c r="L69" s="3">
        <v>16.434369238129602</v>
      </c>
      <c r="M69" s="3">
        <v>14.414145296177299</v>
      </c>
      <c r="N69" s="3">
        <v>16.7787476468229</v>
      </c>
      <c r="O69" s="3">
        <v>23.242825231467901</v>
      </c>
      <c r="P69" s="3">
        <v>13.539248222318299</v>
      </c>
      <c r="Q69" s="3">
        <v>14.4786797350685</v>
      </c>
      <c r="R69" s="3">
        <v>16.5965189863776</v>
      </c>
      <c r="S69" s="3">
        <v>8.8239785068722707</v>
      </c>
      <c r="T69" s="3">
        <v>15.824186057788101</v>
      </c>
      <c r="U69" s="3">
        <v>17.252676287863899</v>
      </c>
      <c r="V69" s="3">
        <v>19.407098768978901</v>
      </c>
    </row>
    <row r="70" spans="1:22" x14ac:dyDescent="0.35">
      <c r="A70" s="2">
        <v>43847</v>
      </c>
      <c r="B70" s="3">
        <v>14.869508530329099</v>
      </c>
      <c r="C70" s="3">
        <v>15.818748615774499</v>
      </c>
      <c r="D70" s="3">
        <v>17.538795944649099</v>
      </c>
      <c r="E70" s="3">
        <v>14.844095949559399</v>
      </c>
      <c r="F70" s="3">
        <v>11.1894287380336</v>
      </c>
      <c r="G70" s="3">
        <v>16.9697327177505</v>
      </c>
      <c r="H70" s="3">
        <v>17.0203790525232</v>
      </c>
      <c r="I70" s="3">
        <v>17.604861389925802</v>
      </c>
      <c r="J70" s="3">
        <v>16.462715693602298</v>
      </c>
      <c r="K70" s="3">
        <v>15.0176846248511</v>
      </c>
      <c r="L70" s="3">
        <v>17.3671450449811</v>
      </c>
      <c r="M70" s="3">
        <v>14.577417620092399</v>
      </c>
      <c r="N70" s="3">
        <v>18.813266967453199</v>
      </c>
      <c r="O70" s="3">
        <v>23.810625728025698</v>
      </c>
      <c r="P70" s="3">
        <v>14.1384229597746</v>
      </c>
      <c r="Q70" s="3">
        <v>15.398330544843301</v>
      </c>
      <c r="R70" s="3">
        <v>17.1968538119649</v>
      </c>
      <c r="S70" s="3">
        <v>9.5308748702510808</v>
      </c>
      <c r="T70" s="3">
        <v>16.1477028407873</v>
      </c>
      <c r="U70" s="3">
        <v>16.286064398669001</v>
      </c>
      <c r="V70" s="3">
        <v>20.244481061365398</v>
      </c>
    </row>
    <row r="71" spans="1:22" x14ac:dyDescent="0.35">
      <c r="A71" s="2">
        <v>43875</v>
      </c>
      <c r="B71" s="3">
        <v>14.4196708185898</v>
      </c>
      <c r="C71" s="3">
        <v>14.7779857568301</v>
      </c>
      <c r="D71" s="3">
        <v>16.480007753589</v>
      </c>
      <c r="E71" s="3">
        <v>13.9227446415413</v>
      </c>
      <c r="F71" s="3">
        <v>11.3018507034562</v>
      </c>
      <c r="G71" s="3">
        <v>16.710784785387698</v>
      </c>
      <c r="H71" s="3">
        <v>16.439794366722499</v>
      </c>
      <c r="I71" s="3">
        <v>17.301870601546</v>
      </c>
      <c r="J71" s="3">
        <v>16.5686900669041</v>
      </c>
      <c r="K71" s="3">
        <v>16.618609985464701</v>
      </c>
      <c r="L71" s="3">
        <v>16.730353723273598</v>
      </c>
      <c r="M71" s="3">
        <v>14.4162277393023</v>
      </c>
      <c r="N71" s="3">
        <v>16.234814341457199</v>
      </c>
      <c r="O71" s="3">
        <v>23.421718721895999</v>
      </c>
      <c r="P71" s="3">
        <v>13.808468185782401</v>
      </c>
      <c r="Q71" s="3">
        <v>14.0636917842066</v>
      </c>
      <c r="R71" s="3">
        <v>16.653292947411899</v>
      </c>
      <c r="S71" s="3">
        <v>9.2881748472056795</v>
      </c>
      <c r="T71" s="3">
        <v>15.0822936017193</v>
      </c>
      <c r="U71" s="3">
        <v>15.5129745550361</v>
      </c>
      <c r="V71" s="3">
        <v>18.323938874438401</v>
      </c>
    </row>
    <row r="72" spans="1:22" x14ac:dyDescent="0.35">
      <c r="A72" s="2">
        <v>43907</v>
      </c>
      <c r="B72" s="3">
        <v>14.052749016280501</v>
      </c>
      <c r="C72" s="3">
        <v>14.942650690881299</v>
      </c>
      <c r="D72" s="3">
        <v>14.3635417704284</v>
      </c>
      <c r="E72" s="3">
        <v>12.4553742301459</v>
      </c>
      <c r="F72" s="3">
        <v>9.3740181658921706</v>
      </c>
      <c r="G72" s="3">
        <v>15.9288422559569</v>
      </c>
      <c r="H72" s="3">
        <v>15.9086049388105</v>
      </c>
      <c r="I72" s="3">
        <v>15.8302470670547</v>
      </c>
      <c r="J72" s="3">
        <v>14.693360717271499</v>
      </c>
      <c r="K72" s="3">
        <v>14.5756941013447</v>
      </c>
      <c r="L72" s="3">
        <v>16.3301373029038</v>
      </c>
      <c r="M72" s="3">
        <v>12.083684991337901</v>
      </c>
      <c r="N72" s="3">
        <v>11.6765700169993</v>
      </c>
      <c r="O72" s="3">
        <v>20.4015111254541</v>
      </c>
      <c r="P72" s="3">
        <v>12.7713815437739</v>
      </c>
      <c r="Q72" s="3">
        <v>13.569224190701799</v>
      </c>
      <c r="R72" s="3">
        <v>14.326091115340001</v>
      </c>
      <c r="S72" s="3">
        <v>7.7803358620565701</v>
      </c>
      <c r="T72" s="3">
        <v>13.867713243667801</v>
      </c>
      <c r="U72" s="3">
        <v>14.6860336917856</v>
      </c>
      <c r="V72" s="3">
        <v>17.007994784076999</v>
      </c>
    </row>
    <row r="73" spans="1:22" x14ac:dyDescent="0.35">
      <c r="A73" s="2">
        <v>43938</v>
      </c>
      <c r="B73" s="3">
        <v>14.1100327633416</v>
      </c>
      <c r="C73" s="3">
        <v>15.0457315775878</v>
      </c>
      <c r="D73" s="3">
        <v>14.224886242953101</v>
      </c>
      <c r="E73" s="3">
        <v>12.780634804401499</v>
      </c>
      <c r="F73" s="3">
        <v>10.235002675318899</v>
      </c>
      <c r="G73" s="3">
        <v>15.9093974125302</v>
      </c>
      <c r="H73" s="3">
        <v>16.497478793933901</v>
      </c>
      <c r="I73" s="3">
        <v>16.302145492850698</v>
      </c>
      <c r="J73" s="3">
        <v>14.5430268556666</v>
      </c>
      <c r="K73" s="3">
        <v>14.7602238011018</v>
      </c>
      <c r="L73" s="3">
        <v>16.4812076832368</v>
      </c>
      <c r="M73" s="3">
        <v>12.1803069441946</v>
      </c>
      <c r="N73" s="3">
        <v>11.9187737642511</v>
      </c>
      <c r="O73" s="3">
        <v>20.601763659391501</v>
      </c>
      <c r="P73" s="3">
        <v>13.1345031531165</v>
      </c>
      <c r="Q73" s="3">
        <v>13.6508831962907</v>
      </c>
      <c r="R73" s="3">
        <v>15.201273095515299</v>
      </c>
      <c r="S73" s="3">
        <v>7.8216034559652696</v>
      </c>
      <c r="T73" s="3">
        <v>15.1785186710938</v>
      </c>
      <c r="U73" s="3">
        <v>15.186611029729599</v>
      </c>
      <c r="V73" s="3">
        <v>17.501959423643399</v>
      </c>
    </row>
    <row r="74" spans="1:22" x14ac:dyDescent="0.35">
      <c r="A74" s="2">
        <v>43966</v>
      </c>
      <c r="B74" s="3">
        <v>14.316146389209299</v>
      </c>
      <c r="C74" s="3">
        <v>15.1787104354596</v>
      </c>
      <c r="D74" s="3">
        <v>14.441164378239399</v>
      </c>
      <c r="E74" s="3">
        <v>13.35887810385</v>
      </c>
      <c r="F74" s="3">
        <v>10.781539614378801</v>
      </c>
      <c r="G74" s="3">
        <v>16.910335410191401</v>
      </c>
      <c r="H74" s="3">
        <v>16.7282619981323</v>
      </c>
      <c r="I74" s="3">
        <v>16.494067463461999</v>
      </c>
      <c r="J74" s="3">
        <v>15.820528752572001</v>
      </c>
      <c r="K74" s="3">
        <v>14.890140697701099</v>
      </c>
      <c r="L74" s="3">
        <v>17.546591678923399</v>
      </c>
      <c r="M74" s="3">
        <v>12.3519842656675</v>
      </c>
      <c r="N74" s="3">
        <v>12.065572027965899</v>
      </c>
      <c r="O74" s="3">
        <v>21.125522662278399</v>
      </c>
      <c r="P74" s="3">
        <v>13.2547930760095</v>
      </c>
      <c r="Q74" s="3">
        <v>14.216855957327301</v>
      </c>
      <c r="R74" s="3">
        <v>16.489982119921802</v>
      </c>
      <c r="S74" s="3">
        <v>8.1655443115511996</v>
      </c>
      <c r="T74" s="3">
        <v>16.095149074736401</v>
      </c>
      <c r="U74" s="3">
        <v>15.261020728303</v>
      </c>
      <c r="V74" s="3">
        <v>18.241245141456499</v>
      </c>
    </row>
    <row r="75" spans="1:22" x14ac:dyDescent="0.35">
      <c r="A75" s="2">
        <v>43999</v>
      </c>
      <c r="B75" s="3">
        <v>14.658724260304201</v>
      </c>
      <c r="C75" s="3">
        <v>16.683146526627102</v>
      </c>
      <c r="D75" s="3">
        <v>16.556742320535999</v>
      </c>
      <c r="E75" s="3">
        <v>15.217978650160299</v>
      </c>
      <c r="F75" s="3">
        <v>12.0666675616063</v>
      </c>
      <c r="G75" s="3">
        <v>19.500141822791502</v>
      </c>
      <c r="H75" s="3">
        <v>18.580039305007801</v>
      </c>
      <c r="I75" s="3">
        <v>17.056905080792902</v>
      </c>
      <c r="J75" s="3">
        <v>17.402668663579501</v>
      </c>
      <c r="K75" s="3">
        <v>15.409776008645601</v>
      </c>
      <c r="L75" s="3">
        <v>19.916448269677598</v>
      </c>
      <c r="M75" s="3">
        <v>12.917321931807701</v>
      </c>
      <c r="N75" s="3">
        <v>14.1519241167793</v>
      </c>
      <c r="O75" s="3">
        <v>22.820859604151501</v>
      </c>
      <c r="P75" s="3">
        <v>14.0377273738263</v>
      </c>
      <c r="Q75" s="3">
        <v>14.771822015543</v>
      </c>
      <c r="R75" s="3">
        <v>18.090383137318501</v>
      </c>
      <c r="S75" s="3">
        <v>9.1964218401790792</v>
      </c>
      <c r="T75" s="3">
        <v>17.2452142473871</v>
      </c>
      <c r="U75" s="3">
        <v>16.1725680871108</v>
      </c>
      <c r="V75" s="3">
        <v>19.3447189547446</v>
      </c>
    </row>
    <row r="76" spans="1:22" x14ac:dyDescent="0.35">
      <c r="A76" s="2">
        <v>44029</v>
      </c>
      <c r="B76" s="3">
        <v>15.8162180219195</v>
      </c>
      <c r="C76" s="3">
        <v>17.2611759547868</v>
      </c>
      <c r="D76" s="3">
        <v>17.231997121913899</v>
      </c>
      <c r="E76" s="3">
        <v>15.759421888146999</v>
      </c>
      <c r="F76" s="3">
        <v>11.8939321850208</v>
      </c>
      <c r="G76" s="3">
        <v>22.456307793024902</v>
      </c>
      <c r="H76" s="3">
        <v>19.542504349580199</v>
      </c>
      <c r="I76" s="3">
        <v>17.572263807066999</v>
      </c>
      <c r="J76" s="3">
        <v>18.331731817576902</v>
      </c>
      <c r="K76" s="3">
        <v>15.576454990296799</v>
      </c>
      <c r="L76" s="3">
        <v>31.431541160576501</v>
      </c>
      <c r="M76" s="3">
        <v>13.4566174648781</v>
      </c>
      <c r="N76" s="3">
        <v>15.149413217094599</v>
      </c>
      <c r="O76" s="3">
        <v>24.438067109461699</v>
      </c>
      <c r="P76" s="3">
        <v>14.850449565298799</v>
      </c>
      <c r="Q76" s="3">
        <v>15.5187134613235</v>
      </c>
      <c r="R76" s="3">
        <v>18.864262255187899</v>
      </c>
      <c r="S76" s="3">
        <v>9.6985577341409108</v>
      </c>
      <c r="T76" s="3">
        <v>18.0935115879413</v>
      </c>
      <c r="U76" s="3">
        <v>16.558432544673501</v>
      </c>
      <c r="V76" s="3">
        <v>19.799341257520101</v>
      </c>
    </row>
    <row r="77" spans="1:22" x14ac:dyDescent="0.35">
      <c r="A77" s="2">
        <v>44060</v>
      </c>
      <c r="B77" s="3">
        <v>16.6103001647916</v>
      </c>
      <c r="C77" s="3">
        <v>19.378092307964501</v>
      </c>
      <c r="D77" s="3">
        <v>18.400477223019699</v>
      </c>
      <c r="E77" s="3">
        <v>17.9478560523821</v>
      </c>
      <c r="F77" s="3">
        <v>12.7109430646617</v>
      </c>
      <c r="G77" s="3">
        <v>29.408648744225601</v>
      </c>
      <c r="H77" s="3">
        <v>19.618921721542499</v>
      </c>
      <c r="I77" s="3">
        <v>17.8983119538496</v>
      </c>
      <c r="J77" s="3">
        <v>20.854905555000201</v>
      </c>
      <c r="K77" s="3">
        <v>16.359102451122901</v>
      </c>
      <c r="L77" s="3">
        <v>33.961034521374302</v>
      </c>
      <c r="M77" s="3">
        <v>13.527477518747</v>
      </c>
      <c r="N77" s="3">
        <v>15.0591856759218</v>
      </c>
      <c r="O77" s="3">
        <v>25.475087807937001</v>
      </c>
      <c r="P77" s="3">
        <v>15.3956532884265</v>
      </c>
      <c r="Q77" s="3">
        <v>16.139699348913901</v>
      </c>
      <c r="R77" s="3">
        <v>20.128830801612899</v>
      </c>
      <c r="S77" s="3">
        <v>9.7445021778097995</v>
      </c>
      <c r="T77" s="3">
        <v>16.1199509107424</v>
      </c>
      <c r="U77" s="3">
        <v>16.779299471529601</v>
      </c>
      <c r="V77" s="3">
        <v>20.798346232994401</v>
      </c>
    </row>
    <row r="78" spans="1:22" x14ac:dyDescent="0.35">
      <c r="A78" s="2">
        <v>44091</v>
      </c>
      <c r="B78" s="3">
        <v>16.847386030786598</v>
      </c>
      <c r="C78" s="3">
        <v>19.250890692661901</v>
      </c>
      <c r="D78" s="3">
        <v>18.2727907926607</v>
      </c>
      <c r="E78" s="3">
        <v>18.612699334237998</v>
      </c>
      <c r="F78" s="3">
        <v>12.7733154702594</v>
      </c>
      <c r="G78" s="3">
        <v>30.6096385904596</v>
      </c>
      <c r="H78" s="3">
        <v>20.017236531792399</v>
      </c>
      <c r="I78" s="3">
        <v>17.3195560437719</v>
      </c>
      <c r="J78" s="3">
        <v>19.7238732186382</v>
      </c>
      <c r="K78" s="3">
        <v>16.397585928270001</v>
      </c>
      <c r="L78" s="3">
        <v>31.829071253806799</v>
      </c>
      <c r="M78" s="3">
        <v>13.374381786173</v>
      </c>
      <c r="N78" s="3">
        <v>16.0026222080512</v>
      </c>
      <c r="O78" s="3">
        <v>26.0500386027094</v>
      </c>
      <c r="P78" s="3">
        <v>15.773120084380899</v>
      </c>
      <c r="Q78" s="3">
        <v>16.0853866275543</v>
      </c>
      <c r="R78" s="3">
        <v>21.108658248753599</v>
      </c>
      <c r="S78" s="3">
        <v>10.106145235848301</v>
      </c>
      <c r="T78" s="3">
        <v>17.7012964597048</v>
      </c>
      <c r="U78" s="3">
        <v>18.086253966496098</v>
      </c>
      <c r="V78" s="3">
        <v>24.3307970172491</v>
      </c>
    </row>
    <row r="79" spans="1:22" x14ac:dyDescent="0.35">
      <c r="A79" s="2">
        <v>44120</v>
      </c>
      <c r="B79" s="3">
        <v>17.5649416980987</v>
      </c>
      <c r="C79" s="3">
        <v>19.634661406386702</v>
      </c>
      <c r="D79" s="3">
        <v>19.453975620600701</v>
      </c>
      <c r="E79" s="3">
        <v>19.744702911218202</v>
      </c>
      <c r="F79" s="3">
        <v>14.1949215565114</v>
      </c>
      <c r="G79" s="3">
        <v>36.915249027220398</v>
      </c>
      <c r="H79" s="3">
        <v>20.5260640048784</v>
      </c>
      <c r="I79" s="3">
        <v>17.055744140824899</v>
      </c>
      <c r="J79" s="3">
        <v>20.4367624213107</v>
      </c>
      <c r="K79" s="3">
        <v>15.9082271186835</v>
      </c>
      <c r="L79" s="3">
        <v>30.752661181935501</v>
      </c>
      <c r="M79" s="3">
        <v>13.2248692581702</v>
      </c>
      <c r="N79" s="3">
        <v>14.373361770393499</v>
      </c>
      <c r="O79" s="3">
        <v>26.567254734608198</v>
      </c>
      <c r="P79" s="3">
        <v>16.702456105297902</v>
      </c>
      <c r="Q79" s="3">
        <v>16.7459075798021</v>
      </c>
      <c r="R79" s="3">
        <v>21.436151072271102</v>
      </c>
      <c r="S79" s="3">
        <v>11.067996125613799</v>
      </c>
      <c r="T79" s="3">
        <v>16.0249897792837</v>
      </c>
      <c r="U79" s="3">
        <v>18.683190278904501</v>
      </c>
      <c r="V79" s="3">
        <v>25.991856147699799</v>
      </c>
    </row>
    <row r="80" spans="1:22" x14ac:dyDescent="0.35">
      <c r="A80" s="2">
        <v>44152</v>
      </c>
      <c r="B80" s="3">
        <v>18.013393016515199</v>
      </c>
      <c r="C80" s="3">
        <v>22.241717142033998</v>
      </c>
      <c r="D80" s="3">
        <v>22.234780763304698</v>
      </c>
      <c r="E80" s="3">
        <v>24.430688202719399</v>
      </c>
      <c r="F80" s="3">
        <v>19.247404079232801</v>
      </c>
      <c r="G80" s="3">
        <v>42.989344236052197</v>
      </c>
      <c r="H80" s="3">
        <v>21.0820887159474</v>
      </c>
      <c r="I80" s="3">
        <v>17.306948422701101</v>
      </c>
      <c r="J80" s="3">
        <v>23.704761978740098</v>
      </c>
      <c r="K80" s="3">
        <v>16.983218909546402</v>
      </c>
      <c r="L80" s="3">
        <v>31.120631750360399</v>
      </c>
      <c r="M80" s="3">
        <v>13.7179041573382</v>
      </c>
      <c r="N80" s="3">
        <v>15.6589391042007</v>
      </c>
      <c r="O80" s="3">
        <v>27.386640314588998</v>
      </c>
      <c r="P80" s="3">
        <v>16.8446581444549</v>
      </c>
      <c r="Q80" s="3">
        <v>17.435711984076299</v>
      </c>
      <c r="R80" s="3">
        <v>22.634208780250098</v>
      </c>
      <c r="S80" s="3">
        <v>12.384938257250001</v>
      </c>
      <c r="T80" s="3">
        <v>25.9998097728209</v>
      </c>
      <c r="U80" s="3">
        <v>19.0737923533583</v>
      </c>
      <c r="V80" s="3">
        <v>27.228412821412199</v>
      </c>
    </row>
    <row r="81" spans="1:22" x14ac:dyDescent="0.35">
      <c r="A81" s="2">
        <v>44182</v>
      </c>
      <c r="B81" s="3">
        <v>19.1992756568822</v>
      </c>
      <c r="C81" s="3">
        <v>24.413765522541599</v>
      </c>
      <c r="D81" s="3">
        <v>26.180059012054699</v>
      </c>
      <c r="E81" s="3">
        <v>25.058967099873001</v>
      </c>
      <c r="F81" s="3">
        <v>21.677221905005698</v>
      </c>
      <c r="G81" s="3">
        <v>53.057272808274902</v>
      </c>
      <c r="H81" s="3">
        <v>21.602880592312601</v>
      </c>
      <c r="I81" s="3">
        <v>17.772014897970699</v>
      </c>
      <c r="J81" s="3">
        <v>30.452759609456699</v>
      </c>
      <c r="K81" s="3">
        <v>18.772483022720198</v>
      </c>
      <c r="L81" s="3">
        <v>35.291615292688597</v>
      </c>
      <c r="M81" s="3">
        <v>14.0898996931013</v>
      </c>
      <c r="N81" s="3">
        <v>18.194135281342501</v>
      </c>
      <c r="O81" s="3">
        <v>32.638845689199101</v>
      </c>
      <c r="P81" s="3">
        <v>18.009007005440999</v>
      </c>
      <c r="Q81" s="3">
        <v>17.747608752878801</v>
      </c>
      <c r="R81" s="3">
        <v>25.6018756257176</v>
      </c>
      <c r="S81" s="3">
        <v>12.7254296203508</v>
      </c>
      <c r="T81" s="3">
        <v>24.577237932681602</v>
      </c>
      <c r="U81" s="3">
        <v>21.340241931661399</v>
      </c>
      <c r="V81" s="3">
        <v>28.277420036328799</v>
      </c>
    </row>
    <row r="82" spans="1:22" x14ac:dyDescent="0.35">
      <c r="A82" s="2">
        <v>44211</v>
      </c>
      <c r="B82" s="3">
        <v>21.0396373856195</v>
      </c>
      <c r="C82" s="3">
        <v>24.194277612830899</v>
      </c>
      <c r="D82" s="3">
        <v>25.8672002014711</v>
      </c>
      <c r="E82" s="3">
        <v>25.872724920081499</v>
      </c>
      <c r="F82" s="3">
        <v>22.4293400423986</v>
      </c>
      <c r="G82" s="3">
        <v>47.932832200564697</v>
      </c>
      <c r="H82" s="3">
        <v>20.908429476833302</v>
      </c>
      <c r="I82" s="3">
        <v>19.069233883764898</v>
      </c>
      <c r="J82" s="3">
        <v>32.349911357891003</v>
      </c>
      <c r="K82" s="3">
        <v>21.325884081850401</v>
      </c>
      <c r="L82" s="3">
        <v>31.062339287392</v>
      </c>
      <c r="M82" s="3">
        <v>13.8981592310036</v>
      </c>
      <c r="N82" s="3">
        <v>17.683584663706899</v>
      </c>
      <c r="O82" s="3">
        <v>33.956440675695603</v>
      </c>
      <c r="P82" s="3">
        <v>19.846632694203201</v>
      </c>
      <c r="Q82" s="3">
        <v>17.943869410739001</v>
      </c>
      <c r="R82" s="3">
        <v>28.323387509433601</v>
      </c>
      <c r="S82" s="3">
        <v>13.519965788780301</v>
      </c>
      <c r="T82" s="3">
        <v>24.8213893931689</v>
      </c>
      <c r="U82" s="3">
        <v>24.286227032733301</v>
      </c>
      <c r="V82" s="3">
        <v>29.140422519695299</v>
      </c>
    </row>
    <row r="83" spans="1:22" x14ac:dyDescent="0.35">
      <c r="A83" s="2">
        <v>44244</v>
      </c>
      <c r="B83" s="3">
        <v>22.2691297953602</v>
      </c>
      <c r="C83" s="3">
        <v>26.4022377310183</v>
      </c>
      <c r="D83" s="3">
        <v>24.394131447178999</v>
      </c>
      <c r="E83" s="3">
        <v>24.625371192726099</v>
      </c>
      <c r="F83" s="3">
        <v>15.714282050309199</v>
      </c>
      <c r="G83" s="3">
        <v>52.216626418185498</v>
      </c>
      <c r="H83" s="3">
        <v>19.534547212218801</v>
      </c>
      <c r="I83" s="3">
        <v>19.340826159979699</v>
      </c>
      <c r="J83" s="3">
        <v>29.304043449898899</v>
      </c>
      <c r="K83" s="3">
        <v>21.519691796874401</v>
      </c>
      <c r="L83" s="3">
        <v>28.169749005068802</v>
      </c>
      <c r="M83" s="3">
        <v>14.357430028424501</v>
      </c>
      <c r="N83" s="3">
        <v>18.0197758096445</v>
      </c>
      <c r="O83" s="3">
        <v>32.816105144799899</v>
      </c>
      <c r="P83" s="3">
        <v>22.215489647053602</v>
      </c>
      <c r="Q83" s="3">
        <v>16.602726704754801</v>
      </c>
      <c r="R83" s="3">
        <v>27.300034479448801</v>
      </c>
      <c r="S83" s="3">
        <v>12.2789976302974</v>
      </c>
      <c r="T83" s="3">
        <v>28.151926410160002</v>
      </c>
      <c r="U83" s="3">
        <v>24.7404782887537</v>
      </c>
      <c r="V83" s="3">
        <v>26.825505024524599</v>
      </c>
    </row>
    <row r="84" spans="1:22" x14ac:dyDescent="0.35">
      <c r="A84" s="2">
        <v>44272</v>
      </c>
      <c r="B84" s="3">
        <v>19.841272315182302</v>
      </c>
      <c r="C84" s="3">
        <v>31.620924736317001</v>
      </c>
      <c r="D84" s="3">
        <v>23.732982185783101</v>
      </c>
      <c r="E84" s="3">
        <v>22.512495892948198</v>
      </c>
      <c r="F84" s="3">
        <v>16.848955072331702</v>
      </c>
      <c r="G84" s="3">
        <v>64.809418464227605</v>
      </c>
      <c r="H84" s="3">
        <v>19.5535245741615</v>
      </c>
      <c r="I84" s="3">
        <v>18.4742402373357</v>
      </c>
      <c r="J84" s="3">
        <v>26.927899176223999</v>
      </c>
      <c r="K84" s="3">
        <v>20.090465319381298</v>
      </c>
      <c r="L84" s="3">
        <v>19.979994034753702</v>
      </c>
      <c r="M84" s="3">
        <v>13.458835640335</v>
      </c>
      <c r="N84" s="3">
        <v>17.6340050759209</v>
      </c>
      <c r="O84" s="3">
        <v>30.741517663341899</v>
      </c>
      <c r="P84" s="3">
        <v>19.631032264716598</v>
      </c>
      <c r="Q84" s="3">
        <v>16.7571720976118</v>
      </c>
      <c r="R84" s="3">
        <v>27.387410948141302</v>
      </c>
      <c r="S84" s="3">
        <v>11.4003255626639</v>
      </c>
      <c r="T84" s="3">
        <v>26.977113564444402</v>
      </c>
      <c r="U84" s="3">
        <v>24.1062559333125</v>
      </c>
      <c r="V84" s="3">
        <v>26.287263475626698</v>
      </c>
    </row>
    <row r="85" spans="1:22" x14ac:dyDescent="0.35">
      <c r="A85" s="2">
        <v>44302</v>
      </c>
      <c r="B85" s="3">
        <v>19.391078744508</v>
      </c>
      <c r="C85" s="3">
        <v>29.686173727253799</v>
      </c>
      <c r="D85" s="3">
        <v>23.007538389882299</v>
      </c>
      <c r="E85" s="3">
        <v>21.824873183026298</v>
      </c>
      <c r="F85" s="3">
        <v>16.4644113474912</v>
      </c>
      <c r="G85" s="3">
        <v>58.975130527219697</v>
      </c>
      <c r="H85" s="3">
        <v>18.9745893338077</v>
      </c>
      <c r="I85" s="3">
        <v>18.115523633520699</v>
      </c>
      <c r="J85" s="3">
        <v>25.8392919431971</v>
      </c>
      <c r="K85" s="3">
        <v>19.465257507742098</v>
      </c>
      <c r="L85" s="3">
        <v>18.728429388800102</v>
      </c>
      <c r="M85" s="3">
        <v>13.1118251379309</v>
      </c>
      <c r="N85" s="3">
        <v>17.429405487856201</v>
      </c>
      <c r="O85" s="3">
        <v>29.954823739943201</v>
      </c>
      <c r="P85" s="3">
        <v>19.2318232622656</v>
      </c>
      <c r="Q85" s="3">
        <v>16.643532345163401</v>
      </c>
      <c r="R85" s="3">
        <v>26.521850637595101</v>
      </c>
      <c r="S85" s="3">
        <v>10.7459625067498</v>
      </c>
      <c r="T85" s="3">
        <v>25.545845706134099</v>
      </c>
      <c r="U85" s="3">
        <v>23.561182004312201</v>
      </c>
      <c r="V85" s="3">
        <v>25.683617660799801</v>
      </c>
    </row>
    <row r="86" spans="1:22" x14ac:dyDescent="0.35">
      <c r="A86" s="2">
        <v>44333</v>
      </c>
      <c r="B86" s="3">
        <v>19.319296362928899</v>
      </c>
      <c r="C86" s="3">
        <v>26.735221610842299</v>
      </c>
      <c r="D86" s="3">
        <v>22.0347526814408</v>
      </c>
      <c r="E86" s="3">
        <v>21.115687220233301</v>
      </c>
      <c r="F86" s="3">
        <v>16.3653451285054</v>
      </c>
      <c r="G86" s="3">
        <v>53.429078716989601</v>
      </c>
      <c r="H86" s="3">
        <v>18.256198096527498</v>
      </c>
      <c r="I86" s="3">
        <v>16.725662956411401</v>
      </c>
      <c r="J86" s="3">
        <v>24.5225793364704</v>
      </c>
      <c r="K86" s="3">
        <v>17.797574690407099</v>
      </c>
      <c r="L86" s="3">
        <v>17.551218674261101</v>
      </c>
      <c r="M86" s="3">
        <v>12.611084873048</v>
      </c>
      <c r="N86" s="3">
        <v>14.912130519042</v>
      </c>
      <c r="O86" s="3">
        <v>29.304597846047201</v>
      </c>
      <c r="P86" s="3">
        <v>18.670647182827601</v>
      </c>
      <c r="Q86" s="3">
        <v>16.397325687083001</v>
      </c>
      <c r="R86" s="3">
        <v>25.4492275261494</v>
      </c>
      <c r="S86" s="3">
        <v>10.2879999493833</v>
      </c>
      <c r="T86" s="3">
        <v>24.263395908444799</v>
      </c>
      <c r="U86" s="3">
        <v>22.630036584771801</v>
      </c>
      <c r="V86" s="3">
        <v>25.028972159597199</v>
      </c>
    </row>
    <row r="87" spans="1:22" x14ac:dyDescent="0.35">
      <c r="A87" s="2">
        <v>44364</v>
      </c>
      <c r="B87" s="3">
        <v>19.092369032704301</v>
      </c>
      <c r="C87" s="3">
        <v>24.686866721023598</v>
      </c>
      <c r="D87" s="3">
        <v>21.402994849889801</v>
      </c>
      <c r="E87" s="3">
        <v>21.590660844468101</v>
      </c>
      <c r="F87" s="3">
        <v>15.792458046573399</v>
      </c>
      <c r="G87" s="3">
        <v>46.338050749072202</v>
      </c>
      <c r="H87" s="3">
        <v>17.639366821615202</v>
      </c>
      <c r="I87" s="3">
        <v>16.738522570555801</v>
      </c>
      <c r="J87" s="3">
        <v>23.418534611837899</v>
      </c>
      <c r="K87" s="3">
        <v>17.0122009741185</v>
      </c>
      <c r="L87" s="3">
        <v>16.491365628688001</v>
      </c>
      <c r="M87" s="3">
        <v>12.2486981381594</v>
      </c>
      <c r="N87" s="3">
        <v>17.323888173035101</v>
      </c>
      <c r="O87" s="3">
        <v>29.217045915488999</v>
      </c>
      <c r="P87" s="3">
        <v>18.705656973342901</v>
      </c>
      <c r="Q87" s="3">
        <v>16.012043699656399</v>
      </c>
      <c r="R87" s="3">
        <v>24.3944596638189</v>
      </c>
      <c r="S87" s="3">
        <v>9.6676584143276099</v>
      </c>
      <c r="T87" s="3">
        <v>23.5946318751317</v>
      </c>
      <c r="U87" s="3">
        <v>22.908959693716099</v>
      </c>
      <c r="V87" s="3">
        <v>24.542458993895</v>
      </c>
    </row>
    <row r="88" spans="1:22" x14ac:dyDescent="0.35">
      <c r="A88" s="2">
        <v>44393</v>
      </c>
      <c r="B88" s="3">
        <v>18.731050481056201</v>
      </c>
      <c r="C88" s="3">
        <v>22.231837790895501</v>
      </c>
      <c r="D88" s="3">
        <v>20.434704490762201</v>
      </c>
      <c r="E88" s="3">
        <v>20.800259744987802</v>
      </c>
      <c r="F88" s="3">
        <v>15.006541301932799</v>
      </c>
      <c r="G88" s="3">
        <v>40.680187725624997</v>
      </c>
      <c r="H88" s="3">
        <v>16.8945048771355</v>
      </c>
      <c r="I88" s="3">
        <v>16.331476842038398</v>
      </c>
      <c r="J88" s="3">
        <v>22.061651768342902</v>
      </c>
      <c r="K88" s="3">
        <v>16.065944500447699</v>
      </c>
      <c r="L88" s="3">
        <v>15.0621870719129</v>
      </c>
      <c r="M88" s="3">
        <v>11.8052617392937</v>
      </c>
      <c r="N88" s="3">
        <v>16.092032149437401</v>
      </c>
      <c r="O88" s="3">
        <v>28.7942908096657</v>
      </c>
      <c r="P88" s="3">
        <v>18.212796639416901</v>
      </c>
      <c r="Q88" s="3">
        <v>15.5395206151795</v>
      </c>
      <c r="R88" s="3">
        <v>23.252079141929801</v>
      </c>
      <c r="S88" s="3">
        <v>9.0178572571468703</v>
      </c>
      <c r="T88" s="3">
        <v>22.252324961283801</v>
      </c>
      <c r="U88" s="3">
        <v>21.705739983647899</v>
      </c>
      <c r="V88" s="3">
        <v>23.680451641189698</v>
      </c>
    </row>
    <row r="89" spans="1:22" x14ac:dyDescent="0.35">
      <c r="A89" s="2">
        <v>44425</v>
      </c>
      <c r="B89" s="3">
        <v>17.987662977548201</v>
      </c>
      <c r="C89" s="3">
        <v>19.796391546720201</v>
      </c>
      <c r="D89" s="3">
        <v>19.916312650602599</v>
      </c>
      <c r="E89" s="3">
        <v>20.033132498070401</v>
      </c>
      <c r="F89" s="3">
        <v>14.464254567733301</v>
      </c>
      <c r="G89" s="3">
        <v>35.054696765444298</v>
      </c>
      <c r="H89" s="3">
        <v>16.2095316802626</v>
      </c>
      <c r="I89" s="3">
        <v>14.9429679796442</v>
      </c>
      <c r="J89" s="3">
        <v>20.691633391583899</v>
      </c>
      <c r="K89" s="3">
        <v>14.494065634884899</v>
      </c>
      <c r="L89" s="3">
        <v>13.2253930101325</v>
      </c>
      <c r="M89" s="3">
        <v>11.383317831638299</v>
      </c>
      <c r="N89" s="3">
        <v>15.827180359782099</v>
      </c>
      <c r="O89" s="3">
        <v>28.974951182794499</v>
      </c>
      <c r="P89" s="3">
        <v>16.654204880241</v>
      </c>
      <c r="Q89" s="3">
        <v>15.5322764461378</v>
      </c>
      <c r="R89" s="3">
        <v>22.108347557404599</v>
      </c>
      <c r="S89" s="3">
        <v>8.43646600760143</v>
      </c>
      <c r="T89" s="3">
        <v>21.388928094166602</v>
      </c>
      <c r="U89" s="3">
        <v>20.982462593360101</v>
      </c>
      <c r="V89" s="3">
        <v>23.468572935902401</v>
      </c>
    </row>
    <row r="90" spans="1:22" x14ac:dyDescent="0.35">
      <c r="A90" s="2">
        <v>44456</v>
      </c>
      <c r="B90" s="3">
        <v>17.979159951793001</v>
      </c>
      <c r="C90" s="3">
        <v>17.722131343341601</v>
      </c>
      <c r="D90" s="3">
        <v>19.330117265719402</v>
      </c>
      <c r="E90" s="3">
        <v>20.408542303877802</v>
      </c>
      <c r="F90" s="3">
        <v>13.7604588717401</v>
      </c>
      <c r="G90" s="3">
        <v>29.3783075142588</v>
      </c>
      <c r="H90" s="3">
        <v>15.892766560395099</v>
      </c>
      <c r="I90" s="3">
        <v>14.6331945276858</v>
      </c>
      <c r="J90" s="3">
        <v>19.190813240013199</v>
      </c>
      <c r="K90" s="3">
        <v>13.5337619346554</v>
      </c>
      <c r="L90" s="3">
        <v>11.535773073257101</v>
      </c>
      <c r="M90" s="3">
        <v>10.683562186063201</v>
      </c>
      <c r="N90" s="3">
        <v>14.088278876497499</v>
      </c>
      <c r="O90" s="3">
        <v>29.591617245990602</v>
      </c>
      <c r="P90" s="3">
        <v>16.386389542985899</v>
      </c>
      <c r="Q90" s="3">
        <v>15.355869524133301</v>
      </c>
      <c r="R90" s="3">
        <v>21.855422929201701</v>
      </c>
      <c r="S90" s="3">
        <v>7.7654357749481102</v>
      </c>
      <c r="T90" s="3">
        <v>20.330392814212701</v>
      </c>
      <c r="U90" s="3">
        <v>20.3968135375294</v>
      </c>
      <c r="V90" s="3">
        <v>22.631421495371399</v>
      </c>
    </row>
    <row r="91" spans="1:22" x14ac:dyDescent="0.35">
      <c r="A91" s="2">
        <v>44484</v>
      </c>
      <c r="B91" s="3">
        <v>17.980477667766198</v>
      </c>
      <c r="C91" s="3">
        <v>14.978317672133899</v>
      </c>
      <c r="D91" s="3">
        <v>19.705349565158102</v>
      </c>
      <c r="E91" s="3">
        <v>21.112065826372401</v>
      </c>
      <c r="F91" s="3">
        <v>14.1096947131827</v>
      </c>
      <c r="G91" s="3">
        <v>25.202364003996902</v>
      </c>
      <c r="H91" s="3">
        <v>15.6926394054864</v>
      </c>
      <c r="I91" s="3">
        <v>13.7219745356284</v>
      </c>
      <c r="J91" s="3">
        <v>17.900211056450001</v>
      </c>
      <c r="K91" s="3">
        <v>12.306327278518999</v>
      </c>
      <c r="L91" s="3">
        <v>10.4546187386144</v>
      </c>
      <c r="M91" s="3">
        <v>10.907343518051301</v>
      </c>
      <c r="N91" s="3">
        <v>14.2678043406948</v>
      </c>
      <c r="O91" s="3">
        <v>29.818151009228998</v>
      </c>
      <c r="P91" s="3">
        <v>16.189050632744401</v>
      </c>
      <c r="Q91" s="3">
        <v>15.532238860052701</v>
      </c>
      <c r="R91" s="3">
        <v>21.074943408059301</v>
      </c>
      <c r="S91" s="3">
        <v>7.1287738445063296</v>
      </c>
      <c r="T91" s="3">
        <v>19.0934640380883</v>
      </c>
      <c r="U91" s="3">
        <v>20.144972706226099</v>
      </c>
      <c r="V91" s="3">
        <v>22.250845602065901</v>
      </c>
    </row>
    <row r="92" spans="1:22" x14ac:dyDescent="0.35">
      <c r="A92" s="2">
        <v>44517</v>
      </c>
      <c r="B92" s="3">
        <v>17.846505071509899</v>
      </c>
      <c r="C92" s="3">
        <v>12.5747822636612</v>
      </c>
      <c r="D92" s="3">
        <v>18.194809025760399</v>
      </c>
      <c r="E92" s="3">
        <v>20.517624815196701</v>
      </c>
      <c r="F92" s="3">
        <v>12.9834720538</v>
      </c>
      <c r="G92" s="3">
        <v>18.7954246628194</v>
      </c>
      <c r="H92" s="3">
        <v>14.624811024607</v>
      </c>
      <c r="I92" s="3">
        <v>13.578077115831899</v>
      </c>
      <c r="J92" s="3">
        <v>16.388165744022398</v>
      </c>
      <c r="K92" s="3">
        <v>10.9550222137488</v>
      </c>
      <c r="L92" s="3">
        <v>8.3111630347864693</v>
      </c>
      <c r="M92" s="3">
        <v>10.773307423027999</v>
      </c>
      <c r="N92" s="3">
        <v>17.0214731030647</v>
      </c>
      <c r="O92" s="3">
        <v>29.169436305382</v>
      </c>
      <c r="P92" s="3">
        <v>15.792015874818199</v>
      </c>
      <c r="Q92" s="3">
        <v>15.619268834653999</v>
      </c>
      <c r="R92" s="3">
        <v>20.2490940427118</v>
      </c>
      <c r="S92" s="3">
        <v>7.2381823936776604</v>
      </c>
      <c r="T92" s="3">
        <v>19.111360133913202</v>
      </c>
      <c r="U92" s="3">
        <v>19.908217807616399</v>
      </c>
      <c r="V92" s="3">
        <v>21.3861587432487</v>
      </c>
    </row>
    <row r="93" spans="1:22" x14ac:dyDescent="0.35">
      <c r="A93" s="2">
        <v>44547</v>
      </c>
      <c r="B93" s="3">
        <v>18.356430869127699</v>
      </c>
      <c r="C93" s="3">
        <v>10.304767456444001</v>
      </c>
      <c r="D93" s="3">
        <v>17.138532274678902</v>
      </c>
      <c r="E93" s="3">
        <v>20.0146997791466</v>
      </c>
      <c r="F93" s="3">
        <v>10.5524461947448</v>
      </c>
      <c r="G93" s="3">
        <v>13.502458265153701</v>
      </c>
      <c r="H93" s="3">
        <v>15.0916243126666</v>
      </c>
      <c r="I93" s="3">
        <v>12.9295509699429</v>
      </c>
      <c r="J93" s="3">
        <v>15.654731648184001</v>
      </c>
      <c r="K93" s="3">
        <v>10.1204106563226</v>
      </c>
      <c r="L93" s="3">
        <v>7.2540063390758096</v>
      </c>
      <c r="M93" s="3">
        <v>10.3771504584901</v>
      </c>
      <c r="N93" s="3">
        <v>12.6848068054663</v>
      </c>
      <c r="O93" s="3">
        <v>28.079795065904001</v>
      </c>
      <c r="P93" s="3">
        <v>14.240803192582501</v>
      </c>
      <c r="Q93" s="3">
        <v>14.91549823655</v>
      </c>
      <c r="R93" s="3">
        <v>19.131123708747399</v>
      </c>
      <c r="S93" s="3">
        <v>7.7924289167310201</v>
      </c>
      <c r="T93" s="3">
        <v>18.078960449214399</v>
      </c>
      <c r="U93" s="3">
        <v>19.376303948335899</v>
      </c>
      <c r="V93" s="3">
        <v>19.821298043888898</v>
      </c>
    </row>
    <row r="94" spans="1:22" x14ac:dyDescent="0.35">
      <c r="A94" s="2">
        <v>44575</v>
      </c>
      <c r="B94" s="3">
        <v>17.242668419349901</v>
      </c>
      <c r="C94" s="3">
        <v>9.4357030743620491</v>
      </c>
      <c r="D94" s="3">
        <v>17.088690075917</v>
      </c>
      <c r="E94" s="3">
        <v>19.673208955629299</v>
      </c>
      <c r="F94" s="3">
        <v>11.0745459609684</v>
      </c>
      <c r="G94" s="3">
        <v>12.5971454028578</v>
      </c>
      <c r="H94" s="3">
        <v>15.4267766079835</v>
      </c>
      <c r="I94" s="3">
        <v>13.0897534660554</v>
      </c>
      <c r="J94" s="3">
        <v>15.4189283931688</v>
      </c>
      <c r="K94" s="3">
        <v>9.4676876812473996</v>
      </c>
      <c r="L94" s="3">
        <v>6.7113460805689602</v>
      </c>
      <c r="M94" s="3">
        <v>10.7724890167641</v>
      </c>
      <c r="N94" s="3">
        <v>13.6498500862174</v>
      </c>
      <c r="O94" s="3">
        <v>29.6723028308094</v>
      </c>
      <c r="P94" s="3">
        <v>14.277597450301201</v>
      </c>
      <c r="Q94" s="3">
        <v>15.375773401657501</v>
      </c>
      <c r="R94" s="3">
        <v>19.243636426142299</v>
      </c>
      <c r="S94" s="3">
        <v>7.2191462977110996</v>
      </c>
      <c r="T94" s="3">
        <v>16.548878539387601</v>
      </c>
      <c r="U94" s="3">
        <v>17.815042441381799</v>
      </c>
      <c r="V94" s="3">
        <v>20.936193950180598</v>
      </c>
    </row>
    <row r="95" spans="1:22" x14ac:dyDescent="0.35">
      <c r="A95" s="2">
        <v>44609</v>
      </c>
      <c r="B95" s="3">
        <v>16.6917584587082</v>
      </c>
      <c r="C95" s="3">
        <v>9.5067105130952001</v>
      </c>
      <c r="D95" s="3">
        <v>17.252861173872901</v>
      </c>
      <c r="E95" s="3">
        <v>19.787539456515301</v>
      </c>
      <c r="F95" s="3">
        <v>10.6440974543849</v>
      </c>
      <c r="G95" s="3">
        <v>12.5209153485096</v>
      </c>
      <c r="H95" s="3">
        <v>15.816337568278399</v>
      </c>
      <c r="I95" s="3">
        <v>12.8455753710977</v>
      </c>
      <c r="J95" s="3">
        <v>15.042944086068299</v>
      </c>
      <c r="K95" s="3">
        <v>9.4275604213466497</v>
      </c>
      <c r="L95" s="3">
        <v>7.1089177308803402</v>
      </c>
      <c r="M95" s="3">
        <v>11.215395385966399</v>
      </c>
      <c r="N95" s="3">
        <v>-186.45925007885299</v>
      </c>
      <c r="O95" s="3">
        <v>27.416648542735899</v>
      </c>
      <c r="P95" s="3">
        <v>14.108325369660699</v>
      </c>
      <c r="Q95" s="3">
        <v>16.071857277039602</v>
      </c>
      <c r="R95" s="3">
        <v>19.248246998137901</v>
      </c>
      <c r="S95" s="3">
        <v>6.0662420038805198</v>
      </c>
      <c r="T95" s="3">
        <v>16.893840248145001</v>
      </c>
      <c r="U95" s="3">
        <v>17.082460841662702</v>
      </c>
      <c r="V95" s="3">
        <v>21.4063005878862</v>
      </c>
    </row>
    <row r="96" spans="1:22" x14ac:dyDescent="0.35">
      <c r="A96" s="2">
        <v>44637</v>
      </c>
      <c r="B96" s="3">
        <v>16.311492207637301</v>
      </c>
      <c r="C96" s="3">
        <v>9.8411251848672006</v>
      </c>
      <c r="D96" s="3">
        <v>17.307514110283599</v>
      </c>
      <c r="E96" s="3">
        <v>19.027798527276801</v>
      </c>
      <c r="F96" s="3">
        <v>9.8702586957695608</v>
      </c>
      <c r="G96" s="3">
        <v>13.514566956140801</v>
      </c>
      <c r="H96" s="3">
        <v>15.925999675300799</v>
      </c>
      <c r="I96" s="3">
        <v>12.3252054122371</v>
      </c>
      <c r="J96" s="3">
        <v>15.048149596151699</v>
      </c>
      <c r="K96" s="3">
        <v>9.2972890300206696</v>
      </c>
      <c r="L96" s="3">
        <v>7.01519259525974</v>
      </c>
      <c r="M96" s="3">
        <v>11.1514933308029</v>
      </c>
      <c r="N96" s="3">
        <v>-90.664948128055499</v>
      </c>
      <c r="O96" s="3">
        <v>26.348162377403501</v>
      </c>
      <c r="P96" s="3">
        <v>12.7960179334427</v>
      </c>
      <c r="Q96" s="3">
        <v>16.238698918003902</v>
      </c>
      <c r="R96" s="3">
        <v>18.8018616559436</v>
      </c>
      <c r="S96" s="3">
        <v>5.7639136966001603</v>
      </c>
      <c r="T96" s="3">
        <v>17.265673103121699</v>
      </c>
      <c r="U96" s="3">
        <v>16.3312135847804</v>
      </c>
      <c r="V96" s="3">
        <v>21.3450068939662</v>
      </c>
    </row>
    <row r="97" spans="1:22" x14ac:dyDescent="0.35">
      <c r="A97" s="2">
        <v>44665</v>
      </c>
      <c r="B97" s="3">
        <v>16.006235044554799</v>
      </c>
      <c r="C97" s="3">
        <v>9.7606128238652605</v>
      </c>
      <c r="D97" s="3">
        <v>16.9972750862763</v>
      </c>
      <c r="E97" s="3">
        <v>18.602693851313301</v>
      </c>
      <c r="F97" s="3">
        <v>9.5255754746146799</v>
      </c>
      <c r="G97" s="3">
        <v>12.895175194045599</v>
      </c>
      <c r="H97" s="3">
        <v>15.8697510194246</v>
      </c>
      <c r="I97" s="3">
        <v>12.2032928141357</v>
      </c>
      <c r="J97" s="3">
        <v>14.989207343237499</v>
      </c>
      <c r="K97" s="3">
        <v>9.3150946745523893</v>
      </c>
      <c r="L97" s="3">
        <v>6.9767846248138898</v>
      </c>
      <c r="M97" s="3">
        <v>10.8882809382589</v>
      </c>
      <c r="N97" s="3">
        <v>-80.658672954251003</v>
      </c>
      <c r="O97" s="3">
        <v>26.127060177707499</v>
      </c>
      <c r="P97" s="3">
        <v>12.671811623709001</v>
      </c>
      <c r="Q97" s="3">
        <v>16.110109825241601</v>
      </c>
      <c r="R97" s="3">
        <v>18.604213994874499</v>
      </c>
      <c r="S97" s="3">
        <v>5.8191219883411298</v>
      </c>
      <c r="T97" s="3">
        <v>17.408340740366899</v>
      </c>
      <c r="U97" s="3">
        <v>16.176293263379399</v>
      </c>
      <c r="V97" s="3">
        <v>21.342882352321801</v>
      </c>
    </row>
    <row r="98" spans="1:22" x14ac:dyDescent="0.35">
      <c r="A98" s="2">
        <v>44698</v>
      </c>
      <c r="B98" s="3">
        <v>15.669631294697099</v>
      </c>
      <c r="C98" s="3">
        <v>9.5278922789233196</v>
      </c>
      <c r="D98" s="3">
        <v>16.2516813575999</v>
      </c>
      <c r="E98" s="3">
        <v>17.723756072445902</v>
      </c>
      <c r="F98" s="3">
        <v>8.7470078606992896</v>
      </c>
      <c r="G98" s="3">
        <v>11.828568657371701</v>
      </c>
      <c r="H98" s="3">
        <v>15.630319703297401</v>
      </c>
      <c r="I98" s="3">
        <v>11.8942384804176</v>
      </c>
      <c r="J98" s="3">
        <v>14.527210099706799</v>
      </c>
      <c r="K98" s="3">
        <v>9.2269342575525606</v>
      </c>
      <c r="L98" s="3">
        <v>6.6289528958796504</v>
      </c>
      <c r="M98" s="3">
        <v>10.571911220901899</v>
      </c>
      <c r="N98" s="3">
        <v>-69.456189980523504</v>
      </c>
      <c r="O98" s="3">
        <v>25.15540289862</v>
      </c>
      <c r="P98" s="3">
        <v>12.5344481137665</v>
      </c>
      <c r="Q98" s="3">
        <v>15.4715816629147</v>
      </c>
      <c r="R98" s="3">
        <v>18.189295002478399</v>
      </c>
      <c r="S98" s="3">
        <v>5.3805253451438499</v>
      </c>
      <c r="T98" s="3">
        <v>16.784617158398799</v>
      </c>
      <c r="U98" s="3">
        <v>15.2941879895545</v>
      </c>
      <c r="V98" s="3">
        <v>20.3024904906766</v>
      </c>
    </row>
    <row r="99" spans="1:22" x14ac:dyDescent="0.35">
      <c r="A99" s="2">
        <v>44729</v>
      </c>
      <c r="B99" s="3">
        <v>15.8349323827909</v>
      </c>
      <c r="C99" s="3">
        <v>8.2155339574291695</v>
      </c>
      <c r="D99" s="3">
        <v>15.5724900958849</v>
      </c>
      <c r="E99" s="3">
        <v>17.182029115860999</v>
      </c>
      <c r="F99" s="3">
        <v>8.2073224847705202</v>
      </c>
      <c r="G99" s="3">
        <v>11.1419721010814</v>
      </c>
      <c r="H99" s="3">
        <v>15.188531773159401</v>
      </c>
      <c r="I99" s="3">
        <v>11.658930975836901</v>
      </c>
      <c r="J99" s="3">
        <v>13.8609256402419</v>
      </c>
      <c r="K99" s="3">
        <v>8.9300255085884697</v>
      </c>
      <c r="L99" s="3">
        <v>6.3385637175990901</v>
      </c>
      <c r="M99" s="3">
        <v>10.112455412348501</v>
      </c>
      <c r="N99" s="3">
        <v>-59.039505537568402</v>
      </c>
      <c r="O99" s="3">
        <v>24.2286242247432</v>
      </c>
      <c r="P99" s="3">
        <v>12.857271087071</v>
      </c>
      <c r="Q99" s="3">
        <v>14.8549474964332</v>
      </c>
      <c r="R99" s="3">
        <v>17.593433641407</v>
      </c>
      <c r="S99" s="3">
        <v>5.5322974376760996</v>
      </c>
      <c r="T99" s="3">
        <v>15.995289075193</v>
      </c>
      <c r="U99" s="3">
        <v>14.813528362879699</v>
      </c>
      <c r="V99" s="3">
        <v>19.4591547698789</v>
      </c>
    </row>
    <row r="100" spans="1:22" x14ac:dyDescent="0.35">
      <c r="A100" s="2">
        <v>44757</v>
      </c>
      <c r="B100" s="3">
        <v>15.563083172803699</v>
      </c>
      <c r="C100" s="3">
        <v>7.7132222656027301</v>
      </c>
      <c r="D100" s="3">
        <v>14.849259282006001</v>
      </c>
      <c r="E100" s="3">
        <v>16.504845089308599</v>
      </c>
      <c r="F100" s="3">
        <v>7.4373975467242603</v>
      </c>
      <c r="G100" s="3">
        <v>10.150368218489399</v>
      </c>
      <c r="H100" s="3">
        <v>14.9292693213864</v>
      </c>
      <c r="I100" s="3">
        <v>11.023643472388001</v>
      </c>
      <c r="J100" s="3">
        <v>13.555821517551401</v>
      </c>
      <c r="K100" s="3">
        <v>8.8550205707256904</v>
      </c>
      <c r="L100" s="3">
        <v>6.1527266767756803</v>
      </c>
      <c r="M100" s="3">
        <v>10.075033616358599</v>
      </c>
      <c r="N100" s="3">
        <v>-49.827136126472404</v>
      </c>
      <c r="O100" s="3">
        <v>24.400467499768101</v>
      </c>
      <c r="P100" s="3">
        <v>12.678093762464499</v>
      </c>
      <c r="Q100" s="3">
        <v>14.485685020291299</v>
      </c>
      <c r="R100" s="3">
        <v>17.2617064493577</v>
      </c>
      <c r="S100" s="3">
        <v>5.0726107946785897</v>
      </c>
      <c r="T100" s="3">
        <v>15.367980234541401</v>
      </c>
      <c r="U100" s="3">
        <v>13.964489976562</v>
      </c>
      <c r="V100" s="3">
        <v>18.7661248247855</v>
      </c>
    </row>
    <row r="101" spans="1:22" x14ac:dyDescent="0.35">
      <c r="A101" s="2">
        <v>44790</v>
      </c>
      <c r="B101" s="3">
        <v>15.363546542034699</v>
      </c>
      <c r="C101" s="3">
        <v>7.4976433604247603</v>
      </c>
      <c r="D101" s="3">
        <v>14.8826206793323</v>
      </c>
      <c r="E101" s="3">
        <v>16.533085407853001</v>
      </c>
      <c r="F101" s="3">
        <v>7.03229637073379</v>
      </c>
      <c r="G101" s="3">
        <v>10.0773400556112</v>
      </c>
      <c r="H101" s="3">
        <v>15.3586063553097</v>
      </c>
      <c r="I101" s="3">
        <v>11.400367719899499</v>
      </c>
      <c r="J101" s="3">
        <v>13.633803876079799</v>
      </c>
      <c r="K101" s="3">
        <v>9.1286038921846195</v>
      </c>
      <c r="L101" s="3">
        <v>6.31060227962202</v>
      </c>
      <c r="M101" s="3">
        <v>10.3885326905543</v>
      </c>
      <c r="N101" s="3">
        <v>-38.104146142220998</v>
      </c>
      <c r="O101" s="3">
        <v>26.070184700488898</v>
      </c>
      <c r="P101" s="3">
        <v>12.3879264077503</v>
      </c>
      <c r="Q101" s="3">
        <v>15.7726916503052</v>
      </c>
      <c r="R101" s="3">
        <v>17.3307912547676</v>
      </c>
      <c r="S101" s="3">
        <v>5.03566678259594</v>
      </c>
      <c r="T101" s="3">
        <v>15.740125343676899</v>
      </c>
      <c r="U101" s="3">
        <v>14.168452631763699</v>
      </c>
      <c r="V101" s="3">
        <v>19.189008841165801</v>
      </c>
    </row>
    <row r="102" spans="1:22" x14ac:dyDescent="0.35">
      <c r="A102" s="2">
        <v>44820</v>
      </c>
      <c r="B102" s="3">
        <v>14.6102415091</v>
      </c>
      <c r="C102" s="3">
        <v>7.8334626569185097</v>
      </c>
      <c r="D102" s="3">
        <v>14.631159932293199</v>
      </c>
      <c r="E102" s="3">
        <v>15.594404357793501</v>
      </c>
      <c r="F102" s="3">
        <v>6.5515430272526798</v>
      </c>
      <c r="G102" s="3">
        <v>9.3627917354252208</v>
      </c>
      <c r="H102" s="3">
        <v>15.0116207995748</v>
      </c>
      <c r="I102" s="3">
        <v>10.917180256878501</v>
      </c>
      <c r="J102" s="3">
        <v>13.005491996020501</v>
      </c>
      <c r="K102" s="3">
        <v>8.7367922486025993</v>
      </c>
      <c r="L102" s="3">
        <v>6.0358211559088</v>
      </c>
      <c r="M102" s="3">
        <v>9.6720331052238606</v>
      </c>
      <c r="N102" s="3">
        <v>-29.248034565278498</v>
      </c>
      <c r="O102" s="3">
        <v>25.567946666847099</v>
      </c>
      <c r="P102" s="3">
        <v>12.0975387323071</v>
      </c>
      <c r="Q102" s="3">
        <v>14.8805910269148</v>
      </c>
      <c r="R102" s="3">
        <v>16.840928969734101</v>
      </c>
      <c r="S102" s="3">
        <v>4.9046930523408498</v>
      </c>
      <c r="T102" s="3">
        <v>15.3590910877439</v>
      </c>
      <c r="U102" s="3">
        <v>13.5444573945525</v>
      </c>
      <c r="V102" s="3">
        <v>18.147854868836902</v>
      </c>
    </row>
    <row r="103" spans="1:22" x14ac:dyDescent="0.35">
      <c r="A103" s="2">
        <v>44851</v>
      </c>
      <c r="B103" s="3">
        <v>14.1566687195476</v>
      </c>
      <c r="C103" s="3">
        <v>7.1402446490460196</v>
      </c>
      <c r="D103" s="3">
        <v>13.5987582746753</v>
      </c>
      <c r="E103" s="3">
        <v>14.111871212525401</v>
      </c>
      <c r="F103" s="3">
        <v>6.5078194055590899</v>
      </c>
      <c r="G103" s="3">
        <v>9.2240867587725806</v>
      </c>
      <c r="H103" s="3">
        <v>14.3066886257392</v>
      </c>
      <c r="I103" s="3">
        <v>9.9490612824970999</v>
      </c>
      <c r="J103" s="3">
        <v>12.847520870933</v>
      </c>
      <c r="K103" s="3">
        <v>8.6216376353623705</v>
      </c>
      <c r="L103" s="3">
        <v>6.2004556927271599</v>
      </c>
      <c r="M103" s="3">
        <v>9.6494790822592407</v>
      </c>
      <c r="N103" s="3">
        <v>-18.633929786054601</v>
      </c>
      <c r="O103" s="3">
        <v>25.0511680380136</v>
      </c>
      <c r="P103" s="3">
        <v>11.0433453087903</v>
      </c>
      <c r="Q103" s="3">
        <v>14.036735717765101</v>
      </c>
      <c r="R103" s="3">
        <v>16.150253627242101</v>
      </c>
      <c r="S103" s="3">
        <v>5.0300368635003396</v>
      </c>
      <c r="T103" s="3">
        <v>14.1299807104999</v>
      </c>
      <c r="U103" s="3">
        <v>12.386401173975001</v>
      </c>
      <c r="V103" s="3">
        <v>17.2607332534104</v>
      </c>
    </row>
    <row r="104" spans="1:22" x14ac:dyDescent="0.35">
      <c r="A104" s="2">
        <v>44882</v>
      </c>
      <c r="B104" s="3">
        <v>14.1854622484905</v>
      </c>
      <c r="C104" s="3">
        <v>5.8996434489969696</v>
      </c>
      <c r="D104" s="3">
        <v>13.3210969033289</v>
      </c>
      <c r="E104" s="3">
        <v>13.9993059761194</v>
      </c>
      <c r="F104" s="3">
        <v>6.5378429787655099</v>
      </c>
      <c r="G104" s="3">
        <v>10.0401819379712</v>
      </c>
      <c r="H104" s="3">
        <v>14.668567856856299</v>
      </c>
      <c r="I104" s="3">
        <v>10.902228181141499</v>
      </c>
      <c r="J104" s="3">
        <v>13.6465536835177</v>
      </c>
      <c r="K104" s="3">
        <v>9.8376608528348104</v>
      </c>
      <c r="L104" s="3">
        <v>5.98142618876635</v>
      </c>
      <c r="M104" s="3">
        <v>10.21897044818</v>
      </c>
      <c r="N104" s="3">
        <v>-8.8441716121030094</v>
      </c>
      <c r="O104" s="3">
        <v>26.263752802506701</v>
      </c>
      <c r="P104" s="3">
        <v>11.7338113214179</v>
      </c>
      <c r="Q104" s="3">
        <v>13.807903599361</v>
      </c>
      <c r="R104" s="3">
        <v>16.5474964089479</v>
      </c>
      <c r="S104" s="3">
        <v>4.8657560457014304</v>
      </c>
      <c r="T104" s="3">
        <v>13.794167003881499</v>
      </c>
      <c r="U104" s="3">
        <v>11.587326378175399</v>
      </c>
      <c r="V104" s="3">
        <v>16.7855111144364</v>
      </c>
    </row>
    <row r="105" spans="1:22" x14ac:dyDescent="0.35">
      <c r="A105" s="2">
        <v>44911</v>
      </c>
      <c r="B105" s="3">
        <v>14.4246130036372</v>
      </c>
      <c r="C105" s="3">
        <v>5.5041013067980398</v>
      </c>
      <c r="D105" s="3">
        <v>12.710051020181901</v>
      </c>
      <c r="E105" s="3">
        <v>13.781725228439401</v>
      </c>
      <c r="F105" s="3">
        <v>5.91960777994779</v>
      </c>
      <c r="G105" s="3">
        <v>9.2558340893387392</v>
      </c>
      <c r="H105" s="3">
        <v>14.8527030242237</v>
      </c>
      <c r="I105" s="3">
        <v>11.017154169211</v>
      </c>
      <c r="J105" s="3">
        <v>13.059116144201299</v>
      </c>
      <c r="K105" s="3">
        <v>9.7344621467227395</v>
      </c>
      <c r="L105" s="3">
        <v>5.3943620237943097</v>
      </c>
      <c r="M105" s="3">
        <v>9.9981661709323699</v>
      </c>
      <c r="N105" s="3">
        <v>1.07229426474276</v>
      </c>
      <c r="O105" s="3">
        <v>26.391254236557302</v>
      </c>
      <c r="P105" s="3">
        <v>12.2862369907067</v>
      </c>
      <c r="Q105" s="3">
        <v>12.325580962365899</v>
      </c>
      <c r="R105" s="3">
        <v>16.490924523201301</v>
      </c>
      <c r="S105" s="3">
        <v>5.0042126631215096</v>
      </c>
      <c r="T105" s="3">
        <v>13.2345176250346</v>
      </c>
      <c r="U105" s="3">
        <v>12.710036107395901</v>
      </c>
      <c r="V105" s="3">
        <v>15.3794709571611</v>
      </c>
    </row>
    <row r="106" spans="1:22" x14ac:dyDescent="0.35">
      <c r="A106" s="2">
        <v>44943</v>
      </c>
      <c r="B106" s="3">
        <v>14.9140660194234</v>
      </c>
      <c r="C106" s="3">
        <v>5.5839418004577999</v>
      </c>
      <c r="D106" s="3">
        <v>12.162416853874101</v>
      </c>
      <c r="E106" s="3">
        <v>14.6268447658456</v>
      </c>
      <c r="F106" s="3">
        <v>6.2421639772893203</v>
      </c>
      <c r="G106" s="3">
        <v>10.387630030499601</v>
      </c>
      <c r="H106" s="3">
        <v>15.027743483374399</v>
      </c>
      <c r="I106" s="3">
        <v>11.5410434241047</v>
      </c>
      <c r="J106" s="3">
        <v>13.884924171860799</v>
      </c>
      <c r="K106" s="3">
        <v>10.240580055084701</v>
      </c>
      <c r="L106" s="3">
        <v>5.79756086877466</v>
      </c>
      <c r="M106" s="3">
        <v>10.913349340158801</v>
      </c>
      <c r="N106" s="3">
        <v>6.3587288927510102</v>
      </c>
      <c r="O106" s="3">
        <v>25.803388388899499</v>
      </c>
      <c r="P106" s="3">
        <v>13.5968750159081</v>
      </c>
      <c r="Q106" s="3">
        <v>11.9535096487411</v>
      </c>
      <c r="R106" s="3">
        <v>17.081819933611801</v>
      </c>
      <c r="S106" s="3">
        <v>5.1285276780673499</v>
      </c>
      <c r="T106" s="3">
        <v>12.5991778243458</v>
      </c>
      <c r="U106" s="3">
        <v>12.2213616785039</v>
      </c>
      <c r="V106" s="3">
        <v>15.9142942866002</v>
      </c>
    </row>
    <row r="107" spans="1:22" x14ac:dyDescent="0.35">
      <c r="A107" s="2">
        <v>44974</v>
      </c>
      <c r="B107" s="3">
        <v>14.558086271603701</v>
      </c>
      <c r="C107" s="3">
        <v>6.0028967376621596</v>
      </c>
      <c r="D107" s="3">
        <v>12.4240757550112</v>
      </c>
      <c r="E107" s="3">
        <v>13.911850961606801</v>
      </c>
      <c r="F107" s="3">
        <v>5.48617661069264</v>
      </c>
      <c r="G107" s="3">
        <v>9.7030728506135109</v>
      </c>
      <c r="H107" s="3">
        <v>14.670223854254299</v>
      </c>
      <c r="I107" s="3">
        <v>12.274065953888</v>
      </c>
      <c r="J107" s="3">
        <v>14.5960320478619</v>
      </c>
      <c r="K107" s="3">
        <v>10.9065482233219</v>
      </c>
      <c r="L107" s="3">
        <v>5.7583249496091602</v>
      </c>
      <c r="M107" s="3">
        <v>10.442023720342499</v>
      </c>
      <c r="N107" s="3">
        <v>7.8635528033780702</v>
      </c>
      <c r="O107" s="3">
        <v>25.129466811403201</v>
      </c>
      <c r="P107" s="3">
        <v>12.9509799650269</v>
      </c>
      <c r="Q107" s="3">
        <v>11.973478061407899</v>
      </c>
      <c r="R107" s="3">
        <v>17.459795887466399</v>
      </c>
      <c r="S107" s="3">
        <v>4.5653102356998501</v>
      </c>
      <c r="T107" s="3">
        <v>12.584540156944501</v>
      </c>
      <c r="U107" s="3">
        <v>12.8346897112358</v>
      </c>
      <c r="V107" s="3">
        <v>15.863774287224601</v>
      </c>
    </row>
    <row r="108" spans="1:22" x14ac:dyDescent="0.35">
      <c r="A108" s="2">
        <v>45002</v>
      </c>
      <c r="B108" s="3">
        <v>14.4171889551461</v>
      </c>
      <c r="C108" s="3">
        <v>5.8289235539210198</v>
      </c>
      <c r="D108" s="3">
        <v>11.9869557778221</v>
      </c>
      <c r="E108" s="3">
        <v>13.1297971496075</v>
      </c>
      <c r="F108" s="3">
        <v>5.9485996377065398</v>
      </c>
      <c r="G108" s="3">
        <v>9.3840156059902196</v>
      </c>
      <c r="H108" s="3">
        <v>14.7369647231037</v>
      </c>
      <c r="I108" s="3">
        <v>12.648542658683599</v>
      </c>
      <c r="J108" s="3">
        <v>14.451889593909</v>
      </c>
      <c r="K108" s="3">
        <v>11.2053176905576</v>
      </c>
      <c r="L108" s="3">
        <v>5.54331478108036</v>
      </c>
      <c r="M108" s="3">
        <v>10.1421951527128</v>
      </c>
      <c r="N108" s="3">
        <v>7.6267419546798898</v>
      </c>
      <c r="O108" s="3">
        <v>23.9208114697886</v>
      </c>
      <c r="P108" s="3">
        <v>12.2657085480201</v>
      </c>
      <c r="Q108" s="3">
        <v>11.660418439947801</v>
      </c>
      <c r="R108" s="3">
        <v>17.286156475041</v>
      </c>
      <c r="S108" s="3">
        <v>4.7196209014156398</v>
      </c>
      <c r="T108" s="3">
        <v>12.1111903861482</v>
      </c>
      <c r="U108" s="3">
        <v>12.4085350038537</v>
      </c>
      <c r="V108" s="3">
        <v>15.120088877466699</v>
      </c>
    </row>
    <row r="109" spans="1:22" x14ac:dyDescent="0.35">
      <c r="A109" s="2">
        <v>45033</v>
      </c>
      <c r="B109" s="3">
        <v>14.4439030936612</v>
      </c>
      <c r="C109" s="3">
        <v>6.04357480698736</v>
      </c>
      <c r="D109" s="3">
        <v>12.1397570791893</v>
      </c>
      <c r="E109" s="3">
        <v>12.9815345150441</v>
      </c>
      <c r="F109" s="3">
        <v>6.0467046377796203</v>
      </c>
      <c r="G109" s="3">
        <v>9.5962696852455096</v>
      </c>
      <c r="H109" s="3">
        <v>14.6628839319735</v>
      </c>
      <c r="I109" s="3">
        <v>13.152345643590101</v>
      </c>
      <c r="J109" s="3">
        <v>14.406882629359099</v>
      </c>
      <c r="K109" s="3">
        <v>12.1005379687793</v>
      </c>
      <c r="L109" s="3">
        <v>5.7629021361412303</v>
      </c>
      <c r="M109" s="3">
        <v>10.2580133107594</v>
      </c>
      <c r="N109" s="3">
        <v>7.6637253560409802</v>
      </c>
      <c r="O109" s="3">
        <v>23.743445127764701</v>
      </c>
      <c r="P109" s="3">
        <v>12.3309882327782</v>
      </c>
      <c r="Q109" s="3">
        <v>11.619115753186099</v>
      </c>
      <c r="R109" s="3">
        <v>17.316407247241798</v>
      </c>
      <c r="S109" s="3">
        <v>4.7183382882629896</v>
      </c>
      <c r="T109" s="3">
        <v>12.116672297965801</v>
      </c>
      <c r="U109" s="3">
        <v>12.844825658054001</v>
      </c>
      <c r="V109" s="3">
        <v>15.7620876638571</v>
      </c>
    </row>
    <row r="110" spans="1:22" x14ac:dyDescent="0.35">
      <c r="A110" s="2">
        <v>45063</v>
      </c>
      <c r="B110" s="3">
        <v>14.165556888391601</v>
      </c>
      <c r="C110" s="3">
        <v>6.5973547286462102</v>
      </c>
      <c r="D110" s="3">
        <v>12.0614672710956</v>
      </c>
      <c r="E110" s="3">
        <v>12.7870538122942</v>
      </c>
      <c r="F110" s="3">
        <v>6.1673765348037701</v>
      </c>
      <c r="G110" s="3">
        <v>9.6575173644799506</v>
      </c>
      <c r="H110" s="3">
        <v>14.5331569703384</v>
      </c>
      <c r="I110" s="3">
        <v>13.7785735688516</v>
      </c>
      <c r="J110" s="3">
        <v>14.1702749936729</v>
      </c>
      <c r="K110" s="3">
        <v>12.1427496453936</v>
      </c>
      <c r="L110" s="3">
        <v>5.9787957986837297</v>
      </c>
      <c r="M110" s="3">
        <v>10.0884899623595</v>
      </c>
      <c r="N110" s="3">
        <v>7.5050431921277596</v>
      </c>
      <c r="O110" s="3">
        <v>23.811929174001701</v>
      </c>
      <c r="P110" s="3">
        <v>12.026778541054099</v>
      </c>
      <c r="Q110" s="3">
        <v>11.8304222117298</v>
      </c>
      <c r="R110" s="3">
        <v>17.102954921606901</v>
      </c>
      <c r="S110" s="3">
        <v>4.5308351130774804</v>
      </c>
      <c r="T110" s="3">
        <v>11.891041303971701</v>
      </c>
      <c r="U110" s="3">
        <v>13.2864914278732</v>
      </c>
      <c r="V110" s="3">
        <v>16.080394985334902</v>
      </c>
    </row>
    <row r="111" spans="1:22" x14ac:dyDescent="0.35">
      <c r="A111" s="2">
        <v>45093</v>
      </c>
      <c r="B111" s="3">
        <v>14.1464694647955</v>
      </c>
      <c r="C111" s="3">
        <v>6.8118173464810097</v>
      </c>
      <c r="D111" s="3">
        <v>13.0402822881469</v>
      </c>
      <c r="E111" s="3">
        <v>12.162666689326</v>
      </c>
      <c r="F111" s="3">
        <v>6.6344234446579797</v>
      </c>
      <c r="G111" s="3">
        <v>10.0848447226715</v>
      </c>
      <c r="H111" s="3">
        <v>14.542735678568899</v>
      </c>
      <c r="I111" s="3">
        <v>14.856464525112401</v>
      </c>
      <c r="J111" s="3">
        <v>13.7708782780714</v>
      </c>
      <c r="K111" s="3">
        <v>12.583091749791899</v>
      </c>
      <c r="L111" s="3">
        <v>6.56524862601582</v>
      </c>
      <c r="M111" s="3">
        <v>10.251566741293299</v>
      </c>
      <c r="N111" s="3">
        <v>8.0272349814124997</v>
      </c>
      <c r="O111" s="3">
        <v>24.114610385699699</v>
      </c>
      <c r="P111" s="3">
        <v>12.120818938302399</v>
      </c>
      <c r="Q111" s="3">
        <v>11.8182812115295</v>
      </c>
      <c r="R111" s="3">
        <v>17.319342965382098</v>
      </c>
      <c r="S111" s="3">
        <v>4.8920830748999604</v>
      </c>
      <c r="T111" s="3">
        <v>11.8042196262035</v>
      </c>
      <c r="U111" s="3">
        <v>13.6092152708756</v>
      </c>
      <c r="V111" s="3">
        <v>16.6708345606562</v>
      </c>
    </row>
    <row r="112" spans="1:22" x14ac:dyDescent="0.35">
      <c r="A112" s="2">
        <v>45124</v>
      </c>
      <c r="B112" s="3">
        <v>13.8526430211458</v>
      </c>
      <c r="C112" s="3">
        <v>7.62699959533695</v>
      </c>
      <c r="D112" s="3">
        <v>13.208318763332899</v>
      </c>
      <c r="E112" s="3">
        <v>11.933212513674899</v>
      </c>
      <c r="F112" s="3">
        <v>7.0184777256954298</v>
      </c>
      <c r="G112" s="3">
        <v>10.508135318105801</v>
      </c>
      <c r="H112" s="3">
        <v>14.592246343326099</v>
      </c>
      <c r="I112" s="3">
        <v>15.6904647041769</v>
      </c>
      <c r="J112" s="3">
        <v>13.373134968764701</v>
      </c>
      <c r="K112" s="3">
        <v>12.923304912191499</v>
      </c>
      <c r="L112" s="3">
        <v>6.9010784813055697</v>
      </c>
      <c r="M112" s="3">
        <v>10.600079873807999</v>
      </c>
      <c r="N112" s="3">
        <v>8.01985693585479</v>
      </c>
      <c r="O112" s="3">
        <v>24.254051192667099</v>
      </c>
      <c r="P112" s="3">
        <v>11.944580334746499</v>
      </c>
      <c r="Q112" s="3">
        <v>11.8155623847155</v>
      </c>
      <c r="R112" s="3">
        <v>17.281409029033298</v>
      </c>
      <c r="S112" s="3">
        <v>5.5045326260473901</v>
      </c>
      <c r="T112" s="3">
        <v>11.7847718014735</v>
      </c>
      <c r="U112" s="3">
        <v>13.639665773397001</v>
      </c>
      <c r="V112" s="3">
        <v>17.358568975664902</v>
      </c>
    </row>
    <row r="113" spans="1:37" x14ac:dyDescent="0.35">
      <c r="A113" s="2">
        <v>45155</v>
      </c>
      <c r="B113" s="3">
        <v>13.768613906117499</v>
      </c>
      <c r="C113" s="3">
        <v>7.8055853497787604</v>
      </c>
      <c r="D113" s="3">
        <v>13.434887361732001</v>
      </c>
      <c r="E113" s="3">
        <v>11.344538629578</v>
      </c>
      <c r="F113" s="3">
        <v>6.7387994039143004</v>
      </c>
      <c r="G113" s="3">
        <v>10.8656658152912</v>
      </c>
      <c r="H113" s="3">
        <v>14.7300925347927</v>
      </c>
      <c r="I113" s="3">
        <v>15.852222054371801</v>
      </c>
      <c r="J113" s="3">
        <v>13.169886232376699</v>
      </c>
      <c r="K113" s="3">
        <v>12.8696145047307</v>
      </c>
      <c r="L113" s="3">
        <v>6.9999755781060804</v>
      </c>
      <c r="M113" s="3">
        <v>10.4181601216331</v>
      </c>
      <c r="N113" s="3">
        <v>7.5881940422584497</v>
      </c>
      <c r="O113" s="3">
        <v>23.635494299819499</v>
      </c>
      <c r="P113" s="3">
        <v>11.7141008572542</v>
      </c>
      <c r="Q113" s="3">
        <v>12.033014899221699</v>
      </c>
      <c r="R113" s="3">
        <v>17.426684260033699</v>
      </c>
      <c r="S113" s="3">
        <v>6.17330601880521</v>
      </c>
      <c r="T113" s="3">
        <v>11.469305700264</v>
      </c>
      <c r="U113" s="3">
        <v>14.7038146047291</v>
      </c>
      <c r="V113" s="3">
        <v>17.656349679562801</v>
      </c>
    </row>
    <row r="114" spans="1:37" x14ac:dyDescent="0.35">
      <c r="A114" s="2">
        <v>45184</v>
      </c>
      <c r="B114" s="3">
        <v>13.7514917343688</v>
      </c>
      <c r="C114" s="3">
        <v>7.8973236389218497</v>
      </c>
      <c r="D114" s="3">
        <v>13.456358462005401</v>
      </c>
      <c r="E114" s="3">
        <v>11.0996905832656</v>
      </c>
      <c r="F114" s="3">
        <v>6.9739208624030704</v>
      </c>
      <c r="G114" s="3">
        <v>11.0188356047074</v>
      </c>
      <c r="H114" s="3">
        <v>14.970062941277501</v>
      </c>
      <c r="I114" s="3">
        <v>16.481659657671699</v>
      </c>
      <c r="J114" s="3">
        <v>12.756521503600901</v>
      </c>
      <c r="K114" s="3">
        <v>13.8148917020541</v>
      </c>
      <c r="L114" s="3">
        <v>7.3172734977359797</v>
      </c>
      <c r="M114" s="3">
        <v>10.6126097333012</v>
      </c>
      <c r="N114" s="3">
        <v>7.2118400470509103</v>
      </c>
      <c r="O114" s="3">
        <v>23.9728940399308</v>
      </c>
      <c r="P114" s="3">
        <v>11.7084088131254</v>
      </c>
      <c r="Q114" s="3">
        <v>11.704300650346401</v>
      </c>
      <c r="R114" s="3">
        <v>17.542596843082201</v>
      </c>
      <c r="S114" s="3">
        <v>6.2457016020760898</v>
      </c>
      <c r="T114" s="3">
        <v>11.1692437734383</v>
      </c>
      <c r="U114" s="3">
        <v>15.609906921714501</v>
      </c>
      <c r="V114" s="3">
        <v>17.595387700206398</v>
      </c>
    </row>
    <row r="115" spans="1:37" x14ac:dyDescent="0.35">
      <c r="A115" s="2">
        <v>45216</v>
      </c>
      <c r="B115" s="3">
        <v>13.446360256679201</v>
      </c>
      <c r="C115" s="3">
        <v>8.1725990463687204</v>
      </c>
      <c r="D115" s="3">
        <v>13.278180827631701</v>
      </c>
      <c r="E115" s="3">
        <v>11.1141884909296</v>
      </c>
      <c r="F115" s="3">
        <v>7.5326973549290299</v>
      </c>
      <c r="G115" s="3">
        <v>10.8643298810867</v>
      </c>
      <c r="H115" s="3">
        <v>14.882106185249301</v>
      </c>
      <c r="I115" s="3">
        <v>16.713124259322399</v>
      </c>
      <c r="J115" s="3">
        <v>12.217905396408</v>
      </c>
      <c r="K115" s="3">
        <v>13.6450129531513</v>
      </c>
      <c r="L115" s="3">
        <v>7.3802874179968496</v>
      </c>
      <c r="M115" s="3">
        <v>10.683141660429101</v>
      </c>
      <c r="N115" s="3">
        <v>6.6948515566845899</v>
      </c>
      <c r="O115" s="3">
        <v>23.709849107925201</v>
      </c>
      <c r="P115" s="3">
        <v>11.3762400051352</v>
      </c>
      <c r="Q115" s="3">
        <v>11.392324997872199</v>
      </c>
      <c r="R115" s="3">
        <v>16.8021777440552</v>
      </c>
      <c r="S115" s="3">
        <v>6.4264723199939198</v>
      </c>
      <c r="T115" s="3">
        <v>10.6931677912611</v>
      </c>
      <c r="U115" s="3">
        <v>15.360736068223</v>
      </c>
      <c r="V115" s="3">
        <v>17.446308469213299</v>
      </c>
    </row>
    <row r="116" spans="1:37" x14ac:dyDescent="0.35">
      <c r="A116" s="2">
        <v>45247</v>
      </c>
      <c r="B116" s="3">
        <v>13.631470957848199</v>
      </c>
      <c r="C116" s="3">
        <v>8.1976271244232706</v>
      </c>
      <c r="D116" s="3">
        <v>13.2817878232752</v>
      </c>
      <c r="E116" s="3">
        <v>10.619685015424301</v>
      </c>
      <c r="F116" s="3">
        <v>7.4905205231438998</v>
      </c>
      <c r="G116" s="3">
        <v>11.8345569028918</v>
      </c>
      <c r="H116" s="3">
        <v>14.974351908864801</v>
      </c>
      <c r="I116" s="3">
        <v>17.247070441408901</v>
      </c>
      <c r="J116" s="3">
        <v>12.945413122472299</v>
      </c>
      <c r="K116" s="3">
        <v>14.074797588359599</v>
      </c>
      <c r="L116" s="3">
        <v>7.9909265873741404</v>
      </c>
      <c r="M116" s="3">
        <v>11.011749790951599</v>
      </c>
      <c r="N116" s="3">
        <v>6.74274797147695</v>
      </c>
      <c r="O116" s="3">
        <v>23.542449949724901</v>
      </c>
      <c r="P116" s="3">
        <v>11.228271678319199</v>
      </c>
      <c r="Q116" s="3">
        <v>11.681093539246501</v>
      </c>
      <c r="R116" s="3">
        <v>16.516743899447899</v>
      </c>
      <c r="S116" s="3">
        <v>5.6696666599584304</v>
      </c>
      <c r="T116" s="3">
        <v>10.384227229952501</v>
      </c>
      <c r="U116" s="3">
        <v>15.4223928127481</v>
      </c>
      <c r="V116" s="3">
        <v>18.5021482022984</v>
      </c>
    </row>
    <row r="117" spans="1:37" x14ac:dyDescent="0.35">
      <c r="A117" s="2">
        <v>45275</v>
      </c>
      <c r="B117" s="3">
        <v>13.154513187434301</v>
      </c>
      <c r="C117" s="3">
        <v>8.5180930386963194</v>
      </c>
      <c r="D117" s="3">
        <v>13.6866974705641</v>
      </c>
      <c r="E117" s="3">
        <v>10.0036072250593</v>
      </c>
      <c r="F117" s="3">
        <v>9.47052988115564</v>
      </c>
      <c r="G117" s="3">
        <v>14.2304041340462</v>
      </c>
      <c r="H117" s="3">
        <v>15.2324731367606</v>
      </c>
      <c r="I117" s="3">
        <v>18.352738243312601</v>
      </c>
      <c r="J117" s="3">
        <v>14.022351287559999</v>
      </c>
      <c r="K117" s="3">
        <v>14.918352172696499</v>
      </c>
      <c r="L117" s="3">
        <v>8.41519202198306</v>
      </c>
      <c r="M117" s="3">
        <v>11.527628640890001</v>
      </c>
      <c r="N117" s="3">
        <v>6.3709122984178901</v>
      </c>
      <c r="O117" s="3">
        <v>25.429102436293601</v>
      </c>
      <c r="P117" s="3">
        <v>10.724605506174001</v>
      </c>
      <c r="Q117" s="3">
        <v>11.247561316499599</v>
      </c>
      <c r="R117" s="3">
        <v>16.1167922497565</v>
      </c>
      <c r="S117" s="3">
        <v>5.7254287557084096</v>
      </c>
      <c r="T117" s="3">
        <v>10.0444332464546</v>
      </c>
      <c r="U117" s="3">
        <v>16.1436216300804</v>
      </c>
      <c r="V117" s="3">
        <v>19.9344653403883</v>
      </c>
    </row>
    <row r="118" spans="1:37" x14ac:dyDescent="0.35">
      <c r="A118" s="2">
        <v>45308</v>
      </c>
      <c r="B118" s="3">
        <v>12.463263175324601</v>
      </c>
      <c r="C118" s="3">
        <v>8.4670005241111301</v>
      </c>
      <c r="D118" s="3">
        <v>14.036302375902901</v>
      </c>
      <c r="E118" s="3">
        <v>10.057262296060699</v>
      </c>
      <c r="F118" s="3">
        <v>8.3037426448969196</v>
      </c>
      <c r="G118" s="3">
        <v>14.615952375553301</v>
      </c>
      <c r="H118" s="3">
        <v>15.2465488340614</v>
      </c>
      <c r="I118" s="3">
        <v>18.320749828336901</v>
      </c>
      <c r="J118" s="3">
        <v>13.3316628207871</v>
      </c>
      <c r="K118" s="3">
        <v>14.3259420900963</v>
      </c>
      <c r="L118" s="3">
        <v>8.2742027083567091</v>
      </c>
      <c r="M118" s="3">
        <v>10.7528639413179</v>
      </c>
      <c r="N118" s="3">
        <v>6.3633878966988702</v>
      </c>
      <c r="O118" s="3">
        <v>25.6764283977536</v>
      </c>
      <c r="P118" s="3">
        <v>9.8976937121360606</v>
      </c>
      <c r="Q118" s="3">
        <v>11.693760256244801</v>
      </c>
      <c r="R118" s="3">
        <v>15.4887555053468</v>
      </c>
      <c r="S118" s="3">
        <v>5.8550570817565699</v>
      </c>
      <c r="T118" s="3">
        <v>10.209022097436801</v>
      </c>
      <c r="U118" s="3">
        <v>16.7736324309605</v>
      </c>
      <c r="V118" s="3">
        <v>21.347937692363299</v>
      </c>
    </row>
    <row r="119" spans="1:37" x14ac:dyDescent="0.35">
      <c r="A119" s="2">
        <v>45338</v>
      </c>
      <c r="B119" s="3">
        <v>12.9764701221197</v>
      </c>
      <c r="C119" s="3">
        <v>8.9349974530783598</v>
      </c>
      <c r="D119" s="3">
        <v>14.443967536400001</v>
      </c>
      <c r="E119" s="3">
        <v>10.434961436927599</v>
      </c>
      <c r="F119" s="3">
        <v>9.0246342439575606</v>
      </c>
      <c r="G119" s="3">
        <v>15.099870482320499</v>
      </c>
      <c r="H119" s="3">
        <v>15.5498847425278</v>
      </c>
      <c r="I119" s="3">
        <v>19.5102031136961</v>
      </c>
      <c r="J119" s="3">
        <v>14.6998497277028</v>
      </c>
      <c r="K119" s="3">
        <v>16.627905606450302</v>
      </c>
      <c r="L119" s="3">
        <v>8.3211512842483195</v>
      </c>
      <c r="M119" s="3">
        <v>10.910229886389899</v>
      </c>
      <c r="N119" s="3">
        <v>6.6994419397394003</v>
      </c>
      <c r="O119" s="3">
        <v>26.387492033769298</v>
      </c>
      <c r="P119" s="3">
        <v>10.398411896013799</v>
      </c>
      <c r="Q119" s="3">
        <v>11.4621258239406</v>
      </c>
      <c r="R119" s="3">
        <v>16.0840948303278</v>
      </c>
      <c r="S119" s="3">
        <v>6.7427794377208796</v>
      </c>
      <c r="T119" s="3">
        <v>9.61770348224392</v>
      </c>
      <c r="U119" s="3">
        <v>17.005932720817299</v>
      </c>
      <c r="V119" s="3">
        <v>21.567079214526601</v>
      </c>
    </row>
    <row r="120" spans="1:37" x14ac:dyDescent="0.35">
      <c r="A120" s="2">
        <v>45366</v>
      </c>
      <c r="B120" s="3">
        <v>13.5770312312911</v>
      </c>
      <c r="C120" s="3">
        <v>7.2929167110914399</v>
      </c>
      <c r="D120" s="3">
        <v>14.1743003799044</v>
      </c>
      <c r="E120" s="3">
        <v>10.5977332191769</v>
      </c>
      <c r="F120" s="3">
        <v>8.9582720685801007</v>
      </c>
      <c r="G120" s="3">
        <v>15.300232968862399</v>
      </c>
      <c r="H120" s="3">
        <v>15.773921734028701</v>
      </c>
      <c r="I120" s="3">
        <v>19.8380963057358</v>
      </c>
      <c r="J120" s="3">
        <v>15.741013700119201</v>
      </c>
      <c r="K120" s="3">
        <v>16.081155115150999</v>
      </c>
      <c r="L120" s="3">
        <v>8.4020148156839394</v>
      </c>
      <c r="M120" s="3">
        <v>10.654965095818699</v>
      </c>
      <c r="N120" s="3">
        <v>6.7745105499850604</v>
      </c>
      <c r="O120" s="3">
        <v>25.978475954275901</v>
      </c>
      <c r="P120" s="3">
        <v>10.4677519138052</v>
      </c>
      <c r="Q120" s="3">
        <v>11.457350709585601</v>
      </c>
      <c r="R120" s="3">
        <v>16.594661948914901</v>
      </c>
      <c r="S120" s="3">
        <v>6.5356062900599703</v>
      </c>
      <c r="T120" s="3">
        <v>9.4317737495142193</v>
      </c>
      <c r="U120" s="3">
        <v>18.6667032616831</v>
      </c>
      <c r="V120" s="3">
        <v>21.738895683074499</v>
      </c>
    </row>
    <row r="121" spans="1:37" x14ac:dyDescent="0.35">
      <c r="A121" s="2">
        <v>45399</v>
      </c>
      <c r="B121" s="3">
        <v>13.5883766920394</v>
      </c>
      <c r="C121" s="3">
        <v>7.3909374281466196</v>
      </c>
      <c r="D121" s="3">
        <v>13.793755781575101</v>
      </c>
      <c r="E121" s="3">
        <v>10.332960462367099</v>
      </c>
      <c r="F121" s="3">
        <v>8.8294786971165102</v>
      </c>
      <c r="G121" s="3">
        <v>15.107588571393199</v>
      </c>
      <c r="H121" s="3">
        <v>15.5955917243288</v>
      </c>
      <c r="I121" s="3">
        <v>19.6244113299575</v>
      </c>
      <c r="J121" s="3">
        <v>15.384148253279299</v>
      </c>
      <c r="K121" s="3">
        <v>15.3639653457415</v>
      </c>
      <c r="L121" s="3">
        <v>8.2885438900444495</v>
      </c>
      <c r="M121" s="3">
        <v>10.5022690762954</v>
      </c>
      <c r="N121" s="3">
        <v>6.7103481328420296</v>
      </c>
      <c r="O121" s="3">
        <v>25.731111576919901</v>
      </c>
      <c r="P121" s="3">
        <v>10.3416804700282</v>
      </c>
      <c r="Q121" s="3">
        <v>11.2434775779593</v>
      </c>
      <c r="R121" s="3">
        <v>16.3532396505021</v>
      </c>
      <c r="S121" s="3">
        <v>6.5580209689138496</v>
      </c>
      <c r="T121" s="3">
        <v>9.3502186491032795</v>
      </c>
      <c r="U121" s="3">
        <v>18.091575979625102</v>
      </c>
      <c r="V121" s="3">
        <v>21.283591087615299</v>
      </c>
    </row>
    <row r="122" spans="1:37" x14ac:dyDescent="0.35">
      <c r="A122" s="2">
        <v>45428</v>
      </c>
      <c r="B122" s="3">
        <v>13.7765105085915</v>
      </c>
      <c r="C122" s="3">
        <v>7.5654673610356697</v>
      </c>
      <c r="D122" s="3">
        <v>13.582051101199401</v>
      </c>
      <c r="E122" s="3">
        <v>10.286530849963199</v>
      </c>
      <c r="F122" s="3">
        <v>9.0675258367022504</v>
      </c>
      <c r="G122" s="3">
        <v>15.4196252953507</v>
      </c>
      <c r="H122" s="3">
        <v>15.6614464771864</v>
      </c>
      <c r="I122" s="3">
        <v>19.811314257616001</v>
      </c>
      <c r="J122" s="3">
        <v>15.2786068744294</v>
      </c>
      <c r="K122" s="3">
        <v>14.891171920271701</v>
      </c>
      <c r="L122" s="3">
        <v>8.2463602503184497</v>
      </c>
      <c r="M122" s="3">
        <v>10.734721062025701</v>
      </c>
      <c r="N122" s="3">
        <v>6.8910556708845201</v>
      </c>
      <c r="O122" s="3">
        <v>25.569989828625602</v>
      </c>
      <c r="P122" s="3">
        <v>10.8924372108422</v>
      </c>
      <c r="Q122" s="3">
        <v>11.062048458390199</v>
      </c>
      <c r="R122" s="3">
        <v>16.272560387207601</v>
      </c>
      <c r="S122" s="3">
        <v>6.6524438603825002</v>
      </c>
      <c r="T122" s="3">
        <v>9.1242257062452801</v>
      </c>
      <c r="U122" s="3">
        <v>18.267593031022301</v>
      </c>
      <c r="V122" s="3">
        <v>20.751952301304801</v>
      </c>
    </row>
    <row r="124" spans="1:37" x14ac:dyDescent="0.35">
      <c r="A124" s="2" t="s">
        <v>91</v>
      </c>
      <c r="B124" s="3" cm="1">
        <f t="array" ref="B124">MIN(_xlfn._xlws.FILTER(B1:B122, ISNUMBER(B1:B122)))</f>
        <v>10.9505164395379</v>
      </c>
      <c r="C124" s="3" cm="1">
        <f t="array" ref="C124">MIN(_xlfn._xlws.FILTER(C1:C122, ISNUMBER(C1:C122)))</f>
        <v>5.5041013067980398</v>
      </c>
      <c r="D124" s="3" cm="1">
        <f t="array" ref="D124">MIN(_xlfn._xlws.FILTER(D1:D122, ISNUMBER(D1:D122)))</f>
        <v>11.9869557778221</v>
      </c>
      <c r="E124" s="3" cm="1">
        <f t="array" ref="E124">MIN(_xlfn._xlws.FILTER(E1:E122, ISNUMBER(E1:E122)))</f>
        <v>10.0036072250593</v>
      </c>
      <c r="F124" s="3" cm="1">
        <f t="array" ref="F124">MIN(_xlfn._xlws.FILTER(F1:F122, ISNUMBER(F1:F122)))</f>
        <v>5.48617661069264</v>
      </c>
      <c r="G124" s="3" cm="1">
        <f t="array" ref="G124">MIN(_xlfn._xlws.FILTER(G1:G122, ISNUMBER(G1:G122)))</f>
        <v>9.2240867587725806</v>
      </c>
      <c r="H124" s="3" cm="1">
        <f t="array" ref="H124">MIN(_xlfn._xlws.FILTER(H1:H122, ISNUMBER(H1:H122)))</f>
        <v>14.3066886257392</v>
      </c>
      <c r="I124" s="3" cm="1">
        <f t="array" ref="I124">MIN(_xlfn._xlws.FILTER(I1:I122, ISNUMBER(I1:I122)))</f>
        <v>9.9490612824970999</v>
      </c>
      <c r="J124" s="3" cm="1">
        <f t="array" ref="J124">MIN(_xlfn._xlws.FILTER(J1:J122, ISNUMBER(J1:J122)))</f>
        <v>12.217905396408</v>
      </c>
      <c r="K124" s="3" cm="1">
        <f t="array" ref="K124">MIN(_xlfn._xlws.FILTER(K1:K122, ISNUMBER(K1:K122)))</f>
        <v>8.3538492127530599</v>
      </c>
      <c r="L124" s="3" cm="1">
        <f t="array" ref="L124">MIN(_xlfn._xlws.FILTER(L1:L122, ISNUMBER(L1:L122)))</f>
        <v>5.3943620237943097</v>
      </c>
      <c r="M124" s="3" cm="1">
        <f t="array" ref="M124">MIN(_xlfn._xlws.FILTER(M1:M122, ISNUMBER(M1:M122)))</f>
        <v>9.6494790822592407</v>
      </c>
      <c r="N124" s="3" cm="1">
        <f t="array" ref="N124">MIN(_xlfn._xlws.FILTER(N1:N122, ISNUMBER(N1:N122)))</f>
        <v>-186.45925007885299</v>
      </c>
      <c r="O124" s="3" cm="1">
        <f t="array" ref="O124">MIN(_xlfn._xlws.FILTER(O1:O122, ISNUMBER(O1:O122)))</f>
        <v>16.6533600367692</v>
      </c>
      <c r="P124" s="3" cm="1">
        <f t="array" ref="P124">MIN(_xlfn._xlws.FILTER(P1:P122, ISNUMBER(P1:P122)))</f>
        <v>9.1762503797382902</v>
      </c>
      <c r="Q124" s="3" cm="1">
        <f t="array" ref="Q124">MIN(_xlfn._xlws.FILTER(Q1:Q122, ISNUMBER(Q1:Q122)))</f>
        <v>10.7510548049412</v>
      </c>
      <c r="R124" s="3" cm="1">
        <f t="array" ref="R124">MIN(_xlfn._xlws.FILTER(R1:R122, ISNUMBER(R1:R122)))</f>
        <v>13.9068692896752</v>
      </c>
      <c r="S124" s="3" cm="1">
        <f t="array" ref="S124">MIN(_xlfn._xlws.FILTER(S1:S122, ISNUMBER(S1:S122)))</f>
        <v>4.5308351130774804</v>
      </c>
      <c r="T124" s="3" cm="1">
        <f t="array" ref="T124">MIN(_xlfn._xlws.FILTER(T1:T122, ISNUMBER(T1:T122)))</f>
        <v>9.1242257062452801</v>
      </c>
      <c r="U124" s="3" cm="1">
        <f t="array" ref="U124">MIN(_xlfn._xlws.FILTER(U1:U122, ISNUMBER(U1:U122)))</f>
        <v>-4.7093777235734402</v>
      </c>
      <c r="V124" s="3" cm="1">
        <f t="array" ref="V124">MIN(_xlfn._xlws.FILTER(V1:V122, ISNUMBER(V1:V122)))</f>
        <v>11.038922646705799</v>
      </c>
    </row>
    <row r="125" spans="1:37" x14ac:dyDescent="0.35">
      <c r="A125" s="2" t="s">
        <v>92</v>
      </c>
      <c r="B125" s="3" cm="1">
        <f t="array" ref="B125">MAX(_xlfn._xlws.FILTER(B1:B122, ISNUMBER(B1:B122)))</f>
        <v>22.2691297953602</v>
      </c>
      <c r="C125" s="3" cm="1">
        <f t="array" ref="C125">MAX(_xlfn._xlws.FILTER(C1:C122, ISNUMBER(C1:C122)))</f>
        <v>31.620924736317001</v>
      </c>
      <c r="D125" s="3" cm="1">
        <f t="array" ref="D125">MAX(_xlfn._xlws.FILTER(D1:D122, ISNUMBER(D1:D122)))</f>
        <v>26.180059012054699</v>
      </c>
      <c r="E125" s="3" cm="1">
        <f t="array" ref="E125">MAX(_xlfn._xlws.FILTER(E1:E122, ISNUMBER(E1:E122)))</f>
        <v>25.872724920081499</v>
      </c>
      <c r="F125" s="3" cm="1">
        <f t="array" ref="F125">MAX(_xlfn._xlws.FILTER(F1:F122, ISNUMBER(F1:F122)))</f>
        <v>22.4293400423986</v>
      </c>
      <c r="G125" s="3" cm="1">
        <f t="array" ref="G125">MAX(_xlfn._xlws.FILTER(G1:G122, ISNUMBER(G1:G122)))</f>
        <v>64.809418464227605</v>
      </c>
      <c r="H125" s="3" cm="1">
        <f t="array" ref="H125">MAX(_xlfn._xlws.FILTER(H1:H122, ISNUMBER(H1:H122)))</f>
        <v>21.602880592312601</v>
      </c>
      <c r="I125" s="3" cm="1">
        <f t="array" ref="I125">MAX(_xlfn._xlws.FILTER(I1:I122, ISNUMBER(I1:I122)))</f>
        <v>19.8380963057358</v>
      </c>
      <c r="J125" s="3" cm="1">
        <f t="array" ref="J125">MAX(_xlfn._xlws.FILTER(J1:J122, ISNUMBER(J1:J122)))</f>
        <v>32.349911357891003</v>
      </c>
      <c r="K125" s="3" cm="1">
        <f t="array" ref="K125">MAX(_xlfn._xlws.FILTER(K1:K122, ISNUMBER(K1:K122)))</f>
        <v>21.519691796874401</v>
      </c>
      <c r="L125" s="3" cm="1">
        <f t="array" ref="L125">MAX(_xlfn._xlws.FILTER(L1:L122, ISNUMBER(L1:L122)))</f>
        <v>35.291615292688597</v>
      </c>
      <c r="M125" s="3" cm="1">
        <f t="array" ref="M125">MAX(_xlfn._xlws.FILTER(M1:M122, ISNUMBER(M1:M122)))</f>
        <v>18.821638041698101</v>
      </c>
      <c r="N125" s="3" cm="1">
        <f t="array" ref="N125">MAX(_xlfn._xlws.FILTER(N1:N122, ISNUMBER(N1:N122)))</f>
        <v>30.9044776412101</v>
      </c>
      <c r="O125" s="3" cm="1">
        <f t="array" ref="O125">MAX(_xlfn._xlws.FILTER(O1:O122, ISNUMBER(O1:O122)))</f>
        <v>33.956440675695603</v>
      </c>
      <c r="P125" s="3" cm="1">
        <f t="array" ref="P125">MAX(_xlfn._xlws.FILTER(P1:P122, ISNUMBER(P1:P122)))</f>
        <v>22.215489647053602</v>
      </c>
      <c r="Q125" s="3" cm="1">
        <f t="array" ref="Q125">MAX(_xlfn._xlws.FILTER(Q1:Q122, ISNUMBER(Q1:Q122)))</f>
        <v>17.943869410739001</v>
      </c>
      <c r="R125" s="3" cm="1">
        <f t="array" ref="R125">MAX(_xlfn._xlws.FILTER(R1:R122, ISNUMBER(R1:R122)))</f>
        <v>28.323387509433601</v>
      </c>
      <c r="S125" s="3" cm="1">
        <f t="array" ref="S125">MAX(_xlfn._xlws.FILTER(S1:S122, ISNUMBER(S1:S122)))</f>
        <v>13.519965788780301</v>
      </c>
      <c r="T125" s="3" cm="1">
        <f t="array" ref="T125">MAX(_xlfn._xlws.FILTER(T1:T122, ISNUMBER(T1:T122)))</f>
        <v>28.151926410160002</v>
      </c>
      <c r="U125" s="3" cm="1">
        <f t="array" ref="U125">MAX(_xlfn._xlws.FILTER(U1:U122, ISNUMBER(U1:U122)))</f>
        <v>32.239751541001702</v>
      </c>
      <c r="V125" s="3" cm="1">
        <f t="array" ref="V125">MAX(_xlfn._xlws.FILTER(V1:V122, ISNUMBER(V1:V122)))</f>
        <v>29.140422519695299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0.255</v>
      </c>
      <c r="C127" s="9" cm="1">
        <f t="array" ref="C127">_xlfn.PERCENTRANK.EXC(_xlfn._xlws.FILTER(C1:C122, ISNUMBER(C1:C122)),C121)</f>
        <v>0.09</v>
      </c>
      <c r="D127" s="9" cm="1">
        <f t="array" ref="D127">_xlfn.PERCENTRANK.EXC(_xlfn._xlws.FILTER(D1:D122, ISNUMBER(D1:D122)),D121)</f>
        <v>0.13900000000000001</v>
      </c>
      <c r="E127" s="9" cm="1">
        <f t="array" ref="E127">_xlfn.PERCENTRANK.EXC(_xlfn._xlws.FILTER(E1:E122, ISNUMBER(E1:E122)),E121)</f>
        <v>3.2000000000000001E-2</v>
      </c>
      <c r="F127" s="9" cm="1">
        <f t="array" ref="F127">_xlfn.PERCENTRANK.EXC(_xlfn._xlws.FILTER(F1:F122, ISNUMBER(F1:F122)),F121)</f>
        <v>0.17199999999999999</v>
      </c>
      <c r="G127" s="9" cm="1">
        <f t="array" ref="G127">_xlfn.PERCENTRANK.EXC(_xlfn._xlws.FILTER(G1:G122, ISNUMBER(G1:G122)),G121)</f>
        <v>0.34399999999999997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0.36199999999999999</v>
      </c>
      <c r="K127" s="9" cm="1">
        <f t="array" ref="K127">_xlfn.PERCENTRANK.EXC(_xlfn._xlws.FILTER(K1:K122, ISNUMBER(K1:K122)),K121)</f>
        <v>0.85199999999999998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0.122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0.77800000000000002</v>
      </c>
      <c r="P127" s="9" cm="1">
        <f t="array" ref="P127">_xlfn.PERCENTRANK.EXC(_xlfn._xlws.FILTER(P1:P122, ISNUMBER(P1:P122)),P121)</f>
        <v>0.155</v>
      </c>
      <c r="Q127" s="9" cm="1">
        <f t="array" ref="Q127">_xlfn.PERCENTRANK.EXC(_xlfn._xlws.FILTER(Q1:Q122, ISNUMBER(Q1:Q122)),Q121)</f>
        <v>3.5000000000000003E-2</v>
      </c>
      <c r="R127" s="9" cm="1">
        <f t="array" ref="R127">_xlfn.PERCENTRANK.EXC(_xlfn._xlws.FILTER(R1:R122, ISNUMBER(R1:R122)),R121)</f>
        <v>0.29499999999999998</v>
      </c>
      <c r="S127" s="9" cm="1">
        <f t="array" ref="S127">_xlfn.PERCENTRANK.EXC(_xlfn._xlws.FILTER(S1:S122, ISNUMBER(S1:S122)),S121)</f>
        <v>0.221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0.622</v>
      </c>
      <c r="V127" s="9" cm="1">
        <f t="array" ref="V127">_xlfn.PERCENTRANK.EXC(_xlfn._xlws.FILTER(V1:V122, ISNUMBER(V1:V122)),V121)</f>
        <v>0.78400000000000003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41775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14.4315604402357</v>
      </c>
      <c r="D2" s="3" cm="1">
        <f t="array" ref="D2:D122">_xll.FDS(D1,"FMA_PE(NTMA,-10AY,0,AM,""PORTAGG"",""MEANR"")")</f>
        <v>14.6968339992778</v>
      </c>
      <c r="E2" s="3" cm="1">
        <f t="array" ref="E2:E122">_xll.FDS(E1,"FMA_PE(NTMA,-10AY,0,AM,""PORTAGG"",""MEANR"")")</f>
        <v>17.7728421797217</v>
      </c>
      <c r="F2" s="3" cm="1">
        <f t="array" ref="F2:F122">_xll.FDS(F1,"FMA_PE(NTMA,-10AY,0,AM,""PORTAGG"",""MEANR"")")</f>
        <v>13.5528960164679</v>
      </c>
      <c r="G2" s="3" cm="1">
        <f t="array" ref="G2:G122">_xll.FDS(G1,"FMA_PE(NTMA,-10AY,0,AM,""PORTAGG"",""MEANR"")")</f>
        <v>12.2480241629908</v>
      </c>
      <c r="H2" s="3" cm="1">
        <f t="array" ref="H2:H122">_xll.FDS(H1,"FMA_PE(NTMA,-10AY,0,AM,""PORTAGG"",""MEANR"")")</f>
        <v>15.751245705987699</v>
      </c>
      <c r="I2" s="3" cm="1">
        <f t="array" ref="I2:I122">_xll.FDS(I1,"FMA_PE(NTMA,-10AY,0,AM,""PORTAGG"",""MEANR"")")</f>
        <v>14.0234775633227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9.6109462803018406</v>
      </c>
      <c r="L2" s="3" cm="1">
        <f t="array" ref="L2:L122">_xll.FDS(L1,"FMA_PE(NTMA,-10AY,0,AM,""PORTAGG"",""MEANR"")")</f>
        <v>11.1638213842764</v>
      </c>
      <c r="M2" s="3" cm="1">
        <f t="array" ref="M2:M122">_xll.FDS(M1,"FMA_PE(NTMA,-10AY,0,AM,""PORTAGG"",""MEANR"")")</f>
        <v>14.315299525481199</v>
      </c>
      <c r="N2" s="3" cm="1">
        <f t="array" ref="N2:N122">_xll.FDS(N1,"FMA_PE(NTMA,-10AY,0,AM,""PORTAGG"",""MEANR"")")</f>
        <v>15.8237738660982</v>
      </c>
      <c r="O2" s="3" cm="1">
        <f t="array" ref="O2:O122">_xll.FDS(O1,"FMA_PE(NTMA,-10AY,0,AM,""PORTAGG"",""MEANR"")")</f>
        <v>15.8014089195868</v>
      </c>
      <c r="P2" s="3" cm="1">
        <f t="array" ref="P2:P122">_xll.FDS(P1,"FMA_PE(NTMA,-10AY,0,AM,""PORTAGG"",""MEANR"")")</f>
        <v>8.5118503762441495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14.1097050926805</v>
      </c>
      <c r="S2" s="3" cm="1">
        <f t="array" ref="S2:S122">_xll.FDS(S1,"FMA_PE(NTMA,-10AY,0,AM,""PORTAGG"",""MEANR"")")</f>
        <v>10.4829715735827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11.9748446455961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41807</v>
      </c>
      <c r="B3" s="3" t="e">
        <v>#N/A</v>
      </c>
      <c r="C3" s="3">
        <v>13.9956666148396</v>
      </c>
      <c r="D3" s="3">
        <v>14.044578612805701</v>
      </c>
      <c r="E3" s="3">
        <v>17.218512792803399</v>
      </c>
      <c r="F3" s="3">
        <v>13.73855193056</v>
      </c>
      <c r="G3" s="3">
        <v>13.5749190040295</v>
      </c>
      <c r="H3" s="3">
        <v>15.7482639832687</v>
      </c>
      <c r="I3" s="3">
        <v>14.351217072265801</v>
      </c>
      <c r="J3" s="3" t="e">
        <v>#N/A</v>
      </c>
      <c r="K3" s="3">
        <v>9.6028766972866606</v>
      </c>
      <c r="L3" s="3">
        <v>11.4010505641766</v>
      </c>
      <c r="M3" s="3">
        <v>14.706826059188399</v>
      </c>
      <c r="N3" s="3">
        <v>10.388749591071401</v>
      </c>
      <c r="O3" s="3">
        <v>16.645227820019599</v>
      </c>
      <c r="P3" s="3">
        <v>8.8226216342601198</v>
      </c>
      <c r="Q3" s="3">
        <v>15.1820190803538</v>
      </c>
      <c r="R3" s="3">
        <v>14.1626062106708</v>
      </c>
      <c r="S3" s="3">
        <v>10.478310199955301</v>
      </c>
      <c r="T3" s="3">
        <v>14.608663263678899</v>
      </c>
      <c r="U3" s="3">
        <v>12.768429666080999</v>
      </c>
      <c r="V3" s="3" t="e">
        <v>#N/A</v>
      </c>
    </row>
    <row r="4" spans="1:22" x14ac:dyDescent="0.35">
      <c r="A4" s="2">
        <v>41837</v>
      </c>
      <c r="B4" s="3" t="e">
        <v>#N/A</v>
      </c>
      <c r="C4" s="3">
        <v>14.6804384739506</v>
      </c>
      <c r="D4" s="3">
        <v>14.6300753289119</v>
      </c>
      <c r="E4" s="3">
        <v>17.327084193497001</v>
      </c>
      <c r="F4" s="3">
        <v>13.205130925226999</v>
      </c>
      <c r="G4" s="3">
        <v>14.585304052628601</v>
      </c>
      <c r="H4" s="3">
        <v>15.759319177235501</v>
      </c>
      <c r="I4" s="3">
        <v>14.1778429921974</v>
      </c>
      <c r="J4" s="3" t="e">
        <v>#N/A</v>
      </c>
      <c r="K4" s="3">
        <v>9.9013067552996503</v>
      </c>
      <c r="L4" s="3">
        <v>11.510012723084101</v>
      </c>
      <c r="M4" s="3">
        <v>15.044220742853501</v>
      </c>
      <c r="N4" s="3">
        <v>8.9000561556628899</v>
      </c>
      <c r="O4" s="3">
        <v>16.4412303166113</v>
      </c>
      <c r="P4" s="3">
        <v>8.9955652280711806</v>
      </c>
      <c r="Q4" s="3">
        <v>15.8308581656729</v>
      </c>
      <c r="R4" s="3">
        <v>14.572881281255899</v>
      </c>
      <c r="S4" s="3">
        <v>10.829890017767401</v>
      </c>
      <c r="T4" s="3">
        <v>14.941214070774199</v>
      </c>
      <c r="U4" s="3">
        <v>12.786897991024601</v>
      </c>
      <c r="V4" s="3" t="e">
        <v>#N/A</v>
      </c>
    </row>
    <row r="5" spans="1:22" x14ac:dyDescent="0.35">
      <c r="A5" s="2">
        <v>41866</v>
      </c>
      <c r="B5" s="3" t="e">
        <v>#N/A</v>
      </c>
      <c r="C5" s="3">
        <v>14.6014689276635</v>
      </c>
      <c r="D5" s="3">
        <v>14.820669865898999</v>
      </c>
      <c r="E5" s="3">
        <v>17.384218451376899</v>
      </c>
      <c r="F5" s="3">
        <v>13.1294511191567</v>
      </c>
      <c r="G5" s="3">
        <v>13.8018097438504</v>
      </c>
      <c r="H5" s="3">
        <v>15.644065887483899</v>
      </c>
      <c r="I5" s="3">
        <v>13.611295369115499</v>
      </c>
      <c r="J5" s="3" t="e">
        <v>#N/A</v>
      </c>
      <c r="K5" s="3">
        <v>10.328889627160599</v>
      </c>
      <c r="L5" s="3">
        <v>11.8387278821751</v>
      </c>
      <c r="M5" s="3">
        <v>15.070755770783499</v>
      </c>
      <c r="N5" s="3">
        <v>7.8946057751359202</v>
      </c>
      <c r="O5" s="3">
        <v>16.554988640086702</v>
      </c>
      <c r="P5" s="3">
        <v>9.3442629396976997</v>
      </c>
      <c r="Q5" s="3">
        <v>15.903213010073801</v>
      </c>
      <c r="R5" s="3">
        <v>15.781007400347599</v>
      </c>
      <c r="S5" s="3">
        <v>9.9226167485449697</v>
      </c>
      <c r="T5" s="3">
        <v>14.770281442519799</v>
      </c>
      <c r="U5" s="3">
        <v>12.854147839900399</v>
      </c>
      <c r="V5" s="3" t="e">
        <v>#N/A</v>
      </c>
    </row>
    <row r="6" spans="1:22" x14ac:dyDescent="0.35">
      <c r="A6" s="2">
        <v>41899</v>
      </c>
      <c r="B6" s="3" t="e">
        <v>#N/A</v>
      </c>
      <c r="C6" s="3">
        <v>14.719664399439599</v>
      </c>
      <c r="D6" s="3">
        <v>14.629966295224801</v>
      </c>
      <c r="E6" s="3">
        <v>17.758567074336899</v>
      </c>
      <c r="F6" s="3">
        <v>13.6620350720593</v>
      </c>
      <c r="G6" s="3">
        <v>13.454304973373</v>
      </c>
      <c r="H6" s="3">
        <v>15.625277820653899</v>
      </c>
      <c r="I6" s="3">
        <v>13.4727568271883</v>
      </c>
      <c r="J6" s="3" t="e">
        <v>#N/A</v>
      </c>
      <c r="K6" s="3">
        <v>10.349278548510901</v>
      </c>
      <c r="L6" s="3">
        <v>12.264742875275999</v>
      </c>
      <c r="M6" s="3">
        <v>14.905010730149</v>
      </c>
      <c r="N6" s="3">
        <v>7.6848981834041403</v>
      </c>
      <c r="O6" s="3">
        <v>16.597680100571299</v>
      </c>
      <c r="P6" s="3">
        <v>9.05242212836486</v>
      </c>
      <c r="Q6" s="3">
        <v>15.9139747893724</v>
      </c>
      <c r="R6" s="3">
        <v>15.828472948727001</v>
      </c>
      <c r="S6" s="3">
        <v>9.9932158858249895</v>
      </c>
      <c r="T6" s="3">
        <v>15.0556029963799</v>
      </c>
      <c r="U6" s="3">
        <v>12.201499432089999</v>
      </c>
      <c r="V6" s="3" t="e">
        <v>#N/A</v>
      </c>
    </row>
    <row r="7" spans="1:22" x14ac:dyDescent="0.35">
      <c r="A7" s="2">
        <v>41929</v>
      </c>
      <c r="B7" s="3" t="e">
        <v>#N/A</v>
      </c>
      <c r="C7" s="3">
        <v>13.5806858426752</v>
      </c>
      <c r="D7" s="3">
        <v>14.246805258449999</v>
      </c>
      <c r="E7" s="3">
        <v>16.9901775194127</v>
      </c>
      <c r="F7" s="3">
        <v>13.2871463321465</v>
      </c>
      <c r="G7" s="3">
        <v>12.1575138530307</v>
      </c>
      <c r="H7" s="3">
        <v>15.125122775261399</v>
      </c>
      <c r="I7" s="3">
        <v>12.349411084400099</v>
      </c>
      <c r="J7" s="3" t="e">
        <v>#N/A</v>
      </c>
      <c r="K7" s="3">
        <v>9.2133281697736908</v>
      </c>
      <c r="L7" s="3">
        <v>11.6847800743585</v>
      </c>
      <c r="M7" s="3">
        <v>14.1467671411264</v>
      </c>
      <c r="N7" s="3">
        <v>6.4690636540362503</v>
      </c>
      <c r="O7" s="3">
        <v>16.020487018265399</v>
      </c>
      <c r="P7" s="3">
        <v>8.4103051799533706</v>
      </c>
      <c r="Q7" s="3">
        <v>14.5630225522606</v>
      </c>
      <c r="R7" s="3">
        <v>15.114605119652399</v>
      </c>
      <c r="S7" s="3">
        <v>9.4922451664181597</v>
      </c>
      <c r="T7" s="3">
        <v>13.168143197639001</v>
      </c>
      <c r="U7" s="3">
        <v>11.794674719944799</v>
      </c>
      <c r="V7" s="3" t="e">
        <v>#N/A</v>
      </c>
    </row>
    <row r="8" spans="1:22" x14ac:dyDescent="0.35">
      <c r="A8" s="2">
        <v>41960</v>
      </c>
      <c r="B8" s="3" t="e">
        <v>#N/A</v>
      </c>
      <c r="C8" s="3">
        <v>14.268557301368901</v>
      </c>
      <c r="D8" s="3">
        <v>14.5999400333057</v>
      </c>
      <c r="E8" s="3">
        <v>17.642861665570699</v>
      </c>
      <c r="F8" s="3">
        <v>13.287796415905101</v>
      </c>
      <c r="G8" s="3">
        <v>12.091603138935399</v>
      </c>
      <c r="H8" s="3">
        <v>15.219102028031999</v>
      </c>
      <c r="I8" s="3">
        <v>12.897671707266801</v>
      </c>
      <c r="J8" s="3" t="e">
        <v>#N/A</v>
      </c>
      <c r="K8" s="3">
        <v>9.6529887589320698</v>
      </c>
      <c r="L8" s="3">
        <v>11.0308248373294</v>
      </c>
      <c r="M8" s="3">
        <v>15.297432351424</v>
      </c>
      <c r="N8" s="3">
        <v>6.2320555606663497</v>
      </c>
      <c r="O8" s="3">
        <v>17.345653586402499</v>
      </c>
      <c r="P8" s="3">
        <v>8.7761400339757394</v>
      </c>
      <c r="Q8" s="3">
        <v>15.0583716578261</v>
      </c>
      <c r="R8" s="3">
        <v>15.495654687129299</v>
      </c>
      <c r="S8" s="3">
        <v>10.0057880036206</v>
      </c>
      <c r="T8" s="3">
        <v>14.210496716711001</v>
      </c>
      <c r="U8" s="3">
        <v>11.840300270377</v>
      </c>
      <c r="V8" s="3" t="e">
        <v>#N/A</v>
      </c>
    </row>
    <row r="9" spans="1:22" x14ac:dyDescent="0.35">
      <c r="A9" s="2">
        <v>41990</v>
      </c>
      <c r="B9" s="3" t="e">
        <v>#N/A</v>
      </c>
      <c r="C9" s="3">
        <v>13.400091860511999</v>
      </c>
      <c r="D9" s="3">
        <v>14.4603053590588</v>
      </c>
      <c r="E9" s="3">
        <v>16.630950902860299</v>
      </c>
      <c r="F9" s="3">
        <v>13.233920512064699</v>
      </c>
      <c r="G9" s="3">
        <v>11.9802900910682</v>
      </c>
      <c r="H9" s="3">
        <v>14.467716102975301</v>
      </c>
      <c r="I9" s="3">
        <v>12.462079759661799</v>
      </c>
      <c r="J9" s="3" t="e">
        <v>#N/A</v>
      </c>
      <c r="K9" s="3">
        <v>9.45915432255463</v>
      </c>
      <c r="L9" s="3">
        <v>10.826198020871299</v>
      </c>
      <c r="M9" s="3">
        <v>14.6005507680287</v>
      </c>
      <c r="N9" s="3">
        <v>5.6407206013403401</v>
      </c>
      <c r="O9" s="3">
        <v>16.343009683754602</v>
      </c>
      <c r="P9" s="3">
        <v>8.9184924529089802</v>
      </c>
      <c r="Q9" s="3">
        <v>12.395631338221801</v>
      </c>
      <c r="R9" s="3">
        <v>14.5636300069814</v>
      </c>
      <c r="S9" s="3">
        <v>9.9233697567114501</v>
      </c>
      <c r="T9" s="3">
        <v>10.424432407797401</v>
      </c>
      <c r="U9" s="3">
        <v>11.236728371517501</v>
      </c>
      <c r="V9" s="3" t="e">
        <v>#N/A</v>
      </c>
    </row>
    <row r="10" spans="1:22" x14ac:dyDescent="0.35">
      <c r="A10" s="2">
        <v>42020</v>
      </c>
      <c r="B10" s="3" t="e">
        <v>#N/A</v>
      </c>
      <c r="C10" s="3">
        <v>12.5753230334163</v>
      </c>
      <c r="D10" s="3">
        <v>14.820409056130201</v>
      </c>
      <c r="E10" s="3">
        <v>17.7955309724831</v>
      </c>
      <c r="F10" s="3">
        <v>12.953012820736699</v>
      </c>
      <c r="G10" s="3">
        <v>12.5582121459658</v>
      </c>
      <c r="H10" s="3">
        <v>14.998888344524801</v>
      </c>
      <c r="I10" s="3">
        <v>12.418155901791399</v>
      </c>
      <c r="J10" s="3" t="e">
        <v>#N/A</v>
      </c>
      <c r="K10" s="3">
        <v>9.3603378373959298</v>
      </c>
      <c r="L10" s="3">
        <v>11.281794360175301</v>
      </c>
      <c r="M10" s="3">
        <v>15.9447223741145</v>
      </c>
      <c r="N10" s="3">
        <v>4.2846883900128603</v>
      </c>
      <c r="O10" s="3">
        <v>17.3709722653611</v>
      </c>
      <c r="P10" s="3">
        <v>9.8144345559572397</v>
      </c>
      <c r="Q10" s="3">
        <v>13.3506664029115</v>
      </c>
      <c r="R10" s="3">
        <v>15.0887547461386</v>
      </c>
      <c r="S10" s="3">
        <v>10.7551082482589</v>
      </c>
      <c r="T10" s="3">
        <v>11.8648387486469</v>
      </c>
      <c r="U10" s="3">
        <v>12.1749285776459</v>
      </c>
      <c r="V10" s="3" t="e">
        <v>#N/A</v>
      </c>
    </row>
    <row r="11" spans="1:22" x14ac:dyDescent="0.35">
      <c r="A11" s="2">
        <v>42052</v>
      </c>
      <c r="B11" s="3" t="e">
        <v>#N/A</v>
      </c>
      <c r="C11" s="3">
        <v>13.4663915263025</v>
      </c>
      <c r="D11" s="3">
        <v>15.7059465081279</v>
      </c>
      <c r="E11" s="3">
        <v>18.291485273634201</v>
      </c>
      <c r="F11" s="3">
        <v>13.4286697041631</v>
      </c>
      <c r="G11" s="3">
        <v>13.3495591003939</v>
      </c>
      <c r="H11" s="3">
        <v>15.589442821261599</v>
      </c>
      <c r="I11" s="3">
        <v>12.808637596497</v>
      </c>
      <c r="J11" s="3" t="e">
        <v>#N/A</v>
      </c>
      <c r="K11" s="3">
        <v>9.8121030399524898</v>
      </c>
      <c r="L11" s="3">
        <v>11.755078254934199</v>
      </c>
      <c r="M11" s="3">
        <v>16.914405848894798</v>
      </c>
      <c r="N11" s="3">
        <v>5.1461729310650304</v>
      </c>
      <c r="O11" s="3">
        <v>18.338431520935998</v>
      </c>
      <c r="P11" s="3">
        <v>10.2295908165152</v>
      </c>
      <c r="Q11" s="3">
        <v>13.9875097582562</v>
      </c>
      <c r="R11" s="3">
        <v>16.016744680609801</v>
      </c>
      <c r="S11" s="3">
        <v>10.388942770440099</v>
      </c>
      <c r="T11" s="3">
        <v>12.797030588777099</v>
      </c>
      <c r="U11" s="3">
        <v>12.9118371287957</v>
      </c>
      <c r="V11" s="3" t="e">
        <v>#N/A</v>
      </c>
    </row>
    <row r="12" spans="1:22" x14ac:dyDescent="0.35">
      <c r="A12" s="2">
        <v>42080</v>
      </c>
      <c r="B12" s="3" t="e">
        <v>#N/A</v>
      </c>
      <c r="C12" s="3">
        <v>13.0727004160885</v>
      </c>
      <c r="D12" s="3">
        <v>15.8683205496146</v>
      </c>
      <c r="E12" s="3">
        <v>18.129100664373301</v>
      </c>
      <c r="F12" s="3">
        <v>13.507665692861099</v>
      </c>
      <c r="G12" s="3">
        <v>12.354819509652</v>
      </c>
      <c r="H12" s="3">
        <v>15.555316425972499</v>
      </c>
      <c r="I12" s="3">
        <v>12.6654601331216</v>
      </c>
      <c r="J12" s="3" t="e">
        <v>#N/A</v>
      </c>
      <c r="K12" s="3">
        <v>10.0434137182495</v>
      </c>
      <c r="L12" s="3">
        <v>12.4004985812571</v>
      </c>
      <c r="M12" s="3">
        <v>16.526822588027599</v>
      </c>
      <c r="N12" s="3">
        <v>4.6517820803370302</v>
      </c>
      <c r="O12" s="3">
        <v>18.220260591714201</v>
      </c>
      <c r="P12" s="3">
        <v>10.009452476617399</v>
      </c>
      <c r="Q12" s="3">
        <v>13.116034138030299</v>
      </c>
      <c r="R12" s="3">
        <v>14.9544807458321</v>
      </c>
      <c r="S12" s="3">
        <v>9.8128447378054897</v>
      </c>
      <c r="T12" s="3">
        <v>11.734048392697</v>
      </c>
      <c r="U12" s="3">
        <v>11.8070820536156</v>
      </c>
      <c r="V12" s="3" t="e">
        <v>#N/A</v>
      </c>
    </row>
    <row r="13" spans="1:22" x14ac:dyDescent="0.35">
      <c r="A13" s="2">
        <v>42111</v>
      </c>
      <c r="B13" s="3" t="e">
        <v>#N/A</v>
      </c>
      <c r="C13" s="3">
        <v>13.867739629769099</v>
      </c>
      <c r="D13" s="3">
        <v>15.8883925537022</v>
      </c>
      <c r="E13" s="3">
        <v>18.314946143807401</v>
      </c>
      <c r="F13" s="3">
        <v>14.6864361891926</v>
      </c>
      <c r="G13" s="3">
        <v>12.1838625177633</v>
      </c>
      <c r="H13" s="3">
        <v>16.071099061346899</v>
      </c>
      <c r="I13" s="3">
        <v>12.573247004797601</v>
      </c>
      <c r="J13" s="3" t="e">
        <v>#N/A</v>
      </c>
      <c r="K13" s="3">
        <v>10.336854109559299</v>
      </c>
      <c r="L13" s="3">
        <v>13.755969944237499</v>
      </c>
      <c r="M13" s="3">
        <v>17.5328329731406</v>
      </c>
      <c r="N13" s="3">
        <v>5.0917834405753899</v>
      </c>
      <c r="O13" s="3">
        <v>17.9890809828313</v>
      </c>
      <c r="P13" s="3">
        <v>12.248908704386301</v>
      </c>
      <c r="Q13" s="3">
        <v>13.308492723342001</v>
      </c>
      <c r="R13" s="3">
        <v>15.468643111452201</v>
      </c>
      <c r="S13" s="3">
        <v>10.0604018131133</v>
      </c>
      <c r="T13" s="3">
        <v>13.7690440242599</v>
      </c>
      <c r="U13" s="3">
        <v>13.501956169342799</v>
      </c>
      <c r="V13" s="3" t="e">
        <v>#N/A</v>
      </c>
    </row>
    <row r="14" spans="1:22" x14ac:dyDescent="0.35">
      <c r="A14" s="2">
        <v>42139</v>
      </c>
      <c r="B14" s="3" t="e">
        <v>#N/A</v>
      </c>
      <c r="C14" s="3">
        <v>14.3475493112562</v>
      </c>
      <c r="D14" s="3">
        <v>15.258480724180901</v>
      </c>
      <c r="E14" s="3">
        <v>18.368594987198801</v>
      </c>
      <c r="F14" s="3">
        <v>14.602336207615901</v>
      </c>
      <c r="G14" s="3">
        <v>13.579705964032399</v>
      </c>
      <c r="H14" s="3">
        <v>15.804475367309299</v>
      </c>
      <c r="I14" s="3">
        <v>12.7081150631561</v>
      </c>
      <c r="J14" s="3" t="e">
        <v>#N/A</v>
      </c>
      <c r="K14" s="3">
        <v>9.8776425611202505</v>
      </c>
      <c r="L14" s="3">
        <v>14.5484417833067</v>
      </c>
      <c r="M14" s="3">
        <v>17.0590238312103</v>
      </c>
      <c r="N14" s="3">
        <v>5.0704235633788999</v>
      </c>
      <c r="O14" s="3">
        <v>17.278357175743601</v>
      </c>
      <c r="P14" s="3">
        <v>11.9455458489428</v>
      </c>
      <c r="Q14" s="3">
        <v>13.830853300686501</v>
      </c>
      <c r="R14" s="3">
        <v>15.4312704233368</v>
      </c>
      <c r="S14" s="3">
        <v>10.729508160733999</v>
      </c>
      <c r="T14" s="3">
        <v>13.887622104184899</v>
      </c>
      <c r="U14" s="3">
        <v>13.231982376598101</v>
      </c>
      <c r="V14" s="3" t="e">
        <v>#N/A</v>
      </c>
    </row>
    <row r="15" spans="1:22" x14ac:dyDescent="0.35">
      <c r="A15" s="2">
        <v>42172</v>
      </c>
      <c r="B15" s="3" t="e">
        <v>#N/A</v>
      </c>
      <c r="C15" s="3">
        <v>13.7829321997239</v>
      </c>
      <c r="D15" s="3">
        <v>14.5032194424266</v>
      </c>
      <c r="E15" s="3">
        <v>17.3313125964306</v>
      </c>
      <c r="F15" s="3">
        <v>13.3508844042807</v>
      </c>
      <c r="G15" s="3">
        <v>13.938482493297601</v>
      </c>
      <c r="H15" s="3">
        <v>15.3400767115638</v>
      </c>
      <c r="I15" s="3">
        <v>12.410107007981599</v>
      </c>
      <c r="J15" s="3" t="e">
        <v>#N/A</v>
      </c>
      <c r="K15" s="3">
        <v>9.4543863005387898</v>
      </c>
      <c r="L15" s="3">
        <v>13.2214306883057</v>
      </c>
      <c r="M15" s="3">
        <v>15.7739532076011</v>
      </c>
      <c r="N15" s="3">
        <v>4.9959440654298897</v>
      </c>
      <c r="O15" s="3">
        <v>17.0272046101162</v>
      </c>
      <c r="P15" s="3">
        <v>11.1382000989089</v>
      </c>
      <c r="Q15" s="3">
        <v>13.089461697300599</v>
      </c>
      <c r="R15" s="3">
        <v>15.359131254133199</v>
      </c>
      <c r="S15" s="3">
        <v>9.7739910412031694</v>
      </c>
      <c r="T15" s="3">
        <v>12.9794046191166</v>
      </c>
      <c r="U15" s="3">
        <v>13.8780131111383</v>
      </c>
      <c r="V15" s="3" t="e">
        <v>#N/A</v>
      </c>
    </row>
    <row r="16" spans="1:22" x14ac:dyDescent="0.35">
      <c r="A16" s="2">
        <v>42202</v>
      </c>
      <c r="B16" s="3" t="e">
        <v>#N/A</v>
      </c>
      <c r="C16" s="3">
        <v>12.7734638523555</v>
      </c>
      <c r="D16" s="3">
        <v>14.348156337603999</v>
      </c>
      <c r="E16" s="3">
        <v>17.637735206429699</v>
      </c>
      <c r="F16" s="3">
        <v>13.1774719615709</v>
      </c>
      <c r="G16" s="3">
        <v>12.8493209920303</v>
      </c>
      <c r="H16" s="3">
        <v>15.3194632032196</v>
      </c>
      <c r="I16" s="3">
        <v>12.2436583707326</v>
      </c>
      <c r="J16" s="3" t="e">
        <v>#N/A</v>
      </c>
      <c r="K16" s="3">
        <v>9.5677528546038602</v>
      </c>
      <c r="L16" s="3">
        <v>12.7887925747973</v>
      </c>
      <c r="M16" s="3">
        <v>16.451837535698399</v>
      </c>
      <c r="N16" s="3">
        <v>4.75837588541639</v>
      </c>
      <c r="O16" s="3">
        <v>18.726093278428301</v>
      </c>
      <c r="P16" s="3">
        <v>10.007510327188401</v>
      </c>
      <c r="Q16" s="3">
        <v>13.422466832272599</v>
      </c>
      <c r="R16" s="3">
        <v>15.102112939508499</v>
      </c>
      <c r="S16" s="3">
        <v>9.9828309355173204</v>
      </c>
      <c r="T16" s="3">
        <v>12.986024869343</v>
      </c>
      <c r="U16" s="3">
        <v>14.7774800002214</v>
      </c>
      <c r="V16" s="3" t="e">
        <v>#N/A</v>
      </c>
    </row>
    <row r="17" spans="1:22" x14ac:dyDescent="0.35">
      <c r="A17" s="2">
        <v>42233</v>
      </c>
      <c r="B17" s="3" t="e">
        <v>#N/A</v>
      </c>
      <c r="C17" s="3">
        <v>12.5085810456325</v>
      </c>
      <c r="D17" s="3">
        <v>13.8127080603095</v>
      </c>
      <c r="E17" s="3">
        <v>17.111194992560101</v>
      </c>
      <c r="F17" s="3">
        <v>12.604380682485001</v>
      </c>
      <c r="G17" s="3">
        <v>11.5042265705095</v>
      </c>
      <c r="H17" s="3">
        <v>13.8418840836055</v>
      </c>
      <c r="I17" s="3">
        <v>11.402968382296899</v>
      </c>
      <c r="J17" s="3" t="e">
        <v>#N/A</v>
      </c>
      <c r="K17" s="3">
        <v>9.4092601135393501</v>
      </c>
      <c r="L17" s="3">
        <v>11.2401592726768</v>
      </c>
      <c r="M17" s="3">
        <v>15.2676862967035</v>
      </c>
      <c r="N17" s="3">
        <v>4.7436436086516096</v>
      </c>
      <c r="O17" s="3">
        <v>18.8252305416284</v>
      </c>
      <c r="P17" s="3">
        <v>9.5571532945860707</v>
      </c>
      <c r="Q17" s="3">
        <v>12.981602236303999</v>
      </c>
      <c r="R17" s="3">
        <v>14.3908666242405</v>
      </c>
      <c r="S17" s="3">
        <v>9.1571335695060405</v>
      </c>
      <c r="T17" s="3">
        <v>12.0036845102493</v>
      </c>
      <c r="U17" s="3">
        <v>13.5708191921001</v>
      </c>
      <c r="V17" s="3" t="e">
        <v>#N/A</v>
      </c>
    </row>
    <row r="18" spans="1:22" x14ac:dyDescent="0.35">
      <c r="A18" s="2">
        <v>42264</v>
      </c>
      <c r="B18" s="3" t="e">
        <v>#N/A</v>
      </c>
      <c r="C18" s="3">
        <v>12.7027172099111</v>
      </c>
      <c r="D18" s="3">
        <v>13.356405979117399</v>
      </c>
      <c r="E18" s="3">
        <v>16.704955107717002</v>
      </c>
      <c r="F18" s="3">
        <v>12.787453568273801</v>
      </c>
      <c r="G18" s="3">
        <v>11.347924797136599</v>
      </c>
      <c r="H18" s="3">
        <v>15.240848794281201</v>
      </c>
      <c r="I18" s="3">
        <v>11.929304794895801</v>
      </c>
      <c r="J18" s="3" t="e">
        <v>#N/A</v>
      </c>
      <c r="K18" s="3">
        <v>9.6668355281240199</v>
      </c>
      <c r="L18" s="3">
        <v>11.5027244986789</v>
      </c>
      <c r="M18" s="3">
        <v>15.4860624181661</v>
      </c>
      <c r="N18" s="3">
        <v>4.2745342076352904</v>
      </c>
      <c r="O18" s="3">
        <v>17.519813773911899</v>
      </c>
      <c r="P18" s="3">
        <v>8.9971114637245702</v>
      </c>
      <c r="Q18" s="3">
        <v>12.680415202254901</v>
      </c>
      <c r="R18" s="3">
        <v>14.2308884806406</v>
      </c>
      <c r="S18" s="3">
        <v>8.8946465639934598</v>
      </c>
      <c r="T18" s="3">
        <v>11.971270984238201</v>
      </c>
      <c r="U18" s="3">
        <v>13.6676655122121</v>
      </c>
      <c r="V18" s="3" t="e">
        <v>#N/A</v>
      </c>
    </row>
    <row r="19" spans="1:22" x14ac:dyDescent="0.35">
      <c r="A19" s="2">
        <v>42293</v>
      </c>
      <c r="B19" s="3" t="e">
        <v>#N/A</v>
      </c>
      <c r="C19" s="3">
        <v>12.7583820365659</v>
      </c>
      <c r="D19" s="3">
        <v>14.1388277530701</v>
      </c>
      <c r="E19" s="3">
        <v>16.630193846106199</v>
      </c>
      <c r="F19" s="3">
        <v>12.3589868380789</v>
      </c>
      <c r="G19" s="3">
        <v>11.7100919261543</v>
      </c>
      <c r="H19" s="3">
        <v>15.5891162205449</v>
      </c>
      <c r="I19" s="3">
        <v>12.1406770818321</v>
      </c>
      <c r="J19" s="3" t="e">
        <v>#N/A</v>
      </c>
      <c r="K19" s="3">
        <v>10.108533718503701</v>
      </c>
      <c r="L19" s="3">
        <v>11.1263738571113</v>
      </c>
      <c r="M19" s="3">
        <v>16.053290597635701</v>
      </c>
      <c r="N19" s="3">
        <v>4.3966523210101798</v>
      </c>
      <c r="O19" s="3">
        <v>17.852860920682101</v>
      </c>
      <c r="P19" s="3">
        <v>9.6136706607797908</v>
      </c>
      <c r="Q19" s="3">
        <v>12.866551119714901</v>
      </c>
      <c r="R19" s="3">
        <v>14.467053560870299</v>
      </c>
      <c r="S19" s="3">
        <v>9.2499347895779298</v>
      </c>
      <c r="T19" s="3">
        <v>12.2140115123307</v>
      </c>
      <c r="U19" s="3">
        <v>15.4968099536097</v>
      </c>
      <c r="V19" s="3">
        <v>12.796116734631999</v>
      </c>
    </row>
    <row r="20" spans="1:22" x14ac:dyDescent="0.35">
      <c r="A20" s="2">
        <v>42325</v>
      </c>
      <c r="B20" s="3" t="e">
        <v>#N/A</v>
      </c>
      <c r="C20" s="3">
        <v>13.3126890237008</v>
      </c>
      <c r="D20" s="3">
        <v>14.0860474692723</v>
      </c>
      <c r="E20" s="3">
        <v>15.7390303271797</v>
      </c>
      <c r="F20" s="3">
        <v>11.938596834481</v>
      </c>
      <c r="G20" s="3">
        <v>7.8130678787493499</v>
      </c>
      <c r="H20" s="3">
        <v>15.053311855665999</v>
      </c>
      <c r="I20" s="3">
        <v>12.0054322484488</v>
      </c>
      <c r="J20" s="3" t="e">
        <v>#N/A</v>
      </c>
      <c r="K20" s="3">
        <v>10.0351652744543</v>
      </c>
      <c r="L20" s="3">
        <v>11.041481414336699</v>
      </c>
      <c r="M20" s="3">
        <v>15.346618702672201</v>
      </c>
      <c r="N20" s="3">
        <v>4.1722261572775299</v>
      </c>
      <c r="O20" s="3">
        <v>17.105618984059699</v>
      </c>
      <c r="P20" s="3">
        <v>9.3854735103005194</v>
      </c>
      <c r="Q20" s="3">
        <v>11.7950478944314</v>
      </c>
      <c r="R20" s="3">
        <v>13.807509457779901</v>
      </c>
      <c r="S20" s="3">
        <v>9.4660033184213095</v>
      </c>
      <c r="T20" s="3">
        <v>10.593219904247</v>
      </c>
      <c r="U20" s="3">
        <v>14.771932656151501</v>
      </c>
      <c r="V20" s="3">
        <v>12.0827648320612</v>
      </c>
    </row>
    <row r="21" spans="1:22" x14ac:dyDescent="0.35">
      <c r="A21" s="2">
        <v>42355</v>
      </c>
      <c r="B21" s="3" t="e">
        <v>#N/A</v>
      </c>
      <c r="C21" s="3">
        <v>12.5882949075736</v>
      </c>
      <c r="D21" s="3">
        <v>14.418771584586001</v>
      </c>
      <c r="E21" s="3">
        <v>16.101125348108599</v>
      </c>
      <c r="F21" s="3">
        <v>11.860036487652399</v>
      </c>
      <c r="G21" s="3">
        <v>7.3808487188622198</v>
      </c>
      <c r="H21" s="3">
        <v>15.3450886128958</v>
      </c>
      <c r="I21" s="3">
        <v>11.8191640901164</v>
      </c>
      <c r="J21" s="3" t="e">
        <v>#N/A</v>
      </c>
      <c r="K21" s="3">
        <v>10.075016308736901</v>
      </c>
      <c r="L21" s="3">
        <v>10.8811807320387</v>
      </c>
      <c r="M21" s="3">
        <v>14.4777467333424</v>
      </c>
      <c r="N21" s="3">
        <v>4.3967416134700796</v>
      </c>
      <c r="O21" s="3">
        <v>17.2393437910955</v>
      </c>
      <c r="P21" s="3">
        <v>9.3050809451018708</v>
      </c>
      <c r="Q21" s="3">
        <v>10.1041366427078</v>
      </c>
      <c r="R21" s="3">
        <v>12.811541204957599</v>
      </c>
      <c r="S21" s="3">
        <v>8.39653316904581</v>
      </c>
      <c r="T21" s="3">
        <v>10.7168137153784</v>
      </c>
      <c r="U21" s="3">
        <v>11.8425603143384</v>
      </c>
      <c r="V21" s="3">
        <v>12.8862688008121</v>
      </c>
    </row>
    <row r="22" spans="1:22" x14ac:dyDescent="0.35">
      <c r="A22" s="2">
        <v>42384</v>
      </c>
      <c r="B22" s="3" t="e">
        <v>#N/A</v>
      </c>
      <c r="C22" s="3">
        <v>11.5708546926815</v>
      </c>
      <c r="D22" s="3">
        <v>14.3103003184466</v>
      </c>
      <c r="E22" s="3">
        <v>14.896474576014599</v>
      </c>
      <c r="F22" s="3">
        <v>12.0031391766976</v>
      </c>
      <c r="G22" s="3">
        <v>10.607624882152299</v>
      </c>
      <c r="H22" s="3">
        <v>14.963235743199499</v>
      </c>
      <c r="I22" s="3">
        <v>11.1120194237939</v>
      </c>
      <c r="J22" s="3">
        <v>16.2156675150474</v>
      </c>
      <c r="K22" s="3">
        <v>9.7722260768204805</v>
      </c>
      <c r="L22" s="3">
        <v>9.5308073147160393</v>
      </c>
      <c r="M22" s="3">
        <v>12.822597081444099</v>
      </c>
      <c r="N22" s="3">
        <v>9.4476815667246097</v>
      </c>
      <c r="O22" s="3">
        <v>16.373673583609602</v>
      </c>
      <c r="P22" s="3">
        <v>8.9188218606735798</v>
      </c>
      <c r="Q22" s="3">
        <v>10.2101735179562</v>
      </c>
      <c r="R22" s="3">
        <v>12.4092556906495</v>
      </c>
      <c r="S22" s="3">
        <v>7.9940638672775597</v>
      </c>
      <c r="T22" s="3">
        <v>10.5068222604021</v>
      </c>
      <c r="U22" s="3" t="e">
        <v>#N/A</v>
      </c>
      <c r="V22" s="3">
        <v>11.1533004555651</v>
      </c>
    </row>
    <row r="23" spans="1:22" x14ac:dyDescent="0.35">
      <c r="A23" s="2">
        <v>42417</v>
      </c>
      <c r="B23" s="3" t="e">
        <v>#N/A</v>
      </c>
      <c r="C23" s="3">
        <v>12.420655244594901</v>
      </c>
      <c r="D23" s="3">
        <v>15.1588840980841</v>
      </c>
      <c r="E23" s="3">
        <v>15.4352116255415</v>
      </c>
      <c r="F23" s="3">
        <v>13.0793953781389</v>
      </c>
      <c r="G23" s="3">
        <v>13.5829179656664</v>
      </c>
      <c r="H23" s="3">
        <v>15.409696012613001</v>
      </c>
      <c r="I23" s="3">
        <v>11.988912357931699</v>
      </c>
      <c r="J23" s="3">
        <v>17.574658158584999</v>
      </c>
      <c r="K23" s="3">
        <v>10.1751249397204</v>
      </c>
      <c r="L23" s="3">
        <v>10.774460002728301</v>
      </c>
      <c r="M23" s="3">
        <v>14.313561658384501</v>
      </c>
      <c r="N23" s="3">
        <v>8.7366176833668305</v>
      </c>
      <c r="O23" s="3">
        <v>16.3430460339635</v>
      </c>
      <c r="P23" s="3">
        <v>8.8367531496605807</v>
      </c>
      <c r="Q23" s="3">
        <v>11.343186258864201</v>
      </c>
      <c r="R23" s="3">
        <v>13.222557392961001</v>
      </c>
      <c r="S23" s="3">
        <v>8.2690556188738604</v>
      </c>
      <c r="T23" s="3">
        <v>10.7645930365808</v>
      </c>
      <c r="U23" s="3">
        <v>13.9658088901423</v>
      </c>
      <c r="V23" s="3">
        <v>11.459933805836499</v>
      </c>
    </row>
    <row r="24" spans="1:22" x14ac:dyDescent="0.35">
      <c r="A24" s="2">
        <v>42446</v>
      </c>
      <c r="B24" s="3" t="e">
        <v>#N/A</v>
      </c>
      <c r="C24" s="3">
        <v>12.9463563623436</v>
      </c>
      <c r="D24" s="3">
        <v>15.4131176116896</v>
      </c>
      <c r="E24" s="3">
        <v>16.415799628394002</v>
      </c>
      <c r="F24" s="3">
        <v>13.3724882979228</v>
      </c>
      <c r="G24" s="3">
        <v>15.2393252491847</v>
      </c>
      <c r="H24" s="3">
        <v>16.010348293922</v>
      </c>
      <c r="I24" s="3">
        <v>12.770021624413801</v>
      </c>
      <c r="J24" s="3">
        <v>18.418774056672301</v>
      </c>
      <c r="K24" s="3">
        <v>10.5831704732528</v>
      </c>
      <c r="L24" s="3">
        <v>13.382619174677</v>
      </c>
      <c r="M24" s="3">
        <v>14.9299785874805</v>
      </c>
      <c r="N24" s="3">
        <v>8.83289347081889</v>
      </c>
      <c r="O24" s="3">
        <v>16.922388523335499</v>
      </c>
      <c r="P24" s="3">
        <v>9.8867529467632398</v>
      </c>
      <c r="Q24" s="3">
        <v>12.124310480842199</v>
      </c>
      <c r="R24" s="3">
        <v>14.410802313365901</v>
      </c>
      <c r="S24" s="3">
        <v>9.1096404606531305</v>
      </c>
      <c r="T24" s="3">
        <v>12.511331909047099</v>
      </c>
      <c r="U24" s="3">
        <v>14.9288879443417</v>
      </c>
      <c r="V24" s="3">
        <v>12.879024716135699</v>
      </c>
    </row>
    <row r="25" spans="1:22" x14ac:dyDescent="0.35">
      <c r="A25" s="2">
        <v>42475</v>
      </c>
      <c r="B25" s="3" t="e">
        <v>#N/A</v>
      </c>
      <c r="C25" s="3">
        <v>13.3239074379073</v>
      </c>
      <c r="D25" s="3">
        <v>14.922191936648399</v>
      </c>
      <c r="E25" s="3">
        <v>16.883384102452901</v>
      </c>
      <c r="F25" s="3">
        <v>13.2071568133276</v>
      </c>
      <c r="G25" s="3">
        <v>15.264253206789</v>
      </c>
      <c r="H25" s="3">
        <v>16.282262044816601</v>
      </c>
      <c r="I25" s="3">
        <v>12.776844181121399</v>
      </c>
      <c r="J25" s="3">
        <v>19.499331703204099</v>
      </c>
      <c r="K25" s="3">
        <v>10.673853549127999</v>
      </c>
      <c r="L25" s="3">
        <v>14.0443258543729</v>
      </c>
      <c r="M25" s="3">
        <v>15.2258759882963</v>
      </c>
      <c r="N25" s="3">
        <v>9.2713759611308308</v>
      </c>
      <c r="O25" s="3">
        <v>17.372056525089899</v>
      </c>
      <c r="P25" s="3">
        <v>10.440504910210899</v>
      </c>
      <c r="Q25" s="3">
        <v>12.1080813684181</v>
      </c>
      <c r="R25" s="3">
        <v>14.2748633486071</v>
      </c>
      <c r="S25" s="3">
        <v>9.3577853528813097</v>
      </c>
      <c r="T25" s="3">
        <v>13.332882810038701</v>
      </c>
      <c r="U25" s="3">
        <v>12.723792269570501</v>
      </c>
      <c r="V25" s="3">
        <v>12.950271485498201</v>
      </c>
    </row>
    <row r="26" spans="1:22" x14ac:dyDescent="0.35">
      <c r="A26" s="2">
        <v>42507</v>
      </c>
      <c r="B26" s="3" t="e">
        <v>#N/A</v>
      </c>
      <c r="C26" s="3">
        <v>13.6122846236656</v>
      </c>
      <c r="D26" s="3">
        <v>14.3150401921986</v>
      </c>
      <c r="E26" s="3">
        <v>16.5400488492267</v>
      </c>
      <c r="F26" s="3">
        <v>12.1847928076347</v>
      </c>
      <c r="G26" s="3">
        <v>15.2620305035766</v>
      </c>
      <c r="H26" s="3">
        <v>15.405880991428599</v>
      </c>
      <c r="I26" s="3">
        <v>12.1132077431966</v>
      </c>
      <c r="J26" s="3">
        <v>19.646942750618599</v>
      </c>
      <c r="K26" s="3">
        <v>9.8933823776114007</v>
      </c>
      <c r="L26" s="3">
        <v>12.556759917413499</v>
      </c>
      <c r="M26" s="3">
        <v>14.087859791500399</v>
      </c>
      <c r="N26" s="3">
        <v>10.6851602457154</v>
      </c>
      <c r="O26" s="3">
        <v>17.4525447854992</v>
      </c>
      <c r="P26" s="3">
        <v>9.6957462092618805</v>
      </c>
      <c r="Q26" s="3">
        <v>11.7438593510084</v>
      </c>
      <c r="R26" s="3">
        <v>14.386057974521799</v>
      </c>
      <c r="S26" s="3">
        <v>8.4316910513278707</v>
      </c>
      <c r="T26" s="3">
        <v>12.617787157647999</v>
      </c>
      <c r="U26" s="3">
        <v>12.9233018729413</v>
      </c>
      <c r="V26" s="3">
        <v>13.6364927127493</v>
      </c>
    </row>
    <row r="27" spans="1:22" x14ac:dyDescent="0.35">
      <c r="A27" s="2">
        <v>42538</v>
      </c>
      <c r="B27" s="3" t="e">
        <v>#N/A</v>
      </c>
      <c r="C27" s="3">
        <v>13.709973936325399</v>
      </c>
      <c r="D27" s="3">
        <v>14.885359132280101</v>
      </c>
      <c r="E27" s="3">
        <v>17.177274544287599</v>
      </c>
      <c r="F27" s="3">
        <v>11.549435145548101</v>
      </c>
      <c r="G27" s="3">
        <v>14.0697438389687</v>
      </c>
      <c r="H27" s="3">
        <v>15.955441102855399</v>
      </c>
      <c r="I27" s="3">
        <v>12.9619669784579</v>
      </c>
      <c r="J27" s="3">
        <v>18.316955237272001</v>
      </c>
      <c r="K27" s="3">
        <v>9.8383794022789797</v>
      </c>
      <c r="L27" s="3">
        <v>12.077242438135499</v>
      </c>
      <c r="M27" s="3">
        <v>14.450268925122</v>
      </c>
      <c r="N27" s="3">
        <v>9.1381943424034997</v>
      </c>
      <c r="O27" s="3">
        <v>17.521122375316999</v>
      </c>
      <c r="P27" s="3">
        <v>10.4893483015346</v>
      </c>
      <c r="Q27" s="3">
        <v>11.6985473208104</v>
      </c>
      <c r="R27" s="3">
        <v>14.528627930816601</v>
      </c>
      <c r="S27" s="3">
        <v>8.1618370031191994</v>
      </c>
      <c r="T27" s="3">
        <v>12.2049712234254</v>
      </c>
      <c r="U27" s="3">
        <v>12.302618208181499</v>
      </c>
      <c r="V27" s="3">
        <v>13.6959097475837</v>
      </c>
    </row>
    <row r="28" spans="1:22" x14ac:dyDescent="0.35">
      <c r="A28" s="2">
        <v>42566</v>
      </c>
      <c r="B28" s="3">
        <v>13.9265467426376</v>
      </c>
      <c r="C28" s="3">
        <v>15.2223655510355</v>
      </c>
      <c r="D28" s="3">
        <v>16.0047957158325</v>
      </c>
      <c r="E28" s="3">
        <v>18.001350253055101</v>
      </c>
      <c r="F28" s="3">
        <v>11.4776413158766</v>
      </c>
      <c r="G28" s="3">
        <v>14.4278659008713</v>
      </c>
      <c r="H28" s="3">
        <v>16.490049528221402</v>
      </c>
      <c r="I28" s="3">
        <v>13.5206196710224</v>
      </c>
      <c r="J28" s="3">
        <v>18.454978703191301</v>
      </c>
      <c r="K28" s="3">
        <v>10.1511106765054</v>
      </c>
      <c r="L28" s="3">
        <v>13.460057000075301</v>
      </c>
      <c r="M28" s="3">
        <v>15.2747262491625</v>
      </c>
      <c r="N28" s="3">
        <v>8.9534737039568704</v>
      </c>
      <c r="O28" s="3">
        <v>18.124082533795701</v>
      </c>
      <c r="P28" s="3">
        <v>11.3765203310166</v>
      </c>
      <c r="Q28" s="3">
        <v>12.370948015976101</v>
      </c>
      <c r="R28" s="3">
        <v>15.190495996890601</v>
      </c>
      <c r="S28" s="3">
        <v>8.9236058299381504</v>
      </c>
      <c r="T28" s="3">
        <v>12.945783408856199</v>
      </c>
      <c r="U28" s="3">
        <v>12.483520780983</v>
      </c>
      <c r="V28" s="3">
        <v>13.6167798391518</v>
      </c>
    </row>
    <row r="29" spans="1:22" x14ac:dyDescent="0.35">
      <c r="A29" s="2">
        <v>42599</v>
      </c>
      <c r="B29" s="3">
        <v>14.0801169532914</v>
      </c>
      <c r="C29" s="3">
        <v>15.640003273833299</v>
      </c>
      <c r="D29" s="3">
        <v>16.6808629179795</v>
      </c>
      <c r="E29" s="3">
        <v>18.155821060114398</v>
      </c>
      <c r="F29" s="3">
        <v>12.355735238455701</v>
      </c>
      <c r="G29" s="3">
        <v>14.331467491278801</v>
      </c>
      <c r="H29" s="3">
        <v>16.748025190743501</v>
      </c>
      <c r="I29" s="3">
        <v>13.7365711857557</v>
      </c>
      <c r="J29" s="3">
        <v>18.807191144503701</v>
      </c>
      <c r="K29" s="3">
        <v>10.0959928486667</v>
      </c>
      <c r="L29" s="3">
        <v>14.163198100711201</v>
      </c>
      <c r="M29" s="3">
        <v>15.666597586473999</v>
      </c>
      <c r="N29" s="3">
        <v>8.6297209119190406</v>
      </c>
      <c r="O29" s="3">
        <v>18.1176317742996</v>
      </c>
      <c r="P29" s="3">
        <v>12.0812352375775</v>
      </c>
      <c r="Q29" s="3">
        <v>13.727585788748</v>
      </c>
      <c r="R29" s="3">
        <v>15.235267775610501</v>
      </c>
      <c r="S29" s="3">
        <v>8.4636354180509805</v>
      </c>
      <c r="T29" s="3">
        <v>12.6570792948321</v>
      </c>
      <c r="U29" s="3">
        <v>11.6327050632426</v>
      </c>
      <c r="V29" s="3">
        <v>12.6721823766841</v>
      </c>
    </row>
    <row r="30" spans="1:22" x14ac:dyDescent="0.35">
      <c r="A30" s="2">
        <v>42629</v>
      </c>
      <c r="B30" s="3">
        <v>13.562384701350499</v>
      </c>
      <c r="C30" s="3">
        <v>15.247102359392899</v>
      </c>
      <c r="D30" s="3">
        <v>15.9658513865682</v>
      </c>
      <c r="E30" s="3">
        <v>16.908144947319801</v>
      </c>
      <c r="F30" s="3">
        <v>11.625558692562601</v>
      </c>
      <c r="G30" s="3">
        <v>13.4189748108841</v>
      </c>
      <c r="H30" s="3">
        <v>16.624086234162601</v>
      </c>
      <c r="I30" s="3">
        <v>13.1988542166652</v>
      </c>
      <c r="J30" s="3">
        <v>17.3958530698151</v>
      </c>
      <c r="K30" s="3">
        <v>9.9132607664766308</v>
      </c>
      <c r="L30" s="3">
        <v>13.488544963793901</v>
      </c>
      <c r="M30" s="3">
        <v>14.7711168732811</v>
      </c>
      <c r="N30" s="3">
        <v>8.3777071454600804</v>
      </c>
      <c r="O30" s="3">
        <v>17.954075006841499</v>
      </c>
      <c r="P30" s="3">
        <v>12.2988138479536</v>
      </c>
      <c r="Q30" s="3">
        <v>12.848798894257801</v>
      </c>
      <c r="R30" s="3">
        <v>14.507645025528101</v>
      </c>
      <c r="S30" s="3">
        <v>8.2455665342078994</v>
      </c>
      <c r="T30" s="3">
        <v>12.1977333338052</v>
      </c>
      <c r="U30" s="3">
        <v>11.397269523568101</v>
      </c>
      <c r="V30" s="3">
        <v>12.524358474674299</v>
      </c>
    </row>
    <row r="31" spans="1:22" x14ac:dyDescent="0.35">
      <c r="A31" s="2">
        <v>42660</v>
      </c>
      <c r="B31" s="3">
        <v>13.571444517612001</v>
      </c>
      <c r="C31" s="3">
        <v>16.054903160046202</v>
      </c>
      <c r="D31" s="3">
        <v>16.4448796756419</v>
      </c>
      <c r="E31" s="3">
        <v>16.2809803078556</v>
      </c>
      <c r="F31" s="3">
        <v>11.430188771300701</v>
      </c>
      <c r="G31" s="3">
        <v>12.1658255343549</v>
      </c>
      <c r="H31" s="3">
        <v>16.651646424790201</v>
      </c>
      <c r="I31" s="3">
        <v>13.5176279411157</v>
      </c>
      <c r="J31" s="3">
        <v>17.9418405402559</v>
      </c>
      <c r="K31" s="3">
        <v>9.9868247308629794</v>
      </c>
      <c r="L31" s="3">
        <v>14.523759546997599</v>
      </c>
      <c r="M31" s="3">
        <v>14.3430456696417</v>
      </c>
      <c r="N31" s="3">
        <v>8.8247900741706697</v>
      </c>
      <c r="O31" s="3">
        <v>17.345026770740301</v>
      </c>
      <c r="P31" s="3">
        <v>12.1353067004036</v>
      </c>
      <c r="Q31" s="3">
        <v>12.9085214101195</v>
      </c>
      <c r="R31" s="3">
        <v>14.4530046861021</v>
      </c>
      <c r="S31" s="3">
        <v>8.1830371742273496</v>
      </c>
      <c r="T31" s="3">
        <v>11.9364340316291</v>
      </c>
      <c r="U31" s="3">
        <v>13.1674369112303</v>
      </c>
      <c r="V31" s="3">
        <v>11.522218101054801</v>
      </c>
    </row>
    <row r="32" spans="1:22" x14ac:dyDescent="0.35">
      <c r="A32" s="2">
        <v>42691</v>
      </c>
      <c r="B32" s="3">
        <v>14.1115046897736</v>
      </c>
      <c r="C32" s="3">
        <v>16.213625185204599</v>
      </c>
      <c r="D32" s="3">
        <v>15.1050509475388</v>
      </c>
      <c r="E32" s="3">
        <v>15.6309805922631</v>
      </c>
      <c r="F32" s="3">
        <v>11.291074925865599</v>
      </c>
      <c r="G32" s="3">
        <v>11.4236440824452</v>
      </c>
      <c r="H32" s="3">
        <v>16.283405197569898</v>
      </c>
      <c r="I32" s="3">
        <v>12.8904727967816</v>
      </c>
      <c r="J32" s="3">
        <v>16.656913890339901</v>
      </c>
      <c r="K32" s="3">
        <v>9.5957744103981302</v>
      </c>
      <c r="L32" s="3">
        <v>13.4920426032077</v>
      </c>
      <c r="M32" s="3">
        <v>14.0961558939201</v>
      </c>
      <c r="N32" s="3">
        <v>8.9847908123475797</v>
      </c>
      <c r="O32" s="3">
        <v>16.081421513001299</v>
      </c>
      <c r="P32" s="3">
        <v>11.709306810439999</v>
      </c>
      <c r="Q32" s="3">
        <v>12.274376343184599</v>
      </c>
      <c r="R32" s="3">
        <v>14.4256444180751</v>
      </c>
      <c r="S32" s="3">
        <v>7.6259748676565096</v>
      </c>
      <c r="T32" s="3">
        <v>11.594858828114299</v>
      </c>
      <c r="U32" s="3">
        <v>12.5408429742075</v>
      </c>
      <c r="V32" s="3">
        <v>13.4024772874064</v>
      </c>
    </row>
    <row r="33" spans="1:22" x14ac:dyDescent="0.35">
      <c r="A33" s="2">
        <v>42720</v>
      </c>
      <c r="B33" s="3">
        <v>13.4695228843264</v>
      </c>
      <c r="C33" s="3">
        <v>15.665080684367</v>
      </c>
      <c r="D33" s="3">
        <v>14.9042692846219</v>
      </c>
      <c r="E33" s="3">
        <v>15.3236870913936</v>
      </c>
      <c r="F33" s="3">
        <v>11.991941598366701</v>
      </c>
      <c r="G33" s="3">
        <v>11.1911605333532</v>
      </c>
      <c r="H33" s="3">
        <v>16.419910240357002</v>
      </c>
      <c r="I33" s="3">
        <v>13.1080060729486</v>
      </c>
      <c r="J33" s="3">
        <v>16.204673501588601</v>
      </c>
      <c r="K33" s="3">
        <v>9.9099001483214106</v>
      </c>
      <c r="L33" s="3">
        <v>12.4236942129327</v>
      </c>
      <c r="M33" s="3">
        <v>13.9818903557459</v>
      </c>
      <c r="N33" s="3">
        <v>9.2245387908428391</v>
      </c>
      <c r="O33" s="3">
        <v>16.277187471778401</v>
      </c>
      <c r="P33" s="3">
        <v>11.4209222150253</v>
      </c>
      <c r="Q33" s="3">
        <v>12.9373656813778</v>
      </c>
      <c r="R33" s="3">
        <v>14.748042482912799</v>
      </c>
      <c r="S33" s="3">
        <v>7.6892170741421504</v>
      </c>
      <c r="T33" s="3">
        <v>11.6151234202061</v>
      </c>
      <c r="U33" s="3">
        <v>12.5433861743713</v>
      </c>
      <c r="V33" s="3">
        <v>14.0389781159944</v>
      </c>
    </row>
    <row r="34" spans="1:22" x14ac:dyDescent="0.35">
      <c r="A34" s="2">
        <v>42752</v>
      </c>
      <c r="B34" s="3">
        <v>13.1423107479542</v>
      </c>
      <c r="C34" s="3">
        <v>15.5741081392197</v>
      </c>
      <c r="D34" s="3">
        <v>15.097871144787501</v>
      </c>
      <c r="E34" s="3">
        <v>16.405718134654599</v>
      </c>
      <c r="F34" s="3">
        <v>12.000204309994199</v>
      </c>
      <c r="G34" s="3">
        <v>12.2160832115852</v>
      </c>
      <c r="H34" s="3">
        <v>16.535953197281501</v>
      </c>
      <c r="I34" s="3">
        <v>13.006877006847899</v>
      </c>
      <c r="J34" s="3">
        <v>16.055532178374101</v>
      </c>
      <c r="K34" s="3">
        <v>9.7807894595148692</v>
      </c>
      <c r="L34" s="3">
        <v>13.317101444311501</v>
      </c>
      <c r="M34" s="3">
        <v>15.0565131375559</v>
      </c>
      <c r="N34" s="3">
        <v>9.1486363903783108</v>
      </c>
      <c r="O34" s="3">
        <v>16.629952357724498</v>
      </c>
      <c r="P34" s="3">
        <v>11.7904044900946</v>
      </c>
      <c r="Q34" s="3">
        <v>13.816820281163301</v>
      </c>
      <c r="R34" s="3">
        <v>15.056175800585599</v>
      </c>
      <c r="S34" s="3">
        <v>8.0420796585624892</v>
      </c>
      <c r="T34" s="3">
        <v>12.1639855483427</v>
      </c>
      <c r="U34" s="3">
        <v>12.5504470311652</v>
      </c>
      <c r="V34" s="3">
        <v>14.347567025098799</v>
      </c>
    </row>
    <row r="35" spans="1:22" x14ac:dyDescent="0.35">
      <c r="A35" s="2">
        <v>42783</v>
      </c>
      <c r="B35" s="3">
        <v>13.054612987103599</v>
      </c>
      <c r="C35" s="3">
        <v>16.069168147163001</v>
      </c>
      <c r="D35" s="3">
        <v>15.178641282232901</v>
      </c>
      <c r="E35" s="3">
        <v>16.570267557586199</v>
      </c>
      <c r="F35" s="3">
        <v>12.7806344595362</v>
      </c>
      <c r="G35" s="3">
        <v>13.4655797606889</v>
      </c>
      <c r="H35" s="3">
        <v>16.750022549419398</v>
      </c>
      <c r="I35" s="3">
        <v>13.1436216730994</v>
      </c>
      <c r="J35" s="3">
        <v>16.383931448004098</v>
      </c>
      <c r="K35" s="3">
        <v>9.4222816926571102</v>
      </c>
      <c r="L35" s="3">
        <v>13.782728460162099</v>
      </c>
      <c r="M35" s="3">
        <v>15.4141570739356</v>
      </c>
      <c r="N35" s="3">
        <v>8.8421372946583308</v>
      </c>
      <c r="O35" s="3">
        <v>17.660149788318598</v>
      </c>
      <c r="P35" s="3">
        <v>12.401214650503601</v>
      </c>
      <c r="Q35" s="3">
        <v>13.440986779686099</v>
      </c>
      <c r="R35" s="3">
        <v>15.081129595503199</v>
      </c>
      <c r="S35" s="3">
        <v>8.6423529837716</v>
      </c>
      <c r="T35" s="3">
        <v>12.41047611544</v>
      </c>
      <c r="U35" s="3">
        <v>13.273691408818101</v>
      </c>
      <c r="V35" s="3">
        <v>14.422016624063399</v>
      </c>
    </row>
    <row r="36" spans="1:22" x14ac:dyDescent="0.35">
      <c r="A36" s="2">
        <v>42811</v>
      </c>
      <c r="B36" s="3">
        <v>13.2259543670698</v>
      </c>
      <c r="C36" s="3">
        <v>16.505195898517702</v>
      </c>
      <c r="D36" s="3">
        <v>15.404798837338801</v>
      </c>
      <c r="E36" s="3">
        <v>16.9618716545775</v>
      </c>
      <c r="F36" s="3">
        <v>12.7590001173423</v>
      </c>
      <c r="G36" s="3">
        <v>13.214772209906</v>
      </c>
      <c r="H36" s="3">
        <v>16.9690536941558</v>
      </c>
      <c r="I36" s="3">
        <v>13.270569265497199</v>
      </c>
      <c r="J36" s="3">
        <v>16.932167318216798</v>
      </c>
      <c r="K36" s="3">
        <v>9.7759631895264594</v>
      </c>
      <c r="L36" s="3">
        <v>12.7093886976668</v>
      </c>
      <c r="M36" s="3">
        <v>16.1972505903599</v>
      </c>
      <c r="N36" s="3">
        <v>9.2209031299117701</v>
      </c>
      <c r="O36" s="3">
        <v>17.9922840093869</v>
      </c>
      <c r="P36" s="3">
        <v>12.6646871436865</v>
      </c>
      <c r="Q36" s="3">
        <v>12.7918310245181</v>
      </c>
      <c r="R36" s="3">
        <v>14.9080257090736</v>
      </c>
      <c r="S36" s="3">
        <v>8.5534895904818899</v>
      </c>
      <c r="T36" s="3">
        <v>11.9461344128287</v>
      </c>
      <c r="U36" s="3">
        <v>13.1172401789193</v>
      </c>
      <c r="V36" s="3">
        <v>14.1316002272573</v>
      </c>
    </row>
    <row r="37" spans="1:22" x14ac:dyDescent="0.35">
      <c r="A37" s="2">
        <v>42842</v>
      </c>
      <c r="B37" s="3">
        <v>13.448100924659</v>
      </c>
      <c r="C37" s="3">
        <v>17.393635672106999</v>
      </c>
      <c r="D37" s="3">
        <v>15.1676887082228</v>
      </c>
      <c r="E37" s="3">
        <v>17.4098536909156</v>
      </c>
      <c r="F37" s="3">
        <v>12.3172274244766</v>
      </c>
      <c r="G37" s="3">
        <v>12.009519433112899</v>
      </c>
      <c r="H37" s="3">
        <v>16.716335795383799</v>
      </c>
      <c r="I37" s="3">
        <v>12.9768077992456</v>
      </c>
      <c r="J37" s="3">
        <v>16.786556090434601</v>
      </c>
      <c r="K37" s="3">
        <v>9.2035420481377095</v>
      </c>
      <c r="L37" s="3">
        <v>12.543951064924499</v>
      </c>
      <c r="M37" s="3">
        <v>16.165523785760801</v>
      </c>
      <c r="N37" s="3">
        <v>10.7681914524589</v>
      </c>
      <c r="O37" s="3">
        <v>17.9015586709708</v>
      </c>
      <c r="P37" s="3">
        <v>12.4610370996034</v>
      </c>
      <c r="Q37" s="3">
        <v>12.9736815879597</v>
      </c>
      <c r="R37" s="3">
        <v>14.938873343071799</v>
      </c>
      <c r="S37" s="3">
        <v>8.3822859329552699</v>
      </c>
      <c r="T37" s="3">
        <v>11.9586298729091</v>
      </c>
      <c r="U37" s="3">
        <v>13.7524648402614</v>
      </c>
      <c r="V37" s="3">
        <v>13.760043543099099</v>
      </c>
    </row>
    <row r="38" spans="1:22" x14ac:dyDescent="0.35">
      <c r="A38" s="2">
        <v>42872</v>
      </c>
      <c r="B38" s="3">
        <v>13.292823311756599</v>
      </c>
      <c r="C38" s="3">
        <v>17.465546476637499</v>
      </c>
      <c r="D38" s="3">
        <v>15.4287335293655</v>
      </c>
      <c r="E38" s="3">
        <v>17.3252776868692</v>
      </c>
      <c r="F38" s="3">
        <v>12.2977055543787</v>
      </c>
      <c r="G38" s="3">
        <v>12.0651616523425</v>
      </c>
      <c r="H38" s="3">
        <v>17.042973133935799</v>
      </c>
      <c r="I38" s="3">
        <v>13.3506031757528</v>
      </c>
      <c r="J38" s="3">
        <v>16.454303725670702</v>
      </c>
      <c r="K38" s="3">
        <v>9.42924243801526</v>
      </c>
      <c r="L38" s="3">
        <v>13.055234245905099</v>
      </c>
      <c r="M38" s="3">
        <v>16.2176806884877</v>
      </c>
      <c r="N38" s="3">
        <v>13.6142434558841</v>
      </c>
      <c r="O38" s="3">
        <v>18.401069625843501</v>
      </c>
      <c r="P38" s="3">
        <v>12.876227260874799</v>
      </c>
      <c r="Q38" s="3">
        <v>13.0997556426912</v>
      </c>
      <c r="R38" s="3">
        <v>14.5312235567631</v>
      </c>
      <c r="S38" s="3">
        <v>8.6271234282055502</v>
      </c>
      <c r="T38" s="3">
        <v>11.817529553527001</v>
      </c>
      <c r="U38" s="3">
        <v>14.4983250467125</v>
      </c>
      <c r="V38" s="3">
        <v>13.543816215950301</v>
      </c>
    </row>
    <row r="39" spans="1:22" x14ac:dyDescent="0.35">
      <c r="A39" s="2">
        <v>42902</v>
      </c>
      <c r="B39" s="3">
        <v>13.816750780704499</v>
      </c>
      <c r="C39" s="3">
        <v>16.9358473728911</v>
      </c>
      <c r="D39" s="3">
        <v>15.5107161334012</v>
      </c>
      <c r="E39" s="3">
        <v>17.622362563232301</v>
      </c>
      <c r="F39" s="3">
        <v>12.359607098777699</v>
      </c>
      <c r="G39" s="3">
        <v>11.594108486103501</v>
      </c>
      <c r="H39" s="3">
        <v>16.719702507701399</v>
      </c>
      <c r="I39" s="3">
        <v>13.5651308531688</v>
      </c>
      <c r="J39" s="3">
        <v>16.5833787565935</v>
      </c>
      <c r="K39" s="3">
        <v>9.5030127386633705</v>
      </c>
      <c r="L39" s="3">
        <v>11.7907034186402</v>
      </c>
      <c r="M39" s="3">
        <v>14.8929044470493</v>
      </c>
      <c r="N39" s="3">
        <v>12.886668957406901</v>
      </c>
      <c r="O39" s="3">
        <v>18.098667273940499</v>
      </c>
      <c r="P39" s="3">
        <v>12.8239964790709</v>
      </c>
      <c r="Q39" s="3">
        <v>12.2972789935589</v>
      </c>
      <c r="R39" s="3">
        <v>14.851146376535301</v>
      </c>
      <c r="S39" s="3">
        <v>8.5600521827454692</v>
      </c>
      <c r="T39" s="3">
        <v>11.324910242205799</v>
      </c>
      <c r="U39" s="3">
        <v>14.6605478033657</v>
      </c>
      <c r="V39" s="3">
        <v>13.5872037708754</v>
      </c>
    </row>
    <row r="40" spans="1:22" x14ac:dyDescent="0.35">
      <c r="A40" s="2">
        <v>42933</v>
      </c>
      <c r="B40" s="3">
        <v>13.968362044693199</v>
      </c>
      <c r="C40" s="3">
        <v>17.783492092364501</v>
      </c>
      <c r="D40" s="3">
        <v>15.763962774976701</v>
      </c>
      <c r="E40" s="3">
        <v>16.811096200783599</v>
      </c>
      <c r="F40" s="3">
        <v>12.768572978336101</v>
      </c>
      <c r="G40" s="3">
        <v>12.3373191350456</v>
      </c>
      <c r="H40" s="3">
        <v>16.2895265038186</v>
      </c>
      <c r="I40" s="3">
        <v>14.010100985676001</v>
      </c>
      <c r="J40" s="3">
        <v>17.168856237406299</v>
      </c>
      <c r="K40" s="3">
        <v>9.6059091051008796</v>
      </c>
      <c r="L40" s="3">
        <v>12.310636880541701</v>
      </c>
      <c r="M40" s="3">
        <v>15.648138665048601</v>
      </c>
      <c r="N40" s="3">
        <v>13.2628968033241</v>
      </c>
      <c r="O40" s="3">
        <v>18.687808786022401</v>
      </c>
      <c r="P40" s="3">
        <v>13.2739535322275</v>
      </c>
      <c r="Q40" s="3">
        <v>12.2968647918934</v>
      </c>
      <c r="R40" s="3">
        <v>14.6188557051203</v>
      </c>
      <c r="S40" s="3">
        <v>8.9432207555997003</v>
      </c>
      <c r="T40" s="3">
        <v>11.706361601486799</v>
      </c>
      <c r="U40" s="3">
        <v>14.8026172417235</v>
      </c>
      <c r="V40" s="3">
        <v>14.590666899853201</v>
      </c>
    </row>
    <row r="41" spans="1:22" x14ac:dyDescent="0.35">
      <c r="A41" s="2">
        <v>42964</v>
      </c>
      <c r="B41" s="3">
        <v>13.9385416012744</v>
      </c>
      <c r="C41" s="3">
        <v>17.947479050966201</v>
      </c>
      <c r="D41" s="3">
        <v>15.781078685021299</v>
      </c>
      <c r="E41" s="3">
        <v>16.719764362246998</v>
      </c>
      <c r="F41" s="3">
        <v>12.4792470668962</v>
      </c>
      <c r="G41" s="3">
        <v>12.7589291107578</v>
      </c>
      <c r="H41" s="3">
        <v>16.376491149675498</v>
      </c>
      <c r="I41" s="3">
        <v>13.905690666540499</v>
      </c>
      <c r="J41" s="3">
        <v>17.091333064873499</v>
      </c>
      <c r="K41" s="3">
        <v>9.1381147039709703</v>
      </c>
      <c r="L41" s="3">
        <v>12.9211507340073</v>
      </c>
      <c r="M41" s="3">
        <v>15.777974274689401</v>
      </c>
      <c r="N41" s="3">
        <v>12.4031790395324</v>
      </c>
      <c r="O41" s="3">
        <v>18.747432308886602</v>
      </c>
      <c r="P41" s="3">
        <v>13.495682104083601</v>
      </c>
      <c r="Q41" s="3">
        <v>12.1066908076226</v>
      </c>
      <c r="R41" s="3">
        <v>14.6746832992437</v>
      </c>
      <c r="S41" s="3">
        <v>8.5190979802479792</v>
      </c>
      <c r="T41" s="3">
        <v>11.635068019249101</v>
      </c>
      <c r="U41" s="3">
        <v>15.691110906377199</v>
      </c>
      <c r="V41" s="3">
        <v>13.810239520892299</v>
      </c>
    </row>
    <row r="42" spans="1:22" x14ac:dyDescent="0.35">
      <c r="A42" s="2">
        <v>42993</v>
      </c>
      <c r="B42" s="3">
        <v>14.3153889089894</v>
      </c>
      <c r="C42" s="3">
        <v>18.937262766484</v>
      </c>
      <c r="D42" s="3">
        <v>15.4018945955027</v>
      </c>
      <c r="E42" s="3">
        <v>17.113266770930601</v>
      </c>
      <c r="F42" s="3">
        <v>12.4728582230754</v>
      </c>
      <c r="G42" s="3">
        <v>13.0637635418671</v>
      </c>
      <c r="H42" s="3">
        <v>16.528700212383502</v>
      </c>
      <c r="I42" s="3">
        <v>13.8141715341789</v>
      </c>
      <c r="J42" s="3">
        <v>16.7600520774218</v>
      </c>
      <c r="K42" s="3">
        <v>9.1875876355097503</v>
      </c>
      <c r="L42" s="3">
        <v>14.1526816089841</v>
      </c>
      <c r="M42" s="3">
        <v>15.064728327871199</v>
      </c>
      <c r="N42" s="3">
        <v>10.9691570359693</v>
      </c>
      <c r="O42" s="3">
        <v>18.984240171236902</v>
      </c>
      <c r="P42" s="3">
        <v>13.5134056363708</v>
      </c>
      <c r="Q42" s="3">
        <v>11.0268043042551</v>
      </c>
      <c r="R42" s="3">
        <v>15.451677719885801</v>
      </c>
      <c r="S42" s="3">
        <v>8.4410361359433903</v>
      </c>
      <c r="T42" s="3">
        <v>11.2539302508172</v>
      </c>
      <c r="U42" s="3">
        <v>16.164435491195501</v>
      </c>
      <c r="V42" s="3">
        <v>14.054036123762</v>
      </c>
    </row>
    <row r="43" spans="1:22" x14ac:dyDescent="0.35">
      <c r="A43" s="2">
        <v>43025</v>
      </c>
      <c r="B43" s="3">
        <v>14.3433376571127</v>
      </c>
      <c r="C43" s="3">
        <v>15.3544091659509</v>
      </c>
      <c r="D43" s="3">
        <v>15.6953953495054</v>
      </c>
      <c r="E43" s="3">
        <v>17.8858011053774</v>
      </c>
      <c r="F43" s="3">
        <v>12.2937903969913</v>
      </c>
      <c r="G43" s="3">
        <v>13.141356546218899</v>
      </c>
      <c r="H43" s="3">
        <v>16.055121801946999</v>
      </c>
      <c r="I43" s="3">
        <v>13.7436375528663</v>
      </c>
      <c r="J43" s="3">
        <v>16.362947037356701</v>
      </c>
      <c r="K43" s="3">
        <v>9.4279524810555007</v>
      </c>
      <c r="L43" s="3">
        <v>13.9900472080732</v>
      </c>
      <c r="M43" s="3">
        <v>15.506157679664801</v>
      </c>
      <c r="N43" s="3">
        <v>12.31247391888</v>
      </c>
      <c r="O43" s="3">
        <v>18.8761378180637</v>
      </c>
      <c r="P43" s="3">
        <v>13.8753229812221</v>
      </c>
      <c r="Q43" s="3">
        <v>10.841630723404799</v>
      </c>
      <c r="R43" s="3">
        <v>15.862245632495799</v>
      </c>
      <c r="S43" s="3">
        <v>8.2255575066801097</v>
      </c>
      <c r="T43" s="3">
        <v>11.4392253106671</v>
      </c>
      <c r="U43" s="3">
        <v>16.212954498267599</v>
      </c>
      <c r="V43" s="3">
        <v>13.0218136447627</v>
      </c>
    </row>
    <row r="44" spans="1:22" x14ac:dyDescent="0.35">
      <c r="A44" s="2">
        <v>43056</v>
      </c>
      <c r="B44" s="3">
        <v>14.699470642324201</v>
      </c>
      <c r="C44" s="3">
        <v>14.0315338900356</v>
      </c>
      <c r="D44" s="3">
        <v>15.463208990324301</v>
      </c>
      <c r="E44" s="3">
        <v>17.462116307397501</v>
      </c>
      <c r="F44" s="3">
        <v>11.7850066070095</v>
      </c>
      <c r="G44" s="3">
        <v>12.727703125383901</v>
      </c>
      <c r="H44" s="3">
        <v>15.587678558459</v>
      </c>
      <c r="I44" s="3">
        <v>13.711595577834901</v>
      </c>
      <c r="J44" s="3">
        <v>15.712425643239399</v>
      </c>
      <c r="K44" s="3">
        <v>9.3872187052698095</v>
      </c>
      <c r="L44" s="3">
        <v>13.155124467106999</v>
      </c>
      <c r="M44" s="3">
        <v>15.903473334590601</v>
      </c>
      <c r="N44" s="3">
        <v>11.404304740912901</v>
      </c>
      <c r="O44" s="3">
        <v>18.708040797051002</v>
      </c>
      <c r="P44" s="3">
        <v>14.0043025221278</v>
      </c>
      <c r="Q44" s="3">
        <v>10.863134153454499</v>
      </c>
      <c r="R44" s="3">
        <v>15.650890113063101</v>
      </c>
      <c r="S44" s="3">
        <v>8.0163882995898099</v>
      </c>
      <c r="T44" s="3">
        <v>10.7581234967223</v>
      </c>
      <c r="U44" s="3">
        <v>17.058099963963901</v>
      </c>
      <c r="V44" s="3">
        <v>12.956894792662499</v>
      </c>
    </row>
    <row r="45" spans="1:22" x14ac:dyDescent="0.35">
      <c r="A45" s="2">
        <v>43084</v>
      </c>
      <c r="B45" s="3">
        <v>13.755866448050201</v>
      </c>
      <c r="C45" s="3">
        <v>13.346647470411</v>
      </c>
      <c r="D45" s="3">
        <v>15.3885005786858</v>
      </c>
      <c r="E45" s="3">
        <v>17.2214498816681</v>
      </c>
      <c r="F45" s="3">
        <v>11.696953034037</v>
      </c>
      <c r="G45" s="3">
        <v>11.8288525038059</v>
      </c>
      <c r="H45" s="3">
        <v>16.092601133918201</v>
      </c>
      <c r="I45" s="3">
        <v>13.1255838819727</v>
      </c>
      <c r="J45" s="3">
        <v>15.678909889686601</v>
      </c>
      <c r="K45" s="3">
        <v>9.1455660217225105</v>
      </c>
      <c r="L45" s="3">
        <v>12.931393090448701</v>
      </c>
      <c r="M45" s="3">
        <v>14.2931521216478</v>
      </c>
      <c r="N45" s="3">
        <v>13.8714036298101</v>
      </c>
      <c r="O45" s="3">
        <v>18.690026656878899</v>
      </c>
      <c r="P45" s="3">
        <v>13.1600643725306</v>
      </c>
      <c r="Q45" s="3">
        <v>11.466578526499401</v>
      </c>
      <c r="R45" s="3">
        <v>15.608025251813499</v>
      </c>
      <c r="S45" s="3">
        <v>7.9155153940724903</v>
      </c>
      <c r="T45" s="3">
        <v>10.745856202807399</v>
      </c>
      <c r="U45" s="3">
        <v>17.574521603324499</v>
      </c>
      <c r="V45" s="3">
        <v>13.086128956234401</v>
      </c>
    </row>
    <row r="46" spans="1:22" x14ac:dyDescent="0.35">
      <c r="A46" s="2">
        <v>43117</v>
      </c>
      <c r="B46" s="3">
        <v>14.260577452833299</v>
      </c>
      <c r="C46" s="3">
        <v>14.576041726987301</v>
      </c>
      <c r="D46" s="3">
        <v>16.007471106640899</v>
      </c>
      <c r="E46" s="3">
        <v>18.056808479669598</v>
      </c>
      <c r="F46" s="3">
        <v>12.662399683533501</v>
      </c>
      <c r="G46" s="3">
        <v>14.2911959244973</v>
      </c>
      <c r="H46" s="3">
        <v>16.693099120639101</v>
      </c>
      <c r="I46" s="3">
        <v>13.6706310716338</v>
      </c>
      <c r="J46" s="3">
        <v>16.0434354869152</v>
      </c>
      <c r="K46" s="3">
        <v>9.2876058642681691</v>
      </c>
      <c r="L46" s="3">
        <v>13.8311948424194</v>
      </c>
      <c r="M46" s="3">
        <v>15.3137894365964</v>
      </c>
      <c r="N46" s="3">
        <v>14.235511410196899</v>
      </c>
      <c r="O46" s="3">
        <v>19.359782288485501</v>
      </c>
      <c r="P46" s="3">
        <v>14.084290965837599</v>
      </c>
      <c r="Q46" s="3">
        <v>12.258967022841199</v>
      </c>
      <c r="R46" s="3">
        <v>16.516837240979999</v>
      </c>
      <c r="S46" s="3">
        <v>8.2517592258446495</v>
      </c>
      <c r="T46" s="3">
        <v>11.5765933272464</v>
      </c>
      <c r="U46" s="3">
        <v>20.246346048029501</v>
      </c>
      <c r="V46" s="3">
        <v>14.0237725786812</v>
      </c>
    </row>
    <row r="47" spans="1:22" x14ac:dyDescent="0.35">
      <c r="A47" s="2">
        <v>43147</v>
      </c>
      <c r="B47" s="3">
        <v>13.1143327651753</v>
      </c>
      <c r="C47" s="3">
        <v>14.231952067522</v>
      </c>
      <c r="D47" s="3">
        <v>15.5600733089094</v>
      </c>
      <c r="E47" s="3">
        <v>17.256360210078501</v>
      </c>
      <c r="F47" s="3">
        <v>11.6770508966233</v>
      </c>
      <c r="G47" s="3">
        <v>13.2815173767912</v>
      </c>
      <c r="H47" s="3">
        <v>16.6663377362033</v>
      </c>
      <c r="I47" s="3">
        <v>12.989389894606401</v>
      </c>
      <c r="J47" s="3">
        <v>15.7355495642054</v>
      </c>
      <c r="K47" s="3">
        <v>8.97438295611793</v>
      </c>
      <c r="L47" s="3">
        <v>13.5797682108525</v>
      </c>
      <c r="M47" s="3">
        <v>15.264436468158699</v>
      </c>
      <c r="N47" s="3">
        <v>14.3804543639045</v>
      </c>
      <c r="O47" s="3">
        <v>18.3976652615247</v>
      </c>
      <c r="P47" s="3">
        <v>13.4314898757804</v>
      </c>
      <c r="Q47" s="3">
        <v>11.6819665172141</v>
      </c>
      <c r="R47" s="3">
        <v>16.041934377783299</v>
      </c>
      <c r="S47" s="3">
        <v>8.0900156144235993</v>
      </c>
      <c r="T47" s="3">
        <v>11.2272114129561</v>
      </c>
      <c r="U47" s="3">
        <v>19.700167374615202</v>
      </c>
      <c r="V47" s="3">
        <v>13.715963094036301</v>
      </c>
    </row>
    <row r="48" spans="1:22" x14ac:dyDescent="0.35">
      <c r="A48" s="2">
        <v>43175</v>
      </c>
      <c r="B48" s="3">
        <v>13.243683569041201</v>
      </c>
      <c r="C48" s="3">
        <v>14.015908448046201</v>
      </c>
      <c r="D48" s="3">
        <v>14.621411647965999</v>
      </c>
      <c r="E48" s="3">
        <v>16.731887606414201</v>
      </c>
      <c r="F48" s="3">
        <v>11.1015815826714</v>
      </c>
      <c r="G48" s="3">
        <v>13.4279812850603</v>
      </c>
      <c r="H48" s="3">
        <v>16.362588712895299</v>
      </c>
      <c r="I48" s="3">
        <v>13.733939211796301</v>
      </c>
      <c r="J48" s="3">
        <v>15.269817430833401</v>
      </c>
      <c r="K48" s="3">
        <v>9.1777532930157406</v>
      </c>
      <c r="L48" s="3">
        <v>12.887074092629501</v>
      </c>
      <c r="M48" s="3">
        <v>15.8367840354714</v>
      </c>
      <c r="N48" s="3">
        <v>13.877660086016601</v>
      </c>
      <c r="O48" s="3">
        <v>17.9436520385328</v>
      </c>
      <c r="P48" s="3">
        <v>13.6568229888411</v>
      </c>
      <c r="Q48" s="3">
        <v>11.267425061821401</v>
      </c>
      <c r="R48" s="3">
        <v>15.6676018028088</v>
      </c>
      <c r="S48" s="3">
        <v>7.9484178828191698</v>
      </c>
      <c r="T48" s="3">
        <v>10.994847851793899</v>
      </c>
      <c r="U48" s="3">
        <v>20.907149697553098</v>
      </c>
      <c r="V48" s="3">
        <v>14.5244247633374</v>
      </c>
    </row>
    <row r="49" spans="1:22" x14ac:dyDescent="0.35">
      <c r="A49" s="2">
        <v>43207</v>
      </c>
      <c r="B49" s="3">
        <v>12.222857813080299</v>
      </c>
      <c r="C49" s="3">
        <v>13.7705942209151</v>
      </c>
      <c r="D49" s="3">
        <v>14.805462602243701</v>
      </c>
      <c r="E49" s="3">
        <v>15.6821267596415</v>
      </c>
      <c r="F49" s="3">
        <v>11.4862035084913</v>
      </c>
      <c r="G49" s="3">
        <v>14.035464644194001</v>
      </c>
      <c r="H49" s="3">
        <v>16.555568941454801</v>
      </c>
      <c r="I49" s="3">
        <v>13.3449260339847</v>
      </c>
      <c r="J49" s="3">
        <v>15.8715146276885</v>
      </c>
      <c r="K49" s="3">
        <v>8.9445131115577592</v>
      </c>
      <c r="L49" s="3">
        <v>12.629765143171401</v>
      </c>
      <c r="M49" s="3">
        <v>15.215653621585201</v>
      </c>
      <c r="N49" s="3">
        <v>14.7075358010988</v>
      </c>
      <c r="O49" s="3">
        <v>18.375470000072099</v>
      </c>
      <c r="P49" s="3">
        <v>12.2702369243097</v>
      </c>
      <c r="Q49" s="3">
        <v>11.3926831688373</v>
      </c>
      <c r="R49" s="3">
        <v>15.0309590179703</v>
      </c>
      <c r="S49" s="3">
        <v>7.2264325883102396</v>
      </c>
      <c r="T49" s="3">
        <v>11.4805188545043</v>
      </c>
      <c r="U49" s="3">
        <v>21.198604092983</v>
      </c>
      <c r="V49" s="3">
        <v>14.9984238433415</v>
      </c>
    </row>
    <row r="50" spans="1:22" x14ac:dyDescent="0.35">
      <c r="A50" s="2">
        <v>43237</v>
      </c>
      <c r="B50" s="3">
        <v>11.8676725456186</v>
      </c>
      <c r="C50" s="3">
        <v>13.246222400260701</v>
      </c>
      <c r="D50" s="3">
        <v>13.207547943977699</v>
      </c>
      <c r="E50" s="3">
        <v>15.9675885108595</v>
      </c>
      <c r="F50" s="3">
        <v>11.2184954953334</v>
      </c>
      <c r="G50" s="3">
        <v>13.4974686947549</v>
      </c>
      <c r="H50" s="3">
        <v>16.2943045987044</v>
      </c>
      <c r="I50" s="3">
        <v>13.4536333182959</v>
      </c>
      <c r="J50" s="3">
        <v>14.551172104364801</v>
      </c>
      <c r="K50" s="3">
        <v>8.7565562655872995</v>
      </c>
      <c r="L50" s="3">
        <v>12.0603521928189</v>
      </c>
      <c r="M50" s="3">
        <v>14.8166145403844</v>
      </c>
      <c r="N50" s="3">
        <v>13.745564787448901</v>
      </c>
      <c r="O50" s="3">
        <v>18.115848673283601</v>
      </c>
      <c r="P50" s="3">
        <v>12.698183819545299</v>
      </c>
      <c r="Q50" s="3">
        <v>11.2851453848237</v>
      </c>
      <c r="R50" s="3">
        <v>15.316267587271099</v>
      </c>
      <c r="S50" s="3">
        <v>6.7085068841537101</v>
      </c>
      <c r="T50" s="3">
        <v>10.555974995127</v>
      </c>
      <c r="U50" s="3">
        <v>20.3812310747577</v>
      </c>
      <c r="V50" s="3">
        <v>14.7871905288623</v>
      </c>
    </row>
    <row r="51" spans="1:22" x14ac:dyDescent="0.35">
      <c r="A51" s="2">
        <v>43266</v>
      </c>
      <c r="B51" s="3">
        <v>11.6584569354922</v>
      </c>
      <c r="C51" s="3">
        <v>12.05015832552</v>
      </c>
      <c r="D51" s="3">
        <v>13.421116617345101</v>
      </c>
      <c r="E51" s="3">
        <v>15.7499769983667</v>
      </c>
      <c r="F51" s="3">
        <v>10.7088831729814</v>
      </c>
      <c r="G51" s="3">
        <v>13.8352575286769</v>
      </c>
      <c r="H51" s="3">
        <v>16.054255118770602</v>
      </c>
      <c r="I51" s="3">
        <v>13.625637099000301</v>
      </c>
      <c r="J51" s="3">
        <v>14.816608496052501</v>
      </c>
      <c r="K51" s="3">
        <v>8.7214494986031692</v>
      </c>
      <c r="L51" s="3">
        <v>10.422886361452299</v>
      </c>
      <c r="M51" s="3">
        <v>14.308069061483399</v>
      </c>
      <c r="N51" s="3">
        <v>14.4019368161501</v>
      </c>
      <c r="O51" s="3">
        <v>18.7523655466284</v>
      </c>
      <c r="P51" s="3">
        <v>12.557332926185399</v>
      </c>
      <c r="Q51" s="3">
        <v>11.3872368896434</v>
      </c>
      <c r="R51" s="3">
        <v>14.837698302207</v>
      </c>
      <c r="S51" s="3">
        <v>6.2391318208490301</v>
      </c>
      <c r="T51" s="3">
        <v>11.1650580932622</v>
      </c>
      <c r="U51" s="3">
        <v>19.293625196665701</v>
      </c>
      <c r="V51" s="3">
        <v>15.110780441607501</v>
      </c>
    </row>
    <row r="52" spans="1:22" x14ac:dyDescent="0.35">
      <c r="A52" s="2">
        <v>43298</v>
      </c>
      <c r="B52" s="3">
        <v>10.515015780516199</v>
      </c>
      <c r="C52" s="3">
        <v>11.6810840886183</v>
      </c>
      <c r="D52" s="3">
        <v>12.7099003839201</v>
      </c>
      <c r="E52" s="3">
        <v>15.0431564824116</v>
      </c>
      <c r="F52" s="3">
        <v>10.4329413809802</v>
      </c>
      <c r="G52" s="3">
        <v>13.3687245870748</v>
      </c>
      <c r="H52" s="3">
        <v>15.834896259508</v>
      </c>
      <c r="I52" s="3">
        <v>13.140869376217699</v>
      </c>
      <c r="J52" s="3">
        <v>15.409434058399</v>
      </c>
      <c r="K52" s="3">
        <v>8.34860723560341</v>
      </c>
      <c r="L52" s="3">
        <v>11.0485772677893</v>
      </c>
      <c r="M52" s="3">
        <v>13.8186812174003</v>
      </c>
      <c r="N52" s="3">
        <v>14.6734973191079</v>
      </c>
      <c r="O52" s="3">
        <v>18.6750796706492</v>
      </c>
      <c r="P52" s="3">
        <v>11.713124300192099</v>
      </c>
      <c r="Q52" s="3">
        <v>11.5716194692058</v>
      </c>
      <c r="R52" s="3">
        <v>14.066317331295901</v>
      </c>
      <c r="S52" s="3">
        <v>5.9309182450201803</v>
      </c>
      <c r="T52" s="3">
        <v>11.151051999748701</v>
      </c>
      <c r="U52" s="3">
        <v>16.9094744205862</v>
      </c>
      <c r="V52" s="3">
        <v>15.1939086630641</v>
      </c>
    </row>
    <row r="53" spans="1:22" x14ac:dyDescent="0.35">
      <c r="A53" s="2">
        <v>43329</v>
      </c>
      <c r="B53" s="3">
        <v>9.7144969607334293</v>
      </c>
      <c r="C53" s="3">
        <v>11.6411822874633</v>
      </c>
      <c r="D53" s="3">
        <v>13.132455957962501</v>
      </c>
      <c r="E53" s="3">
        <v>15.328140825278901</v>
      </c>
      <c r="F53" s="3">
        <v>10.732316639894201</v>
      </c>
      <c r="G53" s="3">
        <v>13.4283440399409</v>
      </c>
      <c r="H53" s="3">
        <v>16.3186510963851</v>
      </c>
      <c r="I53" s="3">
        <v>13.148077261621101</v>
      </c>
      <c r="J53" s="3">
        <v>14.9109619486944</v>
      </c>
      <c r="K53" s="3">
        <v>8.0866063778695594</v>
      </c>
      <c r="L53" s="3">
        <v>10.736088553665899</v>
      </c>
      <c r="M53" s="3">
        <v>13.11048765822</v>
      </c>
      <c r="N53" s="3">
        <v>14.2531734448244</v>
      </c>
      <c r="O53" s="3">
        <v>19.688277752854901</v>
      </c>
      <c r="P53" s="3">
        <v>11.1052413725712</v>
      </c>
      <c r="Q53" s="3">
        <v>11.9207790361592</v>
      </c>
      <c r="R53" s="3">
        <v>14.535384362520601</v>
      </c>
      <c r="S53" s="3">
        <v>5.7146868654186704</v>
      </c>
      <c r="T53" s="3">
        <v>11.1049123000374</v>
      </c>
      <c r="U53" s="3">
        <v>17.761617469111599</v>
      </c>
      <c r="V53" s="3">
        <v>13.8447906864698</v>
      </c>
    </row>
    <row r="54" spans="1:22" x14ac:dyDescent="0.35">
      <c r="A54" s="2">
        <v>43360</v>
      </c>
      <c r="B54" s="3">
        <v>9.8676939436940998</v>
      </c>
      <c r="C54" s="3">
        <v>11.8831833538471</v>
      </c>
      <c r="D54" s="3">
        <v>13.009959577535801</v>
      </c>
      <c r="E54" s="3">
        <v>14.2681018284388</v>
      </c>
      <c r="F54" s="3">
        <v>10.4614298283523</v>
      </c>
      <c r="G54" s="3">
        <v>12.4768618260191</v>
      </c>
      <c r="H54" s="3">
        <v>16.485557732620101</v>
      </c>
      <c r="I54" s="3">
        <v>13.0746090955246</v>
      </c>
      <c r="J54" s="3">
        <v>15.110149899372599</v>
      </c>
      <c r="K54" s="3">
        <v>8.2344137171320906</v>
      </c>
      <c r="L54" s="3">
        <v>10.4741150452</v>
      </c>
      <c r="M54" s="3">
        <v>12.945579862076899</v>
      </c>
      <c r="N54" s="3">
        <v>14.247997214912701</v>
      </c>
      <c r="O54" s="3">
        <v>19.423673960473099</v>
      </c>
      <c r="P54" s="3">
        <v>10.7575407813918</v>
      </c>
      <c r="Q54" s="3">
        <v>12.4086218584831</v>
      </c>
      <c r="R54" s="3">
        <v>14.747470415419</v>
      </c>
      <c r="S54" s="3">
        <v>5.8820959237339396</v>
      </c>
      <c r="T54" s="3">
        <v>11.930526834054699</v>
      </c>
      <c r="U54" s="3">
        <v>17.504690407940998</v>
      </c>
      <c r="V54" s="3">
        <v>13.4245000494262</v>
      </c>
    </row>
    <row r="55" spans="1:22" x14ac:dyDescent="0.35">
      <c r="A55" s="2">
        <v>43390</v>
      </c>
      <c r="B55" s="3">
        <v>9.4907025192567591</v>
      </c>
      <c r="C55" s="3">
        <v>15.209059474204199</v>
      </c>
      <c r="D55" s="3">
        <v>13.121002139826</v>
      </c>
      <c r="E55" s="3">
        <v>13.821591215928001</v>
      </c>
      <c r="F55" s="3">
        <v>10.467882117486401</v>
      </c>
      <c r="G55" s="3">
        <v>13.110907015755201</v>
      </c>
      <c r="H55" s="3">
        <v>15.8184580871389</v>
      </c>
      <c r="I55" s="3">
        <v>12.074513222016501</v>
      </c>
      <c r="J55" s="3">
        <v>14.515792040155301</v>
      </c>
      <c r="K55" s="3">
        <v>7.87228436160534</v>
      </c>
      <c r="L55" s="3">
        <v>11.3031513804754</v>
      </c>
      <c r="M55" s="3">
        <v>12.0636318229901</v>
      </c>
      <c r="N55" s="3">
        <v>12.459021420791499</v>
      </c>
      <c r="O55" s="3">
        <v>17.4108382708425</v>
      </c>
      <c r="P55" s="3">
        <v>10.115152783378999</v>
      </c>
      <c r="Q55" s="3">
        <v>12.646136079415299</v>
      </c>
      <c r="R55" s="3">
        <v>14.494710272260299</v>
      </c>
      <c r="S55" s="3">
        <v>6.1983324992774298</v>
      </c>
      <c r="T55" s="3">
        <v>11.5344043475988</v>
      </c>
      <c r="U55" s="3">
        <v>15.3059015269694</v>
      </c>
      <c r="V55" s="3">
        <v>13.72871375799</v>
      </c>
    </row>
    <row r="56" spans="1:22" x14ac:dyDescent="0.35">
      <c r="A56" s="2">
        <v>43420</v>
      </c>
      <c r="B56" s="3">
        <v>9.9906432182509199</v>
      </c>
      <c r="C56" s="3">
        <v>15.207856551723401</v>
      </c>
      <c r="D56" s="3">
        <v>13.803255185015001</v>
      </c>
      <c r="E56" s="3">
        <v>13.595036610523101</v>
      </c>
      <c r="F56" s="3">
        <v>10.213591555841999</v>
      </c>
      <c r="G56" s="3">
        <v>13.4482288539223</v>
      </c>
      <c r="H56" s="3">
        <v>15.749035252578899</v>
      </c>
      <c r="I56" s="3">
        <v>12.3712633829761</v>
      </c>
      <c r="J56" s="3">
        <v>12.6782107168808</v>
      </c>
      <c r="K56" s="3">
        <v>7.9283485329800998</v>
      </c>
      <c r="L56" s="3">
        <v>11.6392221047282</v>
      </c>
      <c r="M56" s="3">
        <v>12.395115463659099</v>
      </c>
      <c r="N56" s="3">
        <v>11.846133644733801</v>
      </c>
      <c r="O56" s="3">
        <v>18.024461226899302</v>
      </c>
      <c r="P56" s="3">
        <v>10.5343507902325</v>
      </c>
      <c r="Q56" s="3">
        <v>12.812483997434001</v>
      </c>
      <c r="R56" s="3">
        <v>14.0359657358717</v>
      </c>
      <c r="S56" s="3">
        <v>5.7431571023134298</v>
      </c>
      <c r="T56" s="3">
        <v>11.954992322459301</v>
      </c>
      <c r="U56" s="3">
        <v>14.9332846220441</v>
      </c>
      <c r="V56" s="3">
        <v>13.4814615291411</v>
      </c>
    </row>
    <row r="57" spans="1:22" x14ac:dyDescent="0.35">
      <c r="A57" s="2">
        <v>43451</v>
      </c>
      <c r="B57" s="3">
        <v>9.9095137748159203</v>
      </c>
      <c r="C57" s="3">
        <v>14.521811222950999</v>
      </c>
      <c r="D57" s="3">
        <v>13.9140158602978</v>
      </c>
      <c r="E57" s="3">
        <v>14.905705894462001</v>
      </c>
      <c r="F57" s="3">
        <v>10.673528279525</v>
      </c>
      <c r="G57" s="3">
        <v>13.130338287204699</v>
      </c>
      <c r="H57" s="3">
        <v>15.5703946563819</v>
      </c>
      <c r="I57" s="3">
        <v>12.421724886976</v>
      </c>
      <c r="J57" s="3">
        <v>12.138003532000599</v>
      </c>
      <c r="K57" s="3">
        <v>8.2680714684589205</v>
      </c>
      <c r="L57" s="3">
        <v>11.3566108442462</v>
      </c>
      <c r="M57" s="3">
        <v>12.363771557477</v>
      </c>
      <c r="N57" s="3">
        <v>12.0493363630034</v>
      </c>
      <c r="O57" s="3">
        <v>18.188201388848299</v>
      </c>
      <c r="P57" s="3">
        <v>10.447746389999599</v>
      </c>
      <c r="Q57" s="3">
        <v>13.125680837120701</v>
      </c>
      <c r="R57" s="3">
        <v>13.789487272093799</v>
      </c>
      <c r="S57" s="3">
        <v>5.8581275054678503</v>
      </c>
      <c r="T57" s="3">
        <v>11.2577998804661</v>
      </c>
      <c r="U57" s="3">
        <v>15.6526695956812</v>
      </c>
      <c r="V57" s="3">
        <v>14.5921454967788</v>
      </c>
    </row>
    <row r="58" spans="1:22" x14ac:dyDescent="0.35">
      <c r="A58" s="2">
        <v>43482</v>
      </c>
      <c r="B58" s="3">
        <v>9.7611321388759293</v>
      </c>
      <c r="C58" s="3">
        <v>15.668227774887701</v>
      </c>
      <c r="D58" s="3">
        <v>14.7277024150491</v>
      </c>
      <c r="E58" s="3">
        <v>15.653561148832701</v>
      </c>
      <c r="F58" s="3">
        <v>10.883875903982901</v>
      </c>
      <c r="G58" s="3">
        <v>14.5650665109422</v>
      </c>
      <c r="H58" s="3">
        <v>16.156744110869699</v>
      </c>
      <c r="I58" s="3">
        <v>13.123559101039</v>
      </c>
      <c r="J58" s="3">
        <v>13.160467284872899</v>
      </c>
      <c r="K58" s="3">
        <v>9.0635207381830192</v>
      </c>
      <c r="L58" s="3">
        <v>12.941264870379401</v>
      </c>
      <c r="M58" s="3">
        <v>12.976424710736501</v>
      </c>
      <c r="N58" s="3">
        <v>10.9960728928843</v>
      </c>
      <c r="O58" s="3">
        <v>18.038748300631902</v>
      </c>
      <c r="P58" s="3">
        <v>10.618662407984401</v>
      </c>
      <c r="Q58" s="3">
        <v>13.4836441780883</v>
      </c>
      <c r="R58" s="3">
        <v>13.817094341718301</v>
      </c>
      <c r="S58" s="3">
        <v>6.7323961717498104</v>
      </c>
      <c r="T58" s="3">
        <v>10.824012158626999</v>
      </c>
      <c r="U58" s="3">
        <v>14.8991810429872</v>
      </c>
      <c r="V58" s="3">
        <v>15.6071432211212</v>
      </c>
    </row>
    <row r="59" spans="1:22" x14ac:dyDescent="0.35">
      <c r="A59" s="2">
        <v>43511</v>
      </c>
      <c r="B59" s="3">
        <v>10.459888108971199</v>
      </c>
      <c r="C59" s="3">
        <v>15.773685073739999</v>
      </c>
      <c r="D59" s="3">
        <v>14.223448076515499</v>
      </c>
      <c r="E59" s="3">
        <v>15.3677099764411</v>
      </c>
      <c r="F59" s="3">
        <v>10.712038310637199</v>
      </c>
      <c r="G59" s="3">
        <v>15.779154459717001</v>
      </c>
      <c r="H59" s="3">
        <v>16.293314114497001</v>
      </c>
      <c r="I59" s="3">
        <v>13.7862903264593</v>
      </c>
      <c r="J59" s="3">
        <v>12.928469850610901</v>
      </c>
      <c r="K59" s="3">
        <v>10.1781563561422</v>
      </c>
      <c r="L59" s="3">
        <v>12.83136675503</v>
      </c>
      <c r="M59" s="3">
        <v>12.8299629799796</v>
      </c>
      <c r="N59" s="3">
        <v>11.813108669113999</v>
      </c>
      <c r="O59" s="3">
        <v>17.959219248402199</v>
      </c>
      <c r="P59" s="3">
        <v>11.098750881305399</v>
      </c>
      <c r="Q59" s="3">
        <v>12.430337952331101</v>
      </c>
      <c r="R59" s="3">
        <v>14.524424352419</v>
      </c>
      <c r="S59" s="3">
        <v>7.0856706904964604</v>
      </c>
      <c r="T59" s="3">
        <v>10.8327181709897</v>
      </c>
      <c r="U59" s="3">
        <v>16.1410749445884</v>
      </c>
      <c r="V59" s="3">
        <v>16.200037602032499</v>
      </c>
    </row>
    <row r="60" spans="1:22" x14ac:dyDescent="0.35">
      <c r="A60" s="2">
        <v>43539</v>
      </c>
      <c r="B60" s="3">
        <v>11.3933597621755</v>
      </c>
      <c r="C60" s="3">
        <v>15.4060873711041</v>
      </c>
      <c r="D60" s="3">
        <v>14.5361809565168</v>
      </c>
      <c r="E60" s="3">
        <v>15.084063335899501</v>
      </c>
      <c r="F60" s="3">
        <v>11.216363442887999</v>
      </c>
      <c r="G60" s="3">
        <v>15.5747645192939</v>
      </c>
      <c r="H60" s="3">
        <v>16.4331376702475</v>
      </c>
      <c r="I60" s="3">
        <v>14.4409701576531</v>
      </c>
      <c r="J60" s="3">
        <v>12.686529952034901</v>
      </c>
      <c r="K60" s="3">
        <v>10.5065986512406</v>
      </c>
      <c r="L60" s="3">
        <v>12.6248048795947</v>
      </c>
      <c r="M60" s="3">
        <v>12.896717248479</v>
      </c>
      <c r="N60" s="3">
        <v>13.1311237873051</v>
      </c>
      <c r="O60" s="3">
        <v>18.930971764973101</v>
      </c>
      <c r="P60" s="3">
        <v>11.6823459072513</v>
      </c>
      <c r="Q60" s="3">
        <v>12.3969038098033</v>
      </c>
      <c r="R60" s="3">
        <v>14.738792007974199</v>
      </c>
      <c r="S60" s="3">
        <v>7.2114954215248002</v>
      </c>
      <c r="T60" s="3">
        <v>11.768347614781</v>
      </c>
      <c r="U60" s="3">
        <v>17.405753692712398</v>
      </c>
      <c r="V60" s="3">
        <v>16.193744501394701</v>
      </c>
    </row>
    <row r="61" spans="1:22" x14ac:dyDescent="0.35">
      <c r="A61" s="2">
        <v>43572</v>
      </c>
      <c r="B61" s="3">
        <v>12.348386280901</v>
      </c>
      <c r="C61" s="3">
        <v>15.02326580838</v>
      </c>
      <c r="D61" s="3">
        <v>14.2506053066554</v>
      </c>
      <c r="E61" s="3">
        <v>15.129969462153699</v>
      </c>
      <c r="F61" s="3">
        <v>11.295359543483499</v>
      </c>
      <c r="G61" s="3">
        <v>14.9382759234911</v>
      </c>
      <c r="H61" s="3">
        <v>15.890790638315799</v>
      </c>
      <c r="I61" s="3">
        <v>15.2734014231955</v>
      </c>
      <c r="J61" s="3">
        <v>13.7320490905604</v>
      </c>
      <c r="K61" s="3">
        <v>11.3465473056633</v>
      </c>
      <c r="L61" s="3">
        <v>11.305569846956001</v>
      </c>
      <c r="M61" s="3">
        <v>13.737526116434699</v>
      </c>
      <c r="N61" s="3">
        <v>13.8549428860539</v>
      </c>
      <c r="O61" s="3">
        <v>19.0176267951969</v>
      </c>
      <c r="P61" s="3">
        <v>12.2700522725537</v>
      </c>
      <c r="Q61" s="3">
        <v>12.9348678019332</v>
      </c>
      <c r="R61" s="3">
        <v>15.070391212497199</v>
      </c>
      <c r="S61" s="3">
        <v>6.4087033147497401</v>
      </c>
      <c r="T61" s="3">
        <v>12.107020488788701</v>
      </c>
      <c r="U61" s="3">
        <v>17.9448635089608</v>
      </c>
      <c r="V61" s="3">
        <v>17.448040019899899</v>
      </c>
    </row>
    <row r="62" spans="1:22" x14ac:dyDescent="0.35">
      <c r="A62" s="2">
        <v>43602</v>
      </c>
      <c r="B62" s="3">
        <v>10.977877025763799</v>
      </c>
      <c r="C62" s="3">
        <v>14.0430244522927</v>
      </c>
      <c r="D62" s="3">
        <v>12.454380707232</v>
      </c>
      <c r="E62" s="3">
        <v>14.790747795765901</v>
      </c>
      <c r="F62" s="3">
        <v>10.2025090768732</v>
      </c>
      <c r="G62" s="3">
        <v>13.0535405484165</v>
      </c>
      <c r="H62" s="3">
        <v>15.653263020486399</v>
      </c>
      <c r="I62" s="3">
        <v>14.320059198635001</v>
      </c>
      <c r="J62" s="3">
        <v>13.055113439203501</v>
      </c>
      <c r="K62" s="3">
        <v>10.542423573008101</v>
      </c>
      <c r="L62" s="3">
        <v>11.132948385199899</v>
      </c>
      <c r="M62" s="3">
        <v>13.013643691809699</v>
      </c>
      <c r="N62" s="3">
        <v>12.6883136870056</v>
      </c>
      <c r="O62" s="3">
        <v>18.402363815603099</v>
      </c>
      <c r="P62" s="3">
        <v>11.187370081858701</v>
      </c>
      <c r="Q62" s="3">
        <v>12.170677221670999</v>
      </c>
      <c r="R62" s="3">
        <v>14.563786393133199</v>
      </c>
      <c r="S62" s="3">
        <v>5.6004920778188696</v>
      </c>
      <c r="T62" s="3">
        <v>10.7873777287318</v>
      </c>
      <c r="U62" s="3">
        <v>17.498752645336999</v>
      </c>
      <c r="V62" s="3">
        <v>16.139202796856999</v>
      </c>
    </row>
    <row r="63" spans="1:22" x14ac:dyDescent="0.35">
      <c r="A63" s="2">
        <v>43633</v>
      </c>
      <c r="B63" s="3">
        <v>11.352002619902301</v>
      </c>
      <c r="C63" s="3">
        <v>14.624278826394301</v>
      </c>
      <c r="D63" s="3">
        <v>13.595758735601899</v>
      </c>
      <c r="E63" s="3">
        <v>15.248644098595699</v>
      </c>
      <c r="F63" s="3">
        <v>10.5374248851282</v>
      </c>
      <c r="G63" s="3">
        <v>13.1833453694098</v>
      </c>
      <c r="H63" s="3">
        <v>16.422860919393202</v>
      </c>
      <c r="I63" s="3">
        <v>14.632532398784001</v>
      </c>
      <c r="J63" s="3">
        <v>12.8465034479275</v>
      </c>
      <c r="K63" s="3">
        <v>10.8614234890509</v>
      </c>
      <c r="L63" s="3">
        <v>12.1285528227168</v>
      </c>
      <c r="M63" s="3">
        <v>13.0724730447838</v>
      </c>
      <c r="N63" s="3">
        <v>13.7095142518077</v>
      </c>
      <c r="O63" s="3">
        <v>18.747692002849099</v>
      </c>
      <c r="P63" s="3">
        <v>11.009639649046299</v>
      </c>
      <c r="Q63" s="3">
        <v>13.051462171292799</v>
      </c>
      <c r="R63" s="3">
        <v>15.224711807352801</v>
      </c>
      <c r="S63" s="3">
        <v>6.0216788465941002</v>
      </c>
      <c r="T63" s="3">
        <v>11.5106158896052</v>
      </c>
      <c r="U63" s="3">
        <v>16.555578805611201</v>
      </c>
      <c r="V63" s="3">
        <v>16.929737181354</v>
      </c>
    </row>
    <row r="64" spans="1:22" x14ac:dyDescent="0.35">
      <c r="A64" s="2">
        <v>43663</v>
      </c>
      <c r="B64" s="3">
        <v>11.5528796967664</v>
      </c>
      <c r="C64" s="3">
        <v>15.057083993604101</v>
      </c>
      <c r="D64" s="3">
        <v>14.993114319217799</v>
      </c>
      <c r="E64" s="3">
        <v>15.7430311997324</v>
      </c>
      <c r="F64" s="3">
        <v>10.708960726763101</v>
      </c>
      <c r="G64" s="3">
        <v>13.997963645934</v>
      </c>
      <c r="H64" s="3">
        <v>16.518894074450301</v>
      </c>
      <c r="I64" s="3">
        <v>15.0312423680818</v>
      </c>
      <c r="J64" s="3">
        <v>12.884557676107301</v>
      </c>
      <c r="K64" s="3">
        <v>11.168264658477099</v>
      </c>
      <c r="L64" s="3">
        <v>12.668436023737501</v>
      </c>
      <c r="M64" s="3">
        <v>12.946727938644299</v>
      </c>
      <c r="N64" s="3">
        <v>14.0573942273816</v>
      </c>
      <c r="O64" s="3">
        <v>18.776973489902101</v>
      </c>
      <c r="P64" s="3">
        <v>11.520924452589099</v>
      </c>
      <c r="Q64" s="3">
        <v>13.344689180878801</v>
      </c>
      <c r="R64" s="3">
        <v>15.6978659848803</v>
      </c>
      <c r="S64" s="3">
        <v>6.4183512547531896</v>
      </c>
      <c r="T64" s="3">
        <v>11.6771200083991</v>
      </c>
      <c r="U64" s="3">
        <v>15.855756897147</v>
      </c>
      <c r="V64" s="3">
        <v>17.287915822400102</v>
      </c>
    </row>
    <row r="65" spans="1:22" x14ac:dyDescent="0.35">
      <c r="A65" s="2">
        <v>43693</v>
      </c>
      <c r="B65" s="3">
        <v>11.2678838894478</v>
      </c>
      <c r="C65" s="3">
        <v>13.7387071413672</v>
      </c>
      <c r="D65" s="3">
        <v>14.5743400039864</v>
      </c>
      <c r="E65" s="3">
        <v>14.4740634155702</v>
      </c>
      <c r="F65" s="3">
        <v>9.4626546271749401</v>
      </c>
      <c r="G65" s="3">
        <v>14.2741982515545</v>
      </c>
      <c r="H65" s="3">
        <v>15.9913060269472</v>
      </c>
      <c r="I65" s="3">
        <v>14.4137134113431</v>
      </c>
      <c r="J65" s="3">
        <v>12.192904261638001</v>
      </c>
      <c r="K65" s="3">
        <v>10.517547271779</v>
      </c>
      <c r="L65" s="3">
        <v>12.423339540253</v>
      </c>
      <c r="M65" s="3">
        <v>11.831208754753799</v>
      </c>
      <c r="N65" s="3">
        <v>12.164780977455401</v>
      </c>
      <c r="O65" s="3">
        <v>18.1370501294622</v>
      </c>
      <c r="P65" s="3">
        <v>10.8534344726247</v>
      </c>
      <c r="Q65" s="3">
        <v>12.166805947056501</v>
      </c>
      <c r="R65" s="3">
        <v>15.1231666445532</v>
      </c>
      <c r="S65" s="3">
        <v>6.2578921680085902</v>
      </c>
      <c r="T65" s="3">
        <v>12.2216151726932</v>
      </c>
      <c r="U65" s="3">
        <v>14.2170749537527</v>
      </c>
      <c r="V65" s="3">
        <v>16.846133279839101</v>
      </c>
    </row>
    <row r="66" spans="1:22" x14ac:dyDescent="0.35">
      <c r="A66" s="2">
        <v>43725</v>
      </c>
      <c r="B66" s="3">
        <v>11.8046006315095</v>
      </c>
      <c r="C66" s="3">
        <v>15.107413360873</v>
      </c>
      <c r="D66" s="3">
        <v>14.6341349073278</v>
      </c>
      <c r="E66" s="3">
        <v>14.08845344489</v>
      </c>
      <c r="F66" s="3">
        <v>9.9452299181684296</v>
      </c>
      <c r="G66" s="3">
        <v>14.151802043041201</v>
      </c>
      <c r="H66" s="3">
        <v>16.155992841997399</v>
      </c>
      <c r="I66" s="3">
        <v>15.178706905442599</v>
      </c>
      <c r="J66" s="3">
        <v>13.5620900683247</v>
      </c>
      <c r="K66" s="3">
        <v>11.022021445269001</v>
      </c>
      <c r="L66" s="3">
        <v>12.9549476567311</v>
      </c>
      <c r="M66" s="3">
        <v>12.084778005503001</v>
      </c>
      <c r="N66" s="3">
        <v>13.7769906541248</v>
      </c>
      <c r="O66" s="3">
        <v>17.8089076529936</v>
      </c>
      <c r="P66" s="3">
        <v>11.479324845516601</v>
      </c>
      <c r="Q66" s="3">
        <v>13.439080112493301</v>
      </c>
      <c r="R66" s="3">
        <v>15.5323675603723</v>
      </c>
      <c r="S66" s="3">
        <v>6.3800390231563604</v>
      </c>
      <c r="T66" s="3">
        <v>13.059329035727901</v>
      </c>
      <c r="U66" s="3">
        <v>14.203645641752299</v>
      </c>
      <c r="V66" s="3">
        <v>16.491993708452299</v>
      </c>
    </row>
    <row r="67" spans="1:22" x14ac:dyDescent="0.35">
      <c r="A67" s="2">
        <v>43755</v>
      </c>
      <c r="B67" s="3">
        <v>11.769533076292999</v>
      </c>
      <c r="C67" s="3">
        <v>15.5699504945012</v>
      </c>
      <c r="D67" s="3">
        <v>14.442120679925701</v>
      </c>
      <c r="E67" s="3">
        <v>14.006457703315499</v>
      </c>
      <c r="F67" s="3">
        <v>9.9532431772491208</v>
      </c>
      <c r="G67" s="3">
        <v>13.741700127375299</v>
      </c>
      <c r="H67" s="3">
        <v>15.8112494616747</v>
      </c>
      <c r="I67" s="3">
        <v>15.412908496698799</v>
      </c>
      <c r="J67" s="3">
        <v>13.747829894774901</v>
      </c>
      <c r="K67" s="3">
        <v>11.0125244483733</v>
      </c>
      <c r="L67" s="3">
        <v>13.0425980219668</v>
      </c>
      <c r="M67" s="3">
        <v>11.805200892283899</v>
      </c>
      <c r="N67" s="3">
        <v>12.132462595599099</v>
      </c>
      <c r="O67" s="3">
        <v>18.505816530020802</v>
      </c>
      <c r="P67" s="3">
        <v>11.3042167737404</v>
      </c>
      <c r="Q67" s="3">
        <v>13.6710175845026</v>
      </c>
      <c r="R67" s="3">
        <v>15.4817853475879</v>
      </c>
      <c r="S67" s="3">
        <v>5.8296613598225502</v>
      </c>
      <c r="T67" s="3">
        <v>13.265068321595599</v>
      </c>
      <c r="U67" s="3">
        <v>14.246583932768999</v>
      </c>
      <c r="V67" s="3">
        <v>16.151187605624699</v>
      </c>
    </row>
    <row r="68" spans="1:22" x14ac:dyDescent="0.35">
      <c r="A68" s="2">
        <v>43784</v>
      </c>
      <c r="B68" s="3">
        <v>11.472517004063899</v>
      </c>
      <c r="C68" s="3">
        <v>14.251811748307899</v>
      </c>
      <c r="D68" s="3">
        <v>14.6503244597896</v>
      </c>
      <c r="E68" s="3">
        <v>13.938954392814299</v>
      </c>
      <c r="F68" s="3">
        <v>10.2795392042737</v>
      </c>
      <c r="G68" s="3">
        <v>13.799562102774299</v>
      </c>
      <c r="H68" s="3">
        <v>16.0451508800573</v>
      </c>
      <c r="I68" s="3">
        <v>15.6255815454419</v>
      </c>
      <c r="J68" s="3">
        <v>13.7050127972862</v>
      </c>
      <c r="K68" s="3">
        <v>11.559374164368601</v>
      </c>
      <c r="L68" s="3">
        <v>13.351273412290499</v>
      </c>
      <c r="M68" s="3">
        <v>11.8075530282815</v>
      </c>
      <c r="N68" s="3">
        <v>11.7949224325867</v>
      </c>
      <c r="O68" s="3">
        <v>19.0869173615223</v>
      </c>
      <c r="P68" s="3">
        <v>11.148398147972101</v>
      </c>
      <c r="Q68" s="3">
        <v>13.3207983359595</v>
      </c>
      <c r="R68" s="3">
        <v>15.6995182269177</v>
      </c>
      <c r="S68" s="3">
        <v>6.3378274628011297</v>
      </c>
      <c r="T68" s="3">
        <v>13.225589926544099</v>
      </c>
      <c r="U68" s="3">
        <v>14.9134064749147</v>
      </c>
      <c r="V68" s="3">
        <v>16.511640515651202</v>
      </c>
    </row>
    <row r="69" spans="1:22" x14ac:dyDescent="0.35">
      <c r="A69" s="2">
        <v>43816</v>
      </c>
      <c r="B69" s="3">
        <v>12.601665287503501</v>
      </c>
      <c r="C69" s="3">
        <v>13.6742848950562</v>
      </c>
      <c r="D69" s="3">
        <v>14.996675865842001</v>
      </c>
      <c r="E69" s="3">
        <v>14.0073364304621</v>
      </c>
      <c r="F69" s="3">
        <v>10.1541035848209</v>
      </c>
      <c r="G69" s="3">
        <v>14.094359975592701</v>
      </c>
      <c r="H69" s="3">
        <v>15.9704748084624</v>
      </c>
      <c r="I69" s="3">
        <v>16.013906048432599</v>
      </c>
      <c r="J69" s="3">
        <v>14.043564737898199</v>
      </c>
      <c r="K69" s="3">
        <v>11.4873170211523</v>
      </c>
      <c r="L69" s="3">
        <v>13.874222810256001</v>
      </c>
      <c r="M69" s="3">
        <v>12.2410348783714</v>
      </c>
      <c r="N69" s="3">
        <v>11.267860275765999</v>
      </c>
      <c r="O69" s="3">
        <v>19.202673634308201</v>
      </c>
      <c r="P69" s="3">
        <v>12.1871963700042</v>
      </c>
      <c r="Q69" s="3">
        <v>13.7304621585766</v>
      </c>
      <c r="R69" s="3">
        <v>15.041357553346</v>
      </c>
      <c r="S69" s="3">
        <v>6.3771061455595204</v>
      </c>
      <c r="T69" s="3">
        <v>13.7961746343799</v>
      </c>
      <c r="U69" s="3">
        <v>14.247937133766801</v>
      </c>
      <c r="V69" s="3">
        <v>16.474703541299402</v>
      </c>
    </row>
    <row r="70" spans="1:22" x14ac:dyDescent="0.35">
      <c r="A70" s="2">
        <v>43847</v>
      </c>
      <c r="B70" s="3">
        <v>12.9020584914627</v>
      </c>
      <c r="C70" s="3">
        <v>13.985696638624001</v>
      </c>
      <c r="D70" s="3">
        <v>15.6799943175069</v>
      </c>
      <c r="E70" s="3">
        <v>13.780371802883201</v>
      </c>
      <c r="F70" s="3">
        <v>10.5717929834379</v>
      </c>
      <c r="G70" s="3">
        <v>14.7198817056571</v>
      </c>
      <c r="H70" s="3">
        <v>16.016311075374901</v>
      </c>
      <c r="I70" s="3">
        <v>15.580492475238399</v>
      </c>
      <c r="J70" s="3">
        <v>14.5844558903935</v>
      </c>
      <c r="K70" s="3">
        <v>11.6335862765296</v>
      </c>
      <c r="L70" s="3">
        <v>14.624458743116399</v>
      </c>
      <c r="M70" s="3">
        <v>12.3880994377403</v>
      </c>
      <c r="N70" s="3">
        <v>11.2966647254422</v>
      </c>
      <c r="O70" s="3">
        <v>19.434313306745899</v>
      </c>
      <c r="P70" s="3">
        <v>12.6404467004769</v>
      </c>
      <c r="Q70" s="3">
        <v>14.2186545133171</v>
      </c>
      <c r="R70" s="3">
        <v>15.7383427960612</v>
      </c>
      <c r="S70" s="3">
        <v>6.7701497287388701</v>
      </c>
      <c r="T70" s="3">
        <v>13.857996415070501</v>
      </c>
      <c r="U70" s="3">
        <v>13.9092949750972</v>
      </c>
      <c r="V70" s="3">
        <v>17.2642980383423</v>
      </c>
    </row>
    <row r="71" spans="1:22" x14ac:dyDescent="0.35">
      <c r="A71" s="2">
        <v>43875</v>
      </c>
      <c r="B71" s="3">
        <v>12.475916673919199</v>
      </c>
      <c r="C71" s="3">
        <v>13.165112554644599</v>
      </c>
      <c r="D71" s="3">
        <v>14.5343072770264</v>
      </c>
      <c r="E71" s="3">
        <v>13.0652902049278</v>
      </c>
      <c r="F71" s="3">
        <v>10.630918073669999</v>
      </c>
      <c r="G71" s="3">
        <v>14.3905940595017</v>
      </c>
      <c r="H71" s="3">
        <v>15.540450592152499</v>
      </c>
      <c r="I71" s="3">
        <v>15.1845232276033</v>
      </c>
      <c r="J71" s="3">
        <v>14.443138044985901</v>
      </c>
      <c r="K71" s="3">
        <v>11.5438657709481</v>
      </c>
      <c r="L71" s="3">
        <v>14.056878588223</v>
      </c>
      <c r="M71" s="3">
        <v>12.004772798065501</v>
      </c>
      <c r="N71" s="3">
        <v>11.12957209573</v>
      </c>
      <c r="O71" s="3">
        <v>19.321832528411299</v>
      </c>
      <c r="P71" s="3">
        <v>12.3906740102424</v>
      </c>
      <c r="Q71" s="3">
        <v>13.0419750104075</v>
      </c>
      <c r="R71" s="3">
        <v>15.4055400725812</v>
      </c>
      <c r="S71" s="3">
        <v>6.6262624655432996</v>
      </c>
      <c r="T71" s="3">
        <v>12.699326347473599</v>
      </c>
      <c r="U71" s="3">
        <v>13.4600852130247</v>
      </c>
      <c r="V71" s="3">
        <v>15.8446840428314</v>
      </c>
    </row>
    <row r="72" spans="1:22" x14ac:dyDescent="0.35">
      <c r="A72" s="2">
        <v>43907</v>
      </c>
      <c r="B72" s="3">
        <v>11.6598747895315</v>
      </c>
      <c r="C72" s="3">
        <v>9.1834158553495993</v>
      </c>
      <c r="D72" s="3">
        <v>10.4258011740088</v>
      </c>
      <c r="E72" s="3">
        <v>9.6805489474847004</v>
      </c>
      <c r="F72" s="3">
        <v>7.78139741462972</v>
      </c>
      <c r="G72" s="3">
        <v>10.7230484353585</v>
      </c>
      <c r="H72" s="3">
        <v>13.307975620413099</v>
      </c>
      <c r="I72" s="3">
        <v>12.3575254152924</v>
      </c>
      <c r="J72" s="3">
        <v>11.369995348643</v>
      </c>
      <c r="K72" s="3">
        <v>8.61073924233391</v>
      </c>
      <c r="L72" s="3">
        <v>10.275645314572399</v>
      </c>
      <c r="M72" s="3">
        <v>8.1803297791737695</v>
      </c>
      <c r="N72" s="3">
        <v>5.69688782466483</v>
      </c>
      <c r="O72" s="3">
        <v>14.3794354567861</v>
      </c>
      <c r="P72" s="3">
        <v>10.7654082970212</v>
      </c>
      <c r="Q72" s="3">
        <v>11.482585580546299</v>
      </c>
      <c r="R72" s="3">
        <v>11.3664688180755</v>
      </c>
      <c r="S72" s="3">
        <v>4.9505525052789503</v>
      </c>
      <c r="T72" s="3">
        <v>8.8198394951946408</v>
      </c>
      <c r="U72" s="3">
        <v>11.476848330336599</v>
      </c>
      <c r="V72" s="3">
        <v>13.2295261215598</v>
      </c>
    </row>
    <row r="73" spans="1:22" x14ac:dyDescent="0.35">
      <c r="A73" s="2">
        <v>43938</v>
      </c>
      <c r="B73" s="3">
        <v>12.4502700806043</v>
      </c>
      <c r="C73" s="3">
        <v>11.154332722363201</v>
      </c>
      <c r="D73" s="3">
        <v>10.990312117995201</v>
      </c>
      <c r="E73" s="3">
        <v>11.4917876882462</v>
      </c>
      <c r="F73" s="3">
        <v>10.6565415860334</v>
      </c>
      <c r="G73" s="3">
        <v>11.8247854770358</v>
      </c>
      <c r="H73" s="3">
        <v>15.897267989474001</v>
      </c>
      <c r="I73" s="3">
        <v>14.801503327932901</v>
      </c>
      <c r="J73" s="3">
        <v>11.6704633114022</v>
      </c>
      <c r="K73" s="3">
        <v>10.8174979091606</v>
      </c>
      <c r="L73" s="3">
        <v>12.335822707093</v>
      </c>
      <c r="M73" s="3">
        <v>9.5813203503014304</v>
      </c>
      <c r="N73" s="3">
        <v>8.3490981196602991</v>
      </c>
      <c r="O73" s="3">
        <v>16.684094734227401</v>
      </c>
      <c r="P73" s="3">
        <v>12.358223445771699</v>
      </c>
      <c r="Q73" s="3">
        <v>12.303747234785799</v>
      </c>
      <c r="R73" s="3">
        <v>15.0573645413868</v>
      </c>
      <c r="S73" s="3">
        <v>5.8896394117039996</v>
      </c>
      <c r="T73" s="3">
        <v>14.1370324990186</v>
      </c>
      <c r="U73" s="3">
        <v>13.8378111994015</v>
      </c>
      <c r="V73" s="3">
        <v>15.792094083107401</v>
      </c>
    </row>
    <row r="74" spans="1:22" x14ac:dyDescent="0.35">
      <c r="A74" s="2">
        <v>43966</v>
      </c>
      <c r="B74" s="3">
        <v>13.1349075184932</v>
      </c>
      <c r="C74" s="3">
        <v>12.0275284575575</v>
      </c>
      <c r="D74" s="3">
        <v>12.149435536328999</v>
      </c>
      <c r="E74" s="3">
        <v>12.713110853228599</v>
      </c>
      <c r="F74" s="3">
        <v>11.2778798931125</v>
      </c>
      <c r="G74" s="3">
        <v>14.6341985077099</v>
      </c>
      <c r="H74" s="3">
        <v>16.3037757614097</v>
      </c>
      <c r="I74" s="3">
        <v>15.254159773843901</v>
      </c>
      <c r="J74" s="3">
        <v>14.3813882862499</v>
      </c>
      <c r="K74" s="3">
        <v>11.4994615838241</v>
      </c>
      <c r="L74" s="3">
        <v>14.568484770632001</v>
      </c>
      <c r="M74" s="3">
        <v>10.237731635390301</v>
      </c>
      <c r="N74" s="3">
        <v>9.8057295520167802</v>
      </c>
      <c r="O74" s="3">
        <v>18.3849550701736</v>
      </c>
      <c r="P74" s="3">
        <v>12.555101141810599</v>
      </c>
      <c r="Q74" s="3">
        <v>13.739003402428001</v>
      </c>
      <c r="R74" s="3">
        <v>17.640365592598499</v>
      </c>
      <c r="S74" s="3">
        <v>6.7663269035761102</v>
      </c>
      <c r="T74" s="3">
        <v>15.618277798799101</v>
      </c>
      <c r="U74" s="3">
        <v>13.9184259400923</v>
      </c>
      <c r="V74" s="3">
        <v>17.695057616403702</v>
      </c>
    </row>
    <row r="75" spans="1:22" x14ac:dyDescent="0.35">
      <c r="A75" s="2">
        <v>43999</v>
      </c>
      <c r="B75" s="3">
        <v>13.7892141426702</v>
      </c>
      <c r="C75" s="3">
        <v>14.739967892409799</v>
      </c>
      <c r="D75" s="3">
        <v>16.030830033911101</v>
      </c>
      <c r="E75" s="3">
        <v>15.615798801834</v>
      </c>
      <c r="F75" s="3">
        <v>13.0828296489076</v>
      </c>
      <c r="G75" s="3">
        <v>17.872913837802901</v>
      </c>
      <c r="H75" s="3">
        <v>19.2322907971696</v>
      </c>
      <c r="I75" s="3">
        <v>16.207197742158002</v>
      </c>
      <c r="J75" s="3">
        <v>16.646166957658501</v>
      </c>
      <c r="K75" s="3">
        <v>12.6826302024119</v>
      </c>
      <c r="L75" s="3">
        <v>18.069534866243099</v>
      </c>
      <c r="M75" s="3">
        <v>11.2829043310727</v>
      </c>
      <c r="N75" s="3">
        <v>13.260908820474301</v>
      </c>
      <c r="O75" s="3">
        <v>21.4991015628786</v>
      </c>
      <c r="P75" s="3">
        <v>13.8907828432088</v>
      </c>
      <c r="Q75" s="3">
        <v>14.620571432265701</v>
      </c>
      <c r="R75" s="3">
        <v>19.429243197282201</v>
      </c>
      <c r="S75" s="3">
        <v>8.2288391407386197</v>
      </c>
      <c r="T75" s="3">
        <v>16.921985223020201</v>
      </c>
      <c r="U75" s="3">
        <v>15.1996721431205</v>
      </c>
      <c r="V75" s="3">
        <v>19.4368949135024</v>
      </c>
    </row>
    <row r="76" spans="1:22" x14ac:dyDescent="0.35">
      <c r="A76" s="2">
        <v>44029</v>
      </c>
      <c r="B76" s="3">
        <v>15.5474247235553</v>
      </c>
      <c r="C76" s="3">
        <v>14.8657337919573</v>
      </c>
      <c r="D76" s="3">
        <v>16.362347756186399</v>
      </c>
      <c r="E76" s="3">
        <v>15.282710709994699</v>
      </c>
      <c r="F76" s="3">
        <v>12.4628728812645</v>
      </c>
      <c r="G76" s="3">
        <v>19.504638568106401</v>
      </c>
      <c r="H76" s="3">
        <v>19.679463158299001</v>
      </c>
      <c r="I76" s="3">
        <v>16.707248204894999</v>
      </c>
      <c r="J76" s="3">
        <v>16.445129866511699</v>
      </c>
      <c r="K76" s="3">
        <v>12.7464513921212</v>
      </c>
      <c r="L76" s="3">
        <v>26.9138608986019</v>
      </c>
      <c r="M76" s="3">
        <v>11.8216490552858</v>
      </c>
      <c r="N76" s="3">
        <v>13.2454751922578</v>
      </c>
      <c r="O76" s="3">
        <v>23.336294938745699</v>
      </c>
      <c r="P76" s="3">
        <v>14.804165815945099</v>
      </c>
      <c r="Q76" s="3">
        <v>15.0764675781205</v>
      </c>
      <c r="R76" s="3">
        <v>19.323582667431499</v>
      </c>
      <c r="S76" s="3">
        <v>8.3844340208484205</v>
      </c>
      <c r="T76" s="3">
        <v>16.394857708240401</v>
      </c>
      <c r="U76" s="3">
        <v>15.2095458217463</v>
      </c>
      <c r="V76" s="3">
        <v>19.7142639954854</v>
      </c>
    </row>
    <row r="77" spans="1:22" x14ac:dyDescent="0.35">
      <c r="A77" s="2">
        <v>44060</v>
      </c>
      <c r="B77" s="3">
        <v>16.213621875810901</v>
      </c>
      <c r="C77" s="3">
        <v>15.8931542480157</v>
      </c>
      <c r="D77" s="3">
        <v>16.912833450103999</v>
      </c>
      <c r="E77" s="3">
        <v>16.501695042900199</v>
      </c>
      <c r="F77" s="3">
        <v>12.8364509991237</v>
      </c>
      <c r="G77" s="3">
        <v>23.217185509378801</v>
      </c>
      <c r="H77" s="3">
        <v>18.680551546390699</v>
      </c>
      <c r="I77" s="3">
        <v>16.878882656540899</v>
      </c>
      <c r="J77" s="3">
        <v>17.8408223092943</v>
      </c>
      <c r="K77" s="3">
        <v>13.3466349533951</v>
      </c>
      <c r="L77" s="3">
        <v>24.1825842947956</v>
      </c>
      <c r="M77" s="3">
        <v>11.324817375710101</v>
      </c>
      <c r="N77" s="3">
        <v>12.214851059770901</v>
      </c>
      <c r="O77" s="3">
        <v>23.547829892092299</v>
      </c>
      <c r="P77" s="3">
        <v>15.0277976296051</v>
      </c>
      <c r="Q77" s="3">
        <v>15.574850033822701</v>
      </c>
      <c r="R77" s="3">
        <v>19.3399164897227</v>
      </c>
      <c r="S77" s="3">
        <v>7.6841956543450598</v>
      </c>
      <c r="T77" s="3">
        <v>13.678969714332499</v>
      </c>
      <c r="U77" s="3">
        <v>14.737290046298501</v>
      </c>
      <c r="V77" s="3">
        <v>20.003450103071501</v>
      </c>
    </row>
    <row r="78" spans="1:22" x14ac:dyDescent="0.35">
      <c r="A78" s="2">
        <v>44091</v>
      </c>
      <c r="B78" s="3">
        <v>15.867805027693899</v>
      </c>
      <c r="C78" s="3">
        <v>14.4802894592955</v>
      </c>
      <c r="D78" s="3">
        <v>15.5995145432623</v>
      </c>
      <c r="E78" s="3">
        <v>15.827165930623501</v>
      </c>
      <c r="F78" s="3">
        <v>11.755687628686101</v>
      </c>
      <c r="G78" s="3">
        <v>20.082978818900099</v>
      </c>
      <c r="H78" s="3">
        <v>17.711772001452299</v>
      </c>
      <c r="I78" s="3">
        <v>15.737826522471099</v>
      </c>
      <c r="J78" s="3">
        <v>15.2427113913465</v>
      </c>
      <c r="K78" s="3">
        <v>12.9284465052173</v>
      </c>
      <c r="L78" s="3">
        <v>19.588003320251001</v>
      </c>
      <c r="M78" s="3">
        <v>10.791516788951</v>
      </c>
      <c r="N78" s="3">
        <v>12.262602178140799</v>
      </c>
      <c r="O78" s="3">
        <v>23.210798752066498</v>
      </c>
      <c r="P78" s="3">
        <v>14.879265373526099</v>
      </c>
      <c r="Q78" s="3">
        <v>15.2509011047839</v>
      </c>
      <c r="R78" s="3">
        <v>18.837212453658999</v>
      </c>
      <c r="S78" s="3">
        <v>7.5226147389028402</v>
      </c>
      <c r="T78" s="3">
        <v>13.9694013868135</v>
      </c>
      <c r="U78" s="3">
        <v>15.424337918364699</v>
      </c>
      <c r="V78" s="3">
        <v>21.801298029445501</v>
      </c>
    </row>
    <row r="79" spans="1:22" x14ac:dyDescent="0.35">
      <c r="A79" s="2">
        <v>44120</v>
      </c>
      <c r="B79" s="3">
        <v>16.172778486197998</v>
      </c>
      <c r="C79" s="3">
        <v>13.8335592185958</v>
      </c>
      <c r="D79" s="3">
        <v>15.762588991599801</v>
      </c>
      <c r="E79" s="3">
        <v>15.6184206049659</v>
      </c>
      <c r="F79" s="3">
        <v>11.4433091392916</v>
      </c>
      <c r="G79" s="3">
        <v>18.4037912345146</v>
      </c>
      <c r="H79" s="3">
        <v>17.3128085966129</v>
      </c>
      <c r="I79" s="3">
        <v>15.1067419502397</v>
      </c>
      <c r="J79" s="3">
        <v>14.9053397056832</v>
      </c>
      <c r="K79" s="3">
        <v>12.116461828296501</v>
      </c>
      <c r="L79" s="3">
        <v>16.416282365021299</v>
      </c>
      <c r="M79" s="3">
        <v>10.3503772636265</v>
      </c>
      <c r="N79" s="3">
        <v>10.1575611700297</v>
      </c>
      <c r="O79" s="3">
        <v>22.7736252921197</v>
      </c>
      <c r="P79" s="3">
        <v>15.439702839447</v>
      </c>
      <c r="Q79" s="3">
        <v>15.529769341409599</v>
      </c>
      <c r="R79" s="3">
        <v>17.795792581140802</v>
      </c>
      <c r="S79" s="3">
        <v>7.6869967149718796</v>
      </c>
      <c r="T79" s="3">
        <v>12.3332910897948</v>
      </c>
      <c r="U79" s="3">
        <v>15.5158470090955</v>
      </c>
      <c r="V79" s="3">
        <v>21.625095160928598</v>
      </c>
    </row>
    <row r="80" spans="1:22" x14ac:dyDescent="0.35">
      <c r="A80" s="2">
        <v>44152</v>
      </c>
      <c r="B80" s="3">
        <v>16.0692757246638</v>
      </c>
      <c r="C80" s="3">
        <v>14.798524438464201</v>
      </c>
      <c r="D80" s="3">
        <v>17.22919844315</v>
      </c>
      <c r="E80" s="3">
        <v>17.695442946465199</v>
      </c>
      <c r="F80" s="3">
        <v>13.644475910993</v>
      </c>
      <c r="G80" s="3">
        <v>17.450195813119102</v>
      </c>
      <c r="H80" s="3">
        <v>16.588501757271501</v>
      </c>
      <c r="I80" s="3">
        <v>15.3467748344871</v>
      </c>
      <c r="J80" s="3">
        <v>15.653707338976</v>
      </c>
      <c r="K80" s="3">
        <v>12.5198638197792</v>
      </c>
      <c r="L80" s="3">
        <v>14.7789302108676</v>
      </c>
      <c r="M80" s="3">
        <v>10.3946908142923</v>
      </c>
      <c r="N80" s="3">
        <v>10.700343855325301</v>
      </c>
      <c r="O80" s="3">
        <v>22.910844466840199</v>
      </c>
      <c r="P80" s="3">
        <v>14.9699388964648</v>
      </c>
      <c r="Q80" s="3">
        <v>15.158154027219799</v>
      </c>
      <c r="R80" s="3">
        <v>18.522447826788401</v>
      </c>
      <c r="S80" s="3">
        <v>7.9074831585417504</v>
      </c>
      <c r="T80" s="3">
        <v>16.143848378035301</v>
      </c>
      <c r="U80" s="3">
        <v>15.2761035666152</v>
      </c>
      <c r="V80" s="3">
        <v>20.1811333152549</v>
      </c>
    </row>
    <row r="81" spans="1:22" x14ac:dyDescent="0.35">
      <c r="A81" s="2">
        <v>44182</v>
      </c>
      <c r="B81" s="3">
        <v>16.624676476860301</v>
      </c>
      <c r="C81" s="3">
        <v>14.1042318550662</v>
      </c>
      <c r="D81" s="3">
        <v>18.666675465833201</v>
      </c>
      <c r="E81" s="3">
        <v>16.977759379856899</v>
      </c>
      <c r="F81" s="3">
        <v>13.5659954158199</v>
      </c>
      <c r="G81" s="3">
        <v>15.834168871702801</v>
      </c>
      <c r="H81" s="3">
        <v>15.562674244338099</v>
      </c>
      <c r="I81" s="3">
        <v>15.6520912803119</v>
      </c>
      <c r="J81" s="3">
        <v>15.5011493016589</v>
      </c>
      <c r="K81" s="3">
        <v>13.214530574540101</v>
      </c>
      <c r="L81" s="3">
        <v>13.5071087896455</v>
      </c>
      <c r="M81" s="3">
        <v>10.100679696473501</v>
      </c>
      <c r="N81" s="3">
        <v>12.155290448429</v>
      </c>
      <c r="O81" s="3">
        <v>24.162081109487001</v>
      </c>
      <c r="P81" s="3">
        <v>15.5024969471225</v>
      </c>
      <c r="Q81" s="3">
        <v>14.6206060127592</v>
      </c>
      <c r="R81" s="3">
        <v>19.461167238385801</v>
      </c>
      <c r="S81" s="3">
        <v>7.7666805273773303</v>
      </c>
      <c r="T81" s="3">
        <v>15.5642124679846</v>
      </c>
      <c r="U81" s="3">
        <v>15.973426049056201</v>
      </c>
      <c r="V81" s="3">
        <v>19.469529530326199</v>
      </c>
    </row>
    <row r="82" spans="1:22" x14ac:dyDescent="0.35">
      <c r="A82" s="2">
        <v>44211</v>
      </c>
      <c r="B82" s="3">
        <v>17.957530438875899</v>
      </c>
      <c r="C82" s="3">
        <v>14.830911752052099</v>
      </c>
      <c r="D82" s="3">
        <v>18.2113381872289</v>
      </c>
      <c r="E82" s="3">
        <v>16.725632188473298</v>
      </c>
      <c r="F82" s="3">
        <v>13.7805030779914</v>
      </c>
      <c r="G82" s="3">
        <v>14.218281255063401</v>
      </c>
      <c r="H82" s="3">
        <v>14.7756016665756</v>
      </c>
      <c r="I82" s="3">
        <v>16.633223596456801</v>
      </c>
      <c r="J82" s="3">
        <v>15.262409014711899</v>
      </c>
      <c r="K82" s="3">
        <v>14.3910101920901</v>
      </c>
      <c r="L82" s="3">
        <v>12.0576944610906</v>
      </c>
      <c r="M82" s="3">
        <v>9.8834668885505508</v>
      </c>
      <c r="N82" s="3">
        <v>11.298424098029701</v>
      </c>
      <c r="O82" s="3">
        <v>24.3330271687907</v>
      </c>
      <c r="P82" s="3">
        <v>16.731205254833299</v>
      </c>
      <c r="Q82" s="3">
        <v>14.5416431230183</v>
      </c>
      <c r="R82" s="3">
        <v>20.0929551672576</v>
      </c>
      <c r="S82" s="3">
        <v>7.8337100526554</v>
      </c>
      <c r="T82" s="3">
        <v>15.6982114000146</v>
      </c>
      <c r="U82" s="3">
        <v>17.3865489076084</v>
      </c>
      <c r="V82" s="3">
        <v>19.191286391228701</v>
      </c>
    </row>
    <row r="83" spans="1:22" x14ac:dyDescent="0.35">
      <c r="A83" s="2">
        <v>44244</v>
      </c>
      <c r="B83" s="3">
        <v>19.000988530289</v>
      </c>
      <c r="C83" s="3">
        <v>14.513247498751401</v>
      </c>
      <c r="D83" s="3">
        <v>17.285857013060401</v>
      </c>
      <c r="E83" s="3">
        <v>16.0496974751854</v>
      </c>
      <c r="F83" s="3">
        <v>11.214684675268799</v>
      </c>
      <c r="G83" s="3">
        <v>15.593353959662499</v>
      </c>
      <c r="H83" s="3">
        <v>14.1847286808552</v>
      </c>
      <c r="I83" s="3">
        <v>16.3222852102476</v>
      </c>
      <c r="J83" s="3">
        <v>14.5987449845657</v>
      </c>
      <c r="K83" s="3">
        <v>13.953215028102999</v>
      </c>
      <c r="L83" s="3">
        <v>11.1284747117317</v>
      </c>
      <c r="M83" s="3">
        <v>10.3692750195182</v>
      </c>
      <c r="N83" s="3">
        <v>12.121271421439401</v>
      </c>
      <c r="O83" s="3">
        <v>23.820336324775301</v>
      </c>
      <c r="P83" s="3">
        <v>18.914054682690001</v>
      </c>
      <c r="Q83" s="3">
        <v>13.5591887381976</v>
      </c>
      <c r="R83" s="3">
        <v>19.474274071774801</v>
      </c>
      <c r="S83" s="3">
        <v>7.35303862330192</v>
      </c>
      <c r="T83" s="3">
        <v>15.23205504105</v>
      </c>
      <c r="U83" s="3">
        <v>16.939313579497</v>
      </c>
      <c r="V83" s="3">
        <v>18.717722550325401</v>
      </c>
    </row>
    <row r="84" spans="1:22" x14ac:dyDescent="0.35">
      <c r="A84" s="2">
        <v>44272</v>
      </c>
      <c r="B84" s="3">
        <v>16.284541086662902</v>
      </c>
      <c r="C84" s="3">
        <v>14.915109033730999</v>
      </c>
      <c r="D84" s="3">
        <v>16.7605079750744</v>
      </c>
      <c r="E84" s="3">
        <v>15.081340153699299</v>
      </c>
      <c r="F84" s="3">
        <v>11.389655740300601</v>
      </c>
      <c r="G84" s="3">
        <v>14.3493079675169</v>
      </c>
      <c r="H84" s="3">
        <v>14.467138127704001</v>
      </c>
      <c r="I84" s="3">
        <v>15.505306120345001</v>
      </c>
      <c r="J84" s="3">
        <v>15.075976996755999</v>
      </c>
      <c r="K84" s="3">
        <v>13.225353533542901</v>
      </c>
      <c r="L84" s="3">
        <v>9.6472394727108899</v>
      </c>
      <c r="M84" s="3">
        <v>10.069350358299401</v>
      </c>
      <c r="N84" s="3">
        <v>12.247196510113101</v>
      </c>
      <c r="O84" s="3">
        <v>23.009981840693801</v>
      </c>
      <c r="P84" s="3">
        <v>16.7521681886045</v>
      </c>
      <c r="Q84" s="3">
        <v>13.369882981632401</v>
      </c>
      <c r="R84" s="3">
        <v>19.610130442883001</v>
      </c>
      <c r="S84" s="3">
        <v>7.40934426440334</v>
      </c>
      <c r="T84" s="3">
        <v>15.403124585761301</v>
      </c>
      <c r="U84" s="3">
        <v>16.794919869031698</v>
      </c>
      <c r="V84" s="3">
        <v>18.9821826135469</v>
      </c>
    </row>
    <row r="85" spans="1:22" x14ac:dyDescent="0.35">
      <c r="A85" s="2">
        <v>44302</v>
      </c>
      <c r="B85" s="3">
        <v>15.719506074041201</v>
      </c>
      <c r="C85" s="3">
        <v>14.0510490757204</v>
      </c>
      <c r="D85" s="3">
        <v>16.268224749515198</v>
      </c>
      <c r="E85" s="3">
        <v>14.8190651259918</v>
      </c>
      <c r="F85" s="3">
        <v>11.9333792253029</v>
      </c>
      <c r="G85" s="3">
        <v>12.1011911663874</v>
      </c>
      <c r="H85" s="3">
        <v>14.319598589123</v>
      </c>
      <c r="I85" s="3">
        <v>15.299351379040299</v>
      </c>
      <c r="J85" s="3">
        <v>15.277269153647801</v>
      </c>
      <c r="K85" s="3">
        <v>13.1922994711031</v>
      </c>
      <c r="L85" s="3">
        <v>9.2742822385269896</v>
      </c>
      <c r="M85" s="3">
        <v>10.0238365084778</v>
      </c>
      <c r="N85" s="3">
        <v>12.7088553448569</v>
      </c>
      <c r="O85" s="3">
        <v>22.433577272274601</v>
      </c>
      <c r="P85" s="3">
        <v>16.051610108854501</v>
      </c>
      <c r="Q85" s="3">
        <v>13.995408431439399</v>
      </c>
      <c r="R85" s="3">
        <v>18.873069194962198</v>
      </c>
      <c r="S85" s="3">
        <v>6.3514421086001303</v>
      </c>
      <c r="T85" s="3">
        <v>14.170664947082599</v>
      </c>
      <c r="U85" s="3">
        <v>17.0728022060303</v>
      </c>
      <c r="V85" s="3">
        <v>19.040071531648401</v>
      </c>
    </row>
    <row r="86" spans="1:22" x14ac:dyDescent="0.35">
      <c r="A86" s="2">
        <v>44333</v>
      </c>
      <c r="B86" s="3">
        <v>16.3223668842157</v>
      </c>
      <c r="C86" s="3">
        <v>11.321609118773599</v>
      </c>
      <c r="D86" s="3">
        <v>15.3856768647499</v>
      </c>
      <c r="E86" s="3">
        <v>14.5206512082776</v>
      </c>
      <c r="F86" s="3">
        <v>12.821732917102199</v>
      </c>
      <c r="G86" s="3">
        <v>11.9762047469425</v>
      </c>
      <c r="H86" s="3">
        <v>13.9863081157077</v>
      </c>
      <c r="I86" s="3">
        <v>12.5225756252038</v>
      </c>
      <c r="J86" s="3">
        <v>14.851795157124499</v>
      </c>
      <c r="K86" s="3">
        <v>11.0332628112614</v>
      </c>
      <c r="L86" s="3">
        <v>9.0275857672973903</v>
      </c>
      <c r="M86" s="3">
        <v>9.5263530701290904</v>
      </c>
      <c r="N86" s="3">
        <v>7.0239774299143898</v>
      </c>
      <c r="O86" s="3">
        <v>22.3800539719483</v>
      </c>
      <c r="P86" s="3">
        <v>15.2107581714828</v>
      </c>
      <c r="Q86" s="3">
        <v>13.8469065060519</v>
      </c>
      <c r="R86" s="3">
        <v>18.015203596003101</v>
      </c>
      <c r="S86" s="3">
        <v>6.3192261053367602</v>
      </c>
      <c r="T86" s="3">
        <v>14.100208949451099</v>
      </c>
      <c r="U86" s="3">
        <v>16.2106228940218</v>
      </c>
      <c r="V86" s="3">
        <v>19.1074099735606</v>
      </c>
    </row>
    <row r="87" spans="1:22" x14ac:dyDescent="0.35">
      <c r="A87" s="2">
        <v>44364</v>
      </c>
      <c r="B87" s="3">
        <v>16.269357780173799</v>
      </c>
      <c r="C87" s="3">
        <v>11.4229870498141</v>
      </c>
      <c r="D87" s="3">
        <v>15.4294485231294</v>
      </c>
      <c r="E87" s="3">
        <v>16.427420137871099</v>
      </c>
      <c r="F87" s="3">
        <v>12.566371908613201</v>
      </c>
      <c r="G87" s="3">
        <v>8.7316534399654806</v>
      </c>
      <c r="H87" s="3">
        <v>13.919426965648499</v>
      </c>
      <c r="I87" s="3">
        <v>13.893185655627599</v>
      </c>
      <c r="J87" s="3">
        <v>15.078750045546199</v>
      </c>
      <c r="K87" s="3">
        <v>11.2851509938976</v>
      </c>
      <c r="L87" s="3">
        <v>9.3143995401747404</v>
      </c>
      <c r="M87" s="3">
        <v>9.5312437127525307</v>
      </c>
      <c r="N87" s="3">
        <v>12.9347174717965</v>
      </c>
      <c r="O87" s="3">
        <v>23.320069245630702</v>
      </c>
      <c r="P87" s="3">
        <v>15.795193464721899</v>
      </c>
      <c r="Q87" s="3">
        <v>13.508819508975099</v>
      </c>
      <c r="R87" s="3">
        <v>17.839503762520899</v>
      </c>
      <c r="S87" s="3">
        <v>5.95369689471325</v>
      </c>
      <c r="T87" s="3">
        <v>15.1092539935969</v>
      </c>
      <c r="U87" s="3">
        <v>17.821532529442699</v>
      </c>
      <c r="V87" s="3">
        <v>19.430369676042101</v>
      </c>
    </row>
    <row r="88" spans="1:22" x14ac:dyDescent="0.35">
      <c r="A88" s="2">
        <v>44393</v>
      </c>
      <c r="B88" s="3">
        <v>16.032627888545498</v>
      </c>
      <c r="C88" s="3">
        <v>10.4340183518187</v>
      </c>
      <c r="D88" s="3">
        <v>14.7523808790713</v>
      </c>
      <c r="E88" s="3">
        <v>15.6402556902057</v>
      </c>
      <c r="F88" s="3">
        <v>11.942361250269199</v>
      </c>
      <c r="G88" s="3">
        <v>9.1905238313451907</v>
      </c>
      <c r="H88" s="3">
        <v>13.545053633471699</v>
      </c>
      <c r="I88" s="3">
        <v>13.945085711569201</v>
      </c>
      <c r="J88" s="3">
        <v>14.5646574741557</v>
      </c>
      <c r="K88" s="3">
        <v>11.0730234981278</v>
      </c>
      <c r="L88" s="3">
        <v>8.7688938335208899</v>
      </c>
      <c r="M88" s="3">
        <v>9.35801533578387</v>
      </c>
      <c r="N88" s="3">
        <v>11.3282204794127</v>
      </c>
      <c r="O88" s="3">
        <v>23.180376447290801</v>
      </c>
      <c r="P88" s="3">
        <v>15.26095125346</v>
      </c>
      <c r="Q88" s="3">
        <v>13.0227591643071</v>
      </c>
      <c r="R88" s="3">
        <v>17.1237192462869</v>
      </c>
      <c r="S88" s="3">
        <v>5.5372213949462203</v>
      </c>
      <c r="T88" s="3">
        <v>14.287565427153201</v>
      </c>
      <c r="U88" s="3">
        <v>16.717662184587098</v>
      </c>
      <c r="V88" s="3">
        <v>18.974580244031198</v>
      </c>
    </row>
    <row r="89" spans="1:22" x14ac:dyDescent="0.35">
      <c r="A89" s="2">
        <v>44425</v>
      </c>
      <c r="B89" s="3">
        <v>15.1506736445148</v>
      </c>
      <c r="C89" s="3">
        <v>10.017074190211099</v>
      </c>
      <c r="D89" s="3">
        <v>14.9345967236662</v>
      </c>
      <c r="E89" s="3">
        <v>15.0434499621778</v>
      </c>
      <c r="F89" s="3">
        <v>11.9822784187325</v>
      </c>
      <c r="G89" s="3">
        <v>8.8622375350082496</v>
      </c>
      <c r="H89" s="3">
        <v>13.5771517400474</v>
      </c>
      <c r="I89" s="3">
        <v>12.648034084402701</v>
      </c>
      <c r="J89" s="3">
        <v>14.4597458828006</v>
      </c>
      <c r="K89" s="3">
        <v>10.1940971387332</v>
      </c>
      <c r="L89" s="3">
        <v>7.9040515295015004</v>
      </c>
      <c r="M89" s="3">
        <v>9.3493605541788192</v>
      </c>
      <c r="N89" s="3">
        <v>11.0517461387292</v>
      </c>
      <c r="O89" s="3">
        <v>23.8165890811953</v>
      </c>
      <c r="P89" s="3">
        <v>13.3150774706953</v>
      </c>
      <c r="Q89" s="3">
        <v>13.3914483455384</v>
      </c>
      <c r="R89" s="3">
        <v>16.7593514381599</v>
      </c>
      <c r="S89" s="3">
        <v>5.5490029518311799</v>
      </c>
      <c r="T89" s="3">
        <v>14.627475001776601</v>
      </c>
      <c r="U89" s="3">
        <v>16.400026434296802</v>
      </c>
      <c r="V89" s="3">
        <v>19.300898136367302</v>
      </c>
    </row>
    <row r="90" spans="1:22" x14ac:dyDescent="0.35">
      <c r="A90" s="2">
        <v>44456</v>
      </c>
      <c r="B90" s="3">
        <v>15.332688755190899</v>
      </c>
      <c r="C90" s="3">
        <v>10.2725741032038</v>
      </c>
      <c r="D90" s="3">
        <v>14.9087212026387</v>
      </c>
      <c r="E90" s="3">
        <v>15.755173666623101</v>
      </c>
      <c r="F90" s="3">
        <v>11.4559438611636</v>
      </c>
      <c r="G90" s="3">
        <v>8.8790741230935506</v>
      </c>
      <c r="H90" s="3">
        <v>14.126964362875899</v>
      </c>
      <c r="I90" s="3">
        <v>13.124589461266099</v>
      </c>
      <c r="J90" s="3">
        <v>13.974487991017799</v>
      </c>
      <c r="K90" s="3">
        <v>10.288222713367601</v>
      </c>
      <c r="L90" s="3">
        <v>7.51104880634451</v>
      </c>
      <c r="M90" s="3">
        <v>8.8228516645144897</v>
      </c>
      <c r="N90" s="3">
        <v>10.5023214659166</v>
      </c>
      <c r="O90" s="3">
        <v>24.767843810885701</v>
      </c>
      <c r="P90" s="3">
        <v>13.456743856492</v>
      </c>
      <c r="Q90" s="3">
        <v>13.2319191044104</v>
      </c>
      <c r="R90" s="3">
        <v>17.515644395133499</v>
      </c>
      <c r="S90" s="3">
        <v>5.2632990198250198</v>
      </c>
      <c r="T90" s="3">
        <v>14.7478241673355</v>
      </c>
      <c r="U90" s="3">
        <v>16.144281229217398</v>
      </c>
      <c r="V90" s="3">
        <v>18.957864046612599</v>
      </c>
    </row>
    <row r="91" spans="1:22" x14ac:dyDescent="0.35">
      <c r="A91" s="2">
        <v>44484</v>
      </c>
      <c r="B91" s="3">
        <v>15.428753488738</v>
      </c>
      <c r="C91" s="3">
        <v>9.0324409568112607</v>
      </c>
      <c r="D91" s="3">
        <v>15.922038160105901</v>
      </c>
      <c r="E91" s="3">
        <v>16.683739121715501</v>
      </c>
      <c r="F91" s="3">
        <v>12.1965512344884</v>
      </c>
      <c r="G91" s="3">
        <v>10.0838183611567</v>
      </c>
      <c r="H91" s="3">
        <v>14.658412307450799</v>
      </c>
      <c r="I91" s="3">
        <v>12.647577545272799</v>
      </c>
      <c r="J91" s="3">
        <v>14.204905575901901</v>
      </c>
      <c r="K91" s="3">
        <v>10.00606391558</v>
      </c>
      <c r="L91" s="3">
        <v>8.0527116673608194</v>
      </c>
      <c r="M91" s="3">
        <v>9.5617239779367402</v>
      </c>
      <c r="N91" s="3">
        <v>10.596838493057501</v>
      </c>
      <c r="O91" s="3">
        <v>24.933821454260801</v>
      </c>
      <c r="P91" s="3">
        <v>13.559626667043499</v>
      </c>
      <c r="Q91" s="3">
        <v>13.3994268467819</v>
      </c>
      <c r="R91" s="3">
        <v>17.405373489174899</v>
      </c>
      <c r="S91" s="3">
        <v>5.08249779852662</v>
      </c>
      <c r="T91" s="3">
        <v>14.6416000830725</v>
      </c>
      <c r="U91" s="3">
        <v>16.1426113017029</v>
      </c>
      <c r="V91" s="3">
        <v>19.218773583477699</v>
      </c>
    </row>
    <row r="92" spans="1:22" x14ac:dyDescent="0.35">
      <c r="A92" s="2">
        <v>44517</v>
      </c>
      <c r="B92" s="3">
        <v>15.219147037568501</v>
      </c>
      <c r="C92" s="3">
        <v>9.3448613034485692</v>
      </c>
      <c r="D92" s="3">
        <v>15.202076299893401</v>
      </c>
      <c r="E92" s="3">
        <v>16.2174537187806</v>
      </c>
      <c r="F92" s="3">
        <v>11.591570850663199</v>
      </c>
      <c r="G92" s="3">
        <v>9.6931356324967108</v>
      </c>
      <c r="H92" s="3">
        <v>14.300694820846299</v>
      </c>
      <c r="I92" s="3">
        <v>13.393511656900399</v>
      </c>
      <c r="J92" s="3">
        <v>13.4457631286199</v>
      </c>
      <c r="K92" s="3">
        <v>10.024955809944901</v>
      </c>
      <c r="L92" s="3">
        <v>7.2912597307408902</v>
      </c>
      <c r="M92" s="3">
        <v>9.7643425253959499</v>
      </c>
      <c r="N92" s="3">
        <v>11.5422261623502</v>
      </c>
      <c r="O92" s="3">
        <v>23.972846968532</v>
      </c>
      <c r="P92" s="3">
        <v>13.528889173935999</v>
      </c>
      <c r="Q92" s="3">
        <v>13.676251032100501</v>
      </c>
      <c r="R92" s="3">
        <v>17.5100588165772</v>
      </c>
      <c r="S92" s="3">
        <v>5.81593536920857</v>
      </c>
      <c r="T92" s="3">
        <v>16.1283357447033</v>
      </c>
      <c r="U92" s="3">
        <v>16.056626151984599</v>
      </c>
      <c r="V92" s="3">
        <v>18.877894447401399</v>
      </c>
    </row>
    <row r="93" spans="1:22" x14ac:dyDescent="0.35">
      <c r="A93" s="2">
        <v>44547</v>
      </c>
      <c r="B93" s="3">
        <v>15.482824383232099</v>
      </c>
      <c r="C93" s="3">
        <v>9.6068645824196306</v>
      </c>
      <c r="D93" s="3">
        <v>14.7347310934398</v>
      </c>
      <c r="E93" s="3">
        <v>15.5604807924772</v>
      </c>
      <c r="F93" s="3">
        <v>10.1231538951755</v>
      </c>
      <c r="G93" s="3">
        <v>9.6362066148731707</v>
      </c>
      <c r="H93" s="3">
        <v>15.0721590594282</v>
      </c>
      <c r="I93" s="3">
        <v>13.4026451493806</v>
      </c>
      <c r="J93" s="3">
        <v>13.657026218124001</v>
      </c>
      <c r="K93" s="3">
        <v>10.359279132944</v>
      </c>
      <c r="L93" s="3">
        <v>7.89936918641102</v>
      </c>
      <c r="M93" s="3">
        <v>9.5780549749465695</v>
      </c>
      <c r="N93" s="3">
        <v>9.5798237260431893</v>
      </c>
      <c r="O93" s="3">
        <v>22.756959441479399</v>
      </c>
      <c r="P93" s="3">
        <v>12.3822521217537</v>
      </c>
      <c r="Q93" s="3">
        <v>13.144334564970601</v>
      </c>
      <c r="R93" s="3">
        <v>17.1089118734041</v>
      </c>
      <c r="S93" s="3">
        <v>6.48543394975834</v>
      </c>
      <c r="T93" s="3">
        <v>16.505792938801399</v>
      </c>
      <c r="U93" s="3">
        <v>16.7478559525211</v>
      </c>
      <c r="V93" s="3">
        <v>17.740556445429</v>
      </c>
    </row>
    <row r="94" spans="1:22" x14ac:dyDescent="0.35">
      <c r="A94" s="2">
        <v>44575</v>
      </c>
      <c r="B94" s="3">
        <v>14.5057323063063</v>
      </c>
      <c r="C94" s="3">
        <v>9.7254191285498592</v>
      </c>
      <c r="D94" s="3">
        <v>14.8784904667865</v>
      </c>
      <c r="E94" s="3">
        <v>15.3006342403822</v>
      </c>
      <c r="F94" s="3">
        <v>11.046801101079501</v>
      </c>
      <c r="G94" s="3">
        <v>11.379951229262501</v>
      </c>
      <c r="H94" s="3">
        <v>15.6034591255761</v>
      </c>
      <c r="I94" s="3">
        <v>13.443095085864</v>
      </c>
      <c r="J94" s="3">
        <v>14.000253136718401</v>
      </c>
      <c r="K94" s="3">
        <v>9.9047699997975496</v>
      </c>
      <c r="L94" s="3">
        <v>7.8559920115441102</v>
      </c>
      <c r="M94" s="3">
        <v>9.9504077316189701</v>
      </c>
      <c r="N94" s="3">
        <v>10.182049945153</v>
      </c>
      <c r="O94" s="3">
        <v>24.009699415811902</v>
      </c>
      <c r="P94" s="3">
        <v>12.6066461375059</v>
      </c>
      <c r="Q94" s="3">
        <v>13.6509780359312</v>
      </c>
      <c r="R94" s="3">
        <v>17.449654473164401</v>
      </c>
      <c r="S94" s="3">
        <v>5.8015136526847098</v>
      </c>
      <c r="T94" s="3">
        <v>15.4423935550167</v>
      </c>
      <c r="U94" s="3">
        <v>15.6168745295791</v>
      </c>
      <c r="V94" s="3">
        <v>18.938656472629901</v>
      </c>
    </row>
    <row r="95" spans="1:22" x14ac:dyDescent="0.35">
      <c r="A95" s="2">
        <v>44609</v>
      </c>
      <c r="B95" s="3">
        <v>13.900713723088501</v>
      </c>
      <c r="C95" s="3">
        <v>9.9705062458981804</v>
      </c>
      <c r="D95" s="3">
        <v>15.217682720230201</v>
      </c>
      <c r="E95" s="3">
        <v>15.379391131001499</v>
      </c>
      <c r="F95" s="3">
        <v>9.9678872564156809</v>
      </c>
      <c r="G95" s="3">
        <v>11.116538047874201</v>
      </c>
      <c r="H95" s="3">
        <v>15.7355844453371</v>
      </c>
      <c r="I95" s="3">
        <v>12.912687219292</v>
      </c>
      <c r="J95" s="3">
        <v>13.562869408115301</v>
      </c>
      <c r="K95" s="3">
        <v>9.5158458595105504</v>
      </c>
      <c r="L95" s="3">
        <v>8.0767786160951296</v>
      </c>
      <c r="M95" s="3">
        <v>10.1040268490495</v>
      </c>
      <c r="N95" s="3">
        <v>10.223781287708499</v>
      </c>
      <c r="O95" s="3">
        <v>22.169318045508501</v>
      </c>
      <c r="P95" s="3">
        <v>12.3391897764735</v>
      </c>
      <c r="Q95" s="3">
        <v>13.644119397615301</v>
      </c>
      <c r="R95" s="3">
        <v>17.488259676918101</v>
      </c>
      <c r="S95" s="3">
        <v>4.5979509163523904</v>
      </c>
      <c r="T95" s="3">
        <v>15.7985182196718</v>
      </c>
      <c r="U95" s="3">
        <v>15.147272694084</v>
      </c>
      <c r="V95" s="3">
        <v>19.1303430673292</v>
      </c>
    </row>
    <row r="96" spans="1:22" x14ac:dyDescent="0.35">
      <c r="A96" s="2">
        <v>44637</v>
      </c>
      <c r="B96" s="3">
        <v>12.7922218091774</v>
      </c>
      <c r="C96" s="3">
        <v>9.5019081586253105</v>
      </c>
      <c r="D96" s="3">
        <v>14.9127592354754</v>
      </c>
      <c r="E96" s="3">
        <v>14.3881566377115</v>
      </c>
      <c r="F96" s="3">
        <v>9.6488192979127394</v>
      </c>
      <c r="G96" s="3">
        <v>11.5233096588805</v>
      </c>
      <c r="H96" s="3">
        <v>15.389346584631699</v>
      </c>
      <c r="I96" s="3">
        <v>12.3209436775574</v>
      </c>
      <c r="J96" s="3">
        <v>13.8919870931852</v>
      </c>
      <c r="K96" s="3">
        <v>9.2537619934904694</v>
      </c>
      <c r="L96" s="3">
        <v>7.6813233456146399</v>
      </c>
      <c r="M96" s="3">
        <v>10.0469920196603</v>
      </c>
      <c r="N96" s="3">
        <v>9.6636612033214604</v>
      </c>
      <c r="O96" s="3">
        <v>21.9132831586702</v>
      </c>
      <c r="P96" s="3">
        <v>10.454571155893101</v>
      </c>
      <c r="Q96" s="3">
        <v>14.1976960183689</v>
      </c>
      <c r="R96" s="3">
        <v>17.091983391002501</v>
      </c>
      <c r="S96" s="3">
        <v>4.6441119303514098</v>
      </c>
      <c r="T96" s="3">
        <v>16.0630965515093</v>
      </c>
      <c r="U96" s="3">
        <v>14.271217494857</v>
      </c>
      <c r="V96" s="3">
        <v>19.122665797761901</v>
      </c>
    </row>
    <row r="97" spans="1:22" x14ac:dyDescent="0.35">
      <c r="A97" s="2">
        <v>44665</v>
      </c>
      <c r="B97" s="3">
        <v>12.6374806318744</v>
      </c>
      <c r="C97" s="3">
        <v>9.3422523149949708</v>
      </c>
      <c r="D97" s="3">
        <v>14.459430162797201</v>
      </c>
      <c r="E97" s="3">
        <v>14.1742684352451</v>
      </c>
      <c r="F97" s="3">
        <v>8.6926705881251003</v>
      </c>
      <c r="G97" s="3">
        <v>10.0879732538481</v>
      </c>
      <c r="H97" s="3">
        <v>15.139023543300899</v>
      </c>
      <c r="I97" s="3">
        <v>11.930306452810299</v>
      </c>
      <c r="J97" s="3">
        <v>13.825977336881</v>
      </c>
      <c r="K97" s="3">
        <v>9.1556486751275408</v>
      </c>
      <c r="L97" s="3">
        <v>7.4075769606509798</v>
      </c>
      <c r="M97" s="3">
        <v>9.40007264055272</v>
      </c>
      <c r="N97" s="3">
        <v>10.313283930118899</v>
      </c>
      <c r="O97" s="3">
        <v>22.183256760902399</v>
      </c>
      <c r="P97" s="3">
        <v>10.5954468110605</v>
      </c>
      <c r="Q97" s="3">
        <v>14.2789235779855</v>
      </c>
      <c r="R97" s="3">
        <v>16.704364494988098</v>
      </c>
      <c r="S97" s="3">
        <v>5.1272246866723901</v>
      </c>
      <c r="T97" s="3">
        <v>16.5294426901342</v>
      </c>
      <c r="U97" s="3">
        <v>14.116543978456001</v>
      </c>
      <c r="V97" s="3">
        <v>19.515859895448301</v>
      </c>
    </row>
    <row r="98" spans="1:22" x14ac:dyDescent="0.35">
      <c r="A98" s="2">
        <v>44698</v>
      </c>
      <c r="B98" s="3">
        <v>12.491544227358901</v>
      </c>
      <c r="C98" s="3">
        <v>8.8951247813363405</v>
      </c>
      <c r="D98" s="3">
        <v>13.3263476611759</v>
      </c>
      <c r="E98" s="3">
        <v>12.941666480277201</v>
      </c>
      <c r="F98" s="3">
        <v>6.9601697154978899</v>
      </c>
      <c r="G98" s="3">
        <v>8.0762827527526202</v>
      </c>
      <c r="H98" s="3">
        <v>14.445708187931499</v>
      </c>
      <c r="I98" s="3">
        <v>11.273391694154499</v>
      </c>
      <c r="J98" s="3">
        <v>12.7564217514017</v>
      </c>
      <c r="K98" s="3">
        <v>8.8543108580046095</v>
      </c>
      <c r="L98" s="3">
        <v>6.5635396861291202</v>
      </c>
      <c r="M98" s="3">
        <v>8.9290649651219702</v>
      </c>
      <c r="N98" s="3">
        <v>9.1672950639994202</v>
      </c>
      <c r="O98" s="3">
        <v>20.470445293935001</v>
      </c>
      <c r="P98" s="3">
        <v>10.6231769200733</v>
      </c>
      <c r="Q98" s="3">
        <v>12.938745381774201</v>
      </c>
      <c r="R98" s="3">
        <v>16.010877096299399</v>
      </c>
      <c r="S98" s="3">
        <v>4.2685802168907099</v>
      </c>
      <c r="T98" s="3">
        <v>14.8251489686336</v>
      </c>
      <c r="U98" s="3">
        <v>12.1823312286459</v>
      </c>
      <c r="V98" s="3">
        <v>17.1553029777745</v>
      </c>
    </row>
    <row r="99" spans="1:22" x14ac:dyDescent="0.35">
      <c r="A99" s="2">
        <v>44729</v>
      </c>
      <c r="B99" s="3">
        <v>13.3180506474315</v>
      </c>
      <c r="C99" s="3">
        <v>6.6390669256522798</v>
      </c>
      <c r="D99" s="3">
        <v>12.643966763641799</v>
      </c>
      <c r="E99" s="3">
        <v>12.873465898159001</v>
      </c>
      <c r="F99" s="3">
        <v>6.5039768762477301</v>
      </c>
      <c r="G99" s="3">
        <v>7.5827140562311897</v>
      </c>
      <c r="H99" s="3">
        <v>13.580182058217799</v>
      </c>
      <c r="I99" s="3">
        <v>10.9266469774608</v>
      </c>
      <c r="J99" s="3">
        <v>11.5797363470021</v>
      </c>
      <c r="K99" s="3">
        <v>8.2244236200916507</v>
      </c>
      <c r="L99" s="3">
        <v>6.0277660183844501</v>
      </c>
      <c r="M99" s="3">
        <v>8.2950298553537607</v>
      </c>
      <c r="N99" s="3">
        <v>8.3670002768591303</v>
      </c>
      <c r="O99" s="3">
        <v>19.349140741523499</v>
      </c>
      <c r="P99" s="3">
        <v>11.5119169672671</v>
      </c>
      <c r="Q99" s="3">
        <v>12.107538837557801</v>
      </c>
      <c r="R99" s="3">
        <v>15.146334228567101</v>
      </c>
      <c r="S99" s="3">
        <v>4.8242697996498602</v>
      </c>
      <c r="T99" s="3">
        <v>13.423594794556699</v>
      </c>
      <c r="U99" s="3">
        <v>11.879479369163301</v>
      </c>
      <c r="V99" s="3">
        <v>15.985251300851999</v>
      </c>
    </row>
    <row r="100" spans="1:22" x14ac:dyDescent="0.35">
      <c r="A100" s="2">
        <v>44757</v>
      </c>
      <c r="B100" s="3">
        <v>13.053717948511901</v>
      </c>
      <c r="C100" s="3">
        <v>6.3611774199490601</v>
      </c>
      <c r="D100" s="3">
        <v>12.0241811932923</v>
      </c>
      <c r="E100" s="3">
        <v>12.474190810801399</v>
      </c>
      <c r="F100" s="3">
        <v>5.9126690396032098</v>
      </c>
      <c r="G100" s="3">
        <v>6.7090097881947504</v>
      </c>
      <c r="H100" s="3">
        <v>13.2456216350486</v>
      </c>
      <c r="I100" s="3">
        <v>10.129972245644099</v>
      </c>
      <c r="J100" s="3">
        <v>11.4372559319898</v>
      </c>
      <c r="K100" s="3">
        <v>8.2207939157607903</v>
      </c>
      <c r="L100" s="3">
        <v>5.8525596714996402</v>
      </c>
      <c r="M100" s="3">
        <v>8.4628992913819694</v>
      </c>
      <c r="N100" s="3">
        <v>7.6058544226651099</v>
      </c>
      <c r="O100" s="3">
        <v>20.346138202517199</v>
      </c>
      <c r="P100" s="3">
        <v>11.187276670868</v>
      </c>
      <c r="Q100" s="3">
        <v>12.045617670588999</v>
      </c>
      <c r="R100" s="3">
        <v>14.8714744607977</v>
      </c>
      <c r="S100" s="3">
        <v>4.1128231115100302</v>
      </c>
      <c r="T100" s="3">
        <v>12.7169136418885</v>
      </c>
      <c r="U100" s="3">
        <v>10.8227830792109</v>
      </c>
      <c r="V100" s="3">
        <v>15.281403797791601</v>
      </c>
    </row>
    <row r="101" spans="1:22" x14ac:dyDescent="0.35">
      <c r="A101" s="2">
        <v>44790</v>
      </c>
      <c r="B101" s="3">
        <v>12.925081644197499</v>
      </c>
      <c r="C101" s="3">
        <v>6.7847222308641904</v>
      </c>
      <c r="D101" s="3">
        <v>12.851721549394</v>
      </c>
      <c r="E101" s="3">
        <v>13.2311393684086</v>
      </c>
      <c r="F101" s="3">
        <v>6.24826046402982</v>
      </c>
      <c r="G101" s="3">
        <v>7.7424714341865704</v>
      </c>
      <c r="H101" s="3">
        <v>14.030576240046701</v>
      </c>
      <c r="I101" s="3">
        <v>11.2889618022649</v>
      </c>
      <c r="J101" s="3">
        <v>11.9074858393239</v>
      </c>
      <c r="K101" s="3">
        <v>8.8677248813879999</v>
      </c>
      <c r="L101" s="3">
        <v>6.4955515560953199</v>
      </c>
      <c r="M101" s="3">
        <v>8.9847606919065903</v>
      </c>
      <c r="N101" s="3">
        <v>8.3142220198836707</v>
      </c>
      <c r="O101" s="3">
        <v>23.001903332060198</v>
      </c>
      <c r="P101" s="3">
        <v>10.7910447325922</v>
      </c>
      <c r="Q101" s="3">
        <v>14.331845419283299</v>
      </c>
      <c r="R101" s="3">
        <v>15.6174422066694</v>
      </c>
      <c r="S101" s="3">
        <v>4.52968028346484</v>
      </c>
      <c r="T101" s="3">
        <v>13.7409085821944</v>
      </c>
      <c r="U101" s="3">
        <v>11.592054951162501</v>
      </c>
      <c r="V101" s="3">
        <v>16.658427848148001</v>
      </c>
    </row>
    <row r="102" spans="1:22" x14ac:dyDescent="0.35">
      <c r="A102" s="2">
        <v>44820</v>
      </c>
      <c r="B102" s="3">
        <v>12.034135989256701</v>
      </c>
      <c r="C102" s="3">
        <v>7.6281062546440097</v>
      </c>
      <c r="D102" s="3">
        <v>13.0908437570465</v>
      </c>
      <c r="E102" s="3">
        <v>12.6621450093606</v>
      </c>
      <c r="F102" s="3">
        <v>5.7969857700435998</v>
      </c>
      <c r="G102" s="3">
        <v>7.8227149471043802</v>
      </c>
      <c r="H102" s="3">
        <v>13.5097501647192</v>
      </c>
      <c r="I102" s="3">
        <v>10.815590888965501</v>
      </c>
      <c r="J102" s="3">
        <v>11.3029183887808</v>
      </c>
      <c r="K102" s="3">
        <v>8.5452536708297107</v>
      </c>
      <c r="L102" s="3">
        <v>6.3888237309365703</v>
      </c>
      <c r="M102" s="3">
        <v>8.1234282494537595</v>
      </c>
      <c r="N102" s="3">
        <v>6.8448797304289597</v>
      </c>
      <c r="O102" s="3">
        <v>22.224421825056599</v>
      </c>
      <c r="P102" s="3">
        <v>10.4523747758039</v>
      </c>
      <c r="Q102" s="3">
        <v>13.198202280393501</v>
      </c>
      <c r="R102" s="3">
        <v>15.397823386466699</v>
      </c>
      <c r="S102" s="3">
        <v>4.7208943472090903</v>
      </c>
      <c r="T102" s="3">
        <v>13.365147100601099</v>
      </c>
      <c r="U102" s="3">
        <v>11.1087595782273</v>
      </c>
      <c r="V102" s="3">
        <v>15.4504867565062</v>
      </c>
    </row>
    <row r="103" spans="1:22" x14ac:dyDescent="0.35">
      <c r="A103" s="2">
        <v>44851</v>
      </c>
      <c r="B103" s="3">
        <v>11.707509197270999</v>
      </c>
      <c r="C103" s="3">
        <v>7.16958791529047</v>
      </c>
      <c r="D103" s="3">
        <v>12.283005503769401</v>
      </c>
      <c r="E103" s="3">
        <v>11.482824691895001</v>
      </c>
      <c r="F103" s="3">
        <v>6.4714166574389704</v>
      </c>
      <c r="G103" s="3">
        <v>8.3491461861948206</v>
      </c>
      <c r="H103" s="3">
        <v>12.648252997249299</v>
      </c>
      <c r="I103" s="3">
        <v>10.170047272957399</v>
      </c>
      <c r="J103" s="3">
        <v>11.547835448149799</v>
      </c>
      <c r="K103" s="3">
        <v>8.8633985938233408</v>
      </c>
      <c r="L103" s="3">
        <v>6.8678325894460901</v>
      </c>
      <c r="M103" s="3">
        <v>8.3210074512268601</v>
      </c>
      <c r="N103" s="3">
        <v>6.8873583733446297</v>
      </c>
      <c r="O103" s="3">
        <v>21.509993844043102</v>
      </c>
      <c r="P103" s="3">
        <v>9.3481702458807998</v>
      </c>
      <c r="Q103" s="3">
        <v>12.49200679938</v>
      </c>
      <c r="R103" s="3">
        <v>14.9576077484747</v>
      </c>
      <c r="S103" s="3">
        <v>4.9147132632675197</v>
      </c>
      <c r="T103" s="3">
        <v>12.2696634588845</v>
      </c>
      <c r="U103" s="3">
        <v>10.320165726163101</v>
      </c>
      <c r="V103" s="3">
        <v>15.0775417227412</v>
      </c>
    </row>
    <row r="104" spans="1:22" x14ac:dyDescent="0.35">
      <c r="A104" s="2">
        <v>44882</v>
      </c>
      <c r="B104" s="3">
        <v>11.833563959991301</v>
      </c>
      <c r="C104" s="3">
        <v>6.9090677121095601</v>
      </c>
      <c r="D104" s="3">
        <v>12.601535612787099</v>
      </c>
      <c r="E104" s="3">
        <v>11.969998773335799</v>
      </c>
      <c r="F104" s="3">
        <v>7.4338775808422097</v>
      </c>
      <c r="G104" s="3">
        <v>9.6803527106999194</v>
      </c>
      <c r="H104" s="3">
        <v>13.1114114747062</v>
      </c>
      <c r="I104" s="3">
        <v>12.465164555971601</v>
      </c>
      <c r="J104" s="3">
        <v>12.565340666693301</v>
      </c>
      <c r="K104" s="3">
        <v>10.5871109028422</v>
      </c>
      <c r="L104" s="3">
        <v>6.7890053878219696</v>
      </c>
      <c r="M104" s="3">
        <v>8.9636906806625802</v>
      </c>
      <c r="N104" s="3">
        <v>6.7554090523629</v>
      </c>
      <c r="O104" s="3">
        <v>22.4724479978434</v>
      </c>
      <c r="P104" s="3">
        <v>10.157057928770801</v>
      </c>
      <c r="Q104" s="3">
        <v>12.713078215827201</v>
      </c>
      <c r="R104" s="3">
        <v>15.4794366523766</v>
      </c>
      <c r="S104" s="3">
        <v>5.1484415549645997</v>
      </c>
      <c r="T104" s="3">
        <v>12.2845275426633</v>
      </c>
      <c r="U104" s="3">
        <v>10.2022944257278</v>
      </c>
      <c r="V104" s="3">
        <v>14.961178186917399</v>
      </c>
    </row>
    <row r="105" spans="1:22" x14ac:dyDescent="0.35">
      <c r="A105" s="2">
        <v>44911</v>
      </c>
      <c r="B105" s="3">
        <v>12.084505028744401</v>
      </c>
      <c r="C105" s="3">
        <v>7.1617608133890096</v>
      </c>
      <c r="D105" s="3">
        <v>12.377093499799599</v>
      </c>
      <c r="E105" s="3">
        <v>12.2988405154081</v>
      </c>
      <c r="F105" s="3">
        <v>7.24508507107931</v>
      </c>
      <c r="G105" s="3">
        <v>9.1086324380395105</v>
      </c>
      <c r="H105" s="3">
        <v>13.435640923702699</v>
      </c>
      <c r="I105" s="3">
        <v>12.7887995532808</v>
      </c>
      <c r="J105" s="3">
        <v>11.954340776111399</v>
      </c>
      <c r="K105" s="3">
        <v>10.8319607225355</v>
      </c>
      <c r="L105" s="3">
        <v>6.4832971084685198</v>
      </c>
      <c r="M105" s="3">
        <v>8.7819781829988894</v>
      </c>
      <c r="N105" s="3">
        <v>6.6454297137606204</v>
      </c>
      <c r="O105" s="3">
        <v>22.340641180560599</v>
      </c>
      <c r="P105" s="3">
        <v>10.759592193351899</v>
      </c>
      <c r="Q105" s="3">
        <v>11.5021569341794</v>
      </c>
      <c r="R105" s="3">
        <v>15.509259392903299</v>
      </c>
      <c r="S105" s="3">
        <v>5.5463024128175498</v>
      </c>
      <c r="T105" s="3">
        <v>12.1546246470424</v>
      </c>
      <c r="U105" s="3">
        <v>11.434909722112801</v>
      </c>
      <c r="V105" s="3">
        <v>14.0612470921547</v>
      </c>
    </row>
    <row r="106" spans="1:22" x14ac:dyDescent="0.35">
      <c r="A106" s="2">
        <v>44943</v>
      </c>
      <c r="B106" s="3">
        <v>12.516553489432299</v>
      </c>
      <c r="C106" s="3">
        <v>7.3304422629831798</v>
      </c>
      <c r="D106" s="3">
        <v>12.012592907238799</v>
      </c>
      <c r="E106" s="3">
        <v>13.332320896157899</v>
      </c>
      <c r="F106" s="3">
        <v>7.9480859540841804</v>
      </c>
      <c r="G106" s="3">
        <v>10.3942311280629</v>
      </c>
      <c r="H106" s="3">
        <v>13.6177389319322</v>
      </c>
      <c r="I106" s="3">
        <v>13.8347505569236</v>
      </c>
      <c r="J106" s="3">
        <v>12.7897089199514</v>
      </c>
      <c r="K106" s="3">
        <v>11.472200936910101</v>
      </c>
      <c r="L106" s="3">
        <v>7.0686619803558299</v>
      </c>
      <c r="M106" s="3">
        <v>9.6026576887568602</v>
      </c>
      <c r="N106" s="3">
        <v>6.47333142009089</v>
      </c>
      <c r="O106" s="3">
        <v>21.769795186223401</v>
      </c>
      <c r="P106" s="3">
        <v>11.7244613144228</v>
      </c>
      <c r="Q106" s="3">
        <v>11.1189114951561</v>
      </c>
      <c r="R106" s="3">
        <v>15.928146972075099</v>
      </c>
      <c r="S106" s="3">
        <v>5.4484472616659598</v>
      </c>
      <c r="T106" s="3">
        <v>12.196859236695101</v>
      </c>
      <c r="U106" s="3">
        <v>11.506695218857599</v>
      </c>
      <c r="V106" s="3">
        <v>14.868833752138899</v>
      </c>
    </row>
    <row r="107" spans="1:22" x14ac:dyDescent="0.35">
      <c r="A107" s="2">
        <v>44974</v>
      </c>
      <c r="B107" s="3">
        <v>12.178794648452399</v>
      </c>
      <c r="C107" s="3">
        <v>7.8572977149195697</v>
      </c>
      <c r="D107" s="3">
        <v>12.216109577678001</v>
      </c>
      <c r="E107" s="3">
        <v>12.627123845242499</v>
      </c>
      <c r="F107" s="3">
        <v>7.7094093084703497</v>
      </c>
      <c r="G107" s="3">
        <v>9.6074757062743306</v>
      </c>
      <c r="H107" s="3">
        <v>13.336567315933101</v>
      </c>
      <c r="I107" s="3">
        <v>14.3073336881433</v>
      </c>
      <c r="J107" s="3">
        <v>12.835861019057401</v>
      </c>
      <c r="K107" s="3">
        <v>12.7552557205022</v>
      </c>
      <c r="L107" s="3">
        <v>7.0956802308682603</v>
      </c>
      <c r="M107" s="3">
        <v>9.0785290050355307</v>
      </c>
      <c r="N107" s="3">
        <v>7.8927025073083499</v>
      </c>
      <c r="O107" s="3">
        <v>20.9841355089705</v>
      </c>
      <c r="P107" s="3">
        <v>11.183259098307399</v>
      </c>
      <c r="Q107" s="3">
        <v>11.1677464538976</v>
      </c>
      <c r="R107" s="3">
        <v>15.8953143742511</v>
      </c>
      <c r="S107" s="3">
        <v>4.9743146074082496</v>
      </c>
      <c r="T107" s="3">
        <v>12.0893469549965</v>
      </c>
      <c r="U107" s="3">
        <v>12.368639391659199</v>
      </c>
      <c r="V107" s="3">
        <v>15.1325061203302</v>
      </c>
    </row>
    <row r="108" spans="1:22" x14ac:dyDescent="0.35">
      <c r="A108" s="2">
        <v>45002</v>
      </c>
      <c r="B108" s="3">
        <v>11.7486685642402</v>
      </c>
      <c r="C108" s="3">
        <v>7.2901418148475798</v>
      </c>
      <c r="D108" s="3">
        <v>11.6074795946748</v>
      </c>
      <c r="E108" s="3">
        <v>11.581105243943099</v>
      </c>
      <c r="F108" s="3">
        <v>6.8257653789744603</v>
      </c>
      <c r="G108" s="3">
        <v>9.37285403396411</v>
      </c>
      <c r="H108" s="3">
        <v>12.9302363982569</v>
      </c>
      <c r="I108" s="3">
        <v>14.6095715695911</v>
      </c>
      <c r="J108" s="3">
        <v>12.2692559633194</v>
      </c>
      <c r="K108" s="3">
        <v>12.886404347818999</v>
      </c>
      <c r="L108" s="3">
        <v>6.4741548472597898</v>
      </c>
      <c r="M108" s="3">
        <v>8.4150821246218008</v>
      </c>
      <c r="N108" s="3">
        <v>6.9385317876190298</v>
      </c>
      <c r="O108" s="3">
        <v>19.813190633378198</v>
      </c>
      <c r="P108" s="3">
        <v>10.4961726699855</v>
      </c>
      <c r="Q108" s="3">
        <v>10.491192537864301</v>
      </c>
      <c r="R108" s="3">
        <v>15.3374905580002</v>
      </c>
      <c r="S108" s="3">
        <v>4.9877307925887804</v>
      </c>
      <c r="T108" s="3">
        <v>10.8822992508198</v>
      </c>
      <c r="U108" s="3">
        <v>12.437178942415301</v>
      </c>
      <c r="V108" s="3">
        <v>13.9400490766107</v>
      </c>
    </row>
    <row r="109" spans="1:22" x14ac:dyDescent="0.35">
      <c r="A109" s="2">
        <v>45033</v>
      </c>
      <c r="B109" s="3">
        <v>12.509149189740199</v>
      </c>
      <c r="C109" s="3">
        <v>7.6559504784959804</v>
      </c>
      <c r="D109" s="3">
        <v>12.1309285710183</v>
      </c>
      <c r="E109" s="3">
        <v>11.443924016124599</v>
      </c>
      <c r="F109" s="3">
        <v>7.1182008159359604</v>
      </c>
      <c r="G109" s="3">
        <v>9.9030444576471304</v>
      </c>
      <c r="H109" s="3">
        <v>13.189385895057301</v>
      </c>
      <c r="I109" s="3">
        <v>15.1030764472413</v>
      </c>
      <c r="J109" s="3">
        <v>12.671953095229499</v>
      </c>
      <c r="K109" s="3">
        <v>14.2229457659882</v>
      </c>
      <c r="L109" s="3">
        <v>6.8816520379959201</v>
      </c>
      <c r="M109" s="3">
        <v>9.2425719196365694</v>
      </c>
      <c r="N109" s="3">
        <v>7.2727325050511604</v>
      </c>
      <c r="O109" s="3">
        <v>20.1936103527973</v>
      </c>
      <c r="P109" s="3">
        <v>11.1001160350711</v>
      </c>
      <c r="Q109" s="3">
        <v>10.6496515342647</v>
      </c>
      <c r="R109" s="3">
        <v>15.845989505918601</v>
      </c>
      <c r="S109" s="3">
        <v>4.7823691634836898</v>
      </c>
      <c r="T109" s="3">
        <v>11.341620788016799</v>
      </c>
      <c r="U109" s="3">
        <v>13.6467557482045</v>
      </c>
      <c r="V109" s="3">
        <v>16.216005993958099</v>
      </c>
    </row>
    <row r="110" spans="1:22" x14ac:dyDescent="0.35">
      <c r="A110" s="2">
        <v>45063</v>
      </c>
      <c r="B110" s="3">
        <v>12.042428504934501</v>
      </c>
      <c r="C110" s="3">
        <v>8.4916228686495092</v>
      </c>
      <c r="D110" s="3">
        <v>11.804285637585</v>
      </c>
      <c r="E110" s="3">
        <v>11.2535286257846</v>
      </c>
      <c r="F110" s="3">
        <v>7.1944567202182004</v>
      </c>
      <c r="G110" s="3">
        <v>9.6346963065644999</v>
      </c>
      <c r="H110" s="3">
        <v>13.1256384773361</v>
      </c>
      <c r="I110" s="3">
        <v>15.5530977963541</v>
      </c>
      <c r="J110" s="3">
        <v>12.4003944008281</v>
      </c>
      <c r="K110" s="3">
        <v>12.8754223873506</v>
      </c>
      <c r="L110" s="3">
        <v>7.1081239779627099</v>
      </c>
      <c r="M110" s="3">
        <v>8.9192633840360305</v>
      </c>
      <c r="N110" s="3">
        <v>6.9786577069586198</v>
      </c>
      <c r="O110" s="3">
        <v>20.8539715779823</v>
      </c>
      <c r="P110" s="3">
        <v>10.4422174707768</v>
      </c>
      <c r="Q110" s="3">
        <v>11.362969832859299</v>
      </c>
      <c r="R110" s="3">
        <v>15.4086990648879</v>
      </c>
      <c r="S110" s="3">
        <v>4.1746677576785496</v>
      </c>
      <c r="T110" s="3">
        <v>11.0373065938702</v>
      </c>
      <c r="U110" s="3">
        <v>14.257181889586199</v>
      </c>
      <c r="V110" s="3">
        <v>16.532996591804899</v>
      </c>
    </row>
    <row r="111" spans="1:22" x14ac:dyDescent="0.35">
      <c r="A111" s="2">
        <v>45093</v>
      </c>
      <c r="B111" s="3">
        <v>12.217549199868801</v>
      </c>
      <c r="C111" s="3">
        <v>8.4159884131471792</v>
      </c>
      <c r="D111" s="3">
        <v>13.5428488191219</v>
      </c>
      <c r="E111" s="3">
        <v>10.228604085975</v>
      </c>
      <c r="F111" s="3">
        <v>8.1547837191994894</v>
      </c>
      <c r="G111" s="3">
        <v>10.173210420162199</v>
      </c>
      <c r="H111" s="3">
        <v>13.3232780386065</v>
      </c>
      <c r="I111" s="3">
        <v>16.6111482723189</v>
      </c>
      <c r="J111" s="3">
        <v>12.0537663321798</v>
      </c>
      <c r="K111" s="3">
        <v>12.700109603755401</v>
      </c>
      <c r="L111" s="3">
        <v>7.8315886081086798</v>
      </c>
      <c r="M111" s="3">
        <v>9.4315920743331407</v>
      </c>
      <c r="N111" s="3">
        <v>8.0737037574993291</v>
      </c>
      <c r="O111" s="3">
        <v>21.667550047293801</v>
      </c>
      <c r="P111" s="3">
        <v>10.814262802996501</v>
      </c>
      <c r="Q111" s="3">
        <v>11.231356362982</v>
      </c>
      <c r="R111" s="3">
        <v>15.9360421852773</v>
      </c>
      <c r="S111" s="3">
        <v>4.9188863883091702</v>
      </c>
      <c r="T111" s="3">
        <v>11.1444174885227</v>
      </c>
      <c r="U111" s="3">
        <v>14.092028245338501</v>
      </c>
      <c r="V111" s="3">
        <v>17.096043223542601</v>
      </c>
    </row>
    <row r="112" spans="1:22" x14ac:dyDescent="0.35">
      <c r="A112" s="2">
        <v>45124</v>
      </c>
      <c r="B112" s="3">
        <v>11.834923783577301</v>
      </c>
      <c r="C112" s="3">
        <v>9.2353355383040192</v>
      </c>
      <c r="D112" s="3">
        <v>13.5530785101489</v>
      </c>
      <c r="E112" s="3">
        <v>10.2222834770904</v>
      </c>
      <c r="F112" s="3">
        <v>8.4767061649958908</v>
      </c>
      <c r="G112" s="3">
        <v>10.455492117148999</v>
      </c>
      <c r="H112" s="3">
        <v>13.483381771903099</v>
      </c>
      <c r="I112" s="3">
        <v>16.7145533364918</v>
      </c>
      <c r="J112" s="3">
        <v>11.744674814900099</v>
      </c>
      <c r="K112" s="3">
        <v>12.1183414268401</v>
      </c>
      <c r="L112" s="3">
        <v>7.8774311562436203</v>
      </c>
      <c r="M112" s="3">
        <v>9.9435959053804304</v>
      </c>
      <c r="N112" s="3">
        <v>8.0675319750707093</v>
      </c>
      <c r="O112" s="3">
        <v>21.817857027391501</v>
      </c>
      <c r="P112" s="3">
        <v>10.5590206280904</v>
      </c>
      <c r="Q112" s="3">
        <v>11.1764429822131</v>
      </c>
      <c r="R112" s="3">
        <v>15.7783107964585</v>
      </c>
      <c r="S112" s="3">
        <v>5.6752665903758999</v>
      </c>
      <c r="T112" s="3">
        <v>11.4297512554086</v>
      </c>
      <c r="U112" s="3">
        <v>13.778883325943101</v>
      </c>
      <c r="V112" s="3">
        <v>17.578071162310099</v>
      </c>
    </row>
    <row r="113" spans="1:37" x14ac:dyDescent="0.35">
      <c r="A113" s="2">
        <v>45155</v>
      </c>
      <c r="B113" s="3">
        <v>11.823661629315099</v>
      </c>
      <c r="C113" s="3">
        <v>9.0666740447665095</v>
      </c>
      <c r="D113" s="3">
        <v>13.525917878172599</v>
      </c>
      <c r="E113" s="3">
        <v>9.6282043109648399</v>
      </c>
      <c r="F113" s="3">
        <v>8.0529790045486394</v>
      </c>
      <c r="G113" s="3">
        <v>10.3578514775618</v>
      </c>
      <c r="H113" s="3">
        <v>13.7113966270622</v>
      </c>
      <c r="I113" s="3">
        <v>15.885798149794599</v>
      </c>
      <c r="J113" s="3">
        <v>11.737495051273401</v>
      </c>
      <c r="K113" s="3">
        <v>11.1307958879085</v>
      </c>
      <c r="L113" s="3">
        <v>7.8049986246796701</v>
      </c>
      <c r="M113" s="3">
        <v>9.5390774893068802</v>
      </c>
      <c r="N113" s="3">
        <v>7.4151830158479797</v>
      </c>
      <c r="O113" s="3">
        <v>20.755625742557498</v>
      </c>
      <c r="P113" s="3">
        <v>10.2779943627046</v>
      </c>
      <c r="Q113" s="3">
        <v>11.421223559656701</v>
      </c>
      <c r="R113" s="3">
        <v>15.8046451270753</v>
      </c>
      <c r="S113" s="3">
        <v>6.1506672526166897</v>
      </c>
      <c r="T113" s="3">
        <v>11.2577933482888</v>
      </c>
      <c r="U113" s="3">
        <v>14.816270965394899</v>
      </c>
      <c r="V113" s="3">
        <v>17.167245422580201</v>
      </c>
    </row>
    <row r="114" spans="1:37" x14ac:dyDescent="0.35">
      <c r="A114" s="2">
        <v>45184</v>
      </c>
      <c r="B114" s="3">
        <v>11.7532650780688</v>
      </c>
      <c r="C114" s="3">
        <v>8.8915975093279602</v>
      </c>
      <c r="D114" s="3">
        <v>13.2855112577989</v>
      </c>
      <c r="E114" s="3">
        <v>9.5830288250199107</v>
      </c>
      <c r="F114" s="3">
        <v>8.1240005910525106</v>
      </c>
      <c r="G114" s="3">
        <v>10.1679620040539</v>
      </c>
      <c r="H114" s="3">
        <v>13.893404287009099</v>
      </c>
      <c r="I114" s="3">
        <v>15.922427006519399</v>
      </c>
      <c r="J114" s="3">
        <v>11.443050743343401</v>
      </c>
      <c r="K114" s="3">
        <v>11.344581663942</v>
      </c>
      <c r="L114" s="3">
        <v>7.9746330947672304</v>
      </c>
      <c r="M114" s="3">
        <v>9.56612383244161</v>
      </c>
      <c r="N114" s="3">
        <v>6.9337120617184302</v>
      </c>
      <c r="O114" s="3">
        <v>21.135090895585201</v>
      </c>
      <c r="P114" s="3">
        <v>10.2225478498186</v>
      </c>
      <c r="Q114" s="3">
        <v>10.927615841075299</v>
      </c>
      <c r="R114" s="3">
        <v>15.883936866995301</v>
      </c>
      <c r="S114" s="3">
        <v>5.8919586958494401</v>
      </c>
      <c r="T114" s="3">
        <v>11.0663291323898</v>
      </c>
      <c r="U114" s="3">
        <v>14.822229117372901</v>
      </c>
      <c r="V114" s="3">
        <v>16.4607406078661</v>
      </c>
    </row>
    <row r="115" spans="1:37" x14ac:dyDescent="0.35">
      <c r="A115" s="2">
        <v>45216</v>
      </c>
      <c r="B115" s="3">
        <v>11.408647784051601</v>
      </c>
      <c r="C115" s="3">
        <v>8.8380000208772191</v>
      </c>
      <c r="D115" s="3">
        <v>12.820429125928399</v>
      </c>
      <c r="E115" s="3">
        <v>9.8778097964109595</v>
      </c>
      <c r="F115" s="3">
        <v>8.6038387858056602</v>
      </c>
      <c r="G115" s="3">
        <v>9.5873604448827408</v>
      </c>
      <c r="H115" s="3">
        <v>13.6523605996715</v>
      </c>
      <c r="I115" s="3">
        <v>15.4221631445059</v>
      </c>
      <c r="J115" s="3">
        <v>11.096363869308</v>
      </c>
      <c r="K115" s="3">
        <v>10.4023448125561</v>
      </c>
      <c r="L115" s="3">
        <v>7.52032540438233</v>
      </c>
      <c r="M115" s="3">
        <v>9.4657744608906302</v>
      </c>
      <c r="N115" s="3">
        <v>6.4843573869659403</v>
      </c>
      <c r="O115" s="3">
        <v>20.666091003051601</v>
      </c>
      <c r="P115" s="3">
        <v>9.8383108853303902</v>
      </c>
      <c r="Q115" s="3">
        <v>10.5083458852038</v>
      </c>
      <c r="R115" s="3">
        <v>14.696974653218099</v>
      </c>
      <c r="S115" s="3">
        <v>5.7403724215465504</v>
      </c>
      <c r="T115" s="3">
        <v>10.3413888704128</v>
      </c>
      <c r="U115" s="3">
        <v>13.5831092175919</v>
      </c>
      <c r="V115" s="3">
        <v>15.760272519374601</v>
      </c>
    </row>
    <row r="116" spans="1:37" x14ac:dyDescent="0.35">
      <c r="A116" s="2">
        <v>45247</v>
      </c>
      <c r="B116" s="3">
        <v>11.625356517997799</v>
      </c>
      <c r="C116" s="3">
        <v>8.7521428036780904</v>
      </c>
      <c r="D116" s="3">
        <v>12.461956286623399</v>
      </c>
      <c r="E116" s="3">
        <v>9.5861409124400101</v>
      </c>
      <c r="F116" s="3">
        <v>8.3314696394217709</v>
      </c>
      <c r="G116" s="3">
        <v>10.0713459348878</v>
      </c>
      <c r="H116" s="3">
        <v>13.668504231905001</v>
      </c>
      <c r="I116" s="3">
        <v>15.6426661760194</v>
      </c>
      <c r="J116" s="3">
        <v>11.932439126372399</v>
      </c>
      <c r="K116" s="3">
        <v>10.1502273437717</v>
      </c>
      <c r="L116" s="3">
        <v>7.9143110621556501</v>
      </c>
      <c r="M116" s="3">
        <v>9.7048092791039995</v>
      </c>
      <c r="N116" s="3">
        <v>6.7990294341301798</v>
      </c>
      <c r="O116" s="3">
        <v>20.3786589564005</v>
      </c>
      <c r="P116" s="3">
        <v>9.7010966792408908</v>
      </c>
      <c r="Q116" s="3">
        <v>10.7528516656098</v>
      </c>
      <c r="R116" s="3">
        <v>14.631474684983001</v>
      </c>
      <c r="S116" s="3">
        <v>4.8595874158041701</v>
      </c>
      <c r="T116" s="3">
        <v>10.3870938685754</v>
      </c>
      <c r="U116" s="3">
        <v>13.9193567228888</v>
      </c>
      <c r="V116" s="3">
        <v>16.439180630973699</v>
      </c>
    </row>
    <row r="117" spans="1:37" x14ac:dyDescent="0.35">
      <c r="A117" s="2">
        <v>45275</v>
      </c>
      <c r="B117" s="3">
        <v>11.164989711480899</v>
      </c>
      <c r="C117" s="3">
        <v>8.1523239160704808</v>
      </c>
      <c r="D117" s="3">
        <v>12.669054009393101</v>
      </c>
      <c r="E117" s="3">
        <v>9.3172673607332595</v>
      </c>
      <c r="F117" s="3">
        <v>9.0058928164143701</v>
      </c>
      <c r="G117" s="3">
        <v>11.5902581105835</v>
      </c>
      <c r="H117" s="3">
        <v>13.765903744594199</v>
      </c>
      <c r="I117" s="3">
        <v>16.000033367921201</v>
      </c>
      <c r="J117" s="3">
        <v>12.947651202135299</v>
      </c>
      <c r="K117" s="3">
        <v>10.2551456954941</v>
      </c>
      <c r="L117" s="3">
        <v>7.8236834159589597</v>
      </c>
      <c r="M117" s="3">
        <v>9.9964324755473299</v>
      </c>
      <c r="N117" s="3">
        <v>6.6364524008318098</v>
      </c>
      <c r="O117" s="3">
        <v>21.867035049296401</v>
      </c>
      <c r="P117" s="3">
        <v>9.2755196404351494</v>
      </c>
      <c r="Q117" s="3">
        <v>10.2926095127163</v>
      </c>
      <c r="R117" s="3">
        <v>14.361512356307999</v>
      </c>
      <c r="S117" s="3">
        <v>4.7462264043121598</v>
      </c>
      <c r="T117" s="3">
        <v>10.3273820258666</v>
      </c>
      <c r="U117" s="3">
        <v>14.202995936901599</v>
      </c>
      <c r="V117" s="3">
        <v>17.257298430249101</v>
      </c>
    </row>
    <row r="118" spans="1:37" x14ac:dyDescent="0.35">
      <c r="A118" s="2">
        <v>45308</v>
      </c>
      <c r="B118" s="3">
        <v>10.608094106149601</v>
      </c>
      <c r="C118" s="3">
        <v>7.8685222239434296</v>
      </c>
      <c r="D118" s="3">
        <v>12.888408642515101</v>
      </c>
      <c r="E118" s="3">
        <v>9.4693127721048498</v>
      </c>
      <c r="F118" s="3">
        <v>7.9265327117495401</v>
      </c>
      <c r="G118" s="3">
        <v>11.158922715718999</v>
      </c>
      <c r="H118" s="3">
        <v>13.7207712255315</v>
      </c>
      <c r="I118" s="3">
        <v>15.3616026101374</v>
      </c>
      <c r="J118" s="3">
        <v>12.234588887211</v>
      </c>
      <c r="K118" s="3">
        <v>9.4359529147988592</v>
      </c>
      <c r="L118" s="3">
        <v>7.6092372659880603</v>
      </c>
      <c r="M118" s="3">
        <v>9.1507983012901697</v>
      </c>
      <c r="N118" s="3">
        <v>6.7026462354209801</v>
      </c>
      <c r="O118" s="3">
        <v>21.9329754812447</v>
      </c>
      <c r="P118" s="3">
        <v>8.5258932424056493</v>
      </c>
      <c r="Q118" s="3">
        <v>10.7966072026838</v>
      </c>
      <c r="R118" s="3">
        <v>14.200892772610301</v>
      </c>
      <c r="S118" s="3">
        <v>4.73843135801041</v>
      </c>
      <c r="T118" s="3">
        <v>10.604767588850001</v>
      </c>
      <c r="U118" s="3">
        <v>14.421483875448001</v>
      </c>
      <c r="V118" s="3">
        <v>18.429332523789199</v>
      </c>
    </row>
    <row r="119" spans="1:37" x14ac:dyDescent="0.35">
      <c r="A119" s="2">
        <v>45338</v>
      </c>
      <c r="B119" s="3">
        <v>11.0461066506235</v>
      </c>
      <c r="C119" s="3">
        <v>8.3934458412360105</v>
      </c>
      <c r="D119" s="3">
        <v>13.1863916300724</v>
      </c>
      <c r="E119" s="3">
        <v>9.8503361740692998</v>
      </c>
      <c r="F119" s="3">
        <v>9.0744408842916506</v>
      </c>
      <c r="G119" s="3">
        <v>11.9521816052122</v>
      </c>
      <c r="H119" s="3">
        <v>14.051502919041599</v>
      </c>
      <c r="I119" s="3">
        <v>16.3409521425836</v>
      </c>
      <c r="J119" s="3">
        <v>12.861278374056999</v>
      </c>
      <c r="K119" s="3">
        <v>10.4757759712921</v>
      </c>
      <c r="L119" s="3">
        <v>7.8961901659827598</v>
      </c>
      <c r="M119" s="3">
        <v>9.4078189131069596</v>
      </c>
      <c r="N119" s="3">
        <v>7.0129160051630102</v>
      </c>
      <c r="O119" s="3">
        <v>22.6050673640238</v>
      </c>
      <c r="P119" s="3">
        <v>9.0452643040651193</v>
      </c>
      <c r="Q119" s="3">
        <v>10.554757092560401</v>
      </c>
      <c r="R119" s="3">
        <v>14.3385858809225</v>
      </c>
      <c r="S119" s="3">
        <v>5.3434515101719402</v>
      </c>
      <c r="T119" s="3">
        <v>10.2362119898842</v>
      </c>
      <c r="U119" s="3">
        <v>14.7789865777616</v>
      </c>
      <c r="V119" s="3">
        <v>18.8439885352931</v>
      </c>
    </row>
    <row r="120" spans="1:37" x14ac:dyDescent="0.35">
      <c r="A120" s="2">
        <v>45366</v>
      </c>
      <c r="B120" s="3">
        <v>11.7482151079895</v>
      </c>
      <c r="C120" s="3">
        <v>8.1177649624215196</v>
      </c>
      <c r="D120" s="3">
        <v>13.1163760994004</v>
      </c>
      <c r="E120" s="3">
        <v>9.7180913333562007</v>
      </c>
      <c r="F120" s="3">
        <v>9.1884832444436402</v>
      </c>
      <c r="G120" s="3">
        <v>12.9765596961063</v>
      </c>
      <c r="H120" s="3">
        <v>14.0290482022581</v>
      </c>
      <c r="I120" s="3">
        <v>17.1797237449065</v>
      </c>
      <c r="J120" s="3">
        <v>12.4857894846352</v>
      </c>
      <c r="K120" s="3">
        <v>10.482967041950101</v>
      </c>
      <c r="L120" s="3">
        <v>7.7049301804142596</v>
      </c>
      <c r="M120" s="3">
        <v>9.3053954887364991</v>
      </c>
      <c r="N120" s="3">
        <v>7.0788201045832304</v>
      </c>
      <c r="O120" s="3">
        <v>22.0611966288254</v>
      </c>
      <c r="P120" s="3">
        <v>9.2936607180323492</v>
      </c>
      <c r="Q120" s="3">
        <v>10.5295348592189</v>
      </c>
      <c r="R120" s="3">
        <v>14.3783564526193</v>
      </c>
      <c r="S120" s="3">
        <v>4.9999254870484204</v>
      </c>
      <c r="T120" s="3">
        <v>9.7492386741039407</v>
      </c>
      <c r="U120" s="3">
        <v>16.2755226004872</v>
      </c>
      <c r="V120" s="3">
        <v>18.5350308113686</v>
      </c>
    </row>
    <row r="121" spans="1:37" x14ac:dyDescent="0.35">
      <c r="A121" s="2">
        <v>45399</v>
      </c>
      <c r="B121" s="3">
        <v>12.223212263358301</v>
      </c>
      <c r="C121" s="3">
        <v>7.8617423579983399</v>
      </c>
      <c r="D121" s="3">
        <v>12.1062330244522</v>
      </c>
      <c r="E121" s="3">
        <v>8.8661011300175492</v>
      </c>
      <c r="F121" s="3">
        <v>8.5938826603287293</v>
      </c>
      <c r="G121" s="3">
        <v>12.8504096590932</v>
      </c>
      <c r="H121" s="3">
        <v>13.909281767418999</v>
      </c>
      <c r="I121" s="3">
        <v>17.0248359320547</v>
      </c>
      <c r="J121" s="3">
        <v>12.2283446144079</v>
      </c>
      <c r="K121" s="3">
        <v>9.8649602881447507</v>
      </c>
      <c r="L121" s="3">
        <v>7.5274455719707296</v>
      </c>
      <c r="M121" s="3">
        <v>9.0771801773580503</v>
      </c>
      <c r="N121" s="3">
        <v>6.7855423458397999</v>
      </c>
      <c r="O121" s="3">
        <v>22.209853869441201</v>
      </c>
      <c r="P121" s="3">
        <v>9.1532354153991804</v>
      </c>
      <c r="Q121" s="3">
        <v>10.078118782294499</v>
      </c>
      <c r="R121" s="3">
        <v>14.1440230328711</v>
      </c>
      <c r="S121" s="3">
        <v>5.4072296260342396</v>
      </c>
      <c r="T121" s="3">
        <v>9.3004181320311403</v>
      </c>
      <c r="U121" s="3">
        <v>15.0446519503673</v>
      </c>
      <c r="V121" s="3">
        <v>17.7866043237829</v>
      </c>
    </row>
    <row r="122" spans="1:37" x14ac:dyDescent="0.35">
      <c r="A122" s="2">
        <v>45428</v>
      </c>
      <c r="B122" s="3">
        <v>12.839227260037299</v>
      </c>
      <c r="C122" s="3">
        <v>7.9555820550048502</v>
      </c>
      <c r="D122" s="3">
        <v>11.8632701549811</v>
      </c>
      <c r="E122" s="3">
        <v>9.1229279703872095</v>
      </c>
      <c r="F122" s="3">
        <v>9.0043056900053706</v>
      </c>
      <c r="G122" s="3">
        <v>13.871813788768</v>
      </c>
      <c r="H122" s="3">
        <v>14.393240990651901</v>
      </c>
      <c r="I122" s="3">
        <v>17.777295215023798</v>
      </c>
      <c r="J122" s="3">
        <v>12.6111017673236</v>
      </c>
      <c r="K122" s="3">
        <v>9.9013848917896805</v>
      </c>
      <c r="L122" s="3">
        <v>7.5732652821466901</v>
      </c>
      <c r="M122" s="3">
        <v>9.8566582964692593</v>
      </c>
      <c r="N122" s="3">
        <v>7.3130011384223303</v>
      </c>
      <c r="O122" s="3">
        <v>22.326259612872001</v>
      </c>
      <c r="P122" s="3">
        <v>10.7466386072755</v>
      </c>
      <c r="Q122" s="3">
        <v>9.8815034963669603</v>
      </c>
      <c r="R122" s="3">
        <v>14.3295477647567</v>
      </c>
      <c r="S122" s="3">
        <v>5.6788813167862804</v>
      </c>
      <c r="T122" s="3">
        <v>8.7127505976304391</v>
      </c>
      <c r="U122" s="3">
        <v>15.992552067835801</v>
      </c>
      <c r="V122" s="3">
        <v>17.0371127059869</v>
      </c>
    </row>
    <row r="124" spans="1:37" x14ac:dyDescent="0.35">
      <c r="A124" s="2" t="s">
        <v>91</v>
      </c>
      <c r="B124" s="3" cm="1">
        <f t="array" ref="B124">MIN(_xlfn._xlws.FILTER(B1:B122, ISNUMBER(B1:B122)))</f>
        <v>9.4907025192567591</v>
      </c>
      <c r="C124" s="3" cm="1">
        <f t="array" ref="C124">MIN(_xlfn._xlws.FILTER(C1:C122, ISNUMBER(C1:C122)))</f>
        <v>6.3611774199490601</v>
      </c>
      <c r="D124" s="3" cm="1">
        <f t="array" ref="D124">MIN(_xlfn._xlws.FILTER(D1:D122, ISNUMBER(D1:D122)))</f>
        <v>10.4258011740088</v>
      </c>
      <c r="E124" s="3" cm="1">
        <f t="array" ref="E124">MIN(_xlfn._xlws.FILTER(E1:E122, ISNUMBER(E1:E122)))</f>
        <v>8.8661011300175492</v>
      </c>
      <c r="F124" s="3" cm="1">
        <f t="array" ref="F124">MIN(_xlfn._xlws.FILTER(F1:F122, ISNUMBER(F1:F122)))</f>
        <v>5.7969857700435998</v>
      </c>
      <c r="G124" s="3" cm="1">
        <f t="array" ref="G124">MIN(_xlfn._xlws.FILTER(G1:G122, ISNUMBER(G1:G122)))</f>
        <v>6.7090097881947504</v>
      </c>
      <c r="H124" s="3" cm="1">
        <f t="array" ref="H124">MIN(_xlfn._xlws.FILTER(H1:H122, ISNUMBER(H1:H122)))</f>
        <v>12.648252997249299</v>
      </c>
      <c r="I124" s="3" cm="1">
        <f t="array" ref="I124">MIN(_xlfn._xlws.FILTER(I1:I122, ISNUMBER(I1:I122)))</f>
        <v>10.129972245644099</v>
      </c>
      <c r="J124" s="3" cm="1">
        <f t="array" ref="J124">MIN(_xlfn._xlws.FILTER(J1:J122, ISNUMBER(J1:J122)))</f>
        <v>11.096363869308</v>
      </c>
      <c r="K124" s="3" cm="1">
        <f t="array" ref="K124">MIN(_xlfn._xlws.FILTER(K1:K122, ISNUMBER(K1:K122)))</f>
        <v>7.87228436160534</v>
      </c>
      <c r="L124" s="3" cm="1">
        <f t="array" ref="L124">MIN(_xlfn._xlws.FILTER(L1:L122, ISNUMBER(L1:L122)))</f>
        <v>5.8525596714996402</v>
      </c>
      <c r="M124" s="3" cm="1">
        <f t="array" ref="M124">MIN(_xlfn._xlws.FILTER(M1:M122, ISNUMBER(M1:M122)))</f>
        <v>8.1234282494537595</v>
      </c>
      <c r="N124" s="3" cm="1">
        <f t="array" ref="N124">MIN(_xlfn._xlws.FILTER(N1:N122, ISNUMBER(N1:N122)))</f>
        <v>4.1722261572775299</v>
      </c>
      <c r="O124" s="3" cm="1">
        <f t="array" ref="O124">MIN(_xlfn._xlws.FILTER(O1:O122, ISNUMBER(O1:O122)))</f>
        <v>14.3794354567861</v>
      </c>
      <c r="P124" s="3" cm="1">
        <f t="array" ref="P124">MIN(_xlfn._xlws.FILTER(P1:P122, ISNUMBER(P1:P122)))</f>
        <v>8.4103051799533706</v>
      </c>
      <c r="Q124" s="3" cm="1">
        <f t="array" ref="Q124">MIN(_xlfn._xlws.FILTER(Q1:Q122, ISNUMBER(Q1:Q122)))</f>
        <v>9.8815034963669603</v>
      </c>
      <c r="R124" s="3" cm="1">
        <f t="array" ref="R124">MIN(_xlfn._xlws.FILTER(R1:R122, ISNUMBER(R1:R122)))</f>
        <v>11.3664688180755</v>
      </c>
      <c r="S124" s="3" cm="1">
        <f t="array" ref="S124">MIN(_xlfn._xlws.FILTER(S1:S122, ISNUMBER(S1:S122)))</f>
        <v>4.1128231115100302</v>
      </c>
      <c r="T124" s="3" cm="1">
        <f t="array" ref="T124">MIN(_xlfn._xlws.FILTER(T1:T122, ISNUMBER(T1:T122)))</f>
        <v>8.7127505976304391</v>
      </c>
      <c r="U124" s="3" cm="1">
        <f t="array" ref="U124">MIN(_xlfn._xlws.FILTER(U1:U122, ISNUMBER(U1:U122)))</f>
        <v>10.2022944257278</v>
      </c>
      <c r="V124" s="3" cm="1">
        <f t="array" ref="V124">MIN(_xlfn._xlws.FILTER(V1:V122, ISNUMBER(V1:V122)))</f>
        <v>11.1533004555651</v>
      </c>
    </row>
    <row r="125" spans="1:37" x14ac:dyDescent="0.35">
      <c r="A125" s="2" t="s">
        <v>92</v>
      </c>
      <c r="B125" s="3" cm="1">
        <f t="array" ref="B125">MAX(_xlfn._xlws.FILTER(B1:B122, ISNUMBER(B1:B122)))</f>
        <v>19.000988530289</v>
      </c>
      <c r="C125" s="3" cm="1">
        <f t="array" ref="C125">MAX(_xlfn._xlws.FILTER(C1:C122, ISNUMBER(C1:C122)))</f>
        <v>18.937262766484</v>
      </c>
      <c r="D125" s="3" cm="1">
        <f t="array" ref="D125">MAX(_xlfn._xlws.FILTER(D1:D122, ISNUMBER(D1:D122)))</f>
        <v>18.666675465833201</v>
      </c>
      <c r="E125" s="3" cm="1">
        <f t="array" ref="E125">MAX(_xlfn._xlws.FILTER(E1:E122, ISNUMBER(E1:E122)))</f>
        <v>18.368594987198801</v>
      </c>
      <c r="F125" s="3" cm="1">
        <f t="array" ref="F125">MAX(_xlfn._xlws.FILTER(F1:F122, ISNUMBER(F1:F122)))</f>
        <v>14.6864361891926</v>
      </c>
      <c r="G125" s="3" cm="1">
        <f t="array" ref="G125">MAX(_xlfn._xlws.FILTER(G1:G122, ISNUMBER(G1:G122)))</f>
        <v>23.217185509378801</v>
      </c>
      <c r="H125" s="3" cm="1">
        <f t="array" ref="H125">MAX(_xlfn._xlws.FILTER(H1:H122, ISNUMBER(H1:H122)))</f>
        <v>19.679463158299001</v>
      </c>
      <c r="I125" s="3" cm="1">
        <f t="array" ref="I125">MAX(_xlfn._xlws.FILTER(I1:I122, ISNUMBER(I1:I122)))</f>
        <v>17.777295215023798</v>
      </c>
      <c r="J125" s="3" cm="1">
        <f t="array" ref="J125">MAX(_xlfn._xlws.FILTER(J1:J122, ISNUMBER(J1:J122)))</f>
        <v>19.646942750618599</v>
      </c>
      <c r="K125" s="3" cm="1">
        <f t="array" ref="K125">MAX(_xlfn._xlws.FILTER(K1:K122, ISNUMBER(K1:K122)))</f>
        <v>14.3910101920901</v>
      </c>
      <c r="L125" s="3" cm="1">
        <f t="array" ref="L125">MAX(_xlfn._xlws.FILTER(L1:L122, ISNUMBER(L1:L122)))</f>
        <v>26.9138608986019</v>
      </c>
      <c r="M125" s="3" cm="1">
        <f t="array" ref="M125">MAX(_xlfn._xlws.FILTER(M1:M122, ISNUMBER(M1:M122)))</f>
        <v>17.5328329731406</v>
      </c>
      <c r="N125" s="3" cm="1">
        <f t="array" ref="N125">MAX(_xlfn._xlws.FILTER(N1:N122, ISNUMBER(N1:N122)))</f>
        <v>15.8237738660982</v>
      </c>
      <c r="O125" s="3" cm="1">
        <f t="array" ref="O125">MAX(_xlfn._xlws.FILTER(O1:O122, ISNUMBER(O1:O122)))</f>
        <v>24.933821454260801</v>
      </c>
      <c r="P125" s="3" cm="1">
        <f t="array" ref="P125">MAX(_xlfn._xlws.FILTER(P1:P122, ISNUMBER(P1:P122)))</f>
        <v>18.914054682690001</v>
      </c>
      <c r="Q125" s="3" cm="1">
        <f t="array" ref="Q125">MAX(_xlfn._xlws.FILTER(Q1:Q122, ISNUMBER(Q1:Q122)))</f>
        <v>15.9139747893724</v>
      </c>
      <c r="R125" s="3" cm="1">
        <f t="array" ref="R125">MAX(_xlfn._xlws.FILTER(R1:R122, ISNUMBER(R1:R122)))</f>
        <v>20.0929551672576</v>
      </c>
      <c r="S125" s="3" cm="1">
        <f t="array" ref="S125">MAX(_xlfn._xlws.FILTER(S1:S122, ISNUMBER(S1:S122)))</f>
        <v>10.829890017767401</v>
      </c>
      <c r="T125" s="3" cm="1">
        <f t="array" ref="T125">MAX(_xlfn._xlws.FILTER(T1:T122, ISNUMBER(T1:T122)))</f>
        <v>16.921985223020201</v>
      </c>
      <c r="U125" s="3" cm="1">
        <f t="array" ref="U125">MAX(_xlfn._xlws.FILTER(U1:U122, ISNUMBER(U1:U122)))</f>
        <v>21.198604092983</v>
      </c>
      <c r="V125" s="3" cm="1">
        <f t="array" ref="V125">MAX(_xlfn._xlws.FILTER(V1:V122, ISNUMBER(V1:V122)))</f>
        <v>21.801298029445501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0.5</v>
      </c>
      <c r="C127" s="9" cm="1">
        <f t="array" ref="C127">_xlfn.PERCENTRANK.EXC(_xlfn._xlws.FILTER(C1:C122, ISNUMBER(C1:C122)),C122)</f>
        <v>0.114</v>
      </c>
      <c r="D127" s="9" cm="1">
        <f t="array" ref="D127">_xlfn.PERCENTRANK.EXC(_xlfn._xlws.FILTER(D1:D122, ISNUMBER(D1:D122)),D122)</f>
        <v>0.04</v>
      </c>
      <c r="E127" s="9" cm="1">
        <f t="array" ref="E127">_xlfn.PERCENTRANK.EXC(_xlfn._xlws.FILTER(E1:E122, ISNUMBER(E1:E122)),E122)</f>
        <v>1.6E-2</v>
      </c>
      <c r="F127" s="9" cm="1">
        <f t="array" ref="F127">_xlfn.PERCENTRANK.EXC(_xlfn._xlws.FILTER(F1:F122, ISNUMBER(F1:F122)),F122)</f>
        <v>0.19600000000000001</v>
      </c>
      <c r="G127" s="9" cm="1">
        <f t="array" ref="G127">_xlfn.PERCENTRANK.EXC(_xlfn._xlws.FILTER(G1:G122, ISNUMBER(G1:G122)),G122)</f>
        <v>0.73699999999999999</v>
      </c>
      <c r="H127" s="9" cm="1">
        <f t="array" ref="H127">_xlfn.PERCENTRANK.EXC(_xlfn._xlws.FILTER(H1:H122, ISNUMBER(H1:H122)),H122)</f>
        <v>0.27800000000000002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0.22500000000000001</v>
      </c>
      <c r="K127" s="9" cm="1">
        <f t="array" ref="K127">_xlfn.PERCENTRANK.EXC(_xlfn._xlws.FILTER(K1:K122, ISNUMBER(K1:K122)),K122)</f>
        <v>0.45</v>
      </c>
      <c r="L127" s="9" cm="1">
        <f t="array" ref="L127">_xlfn.PERCENTRANK.EXC(_xlfn._xlws.FILTER(L1:L122, ISNUMBER(L1:L122)),L122)</f>
        <v>0.155</v>
      </c>
      <c r="M127" s="9" cm="1">
        <f t="array" ref="M127">_xlfn.PERCENTRANK.EXC(_xlfn._xlws.FILTER(M1:M122, ISNUMBER(M1:M122)),M122)</f>
        <v>0.27800000000000002</v>
      </c>
      <c r="N127" s="9" cm="1">
        <f t="array" ref="N127">_xlfn.PERCENTRANK.EXC(_xlfn._xlws.FILTER(N1:N122, ISNUMBER(N1:N122)),N122)</f>
        <v>0.27800000000000002</v>
      </c>
      <c r="O127" s="9" cm="1">
        <f t="array" ref="O127">_xlfn.PERCENTRANK.EXC(_xlfn._xlws.FILTER(O1:O122, ISNUMBER(O1:O122)),O122)</f>
        <v>0.80300000000000005</v>
      </c>
      <c r="P127" s="9" cm="1">
        <f t="array" ref="P127">_xlfn.PERCENTRANK.EXC(_xlfn._xlws.FILTER(P1:P122, ISNUMBER(P1:P122)),P122)</f>
        <v>0.377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0.13100000000000001</v>
      </c>
      <c r="S127" s="9" cm="1">
        <f t="array" ref="S127">_xlfn.PERCENTRANK.EXC(_xlfn._xlws.FILTER(S1:S122, ISNUMBER(S1:S122)),S122)</f>
        <v>0.254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0.73499999999999999</v>
      </c>
      <c r="V127" s="9" cm="1">
        <f t="array" ref="V127">_xlfn.PERCENTRANK.EXC(_xlfn._xlws.FILTER(V1:V122, ISNUMBER(V1:V122)),V122)</f>
        <v>0.64700000000000002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41775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3.0058752920971998</v>
      </c>
      <c r="D2" s="3" cm="1">
        <f t="array" ref="D2:D122">_xll.FDS(D1,"FMA_DIV_YLD(NTMA,-10AY,0,AM,""PORTAGG"",""MEANR"")")</f>
        <v>2.4544294169875598</v>
      </c>
      <c r="E2" s="3" cm="1">
        <f t="array" ref="E2:E122">_xll.FDS(E1,"FMA_DIV_YLD(NTMA,-10AY,0,AM,""PORTAGG"",""MEANR"")")</f>
        <v>2.05965679379878</v>
      </c>
      <c r="F2" s="3" cm="1">
        <f t="array" ref="F2:F122">_xll.FDS(F1,"FMA_DIV_YLD(NTMA,-10AY,0,AM,""PORTAGG"",""MEANR"")")</f>
        <v>3.94290269087</v>
      </c>
      <c r="G2" s="3" cm="1">
        <f t="array" ref="G2:G122">_xll.FDS(G1,"FMA_DIV_YLD(NTMA,-10AY,0,AM,""PORTAGG"",""MEANR"")")</f>
        <v>2.3755769615255602</v>
      </c>
      <c r="H2" s="3" cm="1">
        <f t="array" ref="H2:H122">_xll.FDS(H1,"FMA_DIV_YLD(NTMA,-10AY,0,AM,""PORTAGG"",""MEANR"")")</f>
        <v>3.0897558290460601</v>
      </c>
      <c r="I2" s="3" cm="1">
        <f t="array" ref="I2:I122">_xll.FDS(I1,"FMA_DIV_YLD(NTMA,-10AY,0,AM,""PORTAGG"",""MEANR"")")</f>
        <v>3.2745103735038099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1.24624785897797</v>
      </c>
      <c r="L2" s="3" cm="1">
        <f t="array" ref="L2:L122">_xll.FDS(L1,"FMA_DIV_YLD(NTMA,-10AY,0,AM,""PORTAGG"",""MEANR"")")</f>
        <v>4.0091285680020103</v>
      </c>
      <c r="M2" s="3" cm="1">
        <f t="array" ref="M2:M122">_xll.FDS(M1,"FMA_DIV_YLD(NTMA,-10AY,0,AM,""PORTAGG"",""MEANR"")")</f>
        <v>3.4020327738835401</v>
      </c>
      <c r="N2" s="3" cm="1">
        <f t="array" ref="N2:N122">_xll.FDS(N1,"FMA_DIV_YLD(NTMA,-10AY,0,AM,""PORTAGG"",""MEANR"")")</f>
        <v>2.33179796179743</v>
      </c>
      <c r="O2" s="3" cm="1">
        <f t="array" ref="O2:O122">_xll.FDS(O1,"FMA_DIV_YLD(NTMA,-10AY,0,AM,""PORTAGG"",""MEANR"")")</f>
        <v>1.63608335057507</v>
      </c>
      <c r="P2" s="3" cm="1">
        <f t="array" ref="P2:P122">_xll.FDS(P1,"FMA_DIV_YLD(NTMA,-10AY,0,AM,""PORTAGG"",""MEANR"")")</f>
        <v>3.78291205087594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3.7668041539688799</v>
      </c>
      <c r="S2" s="3" cm="1">
        <f t="array" ref="S2:S122">_xll.FDS(S1,"FMA_DIV_YLD(NTMA,-10AY,0,AM,""PORTAGG"",""MEANR"")")</f>
        <v>2.9721688534191499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3.49412409445649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41807</v>
      </c>
      <c r="B3" s="3" t="e">
        <v>#N/A</v>
      </c>
      <c r="C3" s="3">
        <v>3.1230066594056698</v>
      </c>
      <c r="D3" s="3">
        <v>2.58431384384938</v>
      </c>
      <c r="E3" s="3">
        <v>2.20771889876788</v>
      </c>
      <c r="F3" s="3">
        <v>3.9332548928680802</v>
      </c>
      <c r="G3" s="3">
        <v>2.21399257230276</v>
      </c>
      <c r="H3" s="3">
        <v>3.1170018878741099</v>
      </c>
      <c r="I3" s="3">
        <v>3.1735030376667699</v>
      </c>
      <c r="J3" s="3" t="e">
        <v>#N/A</v>
      </c>
      <c r="K3" s="3">
        <v>1.2647437644183901</v>
      </c>
      <c r="L3" s="3">
        <v>4.0047075653466999</v>
      </c>
      <c r="M3" s="3">
        <v>3.30215951208252</v>
      </c>
      <c r="N3" s="3">
        <v>1.8650132716901999</v>
      </c>
      <c r="O3" s="3">
        <v>1.53988149503525</v>
      </c>
      <c r="P3" s="3">
        <v>3.6606112221338698</v>
      </c>
      <c r="Q3" s="3">
        <v>4.0817284296576197</v>
      </c>
      <c r="R3" s="3">
        <v>5.4341178184995798</v>
      </c>
      <c r="S3" s="3">
        <v>2.9840356296601298</v>
      </c>
      <c r="T3" s="3">
        <v>2.6661880272417502</v>
      </c>
      <c r="U3" s="3">
        <v>3.0373135345910001</v>
      </c>
      <c r="V3" s="3" t="e">
        <v>#N/A</v>
      </c>
    </row>
    <row r="4" spans="1:22" x14ac:dyDescent="0.35">
      <c r="A4" s="2">
        <v>41837</v>
      </c>
      <c r="B4" s="3" t="e">
        <v>#N/A</v>
      </c>
      <c r="C4" s="3">
        <v>3.0996836955448401</v>
      </c>
      <c r="D4" s="3">
        <v>2.5511705322920299</v>
      </c>
      <c r="E4" s="3">
        <v>2.0673072597492301</v>
      </c>
      <c r="F4" s="3">
        <v>4.1503478007853598</v>
      </c>
      <c r="G4" s="3">
        <v>2.2319429004904898</v>
      </c>
      <c r="H4" s="3">
        <v>3.14344976362006</v>
      </c>
      <c r="I4" s="3">
        <v>3.1474732426963601</v>
      </c>
      <c r="J4" s="3" t="e">
        <v>#N/A</v>
      </c>
      <c r="K4" s="3">
        <v>1.28341446344163</v>
      </c>
      <c r="L4" s="3">
        <v>3.8563839078542599</v>
      </c>
      <c r="M4" s="3">
        <v>3.23769569716656</v>
      </c>
      <c r="N4" s="3">
        <v>2.0406208938685602</v>
      </c>
      <c r="O4" s="3">
        <v>1.5916554979376101</v>
      </c>
      <c r="P4" s="3">
        <v>3.6049749746880102</v>
      </c>
      <c r="Q4" s="3">
        <v>3.9405921701130899</v>
      </c>
      <c r="R4" s="3">
        <v>5.5161124412194997</v>
      </c>
      <c r="S4" s="3">
        <v>2.71321291016752</v>
      </c>
      <c r="T4" s="3">
        <v>2.56668872923639</v>
      </c>
      <c r="U4" s="3">
        <v>3.4725930342932698</v>
      </c>
      <c r="V4" s="3" t="e">
        <v>#N/A</v>
      </c>
    </row>
    <row r="5" spans="1:22" x14ac:dyDescent="0.35">
      <c r="A5" s="2">
        <v>41866</v>
      </c>
      <c r="B5" s="3" t="e">
        <v>#N/A</v>
      </c>
      <c r="C5" s="3">
        <v>3.0462664041718899</v>
      </c>
      <c r="D5" s="3">
        <v>2.5158413444945298</v>
      </c>
      <c r="E5" s="3">
        <v>2.0439661913173301</v>
      </c>
      <c r="F5" s="3">
        <v>4.1534475328063101</v>
      </c>
      <c r="G5" s="3">
        <v>2.1699852671192899</v>
      </c>
      <c r="H5" s="3">
        <v>3.1570523267231101</v>
      </c>
      <c r="I5" s="3">
        <v>3.2707852738351302</v>
      </c>
      <c r="J5" s="3" t="e">
        <v>#N/A</v>
      </c>
      <c r="K5" s="3">
        <v>1.2733453389438201</v>
      </c>
      <c r="L5" s="3">
        <v>3.8022229932129799</v>
      </c>
      <c r="M5" s="3">
        <v>3.2729873152635598</v>
      </c>
      <c r="N5" s="3">
        <v>2.1176404878373201</v>
      </c>
      <c r="O5" s="3">
        <v>1.5882788868747399</v>
      </c>
      <c r="P5" s="3">
        <v>3.4656838632803599</v>
      </c>
      <c r="Q5" s="3">
        <v>3.9631647747343699</v>
      </c>
      <c r="R5" s="3">
        <v>3.42986802979159</v>
      </c>
      <c r="S5" s="3">
        <v>3.1910212174631698</v>
      </c>
      <c r="T5" s="3">
        <v>2.58155867686731</v>
      </c>
      <c r="U5" s="3">
        <v>3.4344360410637602</v>
      </c>
      <c r="V5" s="3" t="e">
        <v>#N/A</v>
      </c>
    </row>
    <row r="6" spans="1:22" x14ac:dyDescent="0.35">
      <c r="A6" s="2">
        <v>41899</v>
      </c>
      <c r="B6" s="3" t="e">
        <v>#N/A</v>
      </c>
      <c r="C6" s="3">
        <v>3.0218320841893398</v>
      </c>
      <c r="D6" s="3">
        <v>2.5252409753945599</v>
      </c>
      <c r="E6" s="3">
        <v>1.9507223654931001</v>
      </c>
      <c r="F6" s="3">
        <v>4.1090298679100501</v>
      </c>
      <c r="G6" s="3">
        <v>2.1163272149561698</v>
      </c>
      <c r="H6" s="3">
        <v>3.2083650957865899</v>
      </c>
      <c r="I6" s="3">
        <v>3.3302875420451601</v>
      </c>
      <c r="J6" s="3" t="e">
        <v>#N/A</v>
      </c>
      <c r="K6" s="3">
        <v>1.2980068382740799</v>
      </c>
      <c r="L6" s="3">
        <v>3.65197007895758</v>
      </c>
      <c r="M6" s="3">
        <v>3.3485724124655798</v>
      </c>
      <c r="N6" s="3">
        <v>2.1861286292192199</v>
      </c>
      <c r="O6" s="3">
        <v>1.5691377301293601</v>
      </c>
      <c r="P6" s="3">
        <v>3.5635900884956202</v>
      </c>
      <c r="Q6" s="3">
        <v>3.9215297838058398</v>
      </c>
      <c r="R6" s="3">
        <v>3.3736771188610599</v>
      </c>
      <c r="S6" s="3">
        <v>3.0628554387720199</v>
      </c>
      <c r="T6" s="3">
        <v>2.5191164033026299</v>
      </c>
      <c r="U6" s="3">
        <v>3.3550726590095601</v>
      </c>
      <c r="V6" s="3" t="e">
        <v>#N/A</v>
      </c>
    </row>
    <row r="7" spans="1:22" x14ac:dyDescent="0.35">
      <c r="A7" s="2">
        <v>41929</v>
      </c>
      <c r="B7" s="3" t="e">
        <v>#N/A</v>
      </c>
      <c r="C7" s="3">
        <v>3.2811253944899099</v>
      </c>
      <c r="D7" s="3">
        <v>2.60702712127026</v>
      </c>
      <c r="E7" s="3">
        <v>2.28279379222315</v>
      </c>
      <c r="F7" s="3">
        <v>4.1300977537963597</v>
      </c>
      <c r="G7" s="3">
        <v>2.3013715275717601</v>
      </c>
      <c r="H7" s="3">
        <v>3.3203995597340401</v>
      </c>
      <c r="I7" s="3">
        <v>3.6827748534918201</v>
      </c>
      <c r="J7" s="3" t="e">
        <v>#N/A</v>
      </c>
      <c r="K7" s="3">
        <v>1.48631790400145</v>
      </c>
      <c r="L7" s="3">
        <v>3.7253599865036602</v>
      </c>
      <c r="M7" s="3">
        <v>3.5614450505851298</v>
      </c>
      <c r="N7" s="3">
        <v>2.6180227764780302</v>
      </c>
      <c r="O7" s="3">
        <v>1.6521342227938101</v>
      </c>
      <c r="P7" s="3">
        <v>3.8114294405407101</v>
      </c>
      <c r="Q7" s="3">
        <v>4.2541850887783799</v>
      </c>
      <c r="R7" s="3">
        <v>3.49028728665879</v>
      </c>
      <c r="S7" s="3">
        <v>3.1542206400144899</v>
      </c>
      <c r="T7" s="3">
        <v>2.9218611673558699</v>
      </c>
      <c r="U7" s="3">
        <v>2.9590830381710198</v>
      </c>
      <c r="V7" s="3" t="e">
        <v>#N/A</v>
      </c>
    </row>
    <row r="8" spans="1:22" x14ac:dyDescent="0.35">
      <c r="A8" s="2">
        <v>41960</v>
      </c>
      <c r="B8" s="3" t="e">
        <v>#N/A</v>
      </c>
      <c r="C8" s="3">
        <v>2.9884136722252501</v>
      </c>
      <c r="D8" s="3">
        <v>2.5504611904188601</v>
      </c>
      <c r="E8" s="3">
        <v>2.1555285913772799</v>
      </c>
      <c r="F8" s="3">
        <v>4.0029982282915801</v>
      </c>
      <c r="G8" s="3">
        <v>2.2425719023037298</v>
      </c>
      <c r="H8" s="3">
        <v>3.2624686250641202</v>
      </c>
      <c r="I8" s="3">
        <v>3.4765814472745098</v>
      </c>
      <c r="J8" s="3" t="e">
        <v>#N/A</v>
      </c>
      <c r="K8" s="3">
        <v>1.4137620573593801</v>
      </c>
      <c r="L8" s="3">
        <v>3.9445780048739598</v>
      </c>
      <c r="M8" s="3">
        <v>3.2824790199896898</v>
      </c>
      <c r="N8" s="3">
        <v>2.7981082409281499</v>
      </c>
      <c r="O8" s="3">
        <v>1.53562846469562</v>
      </c>
      <c r="P8" s="3">
        <v>3.67814048992933</v>
      </c>
      <c r="Q8" s="3">
        <v>4.0369550322141503</v>
      </c>
      <c r="R8" s="3">
        <v>3.3668682875631202</v>
      </c>
      <c r="S8" s="3">
        <v>2.9154532986752502</v>
      </c>
      <c r="T8" s="3">
        <v>2.9057852721306499</v>
      </c>
      <c r="U8" s="3">
        <v>2.9023529137711699</v>
      </c>
      <c r="V8" s="3" t="e">
        <v>#N/A</v>
      </c>
    </row>
    <row r="9" spans="1:22" x14ac:dyDescent="0.35">
      <c r="A9" s="2">
        <v>41990</v>
      </c>
      <c r="B9" s="3" t="e">
        <v>#N/A</v>
      </c>
      <c r="C9" s="3">
        <v>3.1867065572966502</v>
      </c>
      <c r="D9" s="3">
        <v>2.5675743928705299</v>
      </c>
      <c r="E9" s="3">
        <v>2.2234398199268499</v>
      </c>
      <c r="F9" s="3">
        <v>4.0737059946926601</v>
      </c>
      <c r="G9" s="3">
        <v>2.2211489082512701</v>
      </c>
      <c r="H9" s="3">
        <v>3.4715516323116899</v>
      </c>
      <c r="I9" s="3">
        <v>3.5618235299122198</v>
      </c>
      <c r="J9" s="3" t="e">
        <v>#N/A</v>
      </c>
      <c r="K9" s="3">
        <v>1.4347661184334899</v>
      </c>
      <c r="L9" s="3">
        <v>4.3183713300218498</v>
      </c>
      <c r="M9" s="3">
        <v>3.5586051721434</v>
      </c>
      <c r="N9" s="3">
        <v>2.96868992366743</v>
      </c>
      <c r="O9" s="3">
        <v>1.6332825409090099</v>
      </c>
      <c r="P9" s="3">
        <v>3.5767876331103099</v>
      </c>
      <c r="Q9" s="3">
        <v>4.8752397527115097</v>
      </c>
      <c r="R9" s="3">
        <v>3.5561315010623402</v>
      </c>
      <c r="S9" s="3">
        <v>2.8855501535085502</v>
      </c>
      <c r="T9" s="3">
        <v>3.96190663472205</v>
      </c>
      <c r="U9" s="3">
        <v>3.4974451208634498</v>
      </c>
      <c r="V9" s="3" t="e">
        <v>#N/A</v>
      </c>
    </row>
    <row r="10" spans="1:22" x14ac:dyDescent="0.35">
      <c r="A10" s="2">
        <v>42020</v>
      </c>
      <c r="B10" s="3" t="e">
        <v>#N/A</v>
      </c>
      <c r="C10" s="3">
        <v>3.3035409795614199</v>
      </c>
      <c r="D10" s="3">
        <v>2.5247196595775701</v>
      </c>
      <c r="E10" s="3">
        <v>2.0944308429980998</v>
      </c>
      <c r="F10" s="3">
        <v>4.1490033430902002</v>
      </c>
      <c r="G10" s="3">
        <v>2.2673173962659501</v>
      </c>
      <c r="H10" s="3">
        <v>3.3372215655325701</v>
      </c>
      <c r="I10" s="3">
        <v>3.5484243328216398</v>
      </c>
      <c r="J10" s="3" t="e">
        <v>#N/A</v>
      </c>
      <c r="K10" s="3">
        <v>1.54913530451921</v>
      </c>
      <c r="L10" s="3">
        <v>4.1227751683696399</v>
      </c>
      <c r="M10" s="3">
        <v>3.3375218042841301</v>
      </c>
      <c r="N10" s="3">
        <v>3.6089996986210102</v>
      </c>
      <c r="O10" s="3">
        <v>1.5395682249662199</v>
      </c>
      <c r="P10" s="3">
        <v>3.2412769163917998</v>
      </c>
      <c r="Q10" s="3">
        <v>4.7043842919610199</v>
      </c>
      <c r="R10" s="3">
        <v>3.4091255026678402</v>
      </c>
      <c r="S10" s="3">
        <v>2.71527275766391</v>
      </c>
      <c r="T10" s="3">
        <v>3.3924615258386499</v>
      </c>
      <c r="U10" s="3">
        <v>3.0245542913202601</v>
      </c>
      <c r="V10" s="3" t="e">
        <v>#N/A</v>
      </c>
    </row>
    <row r="11" spans="1:22" x14ac:dyDescent="0.35">
      <c r="A11" s="2">
        <v>42052</v>
      </c>
      <c r="B11" s="3" t="e">
        <v>#N/A</v>
      </c>
      <c r="C11" s="3">
        <v>3.1368893829420799</v>
      </c>
      <c r="D11" s="3">
        <v>2.3671096220937602</v>
      </c>
      <c r="E11" s="3">
        <v>1.9549187075093599</v>
      </c>
      <c r="F11" s="3">
        <v>3.7807259466724301</v>
      </c>
      <c r="G11" s="3">
        <v>2.1445164074896002</v>
      </c>
      <c r="H11" s="3">
        <v>3.2028263082379098</v>
      </c>
      <c r="I11" s="3">
        <v>3.4171840644524898</v>
      </c>
      <c r="J11" s="3" t="e">
        <v>#N/A</v>
      </c>
      <c r="K11" s="3">
        <v>1.58652011022522</v>
      </c>
      <c r="L11" s="3">
        <v>4.0032864623594202</v>
      </c>
      <c r="M11" s="3">
        <v>3.1140964507776498</v>
      </c>
      <c r="N11" s="3">
        <v>3.3491622340791398</v>
      </c>
      <c r="O11" s="3">
        <v>1.47432928871677</v>
      </c>
      <c r="P11" s="3">
        <v>3.10414569223158</v>
      </c>
      <c r="Q11" s="3">
        <v>4.1038186842564102</v>
      </c>
      <c r="R11" s="3">
        <v>3.1849059634703001</v>
      </c>
      <c r="S11" s="3">
        <v>2.9251877650778502</v>
      </c>
      <c r="T11" s="3">
        <v>3.4083430412796401</v>
      </c>
      <c r="U11" s="3">
        <v>2.9829131924141499</v>
      </c>
      <c r="V11" s="3" t="e">
        <v>#N/A</v>
      </c>
    </row>
    <row r="12" spans="1:22" x14ac:dyDescent="0.35">
      <c r="A12" s="2">
        <v>42080</v>
      </c>
      <c r="B12" s="3" t="e">
        <v>#N/A</v>
      </c>
      <c r="C12" s="3">
        <v>3.3255106282812199</v>
      </c>
      <c r="D12" s="3">
        <v>2.3174301020653201</v>
      </c>
      <c r="E12" s="3">
        <v>1.9229899415033</v>
      </c>
      <c r="F12" s="3">
        <v>3.7474543318118099</v>
      </c>
      <c r="G12" s="3">
        <v>2.3906980774706299</v>
      </c>
      <c r="H12" s="3">
        <v>3.2350779582635498</v>
      </c>
      <c r="I12" s="3">
        <v>3.4673736024541202</v>
      </c>
      <c r="J12" s="3" t="e">
        <v>#N/A</v>
      </c>
      <c r="K12" s="3">
        <v>1.53512286654312</v>
      </c>
      <c r="L12" s="3">
        <v>4.0296362667143404</v>
      </c>
      <c r="M12" s="3">
        <v>3.0865533158569201</v>
      </c>
      <c r="N12" s="3">
        <v>3.4525060631789999</v>
      </c>
      <c r="O12" s="3">
        <v>1.4924045203296701</v>
      </c>
      <c r="P12" s="3">
        <v>3.1513467696289199</v>
      </c>
      <c r="Q12" s="3">
        <v>4.4316864736647101</v>
      </c>
      <c r="R12" s="3">
        <v>3.4386162524064701</v>
      </c>
      <c r="S12" s="3">
        <v>3.0225655153019502</v>
      </c>
      <c r="T12" s="3">
        <v>3.71374863346752</v>
      </c>
      <c r="U12" s="3">
        <v>3.04516673415241</v>
      </c>
      <c r="V12" s="3" t="e">
        <v>#N/A</v>
      </c>
    </row>
    <row r="13" spans="1:22" x14ac:dyDescent="0.35">
      <c r="A13" s="2">
        <v>42111</v>
      </c>
      <c r="B13" s="3" t="e">
        <v>#N/A</v>
      </c>
      <c r="C13" s="3">
        <v>3.1443979582139798</v>
      </c>
      <c r="D13" s="3">
        <v>2.3159552601545501</v>
      </c>
      <c r="E13" s="3">
        <v>1.8897046528460699</v>
      </c>
      <c r="F13" s="3">
        <v>3.3651248096534498</v>
      </c>
      <c r="G13" s="3">
        <v>2.2434406326926499</v>
      </c>
      <c r="H13" s="3">
        <v>3.1195520229851401</v>
      </c>
      <c r="I13" s="3">
        <v>3.6076021471034698</v>
      </c>
      <c r="J13" s="3" t="e">
        <v>#N/A</v>
      </c>
      <c r="K13" s="3">
        <v>1.48909781654516</v>
      </c>
      <c r="L13" s="3">
        <v>3.6556080388674301</v>
      </c>
      <c r="M13" s="3">
        <v>2.9724597688257801</v>
      </c>
      <c r="N13" s="3">
        <v>3.6615434066878398</v>
      </c>
      <c r="O13" s="3">
        <v>1.53819667528978</v>
      </c>
      <c r="P13" s="3">
        <v>2.5260241774465801</v>
      </c>
      <c r="Q13" s="3">
        <v>4.5346212589666601</v>
      </c>
      <c r="R13" s="3">
        <v>3.3157578090850901</v>
      </c>
      <c r="S13" s="3">
        <v>2.9299002443361202</v>
      </c>
      <c r="T13" s="3">
        <v>3.1271381853020999</v>
      </c>
      <c r="U13" s="3">
        <v>2.9328245283079499</v>
      </c>
      <c r="V13" s="3" t="e">
        <v>#N/A</v>
      </c>
    </row>
    <row r="14" spans="1:22" x14ac:dyDescent="0.35">
      <c r="A14" s="2">
        <v>42139</v>
      </c>
      <c r="B14" s="3" t="e">
        <v>#N/A</v>
      </c>
      <c r="C14" s="3">
        <v>3.1659176875349799</v>
      </c>
      <c r="D14" s="3">
        <v>2.35748885381902</v>
      </c>
      <c r="E14" s="3">
        <v>1.9093109782641</v>
      </c>
      <c r="F14" s="3">
        <v>3.3283909769981501</v>
      </c>
      <c r="G14" s="3">
        <v>1.8914727154740001</v>
      </c>
      <c r="H14" s="3">
        <v>3.1515498782270801</v>
      </c>
      <c r="I14" s="3">
        <v>3.6967993192618498</v>
      </c>
      <c r="J14" s="3" t="e">
        <v>#N/A</v>
      </c>
      <c r="K14" s="3">
        <v>1.5765205630183901</v>
      </c>
      <c r="L14" s="3">
        <v>3.5558580932869899</v>
      </c>
      <c r="M14" s="3">
        <v>3.0948880891005501</v>
      </c>
      <c r="N14" s="3">
        <v>3.27047381071355</v>
      </c>
      <c r="O14" s="3">
        <v>1.6622545482990601</v>
      </c>
      <c r="P14" s="3">
        <v>2.57491351969517</v>
      </c>
      <c r="Q14" s="3">
        <v>4.4550913810172403</v>
      </c>
      <c r="R14" s="3">
        <v>3.4018916446835501</v>
      </c>
      <c r="S14" s="3">
        <v>2.7530545225490202</v>
      </c>
      <c r="T14" s="3">
        <v>3.1895997374162399</v>
      </c>
      <c r="U14" s="3">
        <v>2.8438107892820201</v>
      </c>
      <c r="V14" s="3" t="e">
        <v>#N/A</v>
      </c>
    </row>
    <row r="15" spans="1:22" x14ac:dyDescent="0.35">
      <c r="A15" s="2">
        <v>42172</v>
      </c>
      <c r="B15" s="3" t="e">
        <v>#N/A</v>
      </c>
      <c r="C15" s="3">
        <v>3.3780355508322799</v>
      </c>
      <c r="D15" s="3">
        <v>2.4740600024931099</v>
      </c>
      <c r="E15" s="3">
        <v>1.9917554778403701</v>
      </c>
      <c r="F15" s="3">
        <v>3.62449087798504</v>
      </c>
      <c r="G15" s="3">
        <v>2.0326875081935598</v>
      </c>
      <c r="H15" s="3">
        <v>3.2560329809767601</v>
      </c>
      <c r="I15" s="3">
        <v>3.8836162638888401</v>
      </c>
      <c r="J15" s="3" t="e">
        <v>#N/A</v>
      </c>
      <c r="K15" s="3">
        <v>1.6747483523470399</v>
      </c>
      <c r="L15" s="3">
        <v>3.91143765326101</v>
      </c>
      <c r="M15" s="3">
        <v>3.28397493516696</v>
      </c>
      <c r="N15" s="3">
        <v>3.9960365146464398</v>
      </c>
      <c r="O15" s="3">
        <v>1.7096668588250701</v>
      </c>
      <c r="P15" s="3">
        <v>2.75582203305173</v>
      </c>
      <c r="Q15" s="3">
        <v>4.6782021156282996</v>
      </c>
      <c r="R15" s="3">
        <v>3.4122610552925301</v>
      </c>
      <c r="S15" s="3">
        <v>3.0633124965193699</v>
      </c>
      <c r="T15" s="3">
        <v>3.4697129877399</v>
      </c>
      <c r="U15" s="3">
        <v>2.7628479843421001</v>
      </c>
      <c r="V15" s="3" t="e">
        <v>#N/A</v>
      </c>
    </row>
    <row r="16" spans="1:22" x14ac:dyDescent="0.35">
      <c r="A16" s="2">
        <v>42202</v>
      </c>
      <c r="B16" s="3" t="e">
        <v>#N/A</v>
      </c>
      <c r="C16" s="3">
        <v>3.5360453629784998</v>
      </c>
      <c r="D16" s="3">
        <v>2.47296445936021</v>
      </c>
      <c r="E16" s="3">
        <v>1.9007533175320299</v>
      </c>
      <c r="F16" s="3">
        <v>3.57303210067652</v>
      </c>
      <c r="G16" s="3">
        <v>2.0338537227040798</v>
      </c>
      <c r="H16" s="3">
        <v>3.2683893986633499</v>
      </c>
      <c r="I16" s="3">
        <v>4.0078229641340704</v>
      </c>
      <c r="J16" s="3" t="e">
        <v>#N/A</v>
      </c>
      <c r="K16" s="3">
        <v>1.6913977626286101</v>
      </c>
      <c r="L16" s="3">
        <v>3.8557444239640701</v>
      </c>
      <c r="M16" s="3">
        <v>3.1485990969174198</v>
      </c>
      <c r="N16" s="3">
        <v>3.3061786063529102</v>
      </c>
      <c r="O16" s="3">
        <v>1.53796708356432</v>
      </c>
      <c r="P16" s="3">
        <v>3.0581130056613701</v>
      </c>
      <c r="Q16" s="3">
        <v>4.6352944494028998</v>
      </c>
      <c r="R16" s="3">
        <v>3.4714943718376201</v>
      </c>
      <c r="S16" s="3">
        <v>3.0074584426300301</v>
      </c>
      <c r="T16" s="3">
        <v>3.51118904742777</v>
      </c>
      <c r="U16" s="3">
        <v>4.1481561947958099</v>
      </c>
      <c r="V16" s="3" t="e">
        <v>#N/A</v>
      </c>
    </row>
    <row r="17" spans="1:22" x14ac:dyDescent="0.35">
      <c r="A17" s="2">
        <v>42233</v>
      </c>
      <c r="B17" s="3" t="e">
        <v>#N/A</v>
      </c>
      <c r="C17" s="3">
        <v>3.6376539647711201</v>
      </c>
      <c r="D17" s="3">
        <v>2.63276478382548</v>
      </c>
      <c r="E17" s="3">
        <v>1.97726165969131</v>
      </c>
      <c r="F17" s="3">
        <v>3.6839764336532799</v>
      </c>
      <c r="G17" s="3">
        <v>2.29524493445955</v>
      </c>
      <c r="H17" s="3">
        <v>3.5860951781694599</v>
      </c>
      <c r="I17" s="3">
        <v>4.3494087071972896</v>
      </c>
      <c r="J17" s="3" t="e">
        <v>#N/A</v>
      </c>
      <c r="K17" s="3">
        <v>1.82274064851527</v>
      </c>
      <c r="L17" s="3">
        <v>4.09866163793673</v>
      </c>
      <c r="M17" s="3">
        <v>3.3484501578641699</v>
      </c>
      <c r="N17" s="3">
        <v>4.0103290233532798</v>
      </c>
      <c r="O17" s="3">
        <v>1.5542298186899799</v>
      </c>
      <c r="P17" s="3">
        <v>3.2118038104534601</v>
      </c>
      <c r="Q17" s="3">
        <v>4.8157653245193197</v>
      </c>
      <c r="R17" s="3">
        <v>3.5883201353949801</v>
      </c>
      <c r="S17" s="3">
        <v>3.1996760223132101</v>
      </c>
      <c r="T17" s="3">
        <v>3.7176169346346599</v>
      </c>
      <c r="U17" s="3">
        <v>3.9559795796046799</v>
      </c>
      <c r="V17" s="3" t="e">
        <v>#N/A</v>
      </c>
    </row>
    <row r="18" spans="1:22" x14ac:dyDescent="0.35">
      <c r="A18" s="2">
        <v>42264</v>
      </c>
      <c r="B18" s="3" t="e">
        <v>#N/A</v>
      </c>
      <c r="C18" s="3">
        <v>3.6064776380487902</v>
      </c>
      <c r="D18" s="3">
        <v>2.7390540181065002</v>
      </c>
      <c r="E18" s="3">
        <v>2.0332034425990799</v>
      </c>
      <c r="F18" s="3">
        <v>3.5463204498963301</v>
      </c>
      <c r="G18" s="3">
        <v>2.4908405144558499</v>
      </c>
      <c r="H18" s="3">
        <v>3.3132973862211501</v>
      </c>
      <c r="I18" s="3">
        <v>4.2154637734011304</v>
      </c>
      <c r="J18" s="3" t="e">
        <v>#N/A</v>
      </c>
      <c r="K18" s="3">
        <v>1.79717776272454</v>
      </c>
      <c r="L18" s="3">
        <v>4.1707473419447503</v>
      </c>
      <c r="M18" s="3">
        <v>3.3524113326770499</v>
      </c>
      <c r="N18" s="3">
        <v>3.30352592678621</v>
      </c>
      <c r="O18" s="3">
        <v>1.6781613244204301</v>
      </c>
      <c r="P18" s="3">
        <v>3.4113087928376302</v>
      </c>
      <c r="Q18" s="3">
        <v>4.9617770346948697</v>
      </c>
      <c r="R18" s="3">
        <v>3.6144235541851399</v>
      </c>
      <c r="S18" s="3">
        <v>3.3844644443070901</v>
      </c>
      <c r="T18" s="3">
        <v>4.0535464902145701</v>
      </c>
      <c r="U18" s="3">
        <v>3.6059652037780698</v>
      </c>
      <c r="V18" s="3" t="e">
        <v>#N/A</v>
      </c>
    </row>
    <row r="19" spans="1:22" x14ac:dyDescent="0.35">
      <c r="A19" s="2">
        <v>42293</v>
      </c>
      <c r="B19" s="3" t="e">
        <v>#N/A</v>
      </c>
      <c r="C19" s="3">
        <v>3.7195187219528698</v>
      </c>
      <c r="D19" s="3">
        <v>2.6111266890542102</v>
      </c>
      <c r="E19" s="3">
        <v>1.99029194756113</v>
      </c>
      <c r="F19" s="3">
        <v>3.6758408115639898</v>
      </c>
      <c r="G19" s="3">
        <v>2.4030289858953902</v>
      </c>
      <c r="H19" s="3">
        <v>3.2366875677010198</v>
      </c>
      <c r="I19" s="3">
        <v>4.1179438535048201</v>
      </c>
      <c r="J19" s="3" t="e">
        <v>#N/A</v>
      </c>
      <c r="K19" s="3">
        <v>1.7198835248528599</v>
      </c>
      <c r="L19" s="3">
        <v>4.0531914441436596</v>
      </c>
      <c r="M19" s="3">
        <v>3.24861361788119</v>
      </c>
      <c r="N19" s="3">
        <v>2.8855669707653999</v>
      </c>
      <c r="O19" s="3">
        <v>1.6454535073194001</v>
      </c>
      <c r="P19" s="3">
        <v>3.17887791743179</v>
      </c>
      <c r="Q19" s="3">
        <v>4.8262956953372198</v>
      </c>
      <c r="R19" s="3">
        <v>3.5672991401388501</v>
      </c>
      <c r="S19" s="3">
        <v>3.1998832291087602</v>
      </c>
      <c r="T19" s="3">
        <v>3.8348708339682598</v>
      </c>
      <c r="U19" s="3">
        <v>3.02964857633873</v>
      </c>
      <c r="V19" s="3">
        <v>4.2942004761369104</v>
      </c>
    </row>
    <row r="20" spans="1:22" x14ac:dyDescent="0.35">
      <c r="A20" s="2">
        <v>42325</v>
      </c>
      <c r="B20" s="3" t="e">
        <v>#N/A</v>
      </c>
      <c r="C20" s="3">
        <v>3.7402618849925999</v>
      </c>
      <c r="D20" s="3">
        <v>2.5767252038945299</v>
      </c>
      <c r="E20" s="3">
        <v>2.0876006012374502</v>
      </c>
      <c r="F20" s="3">
        <v>3.8814560671336702</v>
      </c>
      <c r="G20" s="3">
        <v>2.33868649286853</v>
      </c>
      <c r="H20" s="3">
        <v>3.3298242844355599</v>
      </c>
      <c r="I20" s="3">
        <v>4.16931998533554</v>
      </c>
      <c r="J20" s="3" t="e">
        <v>#N/A</v>
      </c>
      <c r="K20" s="3">
        <v>1.88937795773338</v>
      </c>
      <c r="L20" s="3">
        <v>3.9825867300937299</v>
      </c>
      <c r="M20" s="3">
        <v>3.3307624451850399</v>
      </c>
      <c r="N20" s="3">
        <v>3.1604901910070402</v>
      </c>
      <c r="O20" s="3">
        <v>1.74480786296571</v>
      </c>
      <c r="P20" s="3">
        <v>3.2498516999305802</v>
      </c>
      <c r="Q20" s="3">
        <v>5.2200709717081297</v>
      </c>
      <c r="R20" s="3">
        <v>3.63866331050989</v>
      </c>
      <c r="S20" s="3">
        <v>3.1584148661553901</v>
      </c>
      <c r="T20" s="3">
        <v>4.4543578284693099</v>
      </c>
      <c r="U20" s="3">
        <v>3.19002446428247</v>
      </c>
      <c r="V20" s="3">
        <v>4.7587853659324804</v>
      </c>
    </row>
    <row r="21" spans="1:22" x14ac:dyDescent="0.35">
      <c r="A21" s="2">
        <v>42355</v>
      </c>
      <c r="B21" s="3" t="e">
        <v>#N/A</v>
      </c>
      <c r="C21" s="3">
        <v>3.7430444332593802</v>
      </c>
      <c r="D21" s="3">
        <v>2.4972607263977502</v>
      </c>
      <c r="E21" s="3">
        <v>1.9652011169716801</v>
      </c>
      <c r="F21" s="3">
        <v>4.1243242043299801</v>
      </c>
      <c r="G21" s="3">
        <v>2.6822579978763699</v>
      </c>
      <c r="H21" s="3">
        <v>3.2972510269795601</v>
      </c>
      <c r="I21" s="3">
        <v>4.18185278924968</v>
      </c>
      <c r="J21" s="3" t="e">
        <v>#N/A</v>
      </c>
      <c r="K21" s="3">
        <v>1.9066899256164</v>
      </c>
      <c r="L21" s="3">
        <v>4.0196812208806598</v>
      </c>
      <c r="M21" s="3">
        <v>3.4956824297542801</v>
      </c>
      <c r="N21" s="3">
        <v>2.89212483833645</v>
      </c>
      <c r="O21" s="3">
        <v>1.7177768528286399</v>
      </c>
      <c r="P21" s="3">
        <v>3.27760258992762</v>
      </c>
      <c r="Q21" s="3">
        <v>5.6886307053865899</v>
      </c>
      <c r="R21" s="3">
        <v>3.8616941383813699</v>
      </c>
      <c r="S21" s="3">
        <v>3.5241166906541399</v>
      </c>
      <c r="T21" s="3">
        <v>4.2302927537167498</v>
      </c>
      <c r="U21" s="3">
        <v>2.7847019661604402</v>
      </c>
      <c r="V21" s="3">
        <v>4.6050056359282499</v>
      </c>
    </row>
    <row r="22" spans="1:22" x14ac:dyDescent="0.35">
      <c r="A22" s="2">
        <v>42384</v>
      </c>
      <c r="B22" s="3" t="e">
        <v>#N/A</v>
      </c>
      <c r="C22" s="3">
        <v>4.0605441452487101</v>
      </c>
      <c r="D22" s="3">
        <v>2.5316515232537902</v>
      </c>
      <c r="E22" s="3">
        <v>2.1241938907098299</v>
      </c>
      <c r="F22" s="3">
        <v>4.3126924967721898</v>
      </c>
      <c r="G22" s="3">
        <v>2.9204538946071699</v>
      </c>
      <c r="H22" s="3">
        <v>3.3660149057184001</v>
      </c>
      <c r="I22" s="3">
        <v>4.61372359480547</v>
      </c>
      <c r="J22" s="3">
        <v>2.2152256421802399</v>
      </c>
      <c r="K22" s="3">
        <v>2.0575792823074299</v>
      </c>
      <c r="L22" s="3">
        <v>4.8644741474138602</v>
      </c>
      <c r="M22" s="3">
        <v>3.8091145769437502</v>
      </c>
      <c r="N22" s="3">
        <v>2.8647289209870199</v>
      </c>
      <c r="O22" s="3">
        <v>1.78421548997246</v>
      </c>
      <c r="P22" s="3">
        <v>3.2813053230097902</v>
      </c>
      <c r="Q22" s="3">
        <v>6.0882499239157504</v>
      </c>
      <c r="R22" s="3">
        <v>3.8975928663828801</v>
      </c>
      <c r="S22" s="3">
        <v>3.66665378374499</v>
      </c>
      <c r="T22" s="3">
        <v>4.7115053779576499</v>
      </c>
      <c r="U22" s="3" t="e">
        <v>#N/A</v>
      </c>
      <c r="V22" s="3">
        <v>5.3123729790977201</v>
      </c>
    </row>
    <row r="23" spans="1:22" x14ac:dyDescent="0.35">
      <c r="A23" s="2">
        <v>42417</v>
      </c>
      <c r="B23" s="3" t="e">
        <v>#N/A</v>
      </c>
      <c r="C23" s="3">
        <v>3.6942068482038102</v>
      </c>
      <c r="D23" s="3">
        <v>2.3940393648965199</v>
      </c>
      <c r="E23" s="3">
        <v>1.9992180696316699</v>
      </c>
      <c r="F23" s="3">
        <v>4.0329239989556296</v>
      </c>
      <c r="G23" s="3">
        <v>2.50964837053372</v>
      </c>
      <c r="H23" s="3">
        <v>3.2195382998992499</v>
      </c>
      <c r="I23" s="3">
        <v>4.3396042295030099</v>
      </c>
      <c r="J23" s="3">
        <v>2.1468959642798402</v>
      </c>
      <c r="K23" s="3">
        <v>1.9747875574936899</v>
      </c>
      <c r="L23" s="3">
        <v>4.2547212660434699</v>
      </c>
      <c r="M23" s="3">
        <v>3.5191721142250301</v>
      </c>
      <c r="N23" s="3">
        <v>2.7553078906373401</v>
      </c>
      <c r="O23" s="3">
        <v>1.8506564398770899</v>
      </c>
      <c r="P23" s="3">
        <v>3.32047615625677</v>
      </c>
      <c r="Q23" s="3">
        <v>5.3076421526610096</v>
      </c>
      <c r="R23" s="3">
        <v>3.6849344408181901</v>
      </c>
      <c r="S23" s="3">
        <v>3.5707144879580102</v>
      </c>
      <c r="T23" s="3">
        <v>4.5477401050614903</v>
      </c>
      <c r="U23" s="3" t="e">
        <v>#N/A</v>
      </c>
      <c r="V23" s="3">
        <v>5.2419533705102097</v>
      </c>
    </row>
    <row r="24" spans="1:22" x14ac:dyDescent="0.35">
      <c r="A24" s="2">
        <v>42446</v>
      </c>
      <c r="B24" s="3" t="e">
        <v>#N/A</v>
      </c>
      <c r="C24" s="3">
        <v>3.4420388770496801</v>
      </c>
      <c r="D24" s="3">
        <v>2.33599210435561</v>
      </c>
      <c r="E24" s="3">
        <v>1.8161890993201399</v>
      </c>
      <c r="F24" s="3">
        <v>3.7102025430498702</v>
      </c>
      <c r="G24" s="3">
        <v>2.1113113046280101</v>
      </c>
      <c r="H24" s="3">
        <v>3.09274898380658</v>
      </c>
      <c r="I24" s="3">
        <v>4.1060997050421904</v>
      </c>
      <c r="J24" s="3">
        <v>2.0791822432704699</v>
      </c>
      <c r="K24" s="3">
        <v>1.90726139810071</v>
      </c>
      <c r="L24" s="3">
        <v>3.2492295482953999</v>
      </c>
      <c r="M24" s="3">
        <v>3.2696652856425001</v>
      </c>
      <c r="N24" s="3">
        <v>3.2866642306207101</v>
      </c>
      <c r="O24" s="3">
        <v>1.7702300090638099</v>
      </c>
      <c r="P24" s="3">
        <v>3.0165946451697501</v>
      </c>
      <c r="Q24" s="3">
        <v>4.1970845584960603</v>
      </c>
      <c r="R24" s="3">
        <v>3.4134747531978702</v>
      </c>
      <c r="S24" s="3">
        <v>3.16091234907553</v>
      </c>
      <c r="T24" s="3">
        <v>3.94232186949972</v>
      </c>
      <c r="U24" s="3">
        <v>2.6835894005668601</v>
      </c>
      <c r="V24" s="3">
        <v>4.6233702405664703</v>
      </c>
    </row>
    <row r="25" spans="1:22" x14ac:dyDescent="0.35">
      <c r="A25" s="2">
        <v>42475</v>
      </c>
      <c r="B25" s="3" t="e">
        <v>#N/A</v>
      </c>
      <c r="C25" s="3">
        <v>3.4808340973517402</v>
      </c>
      <c r="D25" s="3">
        <v>2.4090128132093298</v>
      </c>
      <c r="E25" s="3">
        <v>1.77288792722884</v>
      </c>
      <c r="F25" s="3">
        <v>3.6320372736394999</v>
      </c>
      <c r="G25" s="3">
        <v>1.9798022198678999</v>
      </c>
      <c r="H25" s="3">
        <v>3.0362324348249601</v>
      </c>
      <c r="I25" s="3">
        <v>4.23596329723292</v>
      </c>
      <c r="J25" s="3">
        <v>2.0511412534680802</v>
      </c>
      <c r="K25" s="3">
        <v>1.89856809675177</v>
      </c>
      <c r="L25" s="3">
        <v>3.0858728141264802</v>
      </c>
      <c r="M25" s="3">
        <v>3.1960827410479302</v>
      </c>
      <c r="N25" s="3">
        <v>3.2386300243108801</v>
      </c>
      <c r="O25" s="3">
        <v>1.7131869153868</v>
      </c>
      <c r="P25" s="3">
        <v>2.82322169829333</v>
      </c>
      <c r="Q25" s="3">
        <v>4.2450911355538103</v>
      </c>
      <c r="R25" s="3">
        <v>3.4246529365588998</v>
      </c>
      <c r="S25" s="3">
        <v>3.15797891391232</v>
      </c>
      <c r="T25" s="3">
        <v>3.8556219329716499</v>
      </c>
      <c r="U25" s="3">
        <v>3.14724422080449</v>
      </c>
      <c r="V25" s="3">
        <v>4.52908000169991</v>
      </c>
    </row>
    <row r="26" spans="1:22" x14ac:dyDescent="0.35">
      <c r="A26" s="2">
        <v>42507</v>
      </c>
      <c r="B26" s="3" t="e">
        <v>#N/A</v>
      </c>
      <c r="C26" s="3">
        <v>3.2772755981233299</v>
      </c>
      <c r="D26" s="3">
        <v>2.4813042637668499</v>
      </c>
      <c r="E26" s="3">
        <v>1.73352564774175</v>
      </c>
      <c r="F26" s="3">
        <v>3.8069398673904602</v>
      </c>
      <c r="G26" s="3">
        <v>1.6924182092809299</v>
      </c>
      <c r="H26" s="3">
        <v>3.2221354250034002</v>
      </c>
      <c r="I26" s="3">
        <v>4.5365158252540896</v>
      </c>
      <c r="J26" s="3">
        <v>2.07723627691235</v>
      </c>
      <c r="K26" s="3">
        <v>1.99385657427179</v>
      </c>
      <c r="L26" s="3">
        <v>3.3608071861454798</v>
      </c>
      <c r="M26" s="3">
        <v>3.4002024863274598</v>
      </c>
      <c r="N26" s="3">
        <v>2.3560537308750602</v>
      </c>
      <c r="O26" s="3">
        <v>1.69031078811346</v>
      </c>
      <c r="P26" s="3">
        <v>3.0257568077738899</v>
      </c>
      <c r="Q26" s="3">
        <v>4.3010491249798903</v>
      </c>
      <c r="R26" s="3">
        <v>3.39765186805952</v>
      </c>
      <c r="S26" s="3">
        <v>3.47816960335473</v>
      </c>
      <c r="T26" s="3">
        <v>4.2039616946244296</v>
      </c>
      <c r="U26" s="3">
        <v>3.1225093059004601</v>
      </c>
      <c r="V26" s="3">
        <v>4.1384158852597199</v>
      </c>
    </row>
    <row r="27" spans="1:22" x14ac:dyDescent="0.35">
      <c r="A27" s="2">
        <v>42538</v>
      </c>
      <c r="B27" s="3" t="e">
        <v>#N/A</v>
      </c>
      <c r="C27" s="3">
        <v>3.25989540417901</v>
      </c>
      <c r="D27" s="3">
        <v>2.3766010283033099</v>
      </c>
      <c r="E27" s="3">
        <v>1.6790820728257001</v>
      </c>
      <c r="F27" s="3">
        <v>3.93404441754884</v>
      </c>
      <c r="G27" s="3">
        <v>1.8117220544533299</v>
      </c>
      <c r="H27" s="3">
        <v>3.1102132479003299</v>
      </c>
      <c r="I27" s="3">
        <v>4.2253434326288399</v>
      </c>
      <c r="J27" s="3">
        <v>2.1370522691691001</v>
      </c>
      <c r="K27" s="3">
        <v>1.9879372813893501</v>
      </c>
      <c r="L27" s="3">
        <v>3.45663343874052</v>
      </c>
      <c r="M27" s="3">
        <v>3.1843818636069101</v>
      </c>
      <c r="N27" s="3">
        <v>2.72675923679299</v>
      </c>
      <c r="O27" s="3">
        <v>1.6155434107975599</v>
      </c>
      <c r="P27" s="3">
        <v>2.6965323775767001</v>
      </c>
      <c r="Q27" s="3">
        <v>4.27164876486514</v>
      </c>
      <c r="R27" s="3">
        <v>3.3461148302913801</v>
      </c>
      <c r="S27" s="3">
        <v>3.63977515425848</v>
      </c>
      <c r="T27" s="3">
        <v>4.0535390541824503</v>
      </c>
      <c r="U27" s="3">
        <v>3.2552239561672698</v>
      </c>
      <c r="V27" s="3">
        <v>4.0993327882474402</v>
      </c>
    </row>
    <row r="28" spans="1:22" x14ac:dyDescent="0.35">
      <c r="A28" s="2">
        <v>42566</v>
      </c>
      <c r="B28" s="3">
        <v>2.1814077444817501</v>
      </c>
      <c r="C28" s="3">
        <v>2.8936965371505901</v>
      </c>
      <c r="D28" s="3">
        <v>2.2256929696905301</v>
      </c>
      <c r="E28" s="3">
        <v>1.62812183705067</v>
      </c>
      <c r="F28" s="3">
        <v>3.6818979164682899</v>
      </c>
      <c r="G28" s="3">
        <v>1.8599027203487499</v>
      </c>
      <c r="H28" s="3">
        <v>2.9966053264780199</v>
      </c>
      <c r="I28" s="3">
        <v>4.0789353685795504</v>
      </c>
      <c r="J28" s="3">
        <v>2.0651010289130101</v>
      </c>
      <c r="K28" s="3">
        <v>1.9236337909066299</v>
      </c>
      <c r="L28" s="3">
        <v>3.0142285693306601</v>
      </c>
      <c r="M28" s="3">
        <v>2.9908597885630299</v>
      </c>
      <c r="N28" s="3">
        <v>2.9402368751071499</v>
      </c>
      <c r="O28" s="3">
        <v>1.5490866485281001</v>
      </c>
      <c r="P28" s="3">
        <v>2.4804339927644299</v>
      </c>
      <c r="Q28" s="3">
        <v>4.0770864992632996</v>
      </c>
      <c r="R28" s="3">
        <v>3.2025244347216399</v>
      </c>
      <c r="S28" s="3">
        <v>3.32965253216903</v>
      </c>
      <c r="T28" s="3">
        <v>3.89702851998904</v>
      </c>
      <c r="U28" s="3">
        <v>3.12288487701016</v>
      </c>
      <c r="V28" s="3">
        <v>4.1763592647348498</v>
      </c>
    </row>
    <row r="29" spans="1:22" x14ac:dyDescent="0.35">
      <c r="A29" s="2">
        <v>42599</v>
      </c>
      <c r="B29" s="3">
        <v>2.1696602655587598</v>
      </c>
      <c r="C29" s="3">
        <v>2.88279123547062</v>
      </c>
      <c r="D29" s="3">
        <v>2.1641450465820902</v>
      </c>
      <c r="E29" s="3">
        <v>1.6051456957782899</v>
      </c>
      <c r="F29" s="3">
        <v>3.5050159001234298</v>
      </c>
      <c r="G29" s="3">
        <v>1.4487081527578001</v>
      </c>
      <c r="H29" s="3">
        <v>2.9354143598273801</v>
      </c>
      <c r="I29" s="3">
        <v>4.0315236801105501</v>
      </c>
      <c r="J29" s="3">
        <v>2.0269528398991099</v>
      </c>
      <c r="K29" s="3">
        <v>1.88678820317253</v>
      </c>
      <c r="L29" s="3">
        <v>2.9806930887396699</v>
      </c>
      <c r="M29" s="3">
        <v>2.98182831949073</v>
      </c>
      <c r="N29" s="3">
        <v>2.9622299975438202</v>
      </c>
      <c r="O29" s="3">
        <v>1.5434806250917501</v>
      </c>
      <c r="P29" s="3">
        <v>2.3322310549119201</v>
      </c>
      <c r="Q29" s="3">
        <v>3.6143188749641699</v>
      </c>
      <c r="R29" s="3">
        <v>3.1409412826160001</v>
      </c>
      <c r="S29" s="3">
        <v>3.4221642438723499</v>
      </c>
      <c r="T29" s="3">
        <v>3.7362828346861998</v>
      </c>
      <c r="U29" s="3">
        <v>3.1048158543372599</v>
      </c>
      <c r="V29" s="3">
        <v>4.4944318782681503</v>
      </c>
    </row>
    <row r="30" spans="1:22" x14ac:dyDescent="0.35">
      <c r="A30" s="2">
        <v>42629</v>
      </c>
      <c r="B30" s="3">
        <v>2.2611991999075598</v>
      </c>
      <c r="C30" s="3">
        <v>3.1099542787694001</v>
      </c>
      <c r="D30" s="3">
        <v>2.2631283220079501</v>
      </c>
      <c r="E30" s="3">
        <v>1.6810120959146999</v>
      </c>
      <c r="F30" s="3">
        <v>3.6326552745165599</v>
      </c>
      <c r="G30" s="3">
        <v>1.5509695948703399</v>
      </c>
      <c r="H30" s="3">
        <v>2.9777991501423902</v>
      </c>
      <c r="I30" s="3">
        <v>4.1915547385484899</v>
      </c>
      <c r="J30" s="3">
        <v>2.13176132181579</v>
      </c>
      <c r="K30" s="3">
        <v>1.9266884731845699</v>
      </c>
      <c r="L30" s="3">
        <v>3.18530084219748</v>
      </c>
      <c r="M30" s="3">
        <v>3.1389667739111</v>
      </c>
      <c r="N30" s="3">
        <v>3.3428007106985</v>
      </c>
      <c r="O30" s="3">
        <v>1.52569252940205</v>
      </c>
      <c r="P30" s="3">
        <v>2.27162205088033</v>
      </c>
      <c r="Q30" s="3">
        <v>3.9173108825674401</v>
      </c>
      <c r="R30" s="3">
        <v>3.2985990146859101</v>
      </c>
      <c r="S30" s="3">
        <v>3.6137362848474601</v>
      </c>
      <c r="T30" s="3">
        <v>3.68677146082804</v>
      </c>
      <c r="U30" s="3">
        <v>3.2893424141555698</v>
      </c>
      <c r="V30" s="3">
        <v>4.65766096999669</v>
      </c>
    </row>
    <row r="31" spans="1:22" x14ac:dyDescent="0.35">
      <c r="A31" s="2">
        <v>42660</v>
      </c>
      <c r="B31" s="3">
        <v>2.30614638128595</v>
      </c>
      <c r="C31" s="3">
        <v>2.7541201654183598</v>
      </c>
      <c r="D31" s="3">
        <v>2.24877731312163</v>
      </c>
      <c r="E31" s="3">
        <v>1.7011218264233401</v>
      </c>
      <c r="F31" s="3">
        <v>3.5102335573194301</v>
      </c>
      <c r="G31" s="3">
        <v>1.59044126933421</v>
      </c>
      <c r="H31" s="3">
        <v>2.9673036617916799</v>
      </c>
      <c r="I31" s="3">
        <v>4.0413053107851598</v>
      </c>
      <c r="J31" s="3">
        <v>2.1000459527256101</v>
      </c>
      <c r="K31" s="3">
        <v>1.9286037449790501</v>
      </c>
      <c r="L31" s="3">
        <v>2.9298716452695701</v>
      </c>
      <c r="M31" s="3">
        <v>3.28808796864418</v>
      </c>
      <c r="N31" s="3">
        <v>3.0049585254273099</v>
      </c>
      <c r="O31" s="3">
        <v>1.57586973435572</v>
      </c>
      <c r="P31" s="3">
        <v>2.2936196773240298</v>
      </c>
      <c r="Q31" s="3">
        <v>3.9137674778050999</v>
      </c>
      <c r="R31" s="3">
        <v>3.33467693693945</v>
      </c>
      <c r="S31" s="3">
        <v>3.64272905878367</v>
      </c>
      <c r="T31" s="3">
        <v>3.78685580819345</v>
      </c>
      <c r="U31" s="3">
        <v>2.6187733189106801</v>
      </c>
      <c r="V31" s="3">
        <v>4.9973964364466301</v>
      </c>
    </row>
    <row r="32" spans="1:22" x14ac:dyDescent="0.35">
      <c r="A32" s="2">
        <v>42691</v>
      </c>
      <c r="B32" s="3">
        <v>2.20291985604764</v>
      </c>
      <c r="C32" s="3">
        <v>2.7069311946396399</v>
      </c>
      <c r="D32" s="3">
        <v>2.4307169135392201</v>
      </c>
      <c r="E32" s="3">
        <v>1.76008541294091</v>
      </c>
      <c r="F32" s="3">
        <v>3.4446284319098801</v>
      </c>
      <c r="G32" s="3">
        <v>1.9835360791852701</v>
      </c>
      <c r="H32" s="3">
        <v>3.04371075288446</v>
      </c>
      <c r="I32" s="3">
        <v>4.2333548805780996</v>
      </c>
      <c r="J32" s="3">
        <v>2.29278875495732</v>
      </c>
      <c r="K32" s="3">
        <v>2.0035503252973501</v>
      </c>
      <c r="L32" s="3">
        <v>3.1648867691505198</v>
      </c>
      <c r="M32" s="3">
        <v>3.34683576269981</v>
      </c>
      <c r="N32" s="3">
        <v>2.93423311990058</v>
      </c>
      <c r="O32" s="3">
        <v>1.71862433194898</v>
      </c>
      <c r="P32" s="3">
        <v>2.3612827958793798</v>
      </c>
      <c r="Q32" s="3">
        <v>4.1496385316001199</v>
      </c>
      <c r="R32" s="3">
        <v>3.3210974772692001</v>
      </c>
      <c r="S32" s="3">
        <v>3.78083511707398</v>
      </c>
      <c r="T32" s="3">
        <v>3.87068328892581</v>
      </c>
      <c r="U32" s="3">
        <v>2.6338156140226801</v>
      </c>
      <c r="V32" s="3">
        <v>4.2182447930203502</v>
      </c>
    </row>
    <row r="33" spans="1:22" x14ac:dyDescent="0.35">
      <c r="A33" s="2">
        <v>42720</v>
      </c>
      <c r="B33" s="3">
        <v>2.2789822113157499</v>
      </c>
      <c r="C33" s="3">
        <v>2.8802066212078801</v>
      </c>
      <c r="D33" s="3">
        <v>2.4859176999063299</v>
      </c>
      <c r="E33" s="3">
        <v>1.7661870478272099</v>
      </c>
      <c r="F33" s="3">
        <v>3.0758802689109102</v>
      </c>
      <c r="G33" s="3">
        <v>2.2039052879121499</v>
      </c>
      <c r="H33" s="3">
        <v>3.0165171194647602</v>
      </c>
      <c r="I33" s="3">
        <v>4.14792243247906</v>
      </c>
      <c r="J33" s="3">
        <v>2.38284145827238</v>
      </c>
      <c r="K33" s="3">
        <v>1.9415663379408601</v>
      </c>
      <c r="L33" s="3">
        <v>3.5931534031918302</v>
      </c>
      <c r="M33" s="3">
        <v>3.3762573934721898</v>
      </c>
      <c r="N33" s="3">
        <v>2.85507827577969</v>
      </c>
      <c r="O33" s="3">
        <v>1.6822225682893399</v>
      </c>
      <c r="P33" s="3">
        <v>2.40592195731818</v>
      </c>
      <c r="Q33" s="3">
        <v>3.9609028140871798</v>
      </c>
      <c r="R33" s="3">
        <v>3.2536857591006898</v>
      </c>
      <c r="S33" s="3">
        <v>3.7909143740479001</v>
      </c>
      <c r="T33" s="3">
        <v>4.1369359874592302</v>
      </c>
      <c r="U33" s="3">
        <v>2.9062129360116602</v>
      </c>
      <c r="V33" s="3">
        <v>3.89082145041814</v>
      </c>
    </row>
    <row r="34" spans="1:22" x14ac:dyDescent="0.35">
      <c r="A34" s="2">
        <v>42752</v>
      </c>
      <c r="B34" s="3">
        <v>2.3070710295826098</v>
      </c>
      <c r="C34" s="3">
        <v>2.9420005360633299</v>
      </c>
      <c r="D34" s="3">
        <v>2.4585960520640699</v>
      </c>
      <c r="E34" s="3">
        <v>1.6828683081329401</v>
      </c>
      <c r="F34" s="3">
        <v>2.8731037628392802</v>
      </c>
      <c r="G34" s="3">
        <v>2.2038302430115402</v>
      </c>
      <c r="H34" s="3">
        <v>3.0150165350098299</v>
      </c>
      <c r="I34" s="3">
        <v>4.1982362538935201</v>
      </c>
      <c r="J34" s="3">
        <v>2.38285885716218</v>
      </c>
      <c r="K34" s="3">
        <v>1.95493496487953</v>
      </c>
      <c r="L34" s="3">
        <v>3.3505006689844801</v>
      </c>
      <c r="M34" s="3">
        <v>3.1552574526887098</v>
      </c>
      <c r="N34" s="3">
        <v>2.9167182494489499</v>
      </c>
      <c r="O34" s="3">
        <v>1.6608793025209401</v>
      </c>
      <c r="P34" s="3">
        <v>2.3570103269490699</v>
      </c>
      <c r="Q34" s="3">
        <v>3.6989764903331501</v>
      </c>
      <c r="R34" s="3">
        <v>3.1708621742282399</v>
      </c>
      <c r="S34" s="3">
        <v>3.6746794409179699</v>
      </c>
      <c r="T34" s="3">
        <v>3.9872428487137901</v>
      </c>
      <c r="U34" s="3">
        <v>2.8779573889021899</v>
      </c>
      <c r="V34" s="3">
        <v>3.82865718924876</v>
      </c>
    </row>
    <row r="35" spans="1:22" x14ac:dyDescent="0.35">
      <c r="A35" s="2">
        <v>42783</v>
      </c>
      <c r="B35" s="3">
        <v>2.3306679916217501</v>
      </c>
      <c r="C35" s="3">
        <v>2.7625215001552199</v>
      </c>
      <c r="D35" s="3">
        <v>2.43035077752489</v>
      </c>
      <c r="E35" s="3">
        <v>1.6430239389044901</v>
      </c>
      <c r="F35" s="3">
        <v>2.6191874617357001</v>
      </c>
      <c r="G35" s="3">
        <v>1.9819816233429299</v>
      </c>
      <c r="H35" s="3">
        <v>2.97325093281369</v>
      </c>
      <c r="I35" s="3">
        <v>4.0709110149791998</v>
      </c>
      <c r="J35" s="3">
        <v>2.3769274610656099</v>
      </c>
      <c r="K35" s="3">
        <v>1.9328518583148999</v>
      </c>
      <c r="L35" s="3">
        <v>3.31815526873272</v>
      </c>
      <c r="M35" s="3">
        <v>3.1656591715800899</v>
      </c>
      <c r="N35" s="3">
        <v>3.0741073716859302</v>
      </c>
      <c r="O35" s="3">
        <v>1.5982912410880801</v>
      </c>
      <c r="P35" s="3">
        <v>2.24090422027</v>
      </c>
      <c r="Q35" s="3">
        <v>3.7247364154762401</v>
      </c>
      <c r="R35" s="3">
        <v>3.1043520290364102</v>
      </c>
      <c r="S35" s="3">
        <v>3.4892645904130499</v>
      </c>
      <c r="T35" s="3">
        <v>4.0486547456581699</v>
      </c>
      <c r="U35" s="3">
        <v>3.0555663774770299</v>
      </c>
      <c r="V35" s="3">
        <v>3.7622985000747802</v>
      </c>
    </row>
    <row r="36" spans="1:22" x14ac:dyDescent="0.35">
      <c r="A36" s="2">
        <v>42811</v>
      </c>
      <c r="B36" s="3">
        <v>2.3067432509076902</v>
      </c>
      <c r="C36" s="3">
        <v>2.6407864267267298</v>
      </c>
      <c r="D36" s="3">
        <v>2.4256885527710899</v>
      </c>
      <c r="E36" s="3">
        <v>1.63853808504665</v>
      </c>
      <c r="F36" s="3">
        <v>2.3601520644671101</v>
      </c>
      <c r="G36" s="3">
        <v>2.1375872280280701</v>
      </c>
      <c r="H36" s="3">
        <v>2.9484578407957098</v>
      </c>
      <c r="I36" s="3">
        <v>4.0813397180580004</v>
      </c>
      <c r="J36" s="3">
        <v>2.3721527464043599</v>
      </c>
      <c r="K36" s="3">
        <v>1.86638642799833</v>
      </c>
      <c r="L36" s="3">
        <v>3.6343308778012</v>
      </c>
      <c r="M36" s="3">
        <v>3.12570567291269</v>
      </c>
      <c r="N36" s="3">
        <v>2.9753131844425802</v>
      </c>
      <c r="O36" s="3">
        <v>1.54784383746729</v>
      </c>
      <c r="P36" s="3">
        <v>2.1895725387954998</v>
      </c>
      <c r="Q36" s="3">
        <v>3.85666512334892</v>
      </c>
      <c r="R36" s="3">
        <v>3.1567142470988299</v>
      </c>
      <c r="S36" s="3">
        <v>3.5267135537233898</v>
      </c>
      <c r="T36" s="3">
        <v>4.1846782273263603</v>
      </c>
      <c r="U36" s="3">
        <v>2.9990710541441001</v>
      </c>
      <c r="V36" s="3">
        <v>3.9702016138771801</v>
      </c>
    </row>
    <row r="37" spans="1:22" x14ac:dyDescent="0.35">
      <c r="A37" s="2">
        <v>42842</v>
      </c>
      <c r="B37" s="3">
        <v>2.26491440744259</v>
      </c>
      <c r="C37" s="3">
        <v>2.4410456734777002</v>
      </c>
      <c r="D37" s="3">
        <v>2.4748353122264599</v>
      </c>
      <c r="E37" s="3">
        <v>1.59952553738935</v>
      </c>
      <c r="F37" s="3">
        <v>2.54217155468177</v>
      </c>
      <c r="G37" s="3">
        <v>2.0661599930639101</v>
      </c>
      <c r="H37" s="3">
        <v>3.0090981906990999</v>
      </c>
      <c r="I37" s="3">
        <v>4.1575920381205904</v>
      </c>
      <c r="J37" s="3">
        <v>2.39299579195644</v>
      </c>
      <c r="K37" s="3">
        <v>1.9417828339085299</v>
      </c>
      <c r="L37" s="3">
        <v>3.65195173254549</v>
      </c>
      <c r="M37" s="3">
        <v>3.1065975956129899</v>
      </c>
      <c r="N37" s="3">
        <v>2.6176195560092399</v>
      </c>
      <c r="O37" s="3">
        <v>1.57415557460975</v>
      </c>
      <c r="P37" s="3">
        <v>2.2743846640763801</v>
      </c>
      <c r="Q37" s="3">
        <v>3.8887420699570598</v>
      </c>
      <c r="R37" s="3">
        <v>3.1341998591778402</v>
      </c>
      <c r="S37" s="3">
        <v>3.6268279505735399</v>
      </c>
      <c r="T37" s="3">
        <v>4.0646912953079299</v>
      </c>
      <c r="U37" s="3">
        <v>2.6839972151178602</v>
      </c>
      <c r="V37" s="3">
        <v>4.0100578463805201</v>
      </c>
    </row>
    <row r="38" spans="1:22" x14ac:dyDescent="0.35">
      <c r="A38" s="2">
        <v>42872</v>
      </c>
      <c r="B38" s="3">
        <v>2.2443694084160102</v>
      </c>
      <c r="C38" s="3">
        <v>2.48429398814601</v>
      </c>
      <c r="D38" s="3">
        <v>2.5218708437461101</v>
      </c>
      <c r="E38" s="3">
        <v>1.5633619220061401</v>
      </c>
      <c r="F38" s="3">
        <v>2.4932938727293799</v>
      </c>
      <c r="G38" s="3">
        <v>2.2450479761660298</v>
      </c>
      <c r="H38" s="3">
        <v>2.9543120486015102</v>
      </c>
      <c r="I38" s="3">
        <v>4.0714114737791798</v>
      </c>
      <c r="J38" s="3">
        <v>2.4100591658776902</v>
      </c>
      <c r="K38" s="3">
        <v>1.8231398397056899</v>
      </c>
      <c r="L38" s="3">
        <v>3.5181490330587799</v>
      </c>
      <c r="M38" s="3">
        <v>3.0566545295677598</v>
      </c>
      <c r="N38" s="3">
        <v>2.5869154606874498</v>
      </c>
      <c r="O38" s="3">
        <v>1.5727852960278801</v>
      </c>
      <c r="P38" s="3">
        <v>2.2136530058027</v>
      </c>
      <c r="Q38" s="3">
        <v>3.87662330503011</v>
      </c>
      <c r="R38" s="3">
        <v>3.21203675223907</v>
      </c>
      <c r="S38" s="3">
        <v>3.6808635901450901</v>
      </c>
      <c r="T38" s="3">
        <v>3.9330085235548999</v>
      </c>
      <c r="U38" s="3">
        <v>2.3660692574507598</v>
      </c>
      <c r="V38" s="3">
        <v>4.0629335495582497</v>
      </c>
    </row>
    <row r="39" spans="1:22" x14ac:dyDescent="0.35">
      <c r="A39" s="2">
        <v>42902</v>
      </c>
      <c r="B39" s="3">
        <v>2.1606718467298802</v>
      </c>
      <c r="C39" s="3">
        <v>2.6592154390366098</v>
      </c>
      <c r="D39" s="3">
        <v>2.5527882194215299</v>
      </c>
      <c r="E39" s="3">
        <v>1.56218145490518</v>
      </c>
      <c r="F39" s="3">
        <v>2.52671653138</v>
      </c>
      <c r="G39" s="3">
        <v>2.2881852905928799</v>
      </c>
      <c r="H39" s="3">
        <v>2.9939264960992298</v>
      </c>
      <c r="I39" s="3">
        <v>4.04703869152097</v>
      </c>
      <c r="J39" s="3">
        <v>2.4846631257663199</v>
      </c>
      <c r="K39" s="3">
        <v>1.7762981751936</v>
      </c>
      <c r="L39" s="3">
        <v>3.6992317023832899</v>
      </c>
      <c r="M39" s="3">
        <v>3.4561210171087802</v>
      </c>
      <c r="N39" s="3">
        <v>2.62058831772555</v>
      </c>
      <c r="O39" s="3">
        <v>1.61644110059242</v>
      </c>
      <c r="P39" s="3">
        <v>2.1960837584700599</v>
      </c>
      <c r="Q39" s="3">
        <v>4.3257875447588203</v>
      </c>
      <c r="R39" s="3">
        <v>3.1965358785163702</v>
      </c>
      <c r="S39" s="3">
        <v>3.6288923630421701</v>
      </c>
      <c r="T39" s="3">
        <v>4.06973766864607</v>
      </c>
      <c r="U39" s="3">
        <v>2.00507333143532</v>
      </c>
      <c r="V39" s="3">
        <v>3.98166013901819</v>
      </c>
    </row>
    <row r="40" spans="1:22" x14ac:dyDescent="0.35">
      <c r="A40" s="2">
        <v>42933</v>
      </c>
      <c r="B40" s="3">
        <v>2.1634196040334701</v>
      </c>
      <c r="C40" s="3">
        <v>2.5608112886558998</v>
      </c>
      <c r="D40" s="3">
        <v>2.5321809700613702</v>
      </c>
      <c r="E40" s="3">
        <v>1.58071299572688</v>
      </c>
      <c r="F40" s="3">
        <v>2.3965338669217999</v>
      </c>
      <c r="G40" s="3">
        <v>2.2482445112002898</v>
      </c>
      <c r="H40" s="3">
        <v>3.05780978894476</v>
      </c>
      <c r="I40" s="3">
        <v>3.9741166022768502</v>
      </c>
      <c r="J40" s="3">
        <v>2.38273854902882</v>
      </c>
      <c r="K40" s="3">
        <v>1.74305702713654</v>
      </c>
      <c r="L40" s="3">
        <v>3.4998832518127201</v>
      </c>
      <c r="M40" s="3">
        <v>3.23649890305503</v>
      </c>
      <c r="N40" s="3">
        <v>2.4262456675838102</v>
      </c>
      <c r="O40" s="3">
        <v>1.5588699714811101</v>
      </c>
      <c r="P40" s="3">
        <v>2.1427453364826201</v>
      </c>
      <c r="Q40" s="3">
        <v>4.21508616989553</v>
      </c>
      <c r="R40" s="3">
        <v>3.2608922345888902</v>
      </c>
      <c r="S40" s="3">
        <v>3.5269386736499899</v>
      </c>
      <c r="T40" s="3">
        <v>3.8938609286391199</v>
      </c>
      <c r="U40" s="3">
        <v>1.63967383295332</v>
      </c>
      <c r="V40" s="3">
        <v>3.70901381299924</v>
      </c>
    </row>
    <row r="41" spans="1:22" x14ac:dyDescent="0.35">
      <c r="A41" s="2">
        <v>42964</v>
      </c>
      <c r="B41" s="3">
        <v>2.19925828183099</v>
      </c>
      <c r="C41" s="3">
        <v>2.5925520111052198</v>
      </c>
      <c r="D41" s="3">
        <v>2.5392468160697601</v>
      </c>
      <c r="E41" s="3">
        <v>1.5453368502864</v>
      </c>
      <c r="F41" s="3">
        <v>2.43617129515729</v>
      </c>
      <c r="G41" s="3">
        <v>2.30164417726554</v>
      </c>
      <c r="H41" s="3">
        <v>3.0341123309959799</v>
      </c>
      <c r="I41" s="3">
        <v>4.02865137125786</v>
      </c>
      <c r="J41" s="3">
        <v>2.37798954639171</v>
      </c>
      <c r="K41" s="3">
        <v>1.8330681567710001</v>
      </c>
      <c r="L41" s="3">
        <v>3.4090819864110502</v>
      </c>
      <c r="M41" s="3">
        <v>3.1784022408591599</v>
      </c>
      <c r="N41" s="3">
        <v>2.5852753643006099</v>
      </c>
      <c r="O41" s="3">
        <v>1.5438477792754199</v>
      </c>
      <c r="P41" s="3">
        <v>2.14105460053608</v>
      </c>
      <c r="Q41" s="3">
        <v>4.2554513058392898</v>
      </c>
      <c r="R41" s="3">
        <v>3.23614568306802</v>
      </c>
      <c r="S41" s="3">
        <v>3.7767891709512802</v>
      </c>
      <c r="T41" s="3">
        <v>3.9533159435476599</v>
      </c>
      <c r="U41" s="3">
        <v>1.75980848119603</v>
      </c>
      <c r="V41" s="3">
        <v>4.0567003451532297</v>
      </c>
    </row>
    <row r="42" spans="1:22" x14ac:dyDescent="0.35">
      <c r="A42" s="2">
        <v>42993</v>
      </c>
      <c r="B42" s="3">
        <v>2.1465028202661802</v>
      </c>
      <c r="C42" s="3">
        <v>2.48919361093873</v>
      </c>
      <c r="D42" s="3">
        <v>2.5846920723853199</v>
      </c>
      <c r="E42" s="3">
        <v>1.51810184249411</v>
      </c>
      <c r="F42" s="3">
        <v>2.6045377956929299</v>
      </c>
      <c r="G42" s="3">
        <v>2.1374483046955501</v>
      </c>
      <c r="H42" s="3">
        <v>3.0085410887659498</v>
      </c>
      <c r="I42" s="3">
        <v>4.0473871520756397</v>
      </c>
      <c r="J42" s="3">
        <v>2.4627303795495599</v>
      </c>
      <c r="K42" s="3">
        <v>1.81688354462141</v>
      </c>
      <c r="L42" s="3">
        <v>3.1177076082242001</v>
      </c>
      <c r="M42" s="3">
        <v>3.34831342466941</v>
      </c>
      <c r="N42" s="3">
        <v>2.7763916643026301</v>
      </c>
      <c r="O42" s="3">
        <v>1.52388454244889</v>
      </c>
      <c r="P42" s="3">
        <v>2.1224739419013101</v>
      </c>
      <c r="Q42" s="3">
        <v>4.7017626092576599</v>
      </c>
      <c r="R42" s="3">
        <v>3.0252221924109199</v>
      </c>
      <c r="S42" s="3">
        <v>3.9350162199813199</v>
      </c>
      <c r="T42" s="3">
        <v>4.0798470960124398</v>
      </c>
      <c r="U42" s="3">
        <v>1.71623102415092</v>
      </c>
      <c r="V42" s="3">
        <v>4.1904527332992201</v>
      </c>
    </row>
    <row r="43" spans="1:22" x14ac:dyDescent="0.35">
      <c r="A43" s="2">
        <v>43025</v>
      </c>
      <c r="B43" s="3">
        <v>2.1503548179484602</v>
      </c>
      <c r="C43" s="3">
        <v>2.86745270686444</v>
      </c>
      <c r="D43" s="3">
        <v>2.52307976372669</v>
      </c>
      <c r="E43" s="3">
        <v>1.43173129166227</v>
      </c>
      <c r="F43" s="3">
        <v>2.48240454271903</v>
      </c>
      <c r="G43" s="3">
        <v>2.37642577517496</v>
      </c>
      <c r="H43" s="3">
        <v>3.0997803812005502</v>
      </c>
      <c r="I43" s="3">
        <v>4.0020170362167704</v>
      </c>
      <c r="J43" s="3">
        <v>2.4641772677620399</v>
      </c>
      <c r="K43" s="3">
        <v>1.7170368768923401</v>
      </c>
      <c r="L43" s="3">
        <v>3.1841266239488601</v>
      </c>
      <c r="M43" s="3">
        <v>3.2367100521180299</v>
      </c>
      <c r="N43" s="3">
        <v>2.7804569341838898</v>
      </c>
      <c r="O43" s="3">
        <v>1.51594448756869</v>
      </c>
      <c r="P43" s="3">
        <v>2.0506071825210799</v>
      </c>
      <c r="Q43" s="3">
        <v>4.56033259223969</v>
      </c>
      <c r="R43" s="3">
        <v>2.9506962375565098</v>
      </c>
      <c r="S43" s="3">
        <v>4.1247079118115897</v>
      </c>
      <c r="T43" s="3">
        <v>4.1939214692908697</v>
      </c>
      <c r="U43" s="3">
        <v>1.8553049010677301</v>
      </c>
      <c r="V43" s="3">
        <v>4.4104305862207704</v>
      </c>
    </row>
    <row r="44" spans="1:22" x14ac:dyDescent="0.35">
      <c r="A44" s="2">
        <v>43056</v>
      </c>
      <c r="B44" s="3">
        <v>2.0822973701106902</v>
      </c>
      <c r="C44" s="3">
        <v>2.9337676847332599</v>
      </c>
      <c r="D44" s="3">
        <v>2.5913632018369901</v>
      </c>
      <c r="E44" s="3">
        <v>1.4977653977004799</v>
      </c>
      <c r="F44" s="3">
        <v>2.4783886143862501</v>
      </c>
      <c r="G44" s="3">
        <v>2.7068548044534602</v>
      </c>
      <c r="H44" s="3">
        <v>3.27652337705327</v>
      </c>
      <c r="I44" s="3">
        <v>4.0518323166975501</v>
      </c>
      <c r="J44" s="3">
        <v>2.5347932287752202</v>
      </c>
      <c r="K44" s="3">
        <v>1.9597449991520799</v>
      </c>
      <c r="L44" s="3">
        <v>3.41703934926218</v>
      </c>
      <c r="M44" s="3">
        <v>3.1384056290446898</v>
      </c>
      <c r="N44" s="3">
        <v>3.1957852744321902</v>
      </c>
      <c r="O44" s="3">
        <v>1.53121236865849</v>
      </c>
      <c r="P44" s="3">
        <v>2.0099365353324501</v>
      </c>
      <c r="Q44" s="3">
        <v>4.6558023569252303</v>
      </c>
      <c r="R44" s="3">
        <v>3.0107285905035099</v>
      </c>
      <c r="S44" s="3">
        <v>4.27844671176807</v>
      </c>
      <c r="T44" s="3">
        <v>4.4528270361693103</v>
      </c>
      <c r="U44" s="3">
        <v>1.9177762490166399</v>
      </c>
      <c r="V44" s="3">
        <v>4.3480919447548096</v>
      </c>
    </row>
    <row r="45" spans="1:22" x14ac:dyDescent="0.35">
      <c r="A45" s="2">
        <v>43084</v>
      </c>
      <c r="B45" s="3">
        <v>2.2213913502932998</v>
      </c>
      <c r="C45" s="3">
        <v>3.1384277530038198</v>
      </c>
      <c r="D45" s="3">
        <v>2.6024173345532202</v>
      </c>
      <c r="E45" s="3">
        <v>1.5720314364235799</v>
      </c>
      <c r="F45" s="3">
        <v>2.84611983730204</v>
      </c>
      <c r="G45" s="3">
        <v>2.9706982774586499</v>
      </c>
      <c r="H45" s="3">
        <v>3.22212066934638</v>
      </c>
      <c r="I45" s="3">
        <v>4.2041083132690096</v>
      </c>
      <c r="J45" s="3">
        <v>2.5287982533536999</v>
      </c>
      <c r="K45" s="3">
        <v>2.0415876493067402</v>
      </c>
      <c r="L45" s="3">
        <v>3.53478941757094</v>
      </c>
      <c r="M45" s="3">
        <v>3.5076066458472499</v>
      </c>
      <c r="N45" s="3">
        <v>2.7132810354418702</v>
      </c>
      <c r="O45" s="3">
        <v>1.5298424193864599</v>
      </c>
      <c r="P45" s="3">
        <v>2.11736523272184</v>
      </c>
      <c r="Q45" s="3">
        <v>4.4612110686124797</v>
      </c>
      <c r="R45" s="3">
        <v>3.05197555255182</v>
      </c>
      <c r="S45" s="3">
        <v>4.2398660398555998</v>
      </c>
      <c r="T45" s="3">
        <v>4.5235977032010597</v>
      </c>
      <c r="U45" s="3">
        <v>1.65492355485201</v>
      </c>
      <c r="V45" s="3">
        <v>4.3476962495201104</v>
      </c>
    </row>
    <row r="46" spans="1:22" x14ac:dyDescent="0.35">
      <c r="A46" s="2">
        <v>43117</v>
      </c>
      <c r="B46" s="3">
        <v>2.1230380338822101</v>
      </c>
      <c r="C46" s="3">
        <v>2.77469152993956</v>
      </c>
      <c r="D46" s="3">
        <v>2.46819324291969</v>
      </c>
      <c r="E46" s="3">
        <v>1.52770283675233</v>
      </c>
      <c r="F46" s="3">
        <v>2.71816217161359</v>
      </c>
      <c r="G46" s="3">
        <v>2.5845016529891098</v>
      </c>
      <c r="H46" s="3">
        <v>3.1214136602185998</v>
      </c>
      <c r="I46" s="3">
        <v>4.1113855205205896</v>
      </c>
      <c r="J46" s="3">
        <v>2.4735861600388498</v>
      </c>
      <c r="K46" s="3">
        <v>2.0133317558404999</v>
      </c>
      <c r="L46" s="3">
        <v>3.2832617214928499</v>
      </c>
      <c r="M46" s="3">
        <v>3.3004394243951798</v>
      </c>
      <c r="N46" s="3">
        <v>2.5961543621933201</v>
      </c>
      <c r="O46" s="3">
        <v>1.46791867901483</v>
      </c>
      <c r="P46" s="3">
        <v>1.9704581951017399</v>
      </c>
      <c r="Q46" s="3">
        <v>4.0257740836398099</v>
      </c>
      <c r="R46" s="3">
        <v>2.8665637684024601</v>
      </c>
      <c r="S46" s="3">
        <v>4.00108086366264</v>
      </c>
      <c r="T46" s="3">
        <v>4.2630641041992003</v>
      </c>
      <c r="U46" s="3">
        <v>1.5762238954257</v>
      </c>
      <c r="V46" s="3">
        <v>4.1530728794090797</v>
      </c>
    </row>
    <row r="47" spans="1:22" x14ac:dyDescent="0.35">
      <c r="A47" s="2">
        <v>43147</v>
      </c>
      <c r="B47" s="3">
        <v>2.3249727774028002</v>
      </c>
      <c r="C47" s="3">
        <v>3.0160241628419402</v>
      </c>
      <c r="D47" s="3">
        <v>2.4769699489458499</v>
      </c>
      <c r="E47" s="3">
        <v>1.55025987104687</v>
      </c>
      <c r="F47" s="3">
        <v>2.9914017172926601</v>
      </c>
      <c r="G47" s="3">
        <v>2.51930944419881</v>
      </c>
      <c r="H47" s="3">
        <v>3.1273941080848702</v>
      </c>
      <c r="I47" s="3">
        <v>4.31142778466364</v>
      </c>
      <c r="J47" s="3">
        <v>2.6270657292145598</v>
      </c>
      <c r="K47" s="3">
        <v>2.14620088666938</v>
      </c>
      <c r="L47" s="3">
        <v>3.3792446642546299</v>
      </c>
      <c r="M47" s="3">
        <v>3.2857196225051002</v>
      </c>
      <c r="N47" s="3">
        <v>2.7945618334358802</v>
      </c>
      <c r="O47" s="3">
        <v>1.5675874745676699</v>
      </c>
      <c r="P47" s="3">
        <v>2.08170325913802</v>
      </c>
      <c r="Q47" s="3">
        <v>4.5556610899293801</v>
      </c>
      <c r="R47" s="3">
        <v>2.9626751741612098</v>
      </c>
      <c r="S47" s="3">
        <v>4.16404581837587</v>
      </c>
      <c r="T47" s="3">
        <v>4.3558331036895499</v>
      </c>
      <c r="U47" s="3">
        <v>1.8136516941597201</v>
      </c>
      <c r="V47" s="3">
        <v>4.2305341105524104</v>
      </c>
    </row>
    <row r="48" spans="1:22" x14ac:dyDescent="0.35">
      <c r="A48" s="2">
        <v>43175</v>
      </c>
      <c r="B48" s="3">
        <v>2.30276028751934</v>
      </c>
      <c r="C48" s="3">
        <v>3.0768085670833001</v>
      </c>
      <c r="D48" s="3">
        <v>2.64394388212266</v>
      </c>
      <c r="E48" s="3">
        <v>1.6070536677037299</v>
      </c>
      <c r="F48" s="3">
        <v>3.0479008258407401</v>
      </c>
      <c r="G48" s="3">
        <v>2.21863134438123</v>
      </c>
      <c r="H48" s="3">
        <v>3.2047005838415901</v>
      </c>
      <c r="I48" s="3">
        <v>4.1058854507238403</v>
      </c>
      <c r="J48" s="3">
        <v>2.6195714837387598</v>
      </c>
      <c r="K48" s="3">
        <v>2.1494529019536701</v>
      </c>
      <c r="L48" s="3">
        <v>3.4444570523215599</v>
      </c>
      <c r="M48" s="3">
        <v>3.1412253070304499</v>
      </c>
      <c r="N48" s="3">
        <v>3.1579908337750702</v>
      </c>
      <c r="O48" s="3">
        <v>1.59748974882745</v>
      </c>
      <c r="P48" s="3">
        <v>2.0550606019575</v>
      </c>
      <c r="Q48" s="3">
        <v>4.8442677335845596</v>
      </c>
      <c r="R48" s="3">
        <v>2.98715753501607</v>
      </c>
      <c r="S48" s="3">
        <v>4.3614432998535504</v>
      </c>
      <c r="T48" s="3">
        <v>4.4948939204885496</v>
      </c>
      <c r="U48" s="3">
        <v>1.6691327326787899</v>
      </c>
      <c r="V48" s="3">
        <v>3.9790367888954998</v>
      </c>
    </row>
    <row r="49" spans="1:22" x14ac:dyDescent="0.35">
      <c r="A49" s="2">
        <v>43207</v>
      </c>
      <c r="B49" s="3">
        <v>2.5593481329004999</v>
      </c>
      <c r="C49" s="3">
        <v>3.0845538437509501</v>
      </c>
      <c r="D49" s="3">
        <v>2.6735501018171899</v>
      </c>
      <c r="E49" s="3">
        <v>1.7271711542663799</v>
      </c>
      <c r="F49" s="3">
        <v>3.0066000872260399</v>
      </c>
      <c r="G49" s="3">
        <v>2.0990601700920899</v>
      </c>
      <c r="H49" s="3">
        <v>3.16206297453322</v>
      </c>
      <c r="I49" s="3">
        <v>4.2288677375006101</v>
      </c>
      <c r="J49" s="3">
        <v>2.5771998599630401</v>
      </c>
      <c r="K49" s="3">
        <v>2.2242206533285702</v>
      </c>
      <c r="L49" s="3">
        <v>3.64093691996661</v>
      </c>
      <c r="M49" s="3">
        <v>3.3079790401610301</v>
      </c>
      <c r="N49" s="3">
        <v>2.9839475179332999</v>
      </c>
      <c r="O49" s="3">
        <v>1.60508220901869</v>
      </c>
      <c r="P49" s="3">
        <v>2.3350962942695399</v>
      </c>
      <c r="Q49" s="3">
        <v>4.7943248873611397</v>
      </c>
      <c r="R49" s="3">
        <v>3.09799681281135</v>
      </c>
      <c r="S49" s="3">
        <v>4.8818405105575096</v>
      </c>
      <c r="T49" s="3">
        <v>4.7304371131077199</v>
      </c>
      <c r="U49" s="3">
        <v>1.89824857603453</v>
      </c>
      <c r="V49" s="3">
        <v>3.8105371880398402</v>
      </c>
    </row>
    <row r="50" spans="1:22" x14ac:dyDescent="0.35">
      <c r="A50" s="2">
        <v>43237</v>
      </c>
      <c r="B50" s="3">
        <v>2.67780916685687</v>
      </c>
      <c r="C50" s="3">
        <v>3.2443449878344199</v>
      </c>
      <c r="D50" s="3">
        <v>3.0828157734930399</v>
      </c>
      <c r="E50" s="3">
        <v>1.7468279363350601</v>
      </c>
      <c r="F50" s="3">
        <v>3.0462739837787001</v>
      </c>
      <c r="G50" s="3">
        <v>4.7340681432811396</v>
      </c>
      <c r="H50" s="3">
        <v>3.2147247897612501</v>
      </c>
      <c r="I50" s="3">
        <v>4.3585933794630503</v>
      </c>
      <c r="J50" s="3">
        <v>2.8847686112169302</v>
      </c>
      <c r="K50" s="3">
        <v>2.2452482425608302</v>
      </c>
      <c r="L50" s="3">
        <v>3.8333405626420798</v>
      </c>
      <c r="M50" s="3">
        <v>3.37903417326112</v>
      </c>
      <c r="N50" s="3">
        <v>3.2489525037349698</v>
      </c>
      <c r="O50" s="3">
        <v>1.62972938222924</v>
      </c>
      <c r="P50" s="3">
        <v>2.2474624008651798</v>
      </c>
      <c r="Q50" s="3">
        <v>4.7674484083986899</v>
      </c>
      <c r="R50" s="3">
        <v>3.1102475327390602</v>
      </c>
      <c r="S50" s="3">
        <v>5.2666410889776003</v>
      </c>
      <c r="T50" s="3">
        <v>4.9666655650490403</v>
      </c>
      <c r="U50" s="3">
        <v>1.76972471533492</v>
      </c>
      <c r="V50" s="3">
        <v>3.8445704063440602</v>
      </c>
    </row>
    <row r="51" spans="1:22" x14ac:dyDescent="0.35">
      <c r="A51" s="2">
        <v>43266</v>
      </c>
      <c r="B51" s="3">
        <v>2.7449014188493299</v>
      </c>
      <c r="C51" s="3">
        <v>3.2655167201526099</v>
      </c>
      <c r="D51" s="3">
        <v>2.98863144864732</v>
      </c>
      <c r="E51" s="3">
        <v>1.7803796750965799</v>
      </c>
      <c r="F51" s="3">
        <v>3.13008038884854</v>
      </c>
      <c r="G51" s="3">
        <v>1.9420987414399999</v>
      </c>
      <c r="H51" s="3">
        <v>3.24292158621641</v>
      </c>
      <c r="I51" s="3">
        <v>4.3120969073112603</v>
      </c>
      <c r="J51" s="3">
        <v>2.8420154954678201</v>
      </c>
      <c r="K51" s="3">
        <v>2.2686240367875099</v>
      </c>
      <c r="L51" s="3">
        <v>4.5046110172956499</v>
      </c>
      <c r="M51" s="3">
        <v>3.4887262928967702</v>
      </c>
      <c r="N51" s="3">
        <v>3.4226898470184102</v>
      </c>
      <c r="O51" s="3">
        <v>1.58954370341498</v>
      </c>
      <c r="P51" s="3">
        <v>2.27278780844133</v>
      </c>
      <c r="Q51" s="3">
        <v>4.8230751267484502</v>
      </c>
      <c r="R51" s="3">
        <v>3.2281334983518302</v>
      </c>
      <c r="S51" s="3">
        <v>5.5719321051073303</v>
      </c>
      <c r="T51" s="3">
        <v>4.7466410729698802</v>
      </c>
      <c r="U51" s="3">
        <v>1.5810573152726199</v>
      </c>
      <c r="V51" s="3">
        <v>3.74743145853351</v>
      </c>
    </row>
    <row r="52" spans="1:22" x14ac:dyDescent="0.35">
      <c r="A52" s="2">
        <v>43298</v>
      </c>
      <c r="B52" s="3">
        <v>3.04913206322396</v>
      </c>
      <c r="C52" s="3">
        <v>3.3589155820538901</v>
      </c>
      <c r="D52" s="3">
        <v>3.1178603194402998</v>
      </c>
      <c r="E52" s="3">
        <v>1.79821717124464</v>
      </c>
      <c r="F52" s="3">
        <v>2.9950163999753099</v>
      </c>
      <c r="G52" s="3">
        <v>2.0858708338599499</v>
      </c>
      <c r="H52" s="3">
        <v>3.2965988548770402</v>
      </c>
      <c r="I52" s="3">
        <v>4.4912296671983496</v>
      </c>
      <c r="J52" s="3">
        <v>2.71911869420678</v>
      </c>
      <c r="K52" s="3">
        <v>2.3602207448147401</v>
      </c>
      <c r="L52" s="3">
        <v>4.18700938459817</v>
      </c>
      <c r="M52" s="3">
        <v>3.6216236713821099</v>
      </c>
      <c r="N52" s="3">
        <v>3.43223507935816</v>
      </c>
      <c r="O52" s="3">
        <v>1.5853263479927</v>
      </c>
      <c r="P52" s="3">
        <v>2.43998799096468</v>
      </c>
      <c r="Q52" s="3">
        <v>4.6510434133491696</v>
      </c>
      <c r="R52" s="3">
        <v>3.4127019020479001</v>
      </c>
      <c r="S52" s="3">
        <v>5.6624841492418296</v>
      </c>
      <c r="T52" s="3">
        <v>4.8180415067723699</v>
      </c>
      <c r="U52" s="3">
        <v>1.8187146074429199</v>
      </c>
      <c r="V52" s="3">
        <v>3.7623569370354</v>
      </c>
    </row>
    <row r="53" spans="1:22" x14ac:dyDescent="0.35">
      <c r="A53" s="2">
        <v>43329</v>
      </c>
      <c r="B53" s="3">
        <v>3.3151157536919298</v>
      </c>
      <c r="C53" s="3">
        <v>3.4094549163555601</v>
      </c>
      <c r="D53" s="3">
        <v>3.1252595314408298</v>
      </c>
      <c r="E53" s="3">
        <v>1.76630355115084</v>
      </c>
      <c r="F53" s="3">
        <v>2.9197478581845999</v>
      </c>
      <c r="G53" s="3">
        <v>4.4123134363492804</v>
      </c>
      <c r="H53" s="3">
        <v>3.2164589311810601</v>
      </c>
      <c r="I53" s="3">
        <v>4.4927956585661599</v>
      </c>
      <c r="J53" s="3">
        <v>2.8192915557639502</v>
      </c>
      <c r="K53" s="3">
        <v>2.4445132326024002</v>
      </c>
      <c r="L53" s="3">
        <v>4.3600187168261799</v>
      </c>
      <c r="M53" s="3">
        <v>3.73681267836244</v>
      </c>
      <c r="N53" s="3">
        <v>3.73774602904968</v>
      </c>
      <c r="O53" s="3">
        <v>1.50643174536114</v>
      </c>
      <c r="P53" s="3">
        <v>2.5964150286407799</v>
      </c>
      <c r="Q53" s="3">
        <v>4.5783620998003398</v>
      </c>
      <c r="R53" s="3">
        <v>3.2731277000352601</v>
      </c>
      <c r="S53" s="3">
        <v>5.7813157634785401</v>
      </c>
      <c r="T53" s="3">
        <v>4.7556576346738897</v>
      </c>
      <c r="U53" s="3">
        <v>1.51602796850531</v>
      </c>
      <c r="V53" s="3">
        <v>4.1474689713940398</v>
      </c>
    </row>
    <row r="54" spans="1:22" x14ac:dyDescent="0.35">
      <c r="A54" s="2">
        <v>43360</v>
      </c>
      <c r="B54" s="3">
        <v>3.2814243040276301</v>
      </c>
      <c r="C54" s="3">
        <v>3.4475602889944201</v>
      </c>
      <c r="D54" s="3">
        <v>3.0973522300149501</v>
      </c>
      <c r="E54" s="3">
        <v>1.8055921399189601</v>
      </c>
      <c r="F54" s="3">
        <v>3.0591534195548302</v>
      </c>
      <c r="G54" s="3">
        <v>2.5071977680139499</v>
      </c>
      <c r="H54" s="3">
        <v>3.1909324481725299</v>
      </c>
      <c r="I54" s="3">
        <v>4.4528529597214899</v>
      </c>
      <c r="J54" s="3">
        <v>2.7488570006431701</v>
      </c>
      <c r="K54" s="3">
        <v>2.4152709658567901</v>
      </c>
      <c r="L54" s="3">
        <v>4.4240246589973999</v>
      </c>
      <c r="M54" s="3">
        <v>3.7862670412038</v>
      </c>
      <c r="N54" s="3">
        <v>3.9016444334013398</v>
      </c>
      <c r="O54" s="3">
        <v>1.5161343076571701</v>
      </c>
      <c r="P54" s="3">
        <v>2.7005809470474298</v>
      </c>
      <c r="Q54" s="3">
        <v>4.3532740319691703</v>
      </c>
      <c r="R54" s="3">
        <v>3.2636612338753102</v>
      </c>
      <c r="S54" s="3">
        <v>5.7095912154926403</v>
      </c>
      <c r="T54" s="3">
        <v>4.8311360782555299</v>
      </c>
      <c r="U54" s="3">
        <v>1.75977876781987</v>
      </c>
      <c r="V54" s="3">
        <v>4.4318032509457401</v>
      </c>
    </row>
    <row r="55" spans="1:22" x14ac:dyDescent="0.35">
      <c r="A55" s="2">
        <v>43390</v>
      </c>
      <c r="B55" s="3">
        <v>3.4110191619787802</v>
      </c>
      <c r="C55" s="3">
        <v>3.0222558036701401</v>
      </c>
      <c r="D55" s="3">
        <v>3.0742552969796102</v>
      </c>
      <c r="E55" s="3">
        <v>1.9088584483823099</v>
      </c>
      <c r="F55" s="3">
        <v>3.1519410693235499</v>
      </c>
      <c r="G55" s="3">
        <v>2.3794240818238599</v>
      </c>
      <c r="H55" s="3">
        <v>3.3477951239180102</v>
      </c>
      <c r="I55" s="3">
        <v>4.9026850734999501</v>
      </c>
      <c r="J55" s="3">
        <v>2.8808589730218999</v>
      </c>
      <c r="K55" s="3">
        <v>2.54327569406016</v>
      </c>
      <c r="L55" s="3">
        <v>4.0263358440114203</v>
      </c>
      <c r="M55" s="3">
        <v>4.1171226248340904</v>
      </c>
      <c r="N55" s="3">
        <v>4.16893851197716</v>
      </c>
      <c r="O55" s="3">
        <v>1.6760887482489799</v>
      </c>
      <c r="P55" s="3">
        <v>2.8756919191620698</v>
      </c>
      <c r="Q55" s="3">
        <v>4.2933526130867898</v>
      </c>
      <c r="R55" s="3">
        <v>3.3201897196595702</v>
      </c>
      <c r="S55" s="3">
        <v>5.2331684823843503</v>
      </c>
      <c r="T55" s="3">
        <v>4.9521610000890099</v>
      </c>
      <c r="U55" s="3">
        <v>1.7031150315445001</v>
      </c>
      <c r="V55" s="3">
        <v>4.3325744707624603</v>
      </c>
    </row>
    <row r="56" spans="1:22" x14ac:dyDescent="0.35">
      <c r="A56" s="2">
        <v>43420</v>
      </c>
      <c r="B56" s="3">
        <v>3.2304363019226598</v>
      </c>
      <c r="C56" s="3">
        <v>2.9829907836623999</v>
      </c>
      <c r="D56" s="3">
        <v>2.9109600442094998</v>
      </c>
      <c r="E56" s="3">
        <v>1.91037546671875</v>
      </c>
      <c r="F56" s="3">
        <v>3.19283390937112</v>
      </c>
      <c r="G56" s="3">
        <v>2.3791075525279299</v>
      </c>
      <c r="H56" s="3">
        <v>3.3720731624107501</v>
      </c>
      <c r="I56" s="3">
        <v>4.87095826999278</v>
      </c>
      <c r="J56" s="3">
        <v>3.4295671408455601</v>
      </c>
      <c r="K56" s="3">
        <v>2.6093681665701198</v>
      </c>
      <c r="L56" s="3">
        <v>3.8782023482022798</v>
      </c>
      <c r="M56" s="3">
        <v>4.0371123848283101</v>
      </c>
      <c r="N56" s="3">
        <v>4.2726210512486702</v>
      </c>
      <c r="O56" s="3">
        <v>1.6493261592537301</v>
      </c>
      <c r="P56" s="3">
        <v>2.76258243345365</v>
      </c>
      <c r="Q56" s="3">
        <v>4.34960863092659</v>
      </c>
      <c r="R56" s="3">
        <v>3.4370488478197299</v>
      </c>
      <c r="S56" s="3">
        <v>5.2888462128409897</v>
      </c>
      <c r="T56" s="3">
        <v>4.8427345460667697</v>
      </c>
      <c r="U56" s="3">
        <v>1.97359077317909</v>
      </c>
      <c r="V56" s="3">
        <v>4.4179815236285602</v>
      </c>
    </row>
    <row r="57" spans="1:22" x14ac:dyDescent="0.35">
      <c r="A57" s="2">
        <v>43451</v>
      </c>
      <c r="B57" s="3">
        <v>3.2185937284226598</v>
      </c>
      <c r="C57" s="3">
        <v>3.1386272113934099</v>
      </c>
      <c r="D57" s="3">
        <v>2.8798854153555902</v>
      </c>
      <c r="E57" s="3">
        <v>1.77646033435064</v>
      </c>
      <c r="F57" s="3">
        <v>3.13383650470678</v>
      </c>
      <c r="G57" s="3">
        <v>2.4126350700724601</v>
      </c>
      <c r="H57" s="3">
        <v>3.38474903183132</v>
      </c>
      <c r="I57" s="3">
        <v>4.9050707719756304</v>
      </c>
      <c r="J57" s="3">
        <v>3.5347550181754102</v>
      </c>
      <c r="K57" s="3">
        <v>2.6189571831531899</v>
      </c>
      <c r="L57" s="3">
        <v>4.03259526651056</v>
      </c>
      <c r="M57" s="3">
        <v>3.9618650373887698</v>
      </c>
      <c r="N57" s="3">
        <v>4.2858165251982898</v>
      </c>
      <c r="O57" s="3">
        <v>1.6308582278437</v>
      </c>
      <c r="P57" s="3">
        <v>2.76327710090131</v>
      </c>
      <c r="Q57" s="3">
        <v>4.4905012106353297</v>
      </c>
      <c r="R57" s="3">
        <v>3.5149149113639702</v>
      </c>
      <c r="S57" s="3">
        <v>5.3089908590060402</v>
      </c>
      <c r="T57" s="3">
        <v>5.1053067601292597</v>
      </c>
      <c r="U57" s="3">
        <v>1.5539388525422499</v>
      </c>
      <c r="V57" s="3">
        <v>4.1543966574057896</v>
      </c>
    </row>
    <row r="58" spans="1:22" x14ac:dyDescent="0.35">
      <c r="A58" s="2">
        <v>43482</v>
      </c>
      <c r="B58" s="3">
        <v>3.2781452950422798</v>
      </c>
      <c r="C58" s="3">
        <v>2.9306302798205599</v>
      </c>
      <c r="D58" s="3">
        <v>2.7594454679084501</v>
      </c>
      <c r="E58" s="3">
        <v>1.6763972213431699</v>
      </c>
      <c r="F58" s="3">
        <v>3.0271221756600002</v>
      </c>
      <c r="G58" s="3">
        <v>2.2896599679229102</v>
      </c>
      <c r="H58" s="3">
        <v>3.27743589729165</v>
      </c>
      <c r="I58" s="3">
        <v>4.7772040665332796</v>
      </c>
      <c r="J58" s="3">
        <v>3.2597467526677302</v>
      </c>
      <c r="K58" s="3">
        <v>2.5712470820472899</v>
      </c>
      <c r="L58" s="3">
        <v>3.73503724650514</v>
      </c>
      <c r="M58" s="3">
        <v>3.74263330543761</v>
      </c>
      <c r="N58" s="3">
        <v>4.3675232319718598</v>
      </c>
      <c r="O58" s="3">
        <v>1.6474211201742099</v>
      </c>
      <c r="P58" s="3">
        <v>2.7013039900543401</v>
      </c>
      <c r="Q58" s="3">
        <v>4.3753623697646198</v>
      </c>
      <c r="R58" s="3">
        <v>3.4904688227506</v>
      </c>
      <c r="S58" s="3">
        <v>4.6931274614680296</v>
      </c>
      <c r="T58" s="3">
        <v>5.2117129448211799</v>
      </c>
      <c r="U58" s="3">
        <v>1.7978616662376401</v>
      </c>
      <c r="V58" s="3">
        <v>3.9211816732977098</v>
      </c>
    </row>
    <row r="59" spans="1:22" x14ac:dyDescent="0.35">
      <c r="A59" s="2">
        <v>43511</v>
      </c>
      <c r="B59" s="3">
        <v>3.0590081211422699</v>
      </c>
      <c r="C59" s="3">
        <v>2.96107771600211</v>
      </c>
      <c r="D59" s="3">
        <v>2.8794246872326799</v>
      </c>
      <c r="E59" s="3">
        <v>1.6906360324840599</v>
      </c>
      <c r="F59" s="3">
        <v>3.0465582255150099</v>
      </c>
      <c r="G59" s="3">
        <v>2.2332656397834199</v>
      </c>
      <c r="H59" s="3">
        <v>3.2751156289683498</v>
      </c>
      <c r="I59" s="3">
        <v>4.5668530460572603</v>
      </c>
      <c r="J59" s="3">
        <v>3.3455982913829101</v>
      </c>
      <c r="K59" s="3">
        <v>2.4714601230306399</v>
      </c>
      <c r="L59" s="3">
        <v>3.48710120503738</v>
      </c>
      <c r="M59" s="3">
        <v>3.83875150722867</v>
      </c>
      <c r="N59" s="3">
        <v>4.1697606441696804</v>
      </c>
      <c r="O59" s="3">
        <v>1.67045991250576</v>
      </c>
      <c r="P59" s="3">
        <v>2.5732535323559</v>
      </c>
      <c r="Q59" s="3">
        <v>4.6739850787143897</v>
      </c>
      <c r="R59" s="3">
        <v>3.3468511205975902</v>
      </c>
      <c r="S59" s="3">
        <v>4.6261251098265497</v>
      </c>
      <c r="T59" s="3">
        <v>5.3426581540904801</v>
      </c>
      <c r="U59" s="3">
        <v>1.73042350809203</v>
      </c>
      <c r="V59" s="3">
        <v>3.8881380691311498</v>
      </c>
    </row>
    <row r="60" spans="1:22" x14ac:dyDescent="0.35">
      <c r="A60" s="2">
        <v>43539</v>
      </c>
      <c r="B60" s="3">
        <v>2.81822765493955</v>
      </c>
      <c r="C60" s="3">
        <v>3.01938588863525</v>
      </c>
      <c r="D60" s="3">
        <v>2.8064070248695501</v>
      </c>
      <c r="E60" s="3">
        <v>1.76455671750759</v>
      </c>
      <c r="F60" s="3">
        <v>3.0288091478090999</v>
      </c>
      <c r="G60" s="3">
        <v>2.2245227710186501</v>
      </c>
      <c r="H60" s="3">
        <v>3.31878745704384</v>
      </c>
      <c r="I60" s="3">
        <v>4.3797801570890202</v>
      </c>
      <c r="J60" s="3">
        <v>3.47337234506616</v>
      </c>
      <c r="K60" s="3">
        <v>2.50881146646178</v>
      </c>
      <c r="L60" s="3">
        <v>3.31920556469652</v>
      </c>
      <c r="M60" s="3">
        <v>3.9229334375527198</v>
      </c>
      <c r="N60" s="3">
        <v>3.7662396052378799</v>
      </c>
      <c r="O60" s="3">
        <v>1.58686666774347</v>
      </c>
      <c r="P60" s="3">
        <v>2.4422517290866401</v>
      </c>
      <c r="Q60" s="3">
        <v>4.6708299388444603</v>
      </c>
      <c r="R60" s="3">
        <v>3.3397390610746598</v>
      </c>
      <c r="S60" s="3">
        <v>4.4716437351627096</v>
      </c>
      <c r="T60" s="3">
        <v>5.2647111556730097</v>
      </c>
      <c r="U60" s="3">
        <v>1.5465287729561299</v>
      </c>
      <c r="V60" s="3">
        <v>3.87122728110984</v>
      </c>
    </row>
    <row r="61" spans="1:22" x14ac:dyDescent="0.35">
      <c r="A61" s="2">
        <v>43572</v>
      </c>
      <c r="B61" s="3">
        <v>2.5877999166097201</v>
      </c>
      <c r="C61" s="3">
        <v>2.9239399565000199</v>
      </c>
      <c r="D61" s="3">
        <v>2.8092539749504502</v>
      </c>
      <c r="E61" s="3">
        <v>1.7421273780403701</v>
      </c>
      <c r="F61" s="3">
        <v>2.99658731805504</v>
      </c>
      <c r="G61" s="3">
        <v>2.3198076103834899</v>
      </c>
      <c r="H61" s="3">
        <v>3.43188644109506</v>
      </c>
      <c r="I61" s="3">
        <v>4.1178615528672697</v>
      </c>
      <c r="J61" s="3">
        <v>3.2796084034298301</v>
      </c>
      <c r="K61" s="3">
        <v>2.4287468871862301</v>
      </c>
      <c r="L61" s="3">
        <v>3.5073769689373302</v>
      </c>
      <c r="M61" s="3">
        <v>3.6512048751452801</v>
      </c>
      <c r="N61" s="3">
        <v>3.5213026673861201</v>
      </c>
      <c r="O61" s="3">
        <v>1.5995997438530301</v>
      </c>
      <c r="P61" s="3">
        <v>2.32898347956273</v>
      </c>
      <c r="Q61" s="3">
        <v>4.32567059539008</v>
      </c>
      <c r="R61" s="3">
        <v>3.2555575259720002</v>
      </c>
      <c r="S61" s="3">
        <v>5.0005856282423604</v>
      </c>
      <c r="T61" s="3">
        <v>4.8393631198093203</v>
      </c>
      <c r="U61" s="3">
        <v>1.5852359013783599</v>
      </c>
      <c r="V61" s="3">
        <v>3.6592037654140102</v>
      </c>
    </row>
    <row r="62" spans="1:22" x14ac:dyDescent="0.35">
      <c r="A62" s="2">
        <v>43602</v>
      </c>
      <c r="B62" s="3">
        <v>2.8857843599790902</v>
      </c>
      <c r="C62" s="3">
        <v>3.2569503865839802</v>
      </c>
      <c r="D62" s="3">
        <v>3.2317560975669801</v>
      </c>
      <c r="E62" s="3">
        <v>1.84299552021041</v>
      </c>
      <c r="F62" s="3">
        <v>3.3460407017335201</v>
      </c>
      <c r="G62" s="3">
        <v>2.7071059777388</v>
      </c>
      <c r="H62" s="3">
        <v>3.4813868231023402</v>
      </c>
      <c r="I62" s="3">
        <v>4.4931105737474599</v>
      </c>
      <c r="J62" s="3">
        <v>3.4901315362818699</v>
      </c>
      <c r="K62" s="3">
        <v>2.6052964783325701</v>
      </c>
      <c r="L62" s="3">
        <v>3.6888977311043001</v>
      </c>
      <c r="M62" s="3">
        <v>3.90502282892023</v>
      </c>
      <c r="N62" s="3">
        <v>3.9555191688158802</v>
      </c>
      <c r="O62" s="3">
        <v>1.72043821020273</v>
      </c>
      <c r="P62" s="3">
        <v>2.5544033991621902</v>
      </c>
      <c r="Q62" s="3">
        <v>4.4725434487787803</v>
      </c>
      <c r="R62" s="3">
        <v>3.3764163933148801</v>
      </c>
      <c r="S62" s="3">
        <v>5.63081985452017</v>
      </c>
      <c r="T62" s="3">
        <v>5.3861259012398897</v>
      </c>
      <c r="U62" s="3">
        <v>1.5250764009009501</v>
      </c>
      <c r="V62" s="3">
        <v>3.8975753322706002</v>
      </c>
    </row>
    <row r="63" spans="1:22" x14ac:dyDescent="0.35">
      <c r="A63" s="2">
        <v>43633</v>
      </c>
      <c r="B63" s="3">
        <v>2.7940637804634898</v>
      </c>
      <c r="C63" s="3">
        <v>3.3130628108634901</v>
      </c>
      <c r="D63" s="3">
        <v>2.8752518404837</v>
      </c>
      <c r="E63" s="3">
        <v>1.7862964216383701</v>
      </c>
      <c r="F63" s="3">
        <v>3.2882450228387601</v>
      </c>
      <c r="G63" s="3">
        <v>2.7171806189009402</v>
      </c>
      <c r="H63" s="3">
        <v>3.5033669986841001</v>
      </c>
      <c r="I63" s="3">
        <v>4.4676165178975804</v>
      </c>
      <c r="J63" s="3">
        <v>3.5699257554835802</v>
      </c>
      <c r="K63" s="3">
        <v>2.5626245671254799</v>
      </c>
      <c r="L63" s="3">
        <v>3.1833420285493701</v>
      </c>
      <c r="M63" s="3">
        <v>3.7954690779663598</v>
      </c>
      <c r="N63" s="3">
        <v>3.28902740622578</v>
      </c>
      <c r="O63" s="3">
        <v>1.70373145755856</v>
      </c>
      <c r="P63" s="3">
        <v>2.6014954592176598</v>
      </c>
      <c r="Q63" s="3">
        <v>4.1583307772469302</v>
      </c>
      <c r="R63" s="3">
        <v>3.2286256045375099</v>
      </c>
      <c r="S63" s="3">
        <v>5.0539260185178101</v>
      </c>
      <c r="T63" s="3">
        <v>5.2951026154301797</v>
      </c>
      <c r="U63" s="3">
        <v>1.60824604291066</v>
      </c>
      <c r="V63" s="3">
        <v>3.7819542040276901</v>
      </c>
    </row>
    <row r="64" spans="1:22" x14ac:dyDescent="0.35">
      <c r="A64" s="2">
        <v>43663</v>
      </c>
      <c r="B64" s="3">
        <v>2.7152565265399402</v>
      </c>
      <c r="C64" s="3">
        <v>3.2386822182612698</v>
      </c>
      <c r="D64" s="3">
        <v>2.70101179405636</v>
      </c>
      <c r="E64" s="3">
        <v>1.6955970891313901</v>
      </c>
      <c r="F64" s="3">
        <v>3.3332168370215398</v>
      </c>
      <c r="G64" s="3">
        <v>2.6612647678988499</v>
      </c>
      <c r="H64" s="3">
        <v>3.4485872749202802</v>
      </c>
      <c r="I64" s="3">
        <v>4.3069184828312101</v>
      </c>
      <c r="J64" s="3">
        <v>3.5905384784785999</v>
      </c>
      <c r="K64" s="3">
        <v>2.5435068179923901</v>
      </c>
      <c r="L64" s="3">
        <v>3.1123247060344901</v>
      </c>
      <c r="M64" s="3">
        <v>3.8339584261700699</v>
      </c>
      <c r="N64" s="3">
        <v>3.3201704538337502</v>
      </c>
      <c r="O64" s="3">
        <v>1.73432105736509</v>
      </c>
      <c r="P64" s="3">
        <v>2.47513595058911</v>
      </c>
      <c r="Q64" s="3">
        <v>4.1195691374516201</v>
      </c>
      <c r="R64" s="3">
        <v>3.1397251282840499</v>
      </c>
      <c r="S64" s="3">
        <v>4.5043849657961896</v>
      </c>
      <c r="T64" s="3">
        <v>5.1559855709130904</v>
      </c>
      <c r="U64" s="3">
        <v>1.76997437605222</v>
      </c>
      <c r="V64" s="3">
        <v>3.7587753943842199</v>
      </c>
    </row>
    <row r="65" spans="1:22" x14ac:dyDescent="0.35">
      <c r="A65" s="2">
        <v>43693</v>
      </c>
      <c r="B65" s="3">
        <v>2.80359616505012</v>
      </c>
      <c r="C65" s="3">
        <v>3.4738707547810601</v>
      </c>
      <c r="D65" s="3">
        <v>2.8108544774672599</v>
      </c>
      <c r="E65" s="3">
        <v>1.83107159772955</v>
      </c>
      <c r="F65" s="3">
        <v>3.87109856281227</v>
      </c>
      <c r="G65" s="3">
        <v>2.9691241675542202</v>
      </c>
      <c r="H65" s="3">
        <v>3.5021378429022199</v>
      </c>
      <c r="I65" s="3">
        <v>4.4776628743420304</v>
      </c>
      <c r="J65" s="3">
        <v>3.94378369080649</v>
      </c>
      <c r="K65" s="3">
        <v>2.7110763733530798</v>
      </c>
      <c r="L65" s="3">
        <v>3.3852687955979301</v>
      </c>
      <c r="M65" s="3">
        <v>4.1216156324708404</v>
      </c>
      <c r="N65" s="3">
        <v>3.48413958397812</v>
      </c>
      <c r="O65" s="3">
        <v>1.81128950847006</v>
      </c>
      <c r="P65" s="3">
        <v>2.6190622238809902</v>
      </c>
      <c r="Q65" s="3">
        <v>4.5088481454761498</v>
      </c>
      <c r="R65" s="3">
        <v>3.3020634082628599</v>
      </c>
      <c r="S65" s="3">
        <v>4.9671005019549899</v>
      </c>
      <c r="T65" s="3">
        <v>5.09532832095835</v>
      </c>
      <c r="U65" s="3">
        <v>1.9296630082448001</v>
      </c>
      <c r="V65" s="3">
        <v>3.98353471205166</v>
      </c>
    </row>
    <row r="66" spans="1:22" x14ac:dyDescent="0.35">
      <c r="A66" s="2">
        <v>43725</v>
      </c>
      <c r="B66" s="3">
        <v>2.67650502949511</v>
      </c>
      <c r="C66" s="3">
        <v>3.2653200664008102</v>
      </c>
      <c r="D66" s="3">
        <v>2.7976170458715299</v>
      </c>
      <c r="E66" s="3">
        <v>1.84249829812891</v>
      </c>
      <c r="F66" s="3">
        <v>3.5921596181239899</v>
      </c>
      <c r="G66" s="3">
        <v>2.9061371715791502</v>
      </c>
      <c r="H66" s="3">
        <v>3.5002408065119202</v>
      </c>
      <c r="I66" s="3">
        <v>4.2357431292219303</v>
      </c>
      <c r="J66" s="3">
        <v>3.56117824163355</v>
      </c>
      <c r="K66" s="3">
        <v>2.5184038411634599</v>
      </c>
      <c r="L66" s="3">
        <v>3.2157593031428999</v>
      </c>
      <c r="M66" s="3">
        <v>4.1507170128385802</v>
      </c>
      <c r="N66" s="3">
        <v>3.38904531831531</v>
      </c>
      <c r="O66" s="3">
        <v>1.83811181018561</v>
      </c>
      <c r="P66" s="3">
        <v>2.4616427418381899</v>
      </c>
      <c r="Q66" s="3">
        <v>4.13244381353846</v>
      </c>
      <c r="R66" s="3">
        <v>3.2142315907613299</v>
      </c>
      <c r="S66" s="3">
        <v>4.9224536085507404</v>
      </c>
      <c r="T66" s="3">
        <v>4.6919651965843503</v>
      </c>
      <c r="U66" s="3">
        <v>1.89631421135084</v>
      </c>
      <c r="V66" s="3">
        <v>4.3227672651150497</v>
      </c>
    </row>
    <row r="67" spans="1:22" x14ac:dyDescent="0.35">
      <c r="A67" s="2">
        <v>43755</v>
      </c>
      <c r="B67" s="3">
        <v>2.68643649404952</v>
      </c>
      <c r="C67" s="3">
        <v>3.1724143057796499</v>
      </c>
      <c r="D67" s="3">
        <v>2.8074726713915301</v>
      </c>
      <c r="E67" s="3">
        <v>1.8449122270099501</v>
      </c>
      <c r="F67" s="3">
        <v>3.4900912191432099</v>
      </c>
      <c r="G67" s="3">
        <v>3.0396617984522201</v>
      </c>
      <c r="H67" s="3">
        <v>3.55145190453496</v>
      </c>
      <c r="I67" s="3">
        <v>4.1541753703733599</v>
      </c>
      <c r="J67" s="3">
        <v>3.46708956768801</v>
      </c>
      <c r="K67" s="3">
        <v>2.4913740901758898</v>
      </c>
      <c r="L67" s="3">
        <v>3.3078896875463699</v>
      </c>
      <c r="M67" s="3">
        <v>4.1918325312789104</v>
      </c>
      <c r="N67" s="3">
        <v>3.26740597726709</v>
      </c>
      <c r="O67" s="3">
        <v>1.80272444325557</v>
      </c>
      <c r="P67" s="3">
        <v>2.4848167262093401</v>
      </c>
      <c r="Q67" s="3">
        <v>4.0893396182977702</v>
      </c>
      <c r="R67" s="3">
        <v>3.25654897831464</v>
      </c>
      <c r="S67" s="3">
        <v>5.35760925499675</v>
      </c>
      <c r="T67" s="3">
        <v>4.6976903039805702</v>
      </c>
      <c r="U67" s="3">
        <v>1.8191833856812001</v>
      </c>
      <c r="V67" s="3">
        <v>4.35975812239053</v>
      </c>
    </row>
    <row r="68" spans="1:22" x14ac:dyDescent="0.35">
      <c r="A68" s="2">
        <v>43784</v>
      </c>
      <c r="B68" s="3">
        <v>2.7943882463648499</v>
      </c>
      <c r="C68" s="3">
        <v>3.5112542004888798</v>
      </c>
      <c r="D68" s="3">
        <v>2.8348775979995402</v>
      </c>
      <c r="E68" s="3">
        <v>1.84859428374363</v>
      </c>
      <c r="F68" s="3">
        <v>3.3272570338436802</v>
      </c>
      <c r="G68" s="3">
        <v>2.9407739080055899</v>
      </c>
      <c r="H68" s="3">
        <v>3.4827369822085701</v>
      </c>
      <c r="I68" s="3">
        <v>4.0618708090823397</v>
      </c>
      <c r="J68" s="3">
        <v>3.5177351012004801</v>
      </c>
      <c r="K68" s="3">
        <v>2.3751944868292201</v>
      </c>
      <c r="L68" s="3">
        <v>3.3001308125001199</v>
      </c>
      <c r="M68" s="3">
        <v>4.17032327254491</v>
      </c>
      <c r="N68" s="3">
        <v>3.2510068933732899</v>
      </c>
      <c r="O68" s="3">
        <v>1.7601657587356301</v>
      </c>
      <c r="P68" s="3">
        <v>2.5075388797869</v>
      </c>
      <c r="Q68" s="3">
        <v>4.08803988749127</v>
      </c>
      <c r="R68" s="3">
        <v>3.2234504097627998</v>
      </c>
      <c r="S68" s="3">
        <v>4.4569813207495299</v>
      </c>
      <c r="T68" s="3">
        <v>4.7706253070928</v>
      </c>
      <c r="U68" s="3">
        <v>1.5612410733403701</v>
      </c>
      <c r="V68" s="3">
        <v>4.1342212482494904</v>
      </c>
    </row>
    <row r="69" spans="1:22" x14ac:dyDescent="0.35">
      <c r="A69" s="2">
        <v>43816</v>
      </c>
      <c r="B69" s="3">
        <v>2.4763845007256502</v>
      </c>
      <c r="C69" s="3">
        <v>3.6516113617064301</v>
      </c>
      <c r="D69" s="3">
        <v>2.8054869740427399</v>
      </c>
      <c r="E69" s="3">
        <v>1.8704770334872201</v>
      </c>
      <c r="F69" s="3">
        <v>3.5507820197709501</v>
      </c>
      <c r="G69" s="3">
        <v>2.6955307820438899</v>
      </c>
      <c r="H69" s="3">
        <v>3.5078407256166102</v>
      </c>
      <c r="I69" s="3">
        <v>3.9273131405577</v>
      </c>
      <c r="J69" s="3">
        <v>3.4669731112946098</v>
      </c>
      <c r="K69" s="3">
        <v>2.3236576687912298</v>
      </c>
      <c r="L69" s="3">
        <v>3.1615754339162101</v>
      </c>
      <c r="M69" s="3">
        <v>3.7440564887393699</v>
      </c>
      <c r="N69" s="3">
        <v>2.9805850685849302</v>
      </c>
      <c r="O69" s="3">
        <v>1.66369888150312</v>
      </c>
      <c r="P69" s="3">
        <v>2.2877742163810302</v>
      </c>
      <c r="Q69" s="3">
        <v>4.0473641791316801</v>
      </c>
      <c r="R69" s="3">
        <v>3.2996469983961401</v>
      </c>
      <c r="S69" s="3">
        <v>4.3873512024602004</v>
      </c>
      <c r="T69" s="3">
        <v>5.0774185361875102</v>
      </c>
      <c r="U69" s="3">
        <v>1.6154599383358099</v>
      </c>
      <c r="V69" s="3">
        <v>4.0878315183911003</v>
      </c>
    </row>
    <row r="70" spans="1:22" x14ac:dyDescent="0.35">
      <c r="A70" s="2">
        <v>43847</v>
      </c>
      <c r="B70" s="3">
        <v>2.4243037468446</v>
      </c>
      <c r="C70" s="3">
        <v>3.6090243730736602</v>
      </c>
      <c r="D70" s="3">
        <v>2.6892956910702801</v>
      </c>
      <c r="E70" s="3">
        <v>1.855349939626</v>
      </c>
      <c r="F70" s="3">
        <v>3.55178777757133</v>
      </c>
      <c r="G70" s="3">
        <v>2.61665182681431</v>
      </c>
      <c r="H70" s="3">
        <v>3.4776179405806</v>
      </c>
      <c r="I70" s="3">
        <v>3.97811883572267</v>
      </c>
      <c r="J70" s="3">
        <v>3.3356606445618602</v>
      </c>
      <c r="K70" s="3">
        <v>2.2672717183857198</v>
      </c>
      <c r="L70" s="3">
        <v>3.0787417402147899</v>
      </c>
      <c r="M70" s="3">
        <v>3.6725234240631899</v>
      </c>
      <c r="N70" s="3">
        <v>2.8820636031181199</v>
      </c>
      <c r="O70" s="3">
        <v>1.63652148049205</v>
      </c>
      <c r="P70" s="3">
        <v>2.1973125690428001</v>
      </c>
      <c r="Q70" s="3">
        <v>3.8897041573634001</v>
      </c>
      <c r="R70" s="3">
        <v>3.1973231698306002</v>
      </c>
      <c r="S70" s="3">
        <v>4.2612060914079999</v>
      </c>
      <c r="T70" s="3">
        <v>5.0936409866170802</v>
      </c>
      <c r="U70" s="3">
        <v>1.4959797601479099</v>
      </c>
      <c r="V70" s="3">
        <v>3.9550748155646498</v>
      </c>
    </row>
    <row r="71" spans="1:22" x14ac:dyDescent="0.35">
      <c r="A71" s="2">
        <v>43875</v>
      </c>
      <c r="B71" s="3">
        <v>2.4923004772858701</v>
      </c>
      <c r="C71" s="3">
        <v>3.7303801712650602</v>
      </c>
      <c r="D71" s="3">
        <v>2.9099592539772399</v>
      </c>
      <c r="E71" s="3">
        <v>1.9315739020987801</v>
      </c>
      <c r="F71" s="3">
        <v>3.6871862557541202</v>
      </c>
      <c r="G71" s="3">
        <v>3.0605226532457102</v>
      </c>
      <c r="H71" s="3">
        <v>3.5999003453829701</v>
      </c>
      <c r="I71" s="3">
        <v>4.0377059836219704</v>
      </c>
      <c r="J71" s="3">
        <v>3.3253642138938901</v>
      </c>
      <c r="K71" s="3">
        <v>2.2330360693786799</v>
      </c>
      <c r="L71" s="3">
        <v>3.13218625368805</v>
      </c>
      <c r="M71" s="3">
        <v>3.7049403266208398</v>
      </c>
      <c r="N71" s="3">
        <v>2.8150987533523399</v>
      </c>
      <c r="O71" s="3">
        <v>1.6532153544225101</v>
      </c>
      <c r="P71" s="3">
        <v>2.2312470310675998</v>
      </c>
      <c r="Q71" s="3">
        <v>4.4149890429090997</v>
      </c>
      <c r="R71" s="3">
        <v>3.3377757136264901</v>
      </c>
      <c r="S71" s="3">
        <v>4.32704708742635</v>
      </c>
      <c r="T71" s="3">
        <v>5.3666949963343402</v>
      </c>
      <c r="U71" s="3">
        <v>1.52500739153746</v>
      </c>
      <c r="V71" s="3">
        <v>4.3916132178826199</v>
      </c>
    </row>
    <row r="72" spans="1:22" x14ac:dyDescent="0.35">
      <c r="A72" s="2">
        <v>43907</v>
      </c>
      <c r="B72" s="3">
        <v>2.6504140596397598</v>
      </c>
      <c r="C72" s="3">
        <v>5.2549216813290096</v>
      </c>
      <c r="D72" s="3">
        <v>4.1428765006621902</v>
      </c>
      <c r="E72" s="3">
        <v>2.6290674704215902</v>
      </c>
      <c r="F72" s="3">
        <v>4.9712615867404297</v>
      </c>
      <c r="G72" s="3">
        <v>4.2153191872359796</v>
      </c>
      <c r="H72" s="3">
        <v>4.4103769323581297</v>
      </c>
      <c r="I72" s="3">
        <v>4.9806884421386304</v>
      </c>
      <c r="J72" s="3">
        <v>4.1670413998071698</v>
      </c>
      <c r="K72" s="3">
        <v>2.9975387214107001</v>
      </c>
      <c r="L72" s="3">
        <v>4.7997731751425503</v>
      </c>
      <c r="M72" s="3">
        <v>5.3867892284874799</v>
      </c>
      <c r="N72" s="3">
        <v>5.7804152757001503</v>
      </c>
      <c r="O72" s="3">
        <v>2.24431647549721</v>
      </c>
      <c r="P72" s="3">
        <v>2.5540942818021901</v>
      </c>
      <c r="Q72" s="3">
        <v>4.7354021533447899</v>
      </c>
      <c r="R72" s="3">
        <v>4.6660900076757503</v>
      </c>
      <c r="S72" s="3">
        <v>5.9483988830465604</v>
      </c>
      <c r="T72" s="3">
        <v>8.0605796249678097</v>
      </c>
      <c r="U72" s="3">
        <v>2.0339859461139</v>
      </c>
      <c r="V72" s="3">
        <v>5.6568479003661203</v>
      </c>
    </row>
    <row r="73" spans="1:22" x14ac:dyDescent="0.35">
      <c r="A73" s="2">
        <v>43938</v>
      </c>
      <c r="B73" s="3">
        <v>2.4680140504566901</v>
      </c>
      <c r="C73" s="3">
        <v>4.22761719190067</v>
      </c>
      <c r="D73" s="3">
        <v>3.9446136468708102</v>
      </c>
      <c r="E73" s="3">
        <v>2.4203195519193899</v>
      </c>
      <c r="F73" s="3">
        <v>3.67262498387081</v>
      </c>
      <c r="G73" s="3">
        <v>4.0006576454967702</v>
      </c>
      <c r="H73" s="3">
        <v>3.7915880955941099</v>
      </c>
      <c r="I73" s="3">
        <v>4.2374837419614</v>
      </c>
      <c r="J73" s="3">
        <v>4.33673340032892</v>
      </c>
      <c r="K73" s="3">
        <v>2.5537714132099301</v>
      </c>
      <c r="L73" s="3">
        <v>4.0110643233807597</v>
      </c>
      <c r="M73" s="3">
        <v>4.36848649101728</v>
      </c>
      <c r="N73" s="3">
        <v>4.6274906574514603</v>
      </c>
      <c r="O73" s="3">
        <v>2.05036328966822</v>
      </c>
      <c r="P73" s="3">
        <v>2.2104722762639302</v>
      </c>
      <c r="Q73" s="3">
        <v>4.4630729455994897</v>
      </c>
      <c r="R73" s="3">
        <v>3.5630322504040302</v>
      </c>
      <c r="S73" s="3">
        <v>4.8277621171007699</v>
      </c>
      <c r="T73" s="3">
        <v>5.37608495594072</v>
      </c>
      <c r="U73" s="3">
        <v>1.8699661604080899</v>
      </c>
      <c r="V73" s="3">
        <v>4.8434830763981802</v>
      </c>
    </row>
    <row r="74" spans="1:22" x14ac:dyDescent="0.35">
      <c r="A74" s="2">
        <v>43966</v>
      </c>
      <c r="B74" s="3">
        <v>2.33195296805882</v>
      </c>
      <c r="C74" s="3">
        <v>4.0217466228587098</v>
      </c>
      <c r="D74" s="3">
        <v>3.8562573528485999</v>
      </c>
      <c r="E74" s="3">
        <v>2.43272672045447</v>
      </c>
      <c r="F74" s="3">
        <v>3.3138024615411501</v>
      </c>
      <c r="G74" s="3">
        <v>3.3120522782681898</v>
      </c>
      <c r="H74" s="3">
        <v>3.6671175837427201</v>
      </c>
      <c r="I74" s="3">
        <v>4.1431714273461004</v>
      </c>
      <c r="J74" s="3">
        <v>3.63551193044901</v>
      </c>
      <c r="K74" s="3">
        <v>2.4914667991293098</v>
      </c>
      <c r="L74" s="3">
        <v>3.8175766294554099</v>
      </c>
      <c r="M74" s="3">
        <v>3.5953377847068002</v>
      </c>
      <c r="N74" s="3">
        <v>4.5663527220141198</v>
      </c>
      <c r="O74" s="3">
        <v>1.9428291906075199</v>
      </c>
      <c r="P74" s="3">
        <v>2.17990871441611</v>
      </c>
      <c r="Q74" s="3">
        <v>4.2236079318583304</v>
      </c>
      <c r="R74" s="3">
        <v>3.2706447951994901</v>
      </c>
      <c r="S74" s="3">
        <v>4.0646599608632101</v>
      </c>
      <c r="T74" s="3">
        <v>4.6786646920586499</v>
      </c>
      <c r="U74" s="3">
        <v>1.6706536410653201</v>
      </c>
      <c r="V74" s="3">
        <v>4.5758822241192103</v>
      </c>
    </row>
    <row r="75" spans="1:22" x14ac:dyDescent="0.35">
      <c r="A75" s="2">
        <v>43999</v>
      </c>
      <c r="B75" s="3">
        <v>2.2108927155941598</v>
      </c>
      <c r="C75" s="3">
        <v>3.3195987608072399</v>
      </c>
      <c r="D75" s="3">
        <v>3.09800944987736</v>
      </c>
      <c r="E75" s="3">
        <v>2.09203765691844</v>
      </c>
      <c r="F75" s="3">
        <v>2.4571116923260798</v>
      </c>
      <c r="G75" s="3">
        <v>3.1059441037369799</v>
      </c>
      <c r="H75" s="3">
        <v>3.0954531736923601</v>
      </c>
      <c r="I75" s="3">
        <v>3.9192636440142401</v>
      </c>
      <c r="J75" s="3">
        <v>3.07270550189387</v>
      </c>
      <c r="K75" s="3">
        <v>2.2562547676754501</v>
      </c>
      <c r="L75" s="3">
        <v>2.8557882121132301</v>
      </c>
      <c r="M75" s="3">
        <v>3.3996025155418801</v>
      </c>
      <c r="N75" s="3">
        <v>3.6123388352749499</v>
      </c>
      <c r="O75" s="3">
        <v>1.69778527760271</v>
      </c>
      <c r="P75" s="3">
        <v>1.9403195599824801</v>
      </c>
      <c r="Q75" s="3">
        <v>3.9183073926630398</v>
      </c>
      <c r="R75" s="3">
        <v>3.0147307604862101</v>
      </c>
      <c r="S75" s="3">
        <v>3.2754647635426801</v>
      </c>
      <c r="T75" s="3">
        <v>4.3043187122696498</v>
      </c>
      <c r="U75" s="3">
        <v>1.3730498180816999</v>
      </c>
      <c r="V75" s="3">
        <v>3.95802190105857</v>
      </c>
    </row>
    <row r="76" spans="1:22" x14ac:dyDescent="0.35">
      <c r="A76" s="2">
        <v>44029</v>
      </c>
      <c r="B76" s="3">
        <v>1.9797437410394501</v>
      </c>
      <c r="C76" s="3">
        <v>3.3261401318058001</v>
      </c>
      <c r="D76" s="3">
        <v>2.9121466856198599</v>
      </c>
      <c r="E76" s="3">
        <v>2.1046596963017801</v>
      </c>
      <c r="F76" s="3">
        <v>2.3319323974235999</v>
      </c>
      <c r="G76" s="3">
        <v>3.0237907329973899</v>
      </c>
      <c r="H76" s="3">
        <v>3.0115980656655599</v>
      </c>
      <c r="I76" s="3">
        <v>3.7293762953824201</v>
      </c>
      <c r="J76" s="3">
        <v>3.1670275211925301</v>
      </c>
      <c r="K76" s="3">
        <v>2.2086263361060898</v>
      </c>
      <c r="L76" s="3">
        <v>2.6752797061077098</v>
      </c>
      <c r="M76" s="3">
        <v>3.3562903775081199</v>
      </c>
      <c r="N76" s="3">
        <v>3.7231727017352898</v>
      </c>
      <c r="O76" s="3">
        <v>1.5682397904001699</v>
      </c>
      <c r="P76" s="3">
        <v>1.8207191242985199</v>
      </c>
      <c r="Q76" s="3">
        <v>3.79264676503694</v>
      </c>
      <c r="R76" s="3">
        <v>3.0226088805120601</v>
      </c>
      <c r="S76" s="3">
        <v>3.3196088207193601</v>
      </c>
      <c r="T76" s="3">
        <v>4.6636009145957198</v>
      </c>
      <c r="U76" s="3">
        <v>1.3621108465604701</v>
      </c>
      <c r="V76" s="3">
        <v>3.8715058345006201</v>
      </c>
    </row>
    <row r="77" spans="1:22" x14ac:dyDescent="0.35">
      <c r="A77" s="2">
        <v>44060</v>
      </c>
      <c r="B77" s="3">
        <v>1.9313288480247499</v>
      </c>
      <c r="C77" s="3">
        <v>3.3527236424692699</v>
      </c>
      <c r="D77" s="3">
        <v>2.7643179608500099</v>
      </c>
      <c r="E77" s="3">
        <v>2.0470699108465999</v>
      </c>
      <c r="F77" s="3">
        <v>2.67939468998732</v>
      </c>
      <c r="G77" s="3">
        <v>2.4787366813596901</v>
      </c>
      <c r="H77" s="3">
        <v>3.1575777275422099</v>
      </c>
      <c r="I77" s="3">
        <v>3.6217528348422201</v>
      </c>
      <c r="J77" s="3">
        <v>2.92413436217748</v>
      </c>
      <c r="K77" s="3">
        <v>2.0517960687053001</v>
      </c>
      <c r="L77" s="3">
        <v>2.8301256441644198</v>
      </c>
      <c r="M77" s="3">
        <v>3.3967104931746999</v>
      </c>
      <c r="N77" s="3">
        <v>3.55961515121149</v>
      </c>
      <c r="O77" s="3">
        <v>1.5261025003629001</v>
      </c>
      <c r="P77" s="3">
        <v>1.7850327506799799</v>
      </c>
      <c r="Q77" s="3">
        <v>3.6107567121567299</v>
      </c>
      <c r="R77" s="3">
        <v>3.0967235807154201</v>
      </c>
      <c r="S77" s="3">
        <v>4.0602871738049604</v>
      </c>
      <c r="T77" s="3">
        <v>4.57388880220571</v>
      </c>
      <c r="U77" s="3">
        <v>1.36973225389567</v>
      </c>
      <c r="V77" s="3">
        <v>3.61687501854701</v>
      </c>
    </row>
    <row r="78" spans="1:22" x14ac:dyDescent="0.35">
      <c r="A78" s="2">
        <v>44091</v>
      </c>
      <c r="B78" s="3">
        <v>1.9648064990124801</v>
      </c>
      <c r="C78" s="3">
        <v>3.8135257767912401</v>
      </c>
      <c r="D78" s="3">
        <v>2.9358604880482702</v>
      </c>
      <c r="E78" s="3">
        <v>2.0862533066297702</v>
      </c>
      <c r="F78" s="3">
        <v>2.8944546036032199</v>
      </c>
      <c r="G78" s="3">
        <v>2.54686119647597</v>
      </c>
      <c r="H78" s="3">
        <v>3.2970213774066002</v>
      </c>
      <c r="I78" s="3">
        <v>3.8105247886845102</v>
      </c>
      <c r="J78" s="3">
        <v>3.3075974103357999</v>
      </c>
      <c r="K78" s="3">
        <v>2.0916040188357101</v>
      </c>
      <c r="L78" s="3">
        <v>3.2911062727742699</v>
      </c>
      <c r="M78" s="3">
        <v>3.4514677974621599</v>
      </c>
      <c r="N78" s="3">
        <v>3.45176747049201</v>
      </c>
      <c r="O78" s="3">
        <v>1.5216558631773001</v>
      </c>
      <c r="P78" s="3">
        <v>1.78412080897613</v>
      </c>
      <c r="Q78" s="3">
        <v>3.4782200099566398</v>
      </c>
      <c r="R78" s="3">
        <v>3.1415582819334702</v>
      </c>
      <c r="S78" s="3">
        <v>4.5196951479346001</v>
      </c>
      <c r="T78" s="3">
        <v>4.25446583910822</v>
      </c>
      <c r="U78" s="3">
        <v>1.30966799554876</v>
      </c>
      <c r="V78" s="3">
        <v>3.3944186326466501</v>
      </c>
    </row>
    <row r="79" spans="1:22" x14ac:dyDescent="0.35">
      <c r="A79" s="2">
        <v>44120</v>
      </c>
      <c r="B79" s="3">
        <v>1.93820883694491</v>
      </c>
      <c r="C79" s="3">
        <v>3.79806836045316</v>
      </c>
      <c r="D79" s="3">
        <v>2.86217383570545</v>
      </c>
      <c r="E79" s="3">
        <v>1.9752222630251499</v>
      </c>
      <c r="F79" s="3">
        <v>3.2634523839576599</v>
      </c>
      <c r="G79" s="3">
        <v>2.6385485020959401</v>
      </c>
      <c r="H79" s="3">
        <v>3.2811461256217398</v>
      </c>
      <c r="I79" s="3">
        <v>3.87100894232197</v>
      </c>
      <c r="J79" s="3">
        <v>3.34483144391913</v>
      </c>
      <c r="K79" s="3">
        <v>2.14922696750304</v>
      </c>
      <c r="L79" s="3">
        <v>3.4516167170433198</v>
      </c>
      <c r="M79" s="3">
        <v>3.5919281495590201</v>
      </c>
      <c r="N79" s="3">
        <v>3.8110122946688598</v>
      </c>
      <c r="O79" s="3">
        <v>1.5213653629075199</v>
      </c>
      <c r="P79" s="3">
        <v>1.71695674183527</v>
      </c>
      <c r="Q79" s="3">
        <v>3.5107189336712401</v>
      </c>
      <c r="R79" s="3">
        <v>3.2034748102019699</v>
      </c>
      <c r="S79" s="3">
        <v>4.2190043954396801</v>
      </c>
      <c r="T79" s="3">
        <v>4.3160489194921299</v>
      </c>
      <c r="U79" s="3">
        <v>1.3430297491772201</v>
      </c>
      <c r="V79" s="3">
        <v>3.2952378908089801</v>
      </c>
    </row>
    <row r="80" spans="1:22" x14ac:dyDescent="0.35">
      <c r="A80" s="2">
        <v>44152</v>
      </c>
      <c r="B80" s="3">
        <v>1.9414210336258899</v>
      </c>
      <c r="C80" s="3">
        <v>3.3698556884196398</v>
      </c>
      <c r="D80" s="3">
        <v>2.51654781084037</v>
      </c>
      <c r="E80" s="3">
        <v>1.6403398380786001</v>
      </c>
      <c r="F80" s="3">
        <v>2.5792269669188101</v>
      </c>
      <c r="G80" s="3">
        <v>2.1863588560807998</v>
      </c>
      <c r="H80" s="3">
        <v>3.36184896481643</v>
      </c>
      <c r="I80" s="3">
        <v>3.7719897697847</v>
      </c>
      <c r="J80" s="3">
        <v>3.2129760961036902</v>
      </c>
      <c r="K80" s="3">
        <v>2.0091109926995099</v>
      </c>
      <c r="L80" s="3">
        <v>3.4081358471379901</v>
      </c>
      <c r="M80" s="3">
        <v>3.5495708690218</v>
      </c>
      <c r="N80" s="3">
        <v>3.5496262210429501</v>
      </c>
      <c r="O80" s="3">
        <v>1.45683897682061</v>
      </c>
      <c r="P80" s="3">
        <v>1.74519525406361</v>
      </c>
      <c r="Q80" s="3">
        <v>3.6618332306989201</v>
      </c>
      <c r="R80" s="3">
        <v>2.8871530849059299</v>
      </c>
      <c r="S80" s="3">
        <v>4.1232026333835297</v>
      </c>
      <c r="T80" s="3">
        <v>4.5770792429062599</v>
      </c>
      <c r="U80" s="3">
        <v>1.3415351283533901</v>
      </c>
      <c r="V80" s="3">
        <v>3.4076520835756501</v>
      </c>
    </row>
    <row r="81" spans="1:22" x14ac:dyDescent="0.35">
      <c r="A81" s="2">
        <v>44182</v>
      </c>
      <c r="B81" s="3">
        <v>1.83540739047991</v>
      </c>
      <c r="C81" s="3">
        <v>3.1892478052612101</v>
      </c>
      <c r="D81" s="3">
        <v>2.2179680228932899</v>
      </c>
      <c r="E81" s="3">
        <v>1.6668988937071101</v>
      </c>
      <c r="F81" s="3">
        <v>2.7348930570916501</v>
      </c>
      <c r="G81" s="3">
        <v>1.7105914332861101</v>
      </c>
      <c r="H81" s="3">
        <v>3.4743504753120402</v>
      </c>
      <c r="I81" s="3">
        <v>3.6863168994026698</v>
      </c>
      <c r="J81" s="3">
        <v>3.4041480045381198</v>
      </c>
      <c r="K81" s="3">
        <v>1.8563108402319199</v>
      </c>
      <c r="L81" s="3">
        <v>3.3256285373655099</v>
      </c>
      <c r="M81" s="3">
        <v>3.7771466051939599</v>
      </c>
      <c r="N81" s="3">
        <v>3.2060859020016599</v>
      </c>
      <c r="O81" s="3">
        <v>1.3532257795647999</v>
      </c>
      <c r="P81" s="3">
        <v>1.6678464047581401</v>
      </c>
      <c r="Q81" s="3">
        <v>3.6445582315550902</v>
      </c>
      <c r="R81" s="3">
        <v>2.7393889351943201</v>
      </c>
      <c r="S81" s="3">
        <v>3.8896548111919</v>
      </c>
      <c r="T81" s="3">
        <v>4.3749427855354099</v>
      </c>
      <c r="U81" s="3">
        <v>1.2112306626226901</v>
      </c>
      <c r="V81" s="3">
        <v>3.4772233575022802</v>
      </c>
    </row>
    <row r="82" spans="1:22" x14ac:dyDescent="0.35">
      <c r="A82" s="2">
        <v>44211</v>
      </c>
      <c r="B82" s="3">
        <v>1.6955445691176201</v>
      </c>
      <c r="C82" s="3">
        <v>3.0520684627855901</v>
      </c>
      <c r="D82" s="3">
        <v>2.2382751451214</v>
      </c>
      <c r="E82" s="3">
        <v>1.67344864591637</v>
      </c>
      <c r="F82" s="3">
        <v>2.8954608548896501</v>
      </c>
      <c r="G82" s="3">
        <v>1.7099665614067201</v>
      </c>
      <c r="H82" s="3">
        <v>3.6635829994071401</v>
      </c>
      <c r="I82" s="3">
        <v>3.4484029416425401</v>
      </c>
      <c r="J82" s="3">
        <v>3.34687296103816</v>
      </c>
      <c r="K82" s="3">
        <v>1.6639684312177401</v>
      </c>
      <c r="L82" s="3">
        <v>3.4235005219828998</v>
      </c>
      <c r="M82" s="3">
        <v>3.9323806785894599</v>
      </c>
      <c r="N82" s="3">
        <v>3.2669857197319301</v>
      </c>
      <c r="O82" s="3">
        <v>1.3207741492602301</v>
      </c>
      <c r="P82" s="3">
        <v>1.4934298531766701</v>
      </c>
      <c r="Q82" s="3">
        <v>3.7360570436111802</v>
      </c>
      <c r="R82" s="3">
        <v>2.7074522379308799</v>
      </c>
      <c r="S82" s="3">
        <v>3.87253494043396</v>
      </c>
      <c r="T82" s="3">
        <v>4.2845078020461997</v>
      </c>
      <c r="U82" s="3">
        <v>1.14389172889483</v>
      </c>
      <c r="V82" s="3">
        <v>3.48966129843416</v>
      </c>
    </row>
    <row r="83" spans="1:22" x14ac:dyDescent="0.35">
      <c r="A83" s="2">
        <v>44244</v>
      </c>
      <c r="B83" s="3">
        <v>1.5934546788588899</v>
      </c>
      <c r="C83" s="3">
        <v>3.1185333721112598</v>
      </c>
      <c r="D83" s="3">
        <v>2.47354660190459</v>
      </c>
      <c r="E83" s="3">
        <v>1.77519074146125</v>
      </c>
      <c r="F83" s="3">
        <v>2.8004542167745199</v>
      </c>
      <c r="G83" s="3">
        <v>1.6770569345869799</v>
      </c>
      <c r="H83" s="3">
        <v>3.8334866022013698</v>
      </c>
      <c r="I83" s="3">
        <v>3.4118954860920101</v>
      </c>
      <c r="J83" s="3">
        <v>3.4528195290019501</v>
      </c>
      <c r="K83" s="3">
        <v>1.6369809954447601</v>
      </c>
      <c r="L83" s="3">
        <v>3.70853950747289</v>
      </c>
      <c r="M83" s="3">
        <v>3.7820001733222202</v>
      </c>
      <c r="N83" s="3">
        <v>3.3145927232005601</v>
      </c>
      <c r="O83" s="3">
        <v>1.31636374267373</v>
      </c>
      <c r="P83" s="3">
        <v>1.3034750100914301</v>
      </c>
      <c r="Q83" s="3">
        <v>3.80789547919413</v>
      </c>
      <c r="R83" s="3">
        <v>2.76993570993465</v>
      </c>
      <c r="S83" s="3">
        <v>4.5446409875800899</v>
      </c>
      <c r="T83" s="3">
        <v>4.3438344415764796</v>
      </c>
      <c r="U83" s="3">
        <v>1.1975387688935</v>
      </c>
      <c r="V83" s="3">
        <v>3.4948513360154401</v>
      </c>
    </row>
    <row r="84" spans="1:22" x14ac:dyDescent="0.35">
      <c r="A84" s="2">
        <v>44272</v>
      </c>
      <c r="B84" s="3">
        <v>1.8700135556166999</v>
      </c>
      <c r="C84" s="3">
        <v>2.82012202012569</v>
      </c>
      <c r="D84" s="3">
        <v>2.5679178659220399</v>
      </c>
      <c r="E84" s="3">
        <v>1.9055344587665399</v>
      </c>
      <c r="F84" s="3">
        <v>3.0245405290952401</v>
      </c>
      <c r="G84" s="3">
        <v>1.98558537302189</v>
      </c>
      <c r="H84" s="3">
        <v>3.9601035001993101</v>
      </c>
      <c r="I84" s="3">
        <v>3.6251962783421501</v>
      </c>
      <c r="J84" s="3">
        <v>3.3606291604353098</v>
      </c>
      <c r="K84" s="3">
        <v>1.6921219679639801</v>
      </c>
      <c r="L84" s="3">
        <v>4.2266250097492204</v>
      </c>
      <c r="M84" s="3">
        <v>3.86031009908125</v>
      </c>
      <c r="N84" s="3">
        <v>3.1849057755773602</v>
      </c>
      <c r="O84" s="3">
        <v>1.3743240886850701</v>
      </c>
      <c r="P84" s="3">
        <v>1.4904012290786</v>
      </c>
      <c r="Q84" s="3">
        <v>3.9170575494083502</v>
      </c>
      <c r="R84" s="3">
        <v>2.7560749342795101</v>
      </c>
      <c r="S84" s="3">
        <v>4.4362983513773599</v>
      </c>
      <c r="T84" s="3">
        <v>4.4817898764560704</v>
      </c>
      <c r="U84" s="3">
        <v>1.1926772883571499</v>
      </c>
      <c r="V84" s="3">
        <v>3.4731228362111501</v>
      </c>
    </row>
    <row r="85" spans="1:22" x14ac:dyDescent="0.35">
      <c r="A85" s="2">
        <v>44302</v>
      </c>
      <c r="B85" s="3">
        <v>1.95777684139504</v>
      </c>
      <c r="C85" s="3">
        <v>3.06052306042637</v>
      </c>
      <c r="D85" s="3">
        <v>2.7139347262051299</v>
      </c>
      <c r="E85" s="3">
        <v>1.9510351665360499</v>
      </c>
      <c r="F85" s="3">
        <v>2.90527437822099</v>
      </c>
      <c r="G85" s="3">
        <v>2.1154740728293202</v>
      </c>
      <c r="H85" s="3">
        <v>3.9705660007610399</v>
      </c>
      <c r="I85" s="3">
        <v>3.60967635621863</v>
      </c>
      <c r="J85" s="3">
        <v>3.2082715721927602</v>
      </c>
      <c r="K85" s="3">
        <v>1.6592495043398201</v>
      </c>
      <c r="L85" s="3">
        <v>4.5168841184127704</v>
      </c>
      <c r="M85" s="3">
        <v>4.0513654361425901</v>
      </c>
      <c r="N85" s="3">
        <v>3.3034781573854701</v>
      </c>
      <c r="O85" s="3">
        <v>1.3798487209050301</v>
      </c>
      <c r="P85" s="3">
        <v>1.6009255370637701</v>
      </c>
      <c r="Q85" s="3">
        <v>3.6862503781217102</v>
      </c>
      <c r="R85" s="3">
        <v>2.86065907933112</v>
      </c>
      <c r="S85" s="3">
        <v>5.33149907925044</v>
      </c>
      <c r="T85" s="3">
        <v>4.4039524143282103</v>
      </c>
      <c r="U85" s="3">
        <v>1.1291390071620999</v>
      </c>
      <c r="V85" s="3">
        <v>3.35261686385978</v>
      </c>
    </row>
    <row r="86" spans="1:22" x14ac:dyDescent="0.35">
      <c r="A86" s="2">
        <v>44333</v>
      </c>
      <c r="B86" s="3">
        <v>1.8682379983664901</v>
      </c>
      <c r="C86" s="3">
        <v>3.9525197365152001</v>
      </c>
      <c r="D86" s="3">
        <v>2.8716304637872998</v>
      </c>
      <c r="E86" s="3">
        <v>2.0200297830487202</v>
      </c>
      <c r="F86" s="3">
        <v>2.8332185510158099</v>
      </c>
      <c r="G86" s="3">
        <v>2.22854724015738</v>
      </c>
      <c r="H86" s="3">
        <v>4.0402985206729802</v>
      </c>
      <c r="I86" s="3">
        <v>4.4475756817660397</v>
      </c>
      <c r="J86" s="3">
        <v>3.1342166054695801</v>
      </c>
      <c r="K86" s="3">
        <v>1.76668416621518</v>
      </c>
      <c r="L86" s="3">
        <v>4.7211746371282599</v>
      </c>
      <c r="M86" s="3">
        <v>4.3753322893316504</v>
      </c>
      <c r="N86" s="3">
        <v>3.10110551714657</v>
      </c>
      <c r="O86" s="3">
        <v>1.4110000114535399</v>
      </c>
      <c r="P86" s="3">
        <v>1.7063751844913899</v>
      </c>
      <c r="Q86" s="3">
        <v>3.8068002375790502</v>
      </c>
      <c r="R86" s="3">
        <v>2.94160974659136</v>
      </c>
      <c r="S86" s="3">
        <v>5.3764338678747103</v>
      </c>
      <c r="T86" s="3">
        <v>4.4000163747124503</v>
      </c>
      <c r="U86" s="3">
        <v>1.2300562806945099</v>
      </c>
      <c r="V86" s="3">
        <v>3.2971461743110102</v>
      </c>
    </row>
    <row r="87" spans="1:22" x14ac:dyDescent="0.35">
      <c r="A87" s="2">
        <v>44364</v>
      </c>
      <c r="B87" s="3">
        <v>1.86768844140687</v>
      </c>
      <c r="C87" s="3">
        <v>3.8491519809781898</v>
      </c>
      <c r="D87" s="3">
        <v>2.8929514006360599</v>
      </c>
      <c r="E87" s="3">
        <v>1.91308076060053</v>
      </c>
      <c r="F87" s="3">
        <v>3.0118687602732002</v>
      </c>
      <c r="G87" s="3">
        <v>2.8699762009545098</v>
      </c>
      <c r="H87" s="3">
        <v>4.1163255612301102</v>
      </c>
      <c r="I87" s="3">
        <v>3.9875365359470298</v>
      </c>
      <c r="J87" s="3">
        <v>3.1280711765033198</v>
      </c>
      <c r="K87" s="3">
        <v>1.6603825898658</v>
      </c>
      <c r="L87" s="3">
        <v>4.7439977711589298</v>
      </c>
      <c r="M87" s="3">
        <v>4.2372150947430098</v>
      </c>
      <c r="N87" s="3">
        <v>2.9934158886092499</v>
      </c>
      <c r="O87" s="3">
        <v>1.3985705518962499</v>
      </c>
      <c r="P87" s="3">
        <v>1.63689820105636</v>
      </c>
      <c r="Q87" s="3">
        <v>3.8557588207392901</v>
      </c>
      <c r="R87" s="3">
        <v>2.82104753146533</v>
      </c>
      <c r="S87" s="3">
        <v>5.5460650014613302</v>
      </c>
      <c r="T87" s="3">
        <v>4.3934817469246799</v>
      </c>
      <c r="U87" s="3">
        <v>1.21663545958332</v>
      </c>
      <c r="V87" s="3">
        <v>3.2077852408844798</v>
      </c>
    </row>
    <row r="88" spans="1:22" x14ac:dyDescent="0.35">
      <c r="A88" s="2">
        <v>44393</v>
      </c>
      <c r="B88" s="3">
        <v>1.8606148008844501</v>
      </c>
      <c r="C88" s="3">
        <v>4.30604384552199</v>
      </c>
      <c r="D88" s="3">
        <v>3.0610410154097401</v>
      </c>
      <c r="E88" s="3">
        <v>1.9751125185067899</v>
      </c>
      <c r="F88" s="3">
        <v>3.08886256550384</v>
      </c>
      <c r="G88" s="3">
        <v>2.9990333827976898</v>
      </c>
      <c r="H88" s="3">
        <v>4.2356578796768396</v>
      </c>
      <c r="I88" s="3">
        <v>4.0097507513691397</v>
      </c>
      <c r="J88" s="3">
        <v>3.1217882701487998</v>
      </c>
      <c r="K88" s="3">
        <v>1.6863181830232901</v>
      </c>
      <c r="L88" s="3">
        <v>5.2171147440925303</v>
      </c>
      <c r="M88" s="3">
        <v>4.5223352006869604</v>
      </c>
      <c r="N88" s="3">
        <v>3.0812522737075199</v>
      </c>
      <c r="O88" s="3">
        <v>1.3886547589470699</v>
      </c>
      <c r="P88" s="3">
        <v>1.6809297475816001</v>
      </c>
      <c r="Q88" s="3">
        <v>3.9024870732358199</v>
      </c>
      <c r="R88" s="3">
        <v>2.9434492125048299</v>
      </c>
      <c r="S88" s="3">
        <v>5.9920423634833497</v>
      </c>
      <c r="T88" s="3">
        <v>4.6957999951315097</v>
      </c>
      <c r="U88" s="3">
        <v>1.4228933801128101</v>
      </c>
      <c r="V88" s="3">
        <v>3.28245161054067</v>
      </c>
    </row>
    <row r="89" spans="1:22" x14ac:dyDescent="0.35">
      <c r="A89" s="2">
        <v>44425</v>
      </c>
      <c r="B89" s="3">
        <v>2.0067564427685198</v>
      </c>
      <c r="C89" s="3">
        <v>4.7695331791155704</v>
      </c>
      <c r="D89" s="3">
        <v>3.06318379740804</v>
      </c>
      <c r="E89" s="3">
        <v>2.0261367079560602</v>
      </c>
      <c r="F89" s="3">
        <v>2.95583209178174</v>
      </c>
      <c r="G89" s="3">
        <v>3.5814698078257798</v>
      </c>
      <c r="H89" s="3">
        <v>4.1968257279419001</v>
      </c>
      <c r="I89" s="3">
        <v>4.4108125347582803</v>
      </c>
      <c r="J89" s="3">
        <v>3.1538405798959399</v>
      </c>
      <c r="K89" s="3">
        <v>1.8227319845777199</v>
      </c>
      <c r="L89" s="3">
        <v>5.8096595824218102</v>
      </c>
      <c r="M89" s="3">
        <v>4.5619598095884397</v>
      </c>
      <c r="N89" s="3">
        <v>3.0256894296564001</v>
      </c>
      <c r="O89" s="3">
        <v>1.33894792881733</v>
      </c>
      <c r="P89" s="3">
        <v>1.9614490868916601</v>
      </c>
      <c r="Q89" s="3">
        <v>3.8727342196033598</v>
      </c>
      <c r="R89" s="3">
        <v>2.9773349321827598</v>
      </c>
      <c r="S89" s="3">
        <v>5.98918802563621</v>
      </c>
      <c r="T89" s="3">
        <v>4.4637193360979603</v>
      </c>
      <c r="U89" s="3">
        <v>1.41736620021173</v>
      </c>
      <c r="V89" s="3">
        <v>3.1255694244908101</v>
      </c>
    </row>
    <row r="90" spans="1:22" x14ac:dyDescent="0.35">
      <c r="A90" s="2">
        <v>44456</v>
      </c>
      <c r="B90" s="3">
        <v>1.9834571897068201</v>
      </c>
      <c r="C90" s="3">
        <v>4.58808375899594</v>
      </c>
      <c r="D90" s="3">
        <v>3.1102962633265201</v>
      </c>
      <c r="E90" s="3">
        <v>1.8603206077647501</v>
      </c>
      <c r="F90" s="3">
        <v>2.9740830170681298</v>
      </c>
      <c r="G90" s="3">
        <v>3.6544399192208399</v>
      </c>
      <c r="H90" s="3">
        <v>4.0275398182278996</v>
      </c>
      <c r="I90" s="3">
        <v>4.2778928323553096</v>
      </c>
      <c r="J90" s="3">
        <v>3.1728783377079499</v>
      </c>
      <c r="K90" s="3">
        <v>1.84329253422103</v>
      </c>
      <c r="L90" s="3">
        <v>6.5153835885311402</v>
      </c>
      <c r="M90" s="3">
        <v>5.1551402927686096</v>
      </c>
      <c r="N90" s="3">
        <v>2.9751069329380599</v>
      </c>
      <c r="O90" s="3">
        <v>1.2739556381236301</v>
      </c>
      <c r="P90" s="3">
        <v>1.9189285706365</v>
      </c>
      <c r="Q90" s="3">
        <v>4.0951517257527303</v>
      </c>
      <c r="R90" s="3">
        <v>2.84884273438387</v>
      </c>
      <c r="S90" s="3">
        <v>6.0679369001786796</v>
      </c>
      <c r="T90" s="3">
        <v>4.1696776843507903</v>
      </c>
      <c r="U90" s="3">
        <v>1.3874221591001901</v>
      </c>
      <c r="V90" s="3">
        <v>3.05331717831741</v>
      </c>
    </row>
    <row r="91" spans="1:22" x14ac:dyDescent="0.35">
      <c r="A91" s="2">
        <v>44484</v>
      </c>
      <c r="B91" s="3">
        <v>1.98353598660216</v>
      </c>
      <c r="C91" s="3">
        <v>5.16598548494221</v>
      </c>
      <c r="D91" s="3">
        <v>2.8498194194308599</v>
      </c>
      <c r="E91" s="3">
        <v>1.7870967766992001</v>
      </c>
      <c r="F91" s="3">
        <v>2.95622466482404</v>
      </c>
      <c r="G91" s="3">
        <v>3.4524138892493199</v>
      </c>
      <c r="H91" s="3">
        <v>3.8803556717479499</v>
      </c>
      <c r="I91" s="3">
        <v>4.4664767818103099</v>
      </c>
      <c r="J91" s="3">
        <v>3.2697272220098701</v>
      </c>
      <c r="K91" s="3">
        <v>1.9411961701490801</v>
      </c>
      <c r="L91" s="3">
        <v>6.4966829958685599</v>
      </c>
      <c r="M91" s="3">
        <v>4.7434614999548597</v>
      </c>
      <c r="N91" s="3">
        <v>3.0577391763452701</v>
      </c>
      <c r="O91" s="3">
        <v>1.27201027709824</v>
      </c>
      <c r="P91" s="3">
        <v>1.91637924438116</v>
      </c>
      <c r="Q91" s="3">
        <v>3.829164611125</v>
      </c>
      <c r="R91" s="3">
        <v>2.8272637376816601</v>
      </c>
      <c r="S91" s="3">
        <v>6.1974072753456602</v>
      </c>
      <c r="T91" s="3">
        <v>4.16216424129777</v>
      </c>
      <c r="U91" s="3">
        <v>1.4258907311456599</v>
      </c>
      <c r="V91" s="3">
        <v>2.85486500168158</v>
      </c>
    </row>
    <row r="92" spans="1:22" x14ac:dyDescent="0.35">
      <c r="A92" s="2">
        <v>44517</v>
      </c>
      <c r="B92" s="3">
        <v>1.9934505984161801</v>
      </c>
      <c r="C92" s="3">
        <v>5.0071595227482799</v>
      </c>
      <c r="D92" s="3">
        <v>3.0503492047761398</v>
      </c>
      <c r="E92" s="3">
        <v>1.73260594491499</v>
      </c>
      <c r="F92" s="3">
        <v>3.10053914438569</v>
      </c>
      <c r="G92" s="3">
        <v>3.76450124472685</v>
      </c>
      <c r="H92" s="3">
        <v>3.97374459658023</v>
      </c>
      <c r="I92" s="3">
        <v>4.2301958623051297</v>
      </c>
      <c r="J92" s="3">
        <v>3.5033209984581202</v>
      </c>
      <c r="K92" s="3">
        <v>1.9868869845981301</v>
      </c>
      <c r="L92" s="3">
        <v>7.7323079426171404</v>
      </c>
      <c r="M92" s="3">
        <v>4.4568062617546698</v>
      </c>
      <c r="N92" s="3">
        <v>2.8194152336639999</v>
      </c>
      <c r="O92" s="3">
        <v>1.3369135409899799</v>
      </c>
      <c r="P92" s="3">
        <v>1.93515664519362</v>
      </c>
      <c r="Q92" s="3">
        <v>3.82681164276236</v>
      </c>
      <c r="R92" s="3">
        <v>2.80054344626588</v>
      </c>
      <c r="S92" s="3">
        <v>5.1774779033334299</v>
      </c>
      <c r="T92" s="3">
        <v>3.7356118810448198</v>
      </c>
      <c r="U92" s="3">
        <v>1.35294931129324</v>
      </c>
      <c r="V92" s="3">
        <v>3.00638549688649</v>
      </c>
    </row>
    <row r="93" spans="1:22" x14ac:dyDescent="0.35">
      <c r="A93" s="2">
        <v>44547</v>
      </c>
      <c r="B93" s="3">
        <v>1.96338610702897</v>
      </c>
      <c r="C93" s="3">
        <v>5.2617201729974896</v>
      </c>
      <c r="D93" s="3">
        <v>3.1413497106453701</v>
      </c>
      <c r="E93" s="3">
        <v>1.75148595702875</v>
      </c>
      <c r="F93" s="3">
        <v>3.4272316376442302</v>
      </c>
      <c r="G93" s="3">
        <v>4.2695580896803698</v>
      </c>
      <c r="H93" s="3">
        <v>3.8899839430960998</v>
      </c>
      <c r="I93" s="3">
        <v>4.2047655960281904</v>
      </c>
      <c r="J93" s="3">
        <v>3.4448941340256498</v>
      </c>
      <c r="K93" s="3">
        <v>1.9247949313975601</v>
      </c>
      <c r="L93" s="3">
        <v>7.4722658615225699</v>
      </c>
      <c r="M93" s="3">
        <v>4.6445490820100703</v>
      </c>
      <c r="N93" s="3">
        <v>3.1919434230400299</v>
      </c>
      <c r="O93" s="3">
        <v>1.39313315633617</v>
      </c>
      <c r="P93" s="3">
        <v>2.1459931053728898</v>
      </c>
      <c r="Q93" s="3">
        <v>3.9963748976126401</v>
      </c>
      <c r="R93" s="3">
        <v>2.8810614683695701</v>
      </c>
      <c r="S93" s="3">
        <v>4.70745243257924</v>
      </c>
      <c r="T93" s="3">
        <v>4.1110658459485698</v>
      </c>
      <c r="U93" s="3">
        <v>1.4964196694807801</v>
      </c>
      <c r="V93" s="3">
        <v>3.2151749406027301</v>
      </c>
    </row>
    <row r="94" spans="1:22" x14ac:dyDescent="0.35">
      <c r="A94" s="2">
        <v>44575</v>
      </c>
      <c r="B94" s="3">
        <v>2.0951399206842098</v>
      </c>
      <c r="C94" s="3">
        <v>4.7897772952919002</v>
      </c>
      <c r="D94" s="3">
        <v>3.11855056458413</v>
      </c>
      <c r="E94" s="3">
        <v>1.79100316945319</v>
      </c>
      <c r="F94" s="3">
        <v>3.0415293767492</v>
      </c>
      <c r="G94" s="3">
        <v>3.7061704632990899</v>
      </c>
      <c r="H94" s="3">
        <v>3.7455697108389701</v>
      </c>
      <c r="I94" s="3">
        <v>4.1961551281595701</v>
      </c>
      <c r="J94" s="3">
        <v>3.38725189519874</v>
      </c>
      <c r="K94" s="3">
        <v>2.0004166781674702</v>
      </c>
      <c r="L94" s="3">
        <v>7.2185588606229096</v>
      </c>
      <c r="M94" s="3">
        <v>4.4331254194778502</v>
      </c>
      <c r="N94" s="3">
        <v>3.09709896566791</v>
      </c>
      <c r="O94" s="3">
        <v>1.31059071133936</v>
      </c>
      <c r="P94" s="3">
        <v>2.1293456908211499</v>
      </c>
      <c r="Q94" s="3">
        <v>3.8739423554058701</v>
      </c>
      <c r="R94" s="3">
        <v>2.8382352878726702</v>
      </c>
      <c r="S94" s="3">
        <v>5.1582882509137704</v>
      </c>
      <c r="T94" s="3">
        <v>4.3823965361002504</v>
      </c>
      <c r="U94" s="3">
        <v>1.58226036322593</v>
      </c>
      <c r="V94" s="3">
        <v>3.0352478068703599</v>
      </c>
    </row>
    <row r="95" spans="1:22" x14ac:dyDescent="0.35">
      <c r="A95" s="2">
        <v>44609</v>
      </c>
      <c r="B95" s="3">
        <v>2.1934413958363601</v>
      </c>
      <c r="C95" s="3">
        <v>4.7449865531393103</v>
      </c>
      <c r="D95" s="3">
        <v>3.1125786783753799</v>
      </c>
      <c r="E95" s="3">
        <v>1.80866304656386</v>
      </c>
      <c r="F95" s="3">
        <v>3.3616640098186998</v>
      </c>
      <c r="G95" s="3">
        <v>3.4120551128901702</v>
      </c>
      <c r="H95" s="3">
        <v>3.7269039594205098</v>
      </c>
      <c r="I95" s="3">
        <v>4.2776608553713</v>
      </c>
      <c r="J95" s="3">
        <v>3.62567297699136</v>
      </c>
      <c r="K95" s="3">
        <v>2.1571799311433901</v>
      </c>
      <c r="L95" s="3">
        <v>6.8343188673438897</v>
      </c>
      <c r="M95" s="3">
        <v>4.3416668591331904</v>
      </c>
      <c r="N95" s="3">
        <v>2.9009858590679598</v>
      </c>
      <c r="O95" s="3">
        <v>1.4459688788156799</v>
      </c>
      <c r="P95" s="3">
        <v>2.1710127039972602</v>
      </c>
      <c r="Q95" s="3">
        <v>3.97810853974423</v>
      </c>
      <c r="R95" s="3">
        <v>2.8402720987143901</v>
      </c>
      <c r="S95" s="3">
        <v>5.9397735482552196</v>
      </c>
      <c r="T95" s="3">
        <v>3.9218254971683799</v>
      </c>
      <c r="U95" s="3">
        <v>1.68395550680976</v>
      </c>
      <c r="V95" s="3">
        <v>2.9882545890938599</v>
      </c>
    </row>
    <row r="96" spans="1:22" x14ac:dyDescent="0.35">
      <c r="A96" s="2">
        <v>44637</v>
      </c>
      <c r="B96" s="3">
        <v>2.38687539040267</v>
      </c>
      <c r="C96" s="3">
        <v>4.6974344966884596</v>
      </c>
      <c r="D96" s="3">
        <v>3.22813506566952</v>
      </c>
      <c r="E96" s="3">
        <v>1.95127554715903</v>
      </c>
      <c r="F96" s="3">
        <v>3.49006354737261</v>
      </c>
      <c r="G96" s="3">
        <v>3.50386254320322</v>
      </c>
      <c r="H96" s="3">
        <v>3.7819948595861002</v>
      </c>
      <c r="I96" s="3">
        <v>4.5430185884278798</v>
      </c>
      <c r="J96" s="3">
        <v>3.4925857575799202</v>
      </c>
      <c r="K96" s="3">
        <v>2.2397299323807802</v>
      </c>
      <c r="L96" s="3">
        <v>9.2558952021506506</v>
      </c>
      <c r="M96" s="3">
        <v>4.3606522797333804</v>
      </c>
      <c r="N96" s="3">
        <v>3.1996200448100698</v>
      </c>
      <c r="O96" s="3">
        <v>1.45624500728856</v>
      </c>
      <c r="P96" s="3">
        <v>2.5887987132056001</v>
      </c>
      <c r="Q96" s="3">
        <v>3.7184096279213499</v>
      </c>
      <c r="R96" s="3">
        <v>2.92153380302108</v>
      </c>
      <c r="S96" s="3">
        <v>5.98303838144962</v>
      </c>
      <c r="T96" s="3">
        <v>3.6913462582541099</v>
      </c>
      <c r="U96" s="3">
        <v>1.85293760000879</v>
      </c>
      <c r="V96" s="3">
        <v>2.9138990999973302</v>
      </c>
    </row>
    <row r="97" spans="1:22" x14ac:dyDescent="0.35">
      <c r="A97" s="2">
        <v>44665</v>
      </c>
      <c r="B97" s="3">
        <v>2.4277833257094099</v>
      </c>
      <c r="C97" s="3">
        <v>4.8000058531561702</v>
      </c>
      <c r="D97" s="3">
        <v>3.36954860758541</v>
      </c>
      <c r="E97" s="3">
        <v>2.0830475540818001</v>
      </c>
      <c r="F97" s="3">
        <v>3.4711258591655101</v>
      </c>
      <c r="G97" s="3">
        <v>3.8048473358911998</v>
      </c>
      <c r="H97" s="3">
        <v>3.8098588859317601</v>
      </c>
      <c r="I97" s="3">
        <v>4.60924668661018</v>
      </c>
      <c r="J97" s="3">
        <v>3.5242522054004999</v>
      </c>
      <c r="K97" s="3">
        <v>2.2474830474713401</v>
      </c>
      <c r="L97" s="3">
        <v>8.5975720362798302</v>
      </c>
      <c r="M97" s="3">
        <v>4.6134965561635397</v>
      </c>
      <c r="N97" s="3">
        <v>3.1445814698583199</v>
      </c>
      <c r="O97" s="3">
        <v>1.4530312819906701</v>
      </c>
      <c r="P97" s="3">
        <v>2.5949694263457301</v>
      </c>
      <c r="Q97" s="3">
        <v>3.6504392102657199</v>
      </c>
      <c r="R97" s="3">
        <v>2.98100499621594</v>
      </c>
      <c r="S97" s="3">
        <v>5.27839005316675</v>
      </c>
      <c r="T97" s="3">
        <v>3.4588664483828899</v>
      </c>
      <c r="U97" s="3">
        <v>1.61493566621981</v>
      </c>
      <c r="V97" s="3">
        <v>2.7463912476937602</v>
      </c>
    </row>
    <row r="98" spans="1:22" x14ac:dyDescent="0.35">
      <c r="A98" s="2">
        <v>44698</v>
      </c>
      <c r="B98" s="3">
        <v>2.4728682828875499</v>
      </c>
      <c r="C98" s="3">
        <v>5.1216264268725196</v>
      </c>
      <c r="D98" s="3">
        <v>3.5672685834317099</v>
      </c>
      <c r="E98" s="3">
        <v>2.3724758803196102</v>
      </c>
      <c r="F98" s="3">
        <v>3.9389196190574798</v>
      </c>
      <c r="G98" s="3">
        <v>4.3806227479753401</v>
      </c>
      <c r="H98" s="3">
        <v>3.9960009652164801</v>
      </c>
      <c r="I98" s="3">
        <v>4.8863820873863899</v>
      </c>
      <c r="J98" s="3">
        <v>3.7125714662284199</v>
      </c>
      <c r="K98" s="3">
        <v>2.3593259557342301</v>
      </c>
      <c r="L98" s="3">
        <v>9.7810813523676092</v>
      </c>
      <c r="M98" s="3">
        <v>4.9107795902389197</v>
      </c>
      <c r="N98" s="3">
        <v>3.6225694288546002</v>
      </c>
      <c r="O98" s="3">
        <v>1.6575458331730699</v>
      </c>
      <c r="P98" s="3">
        <v>2.5962249421680799</v>
      </c>
      <c r="Q98" s="3">
        <v>4.0795154701046803</v>
      </c>
      <c r="R98" s="3">
        <v>3.0667692487706599</v>
      </c>
      <c r="S98" s="3">
        <v>5.6720136991107299</v>
      </c>
      <c r="T98" s="3">
        <v>3.8835359985754199</v>
      </c>
      <c r="U98" s="3">
        <v>1.8514452568861901</v>
      </c>
      <c r="V98" s="3">
        <v>2.8800287722437599</v>
      </c>
    </row>
    <row r="99" spans="1:22" x14ac:dyDescent="0.35">
      <c r="A99" s="2">
        <v>44729</v>
      </c>
      <c r="B99" s="3">
        <v>2.3109699368041898</v>
      </c>
      <c r="C99" s="3">
        <v>6.9420944885651199</v>
      </c>
      <c r="D99" s="3">
        <v>3.56537432553097</v>
      </c>
      <c r="E99" s="3">
        <v>2.3280801794155601</v>
      </c>
      <c r="F99" s="3">
        <v>4.4088636945389803</v>
      </c>
      <c r="G99" s="3">
        <v>5.0126040750265997</v>
      </c>
      <c r="H99" s="3">
        <v>4.1876485804345904</v>
      </c>
      <c r="I99" s="3">
        <v>4.9615196096960297</v>
      </c>
      <c r="J99" s="3">
        <v>4.1615203800800504</v>
      </c>
      <c r="K99" s="3">
        <v>2.5351238402654301</v>
      </c>
      <c r="L99" s="3">
        <v>10.8969619096739</v>
      </c>
      <c r="M99" s="3">
        <v>5.2412221577580898</v>
      </c>
      <c r="N99" s="3">
        <v>4.1888276004469098</v>
      </c>
      <c r="O99" s="3">
        <v>1.7334328309781999</v>
      </c>
      <c r="P99" s="3">
        <v>2.4459047332739701</v>
      </c>
      <c r="Q99" s="3">
        <v>4.4312699122435504</v>
      </c>
      <c r="R99" s="3">
        <v>3.1758242556745402</v>
      </c>
      <c r="S99" s="3">
        <v>5.3834475638458299</v>
      </c>
      <c r="T99" s="3">
        <v>4.3233652900425303</v>
      </c>
      <c r="U99" s="3">
        <v>1.9331814308867901</v>
      </c>
      <c r="V99" s="3">
        <v>3.12540911593551</v>
      </c>
    </row>
    <row r="100" spans="1:22" x14ac:dyDescent="0.35">
      <c r="A100" s="2">
        <v>44757</v>
      </c>
      <c r="B100" s="3">
        <v>2.3850806665165099</v>
      </c>
      <c r="C100" s="3">
        <v>7.6690080969494199</v>
      </c>
      <c r="D100" s="3">
        <v>3.7870026676441202</v>
      </c>
      <c r="E100" s="3">
        <v>2.4869401230521002</v>
      </c>
      <c r="F100" s="3">
        <v>4.2045106109180699</v>
      </c>
      <c r="G100" s="3">
        <v>5.4803223643721397</v>
      </c>
      <c r="H100" s="3">
        <v>4.2535577143074699</v>
      </c>
      <c r="I100" s="3">
        <v>5.3016125556498102</v>
      </c>
      <c r="J100" s="3">
        <v>4.0998461882774002</v>
      </c>
      <c r="K100" s="3">
        <v>2.6617949308497399</v>
      </c>
      <c r="L100" s="3">
        <v>11.6178332972628</v>
      </c>
      <c r="M100" s="3">
        <v>5.1102265973288201</v>
      </c>
      <c r="N100" s="3">
        <v>4.4295676013015397</v>
      </c>
      <c r="O100" s="3">
        <v>1.62980741720989</v>
      </c>
      <c r="P100" s="3">
        <v>2.5059171667256499</v>
      </c>
      <c r="Q100" s="3">
        <v>4.3930107312033604</v>
      </c>
      <c r="R100" s="3">
        <v>3.22526664952077</v>
      </c>
      <c r="S100" s="3">
        <v>6.4688342924220503</v>
      </c>
      <c r="T100" s="3">
        <v>4.3723709971547899</v>
      </c>
      <c r="U100" s="3">
        <v>1.9253375694184001</v>
      </c>
      <c r="V100" s="3">
        <v>3.4450198756232902</v>
      </c>
    </row>
    <row r="101" spans="1:22" x14ac:dyDescent="0.35">
      <c r="A101" s="2">
        <v>44790</v>
      </c>
      <c r="B101" s="3">
        <v>2.37104825752249</v>
      </c>
      <c r="C101" s="3">
        <v>7.0979795978478197</v>
      </c>
      <c r="D101" s="3">
        <v>3.6337236591095201</v>
      </c>
      <c r="E101" s="3">
        <v>2.2383458636944402</v>
      </c>
      <c r="F101" s="3">
        <v>4.3030546269738101</v>
      </c>
      <c r="G101" s="3">
        <v>5.0981409023558504</v>
      </c>
      <c r="H101" s="3">
        <v>4.0101055958830001</v>
      </c>
      <c r="I101" s="3">
        <v>4.8752719545561103</v>
      </c>
      <c r="J101" s="3">
        <v>3.9428652722545698</v>
      </c>
      <c r="K101" s="3">
        <v>2.4819040068087701</v>
      </c>
      <c r="L101" s="3">
        <v>10.4436785910958</v>
      </c>
      <c r="M101" s="3">
        <v>4.8053427113337097</v>
      </c>
      <c r="N101" s="3">
        <v>3.9211796197588402</v>
      </c>
      <c r="O101" s="3">
        <v>1.4515974758053301</v>
      </c>
      <c r="P101" s="3">
        <v>2.5665729379645299</v>
      </c>
      <c r="Q101" s="3">
        <v>3.6438595082117202</v>
      </c>
      <c r="R101" s="3">
        <v>3.0827407024452098</v>
      </c>
      <c r="S101" s="3">
        <v>5.0289315123252596</v>
      </c>
      <c r="T101" s="3">
        <v>3.9334623000737401</v>
      </c>
      <c r="U101" s="3">
        <v>1.83975360818926</v>
      </c>
      <c r="V101" s="3">
        <v>3.0543298673089199</v>
      </c>
    </row>
    <row r="102" spans="1:22" x14ac:dyDescent="0.35">
      <c r="A102" s="2">
        <v>44820</v>
      </c>
      <c r="B102" s="3">
        <v>2.5890099391582302</v>
      </c>
      <c r="C102" s="3">
        <v>6.6451748181807204</v>
      </c>
      <c r="D102" s="3">
        <v>3.5848182331028</v>
      </c>
      <c r="E102" s="3">
        <v>2.34802154983461</v>
      </c>
      <c r="F102" s="3">
        <v>4.67092733852005</v>
      </c>
      <c r="G102" s="3">
        <v>4.9916582307152098</v>
      </c>
      <c r="H102" s="3">
        <v>4.2007583330929297</v>
      </c>
      <c r="I102" s="3">
        <v>5.0652726263191203</v>
      </c>
      <c r="J102" s="3">
        <v>4.1047223108917903</v>
      </c>
      <c r="K102" s="3">
        <v>2.67261352348745</v>
      </c>
      <c r="L102" s="3">
        <v>10.6142402790361</v>
      </c>
      <c r="M102" s="3">
        <v>5.3714761186073803</v>
      </c>
      <c r="N102" s="3">
        <v>4.4498643456884999</v>
      </c>
      <c r="O102" s="3">
        <v>1.50865745607794</v>
      </c>
      <c r="P102" s="3">
        <v>2.6251428217373198</v>
      </c>
      <c r="Q102" s="3">
        <v>3.8444985601766102</v>
      </c>
      <c r="R102" s="3">
        <v>3.10186829638244</v>
      </c>
      <c r="S102" s="3">
        <v>4.82277151356306</v>
      </c>
      <c r="T102" s="3">
        <v>4.1024526055839301</v>
      </c>
      <c r="U102" s="3">
        <v>1.9813472007297701</v>
      </c>
      <c r="V102" s="3">
        <v>3.3170259834626501</v>
      </c>
    </row>
    <row r="103" spans="1:22" x14ac:dyDescent="0.35">
      <c r="A103" s="2">
        <v>44851</v>
      </c>
      <c r="B103" s="3">
        <v>2.6438085680012602</v>
      </c>
      <c r="C103" s="3">
        <v>7.1714760506545501</v>
      </c>
      <c r="D103" s="3">
        <v>3.89953984030904</v>
      </c>
      <c r="E103" s="3">
        <v>2.6917738983704198</v>
      </c>
      <c r="F103" s="3">
        <v>5.2397913693853297</v>
      </c>
      <c r="G103" s="3">
        <v>5.0814001137771196</v>
      </c>
      <c r="H103" s="3">
        <v>4.4593703344332498</v>
      </c>
      <c r="I103" s="3">
        <v>5.4268200878980304</v>
      </c>
      <c r="J103" s="3">
        <v>4.1110225247796999</v>
      </c>
      <c r="K103" s="3">
        <v>2.7571282755034598</v>
      </c>
      <c r="L103" s="3">
        <v>9.5394350293000993</v>
      </c>
      <c r="M103" s="3">
        <v>5.4401392725667197</v>
      </c>
      <c r="N103" s="3">
        <v>4.4200919301949799</v>
      </c>
      <c r="O103" s="3">
        <v>1.5347222301569601</v>
      </c>
      <c r="P103" s="3">
        <v>2.8807676099992401</v>
      </c>
      <c r="Q103" s="3">
        <v>4.0261289411875802</v>
      </c>
      <c r="R103" s="3">
        <v>3.21200645114995</v>
      </c>
      <c r="S103" s="3">
        <v>5.0291675300648304</v>
      </c>
      <c r="T103" s="3">
        <v>4.42975638910647</v>
      </c>
      <c r="U103" s="3">
        <v>2.5222718795805501</v>
      </c>
      <c r="V103" s="3">
        <v>3.4007126729636799</v>
      </c>
    </row>
    <row r="104" spans="1:22" x14ac:dyDescent="0.35">
      <c r="A104" s="2">
        <v>44882</v>
      </c>
      <c r="B104" s="3">
        <v>2.5947210389843498</v>
      </c>
      <c r="C104" s="3">
        <v>9.0433984759692407</v>
      </c>
      <c r="D104" s="3">
        <v>3.9286668409100698</v>
      </c>
      <c r="E104" s="3">
        <v>2.4995127364080201</v>
      </c>
      <c r="F104" s="3">
        <v>4.2365519660662896</v>
      </c>
      <c r="G104" s="3">
        <v>3.78609973027711</v>
      </c>
      <c r="H104" s="3">
        <v>4.2538919726205702</v>
      </c>
      <c r="I104" s="3">
        <v>4.4847953867073196</v>
      </c>
      <c r="J104" s="3">
        <v>3.69483079061769</v>
      </c>
      <c r="K104" s="3">
        <v>2.51913337859515</v>
      </c>
      <c r="L104" s="3">
        <v>8.4250448436079797</v>
      </c>
      <c r="M104" s="3">
        <v>4.9713497458500102</v>
      </c>
      <c r="N104" s="3">
        <v>4.5759561582922501</v>
      </c>
      <c r="O104" s="3">
        <v>1.48694732788565</v>
      </c>
      <c r="P104" s="3">
        <v>2.6291823739542601</v>
      </c>
      <c r="Q104" s="3">
        <v>4.1478560873554899</v>
      </c>
      <c r="R104" s="3">
        <v>3.06907278509544</v>
      </c>
      <c r="S104" s="3">
        <v>5.0437045160139604</v>
      </c>
      <c r="T104" s="3">
        <v>4.4074751577456199</v>
      </c>
      <c r="U104" s="3">
        <v>2.5898698269898501</v>
      </c>
      <c r="V104" s="3">
        <v>3.4939261463958302</v>
      </c>
    </row>
    <row r="105" spans="1:22" x14ac:dyDescent="0.35">
      <c r="A105" s="2">
        <v>44911</v>
      </c>
      <c r="B105" s="3">
        <v>2.5052555783478501</v>
      </c>
      <c r="C105" s="3">
        <v>8.8672729319564905</v>
      </c>
      <c r="D105" s="3">
        <v>4.0315272610959498</v>
      </c>
      <c r="E105" s="3">
        <v>2.3990793475231098</v>
      </c>
      <c r="F105" s="3">
        <v>4.3007234475889904</v>
      </c>
      <c r="G105" s="3">
        <v>3.9294478322337199</v>
      </c>
      <c r="H105" s="3">
        <v>4.2158012091452903</v>
      </c>
      <c r="I105" s="3">
        <v>4.4452893788404104</v>
      </c>
      <c r="J105" s="3">
        <v>3.88183490192917</v>
      </c>
      <c r="K105" s="3">
        <v>2.54585884719959</v>
      </c>
      <c r="L105" s="3">
        <v>7.3745067500853603</v>
      </c>
      <c r="M105" s="3">
        <v>4.99237328189915</v>
      </c>
      <c r="N105" s="3">
        <v>4.44134206563192</v>
      </c>
      <c r="O105" s="3">
        <v>1.4721913077915301</v>
      </c>
      <c r="P105" s="3">
        <v>2.4683718804822101</v>
      </c>
      <c r="Q105" s="3">
        <v>4.6903257395436198</v>
      </c>
      <c r="R105" s="3">
        <v>3.0442487425707401</v>
      </c>
      <c r="S105" s="3">
        <v>4.6318587614121496</v>
      </c>
      <c r="T105" s="3">
        <v>4.6999820618049304</v>
      </c>
      <c r="U105" s="3">
        <v>2.7459440667249799</v>
      </c>
      <c r="V105" s="3">
        <v>3.80163978207043</v>
      </c>
    </row>
    <row r="106" spans="1:22" x14ac:dyDescent="0.35">
      <c r="A106" s="2">
        <v>44943</v>
      </c>
      <c r="B106" s="3">
        <v>2.4034778596687101</v>
      </c>
      <c r="C106" s="3">
        <v>7.9455246711333301</v>
      </c>
      <c r="D106" s="3">
        <v>4.2089961701902903</v>
      </c>
      <c r="E106" s="3">
        <v>2.2434130714683</v>
      </c>
      <c r="F106" s="3">
        <v>3.9674206370506502</v>
      </c>
      <c r="G106" s="3">
        <v>3.7522424707296702</v>
      </c>
      <c r="H106" s="3">
        <v>4.1745828519958401</v>
      </c>
      <c r="I106" s="3">
        <v>4.2249132164321397</v>
      </c>
      <c r="J106" s="3">
        <v>3.6594839463244901</v>
      </c>
      <c r="K106" s="3">
        <v>2.5095969242064</v>
      </c>
      <c r="L106" s="3">
        <v>6.6606621438183797</v>
      </c>
      <c r="M106" s="3">
        <v>4.5614769454320596</v>
      </c>
      <c r="N106" s="3">
        <v>4.4308566398381801</v>
      </c>
      <c r="O106" s="3">
        <v>1.5004469377546199</v>
      </c>
      <c r="P106" s="3">
        <v>2.2455240161088899</v>
      </c>
      <c r="Q106" s="3">
        <v>4.7619510602183599</v>
      </c>
      <c r="R106" s="3">
        <v>2.9708177339537101</v>
      </c>
      <c r="S106" s="3">
        <v>4.7625368282649898</v>
      </c>
      <c r="T106" s="3">
        <v>4.7049801706415897</v>
      </c>
      <c r="U106" s="3">
        <v>2.6760862577304501</v>
      </c>
      <c r="V106" s="3">
        <v>3.6617770702527599</v>
      </c>
    </row>
    <row r="107" spans="1:22" x14ac:dyDescent="0.35">
      <c r="A107" s="2">
        <v>44974</v>
      </c>
      <c r="B107" s="3">
        <v>2.4499456987041501</v>
      </c>
      <c r="C107" s="3">
        <v>7.90451203957885</v>
      </c>
      <c r="D107" s="3">
        <v>4.19304081979607</v>
      </c>
      <c r="E107" s="3">
        <v>2.3262394993516202</v>
      </c>
      <c r="F107" s="3">
        <v>4.2223305430794298</v>
      </c>
      <c r="G107" s="3">
        <v>4.2075658570311303</v>
      </c>
      <c r="H107" s="3">
        <v>4.2634790249012902</v>
      </c>
      <c r="I107" s="3">
        <v>4.0178346263602496</v>
      </c>
      <c r="J107" s="3">
        <v>3.5566334718876398</v>
      </c>
      <c r="K107" s="3">
        <v>2.4681608878800998</v>
      </c>
      <c r="L107" s="3">
        <v>6.4523173188504801</v>
      </c>
      <c r="M107" s="3">
        <v>4.6694818271252903</v>
      </c>
      <c r="N107" s="3">
        <v>3.9431430325378098</v>
      </c>
      <c r="O107" s="3">
        <v>1.53944368284634</v>
      </c>
      <c r="P107" s="3">
        <v>2.33604328801629</v>
      </c>
      <c r="Q107" s="3">
        <v>4.6992915108529196</v>
      </c>
      <c r="R107" s="3">
        <v>3.0185870360436802</v>
      </c>
      <c r="S107" s="3">
        <v>5.27848298909083</v>
      </c>
      <c r="T107" s="3">
        <v>4.6073122858477698</v>
      </c>
      <c r="U107" s="3">
        <v>2.5674962184243402</v>
      </c>
      <c r="V107" s="3">
        <v>3.7033938090574701</v>
      </c>
    </row>
    <row r="108" spans="1:22" x14ac:dyDescent="0.35">
      <c r="A108" s="2">
        <v>45002</v>
      </c>
      <c r="B108" s="3">
        <v>2.5423259642902498</v>
      </c>
      <c r="C108" s="3">
        <v>8.9014717175060092</v>
      </c>
      <c r="D108" s="3">
        <v>4.3567684372053996</v>
      </c>
      <c r="E108" s="3">
        <v>2.7280426702146601</v>
      </c>
      <c r="F108" s="3">
        <v>4.8089183698306597</v>
      </c>
      <c r="G108" s="3">
        <v>4.8021836939015596</v>
      </c>
      <c r="H108" s="3">
        <v>4.4879209650566398</v>
      </c>
      <c r="I108" s="3">
        <v>3.9884385687100901</v>
      </c>
      <c r="J108" s="3">
        <v>3.8712192036837001</v>
      </c>
      <c r="K108" s="3">
        <v>2.4980637808696899</v>
      </c>
      <c r="L108" s="3">
        <v>7.1529178002550999</v>
      </c>
      <c r="M108" s="3">
        <v>4.9286099978991302</v>
      </c>
      <c r="N108" s="3">
        <v>4.4589483245808097</v>
      </c>
      <c r="O108" s="3">
        <v>1.63292204075424</v>
      </c>
      <c r="P108" s="3">
        <v>2.5032613564344199</v>
      </c>
      <c r="Q108" s="3">
        <v>5.0410938610717704</v>
      </c>
      <c r="R108" s="3">
        <v>3.1946199440161802</v>
      </c>
      <c r="S108" s="3">
        <v>4.8334269278624298</v>
      </c>
      <c r="T108" s="3">
        <v>4.9492962326819896</v>
      </c>
      <c r="U108" s="3">
        <v>2.45542535800974</v>
      </c>
      <c r="V108" s="3">
        <v>3.9380588100403702</v>
      </c>
    </row>
    <row r="109" spans="1:22" x14ac:dyDescent="0.35">
      <c r="A109" s="2">
        <v>45033</v>
      </c>
      <c r="B109" s="3">
        <v>2.42854073920692</v>
      </c>
      <c r="C109" s="3">
        <v>8.2557182487242606</v>
      </c>
      <c r="D109" s="3">
        <v>4.33126004672277</v>
      </c>
      <c r="E109" s="3">
        <v>2.78024420167133</v>
      </c>
      <c r="F109" s="3">
        <v>4.5433035268855004</v>
      </c>
      <c r="G109" s="3">
        <v>4.6205242552217403</v>
      </c>
      <c r="H109" s="3">
        <v>4.3849511688517797</v>
      </c>
      <c r="I109" s="3">
        <v>3.8618290768550101</v>
      </c>
      <c r="J109" s="3">
        <v>3.6578538296879999</v>
      </c>
      <c r="K109" s="3">
        <v>2.2959743891984199</v>
      </c>
      <c r="L109" s="3">
        <v>6.5207803868695997</v>
      </c>
      <c r="M109" s="3">
        <v>4.4795657969490099</v>
      </c>
      <c r="N109" s="3">
        <v>4.1109522333669499</v>
      </c>
      <c r="O109" s="3">
        <v>1.60540063294517</v>
      </c>
      <c r="P109" s="3">
        <v>2.4028600662555499</v>
      </c>
      <c r="Q109" s="3">
        <v>5.0398821907706504</v>
      </c>
      <c r="R109" s="3">
        <v>3.0925374645930699</v>
      </c>
      <c r="S109" s="3">
        <v>5.1510060203128996</v>
      </c>
      <c r="T109" s="3">
        <v>4.4216798704867601</v>
      </c>
      <c r="U109" s="3">
        <v>2.5234945283746102</v>
      </c>
      <c r="V109" s="3">
        <v>3.4367044060289902</v>
      </c>
    </row>
    <row r="110" spans="1:22" x14ac:dyDescent="0.35">
      <c r="A110" s="2">
        <v>45063</v>
      </c>
      <c r="B110" s="3">
        <v>2.5412822703817</v>
      </c>
      <c r="C110" s="3">
        <v>7.3859065201802903</v>
      </c>
      <c r="D110" s="3">
        <v>4.6758046337895003</v>
      </c>
      <c r="E110" s="3">
        <v>2.7462709065363802</v>
      </c>
      <c r="F110" s="3">
        <v>4.3733984417101297</v>
      </c>
      <c r="G110" s="3">
        <v>5.0101520037557403</v>
      </c>
      <c r="H110" s="3">
        <v>4.4103634902458699</v>
      </c>
      <c r="I110" s="3">
        <v>3.7049079284138999</v>
      </c>
      <c r="J110" s="3">
        <v>3.5853129409996498</v>
      </c>
      <c r="K110" s="3">
        <v>2.4181621229846</v>
      </c>
      <c r="L110" s="3">
        <v>6.5816266591191503</v>
      </c>
      <c r="M110" s="3">
        <v>4.6419557523085198</v>
      </c>
      <c r="N110" s="3">
        <v>4.2337254730813099</v>
      </c>
      <c r="O110" s="3">
        <v>1.60657878420824</v>
      </c>
      <c r="P110" s="3">
        <v>2.5242762316010601</v>
      </c>
      <c r="Q110" s="3">
        <v>4.5845806001241796</v>
      </c>
      <c r="R110" s="3">
        <v>3.1962840369610199</v>
      </c>
      <c r="S110" s="3">
        <v>5.3971661981531103</v>
      </c>
      <c r="T110" s="3">
        <v>4.5004591604222499</v>
      </c>
      <c r="U110" s="3">
        <v>2.5473760628543198</v>
      </c>
      <c r="V110" s="3">
        <v>3.4604271296449101</v>
      </c>
    </row>
    <row r="111" spans="1:22" x14ac:dyDescent="0.35">
      <c r="A111" s="2">
        <v>45093</v>
      </c>
      <c r="B111" s="3">
        <v>2.5080827961366499</v>
      </c>
      <c r="C111" s="3">
        <v>6.9991749121531299</v>
      </c>
      <c r="D111" s="3">
        <v>4.29872573146731</v>
      </c>
      <c r="E111" s="3">
        <v>2.9438812815833399</v>
      </c>
      <c r="F111" s="3">
        <v>3.8944390524719799</v>
      </c>
      <c r="G111" s="3">
        <v>4.8842363032048901</v>
      </c>
      <c r="H111" s="3">
        <v>4.4175903454215302</v>
      </c>
      <c r="I111" s="3">
        <v>3.4380259938758599</v>
      </c>
      <c r="J111" s="3">
        <v>3.6655397007325901</v>
      </c>
      <c r="K111" s="3">
        <v>2.3006011774349502</v>
      </c>
      <c r="L111" s="3">
        <v>6.0470575380963698</v>
      </c>
      <c r="M111" s="3">
        <v>4.4190087938265199</v>
      </c>
      <c r="N111" s="3">
        <v>3.8235699121556901</v>
      </c>
      <c r="O111" s="3">
        <v>1.52835102373413</v>
      </c>
      <c r="P111" s="3">
        <v>2.41364555534087</v>
      </c>
      <c r="Q111" s="3">
        <v>4.6608541873249596</v>
      </c>
      <c r="R111" s="3">
        <v>3.09464915005998</v>
      </c>
      <c r="S111" s="3">
        <v>4.7350374113604099</v>
      </c>
      <c r="T111" s="3">
        <v>4.5055975989034502</v>
      </c>
      <c r="U111" s="3">
        <v>2.5906449631678901</v>
      </c>
      <c r="V111" s="3">
        <v>3.4387089432307798</v>
      </c>
    </row>
    <row r="112" spans="1:22" x14ac:dyDescent="0.35">
      <c r="A112" s="2">
        <v>45124</v>
      </c>
      <c r="B112" s="3">
        <v>2.5876845401684001</v>
      </c>
      <c r="C112" s="3">
        <v>6.3114684425675698</v>
      </c>
      <c r="D112" s="3">
        <v>4.1634382899696396</v>
      </c>
      <c r="E112" s="3">
        <v>2.9640468013482701</v>
      </c>
      <c r="F112" s="3">
        <v>4.0633465855779098</v>
      </c>
      <c r="G112" s="3">
        <v>4.6166845790901396</v>
      </c>
      <c r="H112" s="3">
        <v>4.3796857933737297</v>
      </c>
      <c r="I112" s="3">
        <v>3.3911855521251901</v>
      </c>
      <c r="J112" s="3">
        <v>3.8778993156058101</v>
      </c>
      <c r="K112" s="3">
        <v>2.3258511017317001</v>
      </c>
      <c r="L112" s="3">
        <v>6.0472201863743598</v>
      </c>
      <c r="M112" s="3">
        <v>4.2418526485914398</v>
      </c>
      <c r="N112" s="3">
        <v>4.0519859129025697</v>
      </c>
      <c r="O112" s="3">
        <v>1.4610997217130901</v>
      </c>
      <c r="P112" s="3">
        <v>2.44707284621356</v>
      </c>
      <c r="Q112" s="3">
        <v>4.7280312452059201</v>
      </c>
      <c r="R112" s="3">
        <v>3.1256640576728101</v>
      </c>
      <c r="S112" s="3">
        <v>4.0228191506742501</v>
      </c>
      <c r="T112" s="3">
        <v>4.2555702489667304</v>
      </c>
      <c r="U112" s="3">
        <v>2.60049768475286</v>
      </c>
      <c r="V112" s="3">
        <v>3.3683061978029198</v>
      </c>
    </row>
    <row r="113" spans="1:37" x14ac:dyDescent="0.35">
      <c r="A113" s="2">
        <v>45155</v>
      </c>
      <c r="B113" s="3">
        <v>2.6077858885328302</v>
      </c>
      <c r="C113" s="3">
        <v>6.2045578230852598</v>
      </c>
      <c r="D113" s="3">
        <v>4.1094038569528397</v>
      </c>
      <c r="E113" s="3">
        <v>2.9991450248176199</v>
      </c>
      <c r="F113" s="3">
        <v>4.0114955761643696</v>
      </c>
      <c r="G113" s="3">
        <v>4.554708684305</v>
      </c>
      <c r="H113" s="3">
        <v>4.2693972428776199</v>
      </c>
      <c r="I113" s="3">
        <v>3.5897817765137701</v>
      </c>
      <c r="J113" s="3">
        <v>3.9725801788011599</v>
      </c>
      <c r="K113" s="3">
        <v>2.4755905578195101</v>
      </c>
      <c r="L113" s="3">
        <v>6.02595172447728</v>
      </c>
      <c r="M113" s="3">
        <v>4.4301299173968003</v>
      </c>
      <c r="N113" s="3">
        <v>4.4235244644823304</v>
      </c>
      <c r="O113" s="3">
        <v>1.50982157388974</v>
      </c>
      <c r="P113" s="3">
        <v>2.4830702245755298</v>
      </c>
      <c r="Q113" s="3">
        <v>4.5188771893291202</v>
      </c>
      <c r="R113" s="3">
        <v>3.1238027669873998</v>
      </c>
      <c r="S113" s="3">
        <v>3.6920007235905601</v>
      </c>
      <c r="T113" s="3">
        <v>4.2396146961272798</v>
      </c>
      <c r="U113" s="3">
        <v>2.44569009791477</v>
      </c>
      <c r="V113" s="3">
        <v>3.5855646745940901</v>
      </c>
    </row>
    <row r="114" spans="1:37" x14ac:dyDescent="0.35">
      <c r="A114" s="2">
        <v>45184</v>
      </c>
      <c r="B114" s="3">
        <v>2.63145545854981</v>
      </c>
      <c r="C114" s="3">
        <v>6.6331236308399104</v>
      </c>
      <c r="D114" s="3">
        <v>4.1354865642687901</v>
      </c>
      <c r="E114" s="3">
        <v>2.86755577206698</v>
      </c>
      <c r="F114" s="3">
        <v>4.2908794057239499</v>
      </c>
      <c r="G114" s="3">
        <v>4.72689675254456</v>
      </c>
      <c r="H114" s="3">
        <v>4.2612914637967299</v>
      </c>
      <c r="I114" s="3">
        <v>3.5443983609881702</v>
      </c>
      <c r="J114" s="3">
        <v>4.1735973117481997</v>
      </c>
      <c r="K114" s="3">
        <v>2.34535641603608</v>
      </c>
      <c r="L114" s="3">
        <v>5.8312962605864698</v>
      </c>
      <c r="M114" s="3">
        <v>4.4409879481543699</v>
      </c>
      <c r="N114" s="3">
        <v>4.50390374885274</v>
      </c>
      <c r="O114" s="3">
        <v>1.48165162572981</v>
      </c>
      <c r="P114" s="3">
        <v>2.50328572318677</v>
      </c>
      <c r="Q114" s="3">
        <v>4.6939990524457098</v>
      </c>
      <c r="R114" s="3">
        <v>3.1047231151158101</v>
      </c>
      <c r="S114" s="3">
        <v>3.80297769282486</v>
      </c>
      <c r="T114" s="3">
        <v>4.3773181462746704</v>
      </c>
      <c r="U114" s="3">
        <v>2.6289759628418898</v>
      </c>
      <c r="V114" s="3">
        <v>3.6804251028201098</v>
      </c>
    </row>
    <row r="115" spans="1:37" x14ac:dyDescent="0.35">
      <c r="A115" s="2">
        <v>45216</v>
      </c>
      <c r="B115" s="3">
        <v>2.6997328150089799</v>
      </c>
      <c r="C115" s="3">
        <v>6.83241945363398</v>
      </c>
      <c r="D115" s="3">
        <v>4.2275761291806697</v>
      </c>
      <c r="E115" s="3">
        <v>2.8633810802828901</v>
      </c>
      <c r="F115" s="3">
        <v>4.0617316221105702</v>
      </c>
      <c r="G115" s="3">
        <v>5.1215587102586904</v>
      </c>
      <c r="H115" s="3">
        <v>4.2959706685321404</v>
      </c>
      <c r="I115" s="3">
        <v>3.5778677964375198</v>
      </c>
      <c r="J115" s="3">
        <v>4.34341104463308</v>
      </c>
      <c r="K115" s="3">
        <v>2.4930535366495499</v>
      </c>
      <c r="L115" s="3">
        <v>6.1534618855705299</v>
      </c>
      <c r="M115" s="3">
        <v>4.4339505522243403</v>
      </c>
      <c r="N115" s="3">
        <v>5.1256914595316196</v>
      </c>
      <c r="O115" s="3">
        <v>1.4874339143887101</v>
      </c>
      <c r="P115" s="3">
        <v>2.5776183290598502</v>
      </c>
      <c r="Q115" s="3">
        <v>4.8245313458959798</v>
      </c>
      <c r="R115" s="3">
        <v>3.3564374367753098</v>
      </c>
      <c r="S115" s="3">
        <v>3.99529288539373</v>
      </c>
      <c r="T115" s="3">
        <v>4.5332576434037497</v>
      </c>
      <c r="U115" s="3">
        <v>3.0910822423266899</v>
      </c>
      <c r="V115" s="3">
        <v>3.8749550181886701</v>
      </c>
    </row>
    <row r="116" spans="1:37" x14ac:dyDescent="0.35">
      <c r="A116" s="2">
        <v>45247</v>
      </c>
      <c r="B116" s="3">
        <v>2.7008574724356702</v>
      </c>
      <c r="C116" s="3">
        <v>6.7005639789651203</v>
      </c>
      <c r="D116" s="3">
        <v>4.1850434249301296</v>
      </c>
      <c r="E116" s="3">
        <v>3.0710193781174699</v>
      </c>
      <c r="F116" s="3">
        <v>4.3396219763414203</v>
      </c>
      <c r="G116" s="3">
        <v>4.3359254461754597</v>
      </c>
      <c r="H116" s="3">
        <v>4.2679420499255096</v>
      </c>
      <c r="I116" s="3">
        <v>3.46264095453592</v>
      </c>
      <c r="J116" s="3">
        <v>4.0658304380234496</v>
      </c>
      <c r="K116" s="3">
        <v>2.4354056570565601</v>
      </c>
      <c r="L116" s="3">
        <v>6.1129324666055602</v>
      </c>
      <c r="M116" s="3">
        <v>4.3517128478676099</v>
      </c>
      <c r="N116" s="3">
        <v>4.5107133409234299</v>
      </c>
      <c r="O116" s="3">
        <v>1.5003014947523501</v>
      </c>
      <c r="P116" s="3">
        <v>2.6124323898475099</v>
      </c>
      <c r="Q116" s="3">
        <v>4.8245830056420198</v>
      </c>
      <c r="R116" s="3">
        <v>3.3491008038843</v>
      </c>
      <c r="S116" s="3">
        <v>4.4535837787745702</v>
      </c>
      <c r="T116" s="3">
        <v>4.66261295266529</v>
      </c>
      <c r="U116" s="3">
        <v>2.8620937845771</v>
      </c>
      <c r="V116" s="3">
        <v>3.7614081291068602</v>
      </c>
    </row>
    <row r="117" spans="1:37" x14ac:dyDescent="0.35">
      <c r="A117" s="2">
        <v>45275</v>
      </c>
      <c r="B117" s="3">
        <v>2.8324618474415399</v>
      </c>
      <c r="C117" s="3">
        <v>6.6490647038999198</v>
      </c>
      <c r="D117" s="3">
        <v>4.1543594679493099</v>
      </c>
      <c r="E117" s="3">
        <v>3.2084176588856801</v>
      </c>
      <c r="F117" s="3">
        <v>4.9759247338209196</v>
      </c>
      <c r="G117" s="3">
        <v>3.8105430443871899</v>
      </c>
      <c r="H117" s="3">
        <v>4.2758463329367897</v>
      </c>
      <c r="I117" s="3">
        <v>3.3581939594046699</v>
      </c>
      <c r="J117" s="3">
        <v>3.7587802739262002</v>
      </c>
      <c r="K117" s="3">
        <v>2.3119051421476802</v>
      </c>
      <c r="L117" s="3">
        <v>5.8599276308494002</v>
      </c>
      <c r="M117" s="3">
        <v>4.1235455545832496</v>
      </c>
      <c r="N117" s="3">
        <v>4.4866788088909901</v>
      </c>
      <c r="O117" s="3">
        <v>1.3846861520240099</v>
      </c>
      <c r="P117" s="3">
        <v>2.7238255195786998</v>
      </c>
      <c r="Q117" s="3">
        <v>5.0161969586217596</v>
      </c>
      <c r="R117" s="3">
        <v>3.4134451340507099</v>
      </c>
      <c r="S117" s="3">
        <v>4.7044238205792697</v>
      </c>
      <c r="T117" s="3">
        <v>4.6867911036546799</v>
      </c>
      <c r="U117" s="3">
        <v>2.9110074475710599</v>
      </c>
      <c r="V117" s="3">
        <v>3.64026046163091</v>
      </c>
    </row>
    <row r="118" spans="1:37" x14ac:dyDescent="0.35">
      <c r="A118" s="2">
        <v>45308</v>
      </c>
      <c r="B118" s="3">
        <v>2.9417864014819401</v>
      </c>
      <c r="C118" s="3">
        <v>7.1258575840437999</v>
      </c>
      <c r="D118" s="3">
        <v>4.0755384549523201</v>
      </c>
      <c r="E118" s="3">
        <v>3.1274416895512398</v>
      </c>
      <c r="F118" s="3">
        <v>5.2524198205786101</v>
      </c>
      <c r="G118" s="3">
        <v>3.6689305396463698</v>
      </c>
      <c r="H118" s="3">
        <v>4.2808870044878704</v>
      </c>
      <c r="I118" s="3">
        <v>3.4736426538936702</v>
      </c>
      <c r="J118" s="3">
        <v>3.9778676112915399</v>
      </c>
      <c r="K118" s="3">
        <v>2.4673807733104298</v>
      </c>
      <c r="L118" s="3">
        <v>5.7613853694741799</v>
      </c>
      <c r="M118" s="3">
        <v>4.4733632363665699</v>
      </c>
      <c r="N118" s="3">
        <v>4.6389707417829804</v>
      </c>
      <c r="O118" s="3">
        <v>1.3815697352249501</v>
      </c>
      <c r="P118" s="3">
        <v>2.9362444467666702</v>
      </c>
      <c r="Q118" s="3">
        <v>4.7628403047041399</v>
      </c>
      <c r="R118" s="3">
        <v>3.5051390417049202</v>
      </c>
      <c r="S118" s="3">
        <v>4.3782094918624601</v>
      </c>
      <c r="T118" s="3">
        <v>4.5157618757465396</v>
      </c>
      <c r="U118" s="3">
        <v>2.7705048308841298</v>
      </c>
      <c r="V118" s="3">
        <v>3.4309340861417201</v>
      </c>
    </row>
    <row r="119" spans="1:37" x14ac:dyDescent="0.35">
      <c r="A119" s="2">
        <v>45338</v>
      </c>
      <c r="B119" s="3">
        <v>2.8394451150625901</v>
      </c>
      <c r="C119" s="3">
        <v>6.6343168795877201</v>
      </c>
      <c r="D119" s="3">
        <v>4.0448542787703197</v>
      </c>
      <c r="E119" s="3">
        <v>2.8222256757860098</v>
      </c>
      <c r="F119" s="3">
        <v>4.7704452506998001</v>
      </c>
      <c r="G119" s="3">
        <v>3.7222354220205101</v>
      </c>
      <c r="H119" s="3">
        <v>4.1692720810675503</v>
      </c>
      <c r="I119" s="3">
        <v>3.3047579524841302</v>
      </c>
      <c r="J119" s="3">
        <v>3.7817137981575</v>
      </c>
      <c r="K119" s="3">
        <v>2.2452337623754</v>
      </c>
      <c r="L119" s="3">
        <v>5.85638802362452</v>
      </c>
      <c r="M119" s="3">
        <v>4.3544705556119103</v>
      </c>
      <c r="N119" s="3">
        <v>4.5250955788734704</v>
      </c>
      <c r="O119" s="3">
        <v>1.3484180031188899</v>
      </c>
      <c r="P119" s="3">
        <v>2.9158771530064902</v>
      </c>
      <c r="Q119" s="3">
        <v>4.8186166866929598</v>
      </c>
      <c r="R119" s="3">
        <v>3.4570171108717802</v>
      </c>
      <c r="S119" s="3">
        <v>4.0626252276511297</v>
      </c>
      <c r="T119" s="3">
        <v>4.8665441583076001</v>
      </c>
      <c r="U119" s="3">
        <v>2.7739161248934598</v>
      </c>
      <c r="V119" s="3">
        <v>3.3160906183129502</v>
      </c>
    </row>
    <row r="120" spans="1:37" x14ac:dyDescent="0.35">
      <c r="A120" s="2">
        <v>45366</v>
      </c>
      <c r="B120" s="3">
        <v>2.7282294117952199</v>
      </c>
      <c r="C120" s="3">
        <v>7.0590540951751199</v>
      </c>
      <c r="D120" s="3">
        <v>4.0519184355695597</v>
      </c>
      <c r="E120" s="3">
        <v>2.8425556312482301</v>
      </c>
      <c r="F120" s="3">
        <v>4.9937150087190902</v>
      </c>
      <c r="G120" s="3">
        <v>3.3516124694667702</v>
      </c>
      <c r="H120" s="3">
        <v>4.1301443333516099</v>
      </c>
      <c r="I120" s="3">
        <v>3.14734360373477</v>
      </c>
      <c r="J120" s="3">
        <v>4.0483443096054801</v>
      </c>
      <c r="K120" s="3">
        <v>2.2313421972591998</v>
      </c>
      <c r="L120" s="3">
        <v>6.3181384693000702</v>
      </c>
      <c r="M120" s="3">
        <v>4.2679348936767898</v>
      </c>
      <c r="N120" s="3">
        <v>4.8804918367154304</v>
      </c>
      <c r="O120" s="3">
        <v>1.3686422383135799</v>
      </c>
      <c r="P120" s="3">
        <v>2.8925345951105501</v>
      </c>
      <c r="Q120" s="3">
        <v>4.8188374123856503</v>
      </c>
      <c r="R120" s="3">
        <v>3.4776079959664199</v>
      </c>
      <c r="S120" s="3">
        <v>4.4389072342799301</v>
      </c>
      <c r="T120" s="3">
        <v>5.0997012002239703</v>
      </c>
      <c r="U120" s="3">
        <v>2.2826762313879501</v>
      </c>
      <c r="V120" s="3">
        <v>3.3133666613282999</v>
      </c>
    </row>
    <row r="121" spans="1:37" x14ac:dyDescent="0.35">
      <c r="A121" s="2">
        <v>45399</v>
      </c>
      <c r="B121" s="3">
        <v>2.79794353755209</v>
      </c>
      <c r="C121" s="3">
        <v>6.86495405733623</v>
      </c>
      <c r="D121" s="3">
        <v>4.35186804790838</v>
      </c>
      <c r="E121" s="3">
        <v>2.9586643481616699</v>
      </c>
      <c r="F121" s="3">
        <v>5.0614486409160104</v>
      </c>
      <c r="G121" s="3">
        <v>3.3905660663826702</v>
      </c>
      <c r="H121" s="3">
        <v>4.18099474204557</v>
      </c>
      <c r="I121" s="3">
        <v>3.1685759153855901</v>
      </c>
      <c r="J121" s="3">
        <v>4.1644501237233298</v>
      </c>
      <c r="K121" s="3">
        <v>2.2893445735809799</v>
      </c>
      <c r="L121" s="3">
        <v>6.4090678524304403</v>
      </c>
      <c r="M121" s="3">
        <v>4.2860968025683599</v>
      </c>
      <c r="N121" s="3">
        <v>5.4130946490115699</v>
      </c>
      <c r="O121" s="3">
        <v>1.3582538144501599</v>
      </c>
      <c r="P121" s="3">
        <v>3.0917720275709302</v>
      </c>
      <c r="Q121" s="3">
        <v>5.6793513186384201</v>
      </c>
      <c r="R121" s="3">
        <v>3.5473995172570398</v>
      </c>
      <c r="S121" s="3">
        <v>4.0650499237081297</v>
      </c>
      <c r="T121" s="3">
        <v>5.5499579981136096</v>
      </c>
      <c r="U121" s="3">
        <v>2.4364576625855698</v>
      </c>
      <c r="V121" s="3">
        <v>3.4484479306654001</v>
      </c>
    </row>
    <row r="122" spans="1:37" x14ac:dyDescent="0.35">
      <c r="A122" s="2">
        <v>45428</v>
      </c>
      <c r="B122" s="3">
        <v>2.8153786797531901</v>
      </c>
      <c r="C122" s="3">
        <v>5.1042751126219796</v>
      </c>
      <c r="D122" s="3">
        <v>4.5239589790866299</v>
      </c>
      <c r="E122" s="3">
        <v>2.9318720341118598</v>
      </c>
      <c r="F122" s="3">
        <v>5.0087537720229101</v>
      </c>
      <c r="G122" s="3">
        <v>3.4368718022767699</v>
      </c>
      <c r="H122" s="3">
        <v>4.0503511159923198</v>
      </c>
      <c r="I122" s="3">
        <v>3.0580998139359701</v>
      </c>
      <c r="J122" s="3">
        <v>4.1869835107493802</v>
      </c>
      <c r="K122" s="3">
        <v>2.18765433186661</v>
      </c>
      <c r="L122" s="3">
        <v>6.7149354689028398</v>
      </c>
      <c r="M122" s="3">
        <v>3.93113364446618</v>
      </c>
      <c r="N122" s="3">
        <v>5.2900241775149199</v>
      </c>
      <c r="O122" s="3">
        <v>1.3653489161141501</v>
      </c>
      <c r="P122" s="3">
        <v>2.6515006588587098</v>
      </c>
      <c r="Q122" s="3">
        <v>5.8285132832520796</v>
      </c>
      <c r="R122" s="3">
        <v>3.6223966475674501</v>
      </c>
      <c r="S122" s="3">
        <v>4.3248693580633804</v>
      </c>
      <c r="T122" s="3">
        <v>5.7574246148175003</v>
      </c>
      <c r="U122" s="3">
        <v>2.2108259846884999</v>
      </c>
      <c r="V122" s="3">
        <v>3.6128495817925299</v>
      </c>
    </row>
    <row r="125" spans="1:37" x14ac:dyDescent="0.35">
      <c r="A125" s="2" t="s">
        <v>91</v>
      </c>
      <c r="B125" s="3" cm="1">
        <f t="array" ref="B125">MIN(_xlfn._xlws.FILTER(B1:B122, ISNUMBER(B1:B122)))</f>
        <v>1.5934546788588899</v>
      </c>
      <c r="C125" s="3" cm="1">
        <f t="array" ref="C125">MIN(_xlfn._xlws.FILTER(C1:C122, ISNUMBER(C1:C122)))</f>
        <v>2.4410456734777002</v>
      </c>
      <c r="D125" s="3" cm="1">
        <f t="array" ref="D125">MIN(_xlfn._xlws.FILTER(D1:D122, ISNUMBER(D1:D122)))</f>
        <v>2.1641450465820902</v>
      </c>
      <c r="E125" s="3" cm="1">
        <f t="array" ref="E125">MIN(_xlfn._xlws.FILTER(E1:E122, ISNUMBER(E1:E122)))</f>
        <v>1.43173129166227</v>
      </c>
      <c r="F125" s="3" cm="1">
        <f t="array" ref="F125">MIN(_xlfn._xlws.FILTER(F1:F122, ISNUMBER(F1:F122)))</f>
        <v>2.3319323974235999</v>
      </c>
      <c r="G125" s="3" cm="1">
        <f t="array" ref="G125">MIN(_xlfn._xlws.FILTER(G1:G122, ISNUMBER(G1:G122)))</f>
        <v>1.4487081527578001</v>
      </c>
      <c r="H125" s="3" cm="1">
        <f t="array" ref="H125">MIN(_xlfn._xlws.FILTER(H1:H122, ISNUMBER(H1:H122)))</f>
        <v>2.9354143598273801</v>
      </c>
      <c r="I125" s="3" cm="1">
        <f t="array" ref="I125">MIN(_xlfn._xlws.FILTER(I1:I122, ISNUMBER(I1:I122)))</f>
        <v>3.0580998139359701</v>
      </c>
      <c r="J125" s="3" cm="1">
        <f t="array" ref="J125">MIN(_xlfn._xlws.FILTER(J1:J122, ISNUMBER(J1:J122)))</f>
        <v>2.0269528398991099</v>
      </c>
      <c r="K125" s="3" cm="1">
        <f t="array" ref="K125">MIN(_xlfn._xlws.FILTER(K1:K122, ISNUMBER(K1:K122)))</f>
        <v>1.24624785897797</v>
      </c>
      <c r="L125" s="3" cm="1">
        <f t="array" ref="L125">MIN(_xlfn._xlws.FILTER(L1:L122, ISNUMBER(L1:L122)))</f>
        <v>2.6752797061077098</v>
      </c>
      <c r="M125" s="3" cm="1">
        <f t="array" ref="M125">MIN(_xlfn._xlws.FILTER(M1:M122, ISNUMBER(M1:M122)))</f>
        <v>2.9724597688257801</v>
      </c>
      <c r="N125" s="3" cm="1">
        <f t="array" ref="N125">MIN(_xlfn._xlws.FILTER(N1:N122, ISNUMBER(N1:N122)))</f>
        <v>1.8650132716901999</v>
      </c>
      <c r="O125" s="3" cm="1">
        <f t="array" ref="O125">MIN(_xlfn._xlws.FILTER(O1:O122, ISNUMBER(O1:O122)))</f>
        <v>1.27201027709824</v>
      </c>
      <c r="P125" s="3" cm="1">
        <f t="array" ref="P125">MIN(_xlfn._xlws.FILTER(P1:P122, ISNUMBER(P1:P122)))</f>
        <v>1.3034750100914301</v>
      </c>
      <c r="Q125" s="3" cm="1">
        <f t="array" ref="Q125">MIN(_xlfn._xlws.FILTER(Q1:Q122, ISNUMBER(Q1:Q122)))</f>
        <v>3.4782200099566398</v>
      </c>
      <c r="R125" s="3" cm="1">
        <f t="array" ref="R125">MIN(_xlfn._xlws.FILTER(R1:R122, ISNUMBER(R1:R122)))</f>
        <v>2.7074522379308799</v>
      </c>
      <c r="S125" s="3" cm="1">
        <f t="array" ref="S125">MIN(_xlfn._xlws.FILTER(S1:S122, ISNUMBER(S1:S122)))</f>
        <v>2.71321291016752</v>
      </c>
      <c r="T125" s="3" cm="1">
        <f t="array" ref="T125">MIN(_xlfn._xlws.FILTER(T1:T122, ISNUMBER(T1:T122)))</f>
        <v>2.5191164033026299</v>
      </c>
      <c r="U125" s="3" cm="1">
        <f t="array" ref="U125">MIN(_xlfn._xlws.FILTER(U1:U122, ISNUMBER(U1:U122)))</f>
        <v>1.1291390071620999</v>
      </c>
      <c r="V125" s="3" cm="1">
        <f t="array" ref="V125">MIN(_xlfn._xlws.FILTER(V1:V122, ISNUMBER(V1:V122)))</f>
        <v>2.7463912476937602</v>
      </c>
    </row>
    <row r="126" spans="1:37" x14ac:dyDescent="0.35">
      <c r="A126" s="2" t="s">
        <v>92</v>
      </c>
      <c r="B126" s="3" cm="1">
        <f t="array" ref="B126">MAX(_xlfn._xlws.FILTER(B1:B122, ISNUMBER(B1:B122)))</f>
        <v>3.4110191619787802</v>
      </c>
      <c r="C126" s="3" cm="1">
        <f t="array" ref="C126">MAX(_xlfn._xlws.FILTER(C1:C122, ISNUMBER(C1:C122)))</f>
        <v>9.0433984759692407</v>
      </c>
      <c r="D126" s="3" cm="1">
        <f t="array" ref="D126">MAX(_xlfn._xlws.FILTER(D1:D122, ISNUMBER(D1:D122)))</f>
        <v>4.6758046337895003</v>
      </c>
      <c r="E126" s="3" cm="1">
        <f t="array" ref="E126">MAX(_xlfn._xlws.FILTER(E1:E122, ISNUMBER(E1:E122)))</f>
        <v>3.2084176588856801</v>
      </c>
      <c r="F126" s="3" cm="1">
        <f t="array" ref="F126">MAX(_xlfn._xlws.FILTER(F1:F122, ISNUMBER(F1:F122)))</f>
        <v>5.2524198205786101</v>
      </c>
      <c r="G126" s="3" cm="1">
        <f t="array" ref="G126">MAX(_xlfn._xlws.FILTER(G1:G122, ISNUMBER(G1:G122)))</f>
        <v>5.4803223643721397</v>
      </c>
      <c r="H126" s="3" cm="1">
        <f t="array" ref="H126">MAX(_xlfn._xlws.FILTER(H1:H122, ISNUMBER(H1:H122)))</f>
        <v>4.4879209650566398</v>
      </c>
      <c r="I126" s="3" cm="1">
        <f t="array" ref="I126">MAX(_xlfn._xlws.FILTER(I1:I122, ISNUMBER(I1:I122)))</f>
        <v>5.4268200878980304</v>
      </c>
      <c r="J126" s="3" cm="1">
        <f t="array" ref="J126">MAX(_xlfn._xlws.FILTER(J1:J122, ISNUMBER(J1:J122)))</f>
        <v>4.34341104463308</v>
      </c>
      <c r="K126" s="3" cm="1">
        <f t="array" ref="K126">MAX(_xlfn._xlws.FILTER(K1:K122, ISNUMBER(K1:K122)))</f>
        <v>2.9975387214107001</v>
      </c>
      <c r="L126" s="3" cm="1">
        <f t="array" ref="L126">MAX(_xlfn._xlws.FILTER(L1:L122, ISNUMBER(L1:L122)))</f>
        <v>11.6178332972628</v>
      </c>
      <c r="M126" s="3" cm="1">
        <f t="array" ref="M126">MAX(_xlfn._xlws.FILTER(M1:M122, ISNUMBER(M1:M122)))</f>
        <v>5.4401392725667197</v>
      </c>
      <c r="N126" s="3" cm="1">
        <f t="array" ref="N126">MAX(_xlfn._xlws.FILTER(N1:N122, ISNUMBER(N1:N122)))</f>
        <v>5.7804152757001503</v>
      </c>
      <c r="O126" s="3" cm="1">
        <f t="array" ref="O126">MAX(_xlfn._xlws.FILTER(O1:O122, ISNUMBER(O1:O122)))</f>
        <v>2.24431647549721</v>
      </c>
      <c r="P126" s="3" cm="1">
        <f t="array" ref="P126">MAX(_xlfn._xlws.FILTER(P1:P122, ISNUMBER(P1:P122)))</f>
        <v>3.8114294405407101</v>
      </c>
      <c r="Q126" s="3" cm="1">
        <f t="array" ref="Q126">MAX(_xlfn._xlws.FILTER(Q1:Q122, ISNUMBER(Q1:Q122)))</f>
        <v>6.0882499239157504</v>
      </c>
      <c r="R126" s="3" cm="1">
        <f t="array" ref="R126">MAX(_xlfn._xlws.FILTER(R1:R122, ISNUMBER(R1:R122)))</f>
        <v>5.5161124412194997</v>
      </c>
      <c r="S126" s="3" cm="1">
        <f t="array" ref="S126">MAX(_xlfn._xlws.FILTER(S1:S122, ISNUMBER(S1:S122)))</f>
        <v>6.4688342924220503</v>
      </c>
      <c r="T126" s="3" cm="1">
        <f t="array" ref="T126">MAX(_xlfn._xlws.FILTER(T1:T122, ISNUMBER(T1:T122)))</f>
        <v>8.0605796249678097</v>
      </c>
      <c r="U126" s="3" cm="1">
        <f t="array" ref="U126">MAX(_xlfn._xlws.FILTER(U1:U122, ISNUMBER(U1:U122)))</f>
        <v>4.1481561947958099</v>
      </c>
      <c r="V126" s="3" cm="1">
        <f t="array" ref="V126">MAX(_xlfn._xlws.FILTER(V1:V122, ISNUMBER(V1:V122)))</f>
        <v>5.6568479003661203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0.85399999999999998</v>
      </c>
      <c r="C128" s="9" cm="1">
        <f t="array" ref="C128">_xlfn.PERCENTRANK.EXC(_xlfn._xlws.FILTER(C1:C122, ISNUMBER(C1:C122)),C122)</f>
        <v>0.77</v>
      </c>
      <c r="D128" s="9" cm="1">
        <f t="array" ref="D128">_xlfn.PERCENTRANK.EXC(_xlfn._xlws.FILTER(D1:D122, ISNUMBER(D1:D122)),D122)</f>
        <v>0.98299999999999998</v>
      </c>
      <c r="E128" s="9" cm="1">
        <f t="array" ref="E128">_xlfn.PERCENTRANK.EXC(_xlfn._xlws.FILTER(E1:E122, ISNUMBER(E1:E122)),E122)</f>
        <v>0.93400000000000005</v>
      </c>
      <c r="F128" s="9" cm="1">
        <f t="array" ref="F128">_xlfn.PERCENTRANK.EXC(_xlfn._xlws.FILTER(F1:F122, ISNUMBER(F1:F122)),F122)</f>
        <v>0.96699999999999997</v>
      </c>
      <c r="G128" s="9" cm="1">
        <f t="array" ref="G128">_xlfn.PERCENTRANK.EXC(_xlfn._xlws.FILTER(G1:G122, ISNUMBER(G1:G122)),G122)</f>
        <v>0.71299999999999997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0.97</v>
      </c>
      <c r="K128" s="9" cm="1">
        <f t="array" ref="K128">_xlfn.PERCENTRANK.EXC(_xlfn._xlws.FILTER(K1:K122, ISNUMBER(K1:K122)),K122)</f>
        <v>0.54900000000000004</v>
      </c>
      <c r="L128" s="9" cm="1">
        <f t="array" ref="L128">_xlfn.PERCENTRANK.EXC(_xlfn._xlws.FILTER(L1:L122, ISNUMBER(L1:L122)),L122)</f>
        <v>0.86799999999999999</v>
      </c>
      <c r="M128" s="9" cm="1">
        <f t="array" ref="M128">_xlfn.PERCENTRANK.EXC(_xlfn._xlws.FILTER(M1:M122, ISNUMBER(M1:M122)),M122)</f>
        <v>0.60599999999999998</v>
      </c>
      <c r="N128" s="9" cm="1">
        <f t="array" ref="N128">_xlfn.PERCENTRANK.EXC(_xlfn._xlws.FILTER(N1:N122, ISNUMBER(N1:N122)),N122)</f>
        <v>0.97499999999999998</v>
      </c>
      <c r="O128" s="9" cm="1">
        <f t="array" ref="O128">_xlfn.PERCENTRANK.EXC(_xlfn._xlws.FILTER(O1:O122, ISNUMBER(O1:O122)),O122)</f>
        <v>0.09</v>
      </c>
      <c r="P128" s="9" cm="1">
        <f t="array" ref="P128">_xlfn.PERCENTRANK.EXC(_xlfn._xlws.FILTER(P1:P122, ISNUMBER(P1:P122)),P122)</f>
        <v>0.70399999999999996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0.92600000000000005</v>
      </c>
      <c r="S128" s="9" cm="1">
        <f t="array" ref="S128">_xlfn.PERCENTRANK.EXC(_xlfn._xlws.FILTER(S1:S122, ISNUMBER(S1:S122)),S122)</f>
        <v>0.50800000000000001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0.54100000000000004</v>
      </c>
      <c r="V128" s="9" cm="1">
        <f t="array" ref="V128">_xlfn.PERCENTRANK.EXC(_xlfn._xlws.FILTER(V1:V122, ISNUMBER(V1:V122)),V122)</f>
        <v>0.35199999999999998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41775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1.4554857999999999E-2</v>
      </c>
      <c r="D2" s="24" cm="1">
        <f t="array" ref="D2:D122">_xll.FDS(D1,"FG_TOTAL_RETURNC(-10AY,0,AM)")/100</f>
        <v>4.3401479999999999E-2</v>
      </c>
      <c r="E2" s="24" cm="1">
        <f t="array" ref="E2:E122">_xll.FDS(E1,"FG_TOTAL_RETURNC(-10AY,0,AM)")/100</f>
        <v>3.8259029999999999E-2</v>
      </c>
      <c r="F2" s="24" cm="1">
        <f t="array" ref="F2:F122">_xll.FDS(F1,"FG_TOTAL_RETURNC(-10AY,0,AM)")/100</f>
        <v>-2.1077275000000003E-2</v>
      </c>
      <c r="G2" s="24" cm="1">
        <f t="array" ref="G2:G122">_xll.FDS(G1,"FG_TOTAL_RETURNC(-10AY,0,AM)")/100</f>
        <v>4.3598293999999996E-2</v>
      </c>
      <c r="H2" s="24" cm="1">
        <f t="array" ref="H2:H122">_xll.FDS(H1,"FG_TOTAL_RETURNC(-10AY,0,AM)")/100</f>
        <v>2.2151827999999998E-2</v>
      </c>
      <c r="I2" s="24" cm="1">
        <f t="array" ref="I2:I122">_xll.FDS(I1,"FG_TOTAL_RETURNC(-10AY,0,AM)")/100</f>
        <v>-3.3534764999999999E-3</v>
      </c>
      <c r="J2" s="24" cm="1">
        <f t="array" ref="J2:J122">_xll.FDS(J1,"FG_TOTAL_RETURNC(-10AY,0,AM)")/100</f>
        <v>2.8681636E-2</v>
      </c>
      <c r="K2" s="24" cm="1">
        <f t="array" ref="K2:K122">_xll.FDS(K1,"FG_TOTAL_RETURNC(-10AY,0,AM)")/100</f>
        <v>2.0882367999999998E-2</v>
      </c>
      <c r="L2" s="24" cm="1">
        <f t="array" ref="L2:L122">_xll.FDS(L1,"FG_TOTAL_RETURNC(-10AY,0,AM)")/100</f>
        <v>3.7471533000000001E-2</v>
      </c>
      <c r="M2" s="24" cm="1">
        <f t="array" ref="M2:M122">_xll.FDS(M1,"FG_TOTAL_RETURNC(-10AY,0,AM)")/100</f>
        <v>3.2339692000000003E-2</v>
      </c>
      <c r="N2" s="24" cm="1">
        <f t="array" ref="N2:N122">_xll.FDS(N1,"FG_TOTAL_RETURNC(-10AY,0,AM)")/100</f>
        <v>-0.14084505999999999</v>
      </c>
      <c r="O2" s="24" cm="1">
        <f t="array" ref="O2:O122">_xll.FDS(O1,"FG_TOTAL_RETURNC(-10AY,0,AM)")/100</f>
        <v>9.3258379999999988E-2</v>
      </c>
      <c r="P2" s="24" cm="1">
        <f t="array" ref="P2:P122">_xll.FDS(P1,"FG_TOTAL_RETURNC(-10AY,0,AM)")/100</f>
        <v>-7.7041389999999996E-3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-2.4986267000000001E-3</v>
      </c>
      <c r="S2" s="24" cm="1">
        <f t="array" ref="S2:S122">_xll.FDS(S1,"FG_TOTAL_RETURNC(-10AY,0,AM)")/100</f>
        <v>3.3434749E-2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-6.6666719999999999E-2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41807</v>
      </c>
      <c r="B3" s="24" t="e">
        <v>#N/A</v>
      </c>
      <c r="C3" s="24">
        <v>-4.9156129999999992E-2</v>
      </c>
      <c r="D3" s="24">
        <v>-9.1308710000000015E-2</v>
      </c>
      <c r="E3" s="24">
        <v>-3.4445941000000001E-2</v>
      </c>
      <c r="F3" s="24">
        <v>4.1011569999999997E-2</v>
      </c>
      <c r="G3" s="24">
        <v>8.7547299999999998E-4</v>
      </c>
      <c r="H3" s="24">
        <v>-6.8110824000000006E-3</v>
      </c>
      <c r="I3" s="24">
        <v>4.1722774999999997E-2</v>
      </c>
      <c r="J3" s="24">
        <v>5.6962966999999998E-3</v>
      </c>
      <c r="K3" s="24">
        <v>-7.3822737000000006E-3</v>
      </c>
      <c r="L3" s="24">
        <v>-7.1002244999999993E-3</v>
      </c>
      <c r="M3" s="24">
        <v>-1.1234343000000001E-2</v>
      </c>
      <c r="N3" s="24">
        <v>0.16492806999999998</v>
      </c>
      <c r="O3" s="24">
        <v>2.2610426000000003E-2</v>
      </c>
      <c r="P3" s="24">
        <v>4.7914863000000002E-2</v>
      </c>
      <c r="Q3" s="24">
        <v>-5.4459390000000003E-2</v>
      </c>
      <c r="R3" s="24">
        <v>4.6795606999999996E-2</v>
      </c>
      <c r="S3" s="24">
        <v>1.9117594000000002E-2</v>
      </c>
      <c r="T3" s="24">
        <v>-0.11000275999999999</v>
      </c>
      <c r="U3" s="24">
        <v>7.556939E-2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41837</v>
      </c>
      <c r="B4" s="24" t="e">
        <v>#N/A</v>
      </c>
      <c r="C4" s="24">
        <v>2.1086573999999997E-2</v>
      </c>
      <c r="D4" s="24">
        <v>6.1063885999999998E-2</v>
      </c>
      <c r="E4" s="24">
        <v>2.4761915000000002E-2</v>
      </c>
      <c r="F4" s="24">
        <v>-4.65818E-2</v>
      </c>
      <c r="G4" s="24">
        <v>5.134213E-2</v>
      </c>
      <c r="H4" s="24">
        <v>1.1470318E-2</v>
      </c>
      <c r="I4" s="24">
        <v>2.4547815000000001E-2</v>
      </c>
      <c r="J4" s="24">
        <v>4.0042639999999997E-2</v>
      </c>
      <c r="K4" s="24">
        <v>-9.6064805999999999E-3</v>
      </c>
      <c r="L4" s="24">
        <v>1.4559984E-2</v>
      </c>
      <c r="M4" s="24">
        <v>8.7618829999999998E-3</v>
      </c>
      <c r="N4" s="24">
        <v>-8.0597039999999995E-2</v>
      </c>
      <c r="O4" s="24">
        <v>-1.4575839E-2</v>
      </c>
      <c r="P4" s="24">
        <v>2.2980809999999997E-2</v>
      </c>
      <c r="Q4" s="24">
        <v>7.3038459999999999E-2</v>
      </c>
      <c r="R4" s="24">
        <v>4.3942330000000002E-2</v>
      </c>
      <c r="S4" s="24">
        <v>3.4702181999999998E-2</v>
      </c>
      <c r="T4" s="24">
        <v>5.1934958000000003E-2</v>
      </c>
      <c r="U4" s="24">
        <v>3.4167410000000002E-2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41866</v>
      </c>
      <c r="B5" s="24" t="e">
        <v>#N/A</v>
      </c>
      <c r="C5" s="24">
        <v>-2.9962539999999999E-2</v>
      </c>
      <c r="D5" s="24">
        <v>2.1985769999999998E-2</v>
      </c>
      <c r="E5" s="24">
        <v>3.0171275000000001E-2</v>
      </c>
      <c r="F5" s="24">
        <v>-1.1458337000000001E-2</v>
      </c>
      <c r="G5" s="24">
        <v>8.0044269999999997E-3</v>
      </c>
      <c r="H5" s="24">
        <v>8.1453323000000005E-3</v>
      </c>
      <c r="I5" s="24">
        <v>5.0441027000000006E-3</v>
      </c>
      <c r="J5" s="24">
        <v>1.4090538E-2</v>
      </c>
      <c r="K5" s="24">
        <v>3.7390469999999995E-2</v>
      </c>
      <c r="L5" s="24">
        <v>1.5409946000000001E-2</v>
      </c>
      <c r="M5" s="24">
        <v>2.8558970000000003E-2</v>
      </c>
      <c r="N5" s="24">
        <v>-4.2671559999999997E-2</v>
      </c>
      <c r="O5" s="24">
        <v>3.5787343999999999E-2</v>
      </c>
      <c r="P5" s="24">
        <v>7.0002200000000001E-2</v>
      </c>
      <c r="Q5" s="24">
        <v>2.4115205000000001E-2</v>
      </c>
      <c r="R5" s="24">
        <v>7.1369409999999999E-3</v>
      </c>
      <c r="S5" s="24">
        <v>-6.0386059999999998E-2</v>
      </c>
      <c r="T5" s="24">
        <v>2.0483732000000001E-3</v>
      </c>
      <c r="U5" s="24">
        <v>1.349473E-2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41899</v>
      </c>
      <c r="B6" s="24" t="e">
        <v>#N/A</v>
      </c>
      <c r="C6" s="24">
        <v>-2.1349071999999997E-2</v>
      </c>
      <c r="D6" s="24">
        <v>-3.2616258000000002E-2</v>
      </c>
      <c r="E6" s="24">
        <v>1.3192654E-2</v>
      </c>
      <c r="F6" s="24">
        <v>2.0372271999999997E-2</v>
      </c>
      <c r="G6" s="24">
        <v>-9.6435546999999993E-3</v>
      </c>
      <c r="H6" s="24">
        <v>-3.5425722999999999E-2</v>
      </c>
      <c r="I6" s="24">
        <v>6.2739849999999999E-4</v>
      </c>
      <c r="J6" s="24">
        <v>1.0491967E-2</v>
      </c>
      <c r="K6" s="24">
        <v>-3.3629834999999997E-2</v>
      </c>
      <c r="L6" s="24">
        <v>-6.6773890000000006E-3</v>
      </c>
      <c r="M6" s="24">
        <v>-3.8957356999999998E-2</v>
      </c>
      <c r="N6" s="24">
        <v>-4.1666626999999998E-2</v>
      </c>
      <c r="O6" s="24">
        <v>3.6196709999999997E-3</v>
      </c>
      <c r="P6" s="24">
        <v>-2.0235837E-2</v>
      </c>
      <c r="Q6" s="24">
        <v>1.8985986999999999E-2</v>
      </c>
      <c r="R6" s="24">
        <v>1.5530705000000001E-2</v>
      </c>
      <c r="S6" s="24">
        <v>-3.5808681999999997E-3</v>
      </c>
      <c r="T6" s="24">
        <v>3.4626602999999999E-2</v>
      </c>
      <c r="U6" s="24">
        <v>5.0964117000000003E-2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41929</v>
      </c>
      <c r="B7" s="24" t="e">
        <v>#N/A</v>
      </c>
      <c r="C7" s="24">
        <v>-4.8038959999999999E-2</v>
      </c>
      <c r="D7" s="24">
        <v>-2.9770433999999998E-2</v>
      </c>
      <c r="E7" s="24">
        <v>-2.4739623000000002E-2</v>
      </c>
      <c r="F7" s="24">
        <v>-6.4371766999999996E-2</v>
      </c>
      <c r="G7" s="24">
        <v>-7.4709472999999998E-2</v>
      </c>
      <c r="H7" s="24">
        <v>-4.1237115999999997E-2</v>
      </c>
      <c r="I7" s="24">
        <v>-6.8338574999999999E-2</v>
      </c>
      <c r="J7" s="24">
        <v>-7.8153490000000006E-2</v>
      </c>
      <c r="K7" s="24">
        <v>-0.11360799999999999</v>
      </c>
      <c r="L7" s="24">
        <v>-8.1686679999999998E-2</v>
      </c>
      <c r="M7" s="24">
        <v>-5.5129710000000005E-2</v>
      </c>
      <c r="N7" s="24">
        <v>-0.15925186999999999</v>
      </c>
      <c r="O7" s="24">
        <v>-2.5245904999999999E-2</v>
      </c>
      <c r="P7" s="24">
        <v>-5.2135524999999995E-2</v>
      </c>
      <c r="Q7" s="24">
        <v>-7.416724999999999E-2</v>
      </c>
      <c r="R7" s="24">
        <v>-2.6696146E-2</v>
      </c>
      <c r="S7" s="24">
        <v>-4.9744605999999997E-2</v>
      </c>
      <c r="T7" s="24">
        <v>-0.13185477000000001</v>
      </c>
      <c r="U7" s="24">
        <v>-8.912181999999999E-2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41960</v>
      </c>
      <c r="B8" s="24" t="e">
        <v>#N/A</v>
      </c>
      <c r="C8" s="24">
        <v>2.4378299999999999E-2</v>
      </c>
      <c r="D8" s="24">
        <v>1.2199640000000001E-2</v>
      </c>
      <c r="E8" s="24">
        <v>2.6168227000000002E-2</v>
      </c>
      <c r="F8" s="24">
        <v>-1.5452564E-2</v>
      </c>
      <c r="G8" s="24">
        <v>-1.3157845E-2</v>
      </c>
      <c r="H8" s="24">
        <v>-1.1424719999999999E-2</v>
      </c>
      <c r="I8" s="24">
        <v>4.3068647000000002E-2</v>
      </c>
      <c r="J8" s="24">
        <v>2.8920173999999999E-3</v>
      </c>
      <c r="K8" s="24">
        <v>-4.5774579999999995E-3</v>
      </c>
      <c r="L8" s="24">
        <v>-0.137089615</v>
      </c>
      <c r="M8" s="24">
        <v>8.3619360000000004E-2</v>
      </c>
      <c r="N8" s="24">
        <v>-8.6590399999999998E-2</v>
      </c>
      <c r="O8" s="24">
        <v>7.1476579999999998E-2</v>
      </c>
      <c r="P8" s="24">
        <v>2.9617070000000002E-2</v>
      </c>
      <c r="Q8" s="24">
        <v>5.0724625999999995E-2</v>
      </c>
      <c r="R8" s="24">
        <v>2.6401281000000002E-2</v>
      </c>
      <c r="S8" s="24">
        <v>7.3646426000000001E-2</v>
      </c>
      <c r="T8" s="24">
        <v>4.5517799999999997E-2</v>
      </c>
      <c r="U8" s="24">
        <v>2.3980855999999998E-2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41990</v>
      </c>
      <c r="B9" s="24" t="e">
        <v>#N/A</v>
      </c>
      <c r="C9" s="24">
        <v>-6.7421380000000003E-2</v>
      </c>
      <c r="D9" s="24">
        <v>-4.9077869999999996E-2</v>
      </c>
      <c r="E9" s="24">
        <v>-2.1280288999999997E-2</v>
      </c>
      <c r="F9" s="24">
        <v>-4.1144013E-2</v>
      </c>
      <c r="G9" s="24">
        <v>-5.3887606000000005E-2</v>
      </c>
      <c r="H9" s="24">
        <v>-8.3694100000000007E-2</v>
      </c>
      <c r="I9" s="24">
        <v>-3.2179892000000002E-2</v>
      </c>
      <c r="J9" s="24">
        <v>-0.12882339500000001</v>
      </c>
      <c r="K9" s="24">
        <v>-1.1083186E-2</v>
      </c>
      <c r="L9" s="24">
        <v>-8.8989020000000002E-2</v>
      </c>
      <c r="M9" s="24">
        <v>-0.10318023</v>
      </c>
      <c r="N9" s="24">
        <v>1.8433094000000001E-2</v>
      </c>
      <c r="O9" s="24">
        <v>-7.3514940000000001E-2</v>
      </c>
      <c r="P9" s="24">
        <v>4.3067931999999998E-3</v>
      </c>
      <c r="Q9" s="24">
        <v>-0.15823756999999999</v>
      </c>
      <c r="R9" s="24">
        <v>-5.6638659999999993E-2</v>
      </c>
      <c r="S9" s="24">
        <v>-3.0589520000000002E-2</v>
      </c>
      <c r="T9" s="24">
        <v>-0.23767216000000002</v>
      </c>
      <c r="U9" s="24">
        <v>-0.13161587999999999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42020</v>
      </c>
      <c r="B10" s="24" t="e">
        <v>#N/A</v>
      </c>
      <c r="C10" s="24">
        <v>-3.7822604000000003E-2</v>
      </c>
      <c r="D10" s="24">
        <v>3.0046224999999999E-2</v>
      </c>
      <c r="E10" s="24">
        <v>7.1980833999999994E-2</v>
      </c>
      <c r="F10" s="24">
        <v>-0.10167461</v>
      </c>
      <c r="G10" s="24">
        <v>-2.5659919000000003E-2</v>
      </c>
      <c r="H10" s="24">
        <v>6.8181752999999998E-3</v>
      </c>
      <c r="I10" s="24">
        <v>2.7872205000000001E-2</v>
      </c>
      <c r="J10" s="24">
        <v>2.2499560999999998E-2</v>
      </c>
      <c r="K10" s="24">
        <v>1.7737507999999999E-2</v>
      </c>
      <c r="L10" s="24">
        <v>4.854369E-2</v>
      </c>
      <c r="M10" s="24">
        <v>5.9033990000000001E-2</v>
      </c>
      <c r="N10" s="24">
        <v>-0.17000514999999999</v>
      </c>
      <c r="O10" s="24">
        <v>9.5918420000000004E-2</v>
      </c>
      <c r="P10" s="24">
        <v>5.2033899999999994E-2</v>
      </c>
      <c r="Q10" s="24">
        <v>5.6440590000000006E-2</v>
      </c>
      <c r="R10" s="24">
        <v>2.5361419E-2</v>
      </c>
      <c r="S10" s="24">
        <v>7.9173803000000001E-2</v>
      </c>
      <c r="T10" s="24">
        <v>0.16193378</v>
      </c>
      <c r="U10" s="24">
        <v>4.5303345000000002E-2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42052</v>
      </c>
      <c r="B11" s="24" t="e">
        <v>#N/A</v>
      </c>
      <c r="C11" s="24">
        <v>8.1009270000000008E-2</v>
      </c>
      <c r="D11" s="24">
        <v>2.9169798E-2</v>
      </c>
      <c r="E11" s="24">
        <v>4.0039779999999997E-2</v>
      </c>
      <c r="F11" s="24">
        <v>5.8588504999999999E-2</v>
      </c>
      <c r="G11" s="24">
        <v>1.4200687E-2</v>
      </c>
      <c r="H11" s="24">
        <v>2.1820902999999999E-2</v>
      </c>
      <c r="I11" s="24">
        <v>5.1587343000000001E-2</v>
      </c>
      <c r="J11" s="24">
        <v>1.7534852E-2</v>
      </c>
      <c r="K11" s="24">
        <v>-5.3352120000000006E-3</v>
      </c>
      <c r="L11" s="24">
        <v>-3.6764739999999997E-2</v>
      </c>
      <c r="M11" s="24">
        <v>6.1885715000000001E-2</v>
      </c>
      <c r="N11" s="24">
        <v>4.7955870000000005E-2</v>
      </c>
      <c r="O11" s="24">
        <v>1.8932343000000001E-2</v>
      </c>
      <c r="P11" s="24">
        <v>2.7870417000000001E-2</v>
      </c>
      <c r="Q11" s="24">
        <v>4.2223214999999995E-2</v>
      </c>
      <c r="R11" s="24">
        <v>4.6127795999999999E-2</v>
      </c>
      <c r="S11" s="24">
        <v>-8.9668639999999994E-2</v>
      </c>
      <c r="T11" s="24">
        <v>5.3901670000000004E-3</v>
      </c>
      <c r="U11" s="24">
        <v>4.82502E-2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42080</v>
      </c>
      <c r="B12" s="24" t="e">
        <v>#N/A</v>
      </c>
      <c r="C12" s="24">
        <v>-5.9950950000000003E-2</v>
      </c>
      <c r="D12" s="24">
        <v>-2.6889503000000002E-2</v>
      </c>
      <c r="E12" s="24">
        <v>-1.3629853999999999E-2</v>
      </c>
      <c r="F12" s="24">
        <v>-6.0796679999999999E-2</v>
      </c>
      <c r="G12" s="24">
        <v>-8.2709199999999997E-2</v>
      </c>
      <c r="H12" s="24">
        <v>-4.1237060000000006E-2</v>
      </c>
      <c r="I12" s="24">
        <v>-6.9181920000000001E-3</v>
      </c>
      <c r="J12" s="24">
        <v>-2.9058932999999999E-2</v>
      </c>
      <c r="K12" s="24">
        <v>1.9309758999999999E-2</v>
      </c>
      <c r="L12" s="24">
        <v>-0.13881821</v>
      </c>
      <c r="M12" s="24">
        <v>-6.5509739999999997E-2</v>
      </c>
      <c r="N12" s="24">
        <v>-0.18754689999999999</v>
      </c>
      <c r="O12" s="24">
        <v>-3.0460357999999997E-3</v>
      </c>
      <c r="P12" s="24">
        <v>-4.3917894000000002E-3</v>
      </c>
      <c r="Q12" s="24">
        <v>-3.7430524999999999E-2</v>
      </c>
      <c r="R12" s="24">
        <v>-4.7179995000000002E-2</v>
      </c>
      <c r="S12" s="24">
        <v>-0.11387968000000001</v>
      </c>
      <c r="T12" s="24">
        <v>-7.939744E-2</v>
      </c>
      <c r="U12" s="24">
        <v>-9.7116830000000001E-2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42111</v>
      </c>
      <c r="B13" s="24" t="e">
        <v>#N/A</v>
      </c>
      <c r="C13" s="24">
        <v>0.10428656</v>
      </c>
      <c r="D13" s="24">
        <v>2.9873013E-2</v>
      </c>
      <c r="E13" s="24">
        <v>1.5757561E-2</v>
      </c>
      <c r="F13" s="24">
        <v>0.10625005</v>
      </c>
      <c r="G13" s="24">
        <v>4.8633336999999999E-2</v>
      </c>
      <c r="H13" s="24">
        <v>5.1459193E-2</v>
      </c>
      <c r="I13" s="24">
        <v>-1.2665987000000001E-3</v>
      </c>
      <c r="J13" s="24">
        <v>3.7062763999999998E-2</v>
      </c>
      <c r="K13" s="24">
        <v>7.0338606999999997E-2</v>
      </c>
      <c r="L13" s="24">
        <v>0.13378202</v>
      </c>
      <c r="M13" s="24">
        <v>8.2482100000000003E-2</v>
      </c>
      <c r="N13" s="24">
        <v>-3.3240974E-2</v>
      </c>
      <c r="O13" s="24">
        <v>-1.5429318000000001E-2</v>
      </c>
      <c r="P13" s="24">
        <v>0.17414653999999999</v>
      </c>
      <c r="Q13" s="24">
        <v>3.2973289999999999E-3</v>
      </c>
      <c r="R13" s="24">
        <v>3.5701035999999998E-2</v>
      </c>
      <c r="S13" s="24">
        <v>1.5817285E-2</v>
      </c>
      <c r="T13" s="24">
        <v>0.16840183</v>
      </c>
      <c r="U13" s="24">
        <v>2.072823E-2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42139</v>
      </c>
      <c r="B14" s="24" t="e">
        <v>#N/A</v>
      </c>
      <c r="C14" s="24">
        <v>4.6863914E-2</v>
      </c>
      <c r="D14" s="24">
        <v>-5.4387209999999998E-2</v>
      </c>
      <c r="E14" s="24">
        <v>-2.1479725999999999E-3</v>
      </c>
      <c r="F14" s="24">
        <v>7.0217849999999998E-2</v>
      </c>
      <c r="G14" s="24">
        <v>6.7704796999999997E-2</v>
      </c>
      <c r="H14" s="24">
        <v>6.5741539999999996E-3</v>
      </c>
      <c r="I14" s="24">
        <v>4.0583370000000001E-2</v>
      </c>
      <c r="J14" s="24">
        <v>2.1308779999999999E-2</v>
      </c>
      <c r="K14" s="24">
        <v>-2.0485102999999998E-2</v>
      </c>
      <c r="L14" s="24">
        <v>7.5141189999999997E-2</v>
      </c>
      <c r="M14" s="24">
        <v>2.430439E-3</v>
      </c>
      <c r="N14" s="24">
        <v>0.18624663999999999</v>
      </c>
      <c r="O14" s="24">
        <v>-5.539173E-2</v>
      </c>
      <c r="P14" s="24">
        <v>9.3107224000000006E-3</v>
      </c>
      <c r="Q14" s="24">
        <v>5.0964475000000002E-2</v>
      </c>
      <c r="R14" s="24">
        <v>-3.4885287000000001E-2</v>
      </c>
      <c r="S14" s="24">
        <v>0.109429</v>
      </c>
      <c r="T14" s="24">
        <v>-6.6466930000000004E-3</v>
      </c>
      <c r="U14" s="24">
        <v>-6.8605956999999995E-2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42172</v>
      </c>
      <c r="B15" s="24" t="e">
        <v>#N/A</v>
      </c>
      <c r="C15" s="24">
        <v>-0.10761923</v>
      </c>
      <c r="D15" s="24">
        <v>-7.8987719999999997E-2</v>
      </c>
      <c r="E15" s="24">
        <v>-6.2903643000000009E-2</v>
      </c>
      <c r="F15" s="24">
        <v>-0.10294115</v>
      </c>
      <c r="G15" s="24">
        <v>-5.3542079999999999E-2</v>
      </c>
      <c r="H15" s="24">
        <v>-9.2888239999999997E-2</v>
      </c>
      <c r="I15" s="24">
        <v>-4.5703829999999994E-2</v>
      </c>
      <c r="J15" s="24">
        <v>-3.4006894000000003E-2</v>
      </c>
      <c r="K15" s="24">
        <v>-7.5455960000000002E-2</v>
      </c>
      <c r="L15" s="24">
        <v>-8.6453080000000002E-2</v>
      </c>
      <c r="M15" s="24">
        <v>-9.0701690000000001E-2</v>
      </c>
      <c r="N15" s="24">
        <v>-0.14895343999999999</v>
      </c>
      <c r="O15" s="24">
        <v>-3.2851517000000004E-2</v>
      </c>
      <c r="P15" s="24">
        <v>-6.8943205000000007E-2</v>
      </c>
      <c r="Q15" s="24">
        <v>-5.2375020000000001E-2</v>
      </c>
      <c r="R15" s="24">
        <v>1.7194748000000002E-3</v>
      </c>
      <c r="S15" s="24">
        <v>-0.11695909500000001</v>
      </c>
      <c r="T15" s="24">
        <v>-1.1869906999999999E-2</v>
      </c>
      <c r="U15" s="24">
        <v>6.5409540000000002E-2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42202</v>
      </c>
      <c r="B16" s="24" t="e">
        <v>#N/A</v>
      </c>
      <c r="C16" s="24">
        <v>-2.6659608000000001E-2</v>
      </c>
      <c r="D16" s="24">
        <v>-1.6776085E-2</v>
      </c>
      <c r="E16" s="24">
        <v>1.0216236E-4</v>
      </c>
      <c r="F16" s="24">
        <v>-3.7788212000000002E-2</v>
      </c>
      <c r="G16" s="24">
        <v>-4.9932480000000001E-2</v>
      </c>
      <c r="H16" s="24">
        <v>-1.3660073E-2</v>
      </c>
      <c r="I16" s="24">
        <v>-9.5785260000000004E-3</v>
      </c>
      <c r="J16" s="24">
        <v>-1.8049657E-2</v>
      </c>
      <c r="K16" s="24">
        <v>-4.1802349999999995E-2</v>
      </c>
      <c r="L16" s="24">
        <v>-5.3335724000000001E-2</v>
      </c>
      <c r="M16" s="24">
        <v>3.0541657999999999E-2</v>
      </c>
      <c r="N16" s="24">
        <v>-2.1759569999999999E-2</v>
      </c>
      <c r="O16" s="24">
        <v>7.104945E-2</v>
      </c>
      <c r="P16" s="24">
        <v>-7.3391495000000001E-2</v>
      </c>
      <c r="Q16" s="24">
        <v>4.4584273999999998E-4</v>
      </c>
      <c r="R16" s="24">
        <v>-2.3422360000000003E-2</v>
      </c>
      <c r="S16" s="24">
        <v>4.4929860000000002E-2</v>
      </c>
      <c r="T16" s="24">
        <v>9.940266599999999E-3</v>
      </c>
      <c r="U16" s="24">
        <v>6.0287594999999999E-2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42233</v>
      </c>
      <c r="B17" s="24" t="e">
        <v>#N/A</v>
      </c>
      <c r="C17" s="24">
        <v>-9.8785039999999991E-2</v>
      </c>
      <c r="D17" s="24">
        <v>-0.10982407</v>
      </c>
      <c r="E17" s="24">
        <v>-6.3398304000000003E-2</v>
      </c>
      <c r="F17" s="24">
        <v>-2.8206289999999998E-2</v>
      </c>
      <c r="G17" s="24">
        <v>-0.15376419</v>
      </c>
      <c r="H17" s="24">
        <v>-0.1725555</v>
      </c>
      <c r="I17" s="24">
        <v>-0.12572533</v>
      </c>
      <c r="J17" s="24">
        <v>-5.1282110000000006E-2</v>
      </c>
      <c r="K17" s="24">
        <v>-8.4419309999999997E-2</v>
      </c>
      <c r="L17" s="24">
        <v>-0.1700508</v>
      </c>
      <c r="M17" s="24">
        <v>-9.8234890000000005E-2</v>
      </c>
      <c r="N17" s="24">
        <v>-1.8375397000000002E-2</v>
      </c>
      <c r="O17" s="24">
        <v>-3.8853467000000003E-2</v>
      </c>
      <c r="P17" s="24">
        <v>-6.1599674E-2</v>
      </c>
      <c r="Q17" s="24">
        <v>-1.7379761000000001E-2</v>
      </c>
      <c r="R17" s="24">
        <v>-4.7704696999999997E-2</v>
      </c>
      <c r="S17" s="24">
        <v>-0.14143599000000001</v>
      </c>
      <c r="T17" s="24">
        <v>-5.355799E-2</v>
      </c>
      <c r="U17" s="24">
        <v>-0.11632758000000001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42264</v>
      </c>
      <c r="B18" s="24" t="e">
        <v>#N/A</v>
      </c>
      <c r="C18" s="24">
        <v>4.4841765999999998E-2</v>
      </c>
      <c r="D18" s="24">
        <v>-7.8554153000000002E-2</v>
      </c>
      <c r="E18" s="24">
        <v>-2.0279585999999999E-2</v>
      </c>
      <c r="F18" s="24">
        <v>2.2222279999999997E-2</v>
      </c>
      <c r="G18" s="24">
        <v>-1.9722998000000002E-2</v>
      </c>
      <c r="H18" s="24">
        <v>6.9513439999999996E-2</v>
      </c>
      <c r="I18" s="24">
        <v>3.5398245000000002E-2</v>
      </c>
      <c r="J18" s="24">
        <v>-1.1031389000000001E-2</v>
      </c>
      <c r="K18" s="24">
        <v>4.2904377E-2</v>
      </c>
      <c r="L18" s="24">
        <v>-7.7217159999999993E-2</v>
      </c>
      <c r="M18" s="24">
        <v>-1.88936E-2</v>
      </c>
      <c r="N18" s="24">
        <v>2.0689606999999999E-2</v>
      </c>
      <c r="O18" s="24">
        <v>-6.1961594000000002E-2</v>
      </c>
      <c r="P18" s="24">
        <v>-7.7762070000000003E-2</v>
      </c>
      <c r="Q18" s="24">
        <v>-3.6734700000000002E-2</v>
      </c>
      <c r="R18" s="24">
        <v>-1.3515651E-2</v>
      </c>
      <c r="S18" s="24">
        <v>-6.5994919999999999E-2</v>
      </c>
      <c r="T18" s="24">
        <v>-8.2764439999999995E-2</v>
      </c>
      <c r="U18" s="24">
        <v>-6.4935090000000001E-2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42293</v>
      </c>
      <c r="B19" s="24" t="e">
        <v>#N/A</v>
      </c>
      <c r="C19" s="24">
        <v>3.9269923999999999E-3</v>
      </c>
      <c r="D19" s="24">
        <v>0.11035562</v>
      </c>
      <c r="E19" s="24">
        <v>1.7062902000000001E-2</v>
      </c>
      <c r="F19" s="24">
        <v>-2.0851850000000002E-2</v>
      </c>
      <c r="G19" s="24">
        <v>1.4126658E-2</v>
      </c>
      <c r="H19" s="24">
        <v>2.9712079999999998E-2</v>
      </c>
      <c r="I19" s="24">
        <v>2.4216532999999998E-2</v>
      </c>
      <c r="J19" s="24">
        <v>2.5283574999999999E-2</v>
      </c>
      <c r="K19" s="24">
        <v>7.4169280000000004E-2</v>
      </c>
      <c r="L19" s="24">
        <v>-1.6984224000000003E-2</v>
      </c>
      <c r="M19" s="24">
        <v>6.0201286999999999E-2</v>
      </c>
      <c r="N19" s="24">
        <v>1.0617852000000001E-2</v>
      </c>
      <c r="O19" s="24">
        <v>4.5920253000000001E-2</v>
      </c>
      <c r="P19" s="24">
        <v>7.1397304999999994E-2</v>
      </c>
      <c r="Q19" s="24">
        <v>2.6365280000000001E-2</v>
      </c>
      <c r="R19" s="24">
        <v>2.0637631E-2</v>
      </c>
      <c r="S19" s="24">
        <v>9.3851089999999998E-2</v>
      </c>
      <c r="T19" s="24">
        <v>4.0249467000000004E-2</v>
      </c>
      <c r="U19" s="24">
        <v>0.10290395999999999</v>
      </c>
      <c r="V19" s="24">
        <v>2.9693006999999997E-2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42325</v>
      </c>
      <c r="B20" s="24" t="e">
        <v>#N/A</v>
      </c>
      <c r="C20" s="24">
        <v>-8.1587080000000006E-2</v>
      </c>
      <c r="D20" s="24">
        <v>-2.6377738000000001E-2</v>
      </c>
      <c r="E20" s="24">
        <v>-6.958193E-2</v>
      </c>
      <c r="F20" s="24">
        <v>-0.12596278999999999</v>
      </c>
      <c r="G20" s="24">
        <v>-7.4003934999999993E-2</v>
      </c>
      <c r="H20" s="24">
        <v>-8.2957630000000004E-2</v>
      </c>
      <c r="I20" s="24">
        <v>-5.3546610000000001E-2</v>
      </c>
      <c r="J20" s="24">
        <v>-2.9193102999999998E-2</v>
      </c>
      <c r="K20" s="24">
        <v>-5.2660645999999998E-2</v>
      </c>
      <c r="L20" s="24">
        <v>6.3210725999999998E-3</v>
      </c>
      <c r="M20" s="24">
        <v>-0.1096384</v>
      </c>
      <c r="N20" s="24">
        <v>-0.10888248</v>
      </c>
      <c r="O20" s="24">
        <v>-8.1729170000000004E-2</v>
      </c>
      <c r="P20" s="24">
        <v>-4.4358069999999999E-2</v>
      </c>
      <c r="Q20" s="24">
        <v>-8.5550420000000002E-2</v>
      </c>
      <c r="R20" s="24">
        <v>-1.9888878000000002E-2</v>
      </c>
      <c r="S20" s="24">
        <v>3.4516692000000002E-2</v>
      </c>
      <c r="T20" s="24">
        <v>-0.15585834000000001</v>
      </c>
      <c r="U20" s="24">
        <v>-5.3806423999999999E-2</v>
      </c>
      <c r="V20" s="24">
        <v>-8.6963059999999995E-2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42355</v>
      </c>
      <c r="B21" s="24" t="e">
        <v>#N/A</v>
      </c>
      <c r="C21" s="24">
        <v>-1.764518E-2</v>
      </c>
      <c r="D21" s="24">
        <v>-7.7406763999999994E-3</v>
      </c>
      <c r="E21" s="24">
        <v>-7.0943235999999998E-3</v>
      </c>
      <c r="F21" s="24">
        <v>-6.9984435999999997E-2</v>
      </c>
      <c r="G21" s="24">
        <v>-6.2841414999999998E-2</v>
      </c>
      <c r="H21" s="24">
        <v>6.8829059999999994E-3</v>
      </c>
      <c r="I21" s="24">
        <v>-2.645111E-2</v>
      </c>
      <c r="J21" s="24">
        <v>-2.6522279000000003E-2</v>
      </c>
      <c r="K21" s="24">
        <v>-1.0884404E-2</v>
      </c>
      <c r="L21" s="24">
        <v>-6.8676710000000002E-2</v>
      </c>
      <c r="M21" s="24">
        <v>-0.12185264</v>
      </c>
      <c r="N21" s="24">
        <v>-0.11146837</v>
      </c>
      <c r="O21" s="24">
        <v>2.5744437999999999E-3</v>
      </c>
      <c r="P21" s="24">
        <v>-3.4866332999999999E-2</v>
      </c>
      <c r="Q21" s="24">
        <v>-8.3295709999999995E-2</v>
      </c>
      <c r="R21" s="24">
        <v>-5.7424663999999993E-2</v>
      </c>
      <c r="S21" s="24">
        <v>-0.12059098</v>
      </c>
      <c r="T21" s="24">
        <v>-8.3925130000000008E-3</v>
      </c>
      <c r="U21" s="24">
        <v>-9.800368000000001E-2</v>
      </c>
      <c r="V21" s="24">
        <v>1.5915631999999999E-2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42384</v>
      </c>
      <c r="B22" s="24" t="e">
        <v>#N/A</v>
      </c>
      <c r="C22" s="24">
        <v>-7.7245053999999994E-2</v>
      </c>
      <c r="D22" s="24">
        <v>-1.8127859E-2</v>
      </c>
      <c r="E22" s="24">
        <v>-0.10065389</v>
      </c>
      <c r="F22" s="24">
        <v>-8.3037969999999989E-2</v>
      </c>
      <c r="G22" s="24">
        <v>-0.106435</v>
      </c>
      <c r="H22" s="24">
        <v>-4.3739439999999997E-2</v>
      </c>
      <c r="I22" s="24">
        <v>-0.11771452</v>
      </c>
      <c r="J22" s="24">
        <v>-0.12792652999999998</v>
      </c>
      <c r="K22" s="24">
        <v>-8.4904489999999999E-2</v>
      </c>
      <c r="L22" s="24">
        <v>-0.16633629</v>
      </c>
      <c r="M22" s="24">
        <v>-0.16733371999999999</v>
      </c>
      <c r="N22" s="24">
        <v>-0.13080101999999999</v>
      </c>
      <c r="O22" s="24">
        <v>-6.9534719999999994E-2</v>
      </c>
      <c r="P22" s="24">
        <v>-0.15052526999999999</v>
      </c>
      <c r="Q22" s="24">
        <v>-8.5577190000000011E-2</v>
      </c>
      <c r="R22" s="24">
        <v>-4.9216213000000002E-2</v>
      </c>
      <c r="S22" s="24">
        <v>-6.9379625E-2</v>
      </c>
      <c r="T22" s="24">
        <v>-6.2065124999999999E-2</v>
      </c>
      <c r="U22" s="24">
        <v>-0.10041076</v>
      </c>
      <c r="V22" s="24">
        <v>-0.17283798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42417</v>
      </c>
      <c r="B23" s="24" t="e">
        <v>#N/A</v>
      </c>
      <c r="C23" s="24">
        <v>0.12967324</v>
      </c>
      <c r="D23" s="24">
        <v>0.1497513</v>
      </c>
      <c r="E23" s="24">
        <v>0.10332226999999999</v>
      </c>
      <c r="F23" s="24">
        <v>0.10782504</v>
      </c>
      <c r="G23" s="24">
        <v>0.17618011</v>
      </c>
      <c r="H23" s="24">
        <v>0.11838435999999999</v>
      </c>
      <c r="I23" s="24">
        <v>0.12698412000000001</v>
      </c>
      <c r="J23" s="24">
        <v>6.6309332999999998E-2</v>
      </c>
      <c r="K23" s="24">
        <v>4.1547536999999995E-2</v>
      </c>
      <c r="L23" s="24">
        <v>0.10226345000000001</v>
      </c>
      <c r="M23" s="24">
        <v>0.20440017999999999</v>
      </c>
      <c r="N23" s="24">
        <v>-9.4366129999999993E-2</v>
      </c>
      <c r="O23" s="24">
        <v>-2.8594195999999999E-2</v>
      </c>
      <c r="P23" s="24">
        <v>2.2751331E-2</v>
      </c>
      <c r="Q23" s="24">
        <v>0.10239516999999999</v>
      </c>
      <c r="R23" s="24">
        <v>3.4209610000000001E-2</v>
      </c>
      <c r="S23" s="24">
        <v>6.350124E-2</v>
      </c>
      <c r="T23" s="24">
        <v>6.4829707E-2</v>
      </c>
      <c r="U23" s="24">
        <v>7.1981429999999999E-2</v>
      </c>
      <c r="V23" s="24">
        <v>2.9773592999999998E-2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42446</v>
      </c>
      <c r="B24" s="24" t="e">
        <v>#N/A</v>
      </c>
      <c r="C24" s="24">
        <v>9.0041750000000004E-2</v>
      </c>
      <c r="D24" s="24">
        <v>5.10602E-2</v>
      </c>
      <c r="E24" s="24">
        <v>9.6356509999999992E-2</v>
      </c>
      <c r="F24" s="24">
        <v>9.3993300000000002E-2</v>
      </c>
      <c r="G24" s="24">
        <v>0.20391964000000001</v>
      </c>
      <c r="H24" s="24">
        <v>5.6039810000000002E-2</v>
      </c>
      <c r="I24" s="24">
        <v>9.1549279999999997E-2</v>
      </c>
      <c r="J24" s="24">
        <v>0.10699331000000001</v>
      </c>
      <c r="K24" s="24">
        <v>0.10299694000000001</v>
      </c>
      <c r="L24" s="24">
        <v>0.30875813999999996</v>
      </c>
      <c r="M24" s="24">
        <v>9.1546299999999997E-2</v>
      </c>
      <c r="N24" s="24">
        <v>0.16329706000000002</v>
      </c>
      <c r="O24" s="24">
        <v>7.4407219999999996E-2</v>
      </c>
      <c r="P24" s="24">
        <v>8.0186250000000001E-2</v>
      </c>
      <c r="Q24" s="24">
        <v>7.8761577999999999E-2</v>
      </c>
      <c r="R24" s="24">
        <v>7.1192980000000003E-2</v>
      </c>
      <c r="S24" s="24">
        <v>0.17200778999999999</v>
      </c>
      <c r="T24" s="24">
        <v>0.11385977</v>
      </c>
      <c r="U24" s="24">
        <v>2.7436733000000001E-2</v>
      </c>
      <c r="V24" s="24">
        <v>8.7933059999999993E-2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42475</v>
      </c>
      <c r="B25" s="24" t="e">
        <v>#N/A</v>
      </c>
      <c r="C25" s="24">
        <v>8.7527036999999995E-3</v>
      </c>
      <c r="D25" s="24">
        <v>-4.2815979999999997E-2</v>
      </c>
      <c r="E25" s="24">
        <v>8.2397460000000009E-4</v>
      </c>
      <c r="F25" s="24">
        <v>-2.1352289999999999E-2</v>
      </c>
      <c r="G25" s="24">
        <v>0.11046516000000001</v>
      </c>
      <c r="H25" s="24">
        <v>4.3632150000000001E-2</v>
      </c>
      <c r="I25" s="24">
        <v>-2.5806427E-2</v>
      </c>
      <c r="J25" s="24">
        <v>-7.1873664999999995E-3</v>
      </c>
      <c r="K25" s="24">
        <v>1.0524392E-2</v>
      </c>
      <c r="L25" s="24">
        <v>8.0907345000000006E-2</v>
      </c>
      <c r="M25" s="24">
        <v>5.6236624999999998E-2</v>
      </c>
      <c r="N25" s="24">
        <v>2.6737452E-3</v>
      </c>
      <c r="O25" s="24">
        <v>4.4139980000000002E-2</v>
      </c>
      <c r="P25" s="24">
        <v>4.0948390000000001E-2</v>
      </c>
      <c r="Q25" s="24">
        <v>-6.0423610000000004E-3</v>
      </c>
      <c r="R25" s="24">
        <v>3.7821529999999999E-3</v>
      </c>
      <c r="S25" s="24">
        <v>5.2114964E-2</v>
      </c>
      <c r="T25" s="24">
        <v>3.9365410000000003E-2</v>
      </c>
      <c r="U25" s="24">
        <v>0</v>
      </c>
      <c r="V25" s="24">
        <v>3.7338734000000001E-3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42507</v>
      </c>
      <c r="B26" s="24" t="e">
        <v>#N/A</v>
      </c>
      <c r="C26" s="24">
        <v>-3.0368865000000002E-2</v>
      </c>
      <c r="D26" s="24">
        <v>-5.333334E-2</v>
      </c>
      <c r="E26" s="24">
        <v>2.6893497000000002E-2</v>
      </c>
      <c r="F26" s="24">
        <v>-6.2337693999999999E-2</v>
      </c>
      <c r="G26" s="24">
        <v>7.2251320000000008E-2</v>
      </c>
      <c r="H26" s="24">
        <v>-8.7005669999999993E-2</v>
      </c>
      <c r="I26" s="24">
        <v>-7.873434E-2</v>
      </c>
      <c r="J26" s="24">
        <v>-3.2196639999999999E-2</v>
      </c>
      <c r="K26" s="24">
        <v>-5.983716E-2</v>
      </c>
      <c r="L26" s="24">
        <v>-3.7075877E-2</v>
      </c>
      <c r="M26" s="24">
        <v>-0.10685337</v>
      </c>
      <c r="N26" s="24">
        <v>0.13066662000000001</v>
      </c>
      <c r="O26" s="24">
        <v>-1.8950461999999998E-2</v>
      </c>
      <c r="P26" s="24">
        <v>-7.4764194000000006E-2</v>
      </c>
      <c r="Q26" s="24">
        <v>-3.9513707000000002E-2</v>
      </c>
      <c r="R26" s="24">
        <v>1.5266060999999999E-2</v>
      </c>
      <c r="S26" s="24">
        <v>-0.13482899000000001</v>
      </c>
      <c r="T26" s="24">
        <v>-7.8575553999999992E-2</v>
      </c>
      <c r="U26" s="24">
        <v>3.2326101999999995E-2</v>
      </c>
      <c r="V26" s="24">
        <v>6.4021944999999997E-2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42538</v>
      </c>
      <c r="B27" s="24" t="e">
        <v>#N/A</v>
      </c>
      <c r="C27" s="24">
        <v>9.5077753000000001E-3</v>
      </c>
      <c r="D27" s="24">
        <v>4.8159957000000003E-2</v>
      </c>
      <c r="E27" s="24">
        <v>3.4740805999999999E-2</v>
      </c>
      <c r="F27" s="24">
        <v>-5.7617663999999999E-2</v>
      </c>
      <c r="G27" s="24">
        <v>-2.5065064000000001E-2</v>
      </c>
      <c r="H27" s="24">
        <v>-1.4851451E-2</v>
      </c>
      <c r="I27" s="24">
        <v>8.7859390000000009E-2</v>
      </c>
      <c r="J27" s="24">
        <v>-4.1535434999999996E-2</v>
      </c>
      <c r="K27" s="24">
        <v>1.8328309000000001E-2</v>
      </c>
      <c r="L27" s="24">
        <v>-3.2691956000000001E-3</v>
      </c>
      <c r="M27" s="24">
        <v>5.7962059999999996E-2</v>
      </c>
      <c r="N27" s="24">
        <v>-0.10731119</v>
      </c>
      <c r="O27" s="24">
        <v>2.7488828E-2</v>
      </c>
      <c r="P27" s="24">
        <v>1.3923407E-2</v>
      </c>
      <c r="Q27" s="24">
        <v>-1.8459857E-2</v>
      </c>
      <c r="R27" s="24">
        <v>1.0486484000000001E-2</v>
      </c>
      <c r="S27" s="24">
        <v>4.8780440000000007E-3</v>
      </c>
      <c r="T27" s="24">
        <v>2.0245433E-2</v>
      </c>
      <c r="U27" s="24">
        <v>-1.9060551999999998E-2</v>
      </c>
      <c r="V27" s="24">
        <v>-1.6164243000000002E-2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42566</v>
      </c>
      <c r="B28" s="24">
        <v>6.3408731999999995E-2</v>
      </c>
      <c r="C28" s="24">
        <v>7.5665593000000003E-2</v>
      </c>
      <c r="D28" s="24">
        <v>9.2737310000000003E-2</v>
      </c>
      <c r="E28" s="24">
        <v>4.6095610000000002E-2</v>
      </c>
      <c r="F28" s="24">
        <v>3.5612583E-3</v>
      </c>
      <c r="G28" s="24">
        <v>0.10536181999999999</v>
      </c>
      <c r="H28" s="24">
        <v>7.0230840000000003E-2</v>
      </c>
      <c r="I28" s="24">
        <v>8.1497779999999992E-2</v>
      </c>
      <c r="J28" s="24">
        <v>5.2408457000000006E-2</v>
      </c>
      <c r="K28" s="24">
        <v>7.4762582999999994E-2</v>
      </c>
      <c r="L28" s="24">
        <v>0.17597843000000002</v>
      </c>
      <c r="M28" s="24">
        <v>0.10568975999999999</v>
      </c>
      <c r="N28" s="24">
        <v>-5.0198260000000001E-2</v>
      </c>
      <c r="O28" s="24">
        <v>4.9427032000000003E-2</v>
      </c>
      <c r="P28" s="24">
        <v>8.2617999999999997E-2</v>
      </c>
      <c r="Q28" s="24">
        <v>6.3768863999999995E-2</v>
      </c>
      <c r="R28" s="24">
        <v>4.9728513000000002E-2</v>
      </c>
      <c r="S28" s="24">
        <v>8.66865E-2</v>
      </c>
      <c r="T28" s="24">
        <v>8.1488249999999998E-2</v>
      </c>
      <c r="U28" s="24">
        <v>5.7598830000000004E-2</v>
      </c>
      <c r="V28" s="24">
        <v>-3.255427E-3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42599</v>
      </c>
      <c r="B29" s="24">
        <v>3.7599683000000002E-2</v>
      </c>
      <c r="C29" s="24">
        <v>1.0493994E-3</v>
      </c>
      <c r="D29" s="24">
        <v>5.1724075999999994E-2</v>
      </c>
      <c r="E29" s="24">
        <v>-1.362735E-2</v>
      </c>
      <c r="F29" s="24">
        <v>0.10393416999999999</v>
      </c>
      <c r="G29" s="24">
        <v>7.0820569999999999E-2</v>
      </c>
      <c r="H29" s="24">
        <v>3.5670996E-3</v>
      </c>
      <c r="I29" s="24">
        <v>4.0733220000000001E-2</v>
      </c>
      <c r="J29" s="24">
        <v>4.7383904000000004E-2</v>
      </c>
      <c r="K29" s="24">
        <v>4.5822620000000001E-2</v>
      </c>
      <c r="L29" s="24">
        <v>7.7739716E-2</v>
      </c>
      <c r="M29" s="24">
        <v>7.7398179999999997E-2</v>
      </c>
      <c r="N29" s="24">
        <v>2.364397E-2</v>
      </c>
      <c r="O29" s="24">
        <v>1.9410730000000001E-2</v>
      </c>
      <c r="P29" s="24">
        <v>7.6203464999999998E-2</v>
      </c>
      <c r="Q29" s="24">
        <v>9.5861669999999996E-2</v>
      </c>
      <c r="R29" s="24">
        <v>2.6561617999999999E-2</v>
      </c>
      <c r="S29" s="24">
        <v>-4.2788449999999999E-2</v>
      </c>
      <c r="T29" s="24">
        <v>-2.3080707E-3</v>
      </c>
      <c r="U29" s="24">
        <v>0</v>
      </c>
      <c r="V29" s="24">
        <v>-5.8294059999999995E-2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42629</v>
      </c>
      <c r="B30" s="24">
        <v>-4.2093696999999999E-2</v>
      </c>
      <c r="C30" s="24">
        <v>-5.4769396999999997E-2</v>
      </c>
      <c r="D30" s="24">
        <v>-3.0118166999999998E-2</v>
      </c>
      <c r="E30" s="24">
        <v>-7.5860320000000009E-2</v>
      </c>
      <c r="F30" s="24">
        <v>-3.7765920000000001E-2</v>
      </c>
      <c r="G30" s="24">
        <v>-7.3516902999999995E-2</v>
      </c>
      <c r="H30" s="24">
        <v>-4.7393320000000003E-2</v>
      </c>
      <c r="I30" s="24">
        <v>-1.9569456999999998E-2</v>
      </c>
      <c r="J30" s="24">
        <v>-0.11837887999999999</v>
      </c>
      <c r="K30" s="24">
        <v>-2.8682052999999999E-2</v>
      </c>
      <c r="L30" s="24">
        <v>-5.3592205000000004E-2</v>
      </c>
      <c r="M30" s="24">
        <v>-8.1787470000000001E-2</v>
      </c>
      <c r="N30" s="24">
        <v>-4.8913000000000005E-2</v>
      </c>
      <c r="O30" s="24">
        <v>1.3600588E-3</v>
      </c>
      <c r="P30" s="24">
        <v>2.2047876999999997E-2</v>
      </c>
      <c r="Q30" s="24">
        <v>-8.1500950000000003E-2</v>
      </c>
      <c r="R30" s="24">
        <v>-3.431642E-2</v>
      </c>
      <c r="S30" s="24">
        <v>-4.7965819999999999E-2</v>
      </c>
      <c r="T30" s="24">
        <v>-2.834016E-2</v>
      </c>
      <c r="U30" s="24">
        <v>-7.2834609999999994E-2</v>
      </c>
      <c r="V30" s="24">
        <v>-1.5475631E-2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42660</v>
      </c>
      <c r="B31" s="24">
        <v>8.0244540000000003E-3</v>
      </c>
      <c r="C31" s="24">
        <v>3.9645195000000001E-2</v>
      </c>
      <c r="D31" s="24">
        <v>2.9874206E-2</v>
      </c>
      <c r="E31" s="24">
        <v>-4.0228310000000003E-2</v>
      </c>
      <c r="F31" s="24">
        <v>-2.4875639999999997E-2</v>
      </c>
      <c r="G31" s="24">
        <v>-2.2058784999999997E-2</v>
      </c>
      <c r="H31" s="24">
        <v>-1.7412901000000001E-2</v>
      </c>
      <c r="I31" s="24">
        <v>2.7944087999999999E-2</v>
      </c>
      <c r="J31" s="24">
        <v>7.3551415999999994E-2</v>
      </c>
      <c r="K31" s="24">
        <v>8.5144039999999997E-3</v>
      </c>
      <c r="L31" s="24">
        <v>0.11631477</v>
      </c>
      <c r="M31" s="24">
        <v>-4.2424259999999998E-2</v>
      </c>
      <c r="N31" s="24">
        <v>3.5714269E-2</v>
      </c>
      <c r="O31" s="24">
        <v>-1.6977906000000001E-2</v>
      </c>
      <c r="P31" s="24">
        <v>-1.3275265999999999E-2</v>
      </c>
      <c r="Q31" s="24">
        <v>5.7246684999999993E-3</v>
      </c>
      <c r="R31" s="24">
        <v>-1.16962194E-3</v>
      </c>
      <c r="S31" s="24">
        <v>-2.6642025E-2</v>
      </c>
      <c r="T31" s="24">
        <v>-4.6333256000000003E-2</v>
      </c>
      <c r="U31" s="24">
        <v>3.4677981999999996E-2</v>
      </c>
      <c r="V31" s="24">
        <v>-5.5020810000000003E-2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42691</v>
      </c>
      <c r="B32" s="24">
        <v>1.4025807E-2</v>
      </c>
      <c r="C32" s="24">
        <v>-5.0666330000000001E-3</v>
      </c>
      <c r="D32" s="24">
        <v>-8.3587830000000002E-2</v>
      </c>
      <c r="E32" s="24">
        <v>-5.3525980000000001E-2</v>
      </c>
      <c r="F32" s="24">
        <v>-5.3854822999999996E-2</v>
      </c>
      <c r="G32" s="24">
        <v>6.2656400000000003E-3</v>
      </c>
      <c r="H32" s="24">
        <v>-5.8227834999999999E-2</v>
      </c>
      <c r="I32" s="24">
        <v>-2.7831674000000001E-2</v>
      </c>
      <c r="J32" s="24">
        <v>-0.11949814</v>
      </c>
      <c r="K32" s="24">
        <v>-5.8918594999999997E-2</v>
      </c>
      <c r="L32" s="24">
        <v>-0.11214697</v>
      </c>
      <c r="M32" s="24">
        <v>-3.4906030000000005E-2</v>
      </c>
      <c r="N32" s="24">
        <v>3.7241339999999998E-2</v>
      </c>
      <c r="O32" s="24">
        <v>-8.946461E-2</v>
      </c>
      <c r="P32" s="24">
        <v>-4.6247663000000001E-2</v>
      </c>
      <c r="Q32" s="24">
        <v>-6.4941826000000008E-2</v>
      </c>
      <c r="R32" s="24">
        <v>-2.3623705000000001E-3</v>
      </c>
      <c r="S32" s="24">
        <v>-0.11219519999999999</v>
      </c>
      <c r="T32" s="24">
        <v>-1.8200516999999999E-2</v>
      </c>
      <c r="U32" s="24">
        <v>-5.2667560000000002E-2</v>
      </c>
      <c r="V32" s="24">
        <v>0.15922296999999999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42720</v>
      </c>
      <c r="B33" s="24">
        <v>-2.8037369999999999E-2</v>
      </c>
      <c r="C33" s="24">
        <v>1.0720967999999999E-2</v>
      </c>
      <c r="D33" s="24">
        <v>-9.1628430000000004E-3</v>
      </c>
      <c r="E33" s="24">
        <v>-4.5481680000000003E-2</v>
      </c>
      <c r="F33" s="24">
        <v>8.418202000000001E-2</v>
      </c>
      <c r="G33" s="24">
        <v>1.0585308E-2</v>
      </c>
      <c r="H33" s="24">
        <v>-1.2096822E-2</v>
      </c>
      <c r="I33" s="24">
        <v>1.9640445999999999E-2</v>
      </c>
      <c r="J33" s="24">
        <v>3.6190748000000002E-3</v>
      </c>
      <c r="K33" s="24">
        <v>3.5121201999999997E-2</v>
      </c>
      <c r="L33" s="24">
        <v>-2.6250779999999998E-2</v>
      </c>
      <c r="M33" s="24">
        <v>8.3466770000000003E-3</v>
      </c>
      <c r="N33" s="24">
        <v>3.7234306000000002E-2</v>
      </c>
      <c r="O33" s="24">
        <v>1.7830014000000002E-2</v>
      </c>
      <c r="P33" s="24">
        <v>-2.9975771999999998E-2</v>
      </c>
      <c r="Q33" s="24">
        <v>3.5971164999999999E-2</v>
      </c>
      <c r="R33" s="24">
        <v>3.3015609000000001E-2</v>
      </c>
      <c r="S33" s="24">
        <v>-5.7997109999999999E-3</v>
      </c>
      <c r="T33" s="24">
        <v>8.5823300000000005E-2</v>
      </c>
      <c r="U33" s="24">
        <v>-5.5595694000000001E-2</v>
      </c>
      <c r="V33" s="24">
        <v>7.5359582999999994E-2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42752</v>
      </c>
      <c r="B34" s="24">
        <v>-1.0090946999999999E-2</v>
      </c>
      <c r="C34" s="24">
        <v>2.6929020000000001E-2</v>
      </c>
      <c r="D34" s="24">
        <v>2.3408413000000003E-2</v>
      </c>
      <c r="E34" s="24">
        <v>6.2271476000000006E-2</v>
      </c>
      <c r="F34" s="24">
        <v>9.0761179999999997E-2</v>
      </c>
      <c r="G34" s="24">
        <v>5.0689935999999998E-2</v>
      </c>
      <c r="H34" s="24">
        <v>2.6422142999999999E-2</v>
      </c>
      <c r="I34" s="24">
        <v>2.6395678999999998E-2</v>
      </c>
      <c r="J34" s="24">
        <v>-3.8904309999999998E-2</v>
      </c>
      <c r="K34" s="24">
        <v>6.5287232000000001E-2</v>
      </c>
      <c r="L34" s="24">
        <v>0.16229607000000001</v>
      </c>
      <c r="M34" s="24">
        <v>0.10426914</v>
      </c>
      <c r="N34" s="24">
        <v>3.9344192E-2</v>
      </c>
      <c r="O34" s="24">
        <v>2.8384805000000003E-2</v>
      </c>
      <c r="P34" s="24">
        <v>6.0410380000000007E-2</v>
      </c>
      <c r="Q34" s="24">
        <v>5.5021405000000002E-2</v>
      </c>
      <c r="R34" s="24">
        <v>2.9116392000000001E-2</v>
      </c>
      <c r="S34" s="24">
        <v>-8.5680484999999997E-3</v>
      </c>
      <c r="T34" s="24">
        <v>1.4348864999999999E-2</v>
      </c>
      <c r="U34" s="24">
        <v>4.8132777000000002E-2</v>
      </c>
      <c r="V34" s="24">
        <v>-3.6890209E-2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42783</v>
      </c>
      <c r="B35" s="24">
        <v>2.7559041999999999E-2</v>
      </c>
      <c r="C35" s="24">
        <v>5.244124E-2</v>
      </c>
      <c r="D35" s="24">
        <v>1.0279655E-2</v>
      </c>
      <c r="E35" s="24">
        <v>-4.1432380000000005E-3</v>
      </c>
      <c r="F35" s="24">
        <v>8.574379E-2</v>
      </c>
      <c r="G35" s="24">
        <v>4.8221230000000004E-2</v>
      </c>
      <c r="H35" s="24">
        <v>2.6315808E-2</v>
      </c>
      <c r="I35" s="24">
        <v>6.2194704999999996E-2</v>
      </c>
      <c r="J35" s="24">
        <v>7.7031849999999999E-2</v>
      </c>
      <c r="K35" s="24">
        <v>1.5592098E-2</v>
      </c>
      <c r="L35" s="24">
        <v>8.4277519999999995E-2</v>
      </c>
      <c r="M35" s="24">
        <v>1.713872E-2</v>
      </c>
      <c r="N35" s="24">
        <v>-2.8930783000000002E-2</v>
      </c>
      <c r="O35" s="24">
        <v>6.0875893E-2</v>
      </c>
      <c r="P35" s="24">
        <v>6.0363409999999999E-2</v>
      </c>
      <c r="Q35" s="24">
        <v>1.5696168E-2</v>
      </c>
      <c r="R35" s="24">
        <v>7.0204734999999999E-3</v>
      </c>
      <c r="S35" s="24">
        <v>0.11848629000000001</v>
      </c>
      <c r="T35" s="24">
        <v>1.8944859999999997E-2</v>
      </c>
      <c r="U35" s="24">
        <v>3.8863897000000001E-2</v>
      </c>
      <c r="V35" s="24">
        <v>3.9716719999999997E-2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42811</v>
      </c>
      <c r="B36" s="24">
        <v>8.8121889999999998E-3</v>
      </c>
      <c r="C36" s="24">
        <v>3.8537024999999996E-2</v>
      </c>
      <c r="D36" s="24">
        <v>4.2735099999999998E-2</v>
      </c>
      <c r="E36" s="24">
        <v>2.9123306000000002E-2</v>
      </c>
      <c r="F36" s="24">
        <v>7.0409059999999996E-2</v>
      </c>
      <c r="G36" s="24">
        <v>-5.6662024999999998E-2</v>
      </c>
      <c r="H36" s="24">
        <v>3.1713962999999998E-2</v>
      </c>
      <c r="I36" s="24">
        <v>2.0539641000000001E-2</v>
      </c>
      <c r="J36" s="24">
        <v>9.5144269999999989E-2</v>
      </c>
      <c r="K36" s="24">
        <v>5.7271004E-2</v>
      </c>
      <c r="L36" s="24">
        <v>-5.1223280000000003E-2</v>
      </c>
      <c r="M36" s="24">
        <v>5.0904512000000006E-2</v>
      </c>
      <c r="N36" s="24">
        <v>1.9430160000000002E-2</v>
      </c>
      <c r="O36" s="24">
        <v>6.61186E-2</v>
      </c>
      <c r="P36" s="24">
        <v>2.6321173E-2</v>
      </c>
      <c r="Q36" s="24">
        <v>-4.2871294000000004E-2</v>
      </c>
      <c r="R36" s="24">
        <v>-1.0685503000000001E-2</v>
      </c>
      <c r="S36" s="24">
        <v>1.5807032999999998E-2</v>
      </c>
      <c r="T36" s="24">
        <v>-3.3180773000000004E-2</v>
      </c>
      <c r="U36" s="24">
        <v>-1.5827298E-2</v>
      </c>
      <c r="V36" s="24">
        <v>-2.7208983999999999E-2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42842</v>
      </c>
      <c r="B37" s="24">
        <v>1.5951395E-2</v>
      </c>
      <c r="C37" s="24">
        <v>7.3032380000000008E-2</v>
      </c>
      <c r="D37" s="24">
        <v>1.3661145999999999E-2</v>
      </c>
      <c r="E37" s="24">
        <v>4.7068953999999996E-2</v>
      </c>
      <c r="F37" s="24">
        <v>-3.1999946000000001E-2</v>
      </c>
      <c r="G37" s="24">
        <v>1.665175E-2</v>
      </c>
      <c r="H37" s="24">
        <v>7.1942806000000002E-3</v>
      </c>
      <c r="I37" s="24">
        <v>-2.1027327000000002E-3</v>
      </c>
      <c r="J37" s="24">
        <v>3.4351945000000002E-2</v>
      </c>
      <c r="K37" s="24">
        <v>-1.2563229E-2</v>
      </c>
      <c r="L37" s="24">
        <v>8.5952279999999999E-3</v>
      </c>
      <c r="M37" s="24">
        <v>-1.7890334000000001E-2</v>
      </c>
      <c r="N37" s="24">
        <v>2.5412798E-2</v>
      </c>
      <c r="O37" s="24">
        <v>1.7994881000000001E-2</v>
      </c>
      <c r="P37" s="24">
        <v>9.9396706000000009E-4</v>
      </c>
      <c r="Q37" s="24">
        <v>3.8541674999999997E-2</v>
      </c>
      <c r="R37" s="24">
        <v>9.5645190000000005E-3</v>
      </c>
      <c r="S37" s="24">
        <v>-8.463024999999999E-3</v>
      </c>
      <c r="T37" s="24">
        <v>7.6923370000000005E-3</v>
      </c>
      <c r="U37" s="24">
        <v>6.5789220000000001E-3</v>
      </c>
      <c r="V37" s="24">
        <v>3.0046343999999999E-2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42872</v>
      </c>
      <c r="B38" s="24">
        <v>-2.5420547000000002E-2</v>
      </c>
      <c r="C38" s="24">
        <v>-5.0000010000000004E-2</v>
      </c>
      <c r="D38" s="24">
        <v>-5.0057169999999998E-3</v>
      </c>
      <c r="E38" s="24">
        <v>-1.1030435600000001E-3</v>
      </c>
      <c r="F38" s="24">
        <v>8.6317649999999996E-2</v>
      </c>
      <c r="G38" s="24">
        <v>1.5794157999999999E-2</v>
      </c>
      <c r="H38" s="24">
        <v>3.1818270000000003E-2</v>
      </c>
      <c r="I38" s="24">
        <v>2.4382830000000001E-2</v>
      </c>
      <c r="J38" s="24">
        <v>-5.0203204000000001E-3</v>
      </c>
      <c r="K38" s="24">
        <v>8.0799819999999994E-2</v>
      </c>
      <c r="L38" s="24">
        <v>4.2343497000000001E-2</v>
      </c>
      <c r="M38" s="24">
        <v>2.1309494999999998E-2</v>
      </c>
      <c r="N38" s="24">
        <v>0.17100370000000001</v>
      </c>
      <c r="O38" s="24">
        <v>2.2727369999999997E-2</v>
      </c>
      <c r="P38" s="24">
        <v>4.0119170000000003E-2</v>
      </c>
      <c r="Q38" s="24">
        <v>-6.5195619999999996E-2</v>
      </c>
      <c r="R38" s="24">
        <v>-1.7526388E-2</v>
      </c>
      <c r="S38" s="24">
        <v>9.0308299999999994E-2</v>
      </c>
      <c r="T38" s="24">
        <v>-8.8080763999999999E-3</v>
      </c>
      <c r="U38" s="24">
        <v>1.4524341000000001E-2</v>
      </c>
      <c r="V38" s="24">
        <v>-1.7391264E-2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42902</v>
      </c>
      <c r="B39" s="24">
        <v>4.1426896999999997E-2</v>
      </c>
      <c r="C39" s="24">
        <v>6.7237616000000002E-3</v>
      </c>
      <c r="D39" s="24">
        <v>4.6826600000000003E-2</v>
      </c>
      <c r="E39" s="24">
        <v>2.2363305000000003E-2</v>
      </c>
      <c r="F39" s="24">
        <v>1.098907E-2</v>
      </c>
      <c r="G39" s="24">
        <v>-2.7353882999999999E-2</v>
      </c>
      <c r="H39" s="24">
        <v>3.2724977000000002E-2</v>
      </c>
      <c r="I39" s="24">
        <v>1.4692903E-2</v>
      </c>
      <c r="J39" s="24">
        <v>5.6860090000000002E-2</v>
      </c>
      <c r="K39" s="24">
        <v>2.8435946E-2</v>
      </c>
      <c r="L39" s="24">
        <v>-0.12774658</v>
      </c>
      <c r="M39" s="24">
        <v>-2.5912879999999999E-2</v>
      </c>
      <c r="N39" s="24">
        <v>4.7619103999999995E-2</v>
      </c>
      <c r="O39" s="24">
        <v>6.4814090000000005E-3</v>
      </c>
      <c r="P39" s="24">
        <v>2.9215217000000002E-2</v>
      </c>
      <c r="Q39" s="24">
        <v>-4.9892719999999995E-2</v>
      </c>
      <c r="R39" s="24">
        <v>1.8271684999999999E-2</v>
      </c>
      <c r="S39" s="24">
        <v>5.9343456999999995E-2</v>
      </c>
      <c r="T39" s="24">
        <v>3.6137462000000002E-2</v>
      </c>
      <c r="U39" s="24">
        <v>5.0823210000000001E-2</v>
      </c>
      <c r="V39" s="24">
        <v>-7.6428056000000001E-3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42933</v>
      </c>
      <c r="B40" s="24">
        <v>4.5567393000000005E-2</v>
      </c>
      <c r="C40" s="24">
        <v>4.7158119999999998E-2</v>
      </c>
      <c r="D40" s="24">
        <v>1.5981555000000001E-2</v>
      </c>
      <c r="E40" s="24">
        <v>-2.2816777E-2</v>
      </c>
      <c r="F40" s="24">
        <v>6.2955259999999999E-2</v>
      </c>
      <c r="G40" s="24">
        <v>5.1134825000000002E-2</v>
      </c>
      <c r="H40" s="24">
        <v>-2.6274679999999998E-2</v>
      </c>
      <c r="I40" s="24">
        <v>5.7341455999999999E-2</v>
      </c>
      <c r="J40" s="24">
        <v>6.1912536999999997E-2</v>
      </c>
      <c r="K40" s="24">
        <v>4.0880083999999997E-2</v>
      </c>
      <c r="L40" s="24">
        <v>8.641219E-2</v>
      </c>
      <c r="M40" s="24">
        <v>3.9660453999999998E-2</v>
      </c>
      <c r="N40" s="24">
        <v>8.1818340000000003E-2</v>
      </c>
      <c r="O40" s="24">
        <v>4.0189385000000001E-2</v>
      </c>
      <c r="P40" s="24">
        <v>6.8697453000000006E-2</v>
      </c>
      <c r="Q40" s="24">
        <v>2.0815372000000002E-2</v>
      </c>
      <c r="R40" s="24">
        <v>-1.5793442999999998E-3</v>
      </c>
      <c r="S40" s="24">
        <v>6.9256544000000003E-2</v>
      </c>
      <c r="T40" s="24">
        <v>3.7300466999999997E-2</v>
      </c>
      <c r="U40" s="24">
        <v>-9.5368029999999999E-3</v>
      </c>
      <c r="V40" s="24">
        <v>8.029151000000001E-2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42964</v>
      </c>
      <c r="B41" s="24">
        <v>3.8910507999999996E-2</v>
      </c>
      <c r="C41" s="24">
        <v>2.6604055999999997E-2</v>
      </c>
      <c r="D41" s="24">
        <v>-1.1418045000000002E-2</v>
      </c>
      <c r="E41" s="24">
        <v>-1.6079783E-2</v>
      </c>
      <c r="F41" s="24">
        <v>-9.4711780000000002E-3</v>
      </c>
      <c r="G41" s="24">
        <v>3.4413576000000001E-2</v>
      </c>
      <c r="H41" s="24">
        <v>-1.2654661999999999E-3</v>
      </c>
      <c r="I41" s="24">
        <v>-1.1229813E-2</v>
      </c>
      <c r="J41" s="24">
        <v>-1.7132878000000001E-2</v>
      </c>
      <c r="K41" s="24">
        <v>-4.6415329999999998E-2</v>
      </c>
      <c r="L41" s="24">
        <v>3.9151788E-2</v>
      </c>
      <c r="M41" s="24">
        <v>5.5285689999999997E-3</v>
      </c>
      <c r="N41" s="24">
        <v>-4.0149392999999998E-2</v>
      </c>
      <c r="O41" s="24">
        <v>-6.5108539999999999E-3</v>
      </c>
      <c r="P41" s="24">
        <v>3.4668922000000005E-2</v>
      </c>
      <c r="Q41" s="24">
        <v>-3.5512268999999999E-2</v>
      </c>
      <c r="R41" s="24">
        <v>-3.2653809999999999E-3</v>
      </c>
      <c r="S41" s="24">
        <v>-3.6571621999999999E-3</v>
      </c>
      <c r="T41" s="24">
        <v>-2.0385087E-2</v>
      </c>
      <c r="U41" s="24">
        <v>-2.9573619999999998E-2</v>
      </c>
      <c r="V41" s="24">
        <v>-3.5523355E-2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42993</v>
      </c>
      <c r="B42" s="24">
        <v>5.4307103000000002E-2</v>
      </c>
      <c r="C42" s="24">
        <v>5.8362364999999999E-2</v>
      </c>
      <c r="D42" s="24">
        <v>5.588651E-3</v>
      </c>
      <c r="E42" s="24">
        <v>3.3248662999999998E-2</v>
      </c>
      <c r="F42" s="24">
        <v>8.1673259999999998E-2</v>
      </c>
      <c r="G42" s="24">
        <v>6.0160875000000003E-2</v>
      </c>
      <c r="H42" s="24">
        <v>4.4662594999999999E-2</v>
      </c>
      <c r="I42" s="24">
        <v>3.5457134000000001E-2</v>
      </c>
      <c r="J42" s="24">
        <v>-2.8459430000000001E-3</v>
      </c>
      <c r="K42" s="24">
        <v>2.9354572000000002E-2</v>
      </c>
      <c r="L42" s="24">
        <v>0.13422286999999999</v>
      </c>
      <c r="M42" s="24">
        <v>1.0829686999999999E-2</v>
      </c>
      <c r="N42" s="24">
        <v>-5.933857E-2</v>
      </c>
      <c r="O42" s="24">
        <v>2.7405499999999999E-2</v>
      </c>
      <c r="P42" s="24">
        <v>7.1729301999999995E-2</v>
      </c>
      <c r="Q42" s="24">
        <v>-6.3842534999999992E-2</v>
      </c>
      <c r="R42" s="24">
        <v>5.8370350000000001E-2</v>
      </c>
      <c r="S42" s="24">
        <v>4.4505596000000001E-2</v>
      </c>
      <c r="T42" s="24">
        <v>3.4682154999999999E-2</v>
      </c>
      <c r="U42" s="24">
        <v>6.0949682999999998E-2</v>
      </c>
      <c r="V42" s="24">
        <v>4.2055726000000002E-2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43025</v>
      </c>
      <c r="B43" s="24">
        <v>4.0400028000000003E-3</v>
      </c>
      <c r="C43" s="24">
        <v>5.5144070000000003E-2</v>
      </c>
      <c r="D43" s="24">
        <v>-5.928099E-3</v>
      </c>
      <c r="E43" s="24">
        <v>3.4087777E-2</v>
      </c>
      <c r="F43" s="24">
        <v>4.7882795000000001E-3</v>
      </c>
      <c r="G43" s="24">
        <v>8.0805419999999989E-2</v>
      </c>
      <c r="H43" s="24">
        <v>-2.2437751000000002E-2</v>
      </c>
      <c r="I43" s="24">
        <v>1.0165809999999999E-2</v>
      </c>
      <c r="J43" s="24">
        <v>-5.7795230000000003E-2</v>
      </c>
      <c r="K43" s="24">
        <v>5.2669764000000001E-2</v>
      </c>
      <c r="L43" s="24">
        <v>-1.6378284E-2</v>
      </c>
      <c r="M43" s="24">
        <v>2.1427393000000003E-2</v>
      </c>
      <c r="N43" s="24">
        <v>-1.7580032000000002E-2</v>
      </c>
      <c r="O43" s="24">
        <v>5.7983399999999999E-4</v>
      </c>
      <c r="P43" s="24">
        <v>3.0322075E-2</v>
      </c>
      <c r="Q43" s="24">
        <v>-2.9318034999999999E-2</v>
      </c>
      <c r="R43" s="24">
        <v>3.8505793000000003E-2</v>
      </c>
      <c r="S43" s="24">
        <v>-7.7750864000000003E-2</v>
      </c>
      <c r="T43" s="24">
        <v>-5.0279499999999998E-3</v>
      </c>
      <c r="U43" s="24">
        <v>1.7368077999999999E-2</v>
      </c>
      <c r="V43" s="24">
        <v>-5.1675024E-2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43056</v>
      </c>
      <c r="B44" s="24">
        <v>3.2010198000000004E-2</v>
      </c>
      <c r="C44" s="24">
        <v>-2.3985922E-2</v>
      </c>
      <c r="D44" s="24">
        <v>1.1554241E-2</v>
      </c>
      <c r="E44" s="24">
        <v>-2.1360694999999999E-2</v>
      </c>
      <c r="F44" s="24">
        <v>-2.4560094000000001E-2</v>
      </c>
      <c r="G44" s="24">
        <v>-1.2581646E-2</v>
      </c>
      <c r="H44" s="24">
        <v>0</v>
      </c>
      <c r="I44" s="24">
        <v>2.6488303999999999E-4</v>
      </c>
      <c r="J44" s="24">
        <v>-4.8466500000000003E-2</v>
      </c>
      <c r="K44" s="24">
        <v>5.3490043000000001E-2</v>
      </c>
      <c r="L44" s="24">
        <v>-6.5900506999999997E-2</v>
      </c>
      <c r="M44" s="24">
        <v>7.422924E-3</v>
      </c>
      <c r="N44" s="24">
        <v>-8.1052780000000005E-2</v>
      </c>
      <c r="O44" s="24">
        <v>9.8521709999999998E-3</v>
      </c>
      <c r="P44" s="24">
        <v>3.0344604999999997E-2</v>
      </c>
      <c r="Q44" s="24">
        <v>-0.11561388</v>
      </c>
      <c r="R44" s="24">
        <v>-8.7504980000000007E-3</v>
      </c>
      <c r="S44" s="24">
        <v>-5.7870920000000006E-2</v>
      </c>
      <c r="T44" s="24">
        <v>-5.1656364999999996E-2</v>
      </c>
      <c r="U44" s="24">
        <v>9.9803089999999997E-2</v>
      </c>
      <c r="V44" s="24">
        <v>9.1488360000000005E-3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43084</v>
      </c>
      <c r="B45" s="24">
        <v>-2.0423710000000001E-2</v>
      </c>
      <c r="C45" s="24">
        <v>-5.2946986999999994E-2</v>
      </c>
      <c r="D45" s="24">
        <v>9.2115400000000007E-3</v>
      </c>
      <c r="E45" s="24">
        <v>1.5629172E-2</v>
      </c>
      <c r="F45" s="24">
        <v>-6.3886045999999993E-3</v>
      </c>
      <c r="G45" s="24">
        <v>-8.159769E-2</v>
      </c>
      <c r="H45" s="24">
        <v>4.1873455000000004E-2</v>
      </c>
      <c r="I45" s="24">
        <v>-3.1771242999999998E-2</v>
      </c>
      <c r="J45" s="24">
        <v>-5.1730869999999998E-3</v>
      </c>
      <c r="K45" s="24">
        <v>-1.4825583E-2</v>
      </c>
      <c r="L45" s="24">
        <v>-2.6864229999999999E-2</v>
      </c>
      <c r="M45" s="24">
        <v>7.6886414999999993E-3</v>
      </c>
      <c r="N45" s="24">
        <v>0.13402069</v>
      </c>
      <c r="O45" s="24">
        <v>1.7503618999999998E-2</v>
      </c>
      <c r="P45" s="24">
        <v>-2.9006957999999999E-2</v>
      </c>
      <c r="Q45" s="24">
        <v>0.14372051</v>
      </c>
      <c r="R45" s="24">
        <v>4.8613548000000003E-3</v>
      </c>
      <c r="S45" s="24">
        <v>2.9575228999999998E-2</v>
      </c>
      <c r="T45" s="24">
        <v>-1.9538164E-2</v>
      </c>
      <c r="U45" s="24">
        <v>0</v>
      </c>
      <c r="V45" s="24">
        <v>3.4765004999999997E-3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43117</v>
      </c>
      <c r="B46" s="24">
        <v>9.0556860000000003E-2</v>
      </c>
      <c r="C46" s="24">
        <v>0.16143834999999998</v>
      </c>
      <c r="D46" s="24">
        <v>8.479202000000001E-2</v>
      </c>
      <c r="E46" s="24">
        <v>4.6334030000000005E-2</v>
      </c>
      <c r="F46" s="24">
        <v>0.12488735000000001</v>
      </c>
      <c r="G46" s="24">
        <v>0.1711483</v>
      </c>
      <c r="H46" s="24">
        <v>8.1804390000000005E-2</v>
      </c>
      <c r="I46" s="24">
        <v>6.8541883999999997E-2</v>
      </c>
      <c r="J46" s="24">
        <v>5.5538296999999993E-2</v>
      </c>
      <c r="K46" s="24">
        <v>6.8001270000000003E-2</v>
      </c>
      <c r="L46" s="24">
        <v>0.14366483999999999</v>
      </c>
      <c r="M46" s="24">
        <v>0.14413702</v>
      </c>
      <c r="N46" s="24">
        <v>0.12043571</v>
      </c>
      <c r="O46" s="24">
        <v>6.3234209999999999E-2</v>
      </c>
      <c r="P46" s="24">
        <v>0.11812962</v>
      </c>
      <c r="Q46" s="24">
        <v>0.119825</v>
      </c>
      <c r="R46" s="24">
        <v>6.4732313E-2</v>
      </c>
      <c r="S46" s="24">
        <v>8.4609509999999999E-2</v>
      </c>
      <c r="T46" s="24">
        <v>8.3258390000000002E-2</v>
      </c>
      <c r="U46" s="24">
        <v>0.14196575</v>
      </c>
      <c r="V46" s="24">
        <v>9.7703570000000003E-2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43147</v>
      </c>
      <c r="B47" s="24">
        <v>-2.6130437999999999E-2</v>
      </c>
      <c r="C47" s="24">
        <v>-7.6363086999999994E-3</v>
      </c>
      <c r="D47" s="24">
        <v>1.4487863E-2</v>
      </c>
      <c r="E47" s="24">
        <v>-5.6077123E-2</v>
      </c>
      <c r="F47" s="24">
        <v>-5.6030090000000005E-2</v>
      </c>
      <c r="G47" s="24">
        <v>-2.5313496999999997E-2</v>
      </c>
      <c r="H47" s="24">
        <v>2.4776697E-2</v>
      </c>
      <c r="I47" s="24">
        <v>-5.0026179999999995E-3</v>
      </c>
      <c r="J47" s="24">
        <v>-2.6800036E-3</v>
      </c>
      <c r="K47" s="24">
        <v>-2.7353345999999997E-2</v>
      </c>
      <c r="L47" s="24">
        <v>3.8303733E-2</v>
      </c>
      <c r="M47" s="24">
        <v>4.1228532999999998E-2</v>
      </c>
      <c r="N47" s="24">
        <v>0</v>
      </c>
      <c r="O47" s="24">
        <v>-5.8791995000000007E-2</v>
      </c>
      <c r="P47" s="24">
        <v>-1.6293823999999998E-2</v>
      </c>
      <c r="Q47" s="24">
        <v>-4.231882E-2</v>
      </c>
      <c r="R47" s="24">
        <v>-1.25705E-2</v>
      </c>
      <c r="S47" s="24">
        <v>2.0658374E-2</v>
      </c>
      <c r="T47" s="24">
        <v>-4.8233329999999998E-2</v>
      </c>
      <c r="U47" s="24">
        <v>-1.5848279000000001E-3</v>
      </c>
      <c r="V47" s="24">
        <v>-1.20037794E-3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43175</v>
      </c>
      <c r="B48" s="24">
        <v>-3.9191246000000006E-3</v>
      </c>
      <c r="C48" s="24">
        <v>-3.1971455000000003E-2</v>
      </c>
      <c r="D48" s="24">
        <v>-9.0667609999999996E-2</v>
      </c>
      <c r="E48" s="24">
        <v>-4.7043030000000007E-2</v>
      </c>
      <c r="F48" s="24">
        <v>-7.5280484999999994E-2</v>
      </c>
      <c r="G48" s="24">
        <v>-1.5010773999999999E-2</v>
      </c>
      <c r="H48" s="24">
        <v>-1.3494492E-2</v>
      </c>
      <c r="I48" s="24">
        <v>1.825881E-2</v>
      </c>
      <c r="J48" s="24">
        <v>-3.2053709999999999E-2</v>
      </c>
      <c r="K48" s="24">
        <v>7.1296689999999999E-3</v>
      </c>
      <c r="L48" s="24">
        <v>-2.0421623999999999E-2</v>
      </c>
      <c r="M48" s="24">
        <v>-5.1717100000000002E-2</v>
      </c>
      <c r="N48" s="24">
        <v>-7.0902289999999993E-2</v>
      </c>
      <c r="O48" s="24">
        <v>-3.6910949999999998E-2</v>
      </c>
      <c r="P48" s="24">
        <v>1.9651890000000002E-2</v>
      </c>
      <c r="Q48" s="24">
        <v>6.0534477000000002E-4</v>
      </c>
      <c r="R48" s="24">
        <v>3.2504797000000004E-3</v>
      </c>
      <c r="S48" s="24">
        <v>-5.1823797000000005E-2</v>
      </c>
      <c r="T48" s="24">
        <v>-1.5910326999999998E-2</v>
      </c>
      <c r="U48" s="24">
        <v>8.9946985000000004E-3</v>
      </c>
      <c r="V48" s="24">
        <v>3.4858345999999998E-2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43207</v>
      </c>
      <c r="B49" s="24">
        <v>-4.7436475999999998E-2</v>
      </c>
      <c r="C49" s="24">
        <v>3.4920095999999998E-2</v>
      </c>
      <c r="D49" s="24">
        <v>3.2870769999999998E-3</v>
      </c>
      <c r="E49" s="24">
        <v>-5.1057873000000004E-2</v>
      </c>
      <c r="F49" s="24">
        <v>3.3268093999999998E-2</v>
      </c>
      <c r="G49" s="24">
        <v>7.0875645000000001E-2</v>
      </c>
      <c r="H49" s="24">
        <v>3.4482718000000002E-2</v>
      </c>
      <c r="I49" s="24">
        <v>-2.3128867000000001E-2</v>
      </c>
      <c r="J49" s="24">
        <v>7.3963879999999996E-2</v>
      </c>
      <c r="K49" s="24">
        <v>-1.7435789E-2</v>
      </c>
      <c r="L49" s="24">
        <v>-4.4832999999999998E-2</v>
      </c>
      <c r="M49" s="24">
        <v>-2.6416719999999998E-2</v>
      </c>
      <c r="N49" s="24">
        <v>4.6580669999999998E-2</v>
      </c>
      <c r="O49" s="24">
        <v>2.9186367999999997E-2</v>
      </c>
      <c r="P49" s="24">
        <v>-6.704301E-2</v>
      </c>
      <c r="Q49" s="24">
        <v>2.4071335999999999E-2</v>
      </c>
      <c r="R49" s="24">
        <v>-3.1036080000000001E-2</v>
      </c>
      <c r="S49" s="24">
        <v>-9.3830639999999993E-2</v>
      </c>
      <c r="T49" s="24">
        <v>7.1855782999999994E-3</v>
      </c>
      <c r="U49" s="24">
        <v>2.8316735999999999E-2</v>
      </c>
      <c r="V49" s="24">
        <v>6.7719340000000003E-2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43237</v>
      </c>
      <c r="B50" s="24">
        <v>4.0447712E-3</v>
      </c>
      <c r="C50" s="24">
        <v>-5.0109744000000005E-2</v>
      </c>
      <c r="D50" s="24">
        <v>-0.11212229999999999</v>
      </c>
      <c r="E50" s="24">
        <v>-1.6646802000000002E-2</v>
      </c>
      <c r="F50" s="24">
        <v>-0.10113638999999999</v>
      </c>
      <c r="G50" s="24">
        <v>-3.3205330000000005E-2</v>
      </c>
      <c r="H50" s="24">
        <v>-4.5454499999999995E-2</v>
      </c>
      <c r="I50" s="24">
        <v>-2.0484209999999999E-2</v>
      </c>
      <c r="J50" s="24">
        <v>-0.14494090999999998</v>
      </c>
      <c r="K50" s="24">
        <v>-2.4549663000000003E-2</v>
      </c>
      <c r="L50" s="24">
        <v>-8.2844370000000001E-2</v>
      </c>
      <c r="M50" s="24">
        <v>-5.3683459999999995E-2</v>
      </c>
      <c r="N50" s="24">
        <v>-9.4696940000000007E-2</v>
      </c>
      <c r="O50" s="24">
        <v>-4.4113455000000003E-2</v>
      </c>
      <c r="P50" s="24">
        <v>2.5380014999999999E-2</v>
      </c>
      <c r="Q50" s="24">
        <v>-1.4939903999999999E-2</v>
      </c>
      <c r="R50" s="24">
        <v>-2.4665593999999998E-3</v>
      </c>
      <c r="S50" s="24">
        <v>-0.13616365</v>
      </c>
      <c r="T50" s="24">
        <v>-4.9048720000000004E-2</v>
      </c>
      <c r="U50" s="24">
        <v>-0.11116778999999999</v>
      </c>
      <c r="V50" s="24">
        <v>-1.0844587999999999E-2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43266</v>
      </c>
      <c r="B51" s="24">
        <v>-3.3205748E-2</v>
      </c>
      <c r="C51" s="24">
        <v>-4.1586456000000001E-2</v>
      </c>
      <c r="D51" s="24">
        <v>1.6400218000000001E-2</v>
      </c>
      <c r="E51" s="24">
        <v>-5.0483703999999997E-2</v>
      </c>
      <c r="F51" s="24">
        <v>-3.329116E-2</v>
      </c>
      <c r="G51" s="24">
        <v>-3.3644855000000001E-2</v>
      </c>
      <c r="H51" s="24">
        <v>-5.0793704999999995E-2</v>
      </c>
      <c r="I51" s="24">
        <v>-1.6295909999999999E-3</v>
      </c>
      <c r="J51" s="24">
        <v>-2.6992023E-2</v>
      </c>
      <c r="K51" s="24">
        <v>-3.9803088E-2</v>
      </c>
      <c r="L51" s="24">
        <v>-0.15455479</v>
      </c>
      <c r="M51" s="24">
        <v>-7.8927097000000002E-2</v>
      </c>
      <c r="N51" s="24">
        <v>-4.1841030000000001E-2</v>
      </c>
      <c r="O51" s="24">
        <v>1.0788202E-2</v>
      </c>
      <c r="P51" s="24">
        <v>9.6417664999999993E-3</v>
      </c>
      <c r="Q51" s="24">
        <v>2.6087045999999999E-2</v>
      </c>
      <c r="R51" s="24">
        <v>-2.6484727999999999E-2</v>
      </c>
      <c r="S51" s="24">
        <v>-0.11597239999999999</v>
      </c>
      <c r="T51" s="24">
        <v>4.8452735000000004E-2</v>
      </c>
      <c r="U51" s="24">
        <v>-2.7538717000000001E-2</v>
      </c>
      <c r="V51" s="24">
        <v>1.2624501999999999E-2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43298</v>
      </c>
      <c r="B52" s="24">
        <v>-0.10683465</v>
      </c>
      <c r="C52" s="24">
        <v>-4.7028483999999995E-2</v>
      </c>
      <c r="D52" s="24">
        <v>-4.2900980000000005E-2</v>
      </c>
      <c r="E52" s="24">
        <v>-6.8973899999999998E-3</v>
      </c>
      <c r="F52" s="24">
        <v>-1.4017999000000001E-2</v>
      </c>
      <c r="G52" s="24">
        <v>-3.8570701999999998E-2</v>
      </c>
      <c r="H52" s="24">
        <v>-7.8957079999999995E-3</v>
      </c>
      <c r="I52" s="24">
        <v>-5.1686169999999995E-3</v>
      </c>
      <c r="J52" s="24">
        <v>0.13746273000000001</v>
      </c>
      <c r="K52" s="24">
        <v>-5.2564025E-2</v>
      </c>
      <c r="L52" s="24">
        <v>7.097482699999999E-2</v>
      </c>
      <c r="M52" s="24">
        <v>6.0697794000000001E-3</v>
      </c>
      <c r="N52" s="24">
        <v>1.7467259999999998E-2</v>
      </c>
      <c r="O52" s="24">
        <v>2.0386695999999999E-2</v>
      </c>
      <c r="P52" s="24">
        <v>-8.0267490000000011E-2</v>
      </c>
      <c r="Q52" s="24">
        <v>3.0004620000000003E-2</v>
      </c>
      <c r="R52" s="24">
        <v>-4.6192589999999999E-2</v>
      </c>
      <c r="S52" s="24">
        <v>-3.7965775E-2</v>
      </c>
      <c r="T52" s="24">
        <v>-2.9572308000000002E-2</v>
      </c>
      <c r="U52" s="24">
        <v>-6.0766992999999998E-2</v>
      </c>
      <c r="V52" s="24">
        <v>4.8356056000000001E-2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43329</v>
      </c>
      <c r="B53" s="24">
        <v>-6.4337790000000006E-2</v>
      </c>
      <c r="C53" s="24">
        <v>-5.2857757000000005E-2</v>
      </c>
      <c r="D53" s="24">
        <v>-1.8462895999999999E-2</v>
      </c>
      <c r="E53" s="24">
        <v>2.8323174E-2</v>
      </c>
      <c r="F53" s="24">
        <v>1.5486717000000001E-2</v>
      </c>
      <c r="G53" s="24">
        <v>-5.6359529999999998E-2</v>
      </c>
      <c r="H53" s="24">
        <v>1.1566162E-2</v>
      </c>
      <c r="I53" s="24">
        <v>-1.0938047999999999E-3</v>
      </c>
      <c r="J53" s="24">
        <v>-1.5612602E-2</v>
      </c>
      <c r="K53" s="24">
        <v>-2.8266490000000002E-2</v>
      </c>
      <c r="L53" s="24">
        <v>-4.4227480000000007E-2</v>
      </c>
      <c r="M53" s="24">
        <v>-0.10219592000000001</v>
      </c>
      <c r="N53" s="24">
        <v>-8.6909769999999997E-2</v>
      </c>
      <c r="O53" s="24">
        <v>2.9095173000000002E-2</v>
      </c>
      <c r="P53" s="24">
        <v>-7.2240409999999991E-2</v>
      </c>
      <c r="Q53" s="24">
        <v>2.1945356999999999E-2</v>
      </c>
      <c r="R53" s="24">
        <v>3.9340258000000003E-2</v>
      </c>
      <c r="S53" s="24">
        <v>-0.22727275999999999</v>
      </c>
      <c r="T53" s="24">
        <v>1.9242764000000001E-3</v>
      </c>
      <c r="U53" s="24">
        <v>3.0150769999999997E-2</v>
      </c>
      <c r="V53" s="24">
        <v>-6.9804134000000004E-2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43360</v>
      </c>
      <c r="B54" s="24">
        <v>-2.0498334999999999E-2</v>
      </c>
      <c r="C54" s="24">
        <v>1.3157845E-2</v>
      </c>
      <c r="D54" s="24">
        <v>-3.1496108000000002E-2</v>
      </c>
      <c r="E54" s="24">
        <v>-3.7558734000000003E-2</v>
      </c>
      <c r="F54" s="24">
        <v>6.1001780000000004E-3</v>
      </c>
      <c r="G54" s="24">
        <v>-4.9771309999999999E-2</v>
      </c>
      <c r="H54" s="24">
        <v>0</v>
      </c>
      <c r="I54" s="24">
        <v>6.8436859999999999E-3</v>
      </c>
      <c r="J54" s="24">
        <v>2.1682381999999997E-2</v>
      </c>
      <c r="K54" s="24">
        <v>1.5472649999999999E-2</v>
      </c>
      <c r="L54" s="24">
        <v>-3.4555197000000003E-2</v>
      </c>
      <c r="M54" s="24">
        <v>-3.7253140999999997E-2</v>
      </c>
      <c r="N54" s="24">
        <v>-3.4077643999999997E-2</v>
      </c>
      <c r="O54" s="24">
        <v>-4.2691526E-2</v>
      </c>
      <c r="P54" s="24">
        <v>-3.6751091E-2</v>
      </c>
      <c r="Q54" s="24">
        <v>1.1027336E-2</v>
      </c>
      <c r="R54" s="24">
        <v>1.6774773999999999E-2</v>
      </c>
      <c r="S54" s="24">
        <v>9.8823309999999994E-3</v>
      </c>
      <c r="T54" s="24">
        <v>-2.4968028000000003E-2</v>
      </c>
      <c r="U54" s="24">
        <v>6.7073107E-3</v>
      </c>
      <c r="V54" s="24">
        <v>-5.1273346000000004E-2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43390</v>
      </c>
      <c r="B55" s="24">
        <v>-4.0545999999999999E-2</v>
      </c>
      <c r="C55" s="24">
        <v>-3.1571864999999998E-2</v>
      </c>
      <c r="D55" s="24">
        <v>-9.0333819999999995E-3</v>
      </c>
      <c r="E55" s="24">
        <v>-4.1951237000000002E-2</v>
      </c>
      <c r="F55" s="24">
        <v>-1.6890407E-2</v>
      </c>
      <c r="G55" s="24">
        <v>3.4541368000000003E-2</v>
      </c>
      <c r="H55" s="24">
        <v>-4.4190350000000003E-2</v>
      </c>
      <c r="I55" s="24">
        <v>-8.0750349999999999E-2</v>
      </c>
      <c r="J55" s="24">
        <v>-3.4191369999999999E-2</v>
      </c>
      <c r="K55" s="24">
        <v>-5.1500797000000001E-2</v>
      </c>
      <c r="L55" s="24">
        <v>0.24151875</v>
      </c>
      <c r="M55" s="24">
        <v>-1.2116432E-2</v>
      </c>
      <c r="N55" s="24">
        <v>-6.3260436000000003E-2</v>
      </c>
      <c r="O55" s="24">
        <v>-0.10248082999999999</v>
      </c>
      <c r="P55" s="24">
        <v>-5.1219582999999999E-2</v>
      </c>
      <c r="Q55" s="24">
        <v>4.3627976999999998E-2</v>
      </c>
      <c r="R55" s="24">
        <v>-1.3588309E-2</v>
      </c>
      <c r="S55" s="24">
        <v>0.19012129000000003</v>
      </c>
      <c r="T55" s="24">
        <v>-2.9546915999999999E-2</v>
      </c>
      <c r="U55" s="24">
        <v>-4.9061180000000003E-2</v>
      </c>
      <c r="V55" s="24">
        <v>2.3622035999999999E-2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43420</v>
      </c>
      <c r="B56" s="24">
        <v>5.5857777999999997E-2</v>
      </c>
      <c r="C56" s="24">
        <v>1.7109871000000002E-2</v>
      </c>
      <c r="D56" s="24">
        <v>0.12215137500000001</v>
      </c>
      <c r="E56" s="24">
        <v>3.6659956E-2</v>
      </c>
      <c r="F56" s="24">
        <v>-2.1145463000000003E-2</v>
      </c>
      <c r="G56" s="24">
        <v>-1.3410032000000001E-2</v>
      </c>
      <c r="H56" s="24">
        <v>-6.789565E-3</v>
      </c>
      <c r="I56" s="24">
        <v>-1.4788508000000001E-2</v>
      </c>
      <c r="J56" s="24">
        <v>-0.15808749</v>
      </c>
      <c r="K56" s="24">
        <v>-2.26506E-2</v>
      </c>
      <c r="L56" s="24">
        <v>1.4790654E-2</v>
      </c>
      <c r="M56" s="24">
        <v>5.3412437E-2</v>
      </c>
      <c r="N56" s="24">
        <v>-1.8181681999999998E-2</v>
      </c>
      <c r="O56" s="24">
        <v>6.2849639999999998E-2</v>
      </c>
      <c r="P56" s="24">
        <v>3.6540626999999999E-2</v>
      </c>
      <c r="Q56" s="24">
        <v>4.8954843999999997E-2</v>
      </c>
      <c r="R56" s="24">
        <v>-3.5421014000000001E-2</v>
      </c>
      <c r="S56" s="24">
        <v>-2.7408599999999999E-3</v>
      </c>
      <c r="T56" s="24">
        <v>2.774012E-2</v>
      </c>
      <c r="U56" s="24">
        <v>-3.2484114000000001E-2</v>
      </c>
      <c r="V56" s="24">
        <v>2.0978451000000001E-3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43451</v>
      </c>
      <c r="B57" s="24">
        <v>-3.9033115E-2</v>
      </c>
      <c r="C57" s="24">
        <v>-4.3646336000000001E-2</v>
      </c>
      <c r="D57" s="24">
        <v>-1.2185276E-2</v>
      </c>
      <c r="E57" s="24">
        <v>3.5690784000000003E-2</v>
      </c>
      <c r="F57" s="24">
        <v>4.4554470000000006E-2</v>
      </c>
      <c r="G57" s="24">
        <v>-1.4146984E-2</v>
      </c>
      <c r="H57" s="24">
        <v>-4.9804630000000003E-2</v>
      </c>
      <c r="I57" s="24">
        <v>-2.8219820000000003E-2</v>
      </c>
      <c r="J57" s="24">
        <v>-4.1566013999999998E-2</v>
      </c>
      <c r="K57" s="24">
        <v>-4.0269555999999998E-2</v>
      </c>
      <c r="L57" s="24">
        <v>-6.5217375999999994E-2</v>
      </c>
      <c r="M57" s="24">
        <v>-6.0093937000000007E-2</v>
      </c>
      <c r="N57" s="24">
        <v>-2.6455045E-2</v>
      </c>
      <c r="O57" s="24">
        <v>5.2632093000000001E-3</v>
      </c>
      <c r="P57" s="24">
        <v>-3.5075307E-2</v>
      </c>
      <c r="Q57" s="24">
        <v>9.4388722999999997E-3</v>
      </c>
      <c r="R57" s="24">
        <v>-2.0501553999999998E-2</v>
      </c>
      <c r="S57" s="24">
        <v>-5.4574012999999998E-2</v>
      </c>
      <c r="T57" s="24">
        <v>-7.8999340000000001E-2</v>
      </c>
      <c r="U57" s="24">
        <v>3.2916069999999998E-3</v>
      </c>
      <c r="V57" s="24">
        <v>2.9581308000000001E-2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43482</v>
      </c>
      <c r="B58" s="24">
        <v>3.096664E-2</v>
      </c>
      <c r="C58" s="24">
        <v>8.4779979999999991E-2</v>
      </c>
      <c r="D58" s="24">
        <v>0.11108899</v>
      </c>
      <c r="E58" s="24">
        <v>8.6073880000000005E-2</v>
      </c>
      <c r="F58" s="24">
        <v>4.7412039999999996E-2</v>
      </c>
      <c r="G58" s="24">
        <v>3.5843014999999999E-2</v>
      </c>
      <c r="H58" s="24">
        <v>6.0919641999999996E-2</v>
      </c>
      <c r="I58" s="24">
        <v>2.0039916000000001E-2</v>
      </c>
      <c r="J58" s="24">
        <v>0.14748371000000002</v>
      </c>
      <c r="K58" s="24">
        <v>6.1084029999999997E-2</v>
      </c>
      <c r="L58" s="24">
        <v>0.15423298000000002</v>
      </c>
      <c r="M58" s="24">
        <v>0.12590599</v>
      </c>
      <c r="N58" s="24">
        <v>-2.6996017000000001E-2</v>
      </c>
      <c r="O58" s="24">
        <v>2.4848341999999999E-2</v>
      </c>
      <c r="P58" s="24">
        <v>4.6497107000000003E-2</v>
      </c>
      <c r="Q58" s="24">
        <v>3.8281559999999999E-2</v>
      </c>
      <c r="R58" s="24">
        <v>-1.3225198000000001E-2</v>
      </c>
      <c r="S58" s="24">
        <v>9.6413250000000006E-2</v>
      </c>
      <c r="T58" s="24">
        <v>3.8752556E-3</v>
      </c>
      <c r="U58" s="24">
        <v>1.8083452999999999E-2</v>
      </c>
      <c r="V58" s="24">
        <v>8.8881130000000003E-2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43511</v>
      </c>
      <c r="B59" s="24">
        <v>6.6432000000000005E-2</v>
      </c>
      <c r="C59" s="24">
        <v>-1.0972022999999999E-3</v>
      </c>
      <c r="D59" s="24">
        <v>-3.6707459999999997E-2</v>
      </c>
      <c r="E59" s="24">
        <v>-3.7868023000000002E-3</v>
      </c>
      <c r="F59" s="24">
        <v>-3.7098764999999999E-2</v>
      </c>
      <c r="G59" s="24">
        <v>3.6016344999999998E-2</v>
      </c>
      <c r="H59" s="24">
        <v>3.6149025000000003E-3</v>
      </c>
      <c r="I59" s="24">
        <v>2.5617122999999999E-2</v>
      </c>
      <c r="J59" s="24">
        <v>-2.8831183999999999E-2</v>
      </c>
      <c r="K59" s="24">
        <v>3.7297486999999997E-2</v>
      </c>
      <c r="L59" s="24">
        <v>3.3240318000000005E-2</v>
      </c>
      <c r="M59" s="24">
        <v>-4.5141460000000001E-2</v>
      </c>
      <c r="N59" s="24">
        <v>6.1516523000000004E-2</v>
      </c>
      <c r="O59" s="24">
        <v>-3.3020257999999997E-2</v>
      </c>
      <c r="P59" s="24">
        <v>4.162979E-2</v>
      </c>
      <c r="Q59" s="24">
        <v>-9.2648560000000005E-2</v>
      </c>
      <c r="R59" s="24">
        <v>3.5841227000000003E-2</v>
      </c>
      <c r="S59" s="24">
        <v>6.2689899999999993E-2</v>
      </c>
      <c r="T59" s="24">
        <v>-2.1474956999999999E-3</v>
      </c>
      <c r="U59" s="24">
        <v>7.2774530000000004E-2</v>
      </c>
      <c r="V59" s="24">
        <v>2.2748827999999999E-2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43539</v>
      </c>
      <c r="B60" s="24">
        <v>0.11274695</v>
      </c>
      <c r="C60" s="24">
        <v>-1.5377879000000001E-2</v>
      </c>
      <c r="D60" s="24">
        <v>-1.9245148000000001E-3</v>
      </c>
      <c r="E60" s="24">
        <v>-1.2280762000000001E-2</v>
      </c>
      <c r="F60" s="24">
        <v>2.2510886000000001E-2</v>
      </c>
      <c r="G60" s="24">
        <v>3.8451433E-2</v>
      </c>
      <c r="H60" s="24">
        <v>1.3097524999999999E-3</v>
      </c>
      <c r="I60" s="24">
        <v>3.3201217999999998E-2</v>
      </c>
      <c r="J60" s="24">
        <v>-1.4386892E-2</v>
      </c>
      <c r="K60" s="24">
        <v>-2.2078574E-2</v>
      </c>
      <c r="L60" s="24">
        <v>-1.7097890000000001E-2</v>
      </c>
      <c r="M60" s="24">
        <v>3.7968160000000003E-4</v>
      </c>
      <c r="N60" s="24">
        <v>8.7600949999999997E-2</v>
      </c>
      <c r="O60" s="24">
        <v>9.8997589999999996E-2</v>
      </c>
      <c r="P60" s="24">
        <v>5.1530600000000003E-2</v>
      </c>
      <c r="Q60" s="24">
        <v>-4.4395327999999998E-3</v>
      </c>
      <c r="R60" s="24">
        <v>-6.9459079999999998E-3</v>
      </c>
      <c r="S60" s="24">
        <v>-2.8959571999999999E-2</v>
      </c>
      <c r="T60" s="24">
        <v>2.7259707000000001E-2</v>
      </c>
      <c r="U60" s="24">
        <v>2.0593642999999998E-2</v>
      </c>
      <c r="V60" s="24">
        <v>-5.8695674000000001E-3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43572</v>
      </c>
      <c r="B61" s="24">
        <v>9.0846060000000006E-2</v>
      </c>
      <c r="C61" s="24">
        <v>-8.2552432999999995E-3</v>
      </c>
      <c r="D61" s="24">
        <v>3.6251426000000003E-2</v>
      </c>
      <c r="E61" s="24">
        <v>2.7827144000000002E-2</v>
      </c>
      <c r="F61" s="24">
        <v>8.8907480000000004E-3</v>
      </c>
      <c r="G61" s="24">
        <v>-1.3948739000000002E-2</v>
      </c>
      <c r="H61" s="24">
        <v>-4.1857423999999997E-2</v>
      </c>
      <c r="I61" s="24">
        <v>6.3974139999999999E-2</v>
      </c>
      <c r="J61" s="24">
        <v>9.3141789999999988E-2</v>
      </c>
      <c r="K61" s="24">
        <v>3.6929607000000003E-2</v>
      </c>
      <c r="L61" s="24">
        <v>-8.3314239999999998E-2</v>
      </c>
      <c r="M61" s="24">
        <v>9.6223240000000002E-2</v>
      </c>
      <c r="N61" s="24">
        <v>6.6914559999999998E-2</v>
      </c>
      <c r="O61" s="24">
        <v>2.2234797000000001E-2</v>
      </c>
      <c r="P61" s="24">
        <v>4.9167037000000004E-2</v>
      </c>
      <c r="Q61" s="24">
        <v>4.6822785999999998E-2</v>
      </c>
      <c r="R61" s="24">
        <v>2.9300451000000002E-2</v>
      </c>
      <c r="S61" s="24">
        <v>-9.057432E-2</v>
      </c>
      <c r="T61" s="24">
        <v>7.0530770000000007E-2</v>
      </c>
      <c r="U61" s="24">
        <v>-2.3739337999999998E-3</v>
      </c>
      <c r="V61" s="24">
        <v>8.7010500000000005E-2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43602</v>
      </c>
      <c r="B62" s="24">
        <v>-0.14169257999999998</v>
      </c>
      <c r="C62" s="24">
        <v>-0.10708665999999999</v>
      </c>
      <c r="D62" s="24">
        <v>-0.1678452</v>
      </c>
      <c r="E62" s="24">
        <v>-6.4804133999999999E-2</v>
      </c>
      <c r="F62" s="24">
        <v>-0.10490978000000001</v>
      </c>
      <c r="G62" s="24">
        <v>-8.2818985000000012E-2</v>
      </c>
      <c r="H62" s="24">
        <v>-2.969277E-2</v>
      </c>
      <c r="I62" s="24">
        <v>-8.2571329999999998E-2</v>
      </c>
      <c r="J62" s="24">
        <v>-6.2526520000000002E-2</v>
      </c>
      <c r="K62" s="24">
        <v>-0.14043551000000001</v>
      </c>
      <c r="L62" s="24">
        <v>-7.6404449999999999E-2</v>
      </c>
      <c r="M62" s="24">
        <v>-7.7389183E-2</v>
      </c>
      <c r="N62" s="24">
        <v>-8.710794999999999E-2</v>
      </c>
      <c r="O62" s="24">
        <v>-5.9676530000000005E-2</v>
      </c>
      <c r="P62" s="24">
        <v>-0.11083709999999999</v>
      </c>
      <c r="Q62" s="24">
        <v>-6.2300323999999997E-2</v>
      </c>
      <c r="R62" s="24">
        <v>-3.8901508000000001E-2</v>
      </c>
      <c r="S62" s="24">
        <v>-0.15870445999999999</v>
      </c>
      <c r="T62" s="24">
        <v>-0.10306591</v>
      </c>
      <c r="U62" s="24">
        <v>-2.3200452E-2</v>
      </c>
      <c r="V62" s="24">
        <v>-6.8038939999999992E-2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43633</v>
      </c>
      <c r="B63" s="24">
        <v>6.0944560000000007E-3</v>
      </c>
      <c r="C63" s="24">
        <v>5.5513380000000003E-3</v>
      </c>
      <c r="D63" s="24">
        <v>0.11857163999999999</v>
      </c>
      <c r="E63" s="24">
        <v>6.2120676E-2</v>
      </c>
      <c r="F63" s="24">
        <v>6.7515850000000002E-2</v>
      </c>
      <c r="G63" s="24">
        <v>1.6703962999999999E-2</v>
      </c>
      <c r="H63" s="24">
        <v>3.1570792E-2</v>
      </c>
      <c r="I63" s="24">
        <v>9.664774000000001E-3</v>
      </c>
      <c r="J63" s="24">
        <v>-1.5347004000000001E-3</v>
      </c>
      <c r="K63" s="24">
        <v>2.9310584000000001E-2</v>
      </c>
      <c r="L63" s="24">
        <v>0.14196146000000001</v>
      </c>
      <c r="M63" s="24">
        <v>2.3409128E-3</v>
      </c>
      <c r="N63" s="24">
        <v>0.18447828000000002</v>
      </c>
      <c r="O63" s="24">
        <v>3.6670685000000001E-2</v>
      </c>
      <c r="P63" s="24">
        <v>-2.3299216999999997E-2</v>
      </c>
      <c r="Q63" s="24">
        <v>3.9453149999999999E-2</v>
      </c>
      <c r="R63" s="24">
        <v>3.6763667999999999E-2</v>
      </c>
      <c r="S63" s="24">
        <v>0.11462045</v>
      </c>
      <c r="T63" s="24">
        <v>-9.7513200000000008E-3</v>
      </c>
      <c r="U63" s="24">
        <v>-2.0706475000000002E-2</v>
      </c>
      <c r="V63" s="24">
        <v>4.9723150000000001E-2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43663</v>
      </c>
      <c r="B64" s="24">
        <v>4.7884107000000002E-2</v>
      </c>
      <c r="C64" s="24">
        <v>2.9366732E-2</v>
      </c>
      <c r="D64" s="24">
        <v>6.9105625000000004E-2</v>
      </c>
      <c r="E64" s="24">
        <v>6.2189816999999994E-2</v>
      </c>
      <c r="F64" s="24">
        <v>1.8917798999999999E-2</v>
      </c>
      <c r="G64" s="24">
        <v>6.0691236999999995E-2</v>
      </c>
      <c r="H64" s="24">
        <v>2.4644256000000003E-2</v>
      </c>
      <c r="I64" s="24">
        <v>6.0424804999999998E-2</v>
      </c>
      <c r="J64" s="24">
        <v>-4.6211480000000002E-4</v>
      </c>
      <c r="K64" s="24">
        <v>1.4063120000000001E-3</v>
      </c>
      <c r="L64" s="24">
        <v>0.10213387000000002</v>
      </c>
      <c r="M64" s="24">
        <v>4.0882944999999997E-2</v>
      </c>
      <c r="N64" s="24">
        <v>2.7108430000000003E-2</v>
      </c>
      <c r="O64" s="24">
        <v>9.5266103999999997E-3</v>
      </c>
      <c r="P64" s="24">
        <v>5.8413744000000004E-2</v>
      </c>
      <c r="Q64" s="24">
        <v>1.8109798E-2</v>
      </c>
      <c r="R64" s="24">
        <v>3.0961514000000002E-2</v>
      </c>
      <c r="S64" s="24">
        <v>0.10855126</v>
      </c>
      <c r="T64" s="24">
        <v>5.7077646000000003E-2</v>
      </c>
      <c r="U64" s="24">
        <v>1.4925361E-2</v>
      </c>
      <c r="V64" s="24">
        <v>-2.3584366E-3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43693</v>
      </c>
      <c r="B65" s="24">
        <v>-2.7275979999999998E-2</v>
      </c>
      <c r="C65" s="24">
        <v>-9.4269510000000001E-2</v>
      </c>
      <c r="D65" s="24">
        <v>-5.6653976000000002E-2</v>
      </c>
      <c r="E65" s="24">
        <v>-8.0263910000000008E-2</v>
      </c>
      <c r="F65" s="24">
        <v>-0.11960279</v>
      </c>
      <c r="G65" s="24">
        <v>-0.11708605</v>
      </c>
      <c r="H65" s="24">
        <v>-5.3184269999999999E-2</v>
      </c>
      <c r="I65" s="24">
        <v>-3.4414709000000002E-2</v>
      </c>
      <c r="J65" s="24">
        <v>-9.5700380000000002E-2</v>
      </c>
      <c r="K65" s="24">
        <v>-8.372831E-2</v>
      </c>
      <c r="L65" s="24">
        <v>-9.3974290000000002E-2</v>
      </c>
      <c r="M65" s="24">
        <v>-0.14217221999999999</v>
      </c>
      <c r="N65" s="24">
        <v>-0.11344546</v>
      </c>
      <c r="O65" s="24">
        <v>-7.9782667000000002E-2</v>
      </c>
      <c r="P65" s="24">
        <v>-6.548524E-2</v>
      </c>
      <c r="Q65" s="24">
        <v>-8.4491429999999992E-2</v>
      </c>
      <c r="R65" s="24">
        <v>-5.0877036999999993E-2</v>
      </c>
      <c r="S65" s="24">
        <v>-1.1990427999999999E-2</v>
      </c>
      <c r="T65" s="24">
        <v>-1.2239039E-2</v>
      </c>
      <c r="U65" s="24">
        <v>-4.5343102999999996E-2</v>
      </c>
      <c r="V65" s="24">
        <v>-4.9054384000000006E-2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43725</v>
      </c>
      <c r="B66" s="24">
        <v>3.8601637000000001E-2</v>
      </c>
      <c r="C66" s="24">
        <v>4.6014786000000002E-2</v>
      </c>
      <c r="D66" s="24">
        <v>2.3377657E-2</v>
      </c>
      <c r="E66" s="24">
        <v>2.6300073E-2</v>
      </c>
      <c r="F66" s="24">
        <v>5.4928900000000003E-2</v>
      </c>
      <c r="G66" s="24">
        <v>4.5904516999999999E-2</v>
      </c>
      <c r="H66" s="24">
        <v>9.3022585000000005E-3</v>
      </c>
      <c r="I66" s="24">
        <v>6.8653345000000005E-2</v>
      </c>
      <c r="J66" s="24">
        <v>0.11988759</v>
      </c>
      <c r="K66" s="24">
        <v>9.2720269999999994E-2</v>
      </c>
      <c r="L66" s="24">
        <v>2.9051542E-2</v>
      </c>
      <c r="M66" s="24">
        <v>0.11478937</v>
      </c>
      <c r="N66" s="24">
        <v>0.11729872000000001</v>
      </c>
      <c r="O66" s="24">
        <v>-6.8365929999999993E-3</v>
      </c>
      <c r="P66" s="24">
        <v>6.646204E-2</v>
      </c>
      <c r="Q66" s="24">
        <v>8.5610149999999996E-2</v>
      </c>
      <c r="R66" s="24">
        <v>1.99399E-2</v>
      </c>
      <c r="S66" s="24">
        <v>3.6003232000000003E-2</v>
      </c>
      <c r="T66" s="24">
        <v>3.1997085000000001E-2</v>
      </c>
      <c r="U66" s="24">
        <v>2.8241396000000002E-2</v>
      </c>
      <c r="V66" s="24">
        <v>-8.7632065000000009E-2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43755</v>
      </c>
      <c r="B67" s="24">
        <v>1.3323903E-2</v>
      </c>
      <c r="C67" s="24">
        <v>2.4613857000000003E-2</v>
      </c>
      <c r="D67" s="24">
        <v>-2.5206745000000003E-2</v>
      </c>
      <c r="E67" s="24">
        <v>1.0192156000000001E-2</v>
      </c>
      <c r="F67" s="24">
        <v>3.2542944000000002E-3</v>
      </c>
      <c r="G67" s="24">
        <v>-1.5203655E-2</v>
      </c>
      <c r="H67" s="24">
        <v>-1.1343479E-2</v>
      </c>
      <c r="I67" s="24">
        <v>4.2099475999999997E-2</v>
      </c>
      <c r="J67" s="24">
        <v>1.4380216999999999E-2</v>
      </c>
      <c r="K67" s="24">
        <v>2.4018168000000003E-2</v>
      </c>
      <c r="L67" s="24">
        <v>-1.9132078E-2</v>
      </c>
      <c r="M67" s="24">
        <v>-1.8704235999999999E-2</v>
      </c>
      <c r="N67" s="24">
        <v>1.8027425E-2</v>
      </c>
      <c r="O67" s="24">
        <v>5.3191543000000001E-2</v>
      </c>
      <c r="P67" s="24">
        <v>-6.2658787000000006E-3</v>
      </c>
      <c r="Q67" s="24">
        <v>-3.0201674000000003E-4</v>
      </c>
      <c r="R67" s="24">
        <v>-1.8708705999999999E-2</v>
      </c>
      <c r="S67" s="24">
        <v>-6.7161319999999997E-2</v>
      </c>
      <c r="T67" s="24">
        <v>5.0144195999999993E-3</v>
      </c>
      <c r="U67" s="24">
        <v>1.1235952E-2</v>
      </c>
      <c r="V67" s="24">
        <v>-2.1798432E-2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43784</v>
      </c>
      <c r="B68" s="24">
        <v>-1.3840199000000001E-3</v>
      </c>
      <c r="C68" s="24">
        <v>-0.14975720000000001</v>
      </c>
      <c r="D68" s="24">
        <v>4.8484801999999997E-3</v>
      </c>
      <c r="E68" s="24">
        <v>1.4413357E-2</v>
      </c>
      <c r="F68" s="24">
        <v>1.9462466000000001E-2</v>
      </c>
      <c r="G68" s="24">
        <v>8.7386370000000005E-3</v>
      </c>
      <c r="H68" s="24">
        <v>1.9361854000000001E-2</v>
      </c>
      <c r="I68" s="24">
        <v>4.3022036999999999E-2</v>
      </c>
      <c r="J68" s="24">
        <v>5.8506729999999998E-3</v>
      </c>
      <c r="K68" s="24">
        <v>5.3586720000000004E-2</v>
      </c>
      <c r="L68" s="24">
        <v>2.3311137999999999E-2</v>
      </c>
      <c r="M68" s="24">
        <v>6.0915947000000003E-3</v>
      </c>
      <c r="N68" s="24">
        <v>2.8125048E-2</v>
      </c>
      <c r="O68" s="24">
        <v>1.5151501000000001E-2</v>
      </c>
      <c r="P68" s="24">
        <v>8.3503722999999988E-3</v>
      </c>
      <c r="Q68" s="24">
        <v>3.0994414999999998E-3</v>
      </c>
      <c r="R68" s="24">
        <v>-1.8722475000000002E-2</v>
      </c>
      <c r="S68" s="24">
        <v>0.10464632</v>
      </c>
      <c r="T68" s="24">
        <v>-2.1784902000000002E-2</v>
      </c>
      <c r="U68" s="24">
        <v>1.5432118999999999E-2</v>
      </c>
      <c r="V68" s="24">
        <v>4.2479157000000003E-2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43816</v>
      </c>
      <c r="B69" s="24">
        <v>4.1506169999999995E-2</v>
      </c>
      <c r="C69" s="24">
        <v>1.4836669E-2</v>
      </c>
      <c r="D69" s="24">
        <v>2.1956324999999999E-2</v>
      </c>
      <c r="E69" s="24">
        <v>-3.151524E-2</v>
      </c>
      <c r="F69" s="24">
        <v>-2.9899835999999999E-2</v>
      </c>
      <c r="G69" s="24">
        <v>1.8367051999999998E-2</v>
      </c>
      <c r="H69" s="24">
        <v>-9.0331435000000002E-3</v>
      </c>
      <c r="I69" s="24">
        <v>6.1129330000000003E-2</v>
      </c>
      <c r="J69" s="24">
        <v>3.231001E-2</v>
      </c>
      <c r="K69" s="24">
        <v>1.8859505999999998E-2</v>
      </c>
      <c r="L69" s="24">
        <v>7.175803E-2</v>
      </c>
      <c r="M69" s="24">
        <v>2.3722886999999998E-2</v>
      </c>
      <c r="N69" s="24">
        <v>-1.0132789599999999E-3</v>
      </c>
      <c r="O69" s="24">
        <v>3.2862544E-2</v>
      </c>
      <c r="P69" s="24">
        <v>7.6741815000000005E-2</v>
      </c>
      <c r="Q69" s="24">
        <v>-7.8137516999999997E-3</v>
      </c>
      <c r="R69" s="24">
        <v>-3.3440888000000002E-2</v>
      </c>
      <c r="S69" s="24">
        <v>2.153325E-2</v>
      </c>
      <c r="T69" s="24">
        <v>-3.0172408000000001E-2</v>
      </c>
      <c r="U69" s="24">
        <v>-3.4650504999999998E-2</v>
      </c>
      <c r="V69" s="24">
        <v>2.3400425999999998E-2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43847</v>
      </c>
      <c r="B70" s="24">
        <v>5.872488E-2</v>
      </c>
      <c r="C70" s="24">
        <v>0</v>
      </c>
      <c r="D70" s="24">
        <v>4.6905756E-2</v>
      </c>
      <c r="E70" s="24">
        <v>-7.6357719999999999E-3</v>
      </c>
      <c r="F70" s="24">
        <v>3.4052730000000003E-2</v>
      </c>
      <c r="G70" s="24">
        <v>5.6382420000000003E-2</v>
      </c>
      <c r="H70" s="24">
        <v>3.4816859999999998E-2</v>
      </c>
      <c r="I70" s="24">
        <v>9.2322826000000007E-3</v>
      </c>
      <c r="J70" s="24">
        <v>5.0317170000000001E-2</v>
      </c>
      <c r="K70" s="24">
        <v>4.3506619999999996E-2</v>
      </c>
      <c r="L70" s="24">
        <v>2.9131412999999998E-2</v>
      </c>
      <c r="M70" s="24">
        <v>1.8254280000000001E-2</v>
      </c>
      <c r="N70" s="24">
        <v>3.5046816000000001E-2</v>
      </c>
      <c r="O70" s="24">
        <v>2.6091932999999998E-2</v>
      </c>
      <c r="P70" s="24">
        <v>6.8271874999999996E-2</v>
      </c>
      <c r="Q70" s="24">
        <v>3.5418986999999999E-2</v>
      </c>
      <c r="R70" s="24">
        <v>3.346789E-2</v>
      </c>
      <c r="S70" s="24">
        <v>9.5648879999999992E-2</v>
      </c>
      <c r="T70" s="24">
        <v>1.3703704000000001E-2</v>
      </c>
      <c r="U70" s="24">
        <v>1.8443108E-2</v>
      </c>
      <c r="V70" s="24">
        <v>3.5018205999999996E-2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43875</v>
      </c>
      <c r="B71" s="24">
        <v>-5.7686210000000002E-2</v>
      </c>
      <c r="C71" s="24">
        <v>-7.3612330000000004E-2</v>
      </c>
      <c r="D71" s="24">
        <v>-9.2996960000000004E-2</v>
      </c>
      <c r="E71" s="24">
        <v>-5.0310792999999999E-2</v>
      </c>
      <c r="F71" s="24">
        <v>-6.6326559999999993E-2</v>
      </c>
      <c r="G71" s="24">
        <v>-6.3397465E-2</v>
      </c>
      <c r="H71" s="24">
        <v>-6.1741295000000002E-2</v>
      </c>
      <c r="I71" s="24">
        <v>-2.9369295000000004E-2</v>
      </c>
      <c r="J71" s="24">
        <v>-6.2486529999999998E-3</v>
      </c>
      <c r="K71" s="24">
        <v>-3.0449747999999999E-2</v>
      </c>
      <c r="L71" s="24">
        <v>-6.2018750000000004E-2</v>
      </c>
      <c r="M71" s="24">
        <v>-3.6884367000000001E-2</v>
      </c>
      <c r="N71" s="24">
        <v>-6.7864300000000002E-2</v>
      </c>
      <c r="O71" s="24">
        <v>-2.9574335E-2</v>
      </c>
      <c r="P71" s="24">
        <v>-3.8849412999999999E-2</v>
      </c>
      <c r="Q71" s="24">
        <v>-7.0304036E-2</v>
      </c>
      <c r="R71" s="24">
        <v>-4.5755030000000002E-2</v>
      </c>
      <c r="S71" s="24">
        <v>-5.3063989999999998E-2</v>
      </c>
      <c r="T71" s="24">
        <v>-6.7592263E-2</v>
      </c>
      <c r="U71" s="24">
        <v>-4.8598049999999997E-2</v>
      </c>
      <c r="V71" s="24">
        <v>-8.394509E-2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43907</v>
      </c>
      <c r="B72" s="24">
        <v>-4.4735965999999995E-2</v>
      </c>
      <c r="C72" s="24">
        <v>-0.32265300000000002</v>
      </c>
      <c r="D72" s="24">
        <v>-0.33167289999999999</v>
      </c>
      <c r="E72" s="24">
        <v>-0.33437201999999999</v>
      </c>
      <c r="F72" s="24">
        <v>-0.32538497999999999</v>
      </c>
      <c r="G72" s="24">
        <v>-0.2976569</v>
      </c>
      <c r="H72" s="24">
        <v>-0.20332718</v>
      </c>
      <c r="I72" s="24">
        <v>-0.19642852999999999</v>
      </c>
      <c r="J72" s="24">
        <v>-0.34206665000000003</v>
      </c>
      <c r="K72" s="24">
        <v>-0.27701723</v>
      </c>
      <c r="L72" s="24">
        <v>-0.42316467000000002</v>
      </c>
      <c r="M72" s="24">
        <v>-0.34488660000000004</v>
      </c>
      <c r="N72" s="24">
        <v>-0.44967883999999997</v>
      </c>
      <c r="O72" s="24">
        <v>-0.25007121999999998</v>
      </c>
      <c r="P72" s="24">
        <v>-0.14871955000000001</v>
      </c>
      <c r="Q72" s="24">
        <v>-0.1170336</v>
      </c>
      <c r="R72" s="24">
        <v>-0.32219999999999999</v>
      </c>
      <c r="S72" s="24">
        <v>-0.29573392999999998</v>
      </c>
      <c r="T72" s="24">
        <v>-0.31896554999999999</v>
      </c>
      <c r="U72" s="24">
        <v>-0.29927968999999999</v>
      </c>
      <c r="V72" s="24">
        <v>-0.19303137000000001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43938</v>
      </c>
      <c r="B73" s="24">
        <v>9.1549159999999991E-3</v>
      </c>
      <c r="C73" s="24">
        <v>0.12961207999999999</v>
      </c>
      <c r="D73" s="24">
        <v>-2.6708066000000003E-2</v>
      </c>
      <c r="E73" s="24">
        <v>0.15402615</v>
      </c>
      <c r="F73" s="24">
        <v>0.10162008</v>
      </c>
      <c r="G73" s="24">
        <v>2.3476124000000001E-2</v>
      </c>
      <c r="H73" s="24">
        <v>9.4663620000000004E-2</v>
      </c>
      <c r="I73" s="24">
        <v>0.11388885500000001</v>
      </c>
      <c r="J73" s="24">
        <v>-0.10130613999999999</v>
      </c>
      <c r="K73" s="24">
        <v>0.13098693</v>
      </c>
      <c r="L73" s="24">
        <v>-2.7667880000000001E-3</v>
      </c>
      <c r="M73" s="24">
        <v>-1.3063431E-2</v>
      </c>
      <c r="N73" s="24">
        <v>0.18482493999999999</v>
      </c>
      <c r="O73" s="24">
        <v>-1.5191793E-2</v>
      </c>
      <c r="P73" s="24">
        <v>9.043132999999999E-2</v>
      </c>
      <c r="Q73" s="24">
        <v>3.2352804999999998E-2</v>
      </c>
      <c r="R73" s="24">
        <v>0.19713665</v>
      </c>
      <c r="S73" s="24">
        <v>3.388095E-2</v>
      </c>
      <c r="T73" s="24">
        <v>0.13693905000000001</v>
      </c>
      <c r="U73" s="24">
        <v>0.14485979000000002</v>
      </c>
      <c r="V73" s="24">
        <v>5.3540587000000001E-2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43966</v>
      </c>
      <c r="B74" s="24">
        <v>1.1514306E-2</v>
      </c>
      <c r="C74" s="24">
        <v>-2.9731930000000004E-2</v>
      </c>
      <c r="D74" s="24">
        <v>-2.5526284999999997E-3</v>
      </c>
      <c r="E74" s="24">
        <v>-3.286004E-2</v>
      </c>
      <c r="F74" s="24">
        <v>-4.979944E-2</v>
      </c>
      <c r="G74" s="24">
        <v>4.6696186000000001E-2</v>
      </c>
      <c r="H74" s="24">
        <v>2.1195412E-3</v>
      </c>
      <c r="I74" s="24">
        <v>9.9750760000000011E-3</v>
      </c>
      <c r="J74" s="24">
        <v>2.4459480999999998E-2</v>
      </c>
      <c r="K74" s="24">
        <v>-1.7136096999999999E-2</v>
      </c>
      <c r="L74" s="24">
        <v>-0.11811334000000001</v>
      </c>
      <c r="M74" s="24">
        <v>4.0701630000000003E-2</v>
      </c>
      <c r="N74" s="24">
        <v>-5.0902130000000004E-2</v>
      </c>
      <c r="O74" s="24">
        <v>2.3138523E-3</v>
      </c>
      <c r="P74" s="24">
        <v>2.3268461000000001E-3</v>
      </c>
      <c r="Q74" s="24">
        <v>9.910345000000001E-3</v>
      </c>
      <c r="R74" s="24">
        <v>3.3504367E-2</v>
      </c>
      <c r="S74" s="24">
        <v>9.9304913999999998E-3</v>
      </c>
      <c r="T74" s="24">
        <v>5.0607919999999997E-3</v>
      </c>
      <c r="U74" s="24">
        <v>5.2244900000000004E-2</v>
      </c>
      <c r="V74" s="24">
        <v>1.6393661000000002E-3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43999</v>
      </c>
      <c r="B75" s="24">
        <v>5.3324699999999996E-2</v>
      </c>
      <c r="C75" s="24">
        <v>0.15019427999999999</v>
      </c>
      <c r="D75" s="24">
        <v>0.21154105999999998</v>
      </c>
      <c r="E75" s="24">
        <v>0.156627655</v>
      </c>
      <c r="F75" s="24">
        <v>0.20397079999999998</v>
      </c>
      <c r="G75" s="24">
        <v>0.12235618000000001</v>
      </c>
      <c r="H75" s="24">
        <v>0.1137259</v>
      </c>
      <c r="I75" s="24">
        <v>9.2181090000000007E-2</v>
      </c>
      <c r="J75" s="24">
        <v>0.14411115999999999</v>
      </c>
      <c r="K75" s="24">
        <v>0.15070127999999999</v>
      </c>
      <c r="L75" s="24">
        <v>0.35462547</v>
      </c>
      <c r="M75" s="24">
        <v>0.1549741</v>
      </c>
      <c r="N75" s="24">
        <v>0.17704724999999999</v>
      </c>
      <c r="O75" s="24">
        <v>7.9089999999999994E-2</v>
      </c>
      <c r="P75" s="24">
        <v>7.8287480000000007E-2</v>
      </c>
      <c r="Q75" s="24">
        <v>6.0712457000000004E-2</v>
      </c>
      <c r="R75" s="24">
        <v>7.4502707000000001E-2</v>
      </c>
      <c r="S75" s="24">
        <v>0.10869491999999999</v>
      </c>
      <c r="T75" s="24">
        <v>7.3960780000000004E-2</v>
      </c>
      <c r="U75" s="24">
        <v>5.8960319999999997E-2</v>
      </c>
      <c r="V75" s="24">
        <v>0.11594677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44029</v>
      </c>
      <c r="B76" s="24">
        <v>0.16064394000000001</v>
      </c>
      <c r="C76" s="24">
        <v>1.1476755E-2</v>
      </c>
      <c r="D76" s="24">
        <v>4.7999619999999996E-3</v>
      </c>
      <c r="E76" s="24">
        <v>-1.5687704E-2</v>
      </c>
      <c r="F76" s="24">
        <v>1.5938520000000001E-2</v>
      </c>
      <c r="G76" s="24">
        <v>7.8294280000000011E-3</v>
      </c>
      <c r="H76" s="24">
        <v>5.7796716999999997E-2</v>
      </c>
      <c r="I76" s="24">
        <v>7.7116249999999997E-2</v>
      </c>
      <c r="J76" s="24">
        <v>-4.4930161999999996E-2</v>
      </c>
      <c r="K76" s="24">
        <v>3.5179376999999998E-2</v>
      </c>
      <c r="L76" s="24">
        <v>5.2384139999999996E-2</v>
      </c>
      <c r="M76" s="24">
        <v>8.4945439999999997E-2</v>
      </c>
      <c r="N76" s="24">
        <v>-6.0833097000000001E-3</v>
      </c>
      <c r="O76" s="24">
        <v>0.12656425999999998</v>
      </c>
      <c r="P76" s="24">
        <v>9.8163239999999999E-2</v>
      </c>
      <c r="Q76" s="24">
        <v>4.4387700000000002E-2</v>
      </c>
      <c r="R76" s="24">
        <v>-1.2062429999999999E-2</v>
      </c>
      <c r="S76" s="24">
        <v>5.3571463E-2</v>
      </c>
      <c r="T76" s="24">
        <v>-1.4836192000000001E-3</v>
      </c>
      <c r="U76" s="24">
        <v>6.2271119999999999E-2</v>
      </c>
      <c r="V76" s="24">
        <v>1.2304306000000001E-2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44060</v>
      </c>
      <c r="B77" s="24">
        <v>6.538343399999999E-2</v>
      </c>
      <c r="C77" s="24">
        <v>-9.4553830000000012E-3</v>
      </c>
      <c r="D77" s="24">
        <v>4.1401266999999999E-2</v>
      </c>
      <c r="E77" s="24">
        <v>2.3721336999999999E-2</v>
      </c>
      <c r="F77" s="24">
        <v>8.2510230000000004E-2</v>
      </c>
      <c r="G77" s="24">
        <v>8.2862740000000004E-2</v>
      </c>
      <c r="H77" s="24">
        <v>0</v>
      </c>
      <c r="I77" s="24">
        <v>7.1128726000000003E-2</v>
      </c>
      <c r="J77" s="24">
        <v>0.10203433000000001</v>
      </c>
      <c r="K77" s="24">
        <v>0.12045765</v>
      </c>
      <c r="L77" s="24">
        <v>-4.7543049999999996E-2</v>
      </c>
      <c r="M77" s="24">
        <v>-3.7209392000000001E-2</v>
      </c>
      <c r="N77" s="24">
        <v>3.1265616000000003E-2</v>
      </c>
      <c r="O77" s="24">
        <v>5.3316355000000003E-2</v>
      </c>
      <c r="P77" s="24">
        <v>3.6964178E-2</v>
      </c>
      <c r="Q77" s="24">
        <v>2.4772763000000003E-2</v>
      </c>
      <c r="R77" s="24">
        <v>-2.8442561999999998E-2</v>
      </c>
      <c r="S77" s="24">
        <v>-0.14152545</v>
      </c>
      <c r="T77" s="24">
        <v>6.6864850000000003E-2</v>
      </c>
      <c r="U77" s="24">
        <v>2.0344853E-2</v>
      </c>
      <c r="V77" s="24">
        <v>4.9723743999999993E-2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44091</v>
      </c>
      <c r="B78" s="24">
        <v>-1.3815105000000001E-2</v>
      </c>
      <c r="C78" s="24">
        <v>-3.5891592999999999E-2</v>
      </c>
      <c r="D78" s="24">
        <v>-7.4923635000000002E-2</v>
      </c>
      <c r="E78" s="24">
        <v>-3.2223046000000005E-2</v>
      </c>
      <c r="F78" s="24">
        <v>-6.8706329999999996E-2</v>
      </c>
      <c r="G78" s="24">
        <v>-3.5577117999999998E-2</v>
      </c>
      <c r="H78" s="24">
        <v>-3.8870633000000002E-2</v>
      </c>
      <c r="I78" s="24">
        <v>-1.0886132999999999E-2</v>
      </c>
      <c r="J78" s="24">
        <v>-2.1344066000000002E-2</v>
      </c>
      <c r="K78" s="24">
        <v>-2.5525092999999998E-3</v>
      </c>
      <c r="L78" s="24">
        <v>4.6231150000000006E-2</v>
      </c>
      <c r="M78" s="24">
        <v>4.4820190000000003E-2</v>
      </c>
      <c r="N78" s="24">
        <v>3.6573648E-2</v>
      </c>
      <c r="O78" s="24">
        <v>4.0674925000000001E-2</v>
      </c>
      <c r="P78" s="24">
        <v>4.0662290000000002E-3</v>
      </c>
      <c r="Q78" s="24">
        <v>3.0713797000000001E-2</v>
      </c>
      <c r="R78" s="24">
        <v>-2.7640044999999999E-2</v>
      </c>
      <c r="S78" s="24">
        <v>-8.3909034999999996E-3</v>
      </c>
      <c r="T78" s="24">
        <v>1.4856100000000001E-2</v>
      </c>
      <c r="U78" s="24">
        <v>9.8005533000000006E-3</v>
      </c>
      <c r="V78" s="24">
        <v>4.7719360000000002E-2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44120</v>
      </c>
      <c r="B79" s="24">
        <v>3.976035E-2</v>
      </c>
      <c r="C79" s="24">
        <v>-5.3861436999999998E-2</v>
      </c>
      <c r="D79" s="24">
        <v>1.1570334E-2</v>
      </c>
      <c r="E79" s="24">
        <v>-4.8634409999999996E-3</v>
      </c>
      <c r="F79" s="24">
        <v>-9.3948129999999991E-2</v>
      </c>
      <c r="G79" s="24">
        <v>-5.6254269999999997E-3</v>
      </c>
      <c r="H79" s="24">
        <v>8.0122950000000009E-3</v>
      </c>
      <c r="I79" s="24">
        <v>5.2827597000000004E-3</v>
      </c>
      <c r="J79" s="24">
        <v>3.9198280000000002E-2</v>
      </c>
      <c r="K79" s="24">
        <v>1.8064976E-3</v>
      </c>
      <c r="L79" s="24">
        <v>-8.2292669999999998E-2</v>
      </c>
      <c r="M79" s="24">
        <v>-2.5173366000000003E-2</v>
      </c>
      <c r="N79" s="24">
        <v>-9.1922039999999997E-2</v>
      </c>
      <c r="O79" s="24">
        <v>8.396029499999999E-3</v>
      </c>
      <c r="P79" s="24">
        <v>5.0350903999999995E-2</v>
      </c>
      <c r="Q79" s="24">
        <v>8.1827640000000004E-3</v>
      </c>
      <c r="R79" s="24">
        <v>-3.9489209999999997E-2</v>
      </c>
      <c r="S79" s="24">
        <v>0</v>
      </c>
      <c r="T79" s="24">
        <v>-1.92132E-2</v>
      </c>
      <c r="U79" s="24">
        <v>1.6733646000000001E-2</v>
      </c>
      <c r="V79" s="24">
        <v>3.1480193000000004E-2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44152</v>
      </c>
      <c r="B80" s="24">
        <v>3.6638497999999999E-2</v>
      </c>
      <c r="C80" s="24">
        <v>0.1450398</v>
      </c>
      <c r="D80" s="24">
        <v>0.18845308</v>
      </c>
      <c r="E80" s="24">
        <v>0.19323301000000001</v>
      </c>
      <c r="F80" s="24">
        <v>9.9236599999999994E-2</v>
      </c>
      <c r="G80" s="24">
        <v>4.6921850000000001E-2</v>
      </c>
      <c r="H80" s="24">
        <v>5.9803129999999996E-2</v>
      </c>
      <c r="I80" s="24">
        <v>8.211077E-2</v>
      </c>
      <c r="J80" s="24">
        <v>0.15513336</v>
      </c>
      <c r="K80" s="24">
        <v>0.12516891499999999</v>
      </c>
      <c r="L80" s="24">
        <v>0.15108168</v>
      </c>
      <c r="M80" s="24">
        <v>0.12542820000000002</v>
      </c>
      <c r="N80" s="24">
        <v>0.10991823000000001</v>
      </c>
      <c r="O80" s="24">
        <v>5.3115129999999997E-2</v>
      </c>
      <c r="P80" s="24">
        <v>3.2258034000000005E-2</v>
      </c>
      <c r="Q80" s="24">
        <v>6.0942172999999995E-3</v>
      </c>
      <c r="R80" s="24">
        <v>9.4133010000000003E-2</v>
      </c>
      <c r="S80" s="24">
        <v>0.10502744</v>
      </c>
      <c r="T80" s="24">
        <v>4.3843269999999997E-2</v>
      </c>
      <c r="U80" s="24">
        <v>2.6333093999999998E-2</v>
      </c>
      <c r="V80" s="24">
        <v>3.8961171999999998E-3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44182</v>
      </c>
      <c r="B81" s="24">
        <v>3.3491253999999998E-2</v>
      </c>
      <c r="C81" s="24">
        <v>9.6875669999999997E-2</v>
      </c>
      <c r="D81" s="24">
        <v>0.1122402</v>
      </c>
      <c r="E81" s="24">
        <v>4.0706040000000006E-2</v>
      </c>
      <c r="F81" s="24">
        <v>0.13550710999999999</v>
      </c>
      <c r="G81" s="24">
        <v>0.11366331</v>
      </c>
      <c r="H81" s="24">
        <v>5.3571463E-2</v>
      </c>
      <c r="I81" s="24">
        <v>6.6597939999999994E-2</v>
      </c>
      <c r="J81" s="24">
        <v>7.6622843999999996E-2</v>
      </c>
      <c r="K81" s="24">
        <v>9.9666829999999998E-2</v>
      </c>
      <c r="L81" s="24">
        <v>0.1572876</v>
      </c>
      <c r="M81" s="24">
        <v>8.8491920000000002E-2</v>
      </c>
      <c r="N81" s="24">
        <v>0.18839251999999998</v>
      </c>
      <c r="O81" s="24">
        <v>7.2036505000000001E-2</v>
      </c>
      <c r="P81" s="24">
        <v>8.5660219999999995E-3</v>
      </c>
      <c r="Q81" s="24">
        <v>1.8171786999999998E-2</v>
      </c>
      <c r="R81" s="24">
        <v>9.9332449999999989E-2</v>
      </c>
      <c r="S81" s="24">
        <v>0.10540926</v>
      </c>
      <c r="T81" s="24">
        <v>9.1734889999999999E-2</v>
      </c>
      <c r="U81" s="24">
        <v>8.2745310000000002E-2</v>
      </c>
      <c r="V81" s="24">
        <v>1.7650604E-2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44211</v>
      </c>
      <c r="B82" s="24">
        <v>8.7094419999999992E-2</v>
      </c>
      <c r="C82" s="24">
        <v>6.4656615000000001E-2</v>
      </c>
      <c r="D82" s="24">
        <v>1.6604424E-2</v>
      </c>
      <c r="E82" s="24">
        <v>6.0677530000000004E-4</v>
      </c>
      <c r="F82" s="24">
        <v>-1.6393423000000001E-2</v>
      </c>
      <c r="G82" s="24">
        <v>1.865387E-3</v>
      </c>
      <c r="H82" s="24">
        <v>-3.8305044000000003E-2</v>
      </c>
      <c r="I82" s="24">
        <v>0.10535479</v>
      </c>
      <c r="J82" s="24">
        <v>2.6142597E-2</v>
      </c>
      <c r="K82" s="24">
        <v>0.12874805</v>
      </c>
      <c r="L82" s="24">
        <v>-2.6392162E-2</v>
      </c>
      <c r="M82" s="24">
        <v>-1.5684545000000001E-2</v>
      </c>
      <c r="N82" s="24">
        <v>-1.8819451000000001E-2</v>
      </c>
      <c r="O82" s="24">
        <v>4.3268085000000005E-2</v>
      </c>
      <c r="P82" s="24">
        <v>6.5431000000000003E-2</v>
      </c>
      <c r="Q82" s="24">
        <v>3.3531666000000002E-2</v>
      </c>
      <c r="R82" s="24">
        <v>2.3748398E-2</v>
      </c>
      <c r="S82" s="24">
        <v>0.11896979999999999</v>
      </c>
      <c r="T82" s="24">
        <v>3.6948441999999998E-2</v>
      </c>
      <c r="U82" s="24">
        <v>9.6960779999999996E-2</v>
      </c>
      <c r="V82" s="24">
        <v>1.9126534000000001E-2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44244</v>
      </c>
      <c r="B83" s="24">
        <v>0.10884200999999999</v>
      </c>
      <c r="C83" s="24">
        <v>2.9578327999999997E-2</v>
      </c>
      <c r="D83" s="24">
        <v>-3.6341310000000002E-2</v>
      </c>
      <c r="E83" s="24">
        <v>-5.6700999999999994E-2</v>
      </c>
      <c r="F83" s="24">
        <v>2.7083278000000002E-2</v>
      </c>
      <c r="G83" s="24">
        <v>8.9086289999999999E-2</v>
      </c>
      <c r="H83" s="24">
        <v>-1.7271817000000002E-2</v>
      </c>
      <c r="I83" s="24">
        <v>4.6169995999999998E-2</v>
      </c>
      <c r="J83" s="24">
        <v>-3.7994564000000002E-2</v>
      </c>
      <c r="K83" s="24">
        <v>8.2402229999999996E-3</v>
      </c>
      <c r="L83" s="24">
        <v>-2.1143913E-2</v>
      </c>
      <c r="M83" s="24">
        <v>0.11063051</v>
      </c>
      <c r="N83" s="24">
        <v>-1.3306439000000002E-2</v>
      </c>
      <c r="O83" s="24">
        <v>5.1475883E-2</v>
      </c>
      <c r="P83" s="24">
        <v>0.13473439000000001</v>
      </c>
      <c r="Q83" s="24">
        <v>-3.1920493000000001E-2</v>
      </c>
      <c r="R83" s="24">
        <v>-2.7778744999999998E-3</v>
      </c>
      <c r="S83" s="24">
        <v>8.6591130000000002E-2</v>
      </c>
      <c r="T83" s="24">
        <v>3.4755229999999998E-2</v>
      </c>
      <c r="U83" s="24">
        <v>-1.9522786E-2</v>
      </c>
      <c r="V83" s="24">
        <v>1.5326858E-2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44272</v>
      </c>
      <c r="B84" s="24">
        <v>-0.15867233</v>
      </c>
      <c r="C84" s="24">
        <v>5.9902189999999994E-2</v>
      </c>
      <c r="D84" s="24">
        <v>-2.0762681999999998E-2</v>
      </c>
      <c r="E84" s="24">
        <v>-4.9180326000000003E-2</v>
      </c>
      <c r="F84" s="24">
        <v>-5.5780830000000003E-2</v>
      </c>
      <c r="G84" s="24">
        <v>-4.4713316000000003E-2</v>
      </c>
      <c r="H84" s="24">
        <v>1.2912512000000001E-2</v>
      </c>
      <c r="I84" s="24">
        <v>-1.6716838000000001E-2</v>
      </c>
      <c r="J84" s="24">
        <v>4.3234349999999998E-2</v>
      </c>
      <c r="K84" s="24">
        <v>-3.6025345E-2</v>
      </c>
      <c r="L84" s="24">
        <v>-6.2586603000000005E-2</v>
      </c>
      <c r="M84" s="24">
        <v>2.2955537000000002E-2</v>
      </c>
      <c r="N84" s="24">
        <v>0.10012269</v>
      </c>
      <c r="O84" s="24">
        <v>-1.3109028E-2</v>
      </c>
      <c r="P84" s="24">
        <v>-0.12439555000000001</v>
      </c>
      <c r="Q84" s="24">
        <v>1.3513564999999999E-3</v>
      </c>
      <c r="R84" s="24">
        <v>3.4226418000000002E-2</v>
      </c>
      <c r="S84" s="24">
        <v>-6.0860753000000004E-2</v>
      </c>
      <c r="T84" s="24">
        <v>2.8244256999999998E-2</v>
      </c>
      <c r="U84" s="24">
        <v>-7.7433585999999999E-3</v>
      </c>
      <c r="V84" s="24">
        <v>7.0548415000000003E-2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44302</v>
      </c>
      <c r="B85" s="24">
        <v>-1.8282354000000001E-2</v>
      </c>
      <c r="C85" s="24">
        <v>2.8835058E-2</v>
      </c>
      <c r="D85" s="24">
        <v>-5.0194739999999995E-2</v>
      </c>
      <c r="E85" s="24">
        <v>2.7045012000000003E-3</v>
      </c>
      <c r="F85" s="24">
        <v>5.7465076000000004E-2</v>
      </c>
      <c r="G85" s="24">
        <v>-1.3491154E-2</v>
      </c>
      <c r="H85" s="24">
        <v>-1.2393772999999999E-2</v>
      </c>
      <c r="I85" s="24">
        <v>5.8483479999999997E-2</v>
      </c>
      <c r="J85" s="24">
        <v>4.3682814E-2</v>
      </c>
      <c r="K85" s="24">
        <v>4.2391776999999999E-2</v>
      </c>
      <c r="L85" s="24">
        <v>3.5745977999999998E-2</v>
      </c>
      <c r="M85" s="24">
        <v>4.4880867000000005E-2</v>
      </c>
      <c r="N85" s="24">
        <v>5.0891520000000003E-2</v>
      </c>
      <c r="O85" s="24">
        <v>-3.1621039999999996E-2</v>
      </c>
      <c r="P85" s="24">
        <v>-3.4195006E-2</v>
      </c>
      <c r="Q85" s="24">
        <v>4.9932600000000001E-2</v>
      </c>
      <c r="R85" s="24">
        <v>-1.1361062999999999E-2</v>
      </c>
      <c r="S85" s="24">
        <v>-0.14858574000000002</v>
      </c>
      <c r="T85" s="24">
        <v>1.1581182499999999E-3</v>
      </c>
      <c r="U85" s="24">
        <v>7.5250864000000001E-2</v>
      </c>
      <c r="V85" s="24">
        <v>5.3525210000000004E-2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44333</v>
      </c>
      <c r="B86" s="24">
        <v>6.2729716000000005E-2</v>
      </c>
      <c r="C86" s="24">
        <v>-0.18217485</v>
      </c>
      <c r="D86" s="24">
        <v>-2.8246045000000001E-2</v>
      </c>
      <c r="E86" s="24">
        <v>-2.4612248E-2</v>
      </c>
      <c r="F86" s="24">
        <v>6.9578410000000007E-2</v>
      </c>
      <c r="G86" s="24">
        <v>-2.0653128999999999E-2</v>
      </c>
      <c r="H86" s="24">
        <v>-2.4381518000000001E-2</v>
      </c>
      <c r="I86" s="24">
        <v>-8.6411770000000013E-2</v>
      </c>
      <c r="J86" s="24">
        <v>2.0819901999999998E-2</v>
      </c>
      <c r="K86" s="24">
        <v>-4.9229503000000001E-2</v>
      </c>
      <c r="L86" s="24">
        <v>8.1004030000000005E-2</v>
      </c>
      <c r="M86" s="24">
        <v>-1.4189838999999999E-2</v>
      </c>
      <c r="N86" s="24">
        <v>2.5804162000000002E-2</v>
      </c>
      <c r="O86" s="24">
        <v>4.0786624E-2</v>
      </c>
      <c r="P86" s="24">
        <v>-3.7595868000000005E-2</v>
      </c>
      <c r="Q86" s="24">
        <v>8.2261560000000001E-3</v>
      </c>
      <c r="R86" s="24">
        <v>1.2922286999999998E-4</v>
      </c>
      <c r="S86" s="24">
        <v>6.3078403000000009E-3</v>
      </c>
      <c r="T86" s="24">
        <v>5.5199503999999996E-2</v>
      </c>
      <c r="U86" s="24">
        <v>-2.7475417000000002E-2</v>
      </c>
      <c r="V86" s="24">
        <v>3.960669E-2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44364</v>
      </c>
      <c r="B87" s="24">
        <v>-8.4469913999999993E-3</v>
      </c>
      <c r="C87" s="24">
        <v>7.9323052999999994E-3</v>
      </c>
      <c r="D87" s="24">
        <v>6.866455E-4</v>
      </c>
      <c r="E87" s="24">
        <v>8.6494809999999991E-2</v>
      </c>
      <c r="F87" s="24">
        <v>1.7463565E-2</v>
      </c>
      <c r="G87" s="24">
        <v>-0.16887737000000003</v>
      </c>
      <c r="H87" s="24">
        <v>-2.6202202000000004E-3</v>
      </c>
      <c r="I87" s="24">
        <v>0.11638535</v>
      </c>
      <c r="J87" s="24">
        <v>1.4783144E-3</v>
      </c>
      <c r="K87" s="24">
        <v>3.2417893000000003E-2</v>
      </c>
      <c r="L87" s="24">
        <v>7.8801393999999997E-2</v>
      </c>
      <c r="M87" s="24">
        <v>-1.8079220999999999E-2</v>
      </c>
      <c r="N87" s="24">
        <v>-4.1351317999999996E-3</v>
      </c>
      <c r="O87" s="24">
        <v>3.5711408E-2</v>
      </c>
      <c r="P87" s="24">
        <v>1.9020438000000001E-2</v>
      </c>
      <c r="Q87" s="24">
        <v>-1.7859399000000001E-2</v>
      </c>
      <c r="R87" s="24">
        <v>4.4211029999999998E-2</v>
      </c>
      <c r="S87" s="24">
        <v>-5.6752205E-2</v>
      </c>
      <c r="T87" s="24">
        <v>3.7286877999999996E-2</v>
      </c>
      <c r="U87" s="24">
        <v>6.9296360000000001E-2</v>
      </c>
      <c r="V87" s="24">
        <v>3.4094334000000004E-2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44393</v>
      </c>
      <c r="B88" s="24">
        <v>1.2032628E-2</v>
      </c>
      <c r="C88" s="24">
        <v>-7.6417739999999998E-2</v>
      </c>
      <c r="D88" s="24">
        <v>-4.5733094000000002E-2</v>
      </c>
      <c r="E88" s="24">
        <v>-6.8545759999999997E-2</v>
      </c>
      <c r="F88" s="24">
        <v>7.9550743E-3</v>
      </c>
      <c r="G88" s="24">
        <v>-1.7634869000000001E-2</v>
      </c>
      <c r="H88" s="24">
        <v>-4.8270582999999999E-2</v>
      </c>
      <c r="I88" s="24">
        <v>1.4803170999999999E-2</v>
      </c>
      <c r="J88" s="24">
        <v>2.5179863E-2</v>
      </c>
      <c r="K88" s="24">
        <v>-1.1011778999999999E-2</v>
      </c>
      <c r="L88" s="24">
        <v>-2.4335741999999997E-2</v>
      </c>
      <c r="M88" s="24">
        <v>-4.0583729999999998E-2</v>
      </c>
      <c r="N88" s="24">
        <v>-7.0934239999999996E-2</v>
      </c>
      <c r="O88" s="24">
        <v>-2.9305816E-3</v>
      </c>
      <c r="P88" s="24">
        <v>-3.0088245999999999E-2</v>
      </c>
      <c r="Q88" s="24">
        <v>1.0084987E-2</v>
      </c>
      <c r="R88" s="24">
        <v>-2.6754856E-2</v>
      </c>
      <c r="S88" s="24">
        <v>-2.7372299999999999E-2</v>
      </c>
      <c r="T88" s="24">
        <v>-1.9284724999999999E-2</v>
      </c>
      <c r="U88" s="24">
        <v>-3.3898294000000002E-2</v>
      </c>
      <c r="V88" s="24">
        <v>1.5387534999999999E-3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44425</v>
      </c>
      <c r="B89" s="24">
        <v>-4.0046096000000003E-2</v>
      </c>
      <c r="C89" s="24">
        <v>3.3695698E-3</v>
      </c>
      <c r="D89" s="24">
        <v>2.3221254E-2</v>
      </c>
      <c r="E89" s="24">
        <v>-1.2379645999999999E-2</v>
      </c>
      <c r="F89" s="24">
        <v>2.3212671000000001E-2</v>
      </c>
      <c r="G89" s="24">
        <v>-9.9964800000000006E-2</v>
      </c>
      <c r="H89" s="24">
        <v>-1.5974641000000001E-3</v>
      </c>
      <c r="I89" s="24">
        <v>-5.9900703E-2</v>
      </c>
      <c r="J89" s="24">
        <v>2.1671771999999999E-2</v>
      </c>
      <c r="K89" s="24">
        <v>-7.4412939999999997E-2</v>
      </c>
      <c r="L89" s="24">
        <v>-8.4499840000000007E-2</v>
      </c>
      <c r="M89" s="24">
        <v>-1.3127743999999998E-2</v>
      </c>
      <c r="N89" s="24">
        <v>4.3575406000000004E-2</v>
      </c>
      <c r="O89" s="24">
        <v>4.8157334000000003E-2</v>
      </c>
      <c r="P89" s="24">
        <v>-0.13036798999999999</v>
      </c>
      <c r="Q89" s="24">
        <v>3.0719876E-2</v>
      </c>
      <c r="R89" s="24">
        <v>-1.9150555E-2</v>
      </c>
      <c r="S89" s="24">
        <v>9.099436000000001E-2</v>
      </c>
      <c r="T89" s="24">
        <v>5.3271413000000004E-2</v>
      </c>
      <c r="U89" s="24">
        <v>2.5800466999999997E-3</v>
      </c>
      <c r="V89" s="24">
        <v>6.2227963999999997E-2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44456</v>
      </c>
      <c r="B90" s="24">
        <v>1.4385103999999999E-2</v>
      </c>
      <c r="C90" s="24">
        <v>1.7537354999999998E-2</v>
      </c>
      <c r="D90" s="24">
        <v>2.6557325999999999E-2</v>
      </c>
      <c r="E90" s="24">
        <v>6.0236810000000002E-2</v>
      </c>
      <c r="F90" s="24">
        <v>2.6542664000000001E-2</v>
      </c>
      <c r="G90" s="24">
        <v>4.8103212999999999E-2</v>
      </c>
      <c r="H90" s="24">
        <v>2.5200010000000002E-2</v>
      </c>
      <c r="I90" s="24">
        <v>6.1241269999999993E-2</v>
      </c>
      <c r="J90" s="24">
        <v>4.0403604999999995E-3</v>
      </c>
      <c r="K90" s="24">
        <v>-1.0481119000000001E-2</v>
      </c>
      <c r="L90" s="24">
        <v>-7.4228580000000002E-2</v>
      </c>
      <c r="M90" s="24">
        <v>-2.5548994999999998E-2</v>
      </c>
      <c r="N90" s="24">
        <v>1.4275550999999999E-2</v>
      </c>
      <c r="O90" s="24">
        <v>6.3201069999999998E-2</v>
      </c>
      <c r="P90" s="24">
        <v>1.5772462000000001E-2</v>
      </c>
      <c r="Q90" s="24">
        <v>6.3931939999999996E-3</v>
      </c>
      <c r="R90" s="24">
        <v>5.2732109999999999E-2</v>
      </c>
      <c r="S90" s="24">
        <v>-4.3422219999999997E-2</v>
      </c>
      <c r="T90" s="24">
        <v>2.6972174999999998E-2</v>
      </c>
      <c r="U90" s="24">
        <v>2.1101356000000002E-2</v>
      </c>
      <c r="V90" s="24">
        <v>5.0626993E-3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44484</v>
      </c>
      <c r="B91" s="24">
        <v>2.0562529999999999E-2</v>
      </c>
      <c r="C91" s="24">
        <v>-0.13091307999999999</v>
      </c>
      <c r="D91" s="24">
        <v>0.16133583000000001</v>
      </c>
      <c r="E91" s="24">
        <v>6.4367770000000005E-2</v>
      </c>
      <c r="F91" s="24">
        <v>5.5027603999999994E-2</v>
      </c>
      <c r="G91" s="24">
        <v>0.1261195</v>
      </c>
      <c r="H91" s="24">
        <v>4.4479129999999999E-2</v>
      </c>
      <c r="I91" s="24">
        <v>-3.7486373999999996E-2</v>
      </c>
      <c r="J91" s="24">
        <v>7.6458454000000002E-3</v>
      </c>
      <c r="K91" s="24">
        <v>-3.2619177999999999E-2</v>
      </c>
      <c r="L91" s="24">
        <v>-1.2012124E-3</v>
      </c>
      <c r="M91" s="24">
        <v>8.2123390000000004E-2</v>
      </c>
      <c r="N91" s="24">
        <v>-1.6889513000000002E-2</v>
      </c>
      <c r="O91" s="24">
        <v>2.4447082999999998E-2</v>
      </c>
      <c r="P91" s="24">
        <v>2.2057652000000001E-2</v>
      </c>
      <c r="Q91" s="24">
        <v>5.6732535000000001E-2</v>
      </c>
      <c r="R91" s="24">
        <v>7.8060627000000006E-3</v>
      </c>
      <c r="S91" s="24">
        <v>-7.5955095E-2</v>
      </c>
      <c r="T91" s="24">
        <v>-3.1552255000000001E-2</v>
      </c>
      <c r="U91" s="24">
        <v>-1.7137110000000001E-2</v>
      </c>
      <c r="V91" s="24">
        <v>4.3415665999999999E-2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44517</v>
      </c>
      <c r="B92" s="24">
        <v>2.779007E-3</v>
      </c>
      <c r="C92" s="24">
        <v>4.4725656999999995E-2</v>
      </c>
      <c r="D92" s="24">
        <v>-4.171735E-2</v>
      </c>
      <c r="E92" s="24">
        <v>8.6392164E-3</v>
      </c>
      <c r="F92" s="24">
        <v>-8.7557609999999994E-2</v>
      </c>
      <c r="G92" s="24">
        <v>-2.0212054E-2</v>
      </c>
      <c r="H92" s="24">
        <v>-5.4165124999999995E-2</v>
      </c>
      <c r="I92" s="24">
        <v>6.7873359999999994E-2</v>
      </c>
      <c r="J92" s="24">
        <v>-4.1333913999999999E-2</v>
      </c>
      <c r="K92" s="24">
        <v>-2.1027803000000001E-2</v>
      </c>
      <c r="L92" s="24">
        <v>-0.10673481000000001</v>
      </c>
      <c r="M92" s="24">
        <v>-4.5054080000000003E-2</v>
      </c>
      <c r="N92" s="24">
        <v>-2.1474956999999999E-3</v>
      </c>
      <c r="O92" s="24">
        <v>-7.2283744999999998E-3</v>
      </c>
      <c r="P92" s="24">
        <v>-2.2718310000000002E-3</v>
      </c>
      <c r="Q92" s="24">
        <v>1.1030793000000001E-2</v>
      </c>
      <c r="R92" s="24">
        <v>3.8208959999999998E-3</v>
      </c>
      <c r="S92" s="24">
        <v>6.8093420000000002E-2</v>
      </c>
      <c r="T92" s="24">
        <v>0.13447105000000001</v>
      </c>
      <c r="U92" s="24">
        <v>6.9230794999999998E-2</v>
      </c>
      <c r="V92" s="24">
        <v>-1.6092061999999998E-3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44547</v>
      </c>
      <c r="B93" s="24">
        <v>1.3639091999999998E-2</v>
      </c>
      <c r="C93" s="24">
        <v>5.2351950000000006E-3</v>
      </c>
      <c r="D93" s="24">
        <v>-2.9964566000000002E-2</v>
      </c>
      <c r="E93" s="24">
        <v>-6.9737433999999997E-6</v>
      </c>
      <c r="F93" s="24">
        <v>-7.0468845000000002E-2</v>
      </c>
      <c r="G93" s="24">
        <v>-2.6114345000000001E-2</v>
      </c>
      <c r="H93" s="24">
        <v>-3.3214629000000002E-2</v>
      </c>
      <c r="I93" s="24">
        <v>3.1167270000000001E-3</v>
      </c>
      <c r="J93" s="24">
        <v>3.148687E-2</v>
      </c>
      <c r="K93" s="24">
        <v>2.0083069999999998E-2</v>
      </c>
      <c r="L93" s="24">
        <v>1.8712877999999999E-2</v>
      </c>
      <c r="M93" s="24">
        <v>-3.6916971E-2</v>
      </c>
      <c r="N93" s="24">
        <v>-5.1649865999999996E-2</v>
      </c>
      <c r="O93" s="24">
        <v>-6.6268624999999998E-2</v>
      </c>
      <c r="P93" s="24">
        <v>-0.10985184000000001</v>
      </c>
      <c r="Q93" s="24">
        <v>-3.7527262999999998E-2</v>
      </c>
      <c r="R93" s="24">
        <v>-1.7451048E-3</v>
      </c>
      <c r="S93" s="24">
        <v>-0.21737677000000002</v>
      </c>
      <c r="T93" s="24">
        <v>5.0141929999999994E-2</v>
      </c>
      <c r="U93" s="24">
        <v>-3.8369298E-3</v>
      </c>
      <c r="V93" s="24">
        <v>-5.4518700000000003E-2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44575</v>
      </c>
      <c r="B94" s="24">
        <v>-4.3688240000000003E-2</v>
      </c>
      <c r="C94" s="24">
        <v>4.368031E-2</v>
      </c>
      <c r="D94" s="24">
        <v>3.8174630000000001E-2</v>
      </c>
      <c r="E94" s="24">
        <v>-2.3334384E-2</v>
      </c>
      <c r="F94" s="24">
        <v>0.13330006999999999</v>
      </c>
      <c r="G94" s="24">
        <v>0.18841099</v>
      </c>
      <c r="H94" s="24">
        <v>5.8227776999999994E-2</v>
      </c>
      <c r="I94" s="24">
        <v>4.4954299999999996E-2</v>
      </c>
      <c r="J94" s="24">
        <v>4.9969196E-2</v>
      </c>
      <c r="K94" s="24">
        <v>-1.6418517000000001E-2</v>
      </c>
      <c r="L94" s="24">
        <v>3.4908651999999998E-2</v>
      </c>
      <c r="M94" s="24">
        <v>8.9749219999999991E-2</v>
      </c>
      <c r="N94" s="24">
        <v>0.10455942</v>
      </c>
      <c r="O94" s="24">
        <v>9.2577569999999998E-2</v>
      </c>
      <c r="P94" s="24">
        <v>2.5607943999999997E-2</v>
      </c>
      <c r="Q94" s="24">
        <v>5.919957E-2</v>
      </c>
      <c r="R94" s="24">
        <v>2.1404266000000002E-2</v>
      </c>
      <c r="S94" s="24">
        <v>0.20923435000000001</v>
      </c>
      <c r="T94" s="24">
        <v>-4.4653535000000001E-2</v>
      </c>
      <c r="U94" s="24">
        <v>3.553152E-3</v>
      </c>
      <c r="V94" s="24">
        <v>8.5534935000000006E-2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44609</v>
      </c>
      <c r="B95" s="24">
        <v>-2.6208222E-2</v>
      </c>
      <c r="C95" s="24">
        <v>3.9363860000000001E-2</v>
      </c>
      <c r="D95" s="24">
        <v>8.8757277000000006E-3</v>
      </c>
      <c r="E95" s="24">
        <v>2.8293013999999998E-2</v>
      </c>
      <c r="F95" s="24">
        <v>-9.3392130000000004E-2</v>
      </c>
      <c r="G95" s="24">
        <v>4.0514469999999997E-2</v>
      </c>
      <c r="H95" s="24">
        <v>2.192974E-2</v>
      </c>
      <c r="I95" s="24">
        <v>-3.1597732999999996E-2</v>
      </c>
      <c r="J95" s="24">
        <v>-1.5408634999999999E-2</v>
      </c>
      <c r="K95" s="24">
        <v>-5.408901E-2</v>
      </c>
      <c r="L95" s="24">
        <v>0.1305393</v>
      </c>
      <c r="M95" s="24">
        <v>6.5603494999999998E-2</v>
      </c>
      <c r="N95" s="24">
        <v>2.3093104000000003E-2</v>
      </c>
      <c r="O95" s="24">
        <v>-7.1220340000000007E-2</v>
      </c>
      <c r="P95" s="24">
        <v>-1.4447272000000001E-2</v>
      </c>
      <c r="Q95" s="24">
        <v>5.16181E-2</v>
      </c>
      <c r="R95" s="24">
        <v>2.0699263000000002E-2</v>
      </c>
      <c r="S95" s="24">
        <v>-3.0449570000000002E-2</v>
      </c>
      <c r="T95" s="24">
        <v>3.4243107000000002E-2</v>
      </c>
      <c r="U95" s="24">
        <v>-4.4599770000000004E-2</v>
      </c>
      <c r="V95" s="24">
        <v>3.3212899999999997E-2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44637</v>
      </c>
      <c r="B96" s="24">
        <v>-7.8765390000000005E-2</v>
      </c>
      <c r="C96" s="24">
        <v>6.8094849999999998E-2</v>
      </c>
      <c r="D96" s="24">
        <v>2.9744386999999997E-2</v>
      </c>
      <c r="E96" s="24">
        <v>-6.3589095999999998E-2</v>
      </c>
      <c r="F96" s="24">
        <v>-7.8231334999999999E-2</v>
      </c>
      <c r="G96" s="24">
        <v>6.0820340000000001E-2</v>
      </c>
      <c r="H96" s="24">
        <v>4.2918920000000003E-3</v>
      </c>
      <c r="I96" s="24">
        <v>-3.9522052000000002E-2</v>
      </c>
      <c r="J96" s="24">
        <v>1.9413590000000001E-2</v>
      </c>
      <c r="K96" s="24">
        <v>-2.6949405999999999E-2</v>
      </c>
      <c r="L96" s="24">
        <v>2.7651189999999999E-2</v>
      </c>
      <c r="M96" s="24">
        <v>3.5802244999999996E-2</v>
      </c>
      <c r="N96" s="24">
        <v>-9.8153169999999998E-2</v>
      </c>
      <c r="O96" s="24">
        <v>-3.8115978000000002E-3</v>
      </c>
      <c r="P96" s="24">
        <v>-0.16124922000000003</v>
      </c>
      <c r="Q96" s="24">
        <v>6.6764829999999997E-2</v>
      </c>
      <c r="R96" s="24">
        <v>-1.7422496999999999E-2</v>
      </c>
      <c r="S96" s="24">
        <v>-1.8444598E-2</v>
      </c>
      <c r="T96" s="24">
        <v>8.0459710000000004E-2</v>
      </c>
      <c r="U96" s="24">
        <v>-6.0307800000000002E-2</v>
      </c>
      <c r="V96" s="24">
        <v>3.1051874E-2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44665</v>
      </c>
      <c r="B97" s="24">
        <v>-2.3050130000000002E-2</v>
      </c>
      <c r="C97" s="24">
        <v>-2.8653145000000001E-3</v>
      </c>
      <c r="D97" s="24">
        <v>-7.3230267000000005E-3</v>
      </c>
      <c r="E97" s="24">
        <v>-2.6118160000000001E-2</v>
      </c>
      <c r="F97" s="24">
        <v>-2.9520273E-2</v>
      </c>
      <c r="G97" s="24">
        <v>-5.3116617000000005E-2</v>
      </c>
      <c r="H97" s="24">
        <v>-7.3814990000000006E-3</v>
      </c>
      <c r="I97" s="24">
        <v>-6.3317419999999999E-2</v>
      </c>
      <c r="J97" s="24">
        <v>2.3319125E-2</v>
      </c>
      <c r="K97" s="24">
        <v>-3.3740937999999998E-2</v>
      </c>
      <c r="L97" s="24">
        <v>0.1011237</v>
      </c>
      <c r="M97" s="24">
        <v>-3.6393583E-2</v>
      </c>
      <c r="N97" s="24">
        <v>3.2233596000000003E-2</v>
      </c>
      <c r="O97" s="24">
        <v>5.1766633999999999E-3</v>
      </c>
      <c r="P97" s="24">
        <v>-8.1686974000000009E-3</v>
      </c>
      <c r="Q97" s="24">
        <v>3.2133101999999997E-2</v>
      </c>
      <c r="R97" s="24">
        <v>-4.4120549999999998E-3</v>
      </c>
      <c r="S97" s="24">
        <v>0.17369223</v>
      </c>
      <c r="T97" s="24">
        <v>2.95254E-2</v>
      </c>
      <c r="U97" s="24">
        <v>-4.2964219999999994E-3</v>
      </c>
      <c r="V97" s="24">
        <v>6.2778353999999995E-2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44698</v>
      </c>
      <c r="B98" s="24">
        <v>-8.8477429999999996E-2</v>
      </c>
      <c r="C98" s="24">
        <v>-8.9798570000000008E-3</v>
      </c>
      <c r="D98" s="24">
        <v>-3.3606530000000003E-2</v>
      </c>
      <c r="E98" s="24">
        <v>-4.5926929999999998E-2</v>
      </c>
      <c r="F98" s="24">
        <v>-0.1461162</v>
      </c>
      <c r="G98" s="24">
        <v>-0.16285055000000001</v>
      </c>
      <c r="H98" s="24">
        <v>-6.4579250000000005E-2</v>
      </c>
      <c r="I98" s="24">
        <v>-7.0662317000000002E-2</v>
      </c>
      <c r="J98" s="24">
        <v>-3.3421934E-2</v>
      </c>
      <c r="K98" s="24">
        <v>-3.3318818E-2</v>
      </c>
      <c r="L98" s="24">
        <v>-0.10955965000000001</v>
      </c>
      <c r="M98" s="24">
        <v>-0.11785918000000001</v>
      </c>
      <c r="N98" s="24">
        <v>-6.8332075999999992E-2</v>
      </c>
      <c r="O98" s="24">
        <v>-7.0308979999999993E-2</v>
      </c>
      <c r="P98" s="24">
        <v>-4.7117414000000003E-2</v>
      </c>
      <c r="Q98" s="24">
        <v>-7.8669550000000005E-2</v>
      </c>
      <c r="R98" s="24">
        <v>-3.5745442000000002E-2</v>
      </c>
      <c r="S98" s="24">
        <v>-0.10471659999999999</v>
      </c>
      <c r="T98" s="24">
        <v>-6.4712405000000001E-2</v>
      </c>
      <c r="U98" s="24">
        <v>-0.15587925999999999</v>
      </c>
      <c r="V98" s="24">
        <v>-8.7208089999999988E-2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44729</v>
      </c>
      <c r="B99" s="24">
        <v>9.8215939999999988E-2</v>
      </c>
      <c r="C99" s="24">
        <v>-2.8118609999999999E-2</v>
      </c>
      <c r="D99" s="24">
        <v>-2.7182042999999999E-2</v>
      </c>
      <c r="E99" s="24">
        <v>-6.6789569999999993E-2</v>
      </c>
      <c r="F99" s="24">
        <v>-6.7930459999999998E-2</v>
      </c>
      <c r="G99" s="24">
        <v>-1.2728452999999999E-2</v>
      </c>
      <c r="H99" s="24">
        <v>-6.5373479999999998E-2</v>
      </c>
      <c r="I99" s="24">
        <v>-4.1040716000000005E-2</v>
      </c>
      <c r="J99" s="24">
        <v>-8.6194810000000011E-2</v>
      </c>
      <c r="K99" s="24">
        <v>-0.10144496</v>
      </c>
      <c r="L99" s="24">
        <v>-0.11792559000000001</v>
      </c>
      <c r="M99" s="24">
        <v>-7.0432960000000003E-2</v>
      </c>
      <c r="N99" s="24">
        <v>-6.1514260000000001E-2</v>
      </c>
      <c r="O99" s="24">
        <v>-6.6112699999999996E-2</v>
      </c>
      <c r="P99" s="24">
        <v>6.7112089999999999E-2</v>
      </c>
      <c r="Q99" s="24">
        <v>-4.3376865000000001E-2</v>
      </c>
      <c r="R99" s="24">
        <v>-3.4128428000000002E-2</v>
      </c>
      <c r="S99" s="24">
        <v>-4.2200146000000001E-2</v>
      </c>
      <c r="T99" s="24">
        <v>-8.1042950000000002E-2</v>
      </c>
      <c r="U99" s="24">
        <v>-5.3035140000000001E-2</v>
      </c>
      <c r="V99" s="24">
        <v>-6.7285540000000005E-2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44757</v>
      </c>
      <c r="B100" s="24">
        <v>-1.8945574999999999E-2</v>
      </c>
      <c r="C100" s="24">
        <v>-7.6803803000000004E-2</v>
      </c>
      <c r="D100" s="24">
        <v>-4.4208645999999997E-2</v>
      </c>
      <c r="E100" s="24">
        <v>-5.5999993999999997E-2</v>
      </c>
      <c r="F100" s="24">
        <v>-9.3663930000000006E-2</v>
      </c>
      <c r="G100" s="24">
        <v>-0.14793539</v>
      </c>
      <c r="H100" s="24">
        <v>-2.2841453999999997E-2</v>
      </c>
      <c r="I100" s="24">
        <v>-5.2350044000000005E-2</v>
      </c>
      <c r="J100" s="24">
        <v>-7.8585744000000003E-3</v>
      </c>
      <c r="K100" s="24">
        <v>-4.7738732999999998E-2</v>
      </c>
      <c r="L100" s="24">
        <v>-7.1275053000000005E-2</v>
      </c>
      <c r="M100" s="24">
        <v>-5.4425000000000001E-2</v>
      </c>
      <c r="N100" s="24">
        <v>-7.2849629999999999E-2</v>
      </c>
      <c r="O100" s="24">
        <v>3.7008286000000001E-2</v>
      </c>
      <c r="P100" s="24">
        <v>-2.7851403E-2</v>
      </c>
      <c r="Q100" s="24">
        <v>-4.7619046999999998E-2</v>
      </c>
      <c r="R100" s="24">
        <v>-1.6686022000000002E-2</v>
      </c>
      <c r="S100" s="24">
        <v>-6.2273025999999995E-2</v>
      </c>
      <c r="T100" s="24">
        <v>-2.5851190000000003E-2</v>
      </c>
      <c r="U100" s="24">
        <v>-2.6315748999999999E-2</v>
      </c>
      <c r="V100" s="24">
        <v>-4.5572639999999998E-2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44790</v>
      </c>
      <c r="B101" s="24">
        <v>-1.3993381999999998E-3</v>
      </c>
      <c r="C101" s="24">
        <v>0.15882360000000001</v>
      </c>
      <c r="D101" s="24">
        <v>0.102682705</v>
      </c>
      <c r="E101" s="24">
        <v>0.11380148</v>
      </c>
      <c r="F101" s="24">
        <v>7.2948337000000002E-2</v>
      </c>
      <c r="G101" s="24">
        <v>0.12094402</v>
      </c>
      <c r="H101" s="24">
        <v>5.890608E-2</v>
      </c>
      <c r="I101" s="24">
        <v>6.3104870000000007E-2</v>
      </c>
      <c r="J101" s="24">
        <v>5.9185863000000005E-2</v>
      </c>
      <c r="K101" s="24">
        <v>6.719434299999999E-2</v>
      </c>
      <c r="L101" s="24">
        <v>0.22522175</v>
      </c>
      <c r="M101" s="24">
        <v>0.10860860999999999</v>
      </c>
      <c r="N101" s="24">
        <v>0.13584732999999999</v>
      </c>
      <c r="O101" s="24">
        <v>9.6493479999999993E-2</v>
      </c>
      <c r="P101" s="24">
        <v>-3.9173662999999997E-2</v>
      </c>
      <c r="Q101" s="24">
        <v>0.17725922</v>
      </c>
      <c r="R101" s="24">
        <v>6.9357037999999996E-2</v>
      </c>
      <c r="S101" s="24">
        <v>0.19535149000000002</v>
      </c>
      <c r="T101" s="24">
        <v>9.8381880000000005E-2</v>
      </c>
      <c r="U101" s="24">
        <v>9.0783000000000003E-2</v>
      </c>
      <c r="V101" s="24">
        <v>0.13904010999999999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44820</v>
      </c>
      <c r="B102" s="24">
        <v>-9.725338E-2</v>
      </c>
      <c r="C102" s="24">
        <v>-2.3205219999999999E-2</v>
      </c>
      <c r="D102" s="24">
        <v>1.8036962E-2</v>
      </c>
      <c r="E102" s="24">
        <v>-7.0289850000000001E-2</v>
      </c>
      <c r="F102" s="24">
        <v>-0.12322945</v>
      </c>
      <c r="G102" s="24">
        <v>-4.511279E-2</v>
      </c>
      <c r="H102" s="24">
        <v>-4.7682104000000003E-2</v>
      </c>
      <c r="I102" s="24">
        <v>-9.3495190000000006E-2</v>
      </c>
      <c r="J102" s="24">
        <v>-4.5284566999999998E-2</v>
      </c>
      <c r="K102" s="24">
        <v>-0.10334593</v>
      </c>
      <c r="L102" s="24">
        <v>-5.5712940000000002E-2</v>
      </c>
      <c r="M102" s="24">
        <v>-0.12911958000000001</v>
      </c>
      <c r="N102" s="24">
        <v>-6.4400015000000005E-2</v>
      </c>
      <c r="O102" s="24">
        <v>-2.1773635999999999E-2</v>
      </c>
      <c r="P102" s="24">
        <v>-6.3083169999999994E-2</v>
      </c>
      <c r="Q102" s="24">
        <v>-6.0312032999999994E-2</v>
      </c>
      <c r="R102" s="24">
        <v>-5.6838393000000001E-3</v>
      </c>
      <c r="S102" s="24">
        <v>0.11620367</v>
      </c>
      <c r="T102" s="24">
        <v>-3.8302838999999998E-2</v>
      </c>
      <c r="U102" s="24">
        <v>-7.8144846000000004E-2</v>
      </c>
      <c r="V102" s="24">
        <v>-7.2762846999999992E-2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44851</v>
      </c>
      <c r="B103" s="24">
        <v>-3.9118230000000004E-2</v>
      </c>
      <c r="C103" s="24">
        <v>-0.11692648999999999</v>
      </c>
      <c r="D103" s="24">
        <v>-5.9332549999999998E-2</v>
      </c>
      <c r="E103" s="24">
        <v>-0.10093534</v>
      </c>
      <c r="F103" s="24">
        <v>-9.0468460000000001E-2</v>
      </c>
      <c r="G103" s="24">
        <v>-4.7243834000000005E-3</v>
      </c>
      <c r="H103" s="24">
        <v>-7.4640750000000006E-2</v>
      </c>
      <c r="I103" s="24">
        <v>-0.1100418</v>
      </c>
      <c r="J103" s="24">
        <v>6.3098670000000003E-3</v>
      </c>
      <c r="K103" s="24">
        <v>-7.8308879999999997E-2</v>
      </c>
      <c r="L103" s="24">
        <v>4.2000054999999994E-2</v>
      </c>
      <c r="M103" s="24">
        <v>-1.5552163000000001E-2</v>
      </c>
      <c r="N103" s="24">
        <v>-1.7956376E-2</v>
      </c>
      <c r="O103" s="24">
        <v>-4.4284699999999996E-2</v>
      </c>
      <c r="P103" s="24">
        <v>-0.10954750000000001</v>
      </c>
      <c r="Q103" s="24">
        <v>-3.4560144000000001E-2</v>
      </c>
      <c r="R103" s="24">
        <v>-3.6187410000000003E-2</v>
      </c>
      <c r="S103" s="24">
        <v>0.11571956</v>
      </c>
      <c r="T103" s="24">
        <v>-6.9852886000000003E-2</v>
      </c>
      <c r="U103" s="24">
        <v>-0.15024126000000002</v>
      </c>
      <c r="V103" s="24">
        <v>-4.2164326000000002E-3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44882</v>
      </c>
      <c r="B104" s="24">
        <v>1.9385815000000002E-3</v>
      </c>
      <c r="C104" s="24">
        <v>6.7675470000000001E-2</v>
      </c>
      <c r="D104" s="24">
        <v>3.9421320000000001E-3</v>
      </c>
      <c r="E104" s="24">
        <v>9.0593815000000008E-2</v>
      </c>
      <c r="F104" s="24">
        <v>0.29129660000000002</v>
      </c>
      <c r="G104" s="24">
        <v>0.15625</v>
      </c>
      <c r="H104" s="24">
        <v>8.0160380000000003E-2</v>
      </c>
      <c r="I104" s="24">
        <v>0.14104366000000002</v>
      </c>
      <c r="J104" s="24">
        <v>0.15286481999999998</v>
      </c>
      <c r="K104" s="24">
        <v>0.15037893999999999</v>
      </c>
      <c r="L104" s="24">
        <v>-5.6941804999999998E-2</v>
      </c>
      <c r="M104" s="24">
        <v>0.14612949</v>
      </c>
      <c r="N104" s="24">
        <v>0.10970831</v>
      </c>
      <c r="O104" s="24">
        <v>4.1727304E-2</v>
      </c>
      <c r="P104" s="24">
        <v>0.10162902000000001</v>
      </c>
      <c r="Q104" s="24">
        <v>-2.7429103999999999E-2</v>
      </c>
      <c r="R104" s="24">
        <v>2.7714132999999998E-2</v>
      </c>
      <c r="S104" s="24">
        <v>0.10743498999999999</v>
      </c>
      <c r="T104" s="24">
        <v>2.8326750000000001E-2</v>
      </c>
      <c r="U104" s="24">
        <v>-6.8937597000000003E-2</v>
      </c>
      <c r="V104" s="24">
        <v>-4.0461006000000001E-2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44911</v>
      </c>
      <c r="B105" s="24">
        <v>4.2890669999999999E-2</v>
      </c>
      <c r="C105" s="24">
        <v>2.5733829E-2</v>
      </c>
      <c r="D105" s="24">
        <v>3.4854412000000002E-3</v>
      </c>
      <c r="E105" s="24">
        <v>2.7011156000000001E-2</v>
      </c>
      <c r="F105" s="24">
        <v>4.3437720000000006E-2</v>
      </c>
      <c r="G105" s="24">
        <v>-2.9762208000000002E-2</v>
      </c>
      <c r="H105" s="24">
        <v>5.1828264999999998E-2</v>
      </c>
      <c r="I105" s="24">
        <v>-5.3147080000000005E-3</v>
      </c>
      <c r="J105" s="24">
        <v>-4.9566926999999997E-2</v>
      </c>
      <c r="K105" s="24">
        <v>-1.2063324E-2</v>
      </c>
      <c r="L105" s="24">
        <v>-4.3093800000000002E-2</v>
      </c>
      <c r="M105" s="24">
        <v>-4.5595939999999995E-2</v>
      </c>
      <c r="N105" s="24">
        <v>5.1784990000000003E-2</v>
      </c>
      <c r="O105" s="24">
        <v>-1.7233312000000001E-2</v>
      </c>
      <c r="P105" s="24">
        <v>6.0283422000000003E-2</v>
      </c>
      <c r="Q105" s="24">
        <v>-9.6096879999999996E-2</v>
      </c>
      <c r="R105" s="24">
        <v>2.5140047E-3</v>
      </c>
      <c r="S105" s="24">
        <v>0.18176437000000001</v>
      </c>
      <c r="T105" s="24">
        <v>-1.5152334999999999E-2</v>
      </c>
      <c r="U105" s="24">
        <v>8.9721320000000007E-2</v>
      </c>
      <c r="V105" s="24">
        <v>-8.6150055000000003E-2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44943</v>
      </c>
      <c r="B106" s="24">
        <v>8.0139270000000012E-2</v>
      </c>
      <c r="C106" s="24">
        <v>8.5433120000000001E-2</v>
      </c>
      <c r="D106" s="24">
        <v>-5.7092905000000003E-3</v>
      </c>
      <c r="E106" s="24">
        <v>0.11916804</v>
      </c>
      <c r="F106" s="24">
        <v>0.11267603</v>
      </c>
      <c r="G106" s="24">
        <v>0.13096522999999999</v>
      </c>
      <c r="H106" s="24">
        <v>4.6749829999999999E-2</v>
      </c>
      <c r="I106" s="24">
        <v>6.5998554000000001E-2</v>
      </c>
      <c r="J106" s="24">
        <v>0.13874339999999999</v>
      </c>
      <c r="K106" s="24">
        <v>0.10548745999999999</v>
      </c>
      <c r="L106" s="24">
        <v>0.12934006000000001</v>
      </c>
      <c r="M106" s="24">
        <v>0.11999035</v>
      </c>
      <c r="N106" s="24">
        <v>0.10978996000000001</v>
      </c>
      <c r="O106" s="24">
        <v>6.3980820000000002E-3</v>
      </c>
      <c r="P106" s="24">
        <v>0.12420786</v>
      </c>
      <c r="Q106" s="24">
        <v>-2.3416757999999999E-2</v>
      </c>
      <c r="R106" s="24">
        <v>3.8313508000000003E-2</v>
      </c>
      <c r="S106" s="24">
        <v>2.2266746E-2</v>
      </c>
      <c r="T106" s="24">
        <v>-1.2385964000000001E-2</v>
      </c>
      <c r="U106" s="24">
        <v>3.1984686999999998E-2</v>
      </c>
      <c r="V106" s="24">
        <v>5.2331924000000002E-2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44974</v>
      </c>
      <c r="B107" s="24">
        <v>-4.1055679999999997E-2</v>
      </c>
      <c r="C107" s="24">
        <v>6.1842560000000005E-2</v>
      </c>
      <c r="D107" s="24">
        <v>2.3851632999999997E-2</v>
      </c>
      <c r="E107" s="24">
        <v>-3.8040638000000002E-2</v>
      </c>
      <c r="F107" s="24">
        <v>-4.0385780000000003E-2</v>
      </c>
      <c r="G107" s="24">
        <v>-6.0913679999999998E-2</v>
      </c>
      <c r="H107" s="24">
        <v>-4.0833709999999995E-2</v>
      </c>
      <c r="I107" s="24">
        <v>1.7885804000000002E-2</v>
      </c>
      <c r="J107" s="24">
        <v>3.5190104999999999E-2</v>
      </c>
      <c r="K107" s="24">
        <v>-2.1847427000000003E-2</v>
      </c>
      <c r="L107" s="24">
        <v>-3.0743241000000001E-2</v>
      </c>
      <c r="M107" s="24">
        <v>-6.7859470000000005E-2</v>
      </c>
      <c r="N107" s="24">
        <v>0.10758615000000001</v>
      </c>
      <c r="O107" s="24">
        <v>-5.0624013000000002E-2</v>
      </c>
      <c r="P107" s="24">
        <v>-5.5993977E-2</v>
      </c>
      <c r="Q107" s="24">
        <v>-4.3596625E-3</v>
      </c>
      <c r="R107" s="24">
        <v>-1.7471312999999999E-2</v>
      </c>
      <c r="S107" s="24">
        <v>-4.8589826000000003E-2</v>
      </c>
      <c r="T107" s="24">
        <v>-1.452142E-2</v>
      </c>
      <c r="U107" s="24">
        <v>-7.114935E-2</v>
      </c>
      <c r="V107" s="24">
        <v>-2.2159277999999998E-2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45002</v>
      </c>
      <c r="B108" s="24">
        <v>-3.1192660000000001E-2</v>
      </c>
      <c r="C108" s="24">
        <v>-8.7617449999999999E-2</v>
      </c>
      <c r="D108" s="24">
        <v>-5.0905943000000002E-2</v>
      </c>
      <c r="E108" s="24">
        <v>-5.5615783000000002E-2</v>
      </c>
      <c r="F108" s="24">
        <v>-9.3592939999999999E-2</v>
      </c>
      <c r="G108" s="24">
        <v>-3.5810768999999999E-2</v>
      </c>
      <c r="H108" s="24">
        <v>-5.2771569999999997E-2</v>
      </c>
      <c r="I108" s="24">
        <v>-1.8472611999999999E-2</v>
      </c>
      <c r="J108" s="24">
        <v>-6.7475259999999995E-2</v>
      </c>
      <c r="K108" s="24">
        <v>-4.2042970000000006E-2</v>
      </c>
      <c r="L108" s="24">
        <v>-8.0515919999999991E-2</v>
      </c>
      <c r="M108" s="24">
        <v>-8.263116999999999E-2</v>
      </c>
      <c r="N108" s="24">
        <v>-0.10242838000000001</v>
      </c>
      <c r="O108" s="24">
        <v>-4.8115069999999996E-2</v>
      </c>
      <c r="P108" s="24">
        <v>-6.3694295999999997E-2</v>
      </c>
      <c r="Q108" s="24">
        <v>-4.214561E-2</v>
      </c>
      <c r="R108" s="24">
        <v>-5.3279399999999998E-2</v>
      </c>
      <c r="S108" s="24">
        <v>2.8764248000000003E-2</v>
      </c>
      <c r="T108" s="24">
        <v>-8.1714690000000006E-2</v>
      </c>
      <c r="U108" s="24">
        <v>-2.1043777E-2</v>
      </c>
      <c r="V108" s="24">
        <v>-5.0592957000000001E-2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45033</v>
      </c>
      <c r="B109" s="24">
        <v>5.2399040000000001E-2</v>
      </c>
      <c r="C109" s="24">
        <v>0.10295773000000001</v>
      </c>
      <c r="D109" s="24">
        <v>8.4545499999999996E-2</v>
      </c>
      <c r="E109" s="24">
        <v>-3.4416913999999999E-3</v>
      </c>
      <c r="F109" s="24">
        <v>0.16077614000000001</v>
      </c>
      <c r="G109" s="24">
        <v>0.10581636</v>
      </c>
      <c r="H109" s="24">
        <v>4.4475555E-2</v>
      </c>
      <c r="I109" s="24">
        <v>3.4197926999999996E-2</v>
      </c>
      <c r="J109" s="24">
        <v>0.10496425999999999</v>
      </c>
      <c r="K109" s="24">
        <v>7.7147245000000003E-2</v>
      </c>
      <c r="L109" s="24">
        <v>0.10727823</v>
      </c>
      <c r="M109" s="24">
        <v>9.2880959999999999E-2</v>
      </c>
      <c r="N109" s="24">
        <v>0.10960805999999999</v>
      </c>
      <c r="O109" s="24">
        <v>4.2730569999999996E-2</v>
      </c>
      <c r="P109" s="24">
        <v>5.9948920000000003E-2</v>
      </c>
      <c r="Q109" s="24">
        <v>2.4571418999999997E-2</v>
      </c>
      <c r="R109" s="24">
        <v>2.3496031999999997E-2</v>
      </c>
      <c r="S109" s="24">
        <v>-2.9671907000000001E-2</v>
      </c>
      <c r="T109" s="24">
        <v>7.4799420000000005E-2</v>
      </c>
      <c r="U109" s="24">
        <v>4.1272520000000007E-2</v>
      </c>
      <c r="V109" s="24">
        <v>0.12517357000000001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45063</v>
      </c>
      <c r="B110" s="24">
        <v>-6.3917216999999998E-2</v>
      </c>
      <c r="C110" s="24">
        <v>1.4596105E-2</v>
      </c>
      <c r="D110" s="24">
        <v>-1.4249802000000001E-2</v>
      </c>
      <c r="E110" s="24">
        <v>1.4198064999999999E-2</v>
      </c>
      <c r="F110" s="24">
        <v>5.7910440000000001E-2</v>
      </c>
      <c r="G110" s="24">
        <v>-2.7566492999999997E-2</v>
      </c>
      <c r="H110" s="24">
        <v>-3.1824230000000002E-2</v>
      </c>
      <c r="I110" s="24">
        <v>6.6578389999999996E-4</v>
      </c>
      <c r="J110" s="24">
        <v>3.3653854999999996E-2</v>
      </c>
      <c r="K110" s="24">
        <v>-3.3423543E-2</v>
      </c>
      <c r="L110" s="24">
        <v>2.6703237999999997E-2</v>
      </c>
      <c r="M110" s="24">
        <v>-7.7282310000000007E-2</v>
      </c>
      <c r="N110" s="24">
        <v>1.1566162E-2</v>
      </c>
      <c r="O110" s="24">
        <v>3.0234814000000002E-2</v>
      </c>
      <c r="P110" s="24">
        <v>-5.2146076999999999E-2</v>
      </c>
      <c r="Q110" s="24">
        <v>8.7562680000000004E-2</v>
      </c>
      <c r="R110" s="24">
        <v>-4.8531350000000001E-2</v>
      </c>
      <c r="S110" s="24">
        <v>-9.7324259999999996E-2</v>
      </c>
      <c r="T110" s="24">
        <v>-5.1305294000000001E-3</v>
      </c>
      <c r="U110" s="24">
        <v>1.8992662E-2</v>
      </c>
      <c r="V110" s="24">
        <v>1.9486903999999999E-2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45093</v>
      </c>
      <c r="B111" s="24">
        <v>-2.1657407000000004E-2</v>
      </c>
      <c r="C111" s="24">
        <v>2.0731807000000001E-2</v>
      </c>
      <c r="D111" s="24">
        <v>7.2799919999999999E-3</v>
      </c>
      <c r="E111" s="24">
        <v>-1.6629636E-2</v>
      </c>
      <c r="F111" s="24">
        <v>9.0857869999999993E-2</v>
      </c>
      <c r="G111" s="24">
        <v>4.8859595999999998E-2</v>
      </c>
      <c r="H111" s="24">
        <v>-4.0827455999999998E-2</v>
      </c>
      <c r="I111" s="24">
        <v>7.4517609999999998E-2</v>
      </c>
      <c r="J111" s="24">
        <v>3.5677075000000003E-2</v>
      </c>
      <c r="K111" s="24">
        <v>9.4681379999999996E-2</v>
      </c>
      <c r="L111" s="24">
        <v>0.1041441</v>
      </c>
      <c r="M111" s="24">
        <v>8.7630159999999999E-2</v>
      </c>
      <c r="N111" s="24">
        <v>0.13998758</v>
      </c>
      <c r="O111" s="24">
        <v>4.8061730000000004E-2</v>
      </c>
      <c r="P111" s="24">
        <v>1.7650604E-2</v>
      </c>
      <c r="Q111" s="24">
        <v>-3.4813702000000002E-2</v>
      </c>
      <c r="R111" s="24">
        <v>2.4068474999999999E-2</v>
      </c>
      <c r="S111" s="24">
        <v>-1.0933638000000001E-2</v>
      </c>
      <c r="T111" s="24">
        <v>2.0215510999999999E-2</v>
      </c>
      <c r="U111" s="24">
        <v>6.4019439999999997E-2</v>
      </c>
      <c r="V111" s="24">
        <v>2.6319146000000002E-2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45124</v>
      </c>
      <c r="B112" s="24">
        <v>-1.8706917999999999E-2</v>
      </c>
      <c r="C112" s="24">
        <v>5.0102234000000002E-2</v>
      </c>
      <c r="D112" s="24">
        <v>2.0249963000000003E-2</v>
      </c>
      <c r="E112" s="24">
        <v>5.0623060000000004E-2</v>
      </c>
      <c r="F112" s="24">
        <v>7.656491E-2</v>
      </c>
      <c r="G112" s="24">
        <v>3.5941481999999997E-2</v>
      </c>
      <c r="H112" s="24">
        <v>3.1941055999999995E-2</v>
      </c>
      <c r="I112" s="24">
        <v>1.0732770000000001E-2</v>
      </c>
      <c r="J112" s="24">
        <v>-3.432095E-3</v>
      </c>
      <c r="K112" s="24">
        <v>1.59446E-2</v>
      </c>
      <c r="L112" s="24">
        <v>3.0946732000000003E-4</v>
      </c>
      <c r="M112" s="24">
        <v>1.0414124E-2</v>
      </c>
      <c r="N112" s="24">
        <v>6.0952187000000005E-2</v>
      </c>
      <c r="O112" s="24">
        <v>3.3155560000000001E-2</v>
      </c>
      <c r="P112" s="24">
        <v>-2.6448309999999999E-2</v>
      </c>
      <c r="Q112" s="24">
        <v>-1.1595845E-2</v>
      </c>
      <c r="R112" s="24">
        <v>-1.9635856E-2</v>
      </c>
      <c r="S112" s="24">
        <v>7.8812720000000003E-2</v>
      </c>
      <c r="T112" s="24">
        <v>3.9835215E-2</v>
      </c>
      <c r="U112" s="24">
        <v>7.2734237000000007E-2</v>
      </c>
      <c r="V112" s="24">
        <v>1.2881755999999999E-2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45155</v>
      </c>
      <c r="B113" s="24">
        <v>-3.277588E-2</v>
      </c>
      <c r="C113" s="24">
        <v>-7.854593E-2</v>
      </c>
      <c r="D113" s="24">
        <v>-3.9695978E-2</v>
      </c>
      <c r="E113" s="24">
        <v>-7.7464820000000004E-2</v>
      </c>
      <c r="F113" s="24">
        <v>-8.2892840000000009E-2</v>
      </c>
      <c r="G113" s="24">
        <v>-3.4080446E-2</v>
      </c>
      <c r="H113" s="24">
        <v>-6.190419E-3</v>
      </c>
      <c r="I113" s="24">
        <v>-7.7802777000000004E-2</v>
      </c>
      <c r="J113" s="24">
        <v>-3.6474645E-2</v>
      </c>
      <c r="K113" s="24">
        <v>-9.9496599999999991E-2</v>
      </c>
      <c r="L113" s="24">
        <v>-6.2171399999999995E-2</v>
      </c>
      <c r="M113" s="24">
        <v>-9.1122040000000001E-2</v>
      </c>
      <c r="N113" s="24">
        <v>-5.0886630000000002E-2</v>
      </c>
      <c r="O113" s="24">
        <v>-3.0520678000000002E-2</v>
      </c>
      <c r="P113" s="24">
        <v>-4.3122052999999994E-2</v>
      </c>
      <c r="Q113" s="24">
        <v>3.2402277E-2</v>
      </c>
      <c r="R113" s="24">
        <v>2.6226044E-5</v>
      </c>
      <c r="S113" s="24">
        <v>0.13851988000000001</v>
      </c>
      <c r="T113" s="24">
        <v>-1.3870537E-2</v>
      </c>
      <c r="U113" s="24">
        <v>7.2772383999999996E-2</v>
      </c>
      <c r="V113" s="24">
        <v>-4.4983505999999999E-2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45184</v>
      </c>
      <c r="B114" s="24">
        <v>-2.7662515999999998E-2</v>
      </c>
      <c r="C114" s="24">
        <v>-4.0507197000000002E-2</v>
      </c>
      <c r="D114" s="24">
        <v>1.3192892E-3</v>
      </c>
      <c r="E114" s="24">
        <v>-3.0132592E-2</v>
      </c>
      <c r="F114" s="24">
        <v>-6.9950159999999997E-2</v>
      </c>
      <c r="G114" s="24">
        <v>6.3350200000000002E-3</v>
      </c>
      <c r="H114" s="24">
        <v>1.4374613999999999E-2</v>
      </c>
      <c r="I114" s="24">
        <v>1.9043445999999999E-2</v>
      </c>
      <c r="J114" s="24">
        <v>-2.6645004999999999E-2</v>
      </c>
      <c r="K114" s="24">
        <v>3.7816524999999997E-2</v>
      </c>
      <c r="L114" s="24">
        <v>6.3984156E-2</v>
      </c>
      <c r="M114" s="24">
        <v>-5.670011E-3</v>
      </c>
      <c r="N114" s="24">
        <v>-5.0094724E-2</v>
      </c>
      <c r="O114" s="24">
        <v>4.4444440000000002E-2</v>
      </c>
      <c r="P114" s="24">
        <v>-3.6052465000000001E-3</v>
      </c>
      <c r="Q114" s="24">
        <v>-4.7618985000000003E-2</v>
      </c>
      <c r="R114" s="24">
        <v>8.6472033999999993E-3</v>
      </c>
      <c r="S114" s="24">
        <v>4.1666626999999998E-2</v>
      </c>
      <c r="T114" s="24">
        <v>1.6744851999999998E-2</v>
      </c>
      <c r="U114" s="24">
        <v>-1.0589003999999999E-2</v>
      </c>
      <c r="V114" s="24">
        <v>-2.145499E-2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45216</v>
      </c>
      <c r="B115" s="24">
        <v>-2.5248944999999998E-2</v>
      </c>
      <c r="C115" s="24">
        <v>-6.4610899999999999E-2</v>
      </c>
      <c r="D115" s="24">
        <v>-5.0944209999999997E-2</v>
      </c>
      <c r="E115" s="24">
        <v>2.6097775E-2</v>
      </c>
      <c r="F115" s="24">
        <v>0.11380280000000001</v>
      </c>
      <c r="G115" s="24">
        <v>-7.2942199999999999E-2</v>
      </c>
      <c r="H115" s="24">
        <v>-1.4643311999999999E-2</v>
      </c>
      <c r="I115" s="24">
        <v>-1.6514599000000001E-2</v>
      </c>
      <c r="J115" s="24">
        <v>-7.6614914000000006E-2</v>
      </c>
      <c r="K115" s="24">
        <v>-6.4638734000000003E-2</v>
      </c>
      <c r="L115" s="24">
        <v>-5.021697E-2</v>
      </c>
      <c r="M115" s="24">
        <v>1.1145591999999999E-2</v>
      </c>
      <c r="N115" s="24">
        <v>-5.9578122999999997E-2</v>
      </c>
      <c r="O115" s="24">
        <v>-7.7570677000000001E-3</v>
      </c>
      <c r="P115" s="24">
        <v>-2.804166E-2</v>
      </c>
      <c r="Q115" s="24">
        <v>-3.2954514000000004E-2</v>
      </c>
      <c r="R115" s="24">
        <v>-7.044607E-2</v>
      </c>
      <c r="S115" s="24">
        <v>-1.5200019E-2</v>
      </c>
      <c r="T115" s="24">
        <v>-5.0724688000000004E-2</v>
      </c>
      <c r="U115" s="24">
        <v>-0.1210702</v>
      </c>
      <c r="V115" s="24">
        <v>-3.9566517000000002E-2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45247</v>
      </c>
      <c r="B116" s="24">
        <v>8.1211330000000009E-3</v>
      </c>
      <c r="C116" s="24">
        <v>2.1978019999999997E-2</v>
      </c>
      <c r="D116" s="24">
        <v>9.2542170000000008E-4</v>
      </c>
      <c r="E116" s="24">
        <v>6.8631169999999993E-3</v>
      </c>
      <c r="F116" s="24">
        <v>9.1552849999999991E-2</v>
      </c>
      <c r="G116" s="24">
        <v>4.6616673000000004E-2</v>
      </c>
      <c r="H116" s="24">
        <v>2.3489952000000001E-2</v>
      </c>
      <c r="I116" s="24">
        <v>5.6783080000000007E-2</v>
      </c>
      <c r="J116" s="24">
        <v>0.12237894000000001</v>
      </c>
      <c r="K116" s="24">
        <v>5.4369925999999999E-2</v>
      </c>
      <c r="L116" s="24">
        <v>9.3015785000000004E-2</v>
      </c>
      <c r="M116" s="24">
        <v>3.4093856999999998E-2</v>
      </c>
      <c r="N116" s="24">
        <v>0.11730824999999999</v>
      </c>
      <c r="O116" s="24">
        <v>6.1424970000000002E-3</v>
      </c>
      <c r="P116" s="24">
        <v>6.747365E-3</v>
      </c>
      <c r="Q116" s="24">
        <v>3.5840153999999999E-2</v>
      </c>
      <c r="R116" s="24">
        <v>-1.2292445000000001E-2</v>
      </c>
      <c r="S116" s="24">
        <v>-4.7928513999999998E-2</v>
      </c>
      <c r="T116" s="24">
        <v>4.1637779999999999E-2</v>
      </c>
      <c r="U116" s="24">
        <v>-2.2831559000000001E-3</v>
      </c>
      <c r="V116" s="24">
        <v>4.1721344E-2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45275</v>
      </c>
      <c r="B117" s="24">
        <v>-4.8225699999999996E-2</v>
      </c>
      <c r="C117" s="24">
        <v>9.7542170000000011E-2</v>
      </c>
      <c r="D117" s="24">
        <v>1.2482643E-2</v>
      </c>
      <c r="E117" s="24">
        <v>3.1275034E-2</v>
      </c>
      <c r="F117" s="24">
        <v>5.2363276E-2</v>
      </c>
      <c r="G117" s="24">
        <v>0.10110617</v>
      </c>
      <c r="H117" s="24">
        <v>0</v>
      </c>
      <c r="I117" s="24">
        <v>3.4915327999999995E-2</v>
      </c>
      <c r="J117" s="24">
        <v>9.0513709999999997E-2</v>
      </c>
      <c r="K117" s="24">
        <v>2.7148604E-2</v>
      </c>
      <c r="L117" s="24">
        <v>3.2845616000000001E-2</v>
      </c>
      <c r="M117" s="24">
        <v>3.6936045000000001E-2</v>
      </c>
      <c r="N117" s="24">
        <v>7.327676E-3</v>
      </c>
      <c r="O117" s="24">
        <v>7.2261094999999997E-2</v>
      </c>
      <c r="P117" s="24">
        <v>-4.7839165000000003E-2</v>
      </c>
      <c r="Q117" s="24">
        <v>-2.3823023000000002E-2</v>
      </c>
      <c r="R117" s="24">
        <v>-1.7481506000000001E-2</v>
      </c>
      <c r="S117" s="24">
        <v>-4.2662619999999998E-3</v>
      </c>
      <c r="T117" s="24">
        <v>-2.9980004000000001E-2</v>
      </c>
      <c r="U117" s="24">
        <v>2.2883414999999999E-3</v>
      </c>
      <c r="V117" s="24">
        <v>4.3073059999999996E-2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45308</v>
      </c>
      <c r="B118" s="24">
        <v>-5.1403819999999996E-2</v>
      </c>
      <c r="C118" s="24">
        <v>-0.10766184000000001</v>
      </c>
      <c r="D118" s="24">
        <v>1.8671393000000001E-2</v>
      </c>
      <c r="E118" s="24">
        <v>2.9379605999999999E-2</v>
      </c>
      <c r="F118" s="24">
        <v>-6.8660854999999993E-2</v>
      </c>
      <c r="G118" s="24">
        <v>9.1779230000000006E-4</v>
      </c>
      <c r="H118" s="24">
        <v>-1.3914704E-3</v>
      </c>
      <c r="I118" s="24">
        <v>-3.5565137999999996E-2</v>
      </c>
      <c r="J118" s="24">
        <v>-4.5753479999999999E-2</v>
      </c>
      <c r="K118" s="24">
        <v>-7.7839080000000005E-2</v>
      </c>
      <c r="L118" s="24">
        <v>-4.2945146999999999E-3</v>
      </c>
      <c r="M118" s="24">
        <v>-9.6682070000000009E-2</v>
      </c>
      <c r="N118" s="24">
        <v>4.6638726999999998E-2</v>
      </c>
      <c r="O118" s="24">
        <v>1.0973096E-2</v>
      </c>
      <c r="P118" s="24">
        <v>-8.4190249999999994E-2</v>
      </c>
      <c r="Q118" s="24">
        <v>2.2080302E-2</v>
      </c>
      <c r="R118" s="24">
        <v>-7.4620839999999999E-3</v>
      </c>
      <c r="S118" s="24">
        <v>-2.2596120000000001E-2</v>
      </c>
      <c r="T118" s="24">
        <v>4.1787029999999996E-2</v>
      </c>
      <c r="U118" s="24">
        <v>1.3476491E-2</v>
      </c>
      <c r="V118" s="24">
        <v>4.0924550000000004E-2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45338</v>
      </c>
      <c r="B119" s="24">
        <v>5.9290170000000003E-2</v>
      </c>
      <c r="C119" s="24">
        <v>9.4711780000000002E-3</v>
      </c>
      <c r="D119" s="24">
        <v>2.7564406E-2</v>
      </c>
      <c r="E119" s="24">
        <v>4.8743366999999996E-2</v>
      </c>
      <c r="F119" s="24">
        <v>0.10121655</v>
      </c>
      <c r="G119" s="24">
        <v>5.7273865E-2</v>
      </c>
      <c r="H119" s="24">
        <v>2.1479607000000001E-2</v>
      </c>
      <c r="I119" s="24">
        <v>8.8311670000000009E-2</v>
      </c>
      <c r="J119" s="24">
        <v>5.7677269999999996E-2</v>
      </c>
      <c r="K119" s="24">
        <v>0.11712503</v>
      </c>
      <c r="L119" s="24">
        <v>-3.9109588000000002E-3</v>
      </c>
      <c r="M119" s="24">
        <v>3.5905719000000003E-2</v>
      </c>
      <c r="N119" s="24">
        <v>4.8569082999999999E-2</v>
      </c>
      <c r="O119" s="24">
        <v>4.8535704999999998E-2</v>
      </c>
      <c r="P119" s="24">
        <v>5.4076076000000001E-2</v>
      </c>
      <c r="Q119" s="24">
        <v>-1.5918015999999999E-3</v>
      </c>
      <c r="R119" s="24">
        <v>4.0705204000000004E-3</v>
      </c>
      <c r="S119" s="24">
        <v>0.13496743999999999</v>
      </c>
      <c r="T119" s="24">
        <v>-9.2899202999999989E-3</v>
      </c>
      <c r="U119" s="24">
        <v>4.2755365000000004E-2</v>
      </c>
      <c r="V119" s="24">
        <v>4.7484755999999996E-2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45366</v>
      </c>
      <c r="B120" s="24">
        <v>4.8876642999999997E-2</v>
      </c>
      <c r="C120" s="24">
        <v>6.2939762999999996E-2</v>
      </c>
      <c r="D120" s="24">
        <v>-1.3192892E-3</v>
      </c>
      <c r="E120" s="24">
        <v>-5.8097840000000001E-3</v>
      </c>
      <c r="F120" s="24">
        <v>1.9885181999999998E-2</v>
      </c>
      <c r="G120" s="24">
        <v>0.11696792</v>
      </c>
      <c r="H120" s="24">
        <v>3.3177614000000001E-2</v>
      </c>
      <c r="I120" s="24">
        <v>4.8383594000000002E-2</v>
      </c>
      <c r="J120" s="24">
        <v>-5.2006839999999997E-3</v>
      </c>
      <c r="K120" s="24">
        <v>2.1810174000000002E-2</v>
      </c>
      <c r="L120" s="24">
        <v>-3.0806422000000003E-2</v>
      </c>
      <c r="M120" s="24">
        <v>-8.794606E-3</v>
      </c>
      <c r="N120" s="24">
        <v>9.2639923000000009E-3</v>
      </c>
      <c r="O120" s="24">
        <v>-1.3281226E-2</v>
      </c>
      <c r="P120" s="24">
        <v>3.2482505000000002E-2</v>
      </c>
      <c r="Q120" s="24">
        <v>2.3915289999999999E-2</v>
      </c>
      <c r="R120" s="24">
        <v>-1.6587973E-4</v>
      </c>
      <c r="S120" s="24">
        <v>-8.8732780000000011E-2</v>
      </c>
      <c r="T120" s="24">
        <v>-1.8754244E-2</v>
      </c>
      <c r="U120" s="24">
        <v>2.6575565000000002E-2</v>
      </c>
      <c r="V120" s="24">
        <v>-1.5708804000000001E-3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45399</v>
      </c>
      <c r="B121" s="24">
        <v>-9.3949439999999988E-3</v>
      </c>
      <c r="C121" s="24">
        <v>-4.7811747000000002E-2</v>
      </c>
      <c r="D121" s="24">
        <v>-8.4103949999999997E-2</v>
      </c>
      <c r="E121" s="24">
        <v>-9.2037919999999995E-2</v>
      </c>
      <c r="F121" s="24">
        <v>-6.9323780000000003E-3</v>
      </c>
      <c r="G121" s="24">
        <v>6.0980319999999998E-3</v>
      </c>
      <c r="H121" s="24">
        <v>-2.6684760000000002E-2</v>
      </c>
      <c r="I121" s="24">
        <v>-3.0629158E-2</v>
      </c>
      <c r="J121" s="24">
        <v>-3.0321120999999999E-2</v>
      </c>
      <c r="K121" s="24">
        <v>-7.1809650000000003E-2</v>
      </c>
      <c r="L121" s="24">
        <v>-5.9831740000000001E-2</v>
      </c>
      <c r="M121" s="24">
        <v>-2.6088953000000004E-4</v>
      </c>
      <c r="N121" s="24">
        <v>-5.8794440000000003E-2</v>
      </c>
      <c r="O121" s="24">
        <v>8.9074372999999995E-3</v>
      </c>
      <c r="P121" s="24">
        <v>-2.5218427000000002E-2</v>
      </c>
      <c r="Q121" s="24">
        <v>-3.1809628E-2</v>
      </c>
      <c r="R121" s="24">
        <v>-1.3780354999999999E-2</v>
      </c>
      <c r="S121" s="24">
        <v>7.7098845999999999E-2</v>
      </c>
      <c r="T121" s="24">
        <v>-1.0238886000000001E-2</v>
      </c>
      <c r="U121" s="24">
        <v>-0.10355032</v>
      </c>
      <c r="V121" s="24">
        <v>-3.1243026E-2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45429</v>
      </c>
      <c r="B122" s="24">
        <v>4.1729809999999999E-2</v>
      </c>
      <c r="C122" s="24">
        <v>0.12900734</v>
      </c>
      <c r="D122" s="24">
        <v>2.4038434000000001E-2</v>
      </c>
      <c r="E122" s="24">
        <v>4.2638780000000001E-2</v>
      </c>
      <c r="F122" s="24">
        <v>0.12870860000000001</v>
      </c>
      <c r="G122" s="24">
        <v>0.11932337</v>
      </c>
      <c r="H122" s="24">
        <v>8.178436E-2</v>
      </c>
      <c r="I122" s="24">
        <v>8.838594000000001E-2</v>
      </c>
      <c r="J122" s="24">
        <v>6.2230470000000003E-2</v>
      </c>
      <c r="K122" s="24">
        <v>7.5229882999999997E-2</v>
      </c>
      <c r="L122" s="24">
        <v>5.2369950000000005E-2</v>
      </c>
      <c r="M122" s="24">
        <v>0.14565384000000001</v>
      </c>
      <c r="N122" s="24">
        <v>0.13099633999999999</v>
      </c>
      <c r="O122" s="24">
        <v>3.9238809999999999E-2</v>
      </c>
      <c r="P122" s="24">
        <v>0.21516382000000001</v>
      </c>
      <c r="Q122" s="24">
        <v>5.7438610000000003E-3</v>
      </c>
      <c r="R122" s="24">
        <v>1.1514902E-2</v>
      </c>
      <c r="S122" s="24">
        <v>0.14395547</v>
      </c>
      <c r="T122" s="24">
        <v>-8.2758664999999995E-3</v>
      </c>
      <c r="U122" s="24">
        <v>6.8481803000000008E-2</v>
      </c>
      <c r="V122" s="24">
        <v>-1.2760997000000001E-2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0.16064394000000001</v>
      </c>
      <c r="C126" s="24" cm="1">
        <f t="array" ref="C126">MAX(_xlfn._xlws.FILTER(C1:C122, ISNUMBER(C1:C122)))</f>
        <v>0.16143834999999998</v>
      </c>
      <c r="D126" s="24" cm="1">
        <f t="array" ref="D126">MAX(_xlfn._xlws.FILTER(D1:D122, ISNUMBER(D1:D122)))</f>
        <v>0.21154105999999998</v>
      </c>
      <c r="E126" s="24" cm="1">
        <f t="array" ref="E126">MAX(_xlfn._xlws.FILTER(E1:E122, ISNUMBER(E1:E122)))</f>
        <v>0.19323301000000001</v>
      </c>
      <c r="F126" s="24" cm="1">
        <f t="array" ref="F126">MAX(_xlfn._xlws.FILTER(F1:F122, ISNUMBER(F1:F122)))</f>
        <v>0.29129660000000002</v>
      </c>
      <c r="G126" s="24" cm="1">
        <f t="array" ref="G126">MAX(_xlfn._xlws.FILTER(G1:G122, ISNUMBER(G1:G122)))</f>
        <v>0.20391964000000001</v>
      </c>
      <c r="H126" s="24" cm="1">
        <f t="array" ref="H126">MAX(_xlfn._xlws.FILTER(H1:H122, ISNUMBER(H1:H122)))</f>
        <v>0.11838435999999999</v>
      </c>
      <c r="I126" s="24" cm="1">
        <f t="array" ref="I126">MAX(_xlfn._xlws.FILTER(I1:I122, ISNUMBER(I1:I122)))</f>
        <v>0.14104366000000002</v>
      </c>
      <c r="J126" s="24" cm="1">
        <f t="array" ref="J126">MAX(_xlfn._xlws.FILTER(J1:J122, ISNUMBER(J1:J122)))</f>
        <v>0.15513336</v>
      </c>
      <c r="K126" s="24" cm="1">
        <f t="array" ref="K126">MAX(_xlfn._xlws.FILTER(K1:K122, ISNUMBER(K1:K122)))</f>
        <v>0.15070127999999999</v>
      </c>
      <c r="L126" s="24" cm="1">
        <f t="array" ref="L126">MAX(_xlfn._xlws.FILTER(L1:L122, ISNUMBER(L1:L122)))</f>
        <v>0.35462547</v>
      </c>
      <c r="M126" s="24" cm="1">
        <f t="array" ref="M126">MAX(_xlfn._xlws.FILTER(M1:M122, ISNUMBER(M1:M122)))</f>
        <v>0.20440017999999999</v>
      </c>
      <c r="N126" s="24" cm="1">
        <f t="array" ref="N126">MAX(_xlfn._xlws.FILTER(N1:N122, ISNUMBER(N1:N122)))</f>
        <v>0.18839251999999998</v>
      </c>
      <c r="O126" s="24" cm="1">
        <f t="array" ref="O126">MAX(_xlfn._xlws.FILTER(O1:O122, ISNUMBER(O1:O122)))</f>
        <v>0.12656425999999998</v>
      </c>
      <c r="P126" s="24" cm="1">
        <f t="array" ref="P126">MAX(_xlfn._xlws.FILTER(P1:P122, ISNUMBER(P1:P122)))</f>
        <v>0.21516382000000001</v>
      </c>
      <c r="Q126" s="24" cm="1">
        <f t="array" ref="Q126">MAX(_xlfn._xlws.FILTER(Q1:Q122, ISNUMBER(Q1:Q122)))</f>
        <v>0.17725922</v>
      </c>
      <c r="R126" s="24" cm="1">
        <f t="array" ref="R126">MAX(_xlfn._xlws.FILTER(R1:R122, ISNUMBER(R1:R122)))</f>
        <v>0.19713665</v>
      </c>
      <c r="S126" s="24" cm="1">
        <f t="array" ref="S126">MAX(_xlfn._xlws.FILTER(S1:S122, ISNUMBER(S1:S122)))</f>
        <v>0.20923435000000001</v>
      </c>
      <c r="T126" s="24" cm="1">
        <f t="array" ref="T126">MAX(_xlfn._xlws.FILTER(T1:T122, ISNUMBER(T1:T122)))</f>
        <v>0.16840183</v>
      </c>
      <c r="U126" s="24" cm="1">
        <f t="array" ref="U126">MAX(_xlfn._xlws.FILTER(U1:U122, ISNUMBER(U1:U122)))</f>
        <v>0.14485979000000002</v>
      </c>
      <c r="V126" s="24" cm="1">
        <f t="array" ref="V126">MAX(_xlfn._xlws.FILTER(V1:V122, ISNUMBER(V1:V122)))</f>
        <v>0.15922296999999999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-0.15867233</v>
      </c>
      <c r="C127" s="24" cm="1">
        <f t="array" ref="C127">MIN(_xlfn._xlws.FILTER(C2:C122, ISNUMBER(C2:C122)))</f>
        <v>-0.32265300000000002</v>
      </c>
      <c r="D127" s="24" cm="1">
        <f t="array" ref="D127">MIN(_xlfn._xlws.FILTER(D2:D122, ISNUMBER(D2:D122)))</f>
        <v>-0.33167289999999999</v>
      </c>
      <c r="E127" s="24" cm="1">
        <f t="array" ref="E127">MIN(_xlfn._xlws.FILTER(E2:E122, ISNUMBER(E2:E122)))</f>
        <v>-0.33437201999999999</v>
      </c>
      <c r="F127" s="24" cm="1">
        <f t="array" ref="F127">MIN(_xlfn._xlws.FILTER(F2:F122, ISNUMBER(F2:F122)))</f>
        <v>-0.32538497999999999</v>
      </c>
      <c r="G127" s="24" cm="1">
        <f t="array" ref="G127">MIN(_xlfn._xlws.FILTER(G2:G122, ISNUMBER(G2:G122)))</f>
        <v>-0.2976569</v>
      </c>
      <c r="H127" s="24" cm="1">
        <f t="array" ref="H127">MIN(_xlfn._xlws.FILTER(H2:H122, ISNUMBER(H2:H122)))</f>
        <v>-0.20332718</v>
      </c>
      <c r="I127" s="24" cm="1">
        <f t="array" ref="I127">MIN(_xlfn._xlws.FILTER(I2:I122, ISNUMBER(I2:I122)))</f>
        <v>-0.19642852999999999</v>
      </c>
      <c r="J127" s="24" cm="1">
        <f t="array" ref="J127">MIN(_xlfn._xlws.FILTER(J2:J122, ISNUMBER(J2:J122)))</f>
        <v>-0.34206665000000003</v>
      </c>
      <c r="K127" s="24" cm="1">
        <f t="array" ref="K127">MIN(_xlfn._xlws.FILTER(K2:K122, ISNUMBER(K2:K122)))</f>
        <v>-0.27701723</v>
      </c>
      <c r="L127" s="24" cm="1">
        <f t="array" ref="L127">MIN(_xlfn._xlws.FILTER(L2:L122, ISNUMBER(L2:L122)))</f>
        <v>-0.42316467000000002</v>
      </c>
      <c r="M127" s="24" cm="1">
        <f t="array" ref="M127">MIN(_xlfn._xlws.FILTER(M2:M122, ISNUMBER(M2:M122)))</f>
        <v>-0.34488660000000004</v>
      </c>
      <c r="N127" s="24" cm="1">
        <f t="array" ref="N127">MIN(_xlfn._xlws.FILTER(N2:N122, ISNUMBER(N2:N122)))</f>
        <v>-0.44967883999999997</v>
      </c>
      <c r="O127" s="24" cm="1">
        <f t="array" ref="O127">MIN(_xlfn._xlws.FILTER(O2:O122, ISNUMBER(O2:O122)))</f>
        <v>-0.25007121999999998</v>
      </c>
      <c r="P127" s="24" cm="1">
        <f t="array" ref="P127">MIN(_xlfn._xlws.FILTER(P2:P122, ISNUMBER(P2:P122)))</f>
        <v>-0.16124922000000003</v>
      </c>
      <c r="Q127" s="24" cm="1">
        <f t="array" ref="Q127">MIN(_xlfn._xlws.FILTER(Q2:Q122, ISNUMBER(Q2:Q122)))</f>
        <v>-0.15823756999999999</v>
      </c>
      <c r="R127" s="24" cm="1">
        <f t="array" ref="R127">MIN(_xlfn._xlws.FILTER(R2:R122, ISNUMBER(R2:R122)))</f>
        <v>-0.32219999999999999</v>
      </c>
      <c r="S127" s="24" cm="1">
        <f t="array" ref="S127">MIN(_xlfn._xlws.FILTER(S2:S122, ISNUMBER(S2:S122)))</f>
        <v>-0.29573392999999998</v>
      </c>
      <c r="T127" s="24" cm="1">
        <f t="array" ref="T127">MIN(_xlfn._xlws.FILTER(T2:T122, ISNUMBER(T2:T122)))</f>
        <v>-0.31896554999999999</v>
      </c>
      <c r="U127" s="24" cm="1">
        <f t="array" ref="U127">MIN(_xlfn._xlws.FILTER(U2:U122, ISNUMBER(U2:U122)))</f>
        <v>-0.29927968999999999</v>
      </c>
      <c r="V127" s="24" cm="1">
        <f t="array" ref="V127">MIN(_xlfn._xlws.FILTER(V2:V122, ISNUMBER(V2:V122)))</f>
        <v>-0.19303137000000001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10</v>
      </c>
      <c r="C129">
        <f>COUNTIF(C2:C122, "&lt;"&amp;Assumption!$E$50)</f>
        <v>26</v>
      </c>
      <c r="D129">
        <f>COUNTIF(D2:D122, "&lt;"&amp;Assumption!$E$50)</f>
        <v>19</v>
      </c>
      <c r="E129">
        <f>COUNTIF(E2:E122, "&lt;"&amp;Assumption!$E$50)</f>
        <v>23</v>
      </c>
      <c r="F129">
        <f>COUNTIF(F2:F122, "&lt;"&amp;Assumption!$E$50)</f>
        <v>33</v>
      </c>
      <c r="G129">
        <f>COUNTIF(G2:G122, "&lt;"&amp;Assumption!$E$50)</f>
        <v>23</v>
      </c>
      <c r="H129">
        <f>COUNTIF(H2:H122, "&lt;"&amp;Assumption!$E$50)</f>
        <v>15</v>
      </c>
      <c r="I129">
        <f>COUNTIF(I2:I122, "&lt;"&amp;Assumption!$E$50)</f>
        <v>16</v>
      </c>
      <c r="J129">
        <f>COUNTIF(J2:J122, "&lt;"&amp;Assumption!$E$50)</f>
        <v>16</v>
      </c>
      <c r="K129">
        <f>COUNTIF(K2:K122, "&lt;"&amp;Assumption!$E$50)</f>
        <v>21</v>
      </c>
      <c r="L129">
        <f>COUNTIF(L2:L122, "&lt;"&amp;Assumption!$E$50)</f>
        <v>38</v>
      </c>
      <c r="M129">
        <f>COUNTIF(M2:M122, "&lt;"&amp;Assumption!$E$50)</f>
        <v>27</v>
      </c>
      <c r="N129">
        <f>COUNTIF(N2:N122, "&lt;"&amp;Assumption!$E$50)</f>
        <v>37</v>
      </c>
      <c r="O129">
        <f>COUNTIF(O2:O122, "&lt;"&amp;Assumption!$E$50)</f>
        <v>16</v>
      </c>
      <c r="P129">
        <f>COUNTIF(P2:P122, "&lt;"&amp;Assumption!$E$50)</f>
        <v>24</v>
      </c>
      <c r="Q129">
        <f>COUNTIF(Q2:Q122, "&lt;"&amp;Assumption!$E$50)</f>
        <v>20</v>
      </c>
      <c r="R129">
        <f>COUNTIF(R2:R122, "&lt;"&amp;Assumption!$E$50)</f>
        <v>6</v>
      </c>
      <c r="S129">
        <f>COUNTIF(S2:S122, "&lt;"&amp;Assumption!$E$50)</f>
        <v>33</v>
      </c>
      <c r="T129">
        <f>COUNTIF(T2:T122, "&lt;"&amp;Assumption!$E$50)</f>
        <v>19</v>
      </c>
      <c r="U129">
        <f>COUNTIF(U2:U122, "&lt;"&amp;Assumption!$E$50)</f>
        <v>25</v>
      </c>
      <c r="V129">
        <f>COUNTIF(V2:V122, "&lt;"&amp;Assumption!$E$50)</f>
        <v>17</v>
      </c>
    </row>
    <row r="130" spans="1:29" x14ac:dyDescent="0.35">
      <c r="A130" t="s">
        <v>86</v>
      </c>
      <c r="B130">
        <f>COUNT(B1:B122)</f>
        <v>95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120</v>
      </c>
      <c r="R130">
        <f t="shared" si="0"/>
        <v>121</v>
      </c>
      <c r="S130">
        <f t="shared" si="0"/>
        <v>121</v>
      </c>
      <c r="T130">
        <f t="shared" si="0"/>
        <v>120</v>
      </c>
      <c r="U130">
        <f t="shared" si="0"/>
        <v>121</v>
      </c>
      <c r="V130">
        <f t="shared" si="0"/>
        <v>104</v>
      </c>
    </row>
    <row r="132" spans="1:29" x14ac:dyDescent="0.35">
      <c r="A132" t="s">
        <v>88</v>
      </c>
      <c r="B132" s="9">
        <f t="shared" ref="B132:V132" si="1">B129/B130</f>
        <v>0.10526315789473684</v>
      </c>
      <c r="C132" s="9">
        <f t="shared" si="1"/>
        <v>0.21487603305785125</v>
      </c>
      <c r="D132" s="9">
        <f t="shared" si="1"/>
        <v>0.15702479338842976</v>
      </c>
      <c r="E132" s="9">
        <f t="shared" si="1"/>
        <v>0.19008264462809918</v>
      </c>
      <c r="F132" s="9">
        <f t="shared" si="1"/>
        <v>0.27272727272727271</v>
      </c>
      <c r="G132" s="9">
        <f t="shared" si="1"/>
        <v>0.19008264462809918</v>
      </c>
      <c r="H132" s="9">
        <f t="shared" si="1"/>
        <v>0.12396694214876033</v>
      </c>
      <c r="I132" s="9">
        <f t="shared" si="1"/>
        <v>0.13223140495867769</v>
      </c>
      <c r="J132" s="9">
        <f t="shared" si="1"/>
        <v>0.13223140495867769</v>
      </c>
      <c r="K132" s="9">
        <f t="shared" si="1"/>
        <v>0.17355371900826447</v>
      </c>
      <c r="L132" s="9">
        <f t="shared" si="1"/>
        <v>0.31404958677685951</v>
      </c>
      <c r="M132" s="9">
        <f t="shared" si="1"/>
        <v>0.2231404958677686</v>
      </c>
      <c r="N132" s="9">
        <f t="shared" si="1"/>
        <v>0.30578512396694213</v>
      </c>
      <c r="O132" s="9">
        <f t="shared" si="1"/>
        <v>0.13223140495867769</v>
      </c>
      <c r="P132" s="9">
        <f t="shared" si="1"/>
        <v>0.19834710743801653</v>
      </c>
      <c r="Q132" s="9">
        <f t="shared" si="1"/>
        <v>0.16666666666666666</v>
      </c>
      <c r="R132" s="9">
        <f t="shared" si="1"/>
        <v>4.9586776859504134E-2</v>
      </c>
      <c r="S132" s="9">
        <f t="shared" si="1"/>
        <v>0.27272727272727271</v>
      </c>
      <c r="T132" s="9">
        <f t="shared" si="1"/>
        <v>0.15833333333333333</v>
      </c>
      <c r="U132" s="9">
        <f t="shared" si="1"/>
        <v>0.20661157024793389</v>
      </c>
      <c r="V132" s="9">
        <f t="shared" si="1"/>
        <v>0.16346153846153846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0.76</v>
      </c>
      <c r="C134" s="9" cm="1">
        <f t="array" ref="C134">_xlfn.PERCENTRANK.EXC(_xlfn._xlws.FILTER(C2:C122, ISNUMBER(C2:C122)),C122)</f>
        <v>0.94199999999999995</v>
      </c>
      <c r="D134" s="9" cm="1">
        <f t="array" ref="D134">_xlfn.PERCENTRANK.EXC(_xlfn._xlws.FILTER(D2:D122, ISNUMBER(D2:D122)),D122)</f>
        <v>0.72899999999999998</v>
      </c>
      <c r="E134" s="9" cm="1">
        <f t="array" ref="E134">_xlfn.PERCENTRANK.EXC(_xlfn._xlws.FILTER(E2:E122, ISNUMBER(E2:E122)),E122)</f>
        <v>0.81899999999999995</v>
      </c>
      <c r="F134" s="9" cm="1">
        <f t="array" ref="F134">_xlfn.PERCENTRANK.EXC(_xlfn._xlws.FILTER(F2:F122, ISNUMBER(F2:F122)),F122)</f>
        <v>0.95</v>
      </c>
      <c r="G134" s="9" cm="1">
        <f t="array" ref="G134">_xlfn.PERCENTRANK.EXC(_xlfn._xlws.FILTER(G2:G122, ISNUMBER(G2:G122)),G122)</f>
        <v>0.91800000000000004</v>
      </c>
      <c r="H134" s="9" cm="1">
        <f t="array" ref="H134">_xlfn.PERCENTRANK.EXC(_xlfn._xlws.FILTER(H2:H122, ISNUMBER(H2:H122)),H122)</f>
        <v>0.95899999999999996</v>
      </c>
      <c r="I134" s="9" cm="1">
        <f t="array" ref="I134">_xlfn.PERCENTRANK.EXC(_xlfn._xlws.FILTER(I2:I122, ISNUMBER(I2:I122)),I122)</f>
        <v>0.93400000000000005</v>
      </c>
      <c r="J134" s="9" cm="1">
        <f t="array" ref="J134">_xlfn.PERCENTRANK.EXC(_xlfn._xlws.FILTER(J2:J122, ISNUMBER(J2:J122)),J122)</f>
        <v>0.83599999999999997</v>
      </c>
      <c r="K134" s="9" cm="1">
        <f t="array" ref="K134">_xlfn.PERCENTRANK.EXC(_xlfn._xlws.FILTER(K2:K122, ISNUMBER(K2:K122)),K122)</f>
        <v>0.877</v>
      </c>
      <c r="L134" s="9" cm="1">
        <f t="array" ref="L134">_xlfn.PERCENTRANK.EXC(_xlfn._xlws.FILTER(L2:L122, ISNUMBER(L2:L122)),L122)</f>
        <v>0.72099999999999997</v>
      </c>
      <c r="M134" s="9" cm="1">
        <f t="array" ref="M134">_xlfn.PERCENTRANK.EXC(_xlfn._xlws.FILTER(M2:M122, ISNUMBER(M2:M122)),M122)</f>
        <v>0.96699999999999997</v>
      </c>
      <c r="N134" s="9" cm="1">
        <f t="array" ref="N134">_xlfn.PERCENTRANK.EXC(_xlfn._xlws.FILTER(N2:N122, ISNUMBER(N2:N122)),N122)</f>
        <v>0.90100000000000002</v>
      </c>
      <c r="O134" s="9" cm="1">
        <f t="array" ref="O134">_xlfn.PERCENTRANK.EXC(_xlfn._xlws.FILTER(O2:O122, ISNUMBER(O2:O122)),O122)</f>
        <v>0.71299999999999997</v>
      </c>
      <c r="P134" s="9" cm="1">
        <f t="array" ref="P134">_xlfn.PERCENTRANK.EXC(_xlfn._xlws.FILTER(P2:P122, ISNUMBER(P2:P122)),P122)</f>
        <v>0.99099999999999999</v>
      </c>
      <c r="Q134" s="9" cm="1">
        <f t="array" ref="Q134">_xlfn.PERCENTRANK.EXC(_xlfn._xlws.FILTER(Q2:Q122, ISNUMBER(Q2:Q122)),Q122)</f>
        <v>0.48699999999999999</v>
      </c>
      <c r="R134" s="9" cm="1">
        <f t="array" ref="R134">_xlfn.PERCENTRANK.EXC(_xlfn._xlws.FILTER(R2:R122, ISNUMBER(R2:R122)),R122)</f>
        <v>0.63900000000000001</v>
      </c>
      <c r="S134" s="9" cm="1">
        <f t="array" ref="S134">_xlfn.PERCENTRANK.EXC(_xlfn._xlws.FILTER(S2:S122, ISNUMBER(S2:S122)),S122)</f>
        <v>0.94199999999999995</v>
      </c>
      <c r="T134" s="9" cm="1">
        <f t="array" ref="T134">_xlfn.PERCENTRANK.EXC(_xlfn._xlws.FILTER(T2:T122, ISNUMBER(T2:T122)),T122)</f>
        <v>0.438</v>
      </c>
      <c r="U134" s="9" cm="1">
        <f t="array" ref="U134">_xlfn.PERCENTRANK.EXC(_xlfn._xlws.FILTER(U2:U122, ISNUMBER(U2:U122)),U122)</f>
        <v>0.86</v>
      </c>
      <c r="V134" s="9" cm="1">
        <f t="array" ref="V134">_xlfn.PERCENTRANK.EXC(_xlfn._xlws.FILTER(V2:V122, ISNUMBER(V2:V122)),V122)</f>
        <v>0.314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0.22900000000000001</v>
      </c>
      <c r="C136" s="9" cm="1">
        <f t="array" ref="C136">_xlfn.PERCENTRANK.EXC(_xlfn._xlws.FILTER(C4:C125, ISNUMBER(C4:C125)),C113)</f>
        <v>0.108</v>
      </c>
      <c r="D136" s="9" cm="1">
        <f t="array" ref="D136">_xlfn.PERCENTRANK.EXC(_xlfn._xlws.FILTER(D4:D125, ISNUMBER(D4:D125)),D113)</f>
        <v>0.20799999999999999</v>
      </c>
      <c r="E136" s="9" cm="1">
        <f t="array" ref="E136">_xlfn.PERCENTRANK.EXC(_xlfn._xlws.FILTER(E4:E125, ISNUMBER(E4:E125)),E113)</f>
        <v>0.05</v>
      </c>
      <c r="F136" s="9" cm="1">
        <f t="array" ref="F136">_xlfn.PERCENTRANK.EXC(_xlfn._xlws.FILTER(F4:F125, ISNUMBER(F4:F125)),F113)</f>
        <v>0.14099999999999999</v>
      </c>
      <c r="G136" s="9" cm="1">
        <f t="array" ref="G136">_xlfn.PERCENTRANK.EXC(_xlfn._xlws.FILTER(G4:G125, ISNUMBER(G4:G125)),G113)</f>
        <v>0.25800000000000001</v>
      </c>
      <c r="H136" s="9" cm="1">
        <f t="array" ref="H136">_xlfn.PERCENTRANK.EXC(_xlfn._xlws.FILTER(H4:H125, ISNUMBER(H4:H125)),H113)</f>
        <v>0.441</v>
      </c>
      <c r="I136" s="9" cm="1">
        <f t="array" ref="I136">_xlfn.PERCENTRANK.EXC(_xlfn._xlws.FILTER(I4:I125, ISNUMBER(I4:I125)),I113)</f>
        <v>8.3000000000000004E-2</v>
      </c>
      <c r="J136" s="9" cm="1">
        <f t="array" ref="J136">_xlfn.PERCENTRANK.EXC(_xlfn._xlws.FILTER(J4:J125, ISNUMBER(J4:J125)),J113)</f>
        <v>0.22500000000000001</v>
      </c>
      <c r="K136" s="9" cm="1">
        <f t="array" ref="K136">_xlfn.PERCENTRANK.EXC(_xlfn._xlws.FILTER(K4:K125, ISNUMBER(K4:K125)),K113)</f>
        <v>0.05</v>
      </c>
      <c r="L136" s="9" cm="1">
        <f t="array" ref="L136">_xlfn.PERCENTRANK.EXC(_xlfn._xlws.FILTER(L4:L125, ISNUMBER(L4:L125)),L113)</f>
        <v>0.25</v>
      </c>
      <c r="M136" s="9" cm="1">
        <f t="array" ref="M136">_xlfn.PERCENTRANK.EXC(_xlfn._xlws.FILTER(M4:M125, ISNUMBER(M4:M125)),M113)</f>
        <v>0.108</v>
      </c>
      <c r="N136" s="9" cm="1">
        <f t="array" ref="N136">_xlfn.PERCENTRANK.EXC(_xlfn._xlws.FILTER(N4:N125, ISNUMBER(N4:N125)),N113)</f>
        <v>0.28299999999999997</v>
      </c>
      <c r="O136" s="9" cm="1">
        <f t="array" ref="O136">_xlfn.PERCENTRANK.EXC(_xlfn._xlws.FILTER(O4:O125, ISNUMBER(O4:O125)),O113)</f>
        <v>0.216</v>
      </c>
      <c r="P136" s="9" cm="1">
        <f t="array" ref="P136">_xlfn.PERCENTRANK.EXC(_xlfn._xlws.FILTER(P4:P125, ISNUMBER(P4:P125)),P113)</f>
        <v>0.24099999999999999</v>
      </c>
      <c r="Q136" s="9" cm="1">
        <f t="array" ref="Q136">_xlfn.PERCENTRANK.EXC(_xlfn._xlws.FILTER(Q4:Q125, ISNUMBER(Q4:Q125)),Q113)</f>
        <v>0.72499999999999998</v>
      </c>
      <c r="R136" s="9" cm="1">
        <f t="array" ref="R136">_xlfn.PERCENTRANK.EXC(_xlfn._xlws.FILTER(R4:R125, ISNUMBER(R4:R125)),R113)</f>
        <v>0.51600000000000001</v>
      </c>
      <c r="S136" s="9" cm="1">
        <f t="array" ref="S136">_xlfn.PERCENTRANK.EXC(_xlfn._xlws.FILTER(S4:S125, ISNUMBER(S4:S125)),S113)</f>
        <v>0.93300000000000005</v>
      </c>
      <c r="T136" s="9" cm="1">
        <f t="array" ref="T136">_xlfn.PERCENTRANK.EXC(_xlfn._xlws.FILTER(T4:T125, ISNUMBER(T4:T125)),T113)</f>
        <v>0.35799999999999998</v>
      </c>
      <c r="U136" s="9" cm="1">
        <f t="array" ref="U136">_xlfn.PERCENTRANK.EXC(_xlfn._xlws.FILTER(U4:U125, ISNUMBER(U4:U125)),U113)</f>
        <v>0.90800000000000003</v>
      </c>
      <c r="V136" s="9" cm="1">
        <f t="array" ref="V136">_xlfn.PERCENTRANK.EXC(_xlfn._xlws.FILTER(V4:V125, ISNUMBER(V4:V125)),V113)</f>
        <v>0.19</v>
      </c>
    </row>
    <row r="138" spans="1:29" x14ac:dyDescent="0.35">
      <c r="A138" t="s">
        <v>855</v>
      </c>
      <c r="B138">
        <f>STDEV(B40:B122)</f>
        <v>5.6741307518528766E-2</v>
      </c>
      <c r="C138">
        <f t="shared" ref="C138:V138" si="2">STDEV(C40:C122)</f>
        <v>7.8785447538097048E-2</v>
      </c>
      <c r="D138">
        <f t="shared" si="2"/>
        <v>7.1422361978751819E-2</v>
      </c>
      <c r="E138">
        <f t="shared" si="2"/>
        <v>6.8051278785618965E-2</v>
      </c>
      <c r="F138">
        <f t="shared" si="2"/>
        <v>8.8933651981705025E-2</v>
      </c>
      <c r="G138">
        <f t="shared" si="2"/>
        <v>7.9556669632871432E-2</v>
      </c>
      <c r="H138">
        <f t="shared" si="2"/>
        <v>4.7024420721179197E-2</v>
      </c>
      <c r="I138">
        <f t="shared" si="2"/>
        <v>5.8377168091763965E-2</v>
      </c>
      <c r="J138">
        <f t="shared" si="2"/>
        <v>7.5943646576643237E-2</v>
      </c>
      <c r="K138">
        <f t="shared" si="2"/>
        <v>7.0499634250586835E-2</v>
      </c>
      <c r="L138">
        <f t="shared" si="2"/>
        <v>0.10247022318466677</v>
      </c>
      <c r="M138">
        <f t="shared" si="2"/>
        <v>7.9111145157605853E-2</v>
      </c>
      <c r="N138">
        <f t="shared" si="2"/>
        <v>9.2963530229168839E-2</v>
      </c>
      <c r="O138">
        <f t="shared" si="2"/>
        <v>5.3473000536501253E-2</v>
      </c>
      <c r="P138">
        <f t="shared" si="2"/>
        <v>6.7981764813853207E-2</v>
      </c>
      <c r="Q138">
        <f t="shared" si="2"/>
        <v>5.2183689177136137E-2</v>
      </c>
      <c r="R138">
        <f t="shared" si="2"/>
        <v>5.3581140507653773E-2</v>
      </c>
      <c r="S138">
        <f t="shared" si="2"/>
        <v>0.100011648676127</v>
      </c>
      <c r="T138">
        <f t="shared" si="2"/>
        <v>5.9729290282169487E-2</v>
      </c>
      <c r="U138">
        <f t="shared" si="2"/>
        <v>6.6930993561259727E-2</v>
      </c>
      <c r="V138">
        <f t="shared" si="2"/>
        <v>5.5398539691909804E-2</v>
      </c>
    </row>
    <row r="139" spans="1:29" x14ac:dyDescent="0.35">
      <c r="A139" t="s">
        <v>856</v>
      </c>
      <c r="B139" s="77">
        <f>B138*SQRT(12)</f>
        <v>0.1965576550199635</v>
      </c>
      <c r="C139" s="77">
        <f t="shared" ref="C139:V139" si="3">C138*SQRT(12)</f>
        <v>0.27292079606607278</v>
      </c>
      <c r="D139" s="77">
        <f t="shared" si="3"/>
        <v>0.24741431948754752</v>
      </c>
      <c r="E139" s="77">
        <f t="shared" si="3"/>
        <v>0.23573654475345227</v>
      </c>
      <c r="F139" s="77">
        <f t="shared" si="3"/>
        <v>0.30807520746992334</v>
      </c>
      <c r="G139" s="77">
        <f t="shared" si="3"/>
        <v>0.27559238777021067</v>
      </c>
      <c r="H139" s="77">
        <f t="shared" si="3"/>
        <v>0.16289737177115415</v>
      </c>
      <c r="I139" s="77">
        <f t="shared" si="3"/>
        <v>0.20222444227384773</v>
      </c>
      <c r="J139" s="77">
        <f t="shared" si="3"/>
        <v>0.26307650876560063</v>
      </c>
      <c r="K139" s="77">
        <f t="shared" si="3"/>
        <v>0.2442178968740788</v>
      </c>
      <c r="L139" s="77">
        <f t="shared" si="3"/>
        <v>0.35496726563753034</v>
      </c>
      <c r="M139" s="77">
        <f t="shared" si="3"/>
        <v>0.27404904571585975</v>
      </c>
      <c r="N139" s="77">
        <f t="shared" si="3"/>
        <v>0.32203511521577122</v>
      </c>
      <c r="O139" s="77">
        <f t="shared" si="3"/>
        <v>0.18523590752475599</v>
      </c>
      <c r="P139" s="77">
        <f t="shared" si="3"/>
        <v>0.23549574129158385</v>
      </c>
      <c r="Q139" s="77">
        <f t="shared" si="3"/>
        <v>0.18076960196236386</v>
      </c>
      <c r="R139" s="77">
        <f t="shared" si="3"/>
        <v>0.18561051537348638</v>
      </c>
      <c r="S139" s="77">
        <f t="shared" si="3"/>
        <v>0.34645051371156116</v>
      </c>
      <c r="T139" s="77">
        <f t="shared" si="3"/>
        <v>0.20690833093749508</v>
      </c>
      <c r="U139" s="77">
        <f t="shared" si="3"/>
        <v>0.23185576289833446</v>
      </c>
      <c r="V139" s="77">
        <f t="shared" si="3"/>
        <v>0.19190617082301775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41775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-21.095102000000001</v>
      </c>
      <c r="D2" s="7" cm="1">
        <f t="array" ref="D2:D122">_xll.FDS(D1,"P_PRICE_RETURNS_PR('52W',2,-10AY,0,AM)")</f>
        <v>-14.506662</v>
      </c>
      <c r="E2" s="7" cm="1">
        <f t="array" ref="E2:E122">_xll.FDS(E1,"P_PRICE_RETURNS_PR('52W',2,-10AY,0,AM)")</f>
        <v>-11.345929</v>
      </c>
      <c r="F2" s="7" cm="1">
        <f t="array" ref="F2:F122">_xll.FDS(F1,"P_PRICE_RETURNS_PR('52W',2,-10AY,0,AM)")</f>
        <v>16.243600000000001</v>
      </c>
      <c r="G2" s="7" cm="1">
        <f t="array" ref="G2:G122">_xll.FDS(G1,"P_PRICE_RETURNS_PR('52W',2,-10AY,0,AM)")</f>
        <v>-7.2635529999999999</v>
      </c>
      <c r="H2" s="7" cm="1">
        <f t="array" ref="H2:H122">_xll.FDS(H1,"P_PRICE_RETURNS_PR('52W',2,-10AY,0,AM)")</f>
        <v>0.9737015</v>
      </c>
      <c r="I2" s="7" cm="1">
        <f t="array" ref="I2:I122">_xll.FDS(I1,"P_PRICE_RETURNS_PR('52W',2,-10AY,0,AM)")</f>
        <v>7.5063466999999999</v>
      </c>
      <c r="J2" s="7" cm="1">
        <f t="array" ref="J2:J122">_xll.FDS(J1,"P_PRICE_RETURNS_PR('52W',2,-10AY,0,AM)")</f>
        <v>-4.4260739999999998</v>
      </c>
      <c r="K2" s="7" cm="1">
        <f t="array" ref="K2:K122">_xll.FDS(K1,"P_PRICE_RETURNS_PR('52W',2,-10AY,0,AM)")</f>
        <v>13.467193</v>
      </c>
      <c r="L2" s="7" cm="1">
        <f t="array" ref="L2:L122">_xll.FDS(L1,"P_PRICE_RETURNS_PR('52W',2,-10AY,0,AM)")</f>
        <v>-6.4874169999999998</v>
      </c>
      <c r="M2" s="7" cm="1">
        <f t="array" ref="M2:M122">_xll.FDS(M1,"P_PRICE_RETURNS_PR('52W',2,-10AY,0,AM)")</f>
        <v>9.8907229999999995</v>
      </c>
      <c r="N2" s="7" cm="1">
        <f t="array" ref="N2:N122">_xll.FDS(N1,"P_PRICE_RETURNS_PR('52W',2,-10AY,0,AM)")</f>
        <v>-5.3142966999999999</v>
      </c>
      <c r="O2" s="7" cm="1">
        <f t="array" ref="O2:O122">_xll.FDS(O1,"P_PRICE_RETURNS_PR('52W',2,-10AY,0,AM)")</f>
        <v>9.6080419999999993</v>
      </c>
      <c r="P2" s="7" cm="1">
        <f t="array" ref="P2:P122">_xll.FDS(P1,"P_PRICE_RETURNS_PR('52W',2,-10AY,0,AM)")</f>
        <v>7.9071520000000006E-2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-13.142424999999999</v>
      </c>
      <c r="S2" s="7" cm="1">
        <f t="array" ref="S2:S122">_xll.FDS(S1,"P_PRICE_RETURNS_PR('52W',2,-10AY,0,AM)")</f>
        <v>-27.803927999999999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-1.6541600000000001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41807</v>
      </c>
      <c r="B3" s="7" t="e">
        <v>#N/A</v>
      </c>
      <c r="C3" s="7">
        <v>-17.532139999999998</v>
      </c>
      <c r="D3" s="40">
        <v>-14.5807085</v>
      </c>
      <c r="E3" s="40">
        <v>3.8945197999999999</v>
      </c>
      <c r="F3" s="40">
        <v>13.355314</v>
      </c>
      <c r="G3" s="40">
        <v>-4.7385989999999998</v>
      </c>
      <c r="H3" s="40">
        <v>4.2038799999999998</v>
      </c>
      <c r="I3" s="40">
        <v>17.499600999999998</v>
      </c>
      <c r="J3" s="40">
        <v>6.1160803000000001</v>
      </c>
      <c r="K3" s="40">
        <v>20.11063</v>
      </c>
      <c r="L3" s="40">
        <v>6.6446066000000004</v>
      </c>
      <c r="M3" s="40">
        <v>22.436405000000001</v>
      </c>
      <c r="N3" s="40">
        <v>42.897190000000002</v>
      </c>
      <c r="O3" s="40">
        <v>25.110935000000001</v>
      </c>
      <c r="P3" s="40">
        <v>13.084448</v>
      </c>
      <c r="Q3" s="40" t="e">
        <v>#N/A</v>
      </c>
      <c r="R3" s="40">
        <v>-1.3589858999999999E-3</v>
      </c>
      <c r="S3" s="40">
        <v>-11.590994</v>
      </c>
      <c r="T3" s="40" t="e">
        <v>#N/A</v>
      </c>
      <c r="U3" s="40">
        <v>7.0445656999999997</v>
      </c>
      <c r="V3" s="155" t="e">
        <v>#N/A</v>
      </c>
      <c r="W3" s="24"/>
    </row>
    <row r="4" spans="1:23" x14ac:dyDescent="0.35">
      <c r="A4" s="2">
        <v>41837</v>
      </c>
      <c r="B4" s="7" t="e">
        <v>#N/A</v>
      </c>
      <c r="C4" s="7">
        <v>-12.628752</v>
      </c>
      <c r="D4" s="40">
        <v>-6.5301476000000003</v>
      </c>
      <c r="E4" s="40">
        <v>1.8510580000000001</v>
      </c>
      <c r="F4" s="40">
        <v>13.448309999999999</v>
      </c>
      <c r="G4" s="40">
        <v>12.274015</v>
      </c>
      <c r="H4" s="40">
        <v>4.7618866000000004</v>
      </c>
      <c r="I4" s="40">
        <v>14.61885</v>
      </c>
      <c r="J4" s="40">
        <v>5.6598424999999999</v>
      </c>
      <c r="K4" s="40">
        <v>16.982042</v>
      </c>
      <c r="L4" s="40">
        <v>14.3329735</v>
      </c>
      <c r="M4" s="40">
        <v>17.181456000000001</v>
      </c>
      <c r="N4" s="40">
        <v>40.349460000000001</v>
      </c>
      <c r="O4" s="40">
        <v>21.528874999999999</v>
      </c>
      <c r="P4" s="40">
        <v>15.145445</v>
      </c>
      <c r="Q4" s="40" t="e">
        <v>#N/A</v>
      </c>
      <c r="R4" s="40">
        <v>5.3207040000000001</v>
      </c>
      <c r="S4" s="40">
        <v>-5.1993312999999999</v>
      </c>
      <c r="T4" s="40" t="e">
        <v>#N/A</v>
      </c>
      <c r="U4" s="40">
        <v>15.665710000000001</v>
      </c>
      <c r="V4" s="155" t="e">
        <v>#N/A</v>
      </c>
      <c r="W4" s="24"/>
    </row>
    <row r="5" spans="1:23" x14ac:dyDescent="0.35">
      <c r="A5" s="2">
        <v>41866</v>
      </c>
      <c r="B5" s="7" t="e">
        <v>#N/A</v>
      </c>
      <c r="C5" s="7">
        <v>-9.5535040000000002</v>
      </c>
      <c r="D5" s="40">
        <v>0.44882297999999998</v>
      </c>
      <c r="E5" s="40">
        <v>9.0862510000000007</v>
      </c>
      <c r="F5" s="40">
        <v>4.0216804000000002</v>
      </c>
      <c r="G5" s="40">
        <v>5.0522565999999998</v>
      </c>
      <c r="H5" s="40">
        <v>9.6559050000000006</v>
      </c>
      <c r="I5" s="40">
        <v>23.381592000000001</v>
      </c>
      <c r="J5" s="40">
        <v>5.4153560000000001</v>
      </c>
      <c r="K5" s="40">
        <v>19.820988</v>
      </c>
      <c r="L5" s="40">
        <v>16.200495</v>
      </c>
      <c r="M5" s="40">
        <v>18.746233</v>
      </c>
      <c r="N5" s="40">
        <v>18.083727</v>
      </c>
      <c r="O5" s="40">
        <v>36.372577999999997</v>
      </c>
      <c r="P5" s="40">
        <v>16.049147000000001</v>
      </c>
      <c r="Q5" s="40" t="e">
        <v>#N/A</v>
      </c>
      <c r="R5" s="40">
        <v>6.4381003000000003</v>
      </c>
      <c r="S5" s="40">
        <v>-6.4724919999999999</v>
      </c>
      <c r="T5" s="40" t="e">
        <v>#N/A</v>
      </c>
      <c r="U5" s="40">
        <v>21.207868999999999</v>
      </c>
      <c r="V5" s="155" t="e">
        <v>#N/A</v>
      </c>
      <c r="W5" s="24"/>
    </row>
    <row r="6" spans="1:23" x14ac:dyDescent="0.35">
      <c r="A6" s="2">
        <v>41899</v>
      </c>
      <c r="B6" s="7" t="e">
        <v>#N/A</v>
      </c>
      <c r="C6" s="7">
        <v>-13.719606000000001</v>
      </c>
      <c r="D6" s="40">
        <v>11.459255000000001</v>
      </c>
      <c r="E6" s="40">
        <v>14.242172</v>
      </c>
      <c r="F6" s="40">
        <v>7.663119</v>
      </c>
      <c r="G6" s="40">
        <v>9.5794560000000004</v>
      </c>
      <c r="H6" s="40">
        <v>5.3542851999999996</v>
      </c>
      <c r="I6" s="40">
        <v>14.821232</v>
      </c>
      <c r="J6" s="40">
        <v>9.6330050000000007</v>
      </c>
      <c r="K6" s="40">
        <v>5.2530169999999998</v>
      </c>
      <c r="L6" s="40">
        <v>7.2043657000000003</v>
      </c>
      <c r="M6" s="40">
        <v>6.8210005999999996</v>
      </c>
      <c r="N6" s="40">
        <v>4.4494866999999996</v>
      </c>
      <c r="O6" s="40">
        <v>35.178733999999999</v>
      </c>
      <c r="P6" s="40">
        <v>7.8458905000000003</v>
      </c>
      <c r="Q6" s="40" t="e">
        <v>#N/A</v>
      </c>
      <c r="R6" s="40">
        <v>8.7866540000000004</v>
      </c>
      <c r="S6" s="40">
        <v>-3.9919614999999999</v>
      </c>
      <c r="T6" s="40" t="e">
        <v>#N/A</v>
      </c>
      <c r="U6" s="40">
        <v>32.010840000000002</v>
      </c>
      <c r="V6" s="155" t="e">
        <v>#N/A</v>
      </c>
      <c r="W6" s="24"/>
    </row>
    <row r="7" spans="1:23" x14ac:dyDescent="0.35">
      <c r="A7" s="2">
        <v>41929</v>
      </c>
      <c r="B7" s="7" t="e">
        <v>#N/A</v>
      </c>
      <c r="C7" s="7">
        <v>-19.437849</v>
      </c>
      <c r="D7" s="40">
        <v>2.7158022000000002</v>
      </c>
      <c r="E7" s="40">
        <v>5.9109926000000002</v>
      </c>
      <c r="F7" s="40">
        <v>-9.9251749999999994</v>
      </c>
      <c r="G7" s="40">
        <v>-1.2054741</v>
      </c>
      <c r="H7" s="40">
        <v>-4.4519067000000003</v>
      </c>
      <c r="I7" s="40">
        <v>3.8908361999999999</v>
      </c>
      <c r="J7" s="40">
        <v>1.4640926999999999</v>
      </c>
      <c r="K7" s="40">
        <v>-11.749506</v>
      </c>
      <c r="L7" s="40">
        <v>-8.4769909999999999</v>
      </c>
      <c r="M7" s="40">
        <v>-2.5298178</v>
      </c>
      <c r="N7" s="40">
        <v>-24.661266000000001</v>
      </c>
      <c r="O7" s="40">
        <v>23.194980000000001</v>
      </c>
      <c r="P7" s="40">
        <v>1.470685</v>
      </c>
      <c r="Q7" s="40" t="e">
        <v>#N/A</v>
      </c>
      <c r="R7" s="40">
        <v>4.0582894999999999</v>
      </c>
      <c r="S7" s="40">
        <v>-13.806336999999999</v>
      </c>
      <c r="T7" s="40" t="e">
        <v>#N/A</v>
      </c>
      <c r="U7" s="40">
        <v>12.045788999999999</v>
      </c>
      <c r="V7" s="155" t="e">
        <v>#N/A</v>
      </c>
      <c r="W7" s="24"/>
    </row>
    <row r="8" spans="1:23" x14ac:dyDescent="0.35">
      <c r="A8" s="2">
        <v>41960</v>
      </c>
      <c r="B8" s="7" t="e">
        <v>#N/A</v>
      </c>
      <c r="C8" s="7">
        <v>-12.924659999999999</v>
      </c>
      <c r="D8" s="40">
        <v>13.070404</v>
      </c>
      <c r="E8" s="40">
        <v>11.824441</v>
      </c>
      <c r="F8" s="40">
        <v>-11.203175999999999</v>
      </c>
      <c r="G8" s="40">
        <v>2.1343827000000002</v>
      </c>
      <c r="H8" s="40">
        <v>-4.1737137000000004</v>
      </c>
      <c r="I8" s="40">
        <v>11.906015</v>
      </c>
      <c r="J8" s="40">
        <v>1.5723228</v>
      </c>
      <c r="K8" s="40">
        <v>-10.129738</v>
      </c>
      <c r="L8" s="40">
        <v>-17.286290000000001</v>
      </c>
      <c r="M8" s="40">
        <v>9.3382470000000009</v>
      </c>
      <c r="N8" s="40">
        <v>-28.800833000000001</v>
      </c>
      <c r="O8" s="40">
        <v>34.548603</v>
      </c>
      <c r="P8" s="40">
        <v>3.0881405000000002</v>
      </c>
      <c r="Q8" s="40" t="e">
        <v>#N/A</v>
      </c>
      <c r="R8" s="40">
        <v>10.446548</v>
      </c>
      <c r="S8" s="40">
        <v>-0.96904040000000002</v>
      </c>
      <c r="T8" s="40" t="e">
        <v>#N/A</v>
      </c>
      <c r="U8" s="40">
        <v>13.667667</v>
      </c>
      <c r="V8" s="155" t="e">
        <v>#N/A</v>
      </c>
      <c r="W8" s="24"/>
    </row>
    <row r="9" spans="1:23" x14ac:dyDescent="0.35">
      <c r="A9" s="2">
        <v>41990</v>
      </c>
      <c r="B9" s="7" t="e">
        <v>#N/A</v>
      </c>
      <c r="C9" s="7">
        <v>-14.187670000000001</v>
      </c>
      <c r="D9" s="40">
        <v>19.651997000000001</v>
      </c>
      <c r="E9" s="40">
        <v>21.816195</v>
      </c>
      <c r="F9" s="40">
        <v>-10.879849999999999</v>
      </c>
      <c r="G9" s="40">
        <v>-4.0735364000000001</v>
      </c>
      <c r="H9" s="40">
        <v>-12.027407</v>
      </c>
      <c r="I9" s="40">
        <v>8.1439260000000004</v>
      </c>
      <c r="J9" s="40">
        <v>-12.599610999999999</v>
      </c>
      <c r="K9" s="40">
        <v>-9.5091099999999997</v>
      </c>
      <c r="L9" s="40">
        <v>-17.778175000000001</v>
      </c>
      <c r="M9" s="40">
        <v>3.4804344</v>
      </c>
      <c r="N9" s="40">
        <v>-28.72308</v>
      </c>
      <c r="O9" s="40">
        <v>23.465610000000002</v>
      </c>
      <c r="P9" s="40">
        <v>4.9921870000000004</v>
      </c>
      <c r="Q9" s="40" t="e">
        <v>#N/A</v>
      </c>
      <c r="R9" s="40">
        <v>10.695637</v>
      </c>
      <c r="S9" s="40">
        <v>1.1380672000000001</v>
      </c>
      <c r="T9" s="40" t="e">
        <v>#N/A</v>
      </c>
      <c r="U9" s="40">
        <v>1.2662648999999999</v>
      </c>
      <c r="V9" s="155" t="e">
        <v>#N/A</v>
      </c>
      <c r="W9" s="24"/>
    </row>
    <row r="10" spans="1:23" x14ac:dyDescent="0.35">
      <c r="A10" s="2">
        <v>42020</v>
      </c>
      <c r="B10" s="7" t="e">
        <v>#N/A</v>
      </c>
      <c r="C10" s="7">
        <v>-15.981446999999999</v>
      </c>
      <c r="D10" s="40">
        <v>16.170096999999998</v>
      </c>
      <c r="E10" s="40">
        <v>31.425262</v>
      </c>
      <c r="F10" s="40">
        <v>-20.318491000000002</v>
      </c>
      <c r="G10" s="40">
        <v>-8.4378779999999995</v>
      </c>
      <c r="H10" s="40">
        <v>-8.5803449999999994</v>
      </c>
      <c r="I10" s="40">
        <v>8.8167190000000009</v>
      </c>
      <c r="J10" s="40">
        <v>-10.168666</v>
      </c>
      <c r="K10" s="40">
        <v>-6.3290176000000002</v>
      </c>
      <c r="L10" s="40">
        <v>-10.568523000000001</v>
      </c>
      <c r="M10" s="40">
        <v>8.8422889999999992</v>
      </c>
      <c r="N10" s="40">
        <v>-46.186</v>
      </c>
      <c r="O10" s="40">
        <v>30.541944999999998</v>
      </c>
      <c r="P10" s="40">
        <v>14.160466</v>
      </c>
      <c r="Q10" s="40" t="e">
        <v>#N/A</v>
      </c>
      <c r="R10" s="40">
        <v>16.616463</v>
      </c>
      <c r="S10" s="40">
        <v>25.653780000000001</v>
      </c>
      <c r="T10" s="40" t="e">
        <v>#N/A</v>
      </c>
      <c r="U10" s="40">
        <v>-6.6027699999999996</v>
      </c>
      <c r="V10" s="155" t="e">
        <v>#N/A</v>
      </c>
      <c r="W10" s="24"/>
    </row>
    <row r="11" spans="1:23" x14ac:dyDescent="0.35">
      <c r="A11" s="2">
        <v>42052</v>
      </c>
      <c r="B11" s="7" t="e">
        <v>#N/A</v>
      </c>
      <c r="C11" s="7">
        <v>-6.7570030000000001</v>
      </c>
      <c r="D11" s="40">
        <v>10.340095</v>
      </c>
      <c r="E11" s="40">
        <v>30.480205999999999</v>
      </c>
      <c r="F11" s="40">
        <v>-19.486666</v>
      </c>
      <c r="G11" s="40">
        <v>-7.8781129999999999</v>
      </c>
      <c r="H11" s="40">
        <v>-7.4441853</v>
      </c>
      <c r="I11" s="40">
        <v>15.654552000000001</v>
      </c>
      <c r="J11" s="40">
        <v>-5.612832</v>
      </c>
      <c r="K11" s="40">
        <v>-6.7980947</v>
      </c>
      <c r="L11" s="40">
        <v>-10.168213</v>
      </c>
      <c r="M11" s="40">
        <v>16.185987000000001</v>
      </c>
      <c r="N11" s="40">
        <v>-42.862946000000001</v>
      </c>
      <c r="O11" s="40">
        <v>39.000976999999999</v>
      </c>
      <c r="P11" s="40">
        <v>18.220555999999998</v>
      </c>
      <c r="Q11" s="40" t="e">
        <v>#N/A</v>
      </c>
      <c r="R11" s="40">
        <v>19.167349999999999</v>
      </c>
      <c r="S11" s="40">
        <v>16.246722999999999</v>
      </c>
      <c r="T11" s="40" t="e">
        <v>#N/A</v>
      </c>
      <c r="U11" s="40">
        <v>-8.655519</v>
      </c>
      <c r="V11" s="155" t="e">
        <v>#N/A</v>
      </c>
      <c r="W11" s="24"/>
    </row>
    <row r="12" spans="1:23" x14ac:dyDescent="0.35">
      <c r="A12" s="2">
        <v>42080</v>
      </c>
      <c r="B12" s="7" t="e">
        <v>#N/A</v>
      </c>
      <c r="C12" s="7">
        <v>-7.8780890000000001</v>
      </c>
      <c r="D12" s="40">
        <v>-4.720485</v>
      </c>
      <c r="E12" s="40">
        <v>21.708334000000001</v>
      </c>
      <c r="F12" s="40">
        <v>-20.805412</v>
      </c>
      <c r="G12" s="40">
        <v>-10.975212000000001</v>
      </c>
      <c r="H12" s="40">
        <v>-11.377287000000001</v>
      </c>
      <c r="I12" s="40">
        <v>12.921417</v>
      </c>
      <c r="J12" s="40">
        <v>-2.7810096999999998</v>
      </c>
      <c r="K12" s="40">
        <v>-3.2620846999999999</v>
      </c>
      <c r="L12" s="40">
        <v>-20.224022000000001</v>
      </c>
      <c r="M12" s="40">
        <v>3.9119481999999999</v>
      </c>
      <c r="N12" s="40">
        <v>-57.396000000000001</v>
      </c>
      <c r="O12" s="40">
        <v>28.370571000000002</v>
      </c>
      <c r="P12" s="40">
        <v>25.728966</v>
      </c>
      <c r="Q12" s="40" t="e">
        <v>#N/A</v>
      </c>
      <c r="R12" s="40">
        <v>9.8569390000000006</v>
      </c>
      <c r="S12" s="40">
        <v>6.0563086999999998</v>
      </c>
      <c r="T12" s="40" t="e">
        <v>#N/A</v>
      </c>
      <c r="U12" s="40">
        <v>-17.041695000000001</v>
      </c>
      <c r="V12" s="155" t="e">
        <v>#N/A</v>
      </c>
      <c r="W12" s="24"/>
    </row>
    <row r="13" spans="1:23" x14ac:dyDescent="0.35">
      <c r="A13" s="2">
        <v>42111</v>
      </c>
      <c r="B13" s="7" t="e">
        <v>#N/A</v>
      </c>
      <c r="C13" s="7">
        <v>-8.1782760000000003</v>
      </c>
      <c r="D13" s="40">
        <v>-1.3202130999999999</v>
      </c>
      <c r="E13" s="40">
        <v>17.319762999999998</v>
      </c>
      <c r="F13" s="40">
        <v>-14.472026</v>
      </c>
      <c r="G13" s="40">
        <v>-9.9787350000000004</v>
      </c>
      <c r="H13" s="40">
        <v>-10.060560000000001</v>
      </c>
      <c r="I13" s="40">
        <v>7.8618290000000002</v>
      </c>
      <c r="J13" s="40">
        <v>-6.9668349999999997</v>
      </c>
      <c r="K13" s="40">
        <v>-3.0418693999999999</v>
      </c>
      <c r="L13" s="40">
        <v>-24.956250000000001</v>
      </c>
      <c r="M13" s="40">
        <v>6.3197374000000002</v>
      </c>
      <c r="N13" s="40">
        <v>-54.892060000000001</v>
      </c>
      <c r="O13" s="40">
        <v>21.466839</v>
      </c>
      <c r="P13" s="40">
        <v>38.168216999999999</v>
      </c>
      <c r="Q13" s="40" t="e">
        <v>#N/A</v>
      </c>
      <c r="R13" s="40">
        <v>11.220348</v>
      </c>
      <c r="S13" s="40">
        <v>-10.767567</v>
      </c>
      <c r="T13" s="40" t="e">
        <v>#N/A</v>
      </c>
      <c r="U13" s="40">
        <v>-9.5542010000000008</v>
      </c>
      <c r="V13" s="155" t="e">
        <v>#N/A</v>
      </c>
      <c r="W13" s="24"/>
    </row>
    <row r="14" spans="1:23" x14ac:dyDescent="0.35">
      <c r="A14" s="2">
        <v>42139</v>
      </c>
      <c r="B14" s="7" t="e">
        <v>#N/A</v>
      </c>
      <c r="C14" s="7">
        <v>-4.81236</v>
      </c>
      <c r="D14" s="40">
        <v>-8.2094140000000007</v>
      </c>
      <c r="E14" s="40">
        <v>14.527642999999999</v>
      </c>
      <c r="F14" s="40">
        <v>-6.4316509999999996</v>
      </c>
      <c r="G14" s="40">
        <v>-7.7398959999999999</v>
      </c>
      <c r="H14" s="40">
        <v>-10.489017</v>
      </c>
      <c r="I14" s="40">
        <v>13.842642</v>
      </c>
      <c r="J14" s="40">
        <v>-6.5550509999999997</v>
      </c>
      <c r="K14" s="40">
        <v>-5.7971835</v>
      </c>
      <c r="L14" s="40">
        <v>-21.787244999999999</v>
      </c>
      <c r="M14" s="40">
        <v>3.6874294000000001</v>
      </c>
      <c r="N14" s="40">
        <v>-39.492313000000003</v>
      </c>
      <c r="O14" s="40">
        <v>9.6856589999999994</v>
      </c>
      <c r="P14" s="40">
        <v>41.605376999999997</v>
      </c>
      <c r="Q14" s="40">
        <v>-3.2626808</v>
      </c>
      <c r="R14" s="40">
        <v>8.3843949999999996</v>
      </c>
      <c r="S14" s="40">
        <v>-4.0470600000000001</v>
      </c>
      <c r="T14" s="40">
        <v>-16.557991000000001</v>
      </c>
      <c r="U14" s="40">
        <v>-9.2725220000000004</v>
      </c>
      <c r="V14" s="155" t="e">
        <v>#N/A</v>
      </c>
      <c r="W14" s="24"/>
    </row>
    <row r="15" spans="1:23" x14ac:dyDescent="0.35">
      <c r="A15" s="2">
        <v>42172</v>
      </c>
      <c r="B15" s="7" t="e">
        <v>#N/A</v>
      </c>
      <c r="C15" s="7">
        <v>-11.079644999999999</v>
      </c>
      <c r="D15" s="40">
        <v>-9.3559800000000006</v>
      </c>
      <c r="E15" s="40">
        <v>9.4307309999999998</v>
      </c>
      <c r="F15" s="40">
        <v>-19.425547000000002</v>
      </c>
      <c r="G15" s="40">
        <v>-12.906790000000001</v>
      </c>
      <c r="H15" s="40">
        <v>-19.10727</v>
      </c>
      <c r="I15" s="40">
        <v>3.1654954000000002</v>
      </c>
      <c r="J15" s="40">
        <v>-11.280096</v>
      </c>
      <c r="K15" s="40">
        <v>-13.3506775</v>
      </c>
      <c r="L15" s="40">
        <v>-28.446764000000002</v>
      </c>
      <c r="M15" s="40">
        <v>-5.0579786000000002</v>
      </c>
      <c r="N15" s="40">
        <v>-54.500072000000003</v>
      </c>
      <c r="O15" s="40">
        <v>-0.74107049999999997</v>
      </c>
      <c r="P15" s="40">
        <v>24.865376999999999</v>
      </c>
      <c r="Q15" s="40">
        <v>-2.8963863999999999</v>
      </c>
      <c r="R15" s="40">
        <v>2.9754877</v>
      </c>
      <c r="S15" s="40">
        <v>-16.996628000000001</v>
      </c>
      <c r="T15" s="40">
        <v>-6.9266914999999996</v>
      </c>
      <c r="U15" s="40">
        <v>-10.594696000000001</v>
      </c>
      <c r="V15" s="155" t="e">
        <v>#N/A</v>
      </c>
      <c r="W15" s="24"/>
    </row>
    <row r="16" spans="1:23" x14ac:dyDescent="0.35">
      <c r="A16" s="2">
        <v>42202</v>
      </c>
      <c r="B16" s="7" t="e">
        <v>#N/A</v>
      </c>
      <c r="C16" s="7">
        <v>-15.237576000000001</v>
      </c>
      <c r="D16" s="40">
        <v>-16.005659999999999</v>
      </c>
      <c r="E16" s="40">
        <v>6.7973970000000001</v>
      </c>
      <c r="F16" s="40">
        <v>-18.682390000000002</v>
      </c>
      <c r="G16" s="40">
        <v>-21.296382999999999</v>
      </c>
      <c r="H16" s="40">
        <v>-21.117079</v>
      </c>
      <c r="I16" s="40">
        <v>-0.27080177999999999</v>
      </c>
      <c r="J16" s="40">
        <v>-16.235600999999999</v>
      </c>
      <c r="K16" s="40">
        <v>-16.167486</v>
      </c>
      <c r="L16" s="40">
        <v>-33.235190000000003</v>
      </c>
      <c r="M16" s="40">
        <v>-3.0081391000000002</v>
      </c>
      <c r="N16" s="40">
        <v>-51.588290000000001</v>
      </c>
      <c r="O16" s="40">
        <v>7.8837276000000003</v>
      </c>
      <c r="P16" s="40">
        <v>13.102138500000001</v>
      </c>
      <c r="Q16" s="40">
        <v>-9.4655810000000002</v>
      </c>
      <c r="R16" s="40">
        <v>-3.6694287999999999</v>
      </c>
      <c r="S16" s="40">
        <v>-16.176169999999999</v>
      </c>
      <c r="T16" s="40">
        <v>-10.642302000000001</v>
      </c>
      <c r="U16" s="40">
        <v>-8.3365679999999998</v>
      </c>
      <c r="V16" s="155" t="e">
        <v>#N/A</v>
      </c>
      <c r="W16" s="24"/>
    </row>
    <row r="17" spans="1:23" x14ac:dyDescent="0.35">
      <c r="A17" s="2">
        <v>42233</v>
      </c>
      <c r="B17" s="7" t="e">
        <v>#N/A</v>
      </c>
      <c r="C17" s="7">
        <v>-21.251328000000001</v>
      </c>
      <c r="D17" s="40">
        <v>-26.838774000000001</v>
      </c>
      <c r="E17" s="40">
        <v>-2.9029189999999998</v>
      </c>
      <c r="F17" s="40">
        <v>-20.060079999999999</v>
      </c>
      <c r="G17" s="40">
        <v>-33.927059999999997</v>
      </c>
      <c r="H17" s="40">
        <v>-35.256123000000002</v>
      </c>
      <c r="I17" s="40">
        <v>-13.246888</v>
      </c>
      <c r="J17" s="40">
        <v>-21.635414000000001</v>
      </c>
      <c r="K17" s="40">
        <v>-26.011050000000001</v>
      </c>
      <c r="L17" s="40">
        <v>-45.429527</v>
      </c>
      <c r="M17" s="40">
        <v>-14.964639999999999</v>
      </c>
      <c r="N17" s="40">
        <v>-50.359639999999999</v>
      </c>
      <c r="O17" s="40">
        <v>0.10943413</v>
      </c>
      <c r="P17" s="40">
        <v>-0.80853699999999995</v>
      </c>
      <c r="Q17" s="40">
        <v>-13.133841500000001</v>
      </c>
      <c r="R17" s="40">
        <v>-8.9149239999999992</v>
      </c>
      <c r="S17" s="40">
        <v>-23.406707999999998</v>
      </c>
      <c r="T17" s="40">
        <v>-15.601004</v>
      </c>
      <c r="U17" s="40">
        <v>-20.078081000000001</v>
      </c>
      <c r="V17" s="155" t="e">
        <v>#N/A</v>
      </c>
      <c r="W17" s="24"/>
    </row>
    <row r="18" spans="1:23" x14ac:dyDescent="0.35">
      <c r="A18" s="2">
        <v>42264</v>
      </c>
      <c r="B18" s="7" t="e">
        <v>#N/A</v>
      </c>
      <c r="C18" s="7">
        <v>-15.925174999999999</v>
      </c>
      <c r="D18" s="40">
        <v>-30.312956</v>
      </c>
      <c r="E18" s="40">
        <v>-6.1106499999999997</v>
      </c>
      <c r="F18" s="40">
        <v>-19.915146</v>
      </c>
      <c r="G18" s="40">
        <v>-34.599525</v>
      </c>
      <c r="H18" s="40">
        <v>-28.212430000000001</v>
      </c>
      <c r="I18" s="40">
        <v>-10.2323</v>
      </c>
      <c r="J18" s="40">
        <v>-23.304575</v>
      </c>
      <c r="K18" s="40">
        <v>-20.151299000000002</v>
      </c>
      <c r="L18" s="40">
        <v>-49.304789999999997</v>
      </c>
      <c r="M18" s="40">
        <v>-13.189358</v>
      </c>
      <c r="N18" s="40">
        <v>-47.129672999999997</v>
      </c>
      <c r="O18" s="40">
        <v>-6.4321875999999998</v>
      </c>
      <c r="P18" s="40">
        <v>-6.6325070000000004</v>
      </c>
      <c r="Q18" s="40">
        <v>-17.883896</v>
      </c>
      <c r="R18" s="40">
        <v>-11.520147</v>
      </c>
      <c r="S18" s="40">
        <v>-28.204381999999999</v>
      </c>
      <c r="T18" s="40">
        <v>-25.177109000000002</v>
      </c>
      <c r="U18" s="40">
        <v>-28.891777000000001</v>
      </c>
      <c r="V18" s="155" t="e">
        <v>#N/A</v>
      </c>
      <c r="W18" s="24"/>
    </row>
    <row r="19" spans="1:23" x14ac:dyDescent="0.35">
      <c r="A19" s="2">
        <v>42293</v>
      </c>
      <c r="B19" s="7" t="e">
        <v>#N/A</v>
      </c>
      <c r="C19" s="7">
        <v>-11.053777</v>
      </c>
      <c r="D19" s="40">
        <v>-17.218654999999998</v>
      </c>
      <c r="E19" s="40">
        <v>-1.0024667</v>
      </c>
      <c r="F19" s="40">
        <v>-15.693784000000001</v>
      </c>
      <c r="G19" s="40">
        <v>-27.780574999999999</v>
      </c>
      <c r="H19" s="40">
        <v>-21.689636</v>
      </c>
      <c r="I19" s="40">
        <v>-2.1702468000000001</v>
      </c>
      <c r="J19" s="40">
        <v>-13.872987</v>
      </c>
      <c r="K19" s="40">
        <v>-3.3718884</v>
      </c>
      <c r="L19" s="40">
        <v>-43.475960000000001</v>
      </c>
      <c r="M19" s="40">
        <v>-0.54517983999999997</v>
      </c>
      <c r="N19" s="40">
        <v>-32.164369999999998</v>
      </c>
      <c r="O19" s="40">
        <v>0.77198743999999997</v>
      </c>
      <c r="P19" s="40">
        <v>6.6184880000000001</v>
      </c>
      <c r="Q19" s="40">
        <v>-8.7468029999999999</v>
      </c>
      <c r="R19" s="40">
        <v>-7.0615587</v>
      </c>
      <c r="S19" s="40">
        <v>-15.898770000000001</v>
      </c>
      <c r="T19" s="40">
        <v>-9.4608310000000007</v>
      </c>
      <c r="U19" s="40">
        <v>-12.9830065</v>
      </c>
      <c r="V19" s="155" t="e">
        <v>#N/A</v>
      </c>
      <c r="W19" s="24"/>
    </row>
    <row r="20" spans="1:23" x14ac:dyDescent="0.35">
      <c r="A20" s="2">
        <v>42325</v>
      </c>
      <c r="B20" s="7" t="e">
        <v>#N/A</v>
      </c>
      <c r="C20" s="7">
        <v>-20.507431</v>
      </c>
      <c r="D20" s="40">
        <v>-23.287886</v>
      </c>
      <c r="E20" s="40">
        <v>-11.222452000000001</v>
      </c>
      <c r="F20" s="40">
        <v>-25.597291999999999</v>
      </c>
      <c r="G20" s="40">
        <v>-32.740062999999999</v>
      </c>
      <c r="H20" s="40">
        <v>-28.479004</v>
      </c>
      <c r="I20" s="40">
        <v>-10.455256</v>
      </c>
      <c r="J20" s="40">
        <v>-17.427868</v>
      </c>
      <c r="K20" s="40">
        <v>-7.9099180000000002</v>
      </c>
      <c r="L20" s="40">
        <v>-36.714035000000003</v>
      </c>
      <c r="M20" s="40">
        <v>-19.965214</v>
      </c>
      <c r="N20" s="40">
        <v>-37.998466000000001</v>
      </c>
      <c r="O20" s="40">
        <v>-13.956505</v>
      </c>
      <c r="P20" s="40">
        <v>-2.0466207999999999</v>
      </c>
      <c r="Q20" s="40">
        <v>-20.77384</v>
      </c>
      <c r="R20" s="40">
        <v>-11.401653</v>
      </c>
      <c r="S20" s="40">
        <v>-20.367193</v>
      </c>
      <c r="T20" s="40">
        <v>-27.612513</v>
      </c>
      <c r="U20" s="40">
        <v>-20.441723</v>
      </c>
      <c r="V20" s="155" t="e">
        <v>#N/A</v>
      </c>
      <c r="W20" s="24"/>
    </row>
    <row r="21" spans="1:23" x14ac:dyDescent="0.35">
      <c r="A21" s="2">
        <v>42355</v>
      </c>
      <c r="B21" s="40" t="e">
        <v>#N/A</v>
      </c>
      <c r="C21" s="40">
        <v>-16.264534000000001</v>
      </c>
      <c r="D21" s="40">
        <v>-19.953167000000001</v>
      </c>
      <c r="E21" s="40">
        <v>-9.9356770000000001</v>
      </c>
      <c r="F21" s="40">
        <v>-27.835173000000001</v>
      </c>
      <c r="G21" s="40">
        <v>-33.37659</v>
      </c>
      <c r="H21" s="40">
        <v>-21.409136</v>
      </c>
      <c r="I21" s="40">
        <v>-9.9252219999999998</v>
      </c>
      <c r="J21" s="40">
        <v>-7.7315272999999998</v>
      </c>
      <c r="K21" s="40">
        <v>-7.8914046000000004</v>
      </c>
      <c r="L21" s="40">
        <v>-35.302985999999997</v>
      </c>
      <c r="M21" s="40">
        <v>-21.631592000000001</v>
      </c>
      <c r="N21" s="40">
        <v>-45.906784000000002</v>
      </c>
      <c r="O21" s="40">
        <v>-6.8900050000000004</v>
      </c>
      <c r="P21" s="40">
        <v>-5.8673086000000003</v>
      </c>
      <c r="Q21" s="40">
        <v>-13.720345500000001</v>
      </c>
      <c r="R21" s="40">
        <v>-11.475472999999999</v>
      </c>
      <c r="S21" s="40">
        <v>-27.760415999999999</v>
      </c>
      <c r="T21" s="40">
        <v>-5.8410644999999999</v>
      </c>
      <c r="U21" s="40">
        <v>-17.362290999999999</v>
      </c>
      <c r="V21" s="155" t="e">
        <v>#N/A</v>
      </c>
      <c r="W21" s="24"/>
    </row>
    <row r="22" spans="1:23" x14ac:dyDescent="0.35">
      <c r="A22" s="2">
        <v>42384</v>
      </c>
      <c r="B22" s="40" t="e">
        <v>#N/A</v>
      </c>
      <c r="C22" s="40">
        <v>-19.417107000000001</v>
      </c>
      <c r="D22" s="40">
        <v>-23.15082</v>
      </c>
      <c r="E22" s="40">
        <v>-24.627334999999999</v>
      </c>
      <c r="F22" s="40">
        <v>-26.338047</v>
      </c>
      <c r="G22" s="40">
        <v>-38.493580000000001</v>
      </c>
      <c r="H22" s="40">
        <v>-23.690449999999998</v>
      </c>
      <c r="I22" s="40">
        <v>-22.116709</v>
      </c>
      <c r="J22" s="40">
        <v>-20.347178</v>
      </c>
      <c r="K22" s="40">
        <v>-17.298508000000002</v>
      </c>
      <c r="L22" s="40">
        <v>-46.838642</v>
      </c>
      <c r="M22" s="40">
        <v>-37.732567000000003</v>
      </c>
      <c r="N22" s="40">
        <v>-43.705784000000001</v>
      </c>
      <c r="O22" s="40">
        <v>-19.370471999999999</v>
      </c>
      <c r="P22" s="40">
        <v>-24.362797</v>
      </c>
      <c r="Q22" s="40">
        <v>-23.72176</v>
      </c>
      <c r="R22" s="40">
        <v>-18.218039999999998</v>
      </c>
      <c r="S22" s="40">
        <v>-37.113909999999997</v>
      </c>
      <c r="T22" s="40">
        <v>-23.244492999999999</v>
      </c>
      <c r="U22" s="40">
        <v>-28.003882999999998</v>
      </c>
      <c r="V22" s="155" t="e">
        <v>#N/A</v>
      </c>
      <c r="W22" s="24"/>
    </row>
    <row r="23" spans="1:23" x14ac:dyDescent="0.35">
      <c r="A23" s="2">
        <v>42417</v>
      </c>
      <c r="B23" s="40" t="e">
        <v>#N/A</v>
      </c>
      <c r="C23" s="40">
        <v>-16.080261</v>
      </c>
      <c r="D23" s="40">
        <v>-14.756906499999999</v>
      </c>
      <c r="E23" s="40">
        <v>-19.842338999999999</v>
      </c>
      <c r="F23" s="40">
        <v>-22.911919000000001</v>
      </c>
      <c r="G23" s="40">
        <v>-29.141442999999999</v>
      </c>
      <c r="H23" s="40">
        <v>-18.301594000000001</v>
      </c>
      <c r="I23" s="40">
        <v>-17.139863999999999</v>
      </c>
      <c r="J23" s="40">
        <v>-17.533552</v>
      </c>
      <c r="K23" s="40">
        <v>-13.277226000000001</v>
      </c>
      <c r="L23" s="40">
        <v>-41.137104000000001</v>
      </c>
      <c r="M23" s="40">
        <v>-30.113209000000001</v>
      </c>
      <c r="N23" s="40">
        <v>-51.045082000000001</v>
      </c>
      <c r="O23" s="40">
        <v>-24.634329999999999</v>
      </c>
      <c r="P23" s="40">
        <v>-24.370204999999999</v>
      </c>
      <c r="Q23" s="40">
        <v>-21.007317</v>
      </c>
      <c r="R23" s="40">
        <v>-18.849319999999999</v>
      </c>
      <c r="S23" s="40">
        <v>-27.222878000000001</v>
      </c>
      <c r="T23" s="40">
        <v>-19.499535000000002</v>
      </c>
      <c r="U23" s="40">
        <v>-27.271854000000001</v>
      </c>
      <c r="V23" s="155" t="e">
        <v>#N/A</v>
      </c>
      <c r="W23" s="24"/>
    </row>
    <row r="24" spans="1:23" x14ac:dyDescent="0.35">
      <c r="A24" s="2">
        <v>42446</v>
      </c>
      <c r="B24" s="40" t="e">
        <v>#N/A</v>
      </c>
      <c r="C24" s="40">
        <v>-2.6901603000000001</v>
      </c>
      <c r="D24" s="40">
        <v>-7.9286219999999998</v>
      </c>
      <c r="E24" s="40">
        <v>-10.904259</v>
      </c>
      <c r="F24" s="40">
        <v>-10.207051</v>
      </c>
      <c r="G24" s="40">
        <v>-7.0000467000000004</v>
      </c>
      <c r="H24" s="40">
        <v>-10.012406</v>
      </c>
      <c r="I24" s="40">
        <v>-8.9239840000000008</v>
      </c>
      <c r="J24" s="40">
        <v>-5.9780179999999996</v>
      </c>
      <c r="K24" s="40">
        <v>-6.1571302000000001</v>
      </c>
      <c r="L24" s="40">
        <v>-10.544676000000001</v>
      </c>
      <c r="M24" s="40">
        <v>-18.367623999999999</v>
      </c>
      <c r="N24" s="40">
        <v>-29.904747</v>
      </c>
      <c r="O24" s="40">
        <v>-18.779177000000001</v>
      </c>
      <c r="P24" s="40">
        <v>-17.945374000000001</v>
      </c>
      <c r="Q24" s="40">
        <v>-11.472082</v>
      </c>
      <c r="R24" s="40">
        <v>-8.7676160000000003</v>
      </c>
      <c r="S24" s="40">
        <v>-3.7429272999999998</v>
      </c>
      <c r="T24" s="40">
        <v>-2.6005090000000002</v>
      </c>
      <c r="U24" s="40">
        <v>-17.238939999999999</v>
      </c>
      <c r="V24" s="155" t="e">
        <v>#N/A</v>
      </c>
      <c r="W24" s="24"/>
    </row>
    <row r="25" spans="1:23" x14ac:dyDescent="0.35">
      <c r="A25" s="2">
        <v>42475</v>
      </c>
      <c r="B25" s="40" t="e">
        <v>#N/A</v>
      </c>
      <c r="C25" s="40">
        <v>-10.918850000000001</v>
      </c>
      <c r="D25" s="40">
        <v>-14.489084</v>
      </c>
      <c r="E25" s="40">
        <v>-11.877644</v>
      </c>
      <c r="F25" s="40">
        <v>-19.492232999999999</v>
      </c>
      <c r="G25" s="40">
        <v>-1.848644</v>
      </c>
      <c r="H25" s="40">
        <v>-9.6260429999999992</v>
      </c>
      <c r="I25" s="40">
        <v>-11.274331999999999</v>
      </c>
      <c r="J25" s="40">
        <v>-10.57499</v>
      </c>
      <c r="K25" s="40">
        <v>-11.110037999999999</v>
      </c>
      <c r="L25" s="40">
        <v>-16.422647000000001</v>
      </c>
      <c r="M25" s="40">
        <v>-20.187109</v>
      </c>
      <c r="N25" s="40">
        <v>-26.811409000000001</v>
      </c>
      <c r="O25" s="40">
        <v>-16.14207</v>
      </c>
      <c r="P25" s="40">
        <v>-28.709484</v>
      </c>
      <c r="Q25" s="40">
        <v>-12.721920000000001</v>
      </c>
      <c r="R25" s="40">
        <v>-10.492748000000001</v>
      </c>
      <c r="S25" s="40">
        <v>1.9002914</v>
      </c>
      <c r="T25" s="40">
        <v>-10.341245000000001</v>
      </c>
      <c r="U25" s="40">
        <v>-19.494008999999998</v>
      </c>
      <c r="V25" s="155" t="e">
        <v>#N/A</v>
      </c>
      <c r="W25" s="24"/>
    </row>
    <row r="26" spans="1:23" x14ac:dyDescent="0.35">
      <c r="A26" s="2">
        <v>42507</v>
      </c>
      <c r="B26" s="40" t="e">
        <v>#N/A</v>
      </c>
      <c r="C26" s="40">
        <v>-17.666602999999999</v>
      </c>
      <c r="D26" s="40">
        <v>-14.331697999999999</v>
      </c>
      <c r="E26" s="40">
        <v>-9.6592310000000001</v>
      </c>
      <c r="F26" s="40">
        <v>-30.403148999999999</v>
      </c>
      <c r="G26" s="40">
        <v>-1.0970116000000001</v>
      </c>
      <c r="H26" s="40">
        <v>-18.986022999999999</v>
      </c>
      <c r="I26" s="40">
        <v>-21.348375000000001</v>
      </c>
      <c r="J26" s="40">
        <v>-14.705372000000001</v>
      </c>
      <c r="K26" s="40">
        <v>-14.960850000000001</v>
      </c>
      <c r="L26" s="40">
        <v>-23.617892999999999</v>
      </c>
      <c r="M26" s="40">
        <v>-29.030536999999999</v>
      </c>
      <c r="N26" s="40">
        <v>-30.706959999999999</v>
      </c>
      <c r="O26" s="40">
        <v>-10.542160000000001</v>
      </c>
      <c r="P26" s="40">
        <v>-33.313569999999999</v>
      </c>
      <c r="Q26" s="40">
        <v>-19.84666</v>
      </c>
      <c r="R26" s="40">
        <v>-6.9845734000000004</v>
      </c>
      <c r="S26" s="40">
        <v>-22.253167999999999</v>
      </c>
      <c r="T26" s="40">
        <v>-19.630967999999999</v>
      </c>
      <c r="U26" s="40">
        <v>-10.133189</v>
      </c>
      <c r="V26" s="155" t="e">
        <v>#N/A</v>
      </c>
      <c r="W26" s="24"/>
    </row>
    <row r="27" spans="1:23" x14ac:dyDescent="0.35">
      <c r="A27" s="2">
        <v>42538</v>
      </c>
      <c r="B27" s="40" t="e">
        <v>#N/A</v>
      </c>
      <c r="C27" s="40">
        <v>-6.8601369999999999</v>
      </c>
      <c r="D27" s="40">
        <v>-2.5050162999999999</v>
      </c>
      <c r="E27" s="40">
        <v>-0.24580956000000001</v>
      </c>
      <c r="F27" s="40">
        <v>-26.886797000000001</v>
      </c>
      <c r="G27" s="40">
        <v>1.8787860999999999</v>
      </c>
      <c r="H27" s="40">
        <v>-12.016577</v>
      </c>
      <c r="I27" s="40">
        <v>-10.340303</v>
      </c>
      <c r="J27" s="40">
        <v>-15.370119000000001</v>
      </c>
      <c r="K27" s="40">
        <v>-6.3346090000000004</v>
      </c>
      <c r="L27" s="40">
        <v>-16.662848</v>
      </c>
      <c r="M27" s="40">
        <v>-17.427534000000001</v>
      </c>
      <c r="N27" s="40">
        <v>-27.316410000000001</v>
      </c>
      <c r="O27" s="40">
        <v>-4.9608945999999996</v>
      </c>
      <c r="P27" s="40">
        <v>-27.378284000000001</v>
      </c>
      <c r="Q27" s="40">
        <v>-16.978000000000002</v>
      </c>
      <c r="R27" s="40">
        <v>-6.1704993000000004</v>
      </c>
      <c r="S27" s="40">
        <v>-11.526084000000001</v>
      </c>
      <c r="T27" s="40">
        <v>-17.018889999999999</v>
      </c>
      <c r="U27" s="40">
        <v>-17.258209999999998</v>
      </c>
      <c r="V27" s="155" t="e">
        <v>#N/A</v>
      </c>
      <c r="W27" s="24"/>
    </row>
    <row r="28" spans="1:23" x14ac:dyDescent="0.35">
      <c r="A28" s="2">
        <v>42566</v>
      </c>
      <c r="B28" s="40" t="e">
        <v>#N/A</v>
      </c>
      <c r="C28" s="40">
        <v>3.1221032000000002</v>
      </c>
      <c r="D28" s="40">
        <v>9.3392009999999992</v>
      </c>
      <c r="E28" s="40">
        <v>5.7532670000000001</v>
      </c>
      <c r="F28" s="40">
        <v>-22.654062</v>
      </c>
      <c r="G28" s="40">
        <v>16.953278000000001</v>
      </c>
      <c r="H28" s="40">
        <v>-3.6625922000000002</v>
      </c>
      <c r="I28" s="40">
        <v>-1.3320624999999999</v>
      </c>
      <c r="J28" s="40">
        <v>-9.6914650000000009</v>
      </c>
      <c r="K28" s="40">
        <v>5.2785159999999998</v>
      </c>
      <c r="L28" s="40">
        <v>0.52632093000000002</v>
      </c>
      <c r="M28" s="40">
        <v>-10.165274</v>
      </c>
      <c r="N28" s="40">
        <v>-32.497692000000001</v>
      </c>
      <c r="O28" s="40">
        <v>-5.5256185999999996</v>
      </c>
      <c r="P28" s="40">
        <v>-12.702423</v>
      </c>
      <c r="Q28" s="40">
        <v>-11.801748999999999</v>
      </c>
      <c r="R28" s="40">
        <v>0.35378933000000001</v>
      </c>
      <c r="S28" s="40">
        <v>-7.4702859999999998</v>
      </c>
      <c r="T28" s="40">
        <v>-11.140203</v>
      </c>
      <c r="U28" s="40">
        <v>-17.596985</v>
      </c>
      <c r="V28" s="155" t="e">
        <v>#N/A</v>
      </c>
      <c r="W28" s="24"/>
    </row>
    <row r="29" spans="1:23" x14ac:dyDescent="0.35">
      <c r="A29" s="2">
        <v>42599</v>
      </c>
      <c r="B29" s="40" t="e">
        <v>#N/A</v>
      </c>
      <c r="C29" s="40">
        <v>14.33394</v>
      </c>
      <c r="D29" s="40">
        <v>28.018177000000001</v>
      </c>
      <c r="E29" s="40">
        <v>9.8864920000000005</v>
      </c>
      <c r="F29" s="40">
        <v>-13.376039499999999</v>
      </c>
      <c r="G29" s="40">
        <v>49.988875999999998</v>
      </c>
      <c r="H29" s="40">
        <v>15.786861999999999</v>
      </c>
      <c r="I29" s="40">
        <v>16.545200000000001</v>
      </c>
      <c r="J29" s="40">
        <v>0.13533829999999999</v>
      </c>
      <c r="K29" s="40">
        <v>20.004642</v>
      </c>
      <c r="L29" s="40">
        <v>34.432540000000003</v>
      </c>
      <c r="M29" s="40">
        <v>5.8487534999999999</v>
      </c>
      <c r="N29" s="40">
        <v>-26.408570999999998</v>
      </c>
      <c r="O29" s="40">
        <v>-1.2346268</v>
      </c>
      <c r="P29" s="40">
        <v>-2.6912927999999998</v>
      </c>
      <c r="Q29" s="40">
        <v>-1.5497445999999999</v>
      </c>
      <c r="R29" s="40">
        <v>8.7234020000000001</v>
      </c>
      <c r="S29" s="40">
        <v>2.5811552999999998</v>
      </c>
      <c r="T29" s="40">
        <v>-6.3284396999999997</v>
      </c>
      <c r="U29" s="40">
        <v>-6.6034259999999998</v>
      </c>
      <c r="V29" s="155" t="e">
        <v>#N/A</v>
      </c>
      <c r="W29" s="24"/>
    </row>
    <row r="30" spans="1:23" x14ac:dyDescent="0.35">
      <c r="A30" s="2">
        <v>42629</v>
      </c>
      <c r="B30" s="40" t="e">
        <v>#N/A</v>
      </c>
      <c r="C30" s="40">
        <v>3.6664127999999998</v>
      </c>
      <c r="D30" s="40">
        <v>36.243893</v>
      </c>
      <c r="E30" s="40">
        <v>4.2649508000000003</v>
      </c>
      <c r="F30" s="40">
        <v>-17.210668999999999</v>
      </c>
      <c r="G30" s="40">
        <v>43.105803999999999</v>
      </c>
      <c r="H30" s="40">
        <v>5.0817610000000002</v>
      </c>
      <c r="I30" s="40">
        <v>11.389386999999999</v>
      </c>
      <c r="J30" s="40">
        <v>-11.261755000000001</v>
      </c>
      <c r="K30" s="40">
        <v>11.612821</v>
      </c>
      <c r="L30" s="40">
        <v>36.293390000000002</v>
      </c>
      <c r="M30" s="40">
        <v>-0.20955204999999999</v>
      </c>
      <c r="N30" s="40">
        <v>-32.405589999999997</v>
      </c>
      <c r="O30" s="40">
        <v>5.5816410000000003</v>
      </c>
      <c r="P30" s="40">
        <v>6.3263892999999998</v>
      </c>
      <c r="Q30" s="40">
        <v>-7.711017</v>
      </c>
      <c r="R30" s="40">
        <v>7.0393559999999997</v>
      </c>
      <c r="S30" s="40">
        <v>5.4715037000000004</v>
      </c>
      <c r="T30" s="40">
        <v>-2.1680294999999998</v>
      </c>
      <c r="U30" s="40">
        <v>-7.4508850000000004</v>
      </c>
      <c r="V30" s="155" t="e">
        <v>#N/A</v>
      </c>
      <c r="W30" s="24"/>
    </row>
    <row r="31" spans="1:23" x14ac:dyDescent="0.35">
      <c r="A31" s="2">
        <v>42660</v>
      </c>
      <c r="B31" s="40" t="e">
        <v>#N/A</v>
      </c>
      <c r="C31" s="40">
        <v>7.1137785999999998</v>
      </c>
      <c r="D31" s="40">
        <v>24.980651999999999</v>
      </c>
      <c r="E31" s="40">
        <v>-2.1862626000000001</v>
      </c>
      <c r="F31" s="40">
        <v>-18.794573</v>
      </c>
      <c r="G31" s="40">
        <v>36.699939999999998</v>
      </c>
      <c r="H31" s="40">
        <v>-1.5894055</v>
      </c>
      <c r="I31" s="40">
        <v>10.759639999999999</v>
      </c>
      <c r="J31" s="40">
        <v>-6.5314053999999997</v>
      </c>
      <c r="K31" s="40">
        <v>4.935956</v>
      </c>
      <c r="L31" s="40">
        <v>56.570304999999998</v>
      </c>
      <c r="M31" s="40">
        <v>-10.525828000000001</v>
      </c>
      <c r="N31" s="40">
        <v>-29.724043000000002</v>
      </c>
      <c r="O31" s="40">
        <v>-0.90788007000000004</v>
      </c>
      <c r="P31" s="40">
        <v>-0.68258050000000003</v>
      </c>
      <c r="Q31" s="40">
        <v>-8.0129260000000002</v>
      </c>
      <c r="R31" s="40">
        <v>4.1568519999999998</v>
      </c>
      <c r="S31" s="40">
        <v>-6.9566670000000004</v>
      </c>
      <c r="T31" s="40">
        <v>-9.0295679999999994</v>
      </c>
      <c r="U31" s="40">
        <v>-13.121187000000001</v>
      </c>
      <c r="V31" s="155">
        <v>-21.12848</v>
      </c>
      <c r="W31" s="24"/>
    </row>
    <row r="32" spans="1:23" x14ac:dyDescent="0.35">
      <c r="A32" s="2">
        <v>42691</v>
      </c>
      <c r="B32" s="40" t="e">
        <v>#N/A</v>
      </c>
      <c r="C32" s="40">
        <v>16.038311</v>
      </c>
      <c r="D32" s="40">
        <v>17.636787000000002</v>
      </c>
      <c r="E32" s="40">
        <v>-0.49832462999999999</v>
      </c>
      <c r="F32" s="40">
        <v>-12.095136</v>
      </c>
      <c r="G32" s="40">
        <v>48.549697999999999</v>
      </c>
      <c r="H32" s="40">
        <v>1.0644197</v>
      </c>
      <c r="I32" s="40">
        <v>13.768959000000001</v>
      </c>
      <c r="J32" s="40">
        <v>-15.225904999999999</v>
      </c>
      <c r="K32" s="40">
        <v>4.2427780000000004</v>
      </c>
      <c r="L32" s="40">
        <v>38.138219999999997</v>
      </c>
      <c r="M32" s="40">
        <v>-3.0158339999999999</v>
      </c>
      <c r="N32" s="40">
        <v>-18.200324999999999</v>
      </c>
      <c r="O32" s="40">
        <v>-1.7426372000000001</v>
      </c>
      <c r="P32" s="40">
        <v>-0.87895392999999999</v>
      </c>
      <c r="Q32" s="40">
        <v>-5.9398530000000003</v>
      </c>
      <c r="R32" s="40">
        <v>6.0194016000000001</v>
      </c>
      <c r="S32" s="40">
        <v>-20.151775000000001</v>
      </c>
      <c r="T32" s="40">
        <v>5.8053730000000003</v>
      </c>
      <c r="U32" s="40">
        <v>-13.016617</v>
      </c>
      <c r="V32" s="155">
        <v>0.13798474999999999</v>
      </c>
      <c r="W32" s="24"/>
    </row>
    <row r="33" spans="1:23" x14ac:dyDescent="0.35">
      <c r="A33" s="2">
        <v>42720</v>
      </c>
      <c r="B33" s="40" t="e">
        <v>#N/A</v>
      </c>
      <c r="C33" s="40">
        <v>20.508611999999999</v>
      </c>
      <c r="D33" s="40">
        <v>16.053592999999999</v>
      </c>
      <c r="E33" s="40">
        <v>-5.554265</v>
      </c>
      <c r="F33" s="40">
        <v>2.021706</v>
      </c>
      <c r="G33" s="40">
        <v>58.032249999999998</v>
      </c>
      <c r="H33" s="40">
        <v>-2.178061</v>
      </c>
      <c r="I33" s="40">
        <v>18.262661000000001</v>
      </c>
      <c r="J33" s="40">
        <v>-12.634605000000001</v>
      </c>
      <c r="K33" s="40">
        <v>6.333196</v>
      </c>
      <c r="L33" s="40">
        <v>40.575336</v>
      </c>
      <c r="M33" s="40">
        <v>10.096275</v>
      </c>
      <c r="N33" s="40">
        <v>-4.8548220000000004</v>
      </c>
      <c r="O33" s="40">
        <v>-0.100916624</v>
      </c>
      <c r="P33" s="40">
        <v>-1.6195177999999999</v>
      </c>
      <c r="Q33" s="40">
        <v>5.4581046000000004</v>
      </c>
      <c r="R33" s="40">
        <v>17.195488000000001</v>
      </c>
      <c r="S33" s="40">
        <v>-10.481059999999999</v>
      </c>
      <c r="T33" s="40">
        <v>17.464233</v>
      </c>
      <c r="U33" s="40">
        <v>-9.7142330000000001</v>
      </c>
      <c r="V33" s="155">
        <v>7.5953840000000001</v>
      </c>
      <c r="W33" s="24"/>
    </row>
    <row r="34" spans="1:23" x14ac:dyDescent="0.35">
      <c r="A34" s="2">
        <v>42752</v>
      </c>
      <c r="B34" s="40" t="e">
        <v>#N/A</v>
      </c>
      <c r="C34" s="40">
        <v>32.867348</v>
      </c>
      <c r="D34" s="40">
        <v>22.437453999999999</v>
      </c>
      <c r="E34" s="40">
        <v>12.983572000000001</v>
      </c>
      <c r="F34" s="40">
        <v>21.899868000000001</v>
      </c>
      <c r="G34" s="40">
        <v>88.356279999999998</v>
      </c>
      <c r="H34" s="40">
        <v>6.4347506000000001</v>
      </c>
      <c r="I34" s="40">
        <v>38.617718000000004</v>
      </c>
      <c r="J34" s="40">
        <v>-3.6793052999999998</v>
      </c>
      <c r="K34" s="40">
        <v>26.996099999999998</v>
      </c>
      <c r="L34" s="40">
        <v>101.366135</v>
      </c>
      <c r="M34" s="40">
        <v>47.688685999999997</v>
      </c>
      <c r="N34" s="40">
        <v>14.181495</v>
      </c>
      <c r="O34" s="40">
        <v>10.250163000000001</v>
      </c>
      <c r="P34" s="40">
        <v>24.361073999999999</v>
      </c>
      <c r="Q34" s="40">
        <v>22.641731</v>
      </c>
      <c r="R34" s="40">
        <v>25.76474</v>
      </c>
      <c r="S34" s="40">
        <v>-3.8302242999999998</v>
      </c>
      <c r="T34" s="40">
        <v>25.297297</v>
      </c>
      <c r="U34" s="40">
        <v>6.1112760000000002</v>
      </c>
      <c r="V34" s="155">
        <v>23.41845</v>
      </c>
      <c r="W34" s="24"/>
    </row>
    <row r="35" spans="1:23" x14ac:dyDescent="0.35">
      <c r="A35" s="2">
        <v>42783</v>
      </c>
      <c r="B35" s="40" t="e">
        <v>#N/A</v>
      </c>
      <c r="C35" s="40">
        <v>23.783647999999999</v>
      </c>
      <c r="D35" s="40">
        <v>7.5850606000000003</v>
      </c>
      <c r="E35" s="40">
        <v>1.9787787999999999</v>
      </c>
      <c r="F35" s="40">
        <v>19.470155999999999</v>
      </c>
      <c r="G35" s="40">
        <v>67.864649999999997</v>
      </c>
      <c r="H35" s="40">
        <v>-2.3272634000000001</v>
      </c>
      <c r="I35" s="40">
        <v>30.648696999999999</v>
      </c>
      <c r="J35" s="40">
        <v>-2.7107418000000001</v>
      </c>
      <c r="K35" s="40">
        <v>23.831344999999999</v>
      </c>
      <c r="L35" s="40">
        <v>98.080399999999997</v>
      </c>
      <c r="M35" s="40">
        <v>24.725902999999999</v>
      </c>
      <c r="N35" s="40">
        <v>22.431516999999999</v>
      </c>
      <c r="O35" s="40">
        <v>20.404613000000001</v>
      </c>
      <c r="P35" s="40">
        <v>28.934501999999998</v>
      </c>
      <c r="Q35" s="40">
        <v>12.996459</v>
      </c>
      <c r="R35" s="40">
        <v>22.458421999999999</v>
      </c>
      <c r="S35" s="40">
        <v>1.1419535000000001</v>
      </c>
      <c r="T35" s="40">
        <v>19.898091999999998</v>
      </c>
      <c r="U35" s="40">
        <v>2.8331040999999999</v>
      </c>
      <c r="V35" s="155">
        <v>24.610137999999999</v>
      </c>
      <c r="W35" s="24"/>
    </row>
    <row r="36" spans="1:23" x14ac:dyDescent="0.35">
      <c r="A36" s="2">
        <v>42811</v>
      </c>
      <c r="B36" s="40" t="e">
        <v>#N/A</v>
      </c>
      <c r="C36" s="40">
        <v>17.934847000000001</v>
      </c>
      <c r="D36" s="40">
        <v>6.7329287999999998</v>
      </c>
      <c r="E36" s="40">
        <v>-4.2749940000000004</v>
      </c>
      <c r="F36" s="40">
        <v>16.894627</v>
      </c>
      <c r="G36" s="40">
        <v>31.531275000000001</v>
      </c>
      <c r="H36" s="40">
        <v>-4.5771480000000002</v>
      </c>
      <c r="I36" s="40">
        <v>22.149478999999999</v>
      </c>
      <c r="J36" s="40">
        <v>-3.7520945000000001</v>
      </c>
      <c r="K36" s="40">
        <v>18.697762000000001</v>
      </c>
      <c r="L36" s="40">
        <v>43.597244000000003</v>
      </c>
      <c r="M36" s="40">
        <v>20.081959999999999</v>
      </c>
      <c r="N36" s="40">
        <v>7.2902082999999998</v>
      </c>
      <c r="O36" s="40">
        <v>19.475735</v>
      </c>
      <c r="P36" s="40">
        <v>22.504996999999999</v>
      </c>
      <c r="Q36" s="40">
        <v>0.25583506</v>
      </c>
      <c r="R36" s="40">
        <v>13.098108</v>
      </c>
      <c r="S36" s="40">
        <v>-12.337875</v>
      </c>
      <c r="T36" s="40">
        <v>4.0703535000000004</v>
      </c>
      <c r="U36" s="40">
        <v>-1.497066</v>
      </c>
      <c r="V36" s="155">
        <v>11.421943000000001</v>
      </c>
      <c r="W36" s="24"/>
    </row>
    <row r="37" spans="1:23" x14ac:dyDescent="0.35">
      <c r="A37" s="2">
        <v>42842</v>
      </c>
      <c r="B37" s="40" t="e">
        <v>#N/A</v>
      </c>
      <c r="C37" s="40">
        <v>25.449895999999999</v>
      </c>
      <c r="D37" s="40">
        <v>13.030529</v>
      </c>
      <c r="E37" s="40">
        <v>0.14817715000000001</v>
      </c>
      <c r="F37" s="40">
        <v>15.62283</v>
      </c>
      <c r="G37" s="40">
        <v>20.419370000000001</v>
      </c>
      <c r="H37" s="40">
        <v>-7.9087915000000004</v>
      </c>
      <c r="I37" s="40">
        <v>25.121556999999999</v>
      </c>
      <c r="J37" s="40">
        <v>0.27492045999999998</v>
      </c>
      <c r="K37" s="40">
        <v>15.985882</v>
      </c>
      <c r="L37" s="40">
        <v>33.990670000000001</v>
      </c>
      <c r="M37" s="40">
        <v>11.654579</v>
      </c>
      <c r="N37" s="40">
        <v>9.7233660000000004</v>
      </c>
      <c r="O37" s="40">
        <v>16.484069999999999</v>
      </c>
      <c r="P37" s="40">
        <v>17.802928999999999</v>
      </c>
      <c r="Q37" s="40">
        <v>4.752815</v>
      </c>
      <c r="R37" s="40">
        <v>13.749623</v>
      </c>
      <c r="S37" s="40">
        <v>-17.385227</v>
      </c>
      <c r="T37" s="40">
        <v>0.89895725000000004</v>
      </c>
      <c r="U37" s="40">
        <v>-0.84901450000000001</v>
      </c>
      <c r="V37" s="155">
        <v>14.342821000000001</v>
      </c>
      <c r="W37" s="24"/>
    </row>
    <row r="38" spans="1:23" x14ac:dyDescent="0.35">
      <c r="A38" s="2">
        <v>42872</v>
      </c>
      <c r="B38" s="40" t="e">
        <v>#N/A</v>
      </c>
      <c r="C38" s="40">
        <v>22.910034</v>
      </c>
      <c r="D38" s="40">
        <v>18.800782999999999</v>
      </c>
      <c r="E38" s="40">
        <v>-2.5822042999999999</v>
      </c>
      <c r="F38" s="40">
        <v>33.953465000000001</v>
      </c>
      <c r="G38" s="40">
        <v>14.078927</v>
      </c>
      <c r="H38" s="40">
        <v>4.0766477999999999</v>
      </c>
      <c r="I38" s="40">
        <v>39.126407999999998</v>
      </c>
      <c r="J38" s="40">
        <v>3.0906796000000001</v>
      </c>
      <c r="K38" s="40">
        <v>33.335937999999999</v>
      </c>
      <c r="L38" s="40">
        <v>45.04186</v>
      </c>
      <c r="M38" s="40">
        <v>27.676559999999998</v>
      </c>
      <c r="N38" s="40">
        <v>13.637817</v>
      </c>
      <c r="O38" s="40">
        <v>21.432638000000001</v>
      </c>
      <c r="P38" s="40">
        <v>32.430121999999997</v>
      </c>
      <c r="Q38" s="40">
        <v>1.9518852</v>
      </c>
      <c r="R38" s="40">
        <v>10.075581</v>
      </c>
      <c r="S38" s="40">
        <v>4.1130304000000004</v>
      </c>
      <c r="T38" s="40">
        <v>8.5387339999999998</v>
      </c>
      <c r="U38" s="40">
        <v>-2.5588095000000002</v>
      </c>
      <c r="V38" s="155">
        <v>5.5939436000000002</v>
      </c>
      <c r="W38" s="24"/>
    </row>
    <row r="39" spans="1:23" x14ac:dyDescent="0.35">
      <c r="A39" s="2">
        <v>42902</v>
      </c>
      <c r="B39" s="40">
        <v>11.110234</v>
      </c>
      <c r="C39" s="40">
        <v>23.598182999999999</v>
      </c>
      <c r="D39" s="40">
        <v>18.341887</v>
      </c>
      <c r="E39" s="40">
        <v>-3.7723599999999999</v>
      </c>
      <c r="F39" s="40">
        <v>45.50177</v>
      </c>
      <c r="G39" s="40">
        <v>14.614761</v>
      </c>
      <c r="H39" s="40">
        <v>8.9660049999999991</v>
      </c>
      <c r="I39" s="40">
        <v>30.00778</v>
      </c>
      <c r="J39" s="40">
        <v>14.473284</v>
      </c>
      <c r="K39" s="40">
        <v>34.526359999999997</v>
      </c>
      <c r="L39" s="40">
        <v>28.996670000000002</v>
      </c>
      <c r="M39" s="40">
        <v>19.582820000000002</v>
      </c>
      <c r="N39" s="40">
        <v>39.631607000000002</v>
      </c>
      <c r="O39" s="40">
        <v>19.208504000000001</v>
      </c>
      <c r="P39" s="40">
        <v>33.380794999999999</v>
      </c>
      <c r="Q39" s="40">
        <v>0.41359663000000002</v>
      </c>
      <c r="R39" s="40">
        <v>11.719894</v>
      </c>
      <c r="S39" s="40">
        <v>10.348129</v>
      </c>
      <c r="T39" s="40">
        <v>11.503325999999999</v>
      </c>
      <c r="U39" s="40">
        <v>2.8837204000000001</v>
      </c>
      <c r="V39" s="155">
        <v>7.4514389999999997</v>
      </c>
      <c r="W39" s="24"/>
    </row>
    <row r="40" spans="1:23" x14ac:dyDescent="0.35">
      <c r="A40" s="2">
        <v>42933</v>
      </c>
      <c r="B40" s="40">
        <v>9.2460869999999993</v>
      </c>
      <c r="C40" s="40">
        <v>19.322659000000002</v>
      </c>
      <c r="D40" s="40">
        <v>10.315502</v>
      </c>
      <c r="E40" s="40">
        <v>-10.088234999999999</v>
      </c>
      <c r="F40" s="40">
        <v>52.210414999999998</v>
      </c>
      <c r="G40" s="40">
        <v>8.2277539999999991</v>
      </c>
      <c r="H40" s="40">
        <v>-0.73521139999999996</v>
      </c>
      <c r="I40" s="40">
        <v>26.870619999999999</v>
      </c>
      <c r="J40" s="40">
        <v>14.700483999999999</v>
      </c>
      <c r="K40" s="40">
        <v>30.414176999999999</v>
      </c>
      <c r="L40" s="40">
        <v>17.260956</v>
      </c>
      <c r="M40" s="40">
        <v>10.534323000000001</v>
      </c>
      <c r="N40" s="40">
        <v>51.896403999999997</v>
      </c>
      <c r="O40" s="40">
        <v>17.902840000000001</v>
      </c>
      <c r="P40" s="40">
        <v>32.698929999999997</v>
      </c>
      <c r="Q40" s="40">
        <v>-5.2978516000000004</v>
      </c>
      <c r="R40" s="40">
        <v>5.5020094000000004</v>
      </c>
      <c r="S40" s="40">
        <v>7.9956174000000004</v>
      </c>
      <c r="T40" s="40">
        <v>5.7256220000000004</v>
      </c>
      <c r="U40" s="40">
        <v>-2.2431076000000001</v>
      </c>
      <c r="V40" s="155">
        <v>15.436040999999999</v>
      </c>
      <c r="W40" s="24"/>
    </row>
    <row r="41" spans="1:23" x14ac:dyDescent="0.35">
      <c r="A41" s="2">
        <v>42964</v>
      </c>
      <c r="B41" s="40">
        <v>9.3840959999999995</v>
      </c>
      <c r="C41" s="40">
        <v>22.368717</v>
      </c>
      <c r="D41" s="40">
        <v>3.6925077000000002</v>
      </c>
      <c r="E41" s="40">
        <v>-10.311794000000001</v>
      </c>
      <c r="F41" s="40">
        <v>36.574089999999998</v>
      </c>
      <c r="G41" s="40">
        <v>4.5480967000000003</v>
      </c>
      <c r="H41" s="40">
        <v>-1.2132107999999999</v>
      </c>
      <c r="I41" s="40">
        <v>20.536064</v>
      </c>
      <c r="J41" s="40">
        <v>7.6351522999999997</v>
      </c>
      <c r="K41" s="40">
        <v>18.912102000000001</v>
      </c>
      <c r="L41" s="40">
        <v>13.062476999999999</v>
      </c>
      <c r="M41" s="40">
        <v>3.1609535000000002</v>
      </c>
      <c r="N41" s="40">
        <v>42.430233000000001</v>
      </c>
      <c r="O41" s="40">
        <v>14.904797</v>
      </c>
      <c r="P41" s="40">
        <v>27.577614000000001</v>
      </c>
      <c r="Q41" s="40">
        <v>-16.650932000000001</v>
      </c>
      <c r="R41" s="40">
        <v>2.4366140000000001</v>
      </c>
      <c r="S41" s="40">
        <v>12.4105215</v>
      </c>
      <c r="T41" s="40">
        <v>3.8100122999999999</v>
      </c>
      <c r="U41" s="40">
        <v>-5.1341352000000002</v>
      </c>
      <c r="V41" s="155">
        <v>18.227314</v>
      </c>
      <c r="W41" s="24"/>
    </row>
    <row r="42" spans="1:23" x14ac:dyDescent="0.35">
      <c r="A42" s="2">
        <v>42993</v>
      </c>
      <c r="B42" s="40">
        <v>20.715069</v>
      </c>
      <c r="C42" s="40">
        <v>35.586239999999997</v>
      </c>
      <c r="D42" s="40">
        <v>7.4255705000000001</v>
      </c>
      <c r="E42" s="40">
        <v>-2.3762405000000002</v>
      </c>
      <c r="F42" s="40">
        <v>52.934849999999997</v>
      </c>
      <c r="G42" s="40">
        <v>18.041563</v>
      </c>
      <c r="H42" s="40">
        <v>7.7968359999999999</v>
      </c>
      <c r="I42" s="40">
        <v>26.376235999999999</v>
      </c>
      <c r="J42" s="40">
        <v>20.046257000000001</v>
      </c>
      <c r="K42" s="40">
        <v>25.245702999999999</v>
      </c>
      <c r="L42" s="40">
        <v>34.470770000000002</v>
      </c>
      <c r="M42" s="40">
        <v>12.308275</v>
      </c>
      <c r="N42" s="40">
        <v>41.070495999999999</v>
      </c>
      <c r="O42" s="40">
        <v>17.058776999999999</v>
      </c>
      <c r="P42" s="40">
        <v>33.474564000000001</v>
      </c>
      <c r="Q42" s="40">
        <v>-15.67083</v>
      </c>
      <c r="R42" s="40">
        <v>13.47146</v>
      </c>
      <c r="S42" s="40">
        <v>23.199009</v>
      </c>
      <c r="T42" s="40">
        <v>8.4136120000000005</v>
      </c>
      <c r="U42" s="40">
        <v>6.5190434000000002</v>
      </c>
      <c r="V42" s="155">
        <v>25.136016999999999</v>
      </c>
      <c r="W42" s="24"/>
    </row>
    <row r="43" spans="1:23" x14ac:dyDescent="0.35">
      <c r="A43" s="2">
        <v>43025</v>
      </c>
      <c r="B43" s="40">
        <v>19.916295999999999</v>
      </c>
      <c r="C43" s="40">
        <v>39.057243</v>
      </c>
      <c r="D43" s="40">
        <v>3.7725686999999999</v>
      </c>
      <c r="E43" s="40">
        <v>8.0418824999999998</v>
      </c>
      <c r="F43" s="40">
        <v>58.197000000000003</v>
      </c>
      <c r="G43" s="40">
        <v>32.216335000000001</v>
      </c>
      <c r="H43" s="40">
        <v>7.7791332999999998</v>
      </c>
      <c r="I43" s="40">
        <v>25.099468000000002</v>
      </c>
      <c r="J43" s="40">
        <v>6.8456530000000004</v>
      </c>
      <c r="K43" s="40">
        <v>31.534492</v>
      </c>
      <c r="L43" s="40">
        <v>19.393325999999998</v>
      </c>
      <c r="M43" s="40">
        <v>21.139156</v>
      </c>
      <c r="N43" s="40">
        <v>33.620322999999999</v>
      </c>
      <c r="O43" s="40">
        <v>19.999158999999999</v>
      </c>
      <c r="P43" s="40">
        <v>39.689982999999998</v>
      </c>
      <c r="Q43" s="40">
        <v>-18.008507000000002</v>
      </c>
      <c r="R43" s="40">
        <v>16.728043</v>
      </c>
      <c r="S43" s="40">
        <v>16.853273000000002</v>
      </c>
      <c r="T43" s="40">
        <v>15.331018</v>
      </c>
      <c r="U43" s="40">
        <v>6.7383410000000001</v>
      </c>
      <c r="V43" s="155">
        <v>25.579059999999998</v>
      </c>
      <c r="W43" s="24"/>
    </row>
    <row r="44" spans="1:23" x14ac:dyDescent="0.35">
      <c r="A44" s="2">
        <v>43056</v>
      </c>
      <c r="B44" s="40">
        <v>22.043096999999999</v>
      </c>
      <c r="C44" s="40">
        <v>36.412979999999997</v>
      </c>
      <c r="D44" s="40">
        <v>14.546239999999999</v>
      </c>
      <c r="E44" s="40">
        <v>11.713611999999999</v>
      </c>
      <c r="F44" s="40">
        <v>63.095115999999997</v>
      </c>
      <c r="G44" s="40">
        <v>29.739930000000001</v>
      </c>
      <c r="H44" s="40">
        <v>14.442897</v>
      </c>
      <c r="I44" s="40">
        <v>28.714953999999999</v>
      </c>
      <c r="J44" s="40">
        <v>15.465069</v>
      </c>
      <c r="K44" s="40">
        <v>47.245800000000003</v>
      </c>
      <c r="L44" s="40">
        <v>25.612269999999999</v>
      </c>
      <c r="M44" s="40">
        <v>26.452303000000001</v>
      </c>
      <c r="N44" s="40">
        <v>18.381357000000001</v>
      </c>
      <c r="O44" s="40">
        <v>33.088090000000001</v>
      </c>
      <c r="P44" s="40">
        <v>50.907960000000003</v>
      </c>
      <c r="Q44" s="40">
        <v>-22.451734999999999</v>
      </c>
      <c r="R44" s="40">
        <v>15.980601</v>
      </c>
      <c r="S44" s="40">
        <v>24.003457999999998</v>
      </c>
      <c r="T44" s="40">
        <v>11.400986</v>
      </c>
      <c r="U44" s="40">
        <v>23.917591000000002</v>
      </c>
      <c r="V44" s="155">
        <v>9.3214749999999995</v>
      </c>
      <c r="W44" s="24"/>
    </row>
    <row r="45" spans="1:23" x14ac:dyDescent="0.35">
      <c r="A45" s="2">
        <v>43084</v>
      </c>
      <c r="B45" s="40">
        <v>22.999096000000002</v>
      </c>
      <c r="C45" s="40">
        <v>26.213443999999999</v>
      </c>
      <c r="D45" s="40">
        <v>16.084862000000001</v>
      </c>
      <c r="E45" s="40">
        <v>17.978203000000001</v>
      </c>
      <c r="F45" s="40">
        <v>51.014389999999999</v>
      </c>
      <c r="G45" s="40">
        <v>17.86908</v>
      </c>
      <c r="H45" s="40">
        <v>20.900642000000001</v>
      </c>
      <c r="I45" s="40">
        <v>20.688295</v>
      </c>
      <c r="J45" s="40">
        <v>12.625944</v>
      </c>
      <c r="K45" s="40">
        <v>40.244315999999998</v>
      </c>
      <c r="L45" s="40">
        <v>24.193906999999999</v>
      </c>
      <c r="M45" s="40">
        <v>25.750208000000001</v>
      </c>
      <c r="N45" s="40">
        <v>33.008766000000001</v>
      </c>
      <c r="O45" s="40">
        <v>32.699202999999997</v>
      </c>
      <c r="P45" s="40">
        <v>49.698090000000001</v>
      </c>
      <c r="Q45" s="40">
        <v>-14.018655000000001</v>
      </c>
      <c r="R45" s="40">
        <v>13.031948</v>
      </c>
      <c r="S45" s="40">
        <v>28.494585000000001</v>
      </c>
      <c r="T45" s="40">
        <v>2.0855665000000001</v>
      </c>
      <c r="U45" s="40">
        <v>31.514071999999999</v>
      </c>
      <c r="V45" s="155">
        <v>2.3351312000000002</v>
      </c>
      <c r="W45" s="24"/>
    </row>
    <row r="46" spans="1:23" x14ac:dyDescent="0.35">
      <c r="A46" s="2">
        <v>43117</v>
      </c>
      <c r="B46" s="40">
        <v>35.504890000000003</v>
      </c>
      <c r="C46" s="40">
        <v>44.562103</v>
      </c>
      <c r="D46" s="40">
        <v>23.668230000000001</v>
      </c>
      <c r="E46" s="40">
        <v>17.082453000000001</v>
      </c>
      <c r="F46" s="40">
        <v>54.146861999999999</v>
      </c>
      <c r="G46" s="40">
        <v>31.422878000000001</v>
      </c>
      <c r="H46" s="40">
        <v>27.207315000000001</v>
      </c>
      <c r="I46" s="40">
        <v>27.243815999999999</v>
      </c>
      <c r="J46" s="40">
        <v>25.700400999999999</v>
      </c>
      <c r="K46" s="40">
        <v>40.497909999999997</v>
      </c>
      <c r="L46" s="40">
        <v>23.520873999999999</v>
      </c>
      <c r="M46" s="40">
        <v>30.932151999999999</v>
      </c>
      <c r="N46" s="40">
        <v>39.525950000000002</v>
      </c>
      <c r="O46" s="40">
        <v>37.553978000000001</v>
      </c>
      <c r="P46" s="40">
        <v>59.28098</v>
      </c>
      <c r="Q46" s="40">
        <v>-9.1273490000000006</v>
      </c>
      <c r="R46" s="40">
        <v>16.72411</v>
      </c>
      <c r="S46" s="40">
        <v>40.484535000000001</v>
      </c>
      <c r="T46" s="40">
        <v>7.4249863999999999</v>
      </c>
      <c r="U46" s="40">
        <v>42.959069999999997</v>
      </c>
      <c r="V46" s="155">
        <v>16.270171999999999</v>
      </c>
      <c r="W46" s="24"/>
    </row>
    <row r="47" spans="1:23" x14ac:dyDescent="0.35">
      <c r="A47" s="2">
        <v>43147</v>
      </c>
      <c r="B47" s="40">
        <v>28.22832</v>
      </c>
      <c r="C47" s="40">
        <v>34.755313999999998</v>
      </c>
      <c r="D47" s="40">
        <v>23.031663999999999</v>
      </c>
      <c r="E47" s="40">
        <v>10.028373999999999</v>
      </c>
      <c r="F47" s="40">
        <v>31.762087000000001</v>
      </c>
      <c r="G47" s="40">
        <v>21.048843000000002</v>
      </c>
      <c r="H47" s="40">
        <v>27.360308</v>
      </c>
      <c r="I47" s="40">
        <v>18.648434000000002</v>
      </c>
      <c r="J47" s="40">
        <v>15.764213</v>
      </c>
      <c r="K47" s="40">
        <v>34.140278000000002</v>
      </c>
      <c r="L47" s="40">
        <v>17.863035</v>
      </c>
      <c r="M47" s="40">
        <v>33.206200000000003</v>
      </c>
      <c r="N47" s="40">
        <v>46.143783999999997</v>
      </c>
      <c r="O47" s="40">
        <v>22.163307</v>
      </c>
      <c r="P47" s="40">
        <v>47.075797999999999</v>
      </c>
      <c r="Q47" s="40">
        <v>-13.563800000000001</v>
      </c>
      <c r="R47" s="40">
        <v>14.58329</v>
      </c>
      <c r="S47" s="40">
        <v>31.068539000000001</v>
      </c>
      <c r="T47" s="40">
        <v>1.7984747999999999</v>
      </c>
      <c r="U47" s="40">
        <v>37.392879999999998</v>
      </c>
      <c r="V47" s="155">
        <v>11.734294999999999</v>
      </c>
      <c r="W47" s="24"/>
    </row>
    <row r="48" spans="1:23" x14ac:dyDescent="0.35">
      <c r="A48" s="2">
        <v>43175</v>
      </c>
      <c r="B48" s="40">
        <v>24.673318999999999</v>
      </c>
      <c r="C48" s="40">
        <v>27.507591000000001</v>
      </c>
      <c r="D48" s="40">
        <v>8.8055610000000009</v>
      </c>
      <c r="E48" s="40">
        <v>3.2700895999999999</v>
      </c>
      <c r="F48" s="40">
        <v>16.816282000000001</v>
      </c>
      <c r="G48" s="40">
        <v>27.032364000000001</v>
      </c>
      <c r="H48" s="40">
        <v>21.729492</v>
      </c>
      <c r="I48" s="40">
        <v>18.891929999999999</v>
      </c>
      <c r="J48" s="40">
        <v>4.4212819999999997</v>
      </c>
      <c r="K48" s="40">
        <v>28.447842000000001</v>
      </c>
      <c r="L48" s="40">
        <v>20.123137</v>
      </c>
      <c r="M48" s="40">
        <v>20.863092000000002</v>
      </c>
      <c r="N48" s="40">
        <v>33.150419999999997</v>
      </c>
      <c r="O48" s="40">
        <v>9.7152119999999993</v>
      </c>
      <c r="P48" s="40">
        <v>46.456409999999998</v>
      </c>
      <c r="Q48" s="40">
        <v>-10.681671</v>
      </c>
      <c r="R48" s="40">
        <v>16.358494</v>
      </c>
      <c r="S48" s="40">
        <v>19.923866</v>
      </c>
      <c r="T48" s="40">
        <v>2.6818156000000002</v>
      </c>
      <c r="U48" s="40">
        <v>41.895355000000002</v>
      </c>
      <c r="V48" s="155">
        <v>18.874680999999999</v>
      </c>
      <c r="W48" s="24"/>
    </row>
    <row r="49" spans="1:23" x14ac:dyDescent="0.35">
      <c r="A49" s="2">
        <v>43207</v>
      </c>
      <c r="B49" s="40">
        <v>18.892455999999999</v>
      </c>
      <c r="C49" s="40">
        <v>22.542739999999998</v>
      </c>
      <c r="D49" s="40">
        <v>7.1876049999999996</v>
      </c>
      <c r="E49" s="40">
        <v>-6.8673906000000002</v>
      </c>
      <c r="F49" s="40">
        <v>23.584318</v>
      </c>
      <c r="G49" s="40">
        <v>34.404564000000001</v>
      </c>
      <c r="H49" s="40">
        <v>24.741385999999999</v>
      </c>
      <c r="I49" s="40">
        <v>16.421783000000001</v>
      </c>
      <c r="J49" s="40">
        <v>6.8178773000000001</v>
      </c>
      <c r="K49" s="40">
        <v>27.542912999999999</v>
      </c>
      <c r="L49" s="40">
        <v>15.654337</v>
      </c>
      <c r="M49" s="40">
        <v>19.894672</v>
      </c>
      <c r="N49" s="40">
        <v>33.654223999999999</v>
      </c>
      <c r="O49" s="40">
        <v>11.456037</v>
      </c>
      <c r="P49" s="40">
        <v>36.827480000000001</v>
      </c>
      <c r="Q49" s="40">
        <v>-11.67388</v>
      </c>
      <c r="R49" s="40">
        <v>11.397862</v>
      </c>
      <c r="S49" s="40">
        <v>9.3595030000000001</v>
      </c>
      <c r="T49" s="40">
        <v>2.0836114999999999</v>
      </c>
      <c r="U49" s="40">
        <v>43.900024000000002</v>
      </c>
      <c r="V49" s="155">
        <v>23.166703999999999</v>
      </c>
      <c r="W49" s="24"/>
    </row>
    <row r="50" spans="1:23" x14ac:dyDescent="0.35">
      <c r="A50" s="2">
        <v>43237</v>
      </c>
      <c r="B50" s="40">
        <v>22.487031999999999</v>
      </c>
      <c r="C50" s="40">
        <v>22.528576000000001</v>
      </c>
      <c r="D50" s="40">
        <v>-4.3517229999999998</v>
      </c>
      <c r="E50" s="40">
        <v>-8.3166119999999992</v>
      </c>
      <c r="F50" s="40">
        <v>2.2587060000000001</v>
      </c>
      <c r="G50" s="40">
        <v>27.921199999999999</v>
      </c>
      <c r="H50" s="40">
        <v>15.399528</v>
      </c>
      <c r="I50" s="40">
        <v>11.322604999999999</v>
      </c>
      <c r="J50" s="40">
        <v>-8.2035719999999994</v>
      </c>
      <c r="K50" s="40">
        <v>15.110849999999999</v>
      </c>
      <c r="L50" s="40">
        <v>1.7639756</v>
      </c>
      <c r="M50" s="40">
        <v>11.091018</v>
      </c>
      <c r="N50" s="40">
        <v>3.3280968999999998</v>
      </c>
      <c r="O50" s="40">
        <v>4.1717769999999996</v>
      </c>
      <c r="P50" s="40">
        <v>34.888553999999999</v>
      </c>
      <c r="Q50" s="40">
        <v>-6.9254040000000003</v>
      </c>
      <c r="R50" s="40">
        <v>13.105416</v>
      </c>
      <c r="S50" s="40">
        <v>-13.355959</v>
      </c>
      <c r="T50" s="40">
        <v>-2.0607948</v>
      </c>
      <c r="U50" s="40">
        <v>26.071870000000001</v>
      </c>
      <c r="V50" s="155">
        <v>23.987304999999999</v>
      </c>
      <c r="W50" s="24"/>
    </row>
    <row r="51" spans="1:23" x14ac:dyDescent="0.35">
      <c r="A51" s="2">
        <v>43266</v>
      </c>
      <c r="B51" s="40">
        <v>13.500118000000001</v>
      </c>
      <c r="C51" s="40">
        <v>16.407442</v>
      </c>
      <c r="D51" s="40">
        <v>-8.1840150000000005</v>
      </c>
      <c r="E51" s="40">
        <v>-15.238512</v>
      </c>
      <c r="F51" s="40">
        <v>-0.13257861000000001</v>
      </c>
      <c r="G51" s="40">
        <v>28.232658000000001</v>
      </c>
      <c r="H51" s="40">
        <v>6.1316012999999998</v>
      </c>
      <c r="I51" s="40">
        <v>10.041760999999999</v>
      </c>
      <c r="J51" s="40">
        <v>-14.418172999999999</v>
      </c>
      <c r="K51" s="40">
        <v>7.2656869999999998</v>
      </c>
      <c r="L51" s="40">
        <v>-0.84086656999999998</v>
      </c>
      <c r="M51" s="40">
        <v>5.3725719999999999</v>
      </c>
      <c r="N51" s="40">
        <v>-5.0157603999999996</v>
      </c>
      <c r="O51" s="40">
        <v>5.0362587000000003</v>
      </c>
      <c r="P51" s="40">
        <v>32.49532</v>
      </c>
      <c r="Q51" s="40">
        <v>0.40434599999999998</v>
      </c>
      <c r="R51" s="40">
        <v>8.3436599999999999</v>
      </c>
      <c r="S51" s="40">
        <v>-27.815550000000002</v>
      </c>
      <c r="T51" s="40">
        <v>-1.5161157000000001</v>
      </c>
      <c r="U51" s="40">
        <v>17.956088999999999</v>
      </c>
      <c r="V51" s="155">
        <v>26.673603</v>
      </c>
      <c r="W51" s="24"/>
    </row>
    <row r="52" spans="1:23" x14ac:dyDescent="0.35">
      <c r="A52" s="2">
        <v>43298</v>
      </c>
      <c r="B52" s="40">
        <v>-2.8651178000000002</v>
      </c>
      <c r="C52" s="40">
        <v>6.1567783</v>
      </c>
      <c r="D52" s="40">
        <v>-12.514067000000001</v>
      </c>
      <c r="E52" s="40">
        <v>-13.46218</v>
      </c>
      <c r="F52" s="40">
        <v>-9.3007860000000004</v>
      </c>
      <c r="G52" s="40">
        <v>16.247440000000001</v>
      </c>
      <c r="H52" s="40">
        <v>8.0689189999999993</v>
      </c>
      <c r="I52" s="40">
        <v>3.0563354</v>
      </c>
      <c r="J52" s="40">
        <v>-9.4740389999999994</v>
      </c>
      <c r="K52" s="40">
        <v>-2.1753013000000001</v>
      </c>
      <c r="L52" s="40">
        <v>-2.7652562000000001</v>
      </c>
      <c r="M52" s="40">
        <v>1.6510129</v>
      </c>
      <c r="N52" s="40">
        <v>-11.117000000000001</v>
      </c>
      <c r="O52" s="40">
        <v>2.6258707000000001</v>
      </c>
      <c r="P52" s="40">
        <v>13.878811000000001</v>
      </c>
      <c r="Q52" s="40">
        <v>1.4225840000000001</v>
      </c>
      <c r="R52" s="40">
        <v>3.3022285</v>
      </c>
      <c r="S52" s="40">
        <v>-34.945644000000001</v>
      </c>
      <c r="T52" s="40">
        <v>-7.2857260000000004</v>
      </c>
      <c r="U52" s="40">
        <v>10.635852999999999</v>
      </c>
      <c r="V52" s="155">
        <v>22.779406000000002</v>
      </c>
      <c r="W52" s="24"/>
    </row>
    <row r="53" spans="1:23" x14ac:dyDescent="0.35">
      <c r="A53" s="2">
        <v>43329</v>
      </c>
      <c r="B53" s="40">
        <v>-12.518507</v>
      </c>
      <c r="C53" s="40">
        <v>-2.0600260000000001</v>
      </c>
      <c r="D53" s="40">
        <v>-13.137513</v>
      </c>
      <c r="E53" s="40">
        <v>-9.5568480000000005</v>
      </c>
      <c r="F53" s="40">
        <v>-7.0154610000000002</v>
      </c>
      <c r="G53" s="40">
        <v>6.0463550000000001</v>
      </c>
      <c r="H53" s="40">
        <v>9.4573739999999997</v>
      </c>
      <c r="I53" s="40">
        <v>4.1127799999999999</v>
      </c>
      <c r="J53" s="40">
        <v>-9.334028</v>
      </c>
      <c r="K53" s="40">
        <v>-0.31349062999999999</v>
      </c>
      <c r="L53" s="40">
        <v>-10.567152</v>
      </c>
      <c r="M53" s="40">
        <v>-9.2390779999999992</v>
      </c>
      <c r="N53" s="40">
        <v>-15.447044</v>
      </c>
      <c r="O53" s="40">
        <v>6.3039063999999998</v>
      </c>
      <c r="P53" s="40">
        <v>2.112031</v>
      </c>
      <c r="Q53" s="40">
        <v>7.4646590000000002</v>
      </c>
      <c r="R53" s="40">
        <v>7.7179073999999996</v>
      </c>
      <c r="S53" s="40">
        <v>-49.546210000000002</v>
      </c>
      <c r="T53" s="40">
        <v>-5.1742850000000002</v>
      </c>
      <c r="U53" s="40">
        <v>17.444873999999999</v>
      </c>
      <c r="V53" s="155">
        <v>18.415403000000001</v>
      </c>
      <c r="W53" s="24"/>
    </row>
    <row r="54" spans="1:23" x14ac:dyDescent="0.35">
      <c r="A54" s="2">
        <v>43360</v>
      </c>
      <c r="B54" s="40">
        <v>-18.725512999999999</v>
      </c>
      <c r="C54" s="40">
        <v>-6.2432169999999996</v>
      </c>
      <c r="D54" s="40">
        <v>-16.340893000000001</v>
      </c>
      <c r="E54" s="40">
        <v>-15.754818999999999</v>
      </c>
      <c r="F54" s="40">
        <v>-13.512003</v>
      </c>
      <c r="G54" s="40">
        <v>-4.949999</v>
      </c>
      <c r="H54" s="40">
        <v>4.7777295000000004</v>
      </c>
      <c r="I54" s="40">
        <v>1.2357593</v>
      </c>
      <c r="J54" s="40">
        <v>-7.1037889999999999</v>
      </c>
      <c r="K54" s="40">
        <v>-1.6578674</v>
      </c>
      <c r="L54" s="40">
        <v>-23.875205999999999</v>
      </c>
      <c r="M54" s="40">
        <v>-13.556367</v>
      </c>
      <c r="N54" s="40">
        <v>-13.176423</v>
      </c>
      <c r="O54" s="40">
        <v>-0.94889999999999997</v>
      </c>
      <c r="P54" s="40">
        <v>-8.2237480000000005</v>
      </c>
      <c r="Q54" s="40">
        <v>16.059196</v>
      </c>
      <c r="R54" s="40">
        <v>3.4844279999999999</v>
      </c>
      <c r="S54" s="40">
        <v>-51.218646999999997</v>
      </c>
      <c r="T54" s="40">
        <v>-10.64105</v>
      </c>
      <c r="U54" s="40">
        <v>11.440360999999999</v>
      </c>
      <c r="V54" s="155">
        <v>7.8098179999999999</v>
      </c>
      <c r="W54" s="24"/>
    </row>
    <row r="55" spans="1:23" x14ac:dyDescent="0.35">
      <c r="A55" s="2">
        <v>43390</v>
      </c>
      <c r="B55" s="40">
        <v>-22.334630000000001</v>
      </c>
      <c r="C55" s="40">
        <v>-13.948518</v>
      </c>
      <c r="D55" s="40">
        <v>-16.602219000000002</v>
      </c>
      <c r="E55" s="40">
        <v>-21.949583000000001</v>
      </c>
      <c r="F55" s="40">
        <v>-15.378016000000001</v>
      </c>
      <c r="G55" s="40">
        <v>-9.0186299999999999</v>
      </c>
      <c r="H55" s="40">
        <v>2.4462223000000001</v>
      </c>
      <c r="I55" s="40">
        <v>-7.8755736000000001</v>
      </c>
      <c r="J55" s="40">
        <v>-4.776573</v>
      </c>
      <c r="K55" s="40">
        <v>-11.389647999999999</v>
      </c>
      <c r="L55" s="40">
        <v>-3.9159535999999999</v>
      </c>
      <c r="M55" s="40">
        <v>-16.395187</v>
      </c>
      <c r="N55" s="40">
        <v>-17.213529999999999</v>
      </c>
      <c r="O55" s="40">
        <v>-11.151255000000001</v>
      </c>
      <c r="P55" s="40">
        <v>-15.487093</v>
      </c>
      <c r="Q55" s="40">
        <v>24.780989000000002</v>
      </c>
      <c r="R55" s="40">
        <v>-1.7066060999999999</v>
      </c>
      <c r="S55" s="40">
        <v>-37.049847</v>
      </c>
      <c r="T55" s="40">
        <v>-12.843114</v>
      </c>
      <c r="U55" s="40">
        <v>4.1638494000000001</v>
      </c>
      <c r="V55" s="155">
        <v>16.369926</v>
      </c>
      <c r="W55" s="24"/>
    </row>
    <row r="56" spans="1:23" x14ac:dyDescent="0.35">
      <c r="A56" s="2">
        <v>43420</v>
      </c>
      <c r="B56" s="40">
        <v>-21.136486000000001</v>
      </c>
      <c r="C56" s="40">
        <v>-8.6274149999999992</v>
      </c>
      <c r="D56" s="40">
        <v>-6.7971887999999998</v>
      </c>
      <c r="E56" s="40">
        <v>-16.738855000000001</v>
      </c>
      <c r="F56" s="40">
        <v>-13.818693</v>
      </c>
      <c r="G56" s="40">
        <v>-7.9673767</v>
      </c>
      <c r="H56" s="40">
        <v>1.7191171999999999</v>
      </c>
      <c r="I56" s="40">
        <v>-9.021115</v>
      </c>
      <c r="J56" s="40">
        <v>-14.934343</v>
      </c>
      <c r="K56" s="40">
        <v>-18.276423000000001</v>
      </c>
      <c r="L56" s="40">
        <v>5.8996915999999997</v>
      </c>
      <c r="M56" s="40">
        <v>-9.8344749999999994</v>
      </c>
      <c r="N56" s="40">
        <v>-10.108024</v>
      </c>
      <c r="O56" s="40">
        <v>-5.5945099999999996</v>
      </c>
      <c r="P56" s="40">
        <v>-14.941102000000001</v>
      </c>
      <c r="Q56" s="40">
        <v>46.684967</v>
      </c>
      <c r="R56" s="40">
        <v>-3.3259451000000002</v>
      </c>
      <c r="S56" s="40">
        <v>-34.296309999999998</v>
      </c>
      <c r="T56" s="40">
        <v>-5.040222</v>
      </c>
      <c r="U56" s="40">
        <v>-8.5290789999999994</v>
      </c>
      <c r="V56" s="155">
        <v>16.106033</v>
      </c>
      <c r="W56" s="24"/>
    </row>
    <row r="57" spans="1:23" x14ac:dyDescent="0.35">
      <c r="A57" s="2">
        <v>43451</v>
      </c>
      <c r="B57" s="40">
        <v>-22.049492000000001</v>
      </c>
      <c r="C57" s="40">
        <v>-9.4445890000000006</v>
      </c>
      <c r="D57" s="40">
        <v>-9.4454949999999993</v>
      </c>
      <c r="E57" s="40">
        <v>-15.689069</v>
      </c>
      <c r="F57" s="40">
        <v>-10.727966</v>
      </c>
      <c r="G57" s="40">
        <v>-2.4185598000000001</v>
      </c>
      <c r="H57" s="40">
        <v>-7.2027326</v>
      </c>
      <c r="I57" s="40">
        <v>-8.9291750000000008</v>
      </c>
      <c r="J57" s="40">
        <v>-18.828917000000001</v>
      </c>
      <c r="K57" s="40">
        <v>-19.917052999999999</v>
      </c>
      <c r="L57" s="40">
        <v>0.27018785000000001</v>
      </c>
      <c r="M57" s="40">
        <v>-18.458998000000001</v>
      </c>
      <c r="N57" s="40">
        <v>-24.066227000000001</v>
      </c>
      <c r="O57" s="40">
        <v>-7.6133670000000002</v>
      </c>
      <c r="P57" s="40">
        <v>-15.51022</v>
      </c>
      <c r="Q57" s="40">
        <v>30.624126</v>
      </c>
      <c r="R57" s="40">
        <v>-6.765479</v>
      </c>
      <c r="S57" s="40">
        <v>-38.812344000000003</v>
      </c>
      <c r="T57" s="40">
        <v>-11.274475000000001</v>
      </c>
      <c r="U57" s="40">
        <v>-8.0636139999999994</v>
      </c>
      <c r="V57" s="155">
        <v>18.562984</v>
      </c>
      <c r="W57" s="24"/>
    </row>
    <row r="58" spans="1:23" x14ac:dyDescent="0.35">
      <c r="A58" s="2">
        <v>43482</v>
      </c>
      <c r="B58" s="40">
        <v>-26.308869999999999</v>
      </c>
      <c r="C58" s="40">
        <v>-15.421522</v>
      </c>
      <c r="D58" s="40">
        <v>-7.2503209999999996</v>
      </c>
      <c r="E58" s="40">
        <v>-12.486935000000001</v>
      </c>
      <c r="F58" s="40">
        <v>-16.876476</v>
      </c>
      <c r="G58" s="40">
        <v>-13.692361</v>
      </c>
      <c r="H58" s="40">
        <v>-8.9942270000000004</v>
      </c>
      <c r="I58" s="40">
        <v>-13.062954</v>
      </c>
      <c r="J58" s="40">
        <v>-11.758304000000001</v>
      </c>
      <c r="K58" s="40">
        <v>-20.435732000000002</v>
      </c>
      <c r="L58" s="40">
        <v>1.196742</v>
      </c>
      <c r="M58" s="40">
        <v>-19.758308</v>
      </c>
      <c r="N58" s="40">
        <v>-34.057926000000002</v>
      </c>
      <c r="O58" s="40">
        <v>-10.948801</v>
      </c>
      <c r="P58" s="40">
        <v>-20.923024999999999</v>
      </c>
      <c r="Q58" s="40">
        <v>21.112335000000002</v>
      </c>
      <c r="R58" s="40">
        <v>-13.591920999999999</v>
      </c>
      <c r="S58" s="40">
        <v>-38.146442</v>
      </c>
      <c r="T58" s="40">
        <v>-17.776447000000001</v>
      </c>
      <c r="U58" s="40">
        <v>-18.037026999999998</v>
      </c>
      <c r="V58" s="155">
        <v>17.610073</v>
      </c>
      <c r="W58" s="24"/>
    </row>
    <row r="59" spans="1:23" x14ac:dyDescent="0.35">
      <c r="A59" s="2">
        <v>43511</v>
      </c>
      <c r="B59" s="40">
        <v>-18.889123999999999</v>
      </c>
      <c r="C59" s="40">
        <v>-15.468209999999999</v>
      </c>
      <c r="D59" s="40">
        <v>-11.430788</v>
      </c>
      <c r="E59" s="40">
        <v>-7.5146856</v>
      </c>
      <c r="F59" s="40">
        <v>-17.099672000000002</v>
      </c>
      <c r="G59" s="40">
        <v>-9.1277069999999991</v>
      </c>
      <c r="H59" s="40">
        <v>-10.546589000000001</v>
      </c>
      <c r="I59" s="40">
        <v>-10.245073</v>
      </c>
      <c r="J59" s="40">
        <v>-14.187426</v>
      </c>
      <c r="K59" s="40">
        <v>-14.911251999999999</v>
      </c>
      <c r="L59" s="40">
        <v>0.76962710000000001</v>
      </c>
      <c r="M59" s="40">
        <v>-27.227841999999999</v>
      </c>
      <c r="N59" s="40">
        <v>-30.576729</v>
      </c>
      <c r="O59" s="40">
        <v>-10.343284000000001</v>
      </c>
      <c r="P59" s="40">
        <v>-16.652816999999999</v>
      </c>
      <c r="Q59" s="40">
        <v>14.401173999999999</v>
      </c>
      <c r="R59" s="40">
        <v>-9.1023209999999999</v>
      </c>
      <c r="S59" s="40">
        <v>-35.297029999999999</v>
      </c>
      <c r="T59" s="40">
        <v>-14.500439</v>
      </c>
      <c r="U59" s="40">
        <v>-12.165016</v>
      </c>
      <c r="V59" s="155">
        <v>20.693075</v>
      </c>
      <c r="W59" s="24"/>
    </row>
    <row r="60" spans="1:23" x14ac:dyDescent="0.35">
      <c r="A60" s="2">
        <v>43539</v>
      </c>
      <c r="B60" s="40">
        <v>-10.825032</v>
      </c>
      <c r="C60" s="40">
        <v>-13.901835</v>
      </c>
      <c r="D60" s="40">
        <v>-3.5825670000000001</v>
      </c>
      <c r="E60" s="40">
        <v>-3.5625100000000001</v>
      </c>
      <c r="F60" s="40">
        <v>-8.1479660000000003</v>
      </c>
      <c r="G60" s="40">
        <v>-3.2589793</v>
      </c>
      <c r="H60" s="40">
        <v>-9.561795</v>
      </c>
      <c r="I60" s="40">
        <v>-9.3317449999999997</v>
      </c>
      <c r="J60" s="40">
        <v>-13.243532</v>
      </c>
      <c r="K60" s="40">
        <v>-17.467379999999999</v>
      </c>
      <c r="L60" s="40">
        <v>0.93181133000000005</v>
      </c>
      <c r="M60" s="40">
        <v>-23.222244</v>
      </c>
      <c r="N60" s="40">
        <v>-18.544065</v>
      </c>
      <c r="O60" s="40">
        <v>3.1234264</v>
      </c>
      <c r="P60" s="40">
        <v>-13.529831</v>
      </c>
      <c r="Q60" s="40">
        <v>13.962078</v>
      </c>
      <c r="R60" s="40">
        <v>-10.490178999999999</v>
      </c>
      <c r="S60" s="40">
        <v>-34.765506999999999</v>
      </c>
      <c r="T60" s="40">
        <v>-9.6889610000000008</v>
      </c>
      <c r="U60" s="40">
        <v>-9.7848889999999997</v>
      </c>
      <c r="V60" s="155">
        <v>15.205394999999999</v>
      </c>
      <c r="W60" s="24"/>
    </row>
    <row r="61" spans="1:23" x14ac:dyDescent="0.35">
      <c r="A61" s="2">
        <v>43572</v>
      </c>
      <c r="B61" s="40">
        <v>3.2330990000000002</v>
      </c>
      <c r="C61" s="40">
        <v>-17.017437000000001</v>
      </c>
      <c r="D61" s="40">
        <v>-0.16003250999999999</v>
      </c>
      <c r="E61" s="40">
        <v>3.6881924000000001</v>
      </c>
      <c r="F61" s="40">
        <v>-8.4545969999999997</v>
      </c>
      <c r="G61" s="40">
        <v>-10.943413</v>
      </c>
      <c r="H61" s="40">
        <v>-16.211860000000001</v>
      </c>
      <c r="I61" s="40">
        <v>-0.96498130000000004</v>
      </c>
      <c r="J61" s="40">
        <v>-10.941362</v>
      </c>
      <c r="K61" s="40">
        <v>-13.049274</v>
      </c>
      <c r="L61" s="40">
        <v>-3.0259192000000001</v>
      </c>
      <c r="M61" s="40">
        <v>-12.5930605</v>
      </c>
      <c r="N61" s="40">
        <v>-16.467697000000001</v>
      </c>
      <c r="O61" s="40">
        <v>3.6951542000000002</v>
      </c>
      <c r="P61" s="40">
        <v>-2.8928875999999999</v>
      </c>
      <c r="Q61" s="40">
        <v>16.705334000000001</v>
      </c>
      <c r="R61" s="40">
        <v>-4.6897593000000004</v>
      </c>
      <c r="S61" s="40">
        <v>-33.8093</v>
      </c>
      <c r="T61" s="40">
        <v>-4.3538930000000002</v>
      </c>
      <c r="U61" s="40">
        <v>-13.578903</v>
      </c>
      <c r="V61" s="155">
        <v>17.780733000000001</v>
      </c>
      <c r="W61" s="24"/>
    </row>
    <row r="62" spans="1:23" x14ac:dyDescent="0.35">
      <c r="A62" s="2">
        <v>43602</v>
      </c>
      <c r="B62" s="40">
        <v>-11.751211</v>
      </c>
      <c r="C62" s="40">
        <v>-21.994949999999999</v>
      </c>
      <c r="D62" s="40">
        <v>-6.4259469999999999</v>
      </c>
      <c r="E62" s="40">
        <v>-1.3896942000000001</v>
      </c>
      <c r="F62" s="40">
        <v>-8.8388980000000004</v>
      </c>
      <c r="G62" s="40">
        <v>-15.513581</v>
      </c>
      <c r="H62" s="40">
        <v>-14.828324</v>
      </c>
      <c r="I62" s="40">
        <v>-7.2423754000000002</v>
      </c>
      <c r="J62" s="40">
        <v>-2.3574948</v>
      </c>
      <c r="K62" s="40">
        <v>-23.37923</v>
      </c>
      <c r="L62" s="40">
        <v>-2.3449957000000001</v>
      </c>
      <c r="M62" s="40">
        <v>-14.782648999999999</v>
      </c>
      <c r="N62" s="40">
        <v>-15.767455</v>
      </c>
      <c r="O62" s="40">
        <v>2.0068644999999998</v>
      </c>
      <c r="P62" s="40">
        <v>-15.793127</v>
      </c>
      <c r="Q62" s="40">
        <v>11.094295499999999</v>
      </c>
      <c r="R62" s="40">
        <v>-8.1709680000000002</v>
      </c>
      <c r="S62" s="40">
        <v>-35.536470000000001</v>
      </c>
      <c r="T62" s="40">
        <v>-9.7868980000000008</v>
      </c>
      <c r="U62" s="40">
        <v>-5.0258455</v>
      </c>
      <c r="V62" s="155">
        <v>10.970485999999999</v>
      </c>
      <c r="W62" s="24"/>
    </row>
    <row r="63" spans="1:23" x14ac:dyDescent="0.35">
      <c r="A63" s="2">
        <v>43633</v>
      </c>
      <c r="B63" s="40">
        <v>-8.1638990000000007</v>
      </c>
      <c r="C63" s="40">
        <v>-18.158412999999999</v>
      </c>
      <c r="D63" s="40">
        <v>2.9803752999999999</v>
      </c>
      <c r="E63" s="40">
        <v>10.30463</v>
      </c>
      <c r="F63" s="40">
        <v>0.66725016000000004</v>
      </c>
      <c r="G63" s="40">
        <v>-11.111694</v>
      </c>
      <c r="H63" s="40">
        <v>-7.4378070000000003</v>
      </c>
      <c r="I63" s="40">
        <v>-6.1930300000000003</v>
      </c>
      <c r="J63" s="40">
        <v>0.19717216000000001</v>
      </c>
      <c r="K63" s="40">
        <v>-17.864162</v>
      </c>
      <c r="L63" s="40">
        <v>31.904757</v>
      </c>
      <c r="M63" s="40">
        <v>-7.2637559999999999</v>
      </c>
      <c r="N63" s="40">
        <v>4.1284559999999999</v>
      </c>
      <c r="O63" s="40">
        <v>4.6188950000000002</v>
      </c>
      <c r="P63" s="40">
        <v>-18.540495</v>
      </c>
      <c r="Q63" s="40">
        <v>12.541437</v>
      </c>
      <c r="R63" s="40">
        <v>-2.2049248000000001</v>
      </c>
      <c r="S63" s="40">
        <v>-18.72157</v>
      </c>
      <c r="T63" s="40">
        <v>-14.795006000000001</v>
      </c>
      <c r="U63" s="40">
        <v>-4.3585834999999999</v>
      </c>
      <c r="V63" s="155">
        <v>15.036011</v>
      </c>
      <c r="W63" s="24"/>
    </row>
    <row r="64" spans="1:23" x14ac:dyDescent="0.35">
      <c r="A64" s="2">
        <v>43663</v>
      </c>
      <c r="B64" s="40">
        <v>7.7444315000000001</v>
      </c>
      <c r="C64" s="40">
        <v>-11.597562</v>
      </c>
      <c r="D64" s="40">
        <v>15.031886</v>
      </c>
      <c r="E64" s="40">
        <v>17.978203000000001</v>
      </c>
      <c r="F64" s="40">
        <v>4.0299415999999999</v>
      </c>
      <c r="G64" s="40">
        <v>-1.9345105</v>
      </c>
      <c r="H64" s="40">
        <v>-4.4018689999999996</v>
      </c>
      <c r="I64" s="40">
        <v>-7.9333779999999996E-3</v>
      </c>
      <c r="J64" s="40">
        <v>-11.952375999999999</v>
      </c>
      <c r="K64" s="40">
        <v>-13.185333999999999</v>
      </c>
      <c r="L64" s="40">
        <v>35.74239</v>
      </c>
      <c r="M64" s="40">
        <v>-4.0547905000000002</v>
      </c>
      <c r="N64" s="40">
        <v>5.1151514000000002</v>
      </c>
      <c r="O64" s="40">
        <v>3.5054207000000002</v>
      </c>
      <c r="P64" s="40">
        <v>-6.2576770000000002</v>
      </c>
      <c r="Q64" s="40">
        <v>11.241781</v>
      </c>
      <c r="R64" s="40">
        <v>5.7057858000000001</v>
      </c>
      <c r="S64" s="40">
        <v>-6.3429355999999997</v>
      </c>
      <c r="T64" s="40">
        <v>-7.1870089999999998</v>
      </c>
      <c r="U64" s="40">
        <v>3.3491254000000001</v>
      </c>
      <c r="V64" s="155">
        <v>9.4711300000000005</v>
      </c>
      <c r="W64" s="24"/>
    </row>
    <row r="65" spans="1:23" x14ac:dyDescent="0.35">
      <c r="A65" s="2">
        <v>43693</v>
      </c>
      <c r="B65" s="40">
        <v>12.371456</v>
      </c>
      <c r="C65" s="40">
        <v>-15.558547000000001</v>
      </c>
      <c r="D65" s="40">
        <v>11.482656499999999</v>
      </c>
      <c r="E65" s="40">
        <v>7.3684335000000001</v>
      </c>
      <c r="F65" s="40">
        <v>-9.4540120000000005</v>
      </c>
      <c r="G65" s="40">
        <v>-7.7489970000000001</v>
      </c>
      <c r="H65" s="40">
        <v>-10.020607999999999</v>
      </c>
      <c r="I65" s="40">
        <v>-3.3169567999999998</v>
      </c>
      <c r="J65" s="40">
        <v>-18.196058000000001</v>
      </c>
      <c r="K65" s="40">
        <v>-17.243969</v>
      </c>
      <c r="L65" s="40">
        <v>27.337969000000001</v>
      </c>
      <c r="M65" s="40">
        <v>-6.6406489999999998</v>
      </c>
      <c r="N65" s="40">
        <v>3.6436320000000002</v>
      </c>
      <c r="O65" s="40">
        <v>-6.0374317</v>
      </c>
      <c r="P65" s="40">
        <v>-4.2902110000000002</v>
      </c>
      <c r="Q65" s="40">
        <v>-0.10357499000000001</v>
      </c>
      <c r="R65" s="40">
        <v>-2.9483139999999999</v>
      </c>
      <c r="S65" s="40">
        <v>19.133282000000001</v>
      </c>
      <c r="T65" s="40">
        <v>-7.9687539999999997</v>
      </c>
      <c r="U65" s="40">
        <v>-3.1618892999999999</v>
      </c>
      <c r="V65" s="155">
        <v>12.871242000000001</v>
      </c>
      <c r="W65" s="24"/>
    </row>
    <row r="66" spans="1:23" x14ac:dyDescent="0.35">
      <c r="A66" s="2">
        <v>43725</v>
      </c>
      <c r="B66" s="40">
        <v>18.770672000000001</v>
      </c>
      <c r="C66" s="40">
        <v>-12.721199</v>
      </c>
      <c r="D66" s="40">
        <v>16.819965</v>
      </c>
      <c r="E66" s="40">
        <v>12.521494000000001</v>
      </c>
      <c r="F66" s="40">
        <v>-5.4318904999999997</v>
      </c>
      <c r="G66" s="40">
        <v>0.99315642999999998</v>
      </c>
      <c r="H66" s="40">
        <v>-9.6887530000000002</v>
      </c>
      <c r="I66" s="40">
        <v>2.5902748</v>
      </c>
      <c r="J66" s="40">
        <v>-11.341084</v>
      </c>
      <c r="K66" s="40">
        <v>-11.913168000000001</v>
      </c>
      <c r="L66" s="40">
        <v>37.154854</v>
      </c>
      <c r="M66" s="40">
        <v>6.1506033000000002</v>
      </c>
      <c r="N66" s="40">
        <v>18.054925999999998</v>
      </c>
      <c r="O66" s="40">
        <v>-3.9788722999999999</v>
      </c>
      <c r="P66" s="40">
        <v>4.5426010000000003</v>
      </c>
      <c r="Q66" s="40">
        <v>7.0073485</v>
      </c>
      <c r="R66" s="40">
        <v>-3.1692445</v>
      </c>
      <c r="S66" s="40">
        <v>22.847342999999999</v>
      </c>
      <c r="T66" s="40">
        <v>-3.153187</v>
      </c>
      <c r="U66" s="40">
        <v>-2.1760643000000002</v>
      </c>
      <c r="V66" s="155">
        <v>7.6241611999999996</v>
      </c>
      <c r="W66" s="24"/>
    </row>
    <row r="67" spans="1:23" x14ac:dyDescent="0.35">
      <c r="A67" s="2">
        <v>43755</v>
      </c>
      <c r="B67" s="40">
        <v>25.439240000000002</v>
      </c>
      <c r="C67" s="40">
        <v>-7.6575100000000003</v>
      </c>
      <c r="D67" s="40">
        <v>14.913368</v>
      </c>
      <c r="E67" s="40">
        <v>18.645668000000001</v>
      </c>
      <c r="F67" s="40">
        <v>-3.4941137000000002</v>
      </c>
      <c r="G67" s="40">
        <v>-3.8630127999999999</v>
      </c>
      <c r="H67" s="40">
        <v>-6.5851629999999997</v>
      </c>
      <c r="I67" s="40">
        <v>16.300583</v>
      </c>
      <c r="J67" s="40">
        <v>-6.8823220000000003</v>
      </c>
      <c r="K67" s="40">
        <v>-4.8997400000000004</v>
      </c>
      <c r="L67" s="40">
        <v>8.3598610000000004</v>
      </c>
      <c r="M67" s="40">
        <v>5.4427384999999999</v>
      </c>
      <c r="N67" s="40">
        <v>28.29945</v>
      </c>
      <c r="O67" s="40">
        <v>12.675738000000001</v>
      </c>
      <c r="P67" s="40">
        <v>9.4958779999999994</v>
      </c>
      <c r="Q67" s="40">
        <v>2.5030375</v>
      </c>
      <c r="R67" s="40">
        <v>-3.6718904999999999</v>
      </c>
      <c r="S67" s="40">
        <v>-3.7100195999999999</v>
      </c>
      <c r="T67" s="40">
        <v>0.29587745999999998</v>
      </c>
      <c r="U67" s="40">
        <v>4.0267587000000002</v>
      </c>
      <c r="V67" s="155">
        <v>2.8486370000000001</v>
      </c>
      <c r="W67" s="24"/>
    </row>
    <row r="68" spans="1:23" x14ac:dyDescent="0.35">
      <c r="A68" s="2">
        <v>43784</v>
      </c>
      <c r="B68" s="40">
        <v>19.913661999999999</v>
      </c>
      <c r="C68" s="40">
        <v>-22.116734000000001</v>
      </c>
      <c r="D68" s="40">
        <v>4.2990326999999997</v>
      </c>
      <c r="E68" s="40">
        <v>19.423390000000001</v>
      </c>
      <c r="F68" s="40">
        <v>-2.004397</v>
      </c>
      <c r="G68" s="40">
        <v>-0.57398079999999996</v>
      </c>
      <c r="H68" s="40">
        <v>-3.211856</v>
      </c>
      <c r="I68" s="40">
        <v>21.66394</v>
      </c>
      <c r="J68" s="40">
        <v>14.401351999999999</v>
      </c>
      <c r="K68" s="40">
        <v>2.8905392000000001</v>
      </c>
      <c r="L68" s="40">
        <v>10.941482000000001</v>
      </c>
      <c r="M68" s="40">
        <v>1.7571091999999999</v>
      </c>
      <c r="N68" s="40">
        <v>34.173107000000002</v>
      </c>
      <c r="O68" s="40">
        <v>8.1548689999999997</v>
      </c>
      <c r="P68" s="40">
        <v>6.6124080000000003</v>
      </c>
      <c r="Q68" s="40">
        <v>-1.4196217</v>
      </c>
      <c r="R68" s="40">
        <v>-2.2332966000000001</v>
      </c>
      <c r="S68" s="40">
        <v>7.2482230000000003</v>
      </c>
      <c r="T68" s="40">
        <v>-4.2219519999999999</v>
      </c>
      <c r="U68" s="40">
        <v>8.89194</v>
      </c>
      <c r="V68" s="155">
        <v>6.6952705000000003</v>
      </c>
      <c r="W68" s="24"/>
    </row>
    <row r="69" spans="1:23" x14ac:dyDescent="0.35">
      <c r="A69" s="2">
        <v>43816</v>
      </c>
      <c r="B69" s="40">
        <v>28.581917000000001</v>
      </c>
      <c r="C69" s="40">
        <v>-18.086725000000001</v>
      </c>
      <c r="D69" s="40">
        <v>6.457579</v>
      </c>
      <c r="E69" s="40">
        <v>8.5658440000000002</v>
      </c>
      <c r="F69" s="40">
        <v>-6.6547213000000003</v>
      </c>
      <c r="G69" s="40">
        <v>1.5370727</v>
      </c>
      <c r="H69" s="40">
        <v>-1.1706352E-2</v>
      </c>
      <c r="I69" s="40">
        <v>34.445487999999997</v>
      </c>
      <c r="J69" s="40">
        <v>19.824780000000001</v>
      </c>
      <c r="K69" s="40">
        <v>8.8346479999999996</v>
      </c>
      <c r="L69" s="40">
        <v>25.281165999999999</v>
      </c>
      <c r="M69" s="40">
        <v>9.6866249999999994</v>
      </c>
      <c r="N69" s="40">
        <v>37.861600000000003</v>
      </c>
      <c r="O69" s="40">
        <v>10.573779999999999</v>
      </c>
      <c r="P69" s="40">
        <v>18.861462</v>
      </c>
      <c r="Q69" s="40">
        <v>-3.6532461999999999</v>
      </c>
      <c r="R69" s="40">
        <v>-3.2988189999999999</v>
      </c>
      <c r="S69" s="40">
        <v>15.244794000000001</v>
      </c>
      <c r="T69" s="40">
        <v>0.52375793000000004</v>
      </c>
      <c r="U69" s="40">
        <v>5.0498010000000004</v>
      </c>
      <c r="V69" s="155">
        <v>6.3507914999999997</v>
      </c>
      <c r="W69" s="24"/>
    </row>
    <row r="70" spans="1:23" x14ac:dyDescent="0.35">
      <c r="A70" s="2">
        <v>43847</v>
      </c>
      <c r="B70" s="40">
        <v>32.043922000000002</v>
      </c>
      <c r="C70" s="40">
        <v>-24.488579999999999</v>
      </c>
      <c r="D70" s="40">
        <v>0.30794144000000001</v>
      </c>
      <c r="E70" s="40">
        <v>-0.80154539999999996</v>
      </c>
      <c r="F70" s="40">
        <v>-7.8453064000000001</v>
      </c>
      <c r="G70" s="40">
        <v>3.5504102999999998</v>
      </c>
      <c r="H70" s="40">
        <v>-2.4717986999999999</v>
      </c>
      <c r="I70" s="40">
        <v>33.020985000000003</v>
      </c>
      <c r="J70" s="40">
        <v>9.6782679999999992</v>
      </c>
      <c r="K70" s="40">
        <v>7.0317388000000003</v>
      </c>
      <c r="L70" s="40">
        <v>11.702574</v>
      </c>
      <c r="M70" s="40">
        <v>-0.80087779999999997</v>
      </c>
      <c r="N70" s="40">
        <v>46.652209999999997</v>
      </c>
      <c r="O70" s="40">
        <v>10.707951</v>
      </c>
      <c r="P70" s="40">
        <v>21.334648000000001</v>
      </c>
      <c r="Q70" s="40">
        <v>-3.9188683000000002</v>
      </c>
      <c r="R70" s="40">
        <v>1.2769699000000001</v>
      </c>
      <c r="S70" s="40">
        <v>15.164446999999999</v>
      </c>
      <c r="T70" s="40">
        <v>1.5079260000000001</v>
      </c>
      <c r="U70" s="40">
        <v>5.0869106999999998</v>
      </c>
      <c r="V70" s="155">
        <v>1.0899901000000001</v>
      </c>
      <c r="W70" s="24"/>
    </row>
    <row r="71" spans="1:23" x14ac:dyDescent="0.35">
      <c r="A71" s="2">
        <v>43875</v>
      </c>
      <c r="B71" s="40">
        <v>15.600861</v>
      </c>
      <c r="C71" s="40">
        <v>-29.738785</v>
      </c>
      <c r="D71" s="40">
        <v>-5.5898547000000001</v>
      </c>
      <c r="E71" s="40">
        <v>-5.2402376999999998</v>
      </c>
      <c r="F71" s="40">
        <v>-10.136837</v>
      </c>
      <c r="G71" s="40">
        <v>-5.7203590000000002</v>
      </c>
      <c r="H71" s="40">
        <v>-8.7930379999999992</v>
      </c>
      <c r="I71" s="40">
        <v>26.622152</v>
      </c>
      <c r="J71" s="40">
        <v>13.341581</v>
      </c>
      <c r="K71" s="40">
        <v>-0.17902851</v>
      </c>
      <c r="L71" s="40">
        <v>1.8625379</v>
      </c>
      <c r="M71" s="40">
        <v>0.11396408</v>
      </c>
      <c r="N71" s="40">
        <v>29.651474</v>
      </c>
      <c r="O71" s="40">
        <v>9.8293780000000002</v>
      </c>
      <c r="P71" s="40">
        <v>11.18474</v>
      </c>
      <c r="Q71" s="40">
        <v>-0.67082644000000002</v>
      </c>
      <c r="R71" s="40">
        <v>-6.7009153000000001</v>
      </c>
      <c r="S71" s="40">
        <v>3.0992985000000002</v>
      </c>
      <c r="T71" s="40">
        <v>-3.9087534000000002</v>
      </c>
      <c r="U71" s="40">
        <v>-5.9480133000000004</v>
      </c>
      <c r="V71" s="155">
        <v>-9.2595519999999993</v>
      </c>
      <c r="W71" s="24"/>
    </row>
    <row r="72" spans="1:23" x14ac:dyDescent="0.35">
      <c r="A72" s="2">
        <v>43907</v>
      </c>
      <c r="B72" s="40">
        <v>0.16311407</v>
      </c>
      <c r="C72" s="40">
        <v>-51.824767999999999</v>
      </c>
      <c r="D72" s="40">
        <v>-36.75714</v>
      </c>
      <c r="E72" s="40">
        <v>-36.271720000000002</v>
      </c>
      <c r="F72" s="40">
        <v>-41.045250000000003</v>
      </c>
      <c r="G72" s="40">
        <v>-36.685425000000002</v>
      </c>
      <c r="H72" s="40">
        <v>-27.456700999999999</v>
      </c>
      <c r="I72" s="40">
        <v>-2.0896732999999998</v>
      </c>
      <c r="J72" s="40">
        <v>-25.083233</v>
      </c>
      <c r="K72" s="40">
        <v>-26.038868000000001</v>
      </c>
      <c r="L72" s="40">
        <v>-40.488945000000001</v>
      </c>
      <c r="M72" s="40">
        <v>-34.476239999999997</v>
      </c>
      <c r="N72" s="40">
        <v>-34.839011999999997</v>
      </c>
      <c r="O72" s="40">
        <v>-24.186415</v>
      </c>
      <c r="P72" s="40">
        <v>-9.3613029999999995</v>
      </c>
      <c r="Q72" s="40">
        <v>-12.686771</v>
      </c>
      <c r="R72" s="40">
        <v>-36.319564999999997</v>
      </c>
      <c r="S72" s="40">
        <v>-25.572759999999999</v>
      </c>
      <c r="T72" s="40">
        <v>-37.117705999999998</v>
      </c>
      <c r="U72" s="40">
        <v>-36.012363000000001</v>
      </c>
      <c r="V72" s="155">
        <v>-26.50225</v>
      </c>
      <c r="W72" s="24"/>
    </row>
    <row r="73" spans="1:23" x14ac:dyDescent="0.35">
      <c r="A73" s="2">
        <v>43938</v>
      </c>
      <c r="B73" s="40">
        <v>-7.3378920000000001</v>
      </c>
      <c r="C73" s="40">
        <v>-45.127696999999998</v>
      </c>
      <c r="D73" s="40">
        <v>-40.599586000000002</v>
      </c>
      <c r="E73" s="40">
        <v>-28.447025</v>
      </c>
      <c r="F73" s="40">
        <v>-35.62659</v>
      </c>
      <c r="G73" s="40">
        <v>-34.282367999999998</v>
      </c>
      <c r="H73" s="40">
        <v>-17.120349999999998</v>
      </c>
      <c r="I73" s="40">
        <v>2.5036453999999999</v>
      </c>
      <c r="J73" s="40">
        <v>-38.409424000000001</v>
      </c>
      <c r="K73" s="40">
        <v>-19.330041999999999</v>
      </c>
      <c r="L73" s="40">
        <v>-35.259830000000001</v>
      </c>
      <c r="M73" s="40">
        <v>-41.00855</v>
      </c>
      <c r="N73" s="40">
        <v>-27.637720000000002</v>
      </c>
      <c r="O73" s="40">
        <v>-26.962143000000001</v>
      </c>
      <c r="P73" s="40">
        <v>-5.7964444000000004</v>
      </c>
      <c r="Q73" s="40">
        <v>-13.893682</v>
      </c>
      <c r="R73" s="40">
        <v>-25.935929999999999</v>
      </c>
      <c r="S73" s="40">
        <v>-15.3873625</v>
      </c>
      <c r="T73" s="40">
        <v>-33.216929999999998</v>
      </c>
      <c r="U73" s="40">
        <v>-26.5688</v>
      </c>
      <c r="V73" s="155">
        <v>-28.765308000000001</v>
      </c>
      <c r="W73" s="24"/>
    </row>
    <row r="74" spans="1:23" x14ac:dyDescent="0.35">
      <c r="A74" s="2">
        <v>43966</v>
      </c>
      <c r="B74" s="40">
        <v>6.8887115000000003</v>
      </c>
      <c r="C74" s="40">
        <v>-41.261966999999999</v>
      </c>
      <c r="D74" s="40">
        <v>-31.526232</v>
      </c>
      <c r="E74" s="40">
        <v>-26.925653000000001</v>
      </c>
      <c r="F74" s="40">
        <v>-32.045459999999999</v>
      </c>
      <c r="G74" s="40">
        <v>-25.628053999999999</v>
      </c>
      <c r="H74" s="40">
        <v>-15.060371</v>
      </c>
      <c r="I74" s="40">
        <v>9.7930670000000006</v>
      </c>
      <c r="J74" s="40">
        <v>-33.148014000000003</v>
      </c>
      <c r="K74" s="40">
        <v>-10.179835000000001</v>
      </c>
      <c r="L74" s="40">
        <v>-40.515231999999997</v>
      </c>
      <c r="M74" s="40">
        <v>-35.066284000000003</v>
      </c>
      <c r="N74" s="40">
        <v>-25.337731999999999</v>
      </c>
      <c r="O74" s="40">
        <v>-20.927773999999999</v>
      </c>
      <c r="P74" s="40">
        <v>3.2047867999999999</v>
      </c>
      <c r="Q74" s="40">
        <v>-6.9987116</v>
      </c>
      <c r="R74" s="40">
        <v>-21.002668</v>
      </c>
      <c r="S74" s="40">
        <v>-1.2775301999999999</v>
      </c>
      <c r="T74" s="40">
        <v>-24.783218000000002</v>
      </c>
      <c r="U74" s="40">
        <v>-21.896059000000001</v>
      </c>
      <c r="V74" s="155">
        <v>-23.01436</v>
      </c>
      <c r="W74" s="24"/>
    </row>
    <row r="75" spans="1:23" x14ac:dyDescent="0.35">
      <c r="A75" s="2">
        <v>43999</v>
      </c>
      <c r="B75" s="40">
        <v>14.328587000000001</v>
      </c>
      <c r="C75" s="40">
        <v>-31.797153000000002</v>
      </c>
      <c r="D75" s="40">
        <v>-22.883081000000001</v>
      </c>
      <c r="E75" s="40">
        <v>-19.418716</v>
      </c>
      <c r="F75" s="40">
        <v>-22.928004999999999</v>
      </c>
      <c r="G75" s="40">
        <v>-17.208898999999999</v>
      </c>
      <c r="H75" s="40">
        <v>-7.5860795999999997</v>
      </c>
      <c r="I75" s="40">
        <v>22.066116000000001</v>
      </c>
      <c r="J75" s="40">
        <v>-22.876750000000001</v>
      </c>
      <c r="K75" s="40">
        <v>3.1199932000000001</v>
      </c>
      <c r="L75" s="40">
        <v>-26.671534999999999</v>
      </c>
      <c r="M75" s="40">
        <v>-23.325050000000001</v>
      </c>
      <c r="N75" s="40">
        <v>-25.23977</v>
      </c>
      <c r="O75" s="40">
        <v>-18.961514000000001</v>
      </c>
      <c r="P75" s="40">
        <v>17.237997</v>
      </c>
      <c r="Q75" s="40">
        <v>-5.3660870000000003</v>
      </c>
      <c r="R75" s="40">
        <v>-17.457097999999998</v>
      </c>
      <c r="S75" s="40">
        <v>1.0330081</v>
      </c>
      <c r="T75" s="40">
        <v>-18.839949000000001</v>
      </c>
      <c r="U75" s="40">
        <v>-14.462052999999999</v>
      </c>
      <c r="V75" s="155">
        <v>-18.609476000000001</v>
      </c>
      <c r="W75" s="24"/>
    </row>
    <row r="76" spans="1:23" x14ac:dyDescent="0.35">
      <c r="A76" s="2">
        <v>44029</v>
      </c>
      <c r="B76" s="40">
        <v>26.631142000000001</v>
      </c>
      <c r="C76" s="40">
        <v>-32.982486999999999</v>
      </c>
      <c r="D76" s="40">
        <v>-27.521587</v>
      </c>
      <c r="E76" s="40">
        <v>-25.32677</v>
      </c>
      <c r="F76" s="40">
        <v>-23.153358000000001</v>
      </c>
      <c r="G76" s="40">
        <v>-21.334956999999999</v>
      </c>
      <c r="H76" s="40">
        <v>-4.5960070000000002</v>
      </c>
      <c r="I76" s="40">
        <v>23.987483999999998</v>
      </c>
      <c r="J76" s="40">
        <v>-26.307858</v>
      </c>
      <c r="K76" s="40">
        <v>6.5977930000000002</v>
      </c>
      <c r="L76" s="40">
        <v>-29.981548</v>
      </c>
      <c r="M76" s="40">
        <v>-20.079262</v>
      </c>
      <c r="N76" s="40">
        <v>-27.655702999999999</v>
      </c>
      <c r="O76" s="40">
        <v>-9.5664619999999996</v>
      </c>
      <c r="P76" s="40">
        <v>21.640968000000001</v>
      </c>
      <c r="Q76" s="40">
        <v>-2.9235302999999999</v>
      </c>
      <c r="R76" s="40">
        <v>-20.901769999999999</v>
      </c>
      <c r="S76" s="40">
        <v>-3.9778411</v>
      </c>
      <c r="T76" s="40">
        <v>-23.336155000000002</v>
      </c>
      <c r="U76" s="40">
        <v>-10.471755</v>
      </c>
      <c r="V76" s="155">
        <v>-17.413246000000001</v>
      </c>
      <c r="W76" s="24"/>
    </row>
    <row r="77" spans="1:23" x14ac:dyDescent="0.35">
      <c r="A77" s="2">
        <v>44060</v>
      </c>
      <c r="B77" s="40">
        <v>38.693725999999998</v>
      </c>
      <c r="C77" s="40">
        <v>-26.706862999999998</v>
      </c>
      <c r="D77" s="40">
        <v>-19.987880000000001</v>
      </c>
      <c r="E77" s="40">
        <v>-16.884226000000002</v>
      </c>
      <c r="F77" s="40">
        <v>-5.5116595999999998</v>
      </c>
      <c r="G77" s="40">
        <v>-3.5201012999999999</v>
      </c>
      <c r="H77" s="40">
        <v>0.76299905999999995</v>
      </c>
      <c r="I77" s="40">
        <v>37.539948000000003</v>
      </c>
      <c r="J77" s="40">
        <v>-10.194283499999999</v>
      </c>
      <c r="K77" s="40">
        <v>30.352509000000001</v>
      </c>
      <c r="L77" s="40">
        <v>-26.393294999999998</v>
      </c>
      <c r="M77" s="40">
        <v>-10.300261000000001</v>
      </c>
      <c r="N77" s="40">
        <v>-15.847045</v>
      </c>
      <c r="O77" s="40">
        <v>3.5137296</v>
      </c>
      <c r="P77" s="40">
        <v>34.97627</v>
      </c>
      <c r="Q77" s="40">
        <v>8.6623549999999998</v>
      </c>
      <c r="R77" s="40">
        <v>-19.032119999999999</v>
      </c>
      <c r="S77" s="40">
        <v>-16.567017</v>
      </c>
      <c r="T77" s="40">
        <v>-17.196601999999999</v>
      </c>
      <c r="U77" s="40">
        <v>-4.311496</v>
      </c>
      <c r="V77" s="155">
        <v>-8.8346719999999994</v>
      </c>
      <c r="W77" s="24"/>
    </row>
    <row r="78" spans="1:23" x14ac:dyDescent="0.35">
      <c r="A78" s="2">
        <v>44091</v>
      </c>
      <c r="B78" s="40">
        <v>31.694054000000001</v>
      </c>
      <c r="C78" s="40">
        <v>-32.445950000000003</v>
      </c>
      <c r="D78" s="40">
        <v>-27.673500000000001</v>
      </c>
      <c r="E78" s="40">
        <v>-21.623771999999999</v>
      </c>
      <c r="F78" s="40">
        <v>-16.585481999999999</v>
      </c>
      <c r="G78" s="40">
        <v>-11.036414000000001</v>
      </c>
      <c r="H78" s="40">
        <v>-4.0463149999999999</v>
      </c>
      <c r="I78" s="40">
        <v>27.302896</v>
      </c>
      <c r="J78" s="40">
        <v>-21.519894000000001</v>
      </c>
      <c r="K78" s="40">
        <v>18.987251000000001</v>
      </c>
      <c r="L78" s="40">
        <v>-25.164466999999998</v>
      </c>
      <c r="M78" s="40">
        <v>-15.930205000000001</v>
      </c>
      <c r="N78" s="40">
        <v>-21.927106999999999</v>
      </c>
      <c r="O78" s="40">
        <v>8.4656830000000003</v>
      </c>
      <c r="P78" s="40">
        <v>27.079177999999999</v>
      </c>
      <c r="Q78" s="40">
        <v>3.1676053999999998</v>
      </c>
      <c r="R78" s="40">
        <v>-22.809256000000001</v>
      </c>
      <c r="S78" s="40">
        <v>-20.142239</v>
      </c>
      <c r="T78" s="40">
        <v>-18.571932</v>
      </c>
      <c r="U78" s="40">
        <v>-6.027603</v>
      </c>
      <c r="V78" s="155">
        <v>4.6898603000000003</v>
      </c>
      <c r="W78" s="24"/>
    </row>
    <row r="79" spans="1:23" x14ac:dyDescent="0.35">
      <c r="A79" s="2">
        <v>44120</v>
      </c>
      <c r="B79" s="40">
        <v>35.871684999999999</v>
      </c>
      <c r="C79" s="40">
        <v>-36.845215000000003</v>
      </c>
      <c r="D79" s="40">
        <v>-24.73188</v>
      </c>
      <c r="E79" s="40">
        <v>-22.658097999999999</v>
      </c>
      <c r="F79" s="40">
        <v>-23.784327999999999</v>
      </c>
      <c r="G79" s="40">
        <v>-11.12898</v>
      </c>
      <c r="H79" s="40">
        <v>-2.0272434000000001</v>
      </c>
      <c r="I79" s="40">
        <v>23.616099999999999</v>
      </c>
      <c r="J79" s="40">
        <v>-19.834291</v>
      </c>
      <c r="K79" s="40">
        <v>16.926777000000001</v>
      </c>
      <c r="L79" s="40">
        <v>-30.512249000000001</v>
      </c>
      <c r="M79" s="40">
        <v>-15.588723999999999</v>
      </c>
      <c r="N79" s="40">
        <v>-30.286567999999999</v>
      </c>
      <c r="O79" s="40">
        <v>5.164504</v>
      </c>
      <c r="P79" s="40">
        <v>34.525680000000001</v>
      </c>
      <c r="Q79" s="40">
        <v>3.8375615999999999</v>
      </c>
      <c r="R79" s="40">
        <v>-24.520630000000001</v>
      </c>
      <c r="S79" s="40">
        <v>-11.311477999999999</v>
      </c>
      <c r="T79" s="40">
        <v>-19.344626999999999</v>
      </c>
      <c r="U79" s="40">
        <v>-5.8653649999999997</v>
      </c>
      <c r="V79" s="155">
        <v>12.069808999999999</v>
      </c>
      <c r="W79" s="24"/>
    </row>
    <row r="80" spans="1:23" x14ac:dyDescent="0.35">
      <c r="A80" s="2">
        <v>44152</v>
      </c>
      <c r="B80" s="40">
        <v>40.274883000000003</v>
      </c>
      <c r="C80" s="40">
        <v>-15.991444</v>
      </c>
      <c r="D80" s="40">
        <v>-11.230772999999999</v>
      </c>
      <c r="E80" s="40">
        <v>-9.1816960000000005</v>
      </c>
      <c r="F80" s="40">
        <v>-18.772393999999998</v>
      </c>
      <c r="G80" s="40">
        <v>-6.7709149999999996</v>
      </c>
      <c r="H80" s="40">
        <v>1.7135739000000001</v>
      </c>
      <c r="I80" s="40">
        <v>27.407693999999999</v>
      </c>
      <c r="J80" s="40">
        <v>-7.6672316</v>
      </c>
      <c r="K80" s="40">
        <v>24.315118999999999</v>
      </c>
      <c r="L80" s="40">
        <v>-21.241040000000002</v>
      </c>
      <c r="M80" s="40">
        <v>-6.5783142999999997</v>
      </c>
      <c r="N80" s="40">
        <v>-24.818860999999998</v>
      </c>
      <c r="O80" s="40">
        <v>7.7360629999999997</v>
      </c>
      <c r="P80" s="40">
        <v>37.504040000000003</v>
      </c>
      <c r="Q80" s="40">
        <v>4.3538329999999998</v>
      </c>
      <c r="R80" s="40">
        <v>-15.754289</v>
      </c>
      <c r="S80" s="40">
        <v>-14.363205000000001</v>
      </c>
      <c r="T80" s="40">
        <v>-15.203613000000001</v>
      </c>
      <c r="U80" s="40">
        <v>-4.5024037000000003</v>
      </c>
      <c r="V80" s="155">
        <v>6.3061952999999997</v>
      </c>
      <c r="W80" s="24"/>
    </row>
    <row r="81" spans="1:23" x14ac:dyDescent="0.35">
      <c r="A81" s="2">
        <v>44182</v>
      </c>
      <c r="B81" s="40">
        <v>39.195408</v>
      </c>
      <c r="C81" s="40">
        <v>-9.2002210000000009</v>
      </c>
      <c r="D81" s="40">
        <v>-3.3885239999999999</v>
      </c>
      <c r="E81" s="40">
        <v>-2.4092495</v>
      </c>
      <c r="F81" s="40">
        <v>-4.9226760000000001</v>
      </c>
      <c r="G81" s="40">
        <v>1.9532323</v>
      </c>
      <c r="H81" s="40">
        <v>8.139348</v>
      </c>
      <c r="I81" s="40">
        <v>28.064298999999998</v>
      </c>
      <c r="J81" s="40">
        <v>-3.7037789999999999</v>
      </c>
      <c r="K81" s="40">
        <v>34.174773999999999</v>
      </c>
      <c r="L81" s="40">
        <v>-14.955831</v>
      </c>
      <c r="M81" s="40">
        <v>-0.66768530000000004</v>
      </c>
      <c r="N81" s="40">
        <v>-10.564679</v>
      </c>
      <c r="O81" s="40">
        <v>11.822224</v>
      </c>
      <c r="P81" s="40">
        <v>28.797722</v>
      </c>
      <c r="Q81" s="40">
        <v>7.0868849999999997</v>
      </c>
      <c r="R81" s="40">
        <v>-4.1817070000000003</v>
      </c>
      <c r="S81" s="40">
        <v>-7.331753</v>
      </c>
      <c r="T81" s="40">
        <v>-4.5446989999999996</v>
      </c>
      <c r="U81" s="40">
        <v>7.1110129999999998</v>
      </c>
      <c r="V81" s="155">
        <v>5.708933</v>
      </c>
      <c r="W81" s="24"/>
    </row>
    <row r="82" spans="1:23" x14ac:dyDescent="0.35">
      <c r="A82" s="2">
        <v>44211</v>
      </c>
      <c r="B82" s="40">
        <v>43.745387999999998</v>
      </c>
      <c r="C82" s="40">
        <v>-3.0127524999999999</v>
      </c>
      <c r="D82" s="40">
        <v>-4.4947805000000001</v>
      </c>
      <c r="E82" s="40">
        <v>-1.2186170000000001</v>
      </c>
      <c r="F82" s="40">
        <v>-9.1818989999999996</v>
      </c>
      <c r="G82" s="40">
        <v>-2.6489197999999998</v>
      </c>
      <c r="H82" s="40">
        <v>1.8403649</v>
      </c>
      <c r="I82" s="40">
        <v>41.213394000000001</v>
      </c>
      <c r="J82" s="40">
        <v>-2.4033725000000001</v>
      </c>
      <c r="K82" s="40">
        <v>47.134030000000003</v>
      </c>
      <c r="L82" s="40">
        <v>-17.767954</v>
      </c>
      <c r="M82" s="40">
        <v>-3.5012484000000001</v>
      </c>
      <c r="N82" s="40">
        <v>-15.387976</v>
      </c>
      <c r="O82" s="40">
        <v>14.389633999999999</v>
      </c>
      <c r="P82" s="40">
        <v>29.802536</v>
      </c>
      <c r="Q82" s="40">
        <v>7.5338719999999997</v>
      </c>
      <c r="R82" s="40">
        <v>-3.9163888</v>
      </c>
      <c r="S82" s="40">
        <v>-4.9035190000000002</v>
      </c>
      <c r="T82" s="40">
        <v>-1.5283704</v>
      </c>
      <c r="U82" s="40">
        <v>15.874207</v>
      </c>
      <c r="V82" s="155">
        <v>5.1939010000000003</v>
      </c>
      <c r="W82" s="24"/>
    </row>
    <row r="83" spans="1:23" x14ac:dyDescent="0.35">
      <c r="A83" s="2">
        <v>44244</v>
      </c>
      <c r="B83" s="40">
        <v>68.183425999999997</v>
      </c>
      <c r="C83" s="40">
        <v>7.4387549999999996</v>
      </c>
      <c r="D83" s="40">
        <v>-0.32468437999999999</v>
      </c>
      <c r="E83" s="40">
        <v>-2.2607803</v>
      </c>
      <c r="F83" s="40">
        <v>-0.51300526000000002</v>
      </c>
      <c r="G83" s="40">
        <v>12.433612999999999</v>
      </c>
      <c r="H83" s="40">
        <v>5.2612066000000004</v>
      </c>
      <c r="I83" s="40">
        <v>51.177405999999998</v>
      </c>
      <c r="J83" s="40">
        <v>-8.9256170000000008</v>
      </c>
      <c r="K83" s="40">
        <v>50.926803999999997</v>
      </c>
      <c r="L83" s="40">
        <v>-16.038073000000001</v>
      </c>
      <c r="M83" s="40">
        <v>10.728586</v>
      </c>
      <c r="N83" s="40">
        <v>-10.256874</v>
      </c>
      <c r="O83" s="40">
        <v>23.189807999999999</v>
      </c>
      <c r="P83" s="40">
        <v>51.654232</v>
      </c>
      <c r="Q83" s="40">
        <v>11.304831500000001</v>
      </c>
      <c r="R83" s="40">
        <v>-0.80798864000000004</v>
      </c>
      <c r="S83" s="40">
        <v>8.5984119999999997</v>
      </c>
      <c r="T83" s="40">
        <v>8.3622219999999992</v>
      </c>
      <c r="U83" s="40">
        <v>18.894553999999999</v>
      </c>
      <c r="V83" s="155">
        <v>15.365564000000001</v>
      </c>
      <c r="W83" s="24"/>
    </row>
    <row r="84" spans="1:23" x14ac:dyDescent="0.35">
      <c r="A84" s="2">
        <v>44272</v>
      </c>
      <c r="B84" s="40">
        <v>48.123824999999997</v>
      </c>
      <c r="C84" s="40">
        <v>68.118515000000002</v>
      </c>
      <c r="D84" s="40">
        <v>46.044919999999998</v>
      </c>
      <c r="E84" s="40">
        <v>39.616095999999999</v>
      </c>
      <c r="F84" s="40">
        <v>39.246130000000001</v>
      </c>
      <c r="G84" s="40">
        <v>52.925716000000001</v>
      </c>
      <c r="H84" s="40">
        <v>33.832107999999998</v>
      </c>
      <c r="I84" s="40">
        <v>84.986900000000006</v>
      </c>
      <c r="J84" s="40">
        <v>44.409644999999998</v>
      </c>
      <c r="K84" s="40">
        <v>101.23522</v>
      </c>
      <c r="L84" s="40">
        <v>36.446285000000003</v>
      </c>
      <c r="M84" s="40">
        <v>72.902010000000004</v>
      </c>
      <c r="N84" s="40">
        <v>79.401489999999995</v>
      </c>
      <c r="O84" s="40">
        <v>62.115276000000001</v>
      </c>
      <c r="P84" s="40">
        <v>55.987502999999997</v>
      </c>
      <c r="Q84" s="40">
        <v>26.228178</v>
      </c>
      <c r="R84" s="40">
        <v>51.352916999999998</v>
      </c>
      <c r="S84" s="40">
        <v>44.816040000000001</v>
      </c>
      <c r="T84" s="40">
        <v>63.608229999999999</v>
      </c>
      <c r="U84" s="40">
        <v>68.360916000000003</v>
      </c>
      <c r="V84" s="155">
        <v>53.047359999999998</v>
      </c>
      <c r="W84" s="24"/>
    </row>
    <row r="85" spans="1:23" x14ac:dyDescent="0.35">
      <c r="A85" s="2">
        <v>44302</v>
      </c>
      <c r="B85" s="40">
        <v>46.286797</v>
      </c>
      <c r="C85" s="40">
        <v>54.478476999999998</v>
      </c>
      <c r="D85" s="40">
        <v>51.92512</v>
      </c>
      <c r="E85" s="40">
        <v>24.5425</v>
      </c>
      <c r="F85" s="40">
        <v>39.54128</v>
      </c>
      <c r="G85" s="40">
        <v>48.237312000000003</v>
      </c>
      <c r="H85" s="40">
        <v>23.091484000000001</v>
      </c>
      <c r="I85" s="40">
        <v>78.556179999999998</v>
      </c>
      <c r="J85" s="40">
        <v>75.028989999999993</v>
      </c>
      <c r="K85" s="40">
        <v>92.367590000000007</v>
      </c>
      <c r="L85" s="40">
        <v>44.873966000000003</v>
      </c>
      <c r="M85" s="40">
        <v>86.698319999999995</v>
      </c>
      <c r="N85" s="40">
        <v>62.86589</v>
      </c>
      <c r="O85" s="40">
        <v>65.274720000000002</v>
      </c>
      <c r="P85" s="40">
        <v>39.247250000000001</v>
      </c>
      <c r="Q85" s="40">
        <v>29.212904000000002</v>
      </c>
      <c r="R85" s="40">
        <v>29.063856000000001</v>
      </c>
      <c r="S85" s="40">
        <v>23.425174999999999</v>
      </c>
      <c r="T85" s="40">
        <v>44.609116</v>
      </c>
      <c r="U85" s="40">
        <v>60.084567999999997</v>
      </c>
      <c r="V85" s="155">
        <v>52.794646999999998</v>
      </c>
      <c r="W85" s="24"/>
    </row>
    <row r="86" spans="1:23" x14ac:dyDescent="0.35">
      <c r="A86" s="2">
        <v>44333</v>
      </c>
      <c r="B86" s="40">
        <v>51.392532000000003</v>
      </c>
      <c r="C86" s="40">
        <v>29.062674999999999</v>
      </c>
      <c r="D86" s="40">
        <v>38.849482999999999</v>
      </c>
      <c r="E86" s="40">
        <v>22.343468000000001</v>
      </c>
      <c r="F86" s="40">
        <v>50.457774999999998</v>
      </c>
      <c r="G86" s="40">
        <v>37.917614</v>
      </c>
      <c r="H86" s="40">
        <v>17.550350000000002</v>
      </c>
      <c r="I86" s="40">
        <v>59.009480000000003</v>
      </c>
      <c r="J86" s="40">
        <v>67.111900000000006</v>
      </c>
      <c r="K86" s="40">
        <v>79.415419999999997</v>
      </c>
      <c r="L86" s="40">
        <v>73.713170000000005</v>
      </c>
      <c r="M86" s="40">
        <v>73.398223999999999</v>
      </c>
      <c r="N86" s="40">
        <v>71.982100000000003</v>
      </c>
      <c r="O86" s="40">
        <v>65.52955</v>
      </c>
      <c r="P86" s="40">
        <v>32.656680000000001</v>
      </c>
      <c r="Q86" s="40">
        <v>28.163623999999999</v>
      </c>
      <c r="R86" s="40">
        <v>20.956313999999999</v>
      </c>
      <c r="S86" s="40">
        <v>18.830096999999999</v>
      </c>
      <c r="T86" s="40">
        <v>51.256095999999999</v>
      </c>
      <c r="U86" s="40">
        <v>46.144509999999997</v>
      </c>
      <c r="V86" s="155">
        <v>58.846344000000002</v>
      </c>
      <c r="W86" s="24"/>
    </row>
    <row r="87" spans="1:23" x14ac:dyDescent="0.35">
      <c r="A87" s="2">
        <v>44364</v>
      </c>
      <c r="B87" s="40">
        <v>42.514206000000001</v>
      </c>
      <c r="C87" s="40">
        <v>13.099539</v>
      </c>
      <c r="D87" s="40">
        <v>14.684367</v>
      </c>
      <c r="E87" s="40">
        <v>14.925098</v>
      </c>
      <c r="F87" s="40">
        <v>27.150355999999999</v>
      </c>
      <c r="G87" s="40">
        <v>2.1301866</v>
      </c>
      <c r="H87" s="40">
        <v>5.2703740000000003</v>
      </c>
      <c r="I87" s="40">
        <v>62.533366999999998</v>
      </c>
      <c r="J87" s="40">
        <v>46.278571999999997</v>
      </c>
      <c r="K87" s="40">
        <v>60.97287</v>
      </c>
      <c r="L87" s="40">
        <v>38.342320000000001</v>
      </c>
      <c r="M87" s="40">
        <v>47.417427000000004</v>
      </c>
      <c r="N87" s="40">
        <v>45.508957000000002</v>
      </c>
      <c r="O87" s="40">
        <v>58.87538</v>
      </c>
      <c r="P87" s="40">
        <v>25.365316</v>
      </c>
      <c r="Q87" s="40">
        <v>18.669964</v>
      </c>
      <c r="R87" s="40">
        <v>17.546389999999999</v>
      </c>
      <c r="S87" s="40">
        <v>1.0974406999999999</v>
      </c>
      <c r="T87" s="40">
        <v>46.090972999999998</v>
      </c>
      <c r="U87" s="40">
        <v>47.570945999999999</v>
      </c>
      <c r="V87" s="155">
        <v>47.19529</v>
      </c>
      <c r="W87" s="24"/>
    </row>
    <row r="88" spans="1:23" x14ac:dyDescent="0.35">
      <c r="A88" s="2">
        <v>44393</v>
      </c>
      <c r="B88" s="40">
        <v>24.12585</v>
      </c>
      <c r="C88" s="40">
        <v>2.2275925000000001</v>
      </c>
      <c r="D88" s="40">
        <v>7.829237</v>
      </c>
      <c r="E88" s="40">
        <v>7.6364993999999999</v>
      </c>
      <c r="F88" s="40">
        <v>27.484535000000001</v>
      </c>
      <c r="G88" s="40">
        <v>2.3269653000000001E-2</v>
      </c>
      <c r="H88" s="40">
        <v>-3.660196</v>
      </c>
      <c r="I88" s="40">
        <v>53.48847</v>
      </c>
      <c r="J88" s="40">
        <v>55.240189999999998</v>
      </c>
      <c r="K88" s="40">
        <v>55.173636999999999</v>
      </c>
      <c r="L88" s="40">
        <v>30.041253999999999</v>
      </c>
      <c r="M88" s="40">
        <v>30.529748999999999</v>
      </c>
      <c r="N88" s="40">
        <v>37.44726</v>
      </c>
      <c r="O88" s="40">
        <v>42.926501999999999</v>
      </c>
      <c r="P88" s="40">
        <v>11.334491</v>
      </c>
      <c r="Q88" s="40">
        <v>14.739096</v>
      </c>
      <c r="R88" s="40">
        <v>16.805160000000001</v>
      </c>
      <c r="S88" s="40">
        <v>-7.3371529999999998</v>
      </c>
      <c r="T88" s="40">
        <v>43.132052999999999</v>
      </c>
      <c r="U88" s="40">
        <v>34.026206999999999</v>
      </c>
      <c r="V88" s="155">
        <v>44.882809999999999</v>
      </c>
      <c r="W88" s="24"/>
    </row>
    <row r="89" spans="1:23" x14ac:dyDescent="0.35">
      <c r="A89" s="2">
        <v>44425</v>
      </c>
      <c r="B89" s="40">
        <v>11.969078</v>
      </c>
      <c r="C89" s="40">
        <v>4.6086073000000001</v>
      </c>
      <c r="D89" s="40">
        <v>7.0153116999999998</v>
      </c>
      <c r="E89" s="40">
        <v>4.9184320000000001</v>
      </c>
      <c r="F89" s="40">
        <v>19.240891999999999</v>
      </c>
      <c r="G89" s="40">
        <v>-17.257981999999998</v>
      </c>
      <c r="H89" s="40">
        <v>-5.4365993000000001</v>
      </c>
      <c r="I89" s="40">
        <v>34.398293000000002</v>
      </c>
      <c r="J89" s="40">
        <v>45.566665999999998</v>
      </c>
      <c r="K89" s="40">
        <v>27.042781999999999</v>
      </c>
      <c r="L89" s="40">
        <v>23.280453000000001</v>
      </c>
      <c r="M89" s="40">
        <v>33.621741999999998</v>
      </c>
      <c r="N89" s="40">
        <v>37.638367000000002</v>
      </c>
      <c r="O89" s="40">
        <v>39.924489999999999</v>
      </c>
      <c r="P89" s="40">
        <v>-7.1430325999999997</v>
      </c>
      <c r="Q89" s="40">
        <v>15.438330000000001</v>
      </c>
      <c r="R89" s="40">
        <v>16.905761999999999</v>
      </c>
      <c r="S89" s="40">
        <v>18.609058000000001</v>
      </c>
      <c r="T89" s="40">
        <v>41.658282999999997</v>
      </c>
      <c r="U89" s="40">
        <v>31.874369999999999</v>
      </c>
      <c r="V89" s="155">
        <v>47.364640000000001</v>
      </c>
      <c r="W89" s="24"/>
    </row>
    <row r="90" spans="1:23" x14ac:dyDescent="0.35">
      <c r="A90" s="2">
        <v>44456</v>
      </c>
      <c r="B90" s="40">
        <v>15.170859999999999</v>
      </c>
      <c r="C90" s="40">
        <v>10.405803000000001</v>
      </c>
      <c r="D90" s="40">
        <v>18.754887</v>
      </c>
      <c r="E90" s="40">
        <v>14.942169</v>
      </c>
      <c r="F90" s="40">
        <v>31.43637</v>
      </c>
      <c r="G90" s="40">
        <v>-10.078687</v>
      </c>
      <c r="H90" s="40">
        <v>0.86716413000000003</v>
      </c>
      <c r="I90" s="40">
        <v>44.198799999999999</v>
      </c>
      <c r="J90" s="40">
        <v>49.342379999999999</v>
      </c>
      <c r="K90" s="40">
        <v>26.032935999999999</v>
      </c>
      <c r="L90" s="40">
        <v>9.0863340000000008</v>
      </c>
      <c r="M90" s="40">
        <v>24.622237999999999</v>
      </c>
      <c r="N90" s="40">
        <v>34.677590000000002</v>
      </c>
      <c r="O90" s="40">
        <v>42.953240000000001</v>
      </c>
      <c r="P90" s="40">
        <v>-6.0604277</v>
      </c>
      <c r="Q90" s="40">
        <v>12.7144575</v>
      </c>
      <c r="R90" s="40">
        <v>26.568829999999998</v>
      </c>
      <c r="S90" s="40">
        <v>14.418888000000001</v>
      </c>
      <c r="T90" s="40">
        <v>43.349502999999999</v>
      </c>
      <c r="U90" s="40">
        <v>33.350203999999998</v>
      </c>
      <c r="V90" s="155">
        <v>41.36486</v>
      </c>
      <c r="W90" s="24"/>
    </row>
    <row r="91" spans="1:23" x14ac:dyDescent="0.35">
      <c r="A91" s="2">
        <v>44484</v>
      </c>
      <c r="B91" s="40">
        <v>13.769221</v>
      </c>
      <c r="C91" s="40">
        <v>2.0553469999999998</v>
      </c>
      <c r="D91" s="40">
        <v>36.485526999999998</v>
      </c>
      <c r="E91" s="40">
        <v>23.449145999999999</v>
      </c>
      <c r="F91" s="40">
        <v>54.621291999999997</v>
      </c>
      <c r="G91" s="40">
        <v>2.6204586000000001</v>
      </c>
      <c r="H91" s="40">
        <v>4.0436744999999998</v>
      </c>
      <c r="I91" s="40">
        <v>37.491942999999999</v>
      </c>
      <c r="J91" s="40">
        <v>45.178579999999997</v>
      </c>
      <c r="K91" s="40">
        <v>21.701992000000001</v>
      </c>
      <c r="L91" s="40">
        <v>17.658149999999999</v>
      </c>
      <c r="M91" s="40">
        <v>38.521610000000003</v>
      </c>
      <c r="N91" s="40">
        <v>43.820453999999998</v>
      </c>
      <c r="O91" s="40">
        <v>45.521174999999999</v>
      </c>
      <c r="P91" s="40">
        <v>-7.5572609999999996</v>
      </c>
      <c r="Q91" s="40">
        <v>18.225480000000001</v>
      </c>
      <c r="R91" s="40">
        <v>31.809557000000002</v>
      </c>
      <c r="S91" s="40">
        <v>7.0065140000000001</v>
      </c>
      <c r="T91" s="40">
        <v>42.209350000000001</v>
      </c>
      <c r="U91" s="40">
        <v>28.484953000000001</v>
      </c>
      <c r="V91" s="155">
        <v>43.653584000000002</v>
      </c>
      <c r="W91" s="24"/>
    </row>
    <row r="92" spans="1:23" x14ac:dyDescent="0.35">
      <c r="A92" s="2">
        <v>44517</v>
      </c>
      <c r="B92" s="40">
        <v>9.3520400000000006</v>
      </c>
      <c r="C92" s="40">
        <v>-7.4701069999999996</v>
      </c>
      <c r="D92" s="40">
        <v>9.9321839999999995</v>
      </c>
      <c r="E92" s="40">
        <v>3.9199709999999999</v>
      </c>
      <c r="F92" s="40">
        <v>27.040028</v>
      </c>
      <c r="G92" s="40">
        <v>-4.6951650000000003</v>
      </c>
      <c r="H92" s="40">
        <v>-6.7231474000000002</v>
      </c>
      <c r="I92" s="40">
        <v>36.247433000000001</v>
      </c>
      <c r="J92" s="40">
        <v>20.178795000000001</v>
      </c>
      <c r="K92" s="40">
        <v>5.8888673999999996</v>
      </c>
      <c r="L92" s="40">
        <v>-7.8663230000000004</v>
      </c>
      <c r="M92" s="40">
        <v>17.383205</v>
      </c>
      <c r="N92" s="40">
        <v>31.084060000000001</v>
      </c>
      <c r="O92" s="40">
        <v>36.907089999999997</v>
      </c>
      <c r="P92" s="40">
        <v>-11.648583</v>
      </c>
      <c r="Q92" s="40">
        <v>18.721985</v>
      </c>
      <c r="R92" s="40">
        <v>21.839369000000001</v>
      </c>
      <c r="S92" s="40">
        <v>2.1943687999999999</v>
      </c>
      <c r="T92" s="40">
        <v>53.835262</v>
      </c>
      <c r="U92" s="40">
        <v>34.295822000000001</v>
      </c>
      <c r="V92" s="155">
        <v>42.216408000000001</v>
      </c>
      <c r="W92" s="24"/>
    </row>
    <row r="93" spans="1:23" x14ac:dyDescent="0.35">
      <c r="A93" s="2">
        <v>44547</v>
      </c>
      <c r="B93" s="40">
        <v>7.2515130000000001</v>
      </c>
      <c r="C93" s="40">
        <v>-15.200692</v>
      </c>
      <c r="D93" s="40">
        <v>-4.1231274999999998</v>
      </c>
      <c r="E93" s="40">
        <v>-0.14543533</v>
      </c>
      <c r="F93" s="40">
        <v>3.9955497000000002</v>
      </c>
      <c r="G93" s="40">
        <v>-16.657029999999999</v>
      </c>
      <c r="H93" s="40">
        <v>-14.406656999999999</v>
      </c>
      <c r="I93" s="40">
        <v>28.138314999999999</v>
      </c>
      <c r="J93" s="40">
        <v>15.140461999999999</v>
      </c>
      <c r="K93" s="40">
        <v>-1.7744005</v>
      </c>
      <c r="L93" s="40">
        <v>-18.898499000000001</v>
      </c>
      <c r="M93" s="40">
        <v>3.8590908000000002</v>
      </c>
      <c r="N93" s="40">
        <v>4.606509</v>
      </c>
      <c r="O93" s="40">
        <v>19.244492000000001</v>
      </c>
      <c r="P93" s="40">
        <v>-22.022103999999999</v>
      </c>
      <c r="Q93" s="40">
        <v>12.227285</v>
      </c>
      <c r="R93" s="40">
        <v>10.636901999999999</v>
      </c>
      <c r="S93" s="40">
        <v>-27.646996000000001</v>
      </c>
      <c r="T93" s="40">
        <v>47.974440000000001</v>
      </c>
      <c r="U93" s="40">
        <v>23.556805000000001</v>
      </c>
      <c r="V93" s="155">
        <v>32.130768000000003</v>
      </c>
      <c r="W93" s="24"/>
    </row>
    <row r="94" spans="1:23" x14ac:dyDescent="0.35">
      <c r="A94" s="2">
        <v>44575</v>
      </c>
      <c r="B94" s="40">
        <v>-6.8636299999999997</v>
      </c>
      <c r="C94" s="40">
        <v>-19.111281999999999</v>
      </c>
      <c r="D94" s="40">
        <v>-3.7396788999999999</v>
      </c>
      <c r="E94" s="40">
        <v>-2.975911</v>
      </c>
      <c r="F94" s="40">
        <v>16.899956</v>
      </c>
      <c r="G94" s="40">
        <v>-3.2450914000000002</v>
      </c>
      <c r="H94" s="40">
        <v>-7.0598660000000004</v>
      </c>
      <c r="I94" s="40">
        <v>19.095230000000001</v>
      </c>
      <c r="J94" s="40">
        <v>16.894196999999998</v>
      </c>
      <c r="K94" s="40">
        <v>-17.129559</v>
      </c>
      <c r="L94" s="40">
        <v>-17.632538</v>
      </c>
      <c r="M94" s="40">
        <v>13.536512</v>
      </c>
      <c r="N94" s="40">
        <v>16.121483000000001</v>
      </c>
      <c r="O94" s="40">
        <v>22.460604</v>
      </c>
      <c r="P94" s="40">
        <v>-25.094132999999999</v>
      </c>
      <c r="Q94" s="40">
        <v>14.178013999999999</v>
      </c>
      <c r="R94" s="40">
        <v>10.383570000000001</v>
      </c>
      <c r="S94" s="40">
        <v>-24.272901999999998</v>
      </c>
      <c r="T94" s="40">
        <v>34.209476000000002</v>
      </c>
      <c r="U94" s="40">
        <v>12.669206000000001</v>
      </c>
      <c r="V94" s="155">
        <v>39.996276999999999</v>
      </c>
      <c r="W94" s="24"/>
    </row>
    <row r="95" spans="1:23" x14ac:dyDescent="0.35">
      <c r="A95" s="2">
        <v>44609</v>
      </c>
      <c r="B95" s="40">
        <v>-17.142444999999999</v>
      </c>
      <c r="C95" s="40">
        <v>-16.081364000000001</v>
      </c>
      <c r="D95" s="40">
        <v>2.5054097</v>
      </c>
      <c r="E95" s="40">
        <v>6.247306</v>
      </c>
      <c r="F95" s="40">
        <v>5.7674646000000003</v>
      </c>
      <c r="G95" s="40">
        <v>-5.5477914999999998</v>
      </c>
      <c r="H95" s="40">
        <v>-2.0578861000000002</v>
      </c>
      <c r="I95" s="40">
        <v>12.131632</v>
      </c>
      <c r="J95" s="40">
        <v>20.580029</v>
      </c>
      <c r="K95" s="40">
        <v>-19.698387</v>
      </c>
      <c r="L95" s="40">
        <v>-0.43340325000000002</v>
      </c>
      <c r="M95" s="40">
        <v>10.322165500000001</v>
      </c>
      <c r="N95" s="40">
        <v>22.104527000000001</v>
      </c>
      <c r="O95" s="40">
        <v>10.30829</v>
      </c>
      <c r="P95" s="40">
        <v>-34.805160000000001</v>
      </c>
      <c r="Q95" s="40">
        <v>24.939442</v>
      </c>
      <c r="R95" s="40">
        <v>12.982284999999999</v>
      </c>
      <c r="S95" s="40">
        <v>-30.232530000000001</v>
      </c>
      <c r="T95" s="40">
        <v>36.262238000000004</v>
      </c>
      <c r="U95" s="40">
        <v>10.144757999999999</v>
      </c>
      <c r="V95" s="155">
        <v>43.220010000000002</v>
      </c>
      <c r="W95" s="24"/>
    </row>
    <row r="96" spans="1:23" x14ac:dyDescent="0.35">
      <c r="A96" s="2">
        <v>44637</v>
      </c>
      <c r="B96" s="40">
        <v>-9.2728614999999994</v>
      </c>
      <c r="C96" s="40">
        <v>-15.432703</v>
      </c>
      <c r="D96" s="40">
        <v>7.7924249999999997</v>
      </c>
      <c r="E96" s="40">
        <v>4.6372175000000002</v>
      </c>
      <c r="F96" s="40">
        <v>3.2526492999999999</v>
      </c>
      <c r="G96" s="40">
        <v>4.8866630000000004</v>
      </c>
      <c r="H96" s="40">
        <v>-2.8914510999999998</v>
      </c>
      <c r="I96" s="40">
        <v>9.5309729999999995</v>
      </c>
      <c r="J96" s="40">
        <v>17.82677</v>
      </c>
      <c r="K96" s="40">
        <v>-18.942339</v>
      </c>
      <c r="L96" s="40">
        <v>9.1511490000000002</v>
      </c>
      <c r="M96" s="40">
        <v>11.70764</v>
      </c>
      <c r="N96" s="40">
        <v>9.7548960000000004E-2</v>
      </c>
      <c r="O96" s="40">
        <v>11.347485000000001</v>
      </c>
      <c r="P96" s="40">
        <v>-37.549174999999998</v>
      </c>
      <c r="Q96" s="40">
        <v>33.101128000000003</v>
      </c>
      <c r="R96" s="40">
        <v>7.3399900000000002</v>
      </c>
      <c r="S96" s="40">
        <v>-27.081489999999999</v>
      </c>
      <c r="T96" s="40">
        <v>43.181800000000003</v>
      </c>
      <c r="U96" s="40">
        <v>4.309869</v>
      </c>
      <c r="V96" s="155">
        <v>37.936065999999997</v>
      </c>
      <c r="W96" s="24"/>
    </row>
    <row r="97" spans="1:23" x14ac:dyDescent="0.35">
      <c r="A97" s="2">
        <v>44665</v>
      </c>
      <c r="B97" s="40">
        <v>-9.4343129999999995</v>
      </c>
      <c r="C97" s="40">
        <v>-15.796405</v>
      </c>
      <c r="D97" s="40">
        <v>14.32457</v>
      </c>
      <c r="E97" s="40">
        <v>2.3888826000000001</v>
      </c>
      <c r="F97" s="40">
        <v>-4.2192040000000004</v>
      </c>
      <c r="G97" s="40">
        <v>2.5459765999999999</v>
      </c>
      <c r="H97" s="40">
        <v>-0.79801080000000002</v>
      </c>
      <c r="I97" s="40">
        <v>-0.79430940000000005</v>
      </c>
      <c r="J97" s="40">
        <v>17.035007</v>
      </c>
      <c r="K97" s="40">
        <v>-24.709415</v>
      </c>
      <c r="L97" s="40">
        <v>18.473911000000001</v>
      </c>
      <c r="M97" s="40">
        <v>5.923152</v>
      </c>
      <c r="N97" s="40">
        <v>-0.73221325999999998</v>
      </c>
      <c r="O97" s="40">
        <v>16.369665000000001</v>
      </c>
      <c r="P97" s="40">
        <v>-35.339153000000003</v>
      </c>
      <c r="Q97" s="40">
        <v>32.686604000000003</v>
      </c>
      <c r="R97" s="40">
        <v>8.6443659999999998</v>
      </c>
      <c r="S97" s="40">
        <v>0.60428380000000004</v>
      </c>
      <c r="T97" s="40">
        <v>48.345398000000003</v>
      </c>
      <c r="U97" s="40">
        <v>-1.9842625</v>
      </c>
      <c r="V97" s="155">
        <v>42.018210000000003</v>
      </c>
      <c r="W97" s="24"/>
    </row>
    <row r="98" spans="1:23" x14ac:dyDescent="0.35">
      <c r="A98" s="2">
        <v>44698</v>
      </c>
      <c r="B98" s="40">
        <v>-22.559612000000001</v>
      </c>
      <c r="C98" s="40">
        <v>-0.68094730000000003</v>
      </c>
      <c r="D98" s="40">
        <v>12.036429999999999</v>
      </c>
      <c r="E98" s="40">
        <v>-0.59143305000000002</v>
      </c>
      <c r="F98" s="40">
        <v>-24.350203</v>
      </c>
      <c r="G98" s="40">
        <v>-13.943785999999999</v>
      </c>
      <c r="H98" s="40">
        <v>-6.4200043999999998</v>
      </c>
      <c r="I98" s="40">
        <v>-1.401937</v>
      </c>
      <c r="J98" s="40">
        <v>9.3891620000000007</v>
      </c>
      <c r="K98" s="40">
        <v>-23.605119999999999</v>
      </c>
      <c r="L98" s="40">
        <v>-4.4152554999999998</v>
      </c>
      <c r="M98" s="40">
        <v>-7.8149499999999996</v>
      </c>
      <c r="N98" s="40">
        <v>-10.702318</v>
      </c>
      <c r="O98" s="40">
        <v>3.241527</v>
      </c>
      <c r="P98" s="40">
        <v>-36.500762999999999</v>
      </c>
      <c r="Q98" s="40">
        <v>19.567596000000002</v>
      </c>
      <c r="R98" s="40">
        <v>4.2171240000000001</v>
      </c>
      <c r="S98" s="40">
        <v>-10.570501999999999</v>
      </c>
      <c r="T98" s="40">
        <v>30.506695000000001</v>
      </c>
      <c r="U98" s="40">
        <v>-16.160315000000001</v>
      </c>
      <c r="V98" s="155">
        <v>22.173870000000001</v>
      </c>
      <c r="W98" s="24"/>
    </row>
    <row r="99" spans="1:23" x14ac:dyDescent="0.35">
      <c r="A99" s="2">
        <v>44729</v>
      </c>
      <c r="B99" s="40">
        <v>-14.229226000000001</v>
      </c>
      <c r="C99" s="40">
        <v>-4.2332945000000004</v>
      </c>
      <c r="D99" s="40">
        <v>8.9162710000000001</v>
      </c>
      <c r="E99" s="40">
        <v>-14.616156</v>
      </c>
      <c r="F99" s="40">
        <v>-30.699359999999999</v>
      </c>
      <c r="G99" s="40">
        <v>2.2242069999999998</v>
      </c>
      <c r="H99" s="40">
        <v>-12.307877</v>
      </c>
      <c r="I99" s="40">
        <v>-15.305650999999999</v>
      </c>
      <c r="J99" s="40">
        <v>-0.18716455000000001</v>
      </c>
      <c r="K99" s="40">
        <v>-33.510444999999997</v>
      </c>
      <c r="L99" s="40">
        <v>-21.845794999999999</v>
      </c>
      <c r="M99" s="40">
        <v>-12.730043999999999</v>
      </c>
      <c r="N99" s="40">
        <v>-15.847415</v>
      </c>
      <c r="O99" s="40">
        <v>-6.9084763999999996</v>
      </c>
      <c r="P99" s="40">
        <v>-33.503979999999999</v>
      </c>
      <c r="Q99" s="40">
        <v>16.46105</v>
      </c>
      <c r="R99" s="40">
        <v>-3.6015212999999999</v>
      </c>
      <c r="S99" s="40">
        <v>-9.1908159999999999</v>
      </c>
      <c r="T99" s="40">
        <v>15.618968000000001</v>
      </c>
      <c r="U99" s="40">
        <v>-25.751888000000001</v>
      </c>
      <c r="V99" s="155">
        <v>10.196256999999999</v>
      </c>
      <c r="W99" s="24"/>
    </row>
    <row r="100" spans="1:23" x14ac:dyDescent="0.35">
      <c r="A100" s="2">
        <v>44757</v>
      </c>
      <c r="B100" s="40">
        <v>-18.154394</v>
      </c>
      <c r="C100" s="40">
        <v>-4.6303929999999998</v>
      </c>
      <c r="D100" s="40">
        <v>9.7409009999999991</v>
      </c>
      <c r="E100" s="40">
        <v>-14.698124</v>
      </c>
      <c r="F100" s="40">
        <v>-37.801540000000003</v>
      </c>
      <c r="G100" s="40">
        <v>-11.83132</v>
      </c>
      <c r="H100" s="40">
        <v>-10.215843</v>
      </c>
      <c r="I100" s="40">
        <v>-21.179283000000002</v>
      </c>
      <c r="J100" s="40">
        <v>-3.3040463999999998</v>
      </c>
      <c r="K100" s="40">
        <v>-36.643129999999999</v>
      </c>
      <c r="L100" s="40">
        <v>-26.595973999999998</v>
      </c>
      <c r="M100" s="40">
        <v>-14.523405</v>
      </c>
      <c r="N100" s="40">
        <v>-16.114622000000001</v>
      </c>
      <c r="O100" s="40">
        <v>-3.875035</v>
      </c>
      <c r="P100" s="40">
        <v>-34.144165000000001</v>
      </c>
      <c r="Q100" s="40">
        <v>9.9228380000000005</v>
      </c>
      <c r="R100" s="40">
        <v>-2.4580001999999999</v>
      </c>
      <c r="S100" s="40">
        <v>-12.325953999999999</v>
      </c>
      <c r="T100" s="40">
        <v>14.7086735</v>
      </c>
      <c r="U100" s="40">
        <v>-25.130504999999999</v>
      </c>
      <c r="V100" s="155">
        <v>4.8248290000000003</v>
      </c>
      <c r="W100" s="24"/>
    </row>
    <row r="101" spans="1:23" x14ac:dyDescent="0.35">
      <c r="A101" s="2">
        <v>44790</v>
      </c>
      <c r="B101" s="40">
        <v>-13.507313</v>
      </c>
      <c r="C101" s="40">
        <v>10.557795</v>
      </c>
      <c r="D101" s="40">
        <v>17.561996000000001</v>
      </c>
      <c r="E101" s="40">
        <v>-2.4103045000000001</v>
      </c>
      <c r="F101" s="40">
        <v>-34.657119999999999</v>
      </c>
      <c r="G101" s="40">
        <v>10.427629</v>
      </c>
      <c r="H101" s="40">
        <v>-4.5086919999999999</v>
      </c>
      <c r="I101" s="40">
        <v>-10.56183</v>
      </c>
      <c r="J101" s="40">
        <v>0.1430273</v>
      </c>
      <c r="K101" s="40">
        <v>-26.184988000000001</v>
      </c>
      <c r="L101" s="40">
        <v>-0.43759942000000002</v>
      </c>
      <c r="M101" s="40">
        <v>-3.3791183999999999</v>
      </c>
      <c r="N101" s="40">
        <v>-8.5955560000000002</v>
      </c>
      <c r="O101" s="40">
        <v>1.2853146</v>
      </c>
      <c r="P101" s="40">
        <v>-26.361405999999999</v>
      </c>
      <c r="Q101" s="40">
        <v>25.419461999999999</v>
      </c>
      <c r="R101" s="40">
        <v>6.1843513999999997</v>
      </c>
      <c r="S101" s="40">
        <v>-4.0748176999999997</v>
      </c>
      <c r="T101" s="40">
        <v>19.763517</v>
      </c>
      <c r="U101" s="40">
        <v>-18.585813999999999</v>
      </c>
      <c r="V101" s="155">
        <v>12.606453999999999</v>
      </c>
      <c r="W101" s="24"/>
    </row>
    <row r="102" spans="1:23" x14ac:dyDescent="0.35">
      <c r="A102" s="2">
        <v>44820</v>
      </c>
      <c r="B102" s="40">
        <v>-22.862207000000001</v>
      </c>
      <c r="C102" s="40">
        <v>4.7103166999999999</v>
      </c>
      <c r="D102" s="40">
        <v>15.499711</v>
      </c>
      <c r="E102" s="40">
        <v>-15.176779</v>
      </c>
      <c r="F102" s="40">
        <v>-45.326377999999998</v>
      </c>
      <c r="G102" s="40">
        <v>0.79448222999999996</v>
      </c>
      <c r="H102" s="40">
        <v>-12.357283000000001</v>
      </c>
      <c r="I102" s="40">
        <v>-24.086666000000001</v>
      </c>
      <c r="J102" s="40">
        <v>-6.8752409999999999</v>
      </c>
      <c r="K102" s="40">
        <v>-33.544350000000001</v>
      </c>
      <c r="L102" s="40">
        <v>-1.2343109000000001</v>
      </c>
      <c r="M102" s="40">
        <v>-14.519125000000001</v>
      </c>
      <c r="N102" s="40">
        <v>-16.624414000000002</v>
      </c>
      <c r="O102" s="40">
        <v>-8.022672</v>
      </c>
      <c r="P102" s="40">
        <v>-31.330680000000001</v>
      </c>
      <c r="Q102" s="40">
        <v>16.928768000000002</v>
      </c>
      <c r="R102" s="40">
        <v>-7.9667569999999993E-2</v>
      </c>
      <c r="S102" s="40">
        <v>10.639524</v>
      </c>
      <c r="T102" s="40">
        <v>11.526071999999999</v>
      </c>
      <c r="U102" s="40">
        <v>-26.609860999999999</v>
      </c>
      <c r="V102" s="155">
        <v>3.7873625999999998</v>
      </c>
      <c r="W102" s="24"/>
    </row>
    <row r="103" spans="1:23" x14ac:dyDescent="0.35">
      <c r="A103" s="2">
        <v>44851</v>
      </c>
      <c r="B103" s="40">
        <v>-27.527588000000002</v>
      </c>
      <c r="C103" s="40">
        <v>7.8390360000000001</v>
      </c>
      <c r="D103" s="40">
        <v>-5.5666026999999998</v>
      </c>
      <c r="E103" s="40">
        <v>-27.715052</v>
      </c>
      <c r="F103" s="40">
        <v>-51.887149999999998</v>
      </c>
      <c r="G103" s="40">
        <v>-11.083019</v>
      </c>
      <c r="H103" s="40">
        <v>-21.413527999999999</v>
      </c>
      <c r="I103" s="40">
        <v>-29.361474999999999</v>
      </c>
      <c r="J103" s="40">
        <v>-4.9029230000000004</v>
      </c>
      <c r="K103" s="40">
        <v>-36.271529999999998</v>
      </c>
      <c r="L103" s="40">
        <v>5.9461950000000003</v>
      </c>
      <c r="M103" s="40">
        <v>-21.442902</v>
      </c>
      <c r="N103" s="40">
        <v>-15.777134999999999</v>
      </c>
      <c r="O103" s="40">
        <v>-13.06203</v>
      </c>
      <c r="P103" s="40">
        <v>-40.82403</v>
      </c>
      <c r="Q103" s="40">
        <v>6.9894670000000003</v>
      </c>
      <c r="R103" s="40">
        <v>-4.085839</v>
      </c>
      <c r="S103" s="40">
        <v>35.150539999999999</v>
      </c>
      <c r="T103" s="40">
        <v>7.7158569999999997</v>
      </c>
      <c r="U103" s="40">
        <v>-36.452762999999997</v>
      </c>
      <c r="V103" s="155">
        <v>-0.85551739999999998</v>
      </c>
      <c r="W103" s="24"/>
    </row>
    <row r="104" spans="1:23" x14ac:dyDescent="0.35">
      <c r="A104" s="2">
        <v>44882</v>
      </c>
      <c r="B104" s="40">
        <v>-27.588331</v>
      </c>
      <c r="C104" s="40">
        <v>10.207962999999999</v>
      </c>
      <c r="D104" s="40">
        <v>-1.0671139000000001</v>
      </c>
      <c r="E104" s="40">
        <v>-21.841716999999999</v>
      </c>
      <c r="F104" s="40">
        <v>-31.910260000000001</v>
      </c>
      <c r="G104" s="40">
        <v>4.9311280000000002</v>
      </c>
      <c r="H104" s="40">
        <v>-10.252839</v>
      </c>
      <c r="I104" s="40">
        <v>-24.521339999999999</v>
      </c>
      <c r="J104" s="40">
        <v>14.361084</v>
      </c>
      <c r="K104" s="40">
        <v>-25.113415</v>
      </c>
      <c r="L104" s="40">
        <v>11.851907000000001</v>
      </c>
      <c r="M104" s="40">
        <v>-5.7155012999999997</v>
      </c>
      <c r="N104" s="40">
        <v>-6.3360395</v>
      </c>
      <c r="O104" s="40">
        <v>-8.7749419999999994</v>
      </c>
      <c r="P104" s="40">
        <v>-34.6616</v>
      </c>
      <c r="Q104" s="40">
        <v>2.9195666</v>
      </c>
      <c r="R104" s="40">
        <v>-1.8028736000000001</v>
      </c>
      <c r="S104" s="40">
        <v>40.128599999999999</v>
      </c>
      <c r="T104" s="40">
        <v>-2.3623466</v>
      </c>
      <c r="U104" s="40">
        <v>-44.664490000000001</v>
      </c>
      <c r="V104" s="155">
        <v>-4.7136725999999998</v>
      </c>
      <c r="W104" s="24"/>
    </row>
    <row r="105" spans="1:23" x14ac:dyDescent="0.35">
      <c r="A105" s="2">
        <v>44911</v>
      </c>
      <c r="B105" s="40">
        <v>-26.612400000000001</v>
      </c>
      <c r="C105" s="40">
        <v>11.716377</v>
      </c>
      <c r="D105" s="40">
        <v>1.5424131999999999</v>
      </c>
      <c r="E105" s="40">
        <v>-19.209105000000001</v>
      </c>
      <c r="F105" s="40">
        <v>-24.842178000000001</v>
      </c>
      <c r="G105" s="40">
        <v>5.8551549999999999</v>
      </c>
      <c r="H105" s="40">
        <v>-2.6457964999999999</v>
      </c>
      <c r="I105" s="40">
        <v>-24.91132</v>
      </c>
      <c r="J105" s="40">
        <v>7.353294</v>
      </c>
      <c r="K105" s="40">
        <v>-27.158142000000002</v>
      </c>
      <c r="L105" s="40">
        <v>3.8542627999999999</v>
      </c>
      <c r="M105" s="40">
        <v>-6.9947900000000001</v>
      </c>
      <c r="N105" s="40">
        <v>2.1033525000000002</v>
      </c>
      <c r="O105" s="40">
        <v>-5.3189634999999997</v>
      </c>
      <c r="P105" s="40">
        <v>-23.090017</v>
      </c>
      <c r="Q105" s="40">
        <v>-4.2423544</v>
      </c>
      <c r="R105" s="40">
        <v>-1.5990793999999999</v>
      </c>
      <c r="S105" s="40">
        <v>82.111999999999995</v>
      </c>
      <c r="T105" s="40">
        <v>-8.9633280000000006</v>
      </c>
      <c r="U105" s="40">
        <v>-39.292071999999997</v>
      </c>
      <c r="V105" s="155">
        <v>-8.2165180000000007</v>
      </c>
      <c r="W105" s="24"/>
    </row>
    <row r="106" spans="1:23" x14ac:dyDescent="0.35">
      <c r="A106" s="2">
        <v>44943</v>
      </c>
      <c r="B106" s="40">
        <v>-15.851908999999999</v>
      </c>
      <c r="C106" s="40">
        <v>16.954113</v>
      </c>
      <c r="D106" s="40">
        <v>-1.9817114</v>
      </c>
      <c r="E106" s="40">
        <v>-8.0180589999999992</v>
      </c>
      <c r="F106" s="40">
        <v>-24.957360000000001</v>
      </c>
      <c r="G106" s="40">
        <v>-0.51510929999999999</v>
      </c>
      <c r="H106" s="40">
        <v>-3.417319</v>
      </c>
      <c r="I106" s="40">
        <v>-23.64847</v>
      </c>
      <c r="J106" s="40">
        <v>14.283979</v>
      </c>
      <c r="K106" s="40">
        <v>-18.484337</v>
      </c>
      <c r="L106" s="40">
        <v>14.652538</v>
      </c>
      <c r="M106" s="40">
        <v>-3.9723039</v>
      </c>
      <c r="N106" s="40">
        <v>4.3716309999999998</v>
      </c>
      <c r="O106" s="40">
        <v>-11.55768</v>
      </c>
      <c r="P106" s="40">
        <v>-14.691293999999999</v>
      </c>
      <c r="Q106" s="40">
        <v>-10.8825445</v>
      </c>
      <c r="R106" s="40">
        <v>0.2486825</v>
      </c>
      <c r="S106" s="40">
        <v>78.878715999999997</v>
      </c>
      <c r="T106" s="40">
        <v>-5.3403796999999997</v>
      </c>
      <c r="U106" s="40">
        <v>-37.752510000000001</v>
      </c>
      <c r="V106" s="155">
        <v>-10.718507000000001</v>
      </c>
      <c r="W106" s="24"/>
    </row>
    <row r="107" spans="1:23" x14ac:dyDescent="0.35">
      <c r="A107" s="2">
        <v>44974</v>
      </c>
      <c r="B107" s="40">
        <v>-17.134916</v>
      </c>
      <c r="C107" s="40">
        <v>19.483543000000001</v>
      </c>
      <c r="D107" s="40">
        <v>-0.52671429999999997</v>
      </c>
      <c r="E107" s="40">
        <v>-13.951672</v>
      </c>
      <c r="F107" s="40">
        <v>-20.569873999999999</v>
      </c>
      <c r="G107" s="40">
        <v>-10.212778999999999</v>
      </c>
      <c r="H107" s="40">
        <v>-9.3491079999999993</v>
      </c>
      <c r="I107" s="40">
        <v>-19.747055</v>
      </c>
      <c r="J107" s="40">
        <v>20.157109999999999</v>
      </c>
      <c r="K107" s="40">
        <v>-15.705852999999999</v>
      </c>
      <c r="L107" s="40">
        <v>-1.7037749</v>
      </c>
      <c r="M107" s="40">
        <v>-15.999423999999999</v>
      </c>
      <c r="N107" s="40">
        <v>12.9912615</v>
      </c>
      <c r="O107" s="40">
        <v>-9.5964069999999992</v>
      </c>
      <c r="P107" s="40">
        <v>-18.287545999999999</v>
      </c>
      <c r="Q107" s="40">
        <v>-15.626269000000001</v>
      </c>
      <c r="R107" s="40">
        <v>-3.5002708</v>
      </c>
      <c r="S107" s="40">
        <v>75.531899999999993</v>
      </c>
      <c r="T107" s="40">
        <v>-9.8035755000000009</v>
      </c>
      <c r="U107" s="40">
        <v>-39.482300000000002</v>
      </c>
      <c r="V107" s="155">
        <v>-15.503292999999999</v>
      </c>
      <c r="W107" s="24"/>
    </row>
    <row r="108" spans="1:23" x14ac:dyDescent="0.35">
      <c r="A108" s="2">
        <v>45002</v>
      </c>
      <c r="B108" s="40">
        <v>-12.855757000000001</v>
      </c>
      <c r="C108" s="40">
        <v>2.0646095</v>
      </c>
      <c r="D108" s="40">
        <v>-8.3175419999999995</v>
      </c>
      <c r="E108" s="40">
        <v>-13.218992999999999</v>
      </c>
      <c r="F108" s="40">
        <v>-21.893597</v>
      </c>
      <c r="G108" s="40">
        <v>-18.391597999999998</v>
      </c>
      <c r="H108" s="40">
        <v>-14.499848999999999</v>
      </c>
      <c r="I108" s="40">
        <v>-17.988264000000001</v>
      </c>
      <c r="J108" s="40">
        <v>9.9156139999999997</v>
      </c>
      <c r="K108" s="40">
        <v>-17.013394999999999</v>
      </c>
      <c r="L108" s="40">
        <v>-12.050103999999999</v>
      </c>
      <c r="M108" s="40">
        <v>-25.604026999999999</v>
      </c>
      <c r="N108" s="40">
        <v>12.455629999999999</v>
      </c>
      <c r="O108" s="40">
        <v>-13.616925</v>
      </c>
      <c r="P108" s="40">
        <v>-8.7835789999999996</v>
      </c>
      <c r="Q108" s="40">
        <v>-24.24034</v>
      </c>
      <c r="R108" s="40">
        <v>-7.0218086</v>
      </c>
      <c r="S108" s="40">
        <v>83.974266</v>
      </c>
      <c r="T108" s="40">
        <v>-23.341846</v>
      </c>
      <c r="U108" s="40">
        <v>-36.953631999999999</v>
      </c>
      <c r="V108" s="155">
        <v>-22.194248000000002</v>
      </c>
      <c r="W108" s="24"/>
    </row>
    <row r="109" spans="1:23" x14ac:dyDescent="0.35">
      <c r="A109" s="2">
        <v>45033</v>
      </c>
      <c r="B109" s="40">
        <v>-6.1256703999999997</v>
      </c>
      <c r="C109" s="40">
        <v>12.896442</v>
      </c>
      <c r="D109" s="40">
        <v>0.16732216</v>
      </c>
      <c r="E109" s="40">
        <v>-11.19833</v>
      </c>
      <c r="F109" s="40">
        <v>-6.5781174</v>
      </c>
      <c r="G109" s="40">
        <v>-4.6937410000000002</v>
      </c>
      <c r="H109" s="40">
        <v>-10.033089</v>
      </c>
      <c r="I109" s="40">
        <v>-9.4502629999999996</v>
      </c>
      <c r="J109" s="40">
        <v>18.685198</v>
      </c>
      <c r="K109" s="40">
        <v>-7.4898186000000004</v>
      </c>
      <c r="L109" s="40">
        <v>-11.558509000000001</v>
      </c>
      <c r="M109" s="40">
        <v>-15.623289</v>
      </c>
      <c r="N109" s="40">
        <v>20.885109</v>
      </c>
      <c r="O109" s="40">
        <v>-10.389608000000001</v>
      </c>
      <c r="P109" s="40">
        <v>-2.5189697999999998</v>
      </c>
      <c r="Q109" s="40">
        <v>-24.795363999999999</v>
      </c>
      <c r="R109" s="40">
        <v>-4.4154644000000003</v>
      </c>
      <c r="S109" s="40">
        <v>52.097285999999997</v>
      </c>
      <c r="T109" s="40">
        <v>-19.970749999999999</v>
      </c>
      <c r="U109" s="40">
        <v>-34.068280000000001</v>
      </c>
      <c r="V109" s="155">
        <v>-17.626308000000002</v>
      </c>
      <c r="W109" s="24"/>
    </row>
    <row r="110" spans="1:23" x14ac:dyDescent="0.35">
      <c r="A110" s="2">
        <v>45063</v>
      </c>
      <c r="B110" s="40">
        <v>-3.5963058000000001</v>
      </c>
      <c r="C110" s="40">
        <v>15.582179999999999</v>
      </c>
      <c r="D110" s="40">
        <v>2.1736621999999999</v>
      </c>
      <c r="E110" s="40">
        <v>-5.6021093999999998</v>
      </c>
      <c r="F110" s="40">
        <v>15.744054999999999</v>
      </c>
      <c r="G110" s="40">
        <v>10.707831000000001</v>
      </c>
      <c r="H110" s="40">
        <v>-6.8827809999999996</v>
      </c>
      <c r="I110" s="40">
        <v>-2.5004327000000002</v>
      </c>
      <c r="J110" s="40">
        <v>26.921368000000001</v>
      </c>
      <c r="K110" s="40">
        <v>-7.4998436000000002</v>
      </c>
      <c r="L110" s="40">
        <v>1.9755602000000001</v>
      </c>
      <c r="M110" s="40">
        <v>-11.742115</v>
      </c>
      <c r="N110" s="40">
        <v>31.252013999999999</v>
      </c>
      <c r="O110" s="40">
        <v>-0.69845915000000003</v>
      </c>
      <c r="P110" s="40">
        <v>-3.0333996000000001</v>
      </c>
      <c r="Q110" s="40">
        <v>-11.226481</v>
      </c>
      <c r="R110" s="40">
        <v>-5.6829095000000001</v>
      </c>
      <c r="S110" s="40">
        <v>53.353152999999999</v>
      </c>
      <c r="T110" s="40">
        <v>-14.872545000000001</v>
      </c>
      <c r="U110" s="40">
        <v>-20.409561</v>
      </c>
      <c r="V110" s="155">
        <v>-7.9977510000000001</v>
      </c>
      <c r="W110" s="24"/>
    </row>
    <row r="111" spans="1:23" x14ac:dyDescent="0.35">
      <c r="A111" s="2">
        <v>45093</v>
      </c>
      <c r="B111" s="40">
        <v>-12.631721000000001</v>
      </c>
      <c r="C111" s="40">
        <v>20.596551999999999</v>
      </c>
      <c r="D111" s="40">
        <v>4.499638</v>
      </c>
      <c r="E111" s="40">
        <v>-1.0934174000000001</v>
      </c>
      <c r="F111" s="40">
        <v>39.695526000000001</v>
      </c>
      <c r="G111" s="40">
        <v>16.195452</v>
      </c>
      <c r="H111" s="40">
        <v>-5.6441784000000004</v>
      </c>
      <c r="I111" s="40">
        <v>9.0195290000000004</v>
      </c>
      <c r="J111" s="40">
        <v>45.564450000000001</v>
      </c>
      <c r="K111" s="40">
        <v>13.565075</v>
      </c>
      <c r="L111" s="40">
        <v>26.068401000000001</v>
      </c>
      <c r="M111" s="40">
        <v>3.3140898000000001</v>
      </c>
      <c r="N111" s="40">
        <v>61.193992999999999</v>
      </c>
      <c r="O111" s="40">
        <v>11.140907</v>
      </c>
      <c r="P111" s="40">
        <v>-5.9237003000000001</v>
      </c>
      <c r="Q111" s="40">
        <v>-10.444521999999999</v>
      </c>
      <c r="R111" s="40">
        <v>-0.109535456</v>
      </c>
      <c r="S111" s="40">
        <v>60.525120000000001</v>
      </c>
      <c r="T111" s="40">
        <v>-6.0257616000000001</v>
      </c>
      <c r="U111" s="40">
        <v>-10.991794000000001</v>
      </c>
      <c r="V111" s="155">
        <v>0.73581934000000004</v>
      </c>
      <c r="W111" s="24"/>
    </row>
    <row r="112" spans="1:23" x14ac:dyDescent="0.35">
      <c r="A112" s="2">
        <v>45124</v>
      </c>
      <c r="B112" s="40">
        <v>-14.098148999999999</v>
      </c>
      <c r="C112" s="40">
        <v>38.078761999999998</v>
      </c>
      <c r="D112" s="40">
        <v>12.927854999999999</v>
      </c>
      <c r="E112" s="40">
        <v>10.706913</v>
      </c>
      <c r="F112" s="40">
        <v>60.904980000000002</v>
      </c>
      <c r="G112" s="40">
        <v>42.995296000000003</v>
      </c>
      <c r="H112" s="40">
        <v>0.92028379999999999</v>
      </c>
      <c r="I112" s="40">
        <v>16.521059999999999</v>
      </c>
      <c r="J112" s="40">
        <v>44.490336999999997</v>
      </c>
      <c r="K112" s="40">
        <v>20.226288</v>
      </c>
      <c r="L112" s="40">
        <v>37.487732000000001</v>
      </c>
      <c r="M112" s="40">
        <v>10.3462105</v>
      </c>
      <c r="N112" s="40">
        <v>82.441649999999996</v>
      </c>
      <c r="O112" s="40">
        <v>11.027837</v>
      </c>
      <c r="P112" s="40">
        <v>-7.3944150000000004</v>
      </c>
      <c r="Q112" s="40">
        <v>-7.0439577</v>
      </c>
      <c r="R112" s="40">
        <v>-0.29999018</v>
      </c>
      <c r="S112" s="40">
        <v>82.185169999999999</v>
      </c>
      <c r="T112" s="40">
        <v>0.88012219999999997</v>
      </c>
      <c r="U112" s="40">
        <v>-1.4740705000000001</v>
      </c>
      <c r="V112" s="155">
        <v>7.4355364000000002</v>
      </c>
      <c r="W112" s="24"/>
    </row>
    <row r="113" spans="1:23" x14ac:dyDescent="0.35">
      <c r="A113" s="2">
        <v>45155</v>
      </c>
      <c r="B113" s="40">
        <v>-16.797239999999999</v>
      </c>
      <c r="C113" s="40">
        <v>9.7951770000000007</v>
      </c>
      <c r="D113" s="40">
        <v>-1.6534150000000001</v>
      </c>
      <c r="E113" s="40">
        <v>-8.3041079999999994</v>
      </c>
      <c r="F113" s="40">
        <v>37.534213999999999</v>
      </c>
      <c r="G113" s="40">
        <v>23.219321999999998</v>
      </c>
      <c r="H113" s="40">
        <v>-5.2838086999999998</v>
      </c>
      <c r="I113" s="40">
        <v>1.0769485999999999</v>
      </c>
      <c r="J113" s="40">
        <v>31.440662</v>
      </c>
      <c r="K113" s="40">
        <v>1.4474750000000001</v>
      </c>
      <c r="L113" s="40">
        <v>5.2380323000000004</v>
      </c>
      <c r="M113" s="40">
        <v>-9.5341319999999996</v>
      </c>
      <c r="N113" s="40">
        <v>52.448143000000002</v>
      </c>
      <c r="O113" s="40">
        <v>-1.8332599999999999</v>
      </c>
      <c r="P113" s="40">
        <v>-7.7749610000000002</v>
      </c>
      <c r="Q113" s="40">
        <v>-18.481826999999999</v>
      </c>
      <c r="R113" s="40">
        <v>-6.7639529999999999</v>
      </c>
      <c r="S113" s="40">
        <v>73.523399999999995</v>
      </c>
      <c r="T113" s="40">
        <v>-9.4296340000000001</v>
      </c>
      <c r="U113" s="40">
        <v>-3.1009017999999999</v>
      </c>
      <c r="V113" s="155">
        <v>-9.9217829999999996</v>
      </c>
      <c r="W113" s="24"/>
    </row>
    <row r="114" spans="1:23" x14ac:dyDescent="0.35">
      <c r="A114" s="2">
        <v>45184</v>
      </c>
      <c r="B114" s="40">
        <v>-12.048942</v>
      </c>
      <c r="C114" s="40">
        <v>7.4912666999999997</v>
      </c>
      <c r="D114" s="40">
        <v>-5.1444109999999998</v>
      </c>
      <c r="E114" s="40">
        <v>-4.3434499999999998</v>
      </c>
      <c r="F114" s="40">
        <v>43.004047</v>
      </c>
      <c r="G114" s="40">
        <v>28.894020000000001</v>
      </c>
      <c r="H114" s="40">
        <v>0.79480410000000001</v>
      </c>
      <c r="I114" s="40">
        <v>13.411676</v>
      </c>
      <c r="J114" s="40">
        <v>33.310733999999997</v>
      </c>
      <c r="K114" s="40">
        <v>18.398009999999999</v>
      </c>
      <c r="L114" s="40">
        <v>17.287754</v>
      </c>
      <c r="M114" s="40">
        <v>0.96058845999999998</v>
      </c>
      <c r="N114" s="40">
        <v>56.046641999999999</v>
      </c>
      <c r="O114" s="40">
        <v>3.6582112000000002</v>
      </c>
      <c r="P114" s="40">
        <v>-3.8560629999999998</v>
      </c>
      <c r="Q114" s="40">
        <v>-17.417759</v>
      </c>
      <c r="R114" s="40">
        <v>-6.1071754</v>
      </c>
      <c r="S114" s="40">
        <v>63.769984999999998</v>
      </c>
      <c r="T114" s="40">
        <v>-1.5922189</v>
      </c>
      <c r="U114" s="40">
        <v>3.0062674999999999</v>
      </c>
      <c r="V114" s="155">
        <v>-5.2481229999999996</v>
      </c>
      <c r="W114" s="24"/>
    </row>
    <row r="115" spans="1:23" x14ac:dyDescent="0.35">
      <c r="A115" s="2">
        <v>45216</v>
      </c>
      <c r="B115" s="40">
        <v>-9.0897860000000001</v>
      </c>
      <c r="C115" s="40">
        <v>14.239704</v>
      </c>
      <c r="D115" s="40">
        <v>-2.4058044000000001</v>
      </c>
      <c r="E115" s="40">
        <v>9.1723079999999992</v>
      </c>
      <c r="F115" s="40">
        <v>78.657650000000004</v>
      </c>
      <c r="G115" s="40">
        <v>20.957481000000001</v>
      </c>
      <c r="H115" s="40">
        <v>7.4295520000000002</v>
      </c>
      <c r="I115" s="40">
        <v>25.566279999999999</v>
      </c>
      <c r="J115" s="40">
        <v>22.96406</v>
      </c>
      <c r="K115" s="40">
        <v>19.160091000000001</v>
      </c>
      <c r="L115" s="40">
        <v>8.0837730000000008</v>
      </c>
      <c r="M115" s="40">
        <v>6.0907960000000001</v>
      </c>
      <c r="N115" s="40">
        <v>48.219096999999998</v>
      </c>
      <c r="O115" s="40">
        <v>8.8177679999999992</v>
      </c>
      <c r="P115" s="40">
        <v>7.0572615000000001</v>
      </c>
      <c r="Q115" s="40">
        <v>-17.243289999999998</v>
      </c>
      <c r="R115" s="40">
        <v>-8.7819760000000002</v>
      </c>
      <c r="S115" s="40">
        <v>42.934260000000002</v>
      </c>
      <c r="T115" s="40">
        <v>-2.2761939999999998</v>
      </c>
      <c r="U115" s="40">
        <v>7.5702905999999999</v>
      </c>
      <c r="V115" s="155">
        <v>-8.3120820000000002</v>
      </c>
      <c r="W115" s="24"/>
    </row>
    <row r="116" spans="1:23" x14ac:dyDescent="0.35">
      <c r="A116" s="2">
        <v>45247</v>
      </c>
      <c r="B116" s="40">
        <v>-8.5288105000000005</v>
      </c>
      <c r="C116" s="40">
        <v>9.3501569999999994</v>
      </c>
      <c r="D116" s="40">
        <v>-2.6990829999999999</v>
      </c>
      <c r="E116" s="40">
        <v>0.79057217000000002</v>
      </c>
      <c r="F116" s="40">
        <v>51.022039999999997</v>
      </c>
      <c r="G116" s="40">
        <v>9.4885459999999995</v>
      </c>
      <c r="H116" s="40">
        <v>1.7932773</v>
      </c>
      <c r="I116" s="40">
        <v>16.293811999999999</v>
      </c>
      <c r="J116" s="40">
        <v>19.712437000000001</v>
      </c>
      <c r="K116" s="40">
        <v>9.2151639999999997</v>
      </c>
      <c r="L116" s="40">
        <v>25.270403000000002</v>
      </c>
      <c r="M116" s="40">
        <v>-4.2797090000000004</v>
      </c>
      <c r="N116" s="40">
        <v>49.234188000000003</v>
      </c>
      <c r="O116" s="40">
        <v>5.1006080000000003</v>
      </c>
      <c r="P116" s="40">
        <v>-2.1634161000000001</v>
      </c>
      <c r="Q116" s="40">
        <v>-11.859667</v>
      </c>
      <c r="R116" s="40">
        <v>-12.332886999999999</v>
      </c>
      <c r="S116" s="40">
        <v>22.881817000000002</v>
      </c>
      <c r="T116" s="40">
        <v>-1.0112285999999999</v>
      </c>
      <c r="U116" s="40">
        <v>15.271210999999999</v>
      </c>
      <c r="V116" s="155">
        <v>-0.45921803</v>
      </c>
      <c r="W116" s="24"/>
    </row>
    <row r="117" spans="1:23" x14ac:dyDescent="0.35">
      <c r="A117" s="2">
        <v>45275</v>
      </c>
      <c r="B117" s="40">
        <v>-16.652573</v>
      </c>
      <c r="C117" s="40">
        <v>16.638051999999998</v>
      </c>
      <c r="D117" s="40">
        <v>-0.24958849</v>
      </c>
      <c r="E117" s="40">
        <v>0.38936137999999998</v>
      </c>
      <c r="F117" s="40">
        <v>51.804805999999999</v>
      </c>
      <c r="G117" s="40">
        <v>23.723960000000002</v>
      </c>
      <c r="H117" s="40">
        <v>-2.5281668000000002</v>
      </c>
      <c r="I117" s="40">
        <v>20.525932000000001</v>
      </c>
      <c r="J117" s="40">
        <v>37.522579999999998</v>
      </c>
      <c r="K117" s="40">
        <v>15.207207</v>
      </c>
      <c r="L117" s="40">
        <v>34.442329999999998</v>
      </c>
      <c r="M117" s="40">
        <v>3.7441610999999999</v>
      </c>
      <c r="N117" s="40">
        <v>41.710566999999998</v>
      </c>
      <c r="O117" s="40">
        <v>14.454496000000001</v>
      </c>
      <c r="P117" s="40">
        <v>-12.047428</v>
      </c>
      <c r="Q117" s="40">
        <v>-4.3540660000000004</v>
      </c>
      <c r="R117" s="40">
        <v>-14.148789000000001</v>
      </c>
      <c r="S117" s="40">
        <v>3.8344502</v>
      </c>
      <c r="T117" s="40">
        <v>0.17586946000000001</v>
      </c>
      <c r="U117" s="40">
        <v>5.1817299999999999</v>
      </c>
      <c r="V117" s="155">
        <v>13.247883</v>
      </c>
      <c r="W117" s="24"/>
    </row>
    <row r="118" spans="1:23" x14ac:dyDescent="0.35">
      <c r="A118" s="2">
        <v>45308</v>
      </c>
      <c r="B118" s="40">
        <v>-26.686976999999999</v>
      </c>
      <c r="C118" s="40">
        <v>-3.8094519999999998</v>
      </c>
      <c r="D118" s="40">
        <v>0.58058500000000002</v>
      </c>
      <c r="E118" s="40">
        <v>-6.9107475000000003</v>
      </c>
      <c r="F118" s="40">
        <v>27.490734</v>
      </c>
      <c r="G118" s="40">
        <v>9.9686380000000003</v>
      </c>
      <c r="H118" s="40">
        <v>-7.6734543000000004</v>
      </c>
      <c r="I118" s="40">
        <v>9.4692120000000006</v>
      </c>
      <c r="J118" s="40">
        <v>15.102195999999999</v>
      </c>
      <c r="K118" s="40">
        <v>-5.2803697999999999</v>
      </c>
      <c r="L118" s="40">
        <v>19.212173</v>
      </c>
      <c r="M118" s="40">
        <v>-16.121614000000001</v>
      </c>
      <c r="N118" s="40">
        <v>34.793259999999997</v>
      </c>
      <c r="O118" s="40">
        <v>15.192759000000001</v>
      </c>
      <c r="P118" s="40">
        <v>-28.427160000000001</v>
      </c>
      <c r="Q118" s="40">
        <v>-0.37758350000000002</v>
      </c>
      <c r="R118" s="40">
        <v>-17.869292999999999</v>
      </c>
      <c r="S118" s="40">
        <v>-1.0057867</v>
      </c>
      <c r="T118" s="40">
        <v>2.8464437</v>
      </c>
      <c r="U118" s="40">
        <v>4.1210529999999999</v>
      </c>
      <c r="V118" s="155">
        <v>12.384748</v>
      </c>
      <c r="W118" s="24"/>
    </row>
    <row r="119" spans="1:23" x14ac:dyDescent="0.35">
      <c r="A119" s="2">
        <v>45338</v>
      </c>
      <c r="B119" s="40">
        <v>-20.162856999999999</v>
      </c>
      <c r="C119" s="40">
        <v>-10.525054000000001</v>
      </c>
      <c r="D119" s="40">
        <v>0.46856403000000002</v>
      </c>
      <c r="E119" s="40">
        <v>0.9768367</v>
      </c>
      <c r="F119" s="40">
        <v>47.042392999999997</v>
      </c>
      <c r="G119" s="40">
        <v>23.350216</v>
      </c>
      <c r="H119" s="40">
        <v>-2.5397419999999999</v>
      </c>
      <c r="I119" s="40">
        <v>17.148792</v>
      </c>
      <c r="J119" s="40">
        <v>18.086646999999999</v>
      </c>
      <c r="K119" s="40">
        <v>7.1912289999999999</v>
      </c>
      <c r="L119" s="40">
        <v>22.726261000000001</v>
      </c>
      <c r="M119" s="40">
        <v>-7.3697749999999997</v>
      </c>
      <c r="N119" s="40">
        <v>28.834247999999999</v>
      </c>
      <c r="O119" s="40">
        <v>26.784110999999999</v>
      </c>
      <c r="P119" s="40">
        <v>-21.687370000000001</v>
      </c>
      <c r="Q119" s="40">
        <v>-1.0752678</v>
      </c>
      <c r="R119" s="40">
        <v>-16.403645000000001</v>
      </c>
      <c r="S119" s="40">
        <v>18.232165999999999</v>
      </c>
      <c r="T119" s="40">
        <v>3.670156</v>
      </c>
      <c r="U119" s="40">
        <v>15.720473999999999</v>
      </c>
      <c r="V119" s="155">
        <v>20.104195000000001</v>
      </c>
      <c r="W119" s="24"/>
    </row>
    <row r="120" spans="1:23" x14ac:dyDescent="0.35">
      <c r="A120" s="2">
        <v>45366</v>
      </c>
      <c r="B120" s="40">
        <v>-13.144695</v>
      </c>
      <c r="C120" s="40">
        <v>5.2751064000000003</v>
      </c>
      <c r="D120" s="40">
        <v>8.1863770000000002</v>
      </c>
      <c r="E120" s="40">
        <v>8.457255</v>
      </c>
      <c r="F120" s="40">
        <v>61.706398</v>
      </c>
      <c r="G120" s="40">
        <v>43.326008000000002</v>
      </c>
      <c r="H120" s="40">
        <v>8.1578250000000008</v>
      </c>
      <c r="I120" s="40">
        <v>26.584423000000001</v>
      </c>
      <c r="J120" s="40">
        <v>25.020958</v>
      </c>
      <c r="K120" s="40">
        <v>17.461824</v>
      </c>
      <c r="L120" s="40">
        <v>29.528500000000001</v>
      </c>
      <c r="M120" s="40">
        <v>1.0794281999999999</v>
      </c>
      <c r="N120" s="40">
        <v>41.915367000000003</v>
      </c>
      <c r="O120" s="40">
        <v>33.058784000000003</v>
      </c>
      <c r="P120" s="40">
        <v>-11.116875</v>
      </c>
      <c r="Q120" s="40">
        <v>6.3032269999999997</v>
      </c>
      <c r="R120" s="40">
        <v>-11.435138999999999</v>
      </c>
      <c r="S120" s="40">
        <v>5.0252080000000001</v>
      </c>
      <c r="T120" s="40">
        <v>9.3645329999999998</v>
      </c>
      <c r="U120" s="40">
        <v>21.946096000000001</v>
      </c>
      <c r="V120" s="155">
        <v>26.464843999999999</v>
      </c>
      <c r="W120" s="24"/>
    </row>
    <row r="121" spans="1:23" x14ac:dyDescent="0.35">
      <c r="A121" s="2">
        <v>45399</v>
      </c>
      <c r="B121" s="40">
        <v>-17.470396000000001</v>
      </c>
      <c r="C121" s="40">
        <v>-8.0266900000000003</v>
      </c>
      <c r="D121" s="40">
        <v>-10.298002</v>
      </c>
      <c r="E121" s="40">
        <v>-2.6585519999999998</v>
      </c>
      <c r="F121" s="40">
        <v>40.835785000000001</v>
      </c>
      <c r="G121" s="40">
        <v>30.492805000000001</v>
      </c>
      <c r="H121" s="40">
        <v>-6.0325860000000002E-2</v>
      </c>
      <c r="I121" s="40">
        <v>17.179167</v>
      </c>
      <c r="J121" s="40">
        <v>10.095966000000001</v>
      </c>
      <c r="K121" s="40">
        <v>-0.56911707</v>
      </c>
      <c r="L121" s="40">
        <v>9.6465949999999996</v>
      </c>
      <c r="M121" s="40">
        <v>-7.8654766</v>
      </c>
      <c r="N121" s="40">
        <v>21.713374999999999</v>
      </c>
      <c r="O121" s="40">
        <v>27.602232000000001</v>
      </c>
      <c r="P121" s="40">
        <v>-18.953764</v>
      </c>
      <c r="Q121" s="40">
        <v>0.91267823999999997</v>
      </c>
      <c r="R121" s="40">
        <v>-14.588141</v>
      </c>
      <c r="S121" s="40">
        <v>16.116057999999999</v>
      </c>
      <c r="T121" s="40">
        <v>1.7400146000000001</v>
      </c>
      <c r="U121" s="40">
        <v>5.5271505999999997</v>
      </c>
      <c r="V121" s="155">
        <v>9.0051649999999999</v>
      </c>
      <c r="W121" s="24"/>
    </row>
    <row r="122" spans="1:23" x14ac:dyDescent="0.35">
      <c r="A122" s="2">
        <v>45429</v>
      </c>
      <c r="B122">
        <v>-8.1560369999999995</v>
      </c>
      <c r="C122">
        <v>2.3447155999999998</v>
      </c>
      <c r="D122">
        <v>-6.8138240000000003</v>
      </c>
      <c r="E122">
        <v>7.1144104E-2</v>
      </c>
      <c r="F122">
        <v>50.26088</v>
      </c>
      <c r="G122">
        <v>50.204265999999997</v>
      </c>
      <c r="H122">
        <v>11.666893999999999</v>
      </c>
      <c r="I122">
        <v>27.451312999999999</v>
      </c>
      <c r="J122">
        <v>13.139701000000001</v>
      </c>
      <c r="K122">
        <v>10.607994</v>
      </c>
      <c r="L122">
        <v>12.387657000000001</v>
      </c>
      <c r="M122">
        <v>14.394975000000001</v>
      </c>
      <c r="N122">
        <v>36.083399999999997</v>
      </c>
      <c r="O122">
        <v>28.717434000000001</v>
      </c>
      <c r="P122">
        <v>3.9025783999999999</v>
      </c>
      <c r="Q122">
        <v>-6.6791176999999999</v>
      </c>
      <c r="R122">
        <v>-9.1978910000000003</v>
      </c>
      <c r="S122">
        <v>47.153174999999997</v>
      </c>
      <c r="T122">
        <v>1.4183520999999999</v>
      </c>
      <c r="U122">
        <v>10.652267</v>
      </c>
      <c r="V122" s="1">
        <v>5.5571555999999998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-27.588331</v>
      </c>
      <c r="C126" s="40" cm="1">
        <f t="array" ref="C126">MIN(_xlfn._xlws.FILTER(C2:C122, ISNUMBER(C2:C122)))</f>
        <v>-51.824767999999999</v>
      </c>
      <c r="D126" s="40" cm="1">
        <f t="array" ref="D126">MIN(_xlfn._xlws.FILTER(D2:D122, ISNUMBER(D2:D122)))</f>
        <v>-40.599586000000002</v>
      </c>
      <c r="E126" s="40" cm="1">
        <f t="array" ref="E126">MIN(_xlfn._xlws.FILTER(E2:E122, ISNUMBER(E2:E122)))</f>
        <v>-36.271720000000002</v>
      </c>
      <c r="F126" s="40" cm="1">
        <f t="array" ref="F126">MIN(_xlfn._xlws.FILTER(F2:F122, ISNUMBER(F2:F122)))</f>
        <v>-51.887149999999998</v>
      </c>
      <c r="G126" s="40" cm="1">
        <f t="array" ref="G126">MIN(_xlfn._xlws.FILTER(G2:G122, ISNUMBER(G2:G122)))</f>
        <v>-38.493580000000001</v>
      </c>
      <c r="H126" s="40" cm="1">
        <f t="array" ref="H126">MIN(_xlfn._xlws.FILTER(H2:H122, ISNUMBER(H2:H122)))</f>
        <v>-35.256123000000002</v>
      </c>
      <c r="I126" s="40" cm="1">
        <f t="array" ref="I126">MIN(_xlfn._xlws.FILTER(I2:I122, ISNUMBER(I2:I122)))</f>
        <v>-29.361474999999999</v>
      </c>
      <c r="J126" s="40" cm="1">
        <f t="array" ref="J126">MIN(_xlfn._xlws.FILTER(J2:J122, ISNUMBER(J2:J122)))</f>
        <v>-38.409424000000001</v>
      </c>
      <c r="K126" s="40" cm="1">
        <f t="array" ref="K126">MIN(_xlfn._xlws.FILTER(K2:K122, ISNUMBER(K2:K122)))</f>
        <v>-36.643129999999999</v>
      </c>
      <c r="L126" s="40" cm="1">
        <f t="array" ref="L126">MIN(_xlfn._xlws.FILTER(L2:L122, ISNUMBER(L2:L122)))</f>
        <v>-49.304789999999997</v>
      </c>
      <c r="M126" s="40" cm="1">
        <f t="array" ref="M126">MIN(_xlfn._xlws.FILTER(M2:M122, ISNUMBER(M2:M122)))</f>
        <v>-41.00855</v>
      </c>
      <c r="N126" s="40" cm="1">
        <f t="array" ref="N126">MIN(_xlfn._xlws.FILTER(N2:N122, ISNUMBER(N2:N122)))</f>
        <v>-57.396000000000001</v>
      </c>
      <c r="O126" s="40" cm="1">
        <f t="array" ref="O126">MIN(_xlfn._xlws.FILTER(O2:O122, ISNUMBER(O2:O122)))</f>
        <v>-26.962143000000001</v>
      </c>
      <c r="P126" s="40" cm="1">
        <f t="array" ref="P126">MIN(_xlfn._xlws.FILTER(P2:P122, ISNUMBER(P2:P122)))</f>
        <v>-40.82403</v>
      </c>
      <c r="Q126" s="40" cm="1">
        <f t="array" ref="Q126">MIN(_xlfn._xlws.FILTER(Q2:Q122, ISNUMBER(Q2:Q122)))</f>
        <v>-24.795363999999999</v>
      </c>
      <c r="R126" s="40" cm="1">
        <f t="array" ref="R126">MIN(_xlfn._xlws.FILTER(R2:R122, ISNUMBER(R2:R122)))</f>
        <v>-36.319564999999997</v>
      </c>
      <c r="S126" s="40" cm="1">
        <f t="array" ref="S126">MIN(_xlfn._xlws.FILTER(S2:S122, ISNUMBER(S2:S122)))</f>
        <v>-51.218646999999997</v>
      </c>
      <c r="T126" s="40" cm="1">
        <f t="array" ref="T126">MIN(_xlfn._xlws.FILTER(T2:T122, ISNUMBER(T2:T122)))</f>
        <v>-37.117705999999998</v>
      </c>
      <c r="U126" s="40" cm="1">
        <f t="array" ref="U126">MIN(_xlfn._xlws.FILTER(U2:U122, ISNUMBER(U2:U122)))</f>
        <v>-44.664490000000001</v>
      </c>
      <c r="V126" s="155" cm="1">
        <f t="array" ref="V126">MIN(_xlfn._xlws.FILTER(V2:V122, ISNUMBER(V2:V122)))</f>
        <v>-28.765308000000001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68.183425999999997</v>
      </c>
      <c r="C127" s="42" cm="1">
        <f t="array" ref="C127">MAX(_xlfn._xlws.FILTER(C1:C122, ISNUMBER(C1:C122)))</f>
        <v>68.118515000000002</v>
      </c>
      <c r="D127" s="42" cm="1">
        <f t="array" ref="D127">MAX(_xlfn._xlws.FILTER(D1:D122, ISNUMBER(D1:D122)))</f>
        <v>51.92512</v>
      </c>
      <c r="E127" s="42" cm="1">
        <f t="array" ref="E127">MAX(_xlfn._xlws.FILTER(E1:E122, ISNUMBER(E1:E122)))</f>
        <v>39.616095999999999</v>
      </c>
      <c r="F127" s="42" cm="1">
        <f t="array" ref="F127">MAX(_xlfn._xlws.FILTER(F1:F122, ISNUMBER(F1:F122)))</f>
        <v>78.657650000000004</v>
      </c>
      <c r="G127" s="42" cm="1">
        <f t="array" ref="G127">MAX(_xlfn._xlws.FILTER(G1:G122, ISNUMBER(G1:G122)))</f>
        <v>88.356279999999998</v>
      </c>
      <c r="H127" s="42" cm="1">
        <f t="array" ref="H127">MAX(_xlfn._xlws.FILTER(H1:H122, ISNUMBER(H1:H122)))</f>
        <v>33.832107999999998</v>
      </c>
      <c r="I127" s="42" cm="1">
        <f t="array" ref="I127">MAX(_xlfn._xlws.FILTER(I1:I122, ISNUMBER(I1:I122)))</f>
        <v>84.986900000000006</v>
      </c>
      <c r="J127" s="42" cm="1">
        <f t="array" ref="J127">MAX(_xlfn._xlws.FILTER(J1:J122, ISNUMBER(J1:J122)))</f>
        <v>75.028989999999993</v>
      </c>
      <c r="K127" s="42" cm="1">
        <f t="array" ref="K127">MAX(_xlfn._xlws.FILTER(K1:K122, ISNUMBER(K1:K122)))</f>
        <v>101.23522</v>
      </c>
      <c r="L127" s="42" cm="1">
        <f t="array" ref="L127">MAX(_xlfn._xlws.FILTER(L1:L122, ISNUMBER(L1:L122)))</f>
        <v>101.366135</v>
      </c>
      <c r="M127" s="42" cm="1">
        <f t="array" ref="M127">MAX(_xlfn._xlws.FILTER(M1:M122, ISNUMBER(M1:M122)))</f>
        <v>86.698319999999995</v>
      </c>
      <c r="N127" s="42" cm="1">
        <f t="array" ref="N127">MAX(_xlfn._xlws.FILTER(N1:N122, ISNUMBER(N1:N122)))</f>
        <v>82.441649999999996</v>
      </c>
      <c r="O127" s="42" cm="1">
        <f t="array" ref="O127">MAX(_xlfn._xlws.FILTER(O1:O122, ISNUMBER(O1:O122)))</f>
        <v>65.52955</v>
      </c>
      <c r="P127" s="42" cm="1">
        <f t="array" ref="P127">MAX(_xlfn._xlws.FILTER(P1:P122, ISNUMBER(P1:P122)))</f>
        <v>59.28098</v>
      </c>
      <c r="Q127" s="42" cm="1">
        <f t="array" ref="Q127">MAX(_xlfn._xlws.FILTER(Q1:Q122, ISNUMBER(Q1:Q122)))</f>
        <v>46.684967</v>
      </c>
      <c r="R127" s="42" cm="1">
        <f t="array" ref="R127">MAX(_xlfn._xlws.FILTER(R1:R122, ISNUMBER(R1:R122)))</f>
        <v>51.352916999999998</v>
      </c>
      <c r="S127" s="42" cm="1">
        <f t="array" ref="S127">MAX(_xlfn._xlws.FILTER(S1:S122, ISNUMBER(S1:S122)))</f>
        <v>83.974266</v>
      </c>
      <c r="T127" s="42" cm="1">
        <f t="array" ref="T127">MAX(_xlfn._xlws.FILTER(T1:T122, ISNUMBER(T1:T122)))</f>
        <v>63.608229999999999</v>
      </c>
      <c r="U127" s="42" cm="1">
        <f t="array" ref="U127">MAX(_xlfn._xlws.FILTER(U1:U122, ISNUMBER(U1:U122)))</f>
        <v>68.360916000000003</v>
      </c>
      <c r="V127" s="156" cm="1">
        <f t="array" ref="V127">MAX(_xlfn._xlws.FILTER(V1:V122, ISNUMBER(V1:V122)))</f>
        <v>58.846344000000002</v>
      </c>
    </row>
    <row r="128" spans="1:23" x14ac:dyDescent="0.35">
      <c r="A128" s="2" t="s">
        <v>397</v>
      </c>
      <c r="B128" s="40" cm="1">
        <f t="array" ref="B128">MEDIAN(_xlfn._xlws.FILTER(B1:B122, ISNUMBER(B1:B122)))</f>
        <v>1.6981065350000002</v>
      </c>
      <c r="C128" s="40" cm="1">
        <f t="array" ref="C128">MEDIAN(_xlfn._xlws.FILTER(C1:C122, ISNUMBER(C1:C122)))</f>
        <v>-4.81236</v>
      </c>
      <c r="D128" s="40" cm="1">
        <f t="array" ref="D128">MEDIAN(_xlfn._xlws.FILTER(D1:D122, ISNUMBER(D1:D122)))</f>
        <v>0.30794144000000001</v>
      </c>
      <c r="E128" s="40" cm="1">
        <f t="array" ref="E128">MEDIAN(_xlfn._xlws.FILTER(E1:E122, ISNUMBER(E1:E122)))</f>
        <v>-1.2186170000000001</v>
      </c>
      <c r="F128" s="40" cm="1">
        <f t="array" ref="F128">MEDIAN(_xlfn._xlws.FILTER(F1:F122, ISNUMBER(F1:F122)))</f>
        <v>-6.5781174</v>
      </c>
      <c r="G128" s="40" cm="1">
        <f t="array" ref="G128">MEDIAN(_xlfn._xlws.FILTER(G1:G122, ISNUMBER(G1:G122)))</f>
        <v>0.79448222999999996</v>
      </c>
      <c r="H128" s="40" cm="1">
        <f t="array" ref="H128">MEDIAN(_xlfn._xlws.FILTER(H1:H122, ISNUMBER(H1:H122)))</f>
        <v>-3.660196</v>
      </c>
      <c r="I128" s="40" cm="1">
        <f t="array" ref="I128">MEDIAN(_xlfn._xlws.FILTER(I1:I122, ISNUMBER(I1:I122)))</f>
        <v>12.131632</v>
      </c>
      <c r="J128" s="40" cm="1">
        <f t="array" ref="J128">MEDIAN(_xlfn._xlws.FILTER(J1:J122, ISNUMBER(J1:J122)))</f>
        <v>-0.18716455000000001</v>
      </c>
      <c r="K128" s="40" cm="1">
        <f t="array" ref="K128">MEDIAN(_xlfn._xlws.FILTER(K1:K122, ISNUMBER(K1:K122)))</f>
        <v>-0.17902851</v>
      </c>
      <c r="L128" s="40" cm="1">
        <f t="array" ref="L128">MEDIAN(_xlfn._xlws.FILTER(L1:L122, ISNUMBER(L1:L122)))</f>
        <v>1.9755602000000001</v>
      </c>
      <c r="M128" s="40" cm="1">
        <f t="array" ref="M128">MEDIAN(_xlfn._xlws.FILTER(M1:M122, ISNUMBER(M1:M122)))</f>
        <v>-0.20955204999999999</v>
      </c>
      <c r="N128" s="40" cm="1">
        <f t="array" ref="N128">MEDIAN(_xlfn._xlws.FILTER(N1:N122, ISNUMBER(N1:N122)))</f>
        <v>9.7548960000000004E-2</v>
      </c>
      <c r="O128" s="40" cm="1">
        <f t="array" ref="O128">MEDIAN(_xlfn._xlws.FILTER(O1:O122, ISNUMBER(O1:O122)))</f>
        <v>8.1548689999999997</v>
      </c>
      <c r="P128" s="40" cm="1">
        <f t="array" ref="P128">MEDIAN(_xlfn._xlws.FILTER(P1:P122, ISNUMBER(P1:P122)))</f>
        <v>-0.68258050000000003</v>
      </c>
      <c r="Q128" s="40" cm="1">
        <f t="array" ref="Q128">MEDIAN(_xlfn._xlws.FILTER(Q1:Q122, ISNUMBER(Q1:Q122)))</f>
        <v>-0.37758350000000002</v>
      </c>
      <c r="R128" s="40" cm="1">
        <f t="array" ref="R128">MEDIAN(_xlfn._xlws.FILTER(R1:R122, ISNUMBER(R1:R122)))</f>
        <v>-0.109535456</v>
      </c>
      <c r="S128" s="40" cm="1">
        <f t="array" ref="S128">MEDIAN(_xlfn._xlws.FILTER(S1:S122, ISNUMBER(S1:S122)))</f>
        <v>-3.7100195999999999</v>
      </c>
      <c r="T128" s="40" cm="1">
        <f t="array" ref="T128">MEDIAN(_xlfn._xlws.FILTER(T1:T122, ISNUMBER(T1:T122)))</f>
        <v>-2.1680294999999998</v>
      </c>
      <c r="U128" s="40" cm="1">
        <f t="array" ref="U128">MEDIAN(_xlfn._xlws.FILTER(U1:U122, ISNUMBER(U1:U122)))</f>
        <v>-2.2431076000000001</v>
      </c>
      <c r="V128" s="155" cm="1">
        <f t="array" ref="V128">MEDIAN(_xlfn._xlws.FILTER(V1:V122, ISNUMBER(V1:V122)))</f>
        <v>11.578119000000001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48</v>
      </c>
      <c r="D130">
        <f>COUNTIF(D2:D122, "&lt;"&amp;Assumption!$F$50)</f>
        <v>27</v>
      </c>
      <c r="E130">
        <f>COUNTIF(E2:E122, "&lt;"&amp;Assumption!$F$50)</f>
        <v>32</v>
      </c>
      <c r="F130">
        <f>COUNTIF(F2:F122, "&lt;"&amp;Assumption!$F$50)</f>
        <v>50</v>
      </c>
      <c r="G130">
        <f>COUNTIF(G2:G122, "&lt;"&amp;Assumption!$F$50)</f>
        <v>29</v>
      </c>
      <c r="H130">
        <f>COUNTIF(H2:H122, "&lt;"&amp;Assumption!$F$50)</f>
        <v>31</v>
      </c>
      <c r="I130">
        <f>COUNTIF(I2:I122, "&lt;"&amp;Assumption!$F$50)</f>
        <v>20</v>
      </c>
      <c r="J130">
        <f>COUNTIF(J2:J122, "&lt;"&amp;Assumption!$F$50)</f>
        <v>34</v>
      </c>
      <c r="K130">
        <f>COUNTIF(K2:K122, "&lt;"&amp;Assumption!$F$50)</f>
        <v>40</v>
      </c>
      <c r="L130">
        <f>COUNTIF(L2:L122, "&lt;"&amp;Assumption!$F$50)</f>
        <v>40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17</v>
      </c>
      <c r="P130">
        <f>COUNTIF(P2:P122, "&lt;"&amp;Assumption!$F$50)</f>
        <v>36</v>
      </c>
      <c r="Q130">
        <f>COUNTIF(Q2:Q122, "&lt;"&amp;Assumption!$F$50)</f>
        <v>31</v>
      </c>
      <c r="R130">
        <f>COUNTIF(R2:R122, "&lt;"&amp;Assumption!$F$50)</f>
        <v>24</v>
      </c>
      <c r="S130">
        <f>COUNTIF(S2:S122, "&lt;"&amp;Assumption!$F$50)</f>
        <v>45</v>
      </c>
      <c r="T130">
        <f>COUNTIF(T2:T122, "&lt;"&amp;Assumption!$F$50)</f>
        <v>29</v>
      </c>
      <c r="U130">
        <f>COUNTIF(U2:U122, "&lt;"&amp;Assumption!$F$50)</f>
        <v>38</v>
      </c>
      <c r="V130" s="1">
        <f>COUNTIF(V2:V122, "&lt;"&amp;Assumption!$F$50)</f>
        <v>10</v>
      </c>
    </row>
    <row r="131" spans="1:22" x14ac:dyDescent="0.35">
      <c r="A131" s="2" t="s">
        <v>86</v>
      </c>
      <c r="B131">
        <f>COUNT(B1:B122)</f>
        <v>84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109</v>
      </c>
      <c r="R131">
        <f t="shared" si="0"/>
        <v>121</v>
      </c>
      <c r="S131">
        <f t="shared" si="0"/>
        <v>121</v>
      </c>
      <c r="T131">
        <f t="shared" si="0"/>
        <v>109</v>
      </c>
      <c r="U131">
        <f t="shared" si="0"/>
        <v>121</v>
      </c>
      <c r="V131" s="1">
        <f t="shared" si="0"/>
        <v>92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0.35714285714285715</v>
      </c>
      <c r="C133" s="9">
        <f t="shared" ref="C133:V133" si="1">C130/C131</f>
        <v>0.39669421487603307</v>
      </c>
      <c r="D133" s="9">
        <f t="shared" si="1"/>
        <v>0.2231404958677686</v>
      </c>
      <c r="E133" s="9">
        <f t="shared" si="1"/>
        <v>0.26446280991735538</v>
      </c>
      <c r="F133" s="9">
        <f t="shared" si="1"/>
        <v>0.41322314049586778</v>
      </c>
      <c r="G133" s="9">
        <f t="shared" si="1"/>
        <v>0.23966942148760331</v>
      </c>
      <c r="H133" s="9">
        <f t="shared" si="1"/>
        <v>0.256198347107438</v>
      </c>
      <c r="I133" s="9">
        <f t="shared" si="1"/>
        <v>0.16528925619834711</v>
      </c>
      <c r="J133" s="9">
        <f t="shared" si="1"/>
        <v>0.28099173553719009</v>
      </c>
      <c r="K133" s="9">
        <f t="shared" si="1"/>
        <v>0.33057851239669422</v>
      </c>
      <c r="L133" s="9">
        <f t="shared" si="1"/>
        <v>0.33057851239669422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0.14049586776859505</v>
      </c>
      <c r="P133" s="9">
        <f t="shared" si="1"/>
        <v>0.2975206611570248</v>
      </c>
      <c r="Q133" s="9">
        <f t="shared" si="1"/>
        <v>0.28440366972477066</v>
      </c>
      <c r="R133" s="9">
        <f t="shared" si="1"/>
        <v>0.19834710743801653</v>
      </c>
      <c r="S133" s="9">
        <f t="shared" si="1"/>
        <v>0.37190082644628097</v>
      </c>
      <c r="T133" s="9">
        <f t="shared" si="1"/>
        <v>0.26605504587155965</v>
      </c>
      <c r="U133" s="9">
        <f t="shared" si="1"/>
        <v>0.31404958677685951</v>
      </c>
      <c r="V133" s="48">
        <f t="shared" si="1"/>
        <v>0.10869565217391304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0.28199999999999997</v>
      </c>
      <c r="C136" s="40" cm="1">
        <f t="array" ref="C136">_xlfn.PERCENTRANK.EXC(_xlfn._xlws.FILTER(C2:C122, ISNUMBER(C2:C122)),C120)</f>
        <v>0.63100000000000001</v>
      </c>
      <c r="D136" s="40" cm="1">
        <f t="array" ref="D136">_xlfn.PERCENTRANK.EXC(_xlfn._xlws.FILTER(D2:D122, ISNUMBER(D2:D122)),D120)</f>
        <v>0.67200000000000004</v>
      </c>
      <c r="E136" s="40" cm="1">
        <f t="array" ref="E136">_xlfn.PERCENTRANK.EXC(_xlfn._xlws.FILTER(E2:E122, ISNUMBER(E2:E122)),E120)</f>
        <v>0.745</v>
      </c>
      <c r="F136" s="40" cm="1">
        <f t="array" ref="F136">_xlfn.PERCENTRANK.EXC(_xlfn._xlws.FILTER(F2:F122, ISNUMBER(F2:F122)),F120)</f>
        <v>0.97499999999999998</v>
      </c>
      <c r="G136" s="40" cm="1">
        <f t="array" ref="G136">_xlfn.PERCENTRANK.EXC(_xlfn._xlws.FILTER(G2:G122, ISNUMBER(G2:G122)),G120)</f>
        <v>0.92600000000000005</v>
      </c>
      <c r="H136" s="40" cm="1">
        <f t="array" ref="H136">_xlfn.PERCENTRANK.EXC(_xlfn._xlws.FILTER(H2:H122, ISNUMBER(H2:H122)),H120)</f>
        <v>0.86799999999999999</v>
      </c>
      <c r="I136" s="40" cm="1">
        <f t="array" ref="I136">_xlfn.PERCENTRANK.EXC(_xlfn._xlws.FILTER(I2:I122, ISNUMBER(I2:I122)),I120)</f>
        <v>0.77</v>
      </c>
      <c r="J136" s="40" cm="1">
        <f t="array" ref="J136">_xlfn.PERCENTRANK.EXC(_xlfn._xlws.FILTER(J2:J122, ISNUMBER(J2:J122)),J120)</f>
        <v>0.86799999999999999</v>
      </c>
      <c r="K136" s="40" cm="1">
        <f t="array" ref="K136">_xlfn.PERCENTRANK.EXC(_xlfn._xlws.FILTER(K2:K122, ISNUMBER(K2:K122)),K120)</f>
        <v>0.70399999999999996</v>
      </c>
      <c r="L136" s="40" cm="1">
        <f t="array" ref="L136">_xlfn.PERCENTRANK.EXC(_xlfn._xlws.FILTER(L2:L122, ISNUMBER(L2:L122)),L120)</f>
        <v>0.81899999999999995</v>
      </c>
      <c r="M136" s="40" cm="1">
        <f t="array" ref="M136">_xlfn.PERCENTRANK.EXC(_xlfn._xlws.FILTER(M2:M122, ISNUMBER(M2:M122)),M120)</f>
        <v>0.52400000000000002</v>
      </c>
      <c r="N136" s="40" cm="1">
        <f t="array" ref="N136">_xlfn.PERCENTRANK.EXC(_xlfn._xlws.FILTER(N2:N122, ISNUMBER(N2:N122)),N120)</f>
        <v>0.86</v>
      </c>
      <c r="O136" s="40" cm="1">
        <f t="array" ref="O136">_xlfn.PERCENTRANK.EXC(_xlfn._xlws.FILTER(O2:O122, ISNUMBER(O2:O122)),O120)</f>
        <v>0.86799999999999999</v>
      </c>
      <c r="P136" s="40" cm="1">
        <f t="array" ref="P136">_xlfn.PERCENTRANK.EXC(_xlfn._xlws.FILTER(P2:P122, ISNUMBER(P2:P122)),P120)</f>
        <v>0.29499999999999998</v>
      </c>
      <c r="Q136" s="40" cm="1">
        <f t="array" ref="Q136">_xlfn.PERCENTRANK.EXC(_xlfn._xlws.FILTER(Q2:Q122, ISNUMBER(Q2:Q122)),Q120)</f>
        <v>0.63600000000000001</v>
      </c>
      <c r="R136" s="40" cm="1">
        <f t="array" ref="R136">_xlfn.PERCENTRANK.EXC(_xlfn._xlws.FILTER(R2:R122, ISNUMBER(R2:R122)),R120)</f>
        <v>0.17199999999999999</v>
      </c>
      <c r="S136" s="40" cm="1">
        <f t="array" ref="S136">_xlfn.PERCENTRANK.EXC(_xlfn._xlws.FILTER(S2:S122, ISNUMBER(S2:S122)),S120)</f>
        <v>0.622</v>
      </c>
      <c r="T136" s="40" cm="1">
        <f t="array" ref="T136">_xlfn.PERCENTRANK.EXC(_xlfn._xlws.FILTER(T2:T122, ISNUMBER(T2:T122)),T120)</f>
        <v>0.76300000000000001</v>
      </c>
      <c r="U136" s="40" cm="1">
        <f t="array" ref="U136">_xlfn.PERCENTRANK.EXC(_xlfn._xlws.FILTER(U2:U122, ISNUMBER(U2:U122)),U120)</f>
        <v>0.84399999999999997</v>
      </c>
      <c r="V136" s="155" cm="1">
        <f t="array" ref="V136">_xlfn.PERCENTRANK.EXC(_xlfn._xlws.FILTER(V2:V122, ISNUMBER(V2:V122)),V120)</f>
        <v>0.82699999999999996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0.17599999999999999</v>
      </c>
      <c r="C137" s="40" cm="1">
        <f t="array" ref="C137">_xlfn.PERCENTRANK.EXC(_xlfn._xlws.FILTER(C2:C122, ISNUMBER(C2:C122)),C121)</f>
        <v>0.442</v>
      </c>
      <c r="D137" s="40" cm="1">
        <f t="array" ref="D137">_xlfn.PERCENTRANK.EXC(_xlfn._xlws.FILTER(D2:D122, ISNUMBER(D2:D122)),D121)</f>
        <v>0.221</v>
      </c>
      <c r="E137" s="40" cm="1">
        <f t="array" ref="E137">_xlfn.PERCENTRANK.EXC(_xlfn._xlws.FILTER(E2:E122, ISNUMBER(E2:E122)),E121)</f>
        <v>0.434</v>
      </c>
      <c r="F137" s="40" cm="1">
        <f t="array" ref="F137">_xlfn.PERCENTRANK.EXC(_xlfn._xlws.FILTER(F2:F122, ISNUMBER(F2:F122)),F121)</f>
        <v>0.85199999999999998</v>
      </c>
      <c r="G137" s="40" cm="1">
        <f t="array" ref="G137">_xlfn.PERCENTRANK.EXC(_xlfn._xlws.FILTER(G2:G122, ISNUMBER(G2:G122)),G121)</f>
        <v>0.85199999999999998</v>
      </c>
      <c r="H137" s="40" cm="1">
        <f t="array" ref="H137">_xlfn.PERCENTRANK.EXC(_xlfn._xlws.FILTER(H2:H122, ISNUMBER(H2:H122)),H121)</f>
        <v>0.63100000000000001</v>
      </c>
      <c r="I137" s="40" cm="1">
        <f t="array" ref="I137">_xlfn.PERCENTRANK.EXC(_xlfn._xlws.FILTER(I2:I122, ISNUMBER(I2:I122)),I121)</f>
        <v>0.61399999999999999</v>
      </c>
      <c r="J137" s="40" cm="1">
        <f t="array" ref="J137">_xlfn.PERCENTRANK.EXC(_xlfn._xlws.FILTER(J2:J122, ISNUMBER(J2:J122)),J121)</f>
        <v>0.66300000000000003</v>
      </c>
      <c r="K137" s="40" cm="1">
        <f t="array" ref="K137">_xlfn.PERCENTRANK.EXC(_xlfn._xlws.FILTER(K2:K122, ISNUMBER(K2:K122)),K121)</f>
        <v>0.48299999999999998</v>
      </c>
      <c r="L137" s="40" cm="1">
        <f t="array" ref="L137">_xlfn.PERCENTRANK.EXC(_xlfn._xlws.FILTER(L2:L122, ISNUMBER(L2:L122)),L121)</f>
        <v>0.59</v>
      </c>
      <c r="M137" s="40" cm="1">
        <f t="array" ref="M137">_xlfn.PERCENTRANK.EXC(_xlfn._xlws.FILTER(M2:M122, ISNUMBER(M2:M122)),M121)</f>
        <v>0.33600000000000002</v>
      </c>
      <c r="N137" s="40" cm="1">
        <f t="array" ref="N137">_xlfn.PERCENTRANK.EXC(_xlfn._xlws.FILTER(N2:N122, ISNUMBER(N2:N122)),N121)</f>
        <v>0.66300000000000003</v>
      </c>
      <c r="O137" s="40" cm="1">
        <f t="array" ref="O137">_xlfn.PERCENTRANK.EXC(_xlfn._xlws.FILTER(O2:O122, ISNUMBER(O2:O122)),O121)</f>
        <v>0.82699999999999996</v>
      </c>
      <c r="P137" s="40" cm="1">
        <f t="array" ref="P137">_xlfn.PERCENTRANK.EXC(_xlfn._xlws.FILTER(P2:P122, ISNUMBER(P2:P122)),P121)</f>
        <v>0.18</v>
      </c>
      <c r="Q137" s="40" cm="1">
        <f t="array" ref="Q137">_xlfn.PERCENTRANK.EXC(_xlfn._xlws.FILTER(Q2:Q122, ISNUMBER(Q2:Q122)),Q121)</f>
        <v>0.54500000000000004</v>
      </c>
      <c r="R137" s="40" cm="1">
        <f t="array" ref="R137">_xlfn.PERCENTRANK.EXC(_xlfn._xlws.FILTER(R2:R122, ISNUMBER(R2:R122)),R121)</f>
        <v>0.114</v>
      </c>
      <c r="S137" s="40" cm="1">
        <f t="array" ref="S137">_xlfn.PERCENTRANK.EXC(_xlfn._xlws.FILTER(S2:S122, ISNUMBER(S2:S122)),S121)</f>
        <v>0.73699999999999999</v>
      </c>
      <c r="T137" s="40" cm="1">
        <f t="array" ref="T137">_xlfn.PERCENTRANK.EXC(_xlfn._xlws.FILTER(T2:T122, ISNUMBER(T2:T122)),T121)</f>
        <v>0.61799999999999999</v>
      </c>
      <c r="U137" s="40" cm="1">
        <f t="array" ref="U137">_xlfn.PERCENTRANK.EXC(_xlfn._xlws.FILTER(U2:U122, ISNUMBER(U2:U122)),U121)</f>
        <v>0.65500000000000003</v>
      </c>
      <c r="V137" s="155" cm="1">
        <f t="array" ref="V137">_xlfn.PERCENTRANK.EXC(_xlfn._xlws.FILTER(V2:V122, ISNUMBER(V2:V122)),V121)</f>
        <v>0.44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0.42299999999999999</v>
      </c>
      <c r="C138" s="40" cm="1">
        <f t="array" ref="C138">_xlfn.PERCENTRANK.EXC(_xlfn._xlws.FILTER(C2:C122, ISNUMBER(C2:C122)),C122)</f>
        <v>0.59</v>
      </c>
      <c r="D138" s="40" cm="1">
        <f t="array" ref="D138">_xlfn.PERCENTRANK.EXC(_xlfn._xlws.FILTER(D2:D122, ISNUMBER(D2:D122)),D122)</f>
        <v>0.28599999999999998</v>
      </c>
      <c r="E138" s="40" cm="1">
        <f t="array" ref="E138">_xlfn.PERCENTRANK.EXC(_xlfn._xlws.FILTER(E2:E122, ISNUMBER(E2:E122)),E122)</f>
        <v>0.56499999999999995</v>
      </c>
      <c r="F138" s="40" cm="1">
        <f t="array" ref="F138">_xlfn.PERCENTRANK.EXC(_xlfn._xlws.FILTER(F2:F122, ISNUMBER(F2:F122)),F122)</f>
        <v>0.88500000000000001</v>
      </c>
      <c r="G138" s="40" cm="1">
        <f t="array" ref="G138">_xlfn.PERCENTRANK.EXC(_xlfn._xlws.FILTER(G2:G122, ISNUMBER(G2:G122)),G122)</f>
        <v>0.95899999999999996</v>
      </c>
      <c r="H138" s="40" cm="1">
        <f t="array" ref="H138">_xlfn.PERCENTRANK.EXC(_xlfn._xlws.FILTER(H2:H122, ISNUMBER(H2:H122)),H122)</f>
        <v>0.90100000000000002</v>
      </c>
      <c r="I138" s="40" cm="1">
        <f t="array" ref="I138">_xlfn.PERCENTRANK.EXC(_xlfn._xlws.FILTER(I2:I122, ISNUMBER(I2:I122)),I122)</f>
        <v>0.81899999999999995</v>
      </c>
      <c r="J138" s="40" cm="1">
        <f t="array" ref="J138">_xlfn.PERCENTRANK.EXC(_xlfn._xlws.FILTER(J2:J122, ISNUMBER(J2:J122)),J122)</f>
        <v>0.68</v>
      </c>
      <c r="K138" s="40" cm="1">
        <f t="array" ref="K138">_xlfn.PERCENTRANK.EXC(_xlfn._xlws.FILTER(K2:K122, ISNUMBER(K2:K122)),K122)</f>
        <v>0.63100000000000001</v>
      </c>
      <c r="L138" s="40" cm="1">
        <f t="array" ref="L138">_xlfn.PERCENTRANK.EXC(_xlfn._xlws.FILTER(L2:L122, ISNUMBER(L2:L122)),L122)</f>
        <v>0.622</v>
      </c>
      <c r="M138" s="40" cm="1">
        <f t="array" ref="M138">_xlfn.PERCENTRANK.EXC(_xlfn._xlws.FILTER(M2:M122, ISNUMBER(M2:M122)),M122)</f>
        <v>0.78600000000000003</v>
      </c>
      <c r="N138" s="40" cm="1">
        <f t="array" ref="N138">_xlfn.PERCENTRANK.EXC(_xlfn._xlws.FILTER(N2:N122, ISNUMBER(N2:N122)),N122)</f>
        <v>0.78600000000000003</v>
      </c>
      <c r="O138" s="40" cm="1">
        <f t="array" ref="O138">_xlfn.PERCENTRANK.EXC(_xlfn._xlws.FILTER(O2:O122, ISNUMBER(O2:O122)),O122)</f>
        <v>0.84399999999999997</v>
      </c>
      <c r="P138" s="40" cm="1">
        <f t="array" ref="P138">_xlfn.PERCENTRANK.EXC(_xlfn._xlws.FILTER(P2:P122, ISNUMBER(P2:P122)),P122)</f>
        <v>0.54900000000000004</v>
      </c>
      <c r="Q138" s="40" cm="1">
        <f t="array" ref="Q138">_xlfn.PERCENTRANK.EXC(_xlfn._xlws.FILTER(Q2:Q122, ISNUMBER(Q2:Q122)),Q122)</f>
        <v>0.36299999999999999</v>
      </c>
      <c r="R138" s="40" cm="1">
        <f t="array" ref="R138">_xlfn.PERCENTRANK.EXC(_xlfn._xlws.FILTER(R2:R122, ISNUMBER(R2:R122)),R122)</f>
        <v>0.20399999999999999</v>
      </c>
      <c r="S138" s="40" cm="1">
        <f t="array" ref="S138">_xlfn.PERCENTRANK.EXC(_xlfn._xlws.FILTER(S2:S122, ISNUMBER(S2:S122)),S122)</f>
        <v>0.90900000000000003</v>
      </c>
      <c r="T138" s="40" cm="1">
        <f t="array" ref="T138">_xlfn.PERCENTRANK.EXC(_xlfn._xlws.FILTER(T2:T122, ISNUMBER(T2:T122)),T122)</f>
        <v>0.6</v>
      </c>
      <c r="U138" s="40" cm="1">
        <f t="array" ref="U138">_xlfn.PERCENTRANK.EXC(_xlfn._xlws.FILTER(U2:U122, ISNUMBER(U2:U122)),U122)</f>
        <v>0.73699999999999999</v>
      </c>
      <c r="V138" s="155" cm="1">
        <f t="array" ref="V138">_xlfn.PERCENTRANK.EXC(_xlfn._xlws.FILTER(V2:V122, ISNUMBER(V2:V122)),V122)</f>
        <v>0.32200000000000001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0.29366666666666669</v>
      </c>
      <c r="C140" s="40">
        <f t="shared" si="2"/>
        <v>0.55433333333333323</v>
      </c>
      <c r="D140" s="40">
        <f t="shared" si="2"/>
        <v>0.39300000000000002</v>
      </c>
      <c r="E140" s="40">
        <f t="shared" si="2"/>
        <v>0.58133333333333337</v>
      </c>
      <c r="F140" s="40">
        <f t="shared" si="2"/>
        <v>0.90399999999999991</v>
      </c>
      <c r="G140" s="40">
        <f t="shared" si="2"/>
        <v>0.91233333333333333</v>
      </c>
      <c r="H140" s="40">
        <f t="shared" si="2"/>
        <v>0.80000000000000016</v>
      </c>
      <c r="I140" s="40">
        <f t="shared" si="2"/>
        <v>0.73433333333333328</v>
      </c>
      <c r="J140" s="40">
        <f t="shared" si="2"/>
        <v>0.7370000000000001</v>
      </c>
      <c r="K140" s="40">
        <f t="shared" si="2"/>
        <v>0.60599999999999998</v>
      </c>
      <c r="L140" s="40">
        <f t="shared" si="2"/>
        <v>0.67699999999999994</v>
      </c>
      <c r="M140" s="40">
        <f t="shared" si="2"/>
        <v>0.54866666666666675</v>
      </c>
      <c r="N140" s="40">
        <f t="shared" si="2"/>
        <v>0.76966666666666672</v>
      </c>
      <c r="O140" s="40">
        <f t="shared" si="2"/>
        <v>0.84633333333333327</v>
      </c>
      <c r="P140" s="40">
        <f t="shared" si="2"/>
        <v>0.34133333333333332</v>
      </c>
      <c r="Q140" s="40">
        <f t="shared" si="2"/>
        <v>0.51466666666666672</v>
      </c>
      <c r="R140" s="40">
        <f t="shared" si="2"/>
        <v>0.16333333333333333</v>
      </c>
      <c r="S140" s="40">
        <f t="shared" si="2"/>
        <v>0.75599999999999989</v>
      </c>
      <c r="T140" s="40">
        <f t="shared" si="2"/>
        <v>0.66033333333333333</v>
      </c>
      <c r="U140" s="40">
        <f t="shared" si="2"/>
        <v>0.7453333333333334</v>
      </c>
      <c r="V140" s="155">
        <f t="shared" si="2"/>
        <v>0.52966666666666662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17.63735971845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2.4380740905973202</v>
      </c>
      <c r="H18">
        <v>15.698795472643599</v>
      </c>
      <c r="I18">
        <v>12.9786240188185</v>
      </c>
      <c r="J18">
        <v>25.369127380402499</v>
      </c>
      <c r="K18">
        <v>35.904278155038497</v>
      </c>
      <c r="L18">
        <v>20.130019637657298</v>
      </c>
      <c r="M18">
        <v>31.878251370645302</v>
      </c>
      <c r="N18">
        <v>0.58009613257671799</v>
      </c>
      <c r="O18">
        <v>36.314788297091397</v>
      </c>
      <c r="P18">
        <v>17.63735971845</v>
      </c>
      <c r="Q18">
        <v>7.7374565221448997</v>
      </c>
      <c r="R18">
        <v>48.1219939112489</v>
      </c>
      <c r="S18">
        <v>22.565965383258501</v>
      </c>
      <c r="T18">
        <v>7.0206655003888097</v>
      </c>
      <c r="U18">
        <v>1.1160182264929299</v>
      </c>
      <c r="V18">
        <v>2.3531585109682398</v>
      </c>
    </row>
    <row r="19" spans="1:22" x14ac:dyDescent="0.35">
      <c r="A19" s="2">
        <v>44196</v>
      </c>
      <c r="B19">
        <v>17.4947707052178</v>
      </c>
      <c r="C19">
        <v>15.4747210424778</v>
      </c>
      <c r="D19">
        <v>51.526922623903502</v>
      </c>
      <c r="E19">
        <v>25.625710924974001</v>
      </c>
      <c r="F19">
        <v>12.725119300051601</v>
      </c>
      <c r="G19">
        <v>2.4114100754571299</v>
      </c>
      <c r="H19">
        <v>16.388226158260899</v>
      </c>
      <c r="I19">
        <v>15.9439970068329</v>
      </c>
      <c r="J19">
        <v>22.3569609150342</v>
      </c>
      <c r="K19">
        <v>42.801850774947603</v>
      </c>
      <c r="L19">
        <v>14.9311683290708</v>
      </c>
      <c r="M19">
        <v>34.374878434371603</v>
      </c>
      <c r="N19">
        <v>0.55741767368310902</v>
      </c>
      <c r="O19">
        <v>33.710485194240597</v>
      </c>
      <c r="P19">
        <v>17.4947707052178</v>
      </c>
      <c r="Q19">
        <v>7.7846531590948196</v>
      </c>
      <c r="R19">
        <v>34.709070538336</v>
      </c>
      <c r="S19">
        <v>23.281427883573102</v>
      </c>
      <c r="T19">
        <v>5.1277339664560504</v>
      </c>
      <c r="U19">
        <v>1.03737377793235</v>
      </c>
      <c r="V19">
        <v>1.93303150127544</v>
      </c>
    </row>
    <row r="20" spans="1:22" x14ac:dyDescent="0.35">
      <c r="A20" s="2">
        <v>44561</v>
      </c>
      <c r="B20">
        <v>21.237168243160099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2.9485499366939401</v>
      </c>
      <c r="H20">
        <v>16.0085524508528</v>
      </c>
      <c r="I20">
        <v>24.305116442736701</v>
      </c>
      <c r="J20">
        <v>28.181628189906998</v>
      </c>
      <c r="K20">
        <v>51.305065728679303</v>
      </c>
      <c r="L20">
        <v>18.563536977058099</v>
      </c>
      <c r="M20">
        <v>36.851318547953099</v>
      </c>
      <c r="N20">
        <v>0.62188546902171704</v>
      </c>
      <c r="O20">
        <v>47.011589538242298</v>
      </c>
      <c r="P20">
        <v>21.237168243160099</v>
      </c>
      <c r="Q20">
        <v>9.3577310145755703</v>
      </c>
      <c r="R20">
        <v>40.272341500770501</v>
      </c>
      <c r="S20">
        <v>19.758356629899801</v>
      </c>
      <c r="T20">
        <v>7.5479683625438199</v>
      </c>
      <c r="U20">
        <v>1.28884335629541</v>
      </c>
      <c r="V20">
        <v>3.0736788281273801</v>
      </c>
    </row>
    <row r="21" spans="1:22" x14ac:dyDescent="0.35">
      <c r="A21" s="2">
        <v>44925</v>
      </c>
      <c r="B21">
        <v>20.371982377332699</v>
      </c>
      <c r="C21">
        <v>25.909162089116698</v>
      </c>
      <c r="D21">
        <v>64.972794212626397</v>
      </c>
      <c r="E21">
        <v>26.836878670313801</v>
      </c>
      <c r="F21">
        <v>17.088924383662398</v>
      </c>
      <c r="G21">
        <v>3.11609678108668</v>
      </c>
      <c r="H21">
        <v>16.699781014103301</v>
      </c>
      <c r="I21">
        <v>19.760160861146598</v>
      </c>
      <c r="J21">
        <v>32.531987143471497</v>
      </c>
      <c r="K21">
        <v>35.389415155657098</v>
      </c>
      <c r="L21">
        <v>21.079502233009901</v>
      </c>
      <c r="M21">
        <v>38.612287222708098</v>
      </c>
      <c r="N21">
        <v>0.86953187662514597</v>
      </c>
      <c r="O21">
        <v>46.041457926423902</v>
      </c>
      <c r="P21">
        <v>20.371982377332699</v>
      </c>
      <c r="Q21">
        <v>9.9739874595000497</v>
      </c>
      <c r="R21">
        <v>42.479404967301697</v>
      </c>
      <c r="S21">
        <v>36.400826514230097</v>
      </c>
      <c r="T21">
        <v>11.391861362325301</v>
      </c>
      <c r="U21">
        <v>1.1112749295061899</v>
      </c>
      <c r="V21">
        <v>3.62874668882188</v>
      </c>
    </row>
    <row r="22" spans="1:22" x14ac:dyDescent="0.35">
      <c r="A22" s="2">
        <v>45289</v>
      </c>
      <c r="B22">
        <v>19.111696894968301</v>
      </c>
      <c r="C22">
        <v>28.7106028961196</v>
      </c>
      <c r="D22">
        <v>67.989157026237706</v>
      </c>
      <c r="E22">
        <v>30.8315679687197</v>
      </c>
      <c r="F22">
        <v>23.395588724849102</v>
      </c>
      <c r="G22">
        <v>2.9600670636541899</v>
      </c>
      <c r="H22">
        <v>16.756842039175901</v>
      </c>
      <c r="I22">
        <v>19.098037240379401</v>
      </c>
      <c r="J22">
        <v>39.442384315645299</v>
      </c>
      <c r="K22">
        <v>41.703318146167398</v>
      </c>
      <c r="L22">
        <v>24.067875728404299</v>
      </c>
      <c r="M22">
        <v>33.920219282975701</v>
      </c>
      <c r="N22">
        <v>1.21959709581891</v>
      </c>
      <c r="O22">
        <v>54.684965138013403</v>
      </c>
      <c r="P22">
        <v>19.111696894968301</v>
      </c>
      <c r="Q22">
        <v>9.6132080179228101</v>
      </c>
      <c r="R22">
        <v>40.177468352472701</v>
      </c>
      <c r="S22">
        <v>47.716877016372699</v>
      </c>
      <c r="T22">
        <v>11.0560462161177</v>
      </c>
      <c r="U22">
        <v>0.88605728251453697</v>
      </c>
      <c r="V22">
        <v>3.01142146924842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7.2170337037941623E-2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4.293576021016543E-2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1.6222354113517135E-2</v>
      </c>
      <c r="H26" s="50" cm="1">
        <f t="array" ref="H26">(H22/INDEX(H3:H22,MATCH(TRUE,INDEX(ISNUMBER(H3:H22),0),0)))^(1/H24)-1</f>
        <v>2.5382091980438615E-2</v>
      </c>
      <c r="I26" s="50" cm="1">
        <f t="array" ref="I26">(I22/INDEX(I3:I22,MATCH(TRUE,INDEX(ISNUMBER(I3:I22),0),0)))^(1/I24)-1</f>
        <v>3.7645355776196432E-2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2.4574898584932559E-2</v>
      </c>
      <c r="L26" s="50" cm="1">
        <f t="array" ref="L26">(L22/INDEX(L3:L22,MATCH(TRUE,INDEX(ISNUMBER(L3:L22),0),0)))^(1/L24)-1</f>
        <v>2.0740834874282355E-2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6.0150255416778098E-2</v>
      </c>
      <c r="P26" s="50" cm="1">
        <f t="array" ref="P26">(P22/INDEX(P3:P22,MATCH(TRUE,INDEX(ISNUMBER(P3:P22),0),0)))^(1/P24)-1</f>
        <v>7.2170337037941623E-2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1.2611829855600165E-2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-1.602793246050882E-2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7.2297500000000001</v>
      </c>
      <c r="E3" cm="1">
        <f t="array" ref="E3">_xll.FDSB(B3,"FG_PRICE_CHANGE(0,-1AY)")</f>
        <v>3.1458377999999998</v>
      </c>
      <c r="F3" cm="1">
        <f t="array" ref="F3">_xll.FDSB(B3,"FG_PRICE_CHANGE(0,-1AM)")</f>
        <v>-0.3274262</v>
      </c>
      <c r="G3" cm="1">
        <f t="array" ref="G3">_xll.FDSB(B3,"FG_PRICE_CHANGE(0,-3AM)")</f>
        <v>0.19749402999999999</v>
      </c>
      <c r="H3" cm="1">
        <f t="array" ref="H3">_xll.FDSB(B3,"FG_PRICE_CHANGE(0,-6AM)")</f>
        <v>0.16973019</v>
      </c>
      <c r="I3" cm="1">
        <f t="array" ref="I3">_xll.FDS(B3,"STD(FG_PRICE_CHANGE(0,-1AY,AM))")</f>
        <v>1.1102280190526499</v>
      </c>
      <c r="J3" cm="1">
        <f t="array" ref="J3">_xll.FDS(B3,"STD(FG_PRICE_CHANGE(0,-3AY,M))")*SQRT(12)</f>
        <v>6.1671053601142383</v>
      </c>
      <c r="L3">
        <f t="shared" ref="L3:L23" si="0">(1-(_xlfn.PERCENTRANK.EXC($F$3:$F$23,F3)))*100</f>
        <v>41</v>
      </c>
      <c r="M3">
        <f t="shared" ref="M3:M23" si="1">(1-(_xlfn.PERCENTRANK.EXC($G$3:$G$23,G3)))*100</f>
        <v>50</v>
      </c>
      <c r="N3">
        <f t="shared" ref="N3:N23" si="2">(1-(_xlfn.PERCENTRANK.EXC($H$3:$H$23,H3)))*100</f>
        <v>50</v>
      </c>
      <c r="O3">
        <f>SUMPRODUCT($L$1:$N$1,L3:N3)</f>
        <v>48.2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55.010000000000005</v>
      </c>
      <c r="U3" cm="1">
        <f t="array" ref="U3">_xlfn.PERCENTRANK.EXC(_xlfn._xlws.FILTER(S$3:S$23, ISNUMBER(S$3:S$23)),S3)*100</f>
        <v>50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896.3</v>
      </c>
      <c r="E4" cm="1">
        <f t="array" ref="E4">_xll.FDSB(B4,"FG_PRICE_CHANGE(0,-1AY)")</f>
        <v>12.200891500000001</v>
      </c>
      <c r="F4" cm="1">
        <f t="array" ref="F4">_xll.FDSB(B4,"FG_PRICE_CHANGE(0,-1AM)")</f>
        <v>-7.9405489999999999</v>
      </c>
      <c r="G4" cm="1">
        <f t="array" ref="G4">_xll.FDSB(B4,"FG_PRICE_CHANGE(0,-3AM)")</f>
        <v>-7.4920834999999997</v>
      </c>
      <c r="H4" cm="1">
        <f t="array" ref="H4">_xll.FDSB(B4,"FG_PRICE_CHANGE(0,-6AM)")</f>
        <v>0.91876983999999995</v>
      </c>
      <c r="I4" cm="1">
        <f t="array" ref="I4">_xll.FDS(B4,"STD(FG_PRICE_CHANGE(0,-1AY,AM))")</f>
        <v>4.5871967737183699</v>
      </c>
      <c r="J4" cm="1">
        <f t="array" ref="J4">_xll.FDS(B4,"STD(FG_PRICE_CHANGE(0,-3AY,M))")*SQRT(12)</f>
        <v>15.235687331099037</v>
      </c>
      <c r="L4">
        <f t="shared" si="0"/>
        <v>95.5</v>
      </c>
      <c r="M4">
        <f t="shared" si="1"/>
        <v>95.5</v>
      </c>
      <c r="N4">
        <f t="shared" si="2"/>
        <v>41</v>
      </c>
      <c r="O4">
        <f t="shared" ref="O4:O23" si="4">SUMPRODUCT($L$1:$N$1,L4:N4)</f>
        <v>73.7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41.379999999999995</v>
      </c>
      <c r="U4" cm="1">
        <f t="array" ref="U4">_xlfn.PERCENTRANK.EXC(_xlfn._xlws.FILTER(S$3:S$23, ISNUMBER(S$3:S$23)),S4)*100</f>
        <v>22.7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15955</v>
      </c>
      <c r="E5" cm="1">
        <f t="array" ref="E5">_xll.FDSB(B5,"FG_PRICE_CHANGE(0,-1AY)")</f>
        <v>7.3326589999999996</v>
      </c>
      <c r="F5" cm="1">
        <f t="array" ref="F5">_xll.FDSB(B5,"FG_PRICE_CHANGE(0,-1AM)")</f>
        <v>-1.6337872</v>
      </c>
      <c r="G5" cm="1">
        <f t="array" ref="G5">_xll.FDSB(B5,"FG_PRICE_CHANGE(0,-3AM)")</f>
        <v>2.1446824000000002</v>
      </c>
      <c r="H5" cm="1">
        <f t="array" ref="H5">_xll.FDSB(B5,"FG_PRICE_CHANGE(0,-6AM)")</f>
        <v>2.9853106</v>
      </c>
      <c r="I5" cm="1">
        <f t="array" ref="I5">_xll.FDS(B5,"STD(FG_PRICE_CHANGE(0,-1AY,AM))")</f>
        <v>1.50027816567467</v>
      </c>
      <c r="J5" cm="1">
        <f t="array" ref="J5">_xll.FDS(B5,"STD(FG_PRICE_CHANGE(0,-3AY,M))")*SQRT(12)</f>
        <v>5.4148224566284036</v>
      </c>
      <c r="L5">
        <f t="shared" si="0"/>
        <v>59.099999999999994</v>
      </c>
      <c r="M5">
        <f t="shared" si="1"/>
        <v>27.3</v>
      </c>
      <c r="N5">
        <f t="shared" si="2"/>
        <v>31.899999999999995</v>
      </c>
      <c r="O5">
        <f t="shared" si="4"/>
        <v>35.5</v>
      </c>
      <c r="P5">
        <f t="shared" si="3"/>
        <v>72.8</v>
      </c>
      <c r="Q5">
        <f>VLOOKUP(A5,CAD!$A$3:$J$23, 10, FALSE)</f>
        <v>40.9</v>
      </c>
      <c r="S5">
        <f t="shared" si="5"/>
        <v>47.77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57.6175</v>
      </c>
      <c r="E6" cm="1">
        <f t="array" ref="E6">_xll.FDSB(B6,"FG_PRICE_CHANGE(0,-1AY)")</f>
        <v>2.5240659999999999</v>
      </c>
      <c r="F6" cm="1">
        <f t="array" ref="F6">_xll.FDSB(B6,"FG_PRICE_CHANGE(0,-1AM)")</f>
        <v>0.71405169999999996</v>
      </c>
      <c r="G6" cm="1">
        <f t="array" ref="G6">_xll.FDSB(B6,"FG_PRICE_CHANGE(0,-3AM)")</f>
        <v>2.9527426000000001</v>
      </c>
      <c r="H6" cm="1">
        <f t="array" ref="H6">_xll.FDSB(B6,"FG_PRICE_CHANGE(0,-6AM)")</f>
        <v>3.4797072</v>
      </c>
      <c r="I6" cm="1">
        <f t="array" ref="I6">_xll.FDS(B6,"STD(FG_PRICE_CHANGE(0,-1AY,AM))")</f>
        <v>1.8264248301285599</v>
      </c>
      <c r="J6" cm="1">
        <f t="array" ref="J6">_xll.FDS(B6,"STD(FG_PRICE_CHANGE(0,-3AY,M))")*SQRT(12)</f>
        <v>6.2241379504372292</v>
      </c>
      <c r="L6">
        <f t="shared" si="0"/>
        <v>4.6000000000000041</v>
      </c>
      <c r="M6">
        <f t="shared" si="1"/>
        <v>18.200000000000006</v>
      </c>
      <c r="N6">
        <f t="shared" si="2"/>
        <v>22.799999999999997</v>
      </c>
      <c r="O6">
        <f t="shared" si="4"/>
        <v>17.32</v>
      </c>
      <c r="P6">
        <f t="shared" si="3"/>
        <v>54.6</v>
      </c>
      <c r="Q6">
        <f>VLOOKUP(A6,CAD!$A$3:$J$23, 10, FALSE)</f>
        <v>18.099999999999998</v>
      </c>
      <c r="S6">
        <f t="shared" si="5"/>
        <v>28.66</v>
      </c>
      <c r="U6" cm="1">
        <f t="array" ref="U6">_xlfn.PERCENTRANK.EXC(_xlfn._xlws.FILTER(S$3:S$23, ISNUMBER(S$3:S$23)),S6)*100</f>
        <v>13.600000000000001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3.9178000000000002</v>
      </c>
      <c r="E7" cm="1">
        <f t="array" ref="E7">_xll.FDSB(B7,"FG_PRICE_CHANGE(0,-1AY)")</f>
        <v>-6.1076283</v>
      </c>
      <c r="F7" cm="1">
        <f t="array" ref="F7">_xll.FDSB(B7,"FG_PRICE_CHANGE(0,-1AM)")</f>
        <v>-4.1317462999999996</v>
      </c>
      <c r="G7" cm="1">
        <f t="array" ref="G7">_xll.FDSB(B7,"FG_PRICE_CHANGE(0,-3AM)")</f>
        <v>-2.7358471999999998</v>
      </c>
      <c r="H7" cm="1">
        <f t="array" ref="H7">_xll.FDSB(B7,"FG_PRICE_CHANGE(0,-6AM)")</f>
        <v>-2.7853189999999999</v>
      </c>
      <c r="I7" cm="1">
        <f t="array" ref="I7">_xll.FDS(B7,"STD(FG_PRICE_CHANGE(0,-1AY,AM))")</f>
        <v>3.3262030359261399</v>
      </c>
      <c r="J7" cm="1">
        <f t="array" ref="J7">_xll.FDS(B7,"STD(FG_PRICE_CHANGE(0,-3AY,M))")*SQRT(12)</f>
        <v>11.466173820429237</v>
      </c>
      <c r="L7">
        <f t="shared" si="0"/>
        <v>86.4</v>
      </c>
      <c r="M7">
        <f t="shared" si="1"/>
        <v>86.4</v>
      </c>
      <c r="N7">
        <f t="shared" si="2"/>
        <v>91</v>
      </c>
      <c r="O7">
        <f t="shared" si="4"/>
        <v>88.240000000000009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61.86</v>
      </c>
      <c r="U7" cm="1">
        <f t="array" ref="U7">_xlfn.PERCENTRANK.EXC(_xlfn._xlws.FILTER(S$3:S$23, ISNUMBER(S$3:S$23)),S7)*100</f>
        <v>81.8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3.7343999999999999</v>
      </c>
      <c r="E8" cm="1">
        <f t="array" ref="E8">_xll.FDSB(B8,"FG_PRICE_CHANGE(0,-1AY)")</f>
        <v>1.0827184000000001</v>
      </c>
      <c r="F8" cm="1">
        <f t="array" ref="F8">_xll.FDSB(B8,"FG_PRICE_CHANGE(0,-1AM)")</f>
        <v>-0.12837051999999999</v>
      </c>
      <c r="G8" cm="1">
        <f t="array" ref="G8">_xll.FDSB(B8,"FG_PRICE_CHANGE(0,-3AM)")</f>
        <v>-2.346927</v>
      </c>
      <c r="H8" cm="1">
        <f t="array" ref="H8">_xll.FDSB(B8,"FG_PRICE_CHANGE(0,-6AM)")</f>
        <v>-1.1016965000000001</v>
      </c>
      <c r="I8" cm="1">
        <f t="array" ref="I8">_xll.FDS(B8,"STD(FG_PRICE_CHANGE(0,-1AY,AM))")</f>
        <v>2.4625716698012599</v>
      </c>
      <c r="J8" cm="1">
        <f t="array" ref="J8">_xll.FDS(B8,"STD(FG_PRICE_CHANGE(0,-3AY,M))")*SQRT(12)</f>
        <v>8.2096770625250599</v>
      </c>
      <c r="L8">
        <f t="shared" si="0"/>
        <v>27.3</v>
      </c>
      <c r="M8">
        <f t="shared" si="1"/>
        <v>77.3</v>
      </c>
      <c r="N8">
        <f t="shared" si="2"/>
        <v>86.4</v>
      </c>
      <c r="O8">
        <f t="shared" si="4"/>
        <v>70.94</v>
      </c>
      <c r="P8">
        <f t="shared" si="3"/>
        <v>36.4</v>
      </c>
      <c r="Q8">
        <f>VLOOKUP(A8,CAD!$A$3:$J$23, 10, FALSE)</f>
        <v>45.4</v>
      </c>
      <c r="S8">
        <f t="shared" si="5"/>
        <v>55.47</v>
      </c>
      <c r="U8" cm="1">
        <f t="array" ref="U8">_xlfn.PERCENTRANK.EXC(_xlfn._xlws.FILTER(S$3:S$23, ISNUMBER(S$3:S$23)),S8)*100</f>
        <v>68.100000000000009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4.6875</v>
      </c>
      <c r="E9" cm="1">
        <f t="array" ref="E9">_xll.FDSB(B9,"FG_PRICE_CHANGE(0,-1AY)")</f>
        <v>3.6026120000000001</v>
      </c>
      <c r="F9" cm="1">
        <f t="array" ref="F9">_xll.FDSB(B9,"FG_PRICE_CHANGE(0,-1AM)")</f>
        <v>-2.170515</v>
      </c>
      <c r="G9" cm="1">
        <f t="array" ref="G9">_xll.FDSB(B9,"FG_PRICE_CHANGE(0,-3AM)")</f>
        <v>-1.9454001999999999</v>
      </c>
      <c r="H9" cm="1">
        <f t="array" ref="H9">_xll.FDSB(B9,"FG_PRICE_CHANGE(0,-6AM)")</f>
        <v>0.16026497000000001</v>
      </c>
      <c r="I9" cm="1">
        <f t="array" ref="I9">_xll.FDS(B9,"STD(FG_PRICE_CHANGE(0,-1AY,AM))")</f>
        <v>1.6278553388468699</v>
      </c>
      <c r="J9" cm="1">
        <f t="array" ref="J9">_xll.FDS(B9,"STD(FG_PRICE_CHANGE(0,-3AY,M))")*SQRT(12)</f>
        <v>7.5535813148171336</v>
      </c>
      <c r="L9">
        <f t="shared" si="0"/>
        <v>68.199999999999989</v>
      </c>
      <c r="M9">
        <f t="shared" si="1"/>
        <v>72.8</v>
      </c>
      <c r="N9">
        <f t="shared" si="2"/>
        <v>54.6</v>
      </c>
      <c r="O9">
        <f t="shared" si="4"/>
        <v>64.599999999999994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59.57</v>
      </c>
      <c r="U9" cm="1">
        <f t="array" ref="U9">_xlfn.PERCENTRANK.EXC(_xlfn._xlws.FILTER(S$3:S$23, ISNUMBER(S$3:S$23)),S9)*100</f>
        <v>72.7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32.225000000000001</v>
      </c>
      <c r="E10" cm="1">
        <f t="array" ref="E10">_xll.FDSB(B10,"FG_PRICE_CHANGE(0,-1AY)")</f>
        <v>4.5587299999999997</v>
      </c>
      <c r="F10" cm="1">
        <f t="array" ref="F10">_xll.FDSB(B10,"FG_PRICE_CHANGE(0,-1AM)")</f>
        <v>-0.80190300000000003</v>
      </c>
      <c r="G10" cm="1">
        <f t="array" ref="G10">_xll.FDSB(B10,"FG_PRICE_CHANGE(0,-3AM)")</f>
        <v>2.7730345999999999</v>
      </c>
      <c r="H10" cm="1">
        <f t="array" ref="H10">_xll.FDSB(B10,"FG_PRICE_CHANGE(0,-6AM)")</f>
        <v>1.1885047</v>
      </c>
      <c r="I10" cm="1">
        <f t="array" ref="I10">_xll.FDS(B10,"STD(FG_PRICE_CHANGE(0,-1AY,AM))")</f>
        <v>1.50532611665341</v>
      </c>
      <c r="J10" cm="1">
        <f t="array" ref="J10">_xll.FDS(B10,"STD(FG_PRICE_CHANGE(0,-3AY,M))")*SQRT(12)</f>
        <v>5.8934802613372712</v>
      </c>
      <c r="L10">
        <f t="shared" si="0"/>
        <v>45.499999999999993</v>
      </c>
      <c r="M10">
        <f t="shared" si="1"/>
        <v>22.799999999999997</v>
      </c>
      <c r="N10">
        <f t="shared" si="2"/>
        <v>36.4</v>
      </c>
      <c r="O10">
        <f t="shared" si="4"/>
        <v>32.78</v>
      </c>
      <c r="P10">
        <f t="shared" si="3"/>
        <v>68.2</v>
      </c>
      <c r="Q10">
        <f>VLOOKUP(A10,CAD!$A$3:$J$23, 10, FALSE)</f>
        <v>90.9</v>
      </c>
      <c r="S10">
        <f t="shared" si="5"/>
        <v>55.03</v>
      </c>
      <c r="U10" cm="1">
        <f t="array" ref="U10">_xlfn.PERCENTRANK.EXC(_xlfn._xlws.FILTER(S$3:S$23, ISNUMBER(S$3:S$23)),S10)*100</f>
        <v>59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16.613499999999998</v>
      </c>
      <c r="E11" cm="1">
        <f t="array" ref="E11">_xll.FDSB(B11,"FG_PRICE_CHANGE(0,-1AY)")</f>
        <v>-5.704224</v>
      </c>
      <c r="F11" cm="1">
        <f t="array" ref="F11">_xll.FDSB(B11,"FG_PRICE_CHANGE(0,-1AM)")</f>
        <v>-2.0545900000000001</v>
      </c>
      <c r="G11" cm="1">
        <f t="array" ref="G11">_xll.FDSB(B11,"FG_PRICE_CHANGE(0,-3AM)")</f>
        <v>-2.6471912999999998</v>
      </c>
      <c r="H11" cm="1">
        <f t="array" ref="H11">_xll.FDSB(B11,"FG_PRICE_CHANGE(0,-6AM)")</f>
        <v>-3.4828245999999998</v>
      </c>
      <c r="I11" cm="1">
        <f t="array" ref="I11">_xll.FDS(B11,"STD(FG_PRICE_CHANGE(0,-1AY,AM))")</f>
        <v>2.4478031289244599</v>
      </c>
      <c r="J11" cm="1">
        <f t="array" ref="J11">_xll.FDS(B11,"STD(FG_PRICE_CHANGE(0,-3AY,M))")*SQRT(12)</f>
        <v>8.0814573383213357</v>
      </c>
      <c r="L11">
        <f t="shared" si="0"/>
        <v>63.7</v>
      </c>
      <c r="M11">
        <f t="shared" si="1"/>
        <v>81.899999999999991</v>
      </c>
      <c r="N11">
        <f t="shared" si="2"/>
        <v>95.5</v>
      </c>
      <c r="O11">
        <f t="shared" si="4"/>
        <v>83.7</v>
      </c>
      <c r="P11">
        <f t="shared" si="3"/>
        <v>41</v>
      </c>
      <c r="Q11">
        <f>VLOOKUP(A11,CAD!$A$3:$J$23, 10, FALSE)</f>
        <v>36.299999999999997</v>
      </c>
      <c r="S11">
        <f t="shared" si="5"/>
        <v>61.41</v>
      </c>
      <c r="U11" cm="1">
        <f t="array" ref="U11">_xlfn.PERCENTRANK.EXC(_xlfn._xlws.FILTER(S$3:S$23, ISNUMBER(S$3:S$23)),S11)*100</f>
        <v>77.2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1354.95</v>
      </c>
      <c r="E12" cm="1">
        <f t="array" ref="E12">_xll.FDSB(B12,"FG_PRICE_CHANGE(0,-1AY)")</f>
        <v>1.2970923999999999</v>
      </c>
      <c r="F12" cm="1">
        <f t="array" ref="F12">_xll.FDSB(B12,"FG_PRICE_CHANGE(0,-1AM)")</f>
        <v>-2.300179</v>
      </c>
      <c r="G12" cm="1">
        <f t="array" ref="G12">_xll.FDSB(B12,"FG_PRICE_CHANGE(0,-3AM)")</f>
        <v>1.4601827000000001</v>
      </c>
      <c r="H12" cm="1">
        <f t="array" ref="H12">_xll.FDSB(B12,"FG_PRICE_CHANGE(0,-6AM)")</f>
        <v>4.4800877999999997</v>
      </c>
      <c r="I12" cm="1">
        <f t="array" ref="I12">_xll.FDS(B12,"STD(FG_PRICE_CHANGE(0,-1AY,AM))")</f>
        <v>3.2049494385293702</v>
      </c>
      <c r="J12" cm="1">
        <f t="array" ref="J12">_xll.FDS(B12,"STD(FG_PRICE_CHANGE(0,-3AY,M))")*SQRT(12)</f>
        <v>10.418413566752905</v>
      </c>
      <c r="L12">
        <f t="shared" si="0"/>
        <v>77.3</v>
      </c>
      <c r="M12">
        <f t="shared" si="1"/>
        <v>31.899999999999995</v>
      </c>
      <c r="N12">
        <f t="shared" si="2"/>
        <v>18.200000000000006</v>
      </c>
      <c r="O12">
        <f t="shared" si="4"/>
        <v>35.5</v>
      </c>
      <c r="P12">
        <f t="shared" si="3"/>
        <v>27.299999999999997</v>
      </c>
      <c r="Q12">
        <f>VLOOKUP(A12,CAD!$A$3:$J$23, 10, FALSE)</f>
        <v>81.8</v>
      </c>
      <c r="S12">
        <f t="shared" si="5"/>
        <v>42.3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5.1128999999999998</v>
      </c>
      <c r="E13" cm="1">
        <f t="array" ref="E13">_xll.FDSB(B13,"FG_PRICE_CHANGE(0,-1AY)")</f>
        <v>3.073299</v>
      </c>
      <c r="F13" cm="1">
        <f t="array" ref="F13">_xll.FDSB(B13,"FG_PRICE_CHANGE(0,-1AM)")</f>
        <v>-2.4190545000000001</v>
      </c>
      <c r="G13" cm="1">
        <f t="array" ref="G13">_xll.FDSB(B13,"FG_PRICE_CHANGE(0,-3AM)")</f>
        <v>2.9788494000000001</v>
      </c>
      <c r="H13" cm="1">
        <f t="array" ref="H13">_xll.FDSB(B13,"FG_PRICE_CHANGE(0,-6AM)")</f>
        <v>4.4909716</v>
      </c>
      <c r="I13" cm="1">
        <f t="array" ref="I13">_xll.FDS(B13,"STD(FG_PRICE_CHANGE(0,-1AY,AM))")</f>
        <v>2.4098173606609099</v>
      </c>
      <c r="J13" cm="1">
        <f t="array" ref="J13">_xll.FDS(B13,"STD(FG_PRICE_CHANGE(0,-3AY,M))")*SQRT(12)</f>
        <v>12.667343258694705</v>
      </c>
      <c r="L13">
        <f t="shared" si="0"/>
        <v>81.899999999999991</v>
      </c>
      <c r="M13">
        <f t="shared" si="1"/>
        <v>13.700000000000001</v>
      </c>
      <c r="N13">
        <f t="shared" si="2"/>
        <v>13.700000000000001</v>
      </c>
      <c r="O13">
        <f t="shared" si="4"/>
        <v>27.34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24.570000000000004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18.164999999999999</v>
      </c>
      <c r="E14" cm="1">
        <f t="array" ref="E14">_xll.FDSB(B14,"FG_PRICE_CHANGE(0,-1AY)")</f>
        <v>-5.8930160000000003</v>
      </c>
      <c r="F14" cm="1">
        <f t="array" ref="F14">_xll.FDSB(B14,"FG_PRICE_CHANGE(0,-1AM)")</f>
        <v>-4.6519219999999999</v>
      </c>
      <c r="G14" cm="1">
        <f t="array" ref="G14">_xll.FDSB(B14,"FG_PRICE_CHANGE(0,-3AM)")</f>
        <v>-3.7297069999999999</v>
      </c>
      <c r="H14" cm="1">
        <f t="array" ref="H14">_xll.FDSB(B14,"FG_PRICE_CHANGE(0,-6AM)")</f>
        <v>-1.0688245000000001</v>
      </c>
      <c r="I14" cm="1">
        <f t="array" ref="I14">_xll.FDS(B14,"STD(FG_PRICE_CHANGE(0,-1AY,AM))")</f>
        <v>3.5050175000073298</v>
      </c>
      <c r="J14" cm="1">
        <f t="array" ref="J14">_xll.FDS(B14,"STD(FG_PRICE_CHANGE(0,-3AY,M))")*SQRT(12)</f>
        <v>13.89253367626112</v>
      </c>
      <c r="L14">
        <f t="shared" si="0"/>
        <v>91</v>
      </c>
      <c r="M14">
        <f t="shared" si="1"/>
        <v>91</v>
      </c>
      <c r="N14">
        <f t="shared" si="2"/>
        <v>81.899999999999991</v>
      </c>
      <c r="O14">
        <f t="shared" si="4"/>
        <v>87.359999999999985</v>
      </c>
      <c r="P14">
        <f t="shared" si="3"/>
        <v>13.700000000000003</v>
      </c>
      <c r="Q14">
        <f>VLOOKUP(A14,CAD!$A$3:$J$23, 10, FALSE)</f>
        <v>22.7</v>
      </c>
      <c r="S14">
        <f t="shared" si="5"/>
        <v>52.329999999999991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0.91945569999999999</v>
      </c>
      <c r="E15" cm="1">
        <f t="array" ref="E15">_xll.FDSB(B15,"FG_PRICE_CHANGE(0,-1AY)")</f>
        <v>-0.51029325000000003</v>
      </c>
      <c r="F15" cm="1">
        <f t="array" ref="F15">_xll.FDSB(B15,"FG_PRICE_CHANGE(0,-1AM)")</f>
        <v>-2.2020936</v>
      </c>
      <c r="G15" cm="1">
        <f t="array" ref="G15">_xll.FDSB(B15,"FG_PRICE_CHANGE(0,-3AM)")</f>
        <v>-0.96082690000000004</v>
      </c>
      <c r="H15" cm="1">
        <f t="array" ref="H15">_xll.FDSB(B15,"FG_PRICE_CHANGE(0,-6AM)")</f>
        <v>0.10573863999999999</v>
      </c>
      <c r="I15" cm="1">
        <f t="array" ref="I15">_xll.FDS(B15,"STD(FG_PRICE_CHANGE(0,-1AY,AM))")</f>
        <v>1.93362295760013</v>
      </c>
      <c r="J15" cm="1">
        <f t="array" ref="J15">_xll.FDS(B15,"STD(FG_PRICE_CHANGE(0,-3AY,M))")*SQRT(12)</f>
        <v>7.5501095316907598</v>
      </c>
      <c r="L15">
        <f t="shared" si="0"/>
        <v>72.8</v>
      </c>
      <c r="M15">
        <f t="shared" si="1"/>
        <v>68.199999999999989</v>
      </c>
      <c r="N15">
        <f t="shared" si="2"/>
        <v>59.099999999999994</v>
      </c>
      <c r="O15">
        <f t="shared" si="4"/>
        <v>65.47999999999999</v>
      </c>
      <c r="P15">
        <f t="shared" si="3"/>
        <v>50</v>
      </c>
      <c r="Q15">
        <f>VLOOKUP(A15,CAD!$A$3:$J$23, 10, FALSE)</f>
        <v>4.5</v>
      </c>
      <c r="S15">
        <f t="shared" si="5"/>
        <v>48.639999999999993</v>
      </c>
      <c r="U15" cm="1">
        <f t="array" ref="U15">_xlfn.PERCENTRANK.EXC(_xlfn._xlws.FILTER(S$3:S$23, ISNUMBER(S$3:S$23)),S15)*100</f>
        <v>40.9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83.336250000000007</v>
      </c>
      <c r="E16" cm="1">
        <f t="array" ref="E16">_xll.FDSB(B16,"FG_PRICE_CHANGE(0,-1AY)")</f>
        <v>1.148498</v>
      </c>
      <c r="F16" cm="1">
        <f t="array" ref="F16">_xll.FDSB(B16,"FG_PRICE_CHANGE(0,-1AM)")</f>
        <v>-0.25135875000000002</v>
      </c>
      <c r="G16" cm="1">
        <f t="array" ref="G16">_xll.FDSB(B16,"FG_PRICE_CHANGE(0,-3AM)")</f>
        <v>0.38546323999999998</v>
      </c>
      <c r="H16" cm="1">
        <f t="array" ref="H16">_xll.FDSB(B16,"FG_PRICE_CHANGE(0,-6AM)")</f>
        <v>7.5054170000000003E-2</v>
      </c>
      <c r="I16" cm="1">
        <f t="array" ref="I16">_xll.FDS(B16,"STD(FG_PRICE_CHANGE(0,-1AY,AM))")</f>
        <v>0.50039311685057297</v>
      </c>
      <c r="J16" cm="1">
        <f t="array" ref="J16">_xll.FDS(B16,"STD(FG_PRICE_CHANGE(0,-3AY,M))")*SQRT(12)</f>
        <v>3.7379267141399271</v>
      </c>
      <c r="L16">
        <f t="shared" si="0"/>
        <v>31.899999999999995</v>
      </c>
      <c r="M16">
        <f t="shared" si="1"/>
        <v>41</v>
      </c>
      <c r="N16">
        <f t="shared" si="2"/>
        <v>63.7</v>
      </c>
      <c r="O16">
        <f t="shared" si="4"/>
        <v>48.260000000000005</v>
      </c>
      <c r="P16">
        <f t="shared" si="3"/>
        <v>81.900000000000006</v>
      </c>
      <c r="Q16">
        <f>VLOOKUP(A16,CAD!$A$3:$J$23, 10, FALSE)</f>
        <v>31.8</v>
      </c>
      <c r="S16">
        <f t="shared" si="5"/>
        <v>55.06</v>
      </c>
      <c r="U16" cm="1">
        <f t="array" ref="U16">_xlfn.PERCENTRANK.EXC(_xlfn._xlws.FILTER(S$3:S$23, ISNUMBER(S$3:S$23)),S16)*100</f>
        <v>63.6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7.2297500000000001</v>
      </c>
      <c r="E17" cm="1">
        <f t="array" ref="E17">_xll.FDSB(B17,"FG_PRICE_CHANGE(0,-1AY)")</f>
        <v>3.1458377999999998</v>
      </c>
      <c r="F17" cm="1">
        <f t="array" ref="F17">_xll.FDSB(B17,"FG_PRICE_CHANGE(0,-1AM)")</f>
        <v>-0.3274262</v>
      </c>
      <c r="G17" cm="1">
        <f t="array" ref="G17">_xll.FDSB(B17,"FG_PRICE_CHANGE(0,-3AM)")</f>
        <v>0.19749402999999999</v>
      </c>
      <c r="H17" cm="1">
        <f t="array" ref="H17">_xll.FDSB(B17,"FG_PRICE_CHANGE(0,-6AM)")</f>
        <v>0.16973019</v>
      </c>
      <c r="I17" cm="1">
        <f t="array" ref="I17">_xll.FDS(B17,"STD(FG_PRICE_CHANGE(0,-1AY,AM))")</f>
        <v>1.1102280190526499</v>
      </c>
      <c r="J17" cm="1">
        <f t="array" ref="J17">_xll.FDS(B17,"STD(FG_PRICE_CHANGE(0,-3AY,M))")*SQRT(12)</f>
        <v>6.1671053601142383</v>
      </c>
      <c r="L17">
        <f t="shared" si="0"/>
        <v>41</v>
      </c>
      <c r="M17">
        <f t="shared" si="1"/>
        <v>50</v>
      </c>
      <c r="N17">
        <f t="shared" si="2"/>
        <v>50</v>
      </c>
      <c r="O17">
        <f t="shared" si="4"/>
        <v>48.2</v>
      </c>
      <c r="P17">
        <f t="shared" si="3"/>
        <v>63.7</v>
      </c>
      <c r="Q17">
        <f>VLOOKUP(A17,CAD!$A$3:$J$23, 10, FALSE)</f>
        <v>59</v>
      </c>
      <c r="S17">
        <f t="shared" si="5"/>
        <v>55.010000000000005</v>
      </c>
      <c r="U17" cm="1">
        <f t="array" ref="U17">_xlfn.PERCENTRANK.EXC(_xlfn._xlws.FILTER(S$3:S$23, ISNUMBER(S$3:S$23)),S17)*100</f>
        <v>50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3.7606081343866005E-2</v>
      </c>
      <c r="L18">
        <f t="shared" si="0"/>
        <v>18.200000000000006</v>
      </c>
      <c r="M18">
        <f t="shared" si="1"/>
        <v>63.7</v>
      </c>
      <c r="N18">
        <f t="shared" si="2"/>
        <v>77.3</v>
      </c>
      <c r="O18">
        <f t="shared" si="4"/>
        <v>60.040000000000006</v>
      </c>
      <c r="P18">
        <f t="shared" si="3"/>
        <v>91</v>
      </c>
      <c r="Q18">
        <f>VLOOKUP(A18,CAD!$A$3:$J$23, 10, FALSE)</f>
        <v>95.399999999999991</v>
      </c>
      <c r="S18">
        <f t="shared" si="5"/>
        <v>76.400000000000006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36.215000000000003</v>
      </c>
      <c r="E19" cm="1">
        <f t="array" ref="E19">_xll.FDSB(B19,"FG_PRICE_CHANGE(0,-1AY)")</f>
        <v>5.7217836000000002</v>
      </c>
      <c r="F19" cm="1">
        <f t="array" ref="F19">_xll.FDSB(B19,"FG_PRICE_CHANGE(0,-1AM)")</f>
        <v>-1.5562296</v>
      </c>
      <c r="G19" cm="1">
        <f t="array" ref="G19">_xll.FDSB(B19,"FG_PRICE_CHANGE(0,-3AM)")</f>
        <v>0.52740573999999996</v>
      </c>
      <c r="H19" cm="1">
        <f t="array" ref="H19">_xll.FDSB(B19,"FG_PRICE_CHANGE(0,-6AM)")</f>
        <v>3.1913399999999998</v>
      </c>
      <c r="I19" cm="1">
        <f t="array" ref="I19">_xll.FDS(B19,"STD(FG_PRICE_CHANGE(0,-1AY,AM))")</f>
        <v>1.7706881462787301</v>
      </c>
      <c r="J19" cm="1">
        <f t="array" ref="J19">_xll.FDS(B19,"STD(FG_PRICE_CHANGE(0,-3AY,M))")*SQRT(12)</f>
        <v>10.360139681680289</v>
      </c>
      <c r="L19">
        <f t="shared" si="0"/>
        <v>54.6</v>
      </c>
      <c r="M19">
        <f t="shared" si="1"/>
        <v>36.4</v>
      </c>
      <c r="N19">
        <f t="shared" si="2"/>
        <v>27.3</v>
      </c>
      <c r="O19">
        <f t="shared" si="4"/>
        <v>36.400000000000006</v>
      </c>
      <c r="P19">
        <f t="shared" si="3"/>
        <v>31.899999999999991</v>
      </c>
      <c r="Q19">
        <f>VLOOKUP(A19,CAD!$A$3:$J$23, 10, FALSE)</f>
        <v>72.7</v>
      </c>
      <c r="S19">
        <f t="shared" si="5"/>
        <v>42.31</v>
      </c>
      <c r="U19" cm="1">
        <f t="array" ref="U19">_xlfn.PERCENTRANK.EXC(_xlfn._xlws.FILTER(S$3:S$23, ISNUMBER(S$3:S$23)),S19)*100</f>
        <v>31.8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32.212000000000003</v>
      </c>
      <c r="E20" cm="1">
        <f t="array" ref="E20">_xll.FDSB(B20,"FG_PRICE_CHANGE(0,-1AY)")</f>
        <v>63.026511999999997</v>
      </c>
      <c r="F20" cm="1">
        <f t="array" ref="F20">_xll.FDSB(B20,"FG_PRICE_CHANGE(0,-1AM)")</f>
        <v>-0.92196465000000005</v>
      </c>
      <c r="G20" cm="1">
        <f t="array" ref="G20">_xll.FDSB(B20,"FG_PRICE_CHANGE(0,-3AM)")</f>
        <v>4.4504641999999999</v>
      </c>
      <c r="H20" cm="1">
        <f t="array" ref="H20">_xll.FDSB(B20,"FG_PRICE_CHANGE(0,-6AM)")</f>
        <v>12.256503</v>
      </c>
      <c r="I20" cm="1">
        <f t="array" ref="I20">_xll.FDS(B20,"STD(FG_PRICE_CHANGE(0,-1AY,AM))")</f>
        <v>5.5703498352460601</v>
      </c>
      <c r="J20" cm="1">
        <f t="array" ref="J20">_xll.FDS(B20,"STD(FG_PRICE_CHANGE(0,-3AY,M))")*SQRT(12)</f>
        <v>26.130957075124179</v>
      </c>
      <c r="L20">
        <f t="shared" si="0"/>
        <v>50</v>
      </c>
      <c r="M20">
        <f t="shared" si="1"/>
        <v>4.6000000000000041</v>
      </c>
      <c r="N20">
        <f t="shared" si="2"/>
        <v>4.6000000000000041</v>
      </c>
      <c r="O20">
        <f t="shared" si="4"/>
        <v>13.680000000000003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10.940000000000005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2.3150443999999999E-2</v>
      </c>
      <c r="F21" cm="1">
        <f t="array" ref="F21">_xll.FDSB(B21,"FG_PRICE_CHANGE(0,-1AM)")</f>
        <v>1.6331673000000001E-2</v>
      </c>
      <c r="G21" cm="1">
        <f t="array" ref="G21">_xll.FDSB(B21,"FG_PRICE_CHANGE(0,-3AM)")</f>
        <v>5.4478644999999999E-3</v>
      </c>
      <c r="H21" cm="1">
        <f t="array" ref="H21">_xll.FDSB(B21,"FG_PRICE_CHANGE(0,-6AM)")</f>
        <v>4.0888786E-3</v>
      </c>
      <c r="I21" cm="1">
        <f t="array" ref="I21">_xll.FDS(B21,"STD(FG_PRICE_CHANGE(0,-1AY,AM))")</f>
        <v>8.0982648446002291E-3</v>
      </c>
      <c r="J21" cm="1">
        <f t="array" ref="J21">_xll.FDS(B21,"STD(FG_PRICE_CHANGE(0,-3AY,M))")*SQRT(12)</f>
        <v>3.0614680487500504E-2</v>
      </c>
      <c r="L21">
        <f t="shared" si="0"/>
        <v>13.700000000000001</v>
      </c>
      <c r="M21">
        <f t="shared" si="1"/>
        <v>54.6</v>
      </c>
      <c r="N21">
        <f t="shared" si="2"/>
        <v>68.199999999999989</v>
      </c>
      <c r="O21">
        <f t="shared" si="4"/>
        <v>51.86</v>
      </c>
      <c r="P21">
        <f t="shared" si="3"/>
        <v>95.5</v>
      </c>
      <c r="Q21">
        <f>VLOOKUP(A21,CAD!$A$3:$J$23, 10, FALSE)</f>
        <v>86.3</v>
      </c>
      <c r="S21">
        <f t="shared" si="5"/>
        <v>71.84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25449</v>
      </c>
      <c r="E22" cm="1">
        <f t="array" ref="E22">_xll.FDSB(B22,"FG_PRICE_CHANGE(0,-1AY)")</f>
        <v>8.5499759999999991</v>
      </c>
      <c r="F22" cm="1">
        <f t="array" ref="F22">_xll.FDSB(B22,"FG_PRICE_CHANGE(0,-1AM)")</f>
        <v>0.17319918000000001</v>
      </c>
      <c r="G22" cm="1">
        <f t="array" ref="G22">_xll.FDSB(B22,"FG_PRICE_CHANGE(0,-3AM)")</f>
        <v>3.7464379999999999</v>
      </c>
      <c r="H22" cm="1">
        <f t="array" ref="H22">_xll.FDSB(B22,"FG_PRICE_CHANGE(0,-6AM)")</f>
        <v>4.8794510000000004</v>
      </c>
      <c r="I22" cm="1">
        <f t="array" ref="I22">_xll.FDS(B22,"STD(FG_PRICE_CHANGE(0,-1AY,AM))")</f>
        <v>0.92565621867959802</v>
      </c>
      <c r="J22" cm="1">
        <f t="array" ref="J22">_xll.FDS(B22,"STD(FG_PRICE_CHANGE(0,-3AY,M))")*SQRT(12)</f>
        <v>4.4414916919839849</v>
      </c>
      <c r="L22">
        <f t="shared" si="0"/>
        <v>9.0999999999999979</v>
      </c>
      <c r="M22">
        <f t="shared" si="1"/>
        <v>9.0999999999999979</v>
      </c>
      <c r="N22">
        <f t="shared" si="2"/>
        <v>9.0999999999999979</v>
      </c>
      <c r="O22">
        <f t="shared" si="4"/>
        <v>9.0999999999999979</v>
      </c>
      <c r="P22">
        <f t="shared" si="3"/>
        <v>77.3</v>
      </c>
      <c r="Q22">
        <f>VLOOKUP(A22,CAD!$A$3:$J$23, 10, FALSE)</f>
        <v>50</v>
      </c>
      <c r="S22">
        <f t="shared" si="5"/>
        <v>37.739999999999995</v>
      </c>
      <c r="U22" cm="1">
        <f t="array" ref="U22">_xlfn.PERCENTRANK.EXC(_xlfn._xlws.FILTER(S$3:S$23, ISNUMBER(S$3:S$23)),S22)*100</f>
        <v>18.099999999999998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3.7504</v>
      </c>
      <c r="E23" cm="1">
        <f t="array" ref="E23">_xll.FDSB(B23,"FG_PRICE_CHANGE(0,-1AY)")</f>
        <v>-2.6643276E-3</v>
      </c>
      <c r="F23" cm="1">
        <f t="array" ref="F23">_xll.FDSB(B23,"FG_PRICE_CHANGE(0,-1AM)")</f>
        <v>-1.8662214E-2</v>
      </c>
      <c r="G23" cm="1">
        <f t="array" ref="G23">_xll.FDSB(B23,"FG_PRICE_CHANGE(0,-3AM)")</f>
        <v>2.6702879999999998E-3</v>
      </c>
      <c r="H23" cm="1">
        <f t="array" ref="H23">_xll.FDSB(B23,"FG_PRICE_CHANGE(0,-6AM)")</f>
        <v>2.6702879999999998E-3</v>
      </c>
      <c r="I23" cm="1">
        <f t="array" ref="I23">_xll.FDS(B23,"STD(FG_PRICE_CHANGE(0,-1AY,AM))")</f>
        <v>2.7677118902295E-2</v>
      </c>
      <c r="J23" cm="1">
        <f t="array" ref="J23">_xll.FDS(B23,"STD(FG_PRICE_CHANGE(0,-3AY,M))")*SQRT(12)</f>
        <v>0.14926635040473404</v>
      </c>
      <c r="L23">
        <f t="shared" si="0"/>
        <v>22.799999999999997</v>
      </c>
      <c r="M23">
        <f t="shared" si="1"/>
        <v>59.099999999999994</v>
      </c>
      <c r="N23">
        <f t="shared" si="2"/>
        <v>72.8</v>
      </c>
      <c r="O23">
        <f t="shared" si="4"/>
        <v>57.32</v>
      </c>
      <c r="P23">
        <f t="shared" si="3"/>
        <v>86.4</v>
      </c>
      <c r="Q23">
        <f>VLOOKUP(A23,CAD!$A$3:$J$23, 10, FALSE)</f>
        <v>77.2</v>
      </c>
      <c r="S23">
        <f t="shared" si="5"/>
        <v>70.02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1.54712272286418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-6.3414722761378703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-1.8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17.149999999999999</v>
      </c>
      <c r="H18" cm="1">
        <f t="array" ref="H18">IFERROR(_xll.FDS($F18,"EE_ACTUAL_ANNUAL(MED,+1)"),0)</f>
        <v>15.55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-5.0535190796118501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9.8359095445121802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7.6764812978912298</v>
      </c>
      <c r="L17">
        <v>14.5258691219006</v>
      </c>
      <c r="M17">
        <v>13.6163542503008</v>
      </c>
      <c r="N17">
        <v>5.8100215417249901</v>
      </c>
      <c r="O17">
        <v>14.5354845941958</v>
      </c>
      <c r="P17">
        <v>12.885451183707399</v>
      </c>
      <c r="Q17">
        <v>11.644637815588201</v>
      </c>
      <c r="R17">
        <v>10.9395949217405</v>
      </c>
      <c r="S17">
        <v>14.8395465769289</v>
      </c>
      <c r="T17">
        <v>8.1284551585460001</v>
      </c>
      <c r="U17">
        <v>15.480793943374101</v>
      </c>
      <c r="V17">
        <v>11.230555984202301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11.4814604181015</v>
      </c>
      <c r="E18">
        <v>8.9157572980100799</v>
      </c>
      <c r="F18">
        <v>7.2076865078890302</v>
      </c>
      <c r="G18">
        <v>12.086026362947299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16.592606984496999</v>
      </c>
      <c r="M18">
        <v>16.711537192718801</v>
      </c>
      <c r="N18">
        <v>5.3671121826145196</v>
      </c>
      <c r="O18">
        <v>12.8423838581616</v>
      </c>
      <c r="P18">
        <v>12.357237331068699</v>
      </c>
      <c r="Q18">
        <v>11.2380998666164</v>
      </c>
      <c r="R18">
        <v>8.3884974981076095</v>
      </c>
      <c r="S18">
        <v>12.883028718566999</v>
      </c>
      <c r="T18">
        <v>6.7620176278083601</v>
      </c>
      <c r="U18">
        <v>17.088911201056401</v>
      </c>
      <c r="V18">
        <v>10.1469870541411</v>
      </c>
    </row>
    <row r="19" spans="1:29" ht="25.5" customHeight="1" x14ac:dyDescent="0.35">
      <c r="A19" s="2">
        <v>44561</v>
      </c>
      <c r="B19">
        <v>13.766644836425099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15.055565749939699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20.348125427391601</v>
      </c>
      <c r="M19">
        <v>16.932589581546001</v>
      </c>
      <c r="N19">
        <v>8.8257668466653296</v>
      </c>
      <c r="O19">
        <v>15.161283532760899</v>
      </c>
      <c r="P19">
        <v>11.9739138767707</v>
      </c>
      <c r="Q19">
        <v>12.7317850147387</v>
      </c>
      <c r="R19">
        <v>9.9474702709118805</v>
      </c>
      <c r="S19">
        <v>18.572493525177801</v>
      </c>
      <c r="T19">
        <v>11.234942553465</v>
      </c>
      <c r="U19">
        <v>18.384490602079399</v>
      </c>
      <c r="V19">
        <v>12.7997878070165</v>
      </c>
    </row>
    <row r="20" spans="1:29" ht="25.5" customHeight="1" x14ac:dyDescent="0.35">
      <c r="A20" s="2">
        <v>44925</v>
      </c>
      <c r="B20">
        <v>13.371263046547</v>
      </c>
      <c r="C20">
        <v>12.7874449833902</v>
      </c>
      <c r="D20">
        <v>15.652444062664401</v>
      </c>
      <c r="E20">
        <v>10.673124632626299</v>
      </c>
      <c r="F20">
        <v>10.9641857238333</v>
      </c>
      <c r="G20">
        <v>13.622581449513101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19.4045674245226</v>
      </c>
      <c r="M20">
        <v>16.8118349535848</v>
      </c>
      <c r="N20">
        <v>11.0341923380188</v>
      </c>
      <c r="O20">
        <v>14.9254235326562</v>
      </c>
      <c r="P20">
        <v>11.550090347644501</v>
      </c>
      <c r="Q20">
        <v>13.290131357764499</v>
      </c>
      <c r="R20">
        <v>10.1243577068579</v>
      </c>
      <c r="S20">
        <v>24.1409632075388</v>
      </c>
      <c r="T20">
        <v>12.933849359579799</v>
      </c>
      <c r="U20">
        <v>14.733462255063101</v>
      </c>
      <c r="V20">
        <v>13.772969663470899</v>
      </c>
    </row>
    <row r="21" spans="1:29" ht="25.5" customHeight="1" x14ac:dyDescent="0.35">
      <c r="A21" s="2">
        <v>45289</v>
      </c>
      <c r="B21">
        <v>12.021724738270899</v>
      </c>
      <c r="C21">
        <v>13.769715247831799</v>
      </c>
      <c r="D21">
        <v>14.0234033144087</v>
      </c>
      <c r="E21">
        <v>11.9407094450378</v>
      </c>
      <c r="F21">
        <v>12.394579327579899</v>
      </c>
      <c r="G21">
        <v>12.9324474391171</v>
      </c>
      <c r="H21">
        <v>9.5588573391121194</v>
      </c>
      <c r="I21">
        <v>11.9152161134332</v>
      </c>
      <c r="J21" s="75">
        <v>13.7129718327555</v>
      </c>
      <c r="K21" s="75">
        <v>8.9090911478551895</v>
      </c>
      <c r="L21">
        <v>18.6086842292654</v>
      </c>
      <c r="M21">
        <v>14.5722752976358</v>
      </c>
      <c r="N21">
        <v>13.1253657894167</v>
      </c>
      <c r="O21">
        <v>16.0848706505016</v>
      </c>
      <c r="P21">
        <v>11.562816464322699</v>
      </c>
      <c r="Q21">
        <v>12.1192289718939</v>
      </c>
      <c r="R21">
        <v>9.3487636697902996</v>
      </c>
      <c r="S21">
        <v>25.846008849302699</v>
      </c>
      <c r="T21">
        <v>13.2251182354264</v>
      </c>
      <c r="U21">
        <v>10.732551346519401</v>
      </c>
      <c r="V21">
        <v>11.757001892743901</v>
      </c>
    </row>
    <row r="23" spans="1:29" x14ac:dyDescent="0.35">
      <c r="A23" t="s">
        <v>91</v>
      </c>
      <c r="B23" s="8">
        <f t="shared" ref="B23:V23" si="0">MIN(_xlfn.ANCHORARRAY(B2))</f>
        <v>12.021724738270899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8.9157572980100799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11.550090347644501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6.7620176278083601</v>
      </c>
      <c r="U23" s="8">
        <f t="shared" si="0"/>
        <v>8.5756546844961008</v>
      </c>
      <c r="V23" s="8">
        <f t="shared" si="0"/>
        <v>10.1469870541411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12.9324474391171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14.79068086953135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12.885451183707399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12.021724738270899</v>
      </c>
      <c r="C25" s="8">
        <f t="shared" si="2"/>
        <v>13.769715247831799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12.9324474391171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8.9090911478551895</v>
      </c>
      <c r="L25" s="8">
        <f t="shared" si="2"/>
        <v>18.6086842292654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16.0848706505016</v>
      </c>
      <c r="P25" s="8">
        <f t="shared" si="2"/>
        <v>11.562816464322699</v>
      </c>
      <c r="Q25" s="8">
        <f t="shared" si="2"/>
        <v>12.1192289718939</v>
      </c>
      <c r="R25" s="8">
        <f t="shared" si="2"/>
        <v>9.3487636697902996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10.732551346519401</v>
      </c>
      <c r="V25" s="8">
        <f t="shared" si="2"/>
        <v>11.757001892743901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45401</v>
      </c>
      <c r="M1" s="121"/>
    </row>
    <row r="2" spans="1:28" ht="15" thickBot="1" x14ac:dyDescent="0.4">
      <c r="K2" s="12" t="s">
        <v>796</v>
      </c>
      <c r="L2" s="185">
        <f ca="1">EDATE(TODAY(), -4)</f>
        <v>45310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51.441467000000003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31.8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51.990540000000003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52.7</v>
      </c>
      <c r="T5" cm="1">
        <f t="array" aca="1" ref="T5" ca="1">_xlfn.PERCENTRANK.EXC(_xlfn._xlws.FILTER(S$4:S$24, ISNUMBER(S$4:S$24)),S5)*100</f>
        <v>63.6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52.886288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52.158670000000001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72.7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45.419999999999995</v>
      </c>
      <c r="T7" cm="1">
        <f t="array" aca="1" ref="T7" ca="1">_xlfn.PERCENTRANK.EXC(_xlfn._xlws.FILTER(S$4:S$24, ISNUMBER(S$4:S$24)),S7)*100</f>
        <v>50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45.918357999999998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51.990540000000003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52.7</v>
      </c>
      <c r="T9" cm="1">
        <f t="array" aca="1" ref="T9" ca="1">_xlfn.PERCENTRANK.EXC(_xlfn._xlws.FILTER(S$4:S$24, ISNUMBER(S$4:S$24)),S9)*100</f>
        <v>63.6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48.95158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50.2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27.200000000000003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40.9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50.965843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40.9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29.98</v>
      </c>
      <c r="T12" cm="1">
        <f t="array" aca="1" ref="T12" ca="1">_xlfn.PERCENTRANK.EXC(_xlfn._xlws.FILTER(S$4:S$24, ISNUMBER(S$4:S$24)),S12)*100</f>
        <v>22.7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49.449905000000001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29.979999999999997</v>
      </c>
      <c r="T13" cm="1">
        <f t="array" aca="1" ref="T13" ca="1">_xlfn.PERCENTRANK.EXC(_xlfn._xlws.FILTER(S$4:S$24, ISNUMBER(S$4:S$24)),S13)*100</f>
        <v>18.099999999999998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55.874420000000001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86.3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88.14</v>
      </c>
      <c r="T14" cm="1">
        <f t="array" aca="1" ref="T14" ca="1">_xlfn.PERCENTRANK.EXC(_xlfn._xlws.FILTER(S$4:S$24, ISNUMBER(S$4:S$24)),S14)*100</f>
        <v>90.9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50.290199999999999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28.159999999999997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55.152985000000001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87.24</v>
      </c>
      <c r="T16" cm="1">
        <f t="array" aca="1" ref="T16" ca="1">_xlfn.PERCENTRANK.EXC(_xlfn._xlws.FILTER(S$4:S$24, ISNUMBER(S$4:S$24)),S16)*100</f>
        <v>86.3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58.847507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51.441467000000003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31.8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52.043174999999998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68.100000000000009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48.100000000000009</v>
      </c>
      <c r="T19" cm="1">
        <f t="array" aca="1" ref="T19" ca="1">_xlfn.PERCENTRANK.EXC(_xlfn._xlws.FILTER(S$4:S$24, ISNUMBER(S$4:S$24)),S19)*100</f>
        <v>54.500000000000007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48.607917999999998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9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16.28</v>
      </c>
      <c r="T20" cm="1">
        <f t="array" aca="1" ref="T20" ca="1">_xlfn.PERCENTRANK.EXC(_xlfn._xlws.FILTER(S$4:S$24, ISNUMBER(S$4:S$24)),S20)*100</f>
        <v>4.5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49.324950000000001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45.38</v>
      </c>
      <c r="T21" cm="1">
        <f t="array" aca="1" ref="T21" ca="1">_xlfn.PERCENTRANK.EXC(_xlfn._xlws.FILTER(S$4:S$24, ISNUMBER(S$4:S$24)),S21)*100</f>
        <v>45.4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51.990540000000003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52.7</v>
      </c>
      <c r="T22" cm="1">
        <f t="array" aca="1" ref="T22" ca="1">_xlfn.PERCENTRANK.EXC(_xlfn._xlws.FILTER(S$4:S$24, ISNUMBER(S$4:S$24)),S22)*100</f>
        <v>63.6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50.335735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36.299999999999997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52.66</v>
      </c>
      <c r="T23" cm="1">
        <f t="array" aca="1" ref="T23" ca="1">_xlfn.PERCENTRANK.EXC(_xlfn._xlws.FILTER(S$4:S$24, ISNUMBER(S$4:S$24)),S23)*100</f>
        <v>59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57.003929999999997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04/2024</v>
      </c>
      <c r="L26" t="str" cm="1">
        <f t="array" aca="1" ref="L26" ca="1">_xll.FDSRC("-","DUMMY","ECON_DATE("&amp;$L$2&amp;",,, 'MM/YYYY')")</f>
        <v>01/2024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48.596449999999997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51.990540000000003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297.94099999999997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7834495.5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629.90650000000005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154403.25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436.65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684105.25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112.752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207954.52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353.12549999999999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215499.81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127.89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38329.241999999998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268.88400000000001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401025.8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4817.6099999999997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2280745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2089.4879999999998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544642.1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5524.8239999999996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1910985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4986.3374999999996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741395.06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276.50700000000001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325012.15999999997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208.37194693000001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86428.664000000004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10162.2945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4847730.5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5740.24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7834495.5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79.670500000000004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153979.25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471474.881729179</v>
      </c>
      <c r="E18" t="s">
        <v>723</v>
      </c>
      <c r="F18" t="s">
        <v>757</v>
      </c>
      <c r="G18" s="153" cm="1">
        <f t="array" ref="G18">_xll.FDSZ(F18,"FMA_MCAP(0,,,USD,""PORTAGG"")")</f>
        <v>471474.881729179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252.42750000000001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432725.8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38.826000000000001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863951.94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527.06500000000005</v>
      </c>
      <c r="E21" t="s">
        <v>736</v>
      </c>
      <c r="F21" t="s">
        <v>881</v>
      </c>
      <c r="G21" s="153" cm="1">
        <f t="array" ref="G21">_xll.FDSZ(F21,"FMA_MCAP(0,,,USD,""PORTAGG"")")</f>
        <v>24448.008011999998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795.68499999999995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2846689.5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84.896500000000003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91031.125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1776.896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1717668.4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2747.6080000000002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2787700.5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982.32600000000002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2325798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16546.747500000001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6434431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1156.91625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2171297.5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2865.72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3326938.5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268277.67599999998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55329810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525602.01034499996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55329810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325012.15999999997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064037"><![CDATA[{"FC0000ZA^FMA_MCAP(0,,,USD,\"PORTAGG\")":325012.16,"EWC^FREF_MARKET_VALUE_COMPANY(0,,,USD,,0,,\"LEGACY\")":2747.608,"EWA^FREF_MARKET_VALUE_COMPANY(0,,,USD,,0,,\"LEGACY\")":1776.896,"ENZL^FREF_MARKET_VALUE_COMPANY(0,,,USD,,0,,\"LEGACY\")":84.8965,"FC0000PL^FMA_MCAP(0,,,USD,\"PORTAGG\")":215499.81,"EPOL^FREF_MARKET_VALUE_COMPANY(0,,,USD,,0,,\"LEGACY\")":353.1255,"FC0000PH^FMA_MCAP(0,,,USD,\"PORTAGG\")":207954.52,"FC0000ID^FMA_MCAP(0,,,USD,\"PORTAGG\")":684105.25,"FC0000TR^FMA_MCAP(0,,,USD,\"PORTAGG\")":432725.8,"TUR^FREF_MARKET_VALUE_COMPANY(0,,,USD,,0,,\"LEGACY\")":252.4275,"ECH^FREF_MARKET_VALUE_COMPANY(0,,,USD,,0,,\"LEGACY\")":629.9065,"FC0000CN^FMA_MCAP(0,,,USD,\"PORTAGG\")":7834495.5,"SET-BKK^FG_MCAP_IDX(0,,,USD)":471474.881729179,"FC0000QA^FMA_MCAP(0,,,USD,\"PORTAGG\")":153979.25,"QAT^FREF_MARKET_VALUE_COMPANY(0,,,USD,,0,,\"LEGACY\")":79.6705,"FC0000ZA^FG_MCAP_IDX(0,,,USD)":325012.16,"NQG00809^FMA_MCAP(0,,,USD,\"PORTAGG\")":null,"MCHI^FREF_MARKET_VALUE_COMPANY(0,,,USD,,0,,\"LEGACY\")":5740.24,"FC0000US^FMA_MCAP(0,,,USD,\"PORTAGG\")":55329810.0,"FC0000IN^FMA_MCAP(0,,,USD,\"PORTAGG\")":4847730.5,"SPY^FREF_MARKET_VALUE_COMPANY(0,,,USD,,0,,\"LEGACY\")":525602.010345,"INDA^FREF_MARKET_VALUE_COMPANY(0,,,USD,,0,,\"LEGACY\")":10162.2945,"FC0000GR^FMA_MCAP(0,,,USD,\"PORTAGG\")":86428.664,"QQQ^FREF_MARKET_VALUE_COMPANY(0,,,USD,,0,,\"LEGACY\")":268277.676,"GREK^FREF_MARKET_VALUE_COMPANY(0,,,USD,,0,,\"LEGACY\")":208.37194693,"FC0000GB^FMA_MCAP(0,,,USD,\"PORTAGG\")":3326938.5,"EWU^FREF_MARKET_VALUE_COMPANY(0,,,USD,,0,,\"LEGACY\")":2865.72,"EZA^FREF_MARKET_VALUE_COMPANY(0,,,USD,,0,,\"LEGACY\")":276.507,"FC0000CH^FMA_MCAP(0,,,USD,\"PORTAGG\")":2171297.5,"FC0000BR^FMA_MCAP(0,,,USD,\"PORTAGG\")":741395.06,"EWL^FREF_MARKET_VALUE_COMPANY(0,,,USD,,0,,\"LEGACY\")":1156.91625,"EWZ^FREF_MARKET_VALUE_COMPANY(0,,,USD,,0,,\"LEGACY\")":4986.3375,"FC0000JP^FMA_MCAP(0,,,USD,\"PORTAGG\")":6434431.0,"FC0000KR^FMA_MCAP(0,,,USD,\"PORTAGG\")":1910985.0,"EWJ^FREF_MARKET_VALUE_COMPANY(0,,,USD,,0,,\"LEGACY\")":16546.7475,"EWY^FREF_MARKET_VALUE_COMPANY(0,,,USD,,0,,\"LEGACY\")":5524.824,"FC0000DE^FMA_MCAP(0,,,USD,\"PORTAGG\")":2325798.0,"FC0000MX^FMA_MCAP(0,,,USD,\"PORTAGG\")":544642.1,"EWG^FREF_MARKET_VALUE_COMPANY(0,,,USD,,0,,\"LEGACY\")":982.326,"EWW^FREF_MARKET_VALUE_COMPANY(0,,,USD,,0,,\"LEGACY\")":2089.488,"FC0000CA^FMA_MCAP(0,,,USD,\"PORTAGG\")":2787700.5,"FC0000TW^FMA_MCAP(0,,,USD,\"PORTAGG\")":2280745.0,"EWT^FREF_MARKET_VALUE_COMPANY(0,,,USD,,0,,\"LEGACY\")":4817.61,"FC0000AU^FMA_MCAP(0,,,USD,\"PORTAGG\")":1717668.4,"FC0000MY^FMA_MCAP(0,,,USD,\"PORTAGG\")":401025.8,"EWM^FREF_MARKET_VALUE_COMPANY(0,,,USD,,0,,\"LEGACY\")":268.884,"FC0000NZ^FMA_MCAP(0,,,USD,\"PORTAGG\")":91031.125,"FC0000PE^FMA_MCAP(0,,,USD,\"PORTAGG\")":38329.242,"EPU^FREF_MARKET_VALUE_COMPANY(0,,,USD,,0,,\"LEGACY\")":127.89,"FC0000SA^FMA_MCAP(0,,,USD,\"PORTAGG\")":2846689.5,"KSA^FREF_MARKET_VALUE_COMPANY(0,,,USD,,0,,\"LEGACY\")":795.685,"FTSEWIVNXXXX^FMA_MCAP(0,,,USD,\"PORTAGG\")":24448.008012,"VNM^FREF_MARKET_VALUE_COMPANY(0,,,USD,,0,,\"LEGACY\")":527.065,"EPHE^FREF_MARKET_VALUE_COMPANY(0,,,USD,,0,,\"LEGACY\")":112.752,"FC0000AE^FMA_MCAP(0,,,USD,\"PORTAGG\")":863951.94,"UAE^FREF_MARKET_VALUE_COMPANY(0,,,USD,,0,,\"LEGACY\")":38.826,"EIDO^FREF_MARKET_VALUE_COMPANY(0,,,USD,,0,,\"LEGACY\")":436.65,"FC0000CL^FMA_MCAP(0,,,USD,\"PORTAGG\")":154403.25,"SET-BKK^FMA_MCAP(0,,,USD,\"PORTAGG\")":471474.881729179,"CNYA^FREF_MARKET_VALUE_COMPANY(0,,,USD,,0,,\"LEGACY\")":297.941,"CC_ZA^FG_COMPANY_NAME":"South Africa","NQG00809^FG_COMPANY_NAME":"Nasdaq South Africa","DUMMY^ECON_EXPR_DATA('FDS_ECON[NTCPMIMFGSA@PL]',,,M)":45.918358,"DUMMY^ECON_EXPR_DATA('FDS_ECON[NTCPMIMFGSA@VN]',,,M)":50.335735,"DUMMY^ECON_EXPR_DATA('FDS_ECON[NTCPMIMFGSA@AE]',,,M)":null,"DUMMY^ECON_EXPR_DATA('FDS_ECON[NTCPMIMFGSA@TR]',,,M)":49.32495,"DUMMY^ECON_EXPR_DATA('FDS_ECON[NTCPMITHMANHE]',,,M)":48.607918,"DUMMY^ECON_EXPR_DATA('FDS_ECON[NTCPMIMFGSA@CN]',,,M)":51.441467,"DUMMY^ECON_EXPR_DATA('FDS_ECON[NTCPMIMFGSA@IN]',,,M)":58.847507,"DUMMY^ECON_EXPR_DATA('FDS_ECON[PMIMFGSA@ZA]',,,M)":50.2902,"DUMMY^ECON_EXPR_DATA('FDS_ECON[NTCPMIMFGSA@KR]',,,M)":49.449905,"DUMMY^ECON_EXPR_DATA('FDS_ECON[NTCPMIMFGSA@TW]',,,M)":50.2,"DUMMY^ECON_EXPR_DATA('FDS_ECON[NTCPMIMFGSA@PE]',,,M)":null,"DUMMY^ECON_EXPR_DATA('FDS_ECON[NTCPMIINDEXSA@SA]',,,M)":57.00393,"DUMMY^ECON_EXPR_DATA('FDS_ECON[NTCPMIPHMANHE]',,,M)":52.15867,"DUMMY^ECON_EXPR_DATA('FDS_ECON[NTCPMIMFGSA@ID]',,,M)":52.886288,"DUMMY^ECON_EXPR_DATA('FDS_ECON[NTCPMIMFGSA@CL]',,,M)":null,"DUMMY^ECON_EXPR_DATA('FDS_ECON[PMIQAWHEHE]',,,M)":52.043175,"DUMMY^ECON_EXPR_DATA('FDS_ECON[NTCPMIMFGSA@GR]',,,M)":55.152985,"DUMMY^ECON_EXPR_DATA('FDS_ECON[NTCPMIMFGSA@BR]',,,M)":55.87442,"DUMMY^ECON_EXPR_DATA('FDS_ECON[NTCPMIMFGSA@MX]',,,M)":50.965843,"DUMMY^ECON_EXPR_DATA('FDS_ECON[PMIMYMANHE]',,,M)":48.95158,"CAGDPY@QA^EE_ACTUAL_ANNUAL(MED,0)":17.15,"CAGDPY@TW^EE_ACTUAL_ANNUAL(MED,0)":13.7260418671641,"CC_VN^FG_COMPANY_NAME":"Vietnam","CC_PH^FG_COMPANY_NAME":"Philippines","USDVND^FG_PRICE_CHANGE(0,-1AM)":0.17319918,"USDTRY^FG_PRICE_CHANGE(0,-1AM)":-0.92196465,"USDQAR^FG_PRICE_CHANGE(0,-1AM)":0.0,"USDINR^FG_PRICE_CHANGE(0,-1AM)":-0.25135875,"USDZAR^FG_PRICE_CHANGE(0,-1AM)":-4.651922,"USDKRW^FG_PRICE_CHANGE(0,-1AM)":-2.300179,"USDTWD^FG_PRICE_CHANGE(0,-1AM)":-0.801903,"USDPEN^FG_PRICE_CHANGE(0,-1AM)":-0.12837052,"USDPHP^FG_PRICE_CHANGE(0,-1AM)":0.7140517,"USDCLP^FG_PRICE_CHANGE(0,-1AM)":-7.940549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19939112489,34.709070538336,40.2723415007705,42.4794049673017,40.1774683524727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45,17.4947707052178,21.2371682431601,20.3719823773327,19.1116968949683],"EWM^P_PRICE_RETURNS_PR('52W',2,-10AY,0,AM)":[0.9737015,4.20388,4.7618866,9.655905,5.3542852,-4.4519067,-4.1737137,-12.027407,-8.580345,-7.4441853,-11.377287,-10.06056,-10.489017,-19.10727,-21.117079,-35.256123,-28.21243,-21.689636,-28.479004,-21.409136,-23.69045,-18.301594,-10.012406,-9.626043,-18.986023,-12.016577,-3.6625922,15.786862,5.081761,-1.5894055,1.0644197,-2.178061,6.4347506,-2.3272634,-4.577148,-7.9087915,4.0766478,8.966005,-0.7352114,-1.2132108,7.796836,7.7791333,14.442897,20.900642,27.207315,27.360308,21.729492,24.741386,15.399528,6.1316013,8.068919,9.457374,4.7777295,2.4462223,1.7191172,-7.2027326,-8.994227,-10.546589,-9.561795,-16.21186,-14.828324,-7.437807,-4.401869,-10.020608,-9.688753,-6.585163,-3.211856,-0.011706352,-2.4717987,-8.793038,-27.456701,-17.12035,-15.060371,-7.5860796,-4.596007,0.76299906,-4.046315,-2.0272434,1.7135739,8.139348,1.8403649,5.2612066,33.832108,23.091484,17.55035,5.270374,-3.660196,-5.4365993,0.86716413,4.0436745,-6.7231474,-14.406657,-7.059866,-2.0578861,-2.8914511,-0.7980108,-6.4200044,-12.307877,-10.215843,-4.508692,-12.357283,-21.413528,-10.252839,-2.6457965,-3.417319,-9.349108,-14.499849,-10.033089,-6.882781,-5.6441784,0.9202838,-5.2838087,0.7948041,7.429552,1.7932773,-2.5281668,-7.6734543,-2.539742,8.157825,-0.06032586,11.666894],"GREK^FG_TOTAL_RETURNC(-10AY,0,AM)":[-14.084506,16.492807,-8.059704,-4.267156,-4.1666627,-15.925187,-8.65904,1.8433094,-17.000515,4.795587,-18.75469,-3.3240974,18.624664,-14.895344,-2.175957,-1.8375397,2.0689607,1.0617852,-10.888248,-11.146837,-13.080102,-9.436613,16.329706,0.26737452,13.066662,-10.731119,-5.019826,2.364397,-4.8913,3.5714269,3.724134,3.7234306,3.9344192,-2.8930783,1.943016,2.5412798,17.10037,4.7619104,8.181834,-4.0149393,-5.933857,-1.7580032,-8.105278,13.402069,12.043571,0.0,-7.090229,4.658067,-9.469694,-4.184103,1.746726,-8.690977,-3.4077644,-6.3260436,-1.8181682,-2.6455045,-2.6996017,6.1516523,8.760095,6.691456,-8.710795,18.447828,2.710843,-11.344546,11.729872,1.8027425,2.8125048,-0.101327896,3.5046816,-6.78643,-44.967884,18.482494,-5.090213,17.704725,-0.60833097,3.1265616,3.6573648,-9.192204,10.991823,18.839252,-1.8819451,-1.3306439,10.012269,5.089152,2.5804162,-0.41351318,-7.093424,4.3575406,1.4275551,-1.6889513,-0.21474957,-5.1649866,10.455942,2.3093104,-9.815317,3.2233596,-6.8332076,-6.151426,-7.284963,13.584733,-6.4400015,-1.7956376,10.970831,5.178499,10.978996,10.758615,-10.242838,10.960806,1.1566162,13.998758,6.0952187,-5.088663,-5.0094724,-5.9578123,11.730825,0.7327676,4.6638727,4.8569083,0.92639923,-5.879444,13.099634],"UAE^FMA_DIV_YLD(NTMA,-10AY,0,AM,\"PORTAGG\",\"MEANR\")":[null,2.66618802724175,2.56668872923639,2.58155867686731,2.51911640330263,2.92186116735587,2.90578527213065,3.96190663472205,3.39246152583865,3.40834304127964,3.71374863346752,3.1271381853021,3.18959973741624,3.4697129877399,3.51118904742777,3.71761693463466,4.05354649021457,3.83487083396826,4.45435782846931,4.23029275371675,4.71150537795765,4.54774010506149,3.94232186949972,3.85562193297165,4.20396169462443,4.05353905418245,3.89702851998904,3.7362828346862,3.68677146082804,3.78685580819345,3.87068328892581,4.13693598745923,3.98724284871379,4.04865474565817,4.18467822732636,4.06469129530793,3.9330085235549,4.06973766864607,3.89386092863912,3.95331594354766,4.07984709601244,4.19392146929087,4.45282703616931,4.52359770320106,4.2630641041992,4.35583310368955,4.49489392048855,4.73043711310772,4.96666556504904,4.74664107296988,4.81804150677237,4.75565763467389,4.83113607825553,4.95216100008901,4.84273454606677,5.10530676012926,5.21171294482118,5.34265815409048,5.26471115567301,4.83936311980932,5.38612590123989,5.29510261543018,5.15598557091309,5.09532832095835,4.69196519658435,4.69769030398057,4.7706253070928,5.07741853618751,5.09364098661708,5.36669499633434,8.06057962496781,5.37608495594072,4.67866469205865,4.30431871226965,4.66360091459572,4.57388880220571,4.25446583910822,4.31604891949213,4.57707924290626,4.37494278553541,4.2845078020462,4.34383444157648,4.48178987645607,4.40395241432821,4.40001637471245,4.39348174692468,4.69579999513151,4.46371933609796,4.16967768435079,4.16216424129777,3.73561188104482,4.11106584594857,4.38239653610025,3.92182549716838,3.69134625825411,3.45886644838289,3.88353599857542,4.32336529004253,4.37237099715479,3.93346230007374,4.10245260558393,4.42975638910647,4.40747515774562,4.69998206180493,4.70498017064159,4.60731228584777,4.94929623268199,4.42167987048676,4.50045916042225,4.50559759890345,4.25557024896673,4.23961469612728,4.37731814627467,4.53325764340375,4.66261295266529,4.68679110365468,4.51576187574654,4.8665441583076,5.09970120022397,5.54995799811361,5.7574246148175],"EIDO^FMA_DIV_YLD(NTMA,-10AY,0,AM,\"PORTAGG\",\"MEANR\")":[2.45442941698756,2.58431384384938,2.55117053229203,2.51584134449453,2.52524097539456,2.60702712127026,2.55046119041886,2.56757439287053,2.52471965957757,2.36710962209376,2.31743010206532,2.31595526015455,2.35748885381902,2.47406000249311,2.47296445936021,2.63276478382548,2.7390540181065,2.61112668905421,2.57672520389453,2.49726072639775,2.53165152325379,2.39403936489652,2.33599210435561,2.40901281320933,2.48130426376685,2.37660102830331,2.22569296969053,2.16414504658209,2.26312832200795,2.24877731312163,2.43071691353922,2.48591769990633,2.45859605206407,2.43035077752489,2.42568855277109,2.47483531222646,2.52187084374611,2.55278821942153,2.53218097006137,2.53924681606976,2.58469207238532,2.52307976372669,2.59136320183699,2.60241733455322,2.46819324291969,2.47696994894585,2.64394388212266,2.67355010181719,3.08281577349304,2.98863144864732,3.1178603194403,3.12525953144083,3.09735223001495,3.07425529697961,2.9109600442095,2.87988541535559,2.75944546790845,2.87942468723268,2.80640702486955,2.80925397495045,3.23175609756698,2.8752518404837,2.70101179405636,2.81085447746726,2.79761704587153,2.80747267139153,2.83487759799954,2.80548697404274,2.68929569107028,2.90995925397724,4.14287650066219,3.94461364687081,3.8562573528486,3.09800944987736,2.91214668561986,2.76431796085001,2.93586048804827,2.86217383570545,2.51654781084037,2.21796802289329,2.2382751451214,2.47354660190459,2.56791786592204,2.71393472620513,2.8716304637873,2.89295140063606,3.06104101540974,3.06318379740804,3.11029626332652,2.84981941943086,3.05034920477614,3.14134971064537,3.11855056458413,3.11257867837538,3.22813506566952,3.36954860758541,3.56726858343171,3.56537432553097,3.78700266764412,3.63372365910952,3.5848182331028,3.89953984030904,3.92866684091007,4.03152726109595,4.20899617019029,4.19304081979607,4.3567684372054,4.33126004672277,4.6758046337895,4.29872573146731,4.16343828996964,4.10940385695284,4.13548656426879,4.22757612918067,4.18504342493013,4.15435946794931,4.07553845495232,4.04485427877032,4.05191843556956,4.35186804790838,4.52395897908663],"EWW^FMA_PE(NTMA,-10AY,0,AM,\"PORTAGG\",\"MEANR\")":[null,null,null,null,null,null,null,null,null,null,null,null,null,null,null,null,null,null,null,null,16.2156675150474,17.574658158585,18.4187740566723,19.4993317032041,19.6469427506186,18.316955237272,18.4549787031913,18.8071911445037,17.3958530698151,17.9418405402559,16.6569138903399,16.2046735015886,16.0555321783741,16.3839314480041,16.9321673182168,16.7865560904346,16.4543037256707,16.5833787565935,17.1688562374063,17.0913330648735,16.7600520774218,16.3629470373567,15.7124256432394,15.6789098896866,16.0434354869152,15.7355495642054,15.2698174308334,15.8715146276885,14.5511721043648,14.8166084960525,15.409434058399,14.9109619486944,15.1101498993726,14.5157920401553,12.6782107168808,12.1380035320006,13.1604672848729,12.9284698506109,12.6865299520349,13.7320490905604,13.0551134392035,12.8465034479275,12.8845576761073,12.192904261638,13.5620900683247,13.7478298947749,13.7050127972862,14.0435647378982,14.5844558903935,14.4431380449859,11.369995348643,11.6704633114022,14.3813882862499,16.6461669576585,16.4451298665117,17.8408223092943,15.2427113913465,14.9053397056832,15.653707338976,15.5011493016589,15.2624090147119,14.5987449845657,15.075976996756,15.2772691536478,14.8517951571245,15.0787500455462,14.5646574741557,14.4597458828006,13.9744879910178,14.2049055759019,13.4457631286199,13.657026218124,14.0002531367184,13.5628694081153,13.8919870931852,13.825977336881,12.7564217514017,11.5797363470021,11.4372559319898,11.9074858393239,11.3029183887808,11.5478354481498,12.5653406666933,11.9543407761114,12.7897089199514,12.8358610190574,12.2692559633194,12.6719530952295,12.4003944008281,12.0537663321798,11.7446748149001,11.7374950512734,11.4430507433434,11.096363869308,11.9324391263724,12.9476512021353,12.234588887211,12.861278374057,12.4857894846352,12.2283446144079,12.6111017673236],"MCHI^FMA_PE(LTMA,-10AY,0,AM,\"PORTAGG\",\"MEANR\")":[9.21277202923802,9.34126641121862,9.46931550360802,9.75032375892137,9.63856764295002,9.17625037973829,9.49093655915514,9.61203180914229,10.4351891737562,10.7361101174113,10.7794176490515,11.4303913288356,11.4955483623119,11.3070343205566,10.7748449992067,10.4814090723175,9.943077188504,10.3564479899975,10.0473335570313,9.87164218940512,9.47105169610595,9.2914206691041,9.45987176256923,9.72121729545922,9.61021547955158,10.1475767773986,10.841612096724,11.6891411454663,12.3326781950592,12.7250888765619,12.8136896704299,12.9303936063388,13.551216684936,14.2183509246564,14.0740118522163,13.9332163708271,14.0301526251023,14.0099149839059,14.2940657000945,14.5633100392677,14.6936474980763,15.2425943008826,15.5431934900854,14.9864996431498,16.2586485818568,15.5831009622648,15.3671401819616,14.8522773037586,14.8395618073686,14.6599436617156,14.0709619855255,13.4716900753172,12.9981379099292,12.2306613731747,12.2991776462069,11.9038962040071,11.9244644797911,12.5043172551517,12.8395536228582,12.9569325877803,12.5506542525448,12.4184534018456,12.6695376472399,12.2231215124773,12.634746906854,12.5386726526015,12.3647930617551,13.5392482223183,14.1384229597746,13.8084681857824,12.7713815437739,13.1345031531165,13.2547930760095,14.0377273738263,14.8504495652988,15.3956532884265,15.7731200843809,16.7024561052979,16.8446581444549,18.009007005441,19.8466326942032,22.2154896470536,19.6310322647166,19.2318232622656,18.6706471828276,18.7056569733429,18.2127966394169,16.654204880241,16.3863895429859,16.1890506327444,15.7920158748182,14.2408031925825,14.2775974503012,14.1083253696607,12.7960179334427,12.671811623709,12.5344481137665,12.857271087071,12.6780937624645,12.3879264077503,12.0975387323071,11.0433453087903,11.7338113214179,12.2862369907067,13.5968750159081,12.9509799650269,12.2657085480201,12.3309882327782,12.0267785410541,12.1208189383024,11.9445803347465,11.7141008572542,11.7084088131254,11.3762400051352,11.2282716783192,10.724605506174,9.89769371213606,10.3984118960138,10.4677519138052,10.3416804700282,10.8924372108422],"DDR3512M-FDS^MAX(FG_PRICE(0,-5AY))":3.3053632,"PASP-FDS^MAX(FG_PRICE(0,-5AY))":3158.12,"PLATI-FDS^MAX(FG_PRICE(0,-5AY))":1272.59,"W-FDS^MAX(FG_PRICE(0,-5AY))":14.2525,"COPP-FDS^MAX(FG_PRICE(0,-5AY))":5.057,"FC0000SA^FG_PRICE(0)":50.687004,"SET-BKK^FG_PRICE(0)":1382.68,"FC0000GR^FG_PRICE(0)":10.078218,"FC0000MX^FG_PRICE(0)":545.05634,"FC0000PL^FG_PRICE(0)":224.37532,"FC0000CN^FG_PRICE(0)":260.85522,"TUR^FG_PRICE_MAVG(0,,,,200)":36.4899,"INDA^FG_PRICE_MAVG(0,,,,200)":47.875275,"EWY^FG_PRICE_MAVG(0,,,,200)":62.5067,"EPU^FG_PRICE_MAVG(0,,,,200)":34.02867,"ECH^FG_PRICE_MAVG(0,,,,200)":26.55762,"KSA^FMA_PCT_ABOVE_MAVG(200,0,,,,\"PORTAGG\")":56.6666666666667,"UAE^PERCENT_CHANGE(FMA_EPS(+1,0,,,,\"PORTAGG\",\"MEAN\"),FMA_EPS(+1,-3AM,,,,\"PORTAGG\",\"MEAN\"))":12.1643404869015,"SET-BKK^FG_TOTAL_RETURNC(0,-3AM)":-0.2589643,"MCHI^P_PRICE(0)/P_PRICE_HIGH_PR(0,,,,,,\"PRICE\",\"INTRA\",\"52W\")":0.9499399,"GREK^FG_TOTAL_RETURNC(0,-12AM)":36.0834,"EZA^PERCENT_CHANGE(FMA_EPS(+1,0,,,,\"PORTAGG\",\"MEAN\"),FMA_EPS(+1,-1AM,,,,\"PORTAGG\",\"MEAN\"))":4.13351309031266,"EWY^FG_TOTAL_RETURNC(0,-1AM)":7.5229883,"EWT^FG_TOTAL_RETURNC(0,-6AM)":20.1501,"EPU^P_PRICE(0)/P_PRICE_LOW_PR(0,,,,,,\"PRICE\",\"INTRA\",\"52W\")-1":0.5446584,"EPOL^FMA_PCT_ABOVE_MAVG(200,0,,,,\"PORTAGG\")":72.7272727272727,"EIDO^PERCENT_CHANGE(FMA_EPS(+1,0,,,,\"PORTAGG\",\"MEAN\"),FMA_EPS(+1,-3AM,,,,\"PORTAGG\",\"MEAN\"))":0.13940304230368,"CNYA^FG_TOTAL_RETURNC(0,-3AM)":8.238066,"URTH^FG_TOTAL_RETURNC(0,-3AM)":6.2952757,"URTH^PERCENT_CHANGE(FMA_EPS(+1,0,,,,\"PORTAGG\",\"MEAN\"),FMA_EPS(+1,-1AM,,,,\"PORTAGG\",\"MEAN\"))":1.08652550668134,"URTH^FMA_COS_UP(\"EPS\",\"1M\",+1,NOW,,,\"PORTAGG\",\"MEANR\")":732.0,"TUR^SIZE(FG_CONSTITUENTS)":98,"GREK^FMA_COS_DOWN(\"EPS\",\"1M\",+1,NOW,,,\"PORTAGG\",\"MEANR\")":2.0,"EWT^FMA_COS_UP(\"EPS\",\"1M\",+1,NOW,,,\"PORTAGG\",\"MEANR\")":43.0,"ECH^SIZE(FG_CONSTITUENTS)":29,"EWZ^FMA_RBICS_REV_CURRENT(30, LOC, \"PORTAGG\")":26.4118043486124,"QAT^FG_ROE(0)":11.0267401722871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-5.153582,"TRYMY10Y-FDS^PCTCHG(FG_YIELD(0,,,,\"YTM\"),FG_YIELD(-3AM,,,,\"YTM\"))":0.7452731,"TRYSA10Y-FDS^FG_YIELD(0,,,,\"YTM\")":5.1889796,"TRYGR10Y-FDS^FG_YIELD(0,,,,\"YTM\")":3.508,"TRYPL10Y-FDS^FG_YIELD(0,,,,\"YTM\")":5.6583,"CC_CN^IMF_IFS_RCPI_Q(0)":-0.032185,"VWO^FMA_EVAL_EBITDA(NTMA,0,,,\"PORTAGG\",\"MEANR\")":8.90787307017625,"KSA^FMA_DIV_YLD(NTMA,NOW,NOW,M,\"PORTAGG\",\"MEANR\")":3.49484747622301,"UAE^FMA_PE(LTM,0,,,\"PORTAGG\",\"MEANR\")":10.2104456110044,"QAT^FMA_EVAL_EBIT(LTMA,NOW,NOW,M,\"PORTAGG\",\"MEANR\")":15.4986568117973,"INDA^FG_FCF_YIELD_NTM(0)":2.9997563337735,"EZA^FMA_PE(NTMA,0,,,\"PORTAGG\",\"MEANR\")":9.85665829646926,"EWY^JULIAN(FMA_DIV_YLD(NTMA,NOW,NOW,M,\"PORTAGG\",\"MEANR\").DATES)":45412,"EWM^FMA_EVAL_EBITDA(NTMA,0,,,\"PORTAGG\",\"MEANR\")":9.02352870531957,"DUMMY^ECON_EXPR_DATA('FDS_ECON[NTCPMIMFGSA@EME]',,,M)":51.99054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8.549976,"USDTRY^FG_PRICE_CHANGE(0,-1AY)":63.026512,"USDQAR^FG_PRICE_CHANGE(0,-1AY)":0.02746582,"USDINR^FG_PRICE_CHANGE(0,-1AY)":1.148498,"USDZAR^FG_PRICE_CHANGE(0,-1AY)":-5.893016,"USDKRW^FG_PRICE_CHANGE(0,-1AY)":1.2970924,"USDTWD^FG_PRICE_CHANGE(0,-1AY)":4.55873,"USDPEN^FG_PRICE_CHANGE(0,-1AY)":1.0827184,"USDPHP^FG_PRICE_CHANGE(0,-1AY)":2.524066,"USDCLP^FG_PRICE_CHANGE(0,-1AY)":12.2008915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7.263553,-4.738599,12.274015,5.0522566,9.579456,-1.2054741,2.1343827,-4.0735364,-8.437878,-7.878113,-10.975212,-9.978735,-7.739896,-12.90679,-21.296383,-33.92706,-34.599525,-27.780575,-32.740063,-33.37659,-38.49358,-29.141443,-7.0000467,-1.848644,-1.0970116,1.8787861,16.953278,49.988876,43.105804,36.69994,48.549698,58.03225,88.35628,67.86465,31.531275,20.41937,14.078927,14.614761,8.227754,4.5480967,18.041563,32.216335,29.73993,17.86908,31.422878,21.048843,27.032364,34.404564,27.9212,28.232658,16.24744,6.046355,-4.949999,-9.01863,-7.9673767,-2.4185598,-13.692361,-9.127707,-3.2589793,-10.943413,-15.513581,-11.111694,-1.9345105,-7.748997,0.99315643,-3.8630128,-0.5739808,1.5370727,3.5504103,-5.720359,-36.685425,-34.282368,-25.628054,-17.208899,-21.334957,-3.5201013,-11.036414,-11.12898,-6.770915,1.9532323,-2.6489198,12.433613,52.925716,48.237312,37.917614,2.1301866,0.023269653,-17.257982,-10.078687,2.6204586,-4.695165,-16.65703,-3.2450914,-5.5477915,4.886663,2.5459766,-13.943786,2.224207,-11.83132,10.427629,0.79448223,-11.083019,4.931128,5.855155,-0.5151093,-10.212779,-18.391598,-4.693741,10.707831,16.195452,42.995296,23.219322,28.89402,20.957481,9.488546,23.72396,9.968638,23.350216,43.326008,30.492805,50.204266],"EZA^FG_TOTAL_RETURNC(-10AY,0,AM)":[3.2339692,-1.1234343,0.8761883,2.855897,-3.8957357,-5.512971,8.361936,-10.318023,5.903399,6.1885715,-6.550974,8.24821,0.2430439,-9.070169,3.0541658,-9.823489,-1.88936,6.0201287,-10.96384,-12.185264,-16.733372,20.440018,9.15463,5.6236625,-10.685337,5.796206,10.568976,7.739818,-8.178747,-4.242426,-3.490603,0.8346677,10.426914,1.713872,5.0904512,-1.7890334,2.1309495,-2.591288,3.9660454,0.5528569,1.0829687,2.1427393,0.7422924,0.76886415,14.413702,4.1228533,-5.17171,-2.641672,-5.368346,-7.8927097,0.60697794,-10.219592,-3.7253141,-1.2116432,5.3412437,-6.0093937,12.590599,-4.514146,0.03796816,9.622324,-7.7389183,0.23409128,4.0882945,-14.217222,11.478937,-1.8704236,0.60915947,2.3722887,1.825428,-3.6884367,-34.48866,-1.3063431,4.070163,15.49741,8.494544,-3.7209392,4.482019,-2.5173366,12.54282,8.849192,-1.5684545,11.063051,2.2955537,4.4880867,-1.4189839,-1.8079221,-4.058373,-1.3127744,-2.5548995,8.212339,-4.505408,-3.6916971,8.974922,6.5603495,3.5802245,-3.6393583,-11.785918,-7.043296,-5.4425,10.860861,-12.911958,-1.5552163,14.612949,-4.559594,11.999035,-6.785947,-8.263117,9.288096,-7.728231,8.763016,1.0414124,-9.112204,-0.5670011,1.1145592,3.4093857,3.6936045,-9.668207,3.5905719,-0.8794606,-0.026088953,14.565384],"TUR^FMA_DIV_YLD(NTMA,-10AY,0,AM,\"PORTAGG\",\"MEANR\")":[2.97216885341915,2.98403562966013,2.71321291016752,3.19102121746317,3.06285543877202,3.15422064001449,2.91545329867525,2.88555015350855,2.71527275766391,2.92518776507785,3.02256551530195,2.92990024433612,2.75305452254902,3.06331249651937,3.00745844263003,3.19967602231321,3.38446444430709,3.19988322910876,3.15841486615539,3.52411669065414,3.66665378374499,3.57071448795801,3.16091234907553,3.15797891391232,3.47816960335473,3.63977515425848,3.32965253216903,3.42216424387235,3.61373628484746,3.64272905878367,3.78083511707398,3.7909143740479,3.67467944091797,3.48926459041305,3.52671355372339,3.62682795057354,3.68086359014509,3.62889236304217,3.52693867364999,3.77678917095128,3.93501621998132,4.12470791181159,4.27844671176807,4.2398660398556,4.00108086366264,4.16404581837587,4.36144329985355,4.88184051055751,5.2666410889776,5.57193210510733,5.66248414924183,5.78131576347854,5.70959121549264,5.23316848238435,5.28884621284099,5.30899085900604,4.69312746146803,4.62612510982655,4.47164373516271,5.00058562824236,5.63081985452017,5.05392601851781,4.50438496579619,4.96710050195499,4.92245360855074,5.35760925499675,4.45698132074953,4.3873512024602,4.261206091408,4.32704708742635,5.94839888304656,4.82776211710077,4.06465996086321,3.27546476354268,3.31960882071936,4.06028717380496,4.5196951479346,4.21900439543968,4.12320263338353,3.8896548111919,3.87253494043396,4.54464098758009,4.43629835137736,5.33149907925044,5.37643386787471,5.54606500146133,5.99204236348335,5.98918802563621,6.06793690017868,6.19740727534566,5.17747790333343,4.70745243257924,5.15828825091377,5.93977354825522,5.98303838144962,5.27839005316675,5.67201369911073,5.38344756384583,6.46883429242205,5.02893151232526,4.82277151356306,5.02916753006483,5.04370451601396,4.63185876141215,4.76253682826499,5.27848298909083,4.83342692786243,5.1510060203129,5.39716619815311,4.73503741136041,4.02281915067425,3.69200072359056,3.80297769282486,3.99529288539373,4.45358377877457,4.70442382057927,4.37820949186246,4.06262522765113,4.43890723427993,4.06504992370813,4.32486935806338],"ECH^FMA_DIV_YLD(NTMA,-10AY,0,AM,\"PORTAGG\",\"MEANR\")":[3.0058752920972,3.12300665940567,3.09968369554484,3.04626640417189,3.02183208418934,3.28112539448991,2.98841367222525,3.18670655729665,3.30354097956142,3.13688938294208,3.32551062828122,3.14439795821398,3.16591768753498,3.37803555083228,3.5360453629785,3.63765396477112,3.60647763804879,3.71951872195287,3.7402618849926,3.74304443325938,4.06054414524871,3.69420684820381,3.44203887704968,3.48083409735174,3.27727559812333,3.25989540417901,2.89369653715059,2.88279123547062,3.1099542787694,2.75412016541836,2.70693119463964,2.88020662120788,2.94200053606333,2.76252150015522,2.64078642672673,2.4410456734777,2.48429398814601,2.65921543903661,2.5608112886559,2.59255201110522,2.48919361093873,2.86745270686444,2.93376768473326,3.13842775300382,2.77469152993956,3.01602416284194,3.0768085670833,3.08455384375095,3.24434498783442,3.26551672015261,3.35891558205389,3.40945491635556,3.44756028899442,3.02225580367014,2.9829907836624,3.13862721139341,2.93063027982056,2.96107771600211,3.01938588863525,2.92393995650002,3.25695038658398,3.31306281086349,3.23868221826127,3.47387075478106,3.26532006640081,3.17241430577965,3.51125420048888,3.65161136170643,3.60902437307366,3.73038017126506,5.25492168132901,4.22761719190067,4.02174662285871,3.31959876080724,3.3261401318058,3.35272364246927,3.81352577679124,3.79806836045316,3.36985568841964,3.18924780526121,3.05206846278559,3.11853337211126,2.82012202012569,3.06052306042637,3.9525197365152,3.84915198097819,4.30604384552199,4.76953317911557,4.58808375899594,5.16598548494221,5.00715952274828,5.26172017299749,4.7897772952919,4.74498655313931,4.69743449668846,4.80000585315617,5.12162642687252,6.94209448856512,7.66900809694942,7.09797959784782,6.64517481818072,7.17147605065455,9.04339847596924,8.86727293195649,7.94552467113333,7.90451203957885,8.90147171750601,8.25571824872426,7.38590652018029,6.99917491215313,6.31146844256757,6.20455782308526,6.63312363083991,6.83241945363398,6.70056397896512,6.64906470389992,7.1258575840438,6.63431687958772,7.05905409517512,6.86495405733623,5.10427511262198],"EWT^FMA_PE(NTMA,-10AY,0,AM,\"PORTAGG\",\"MEANR\")":[14.0234775633227,14.3512170722658,14.1778429921974,13.6112953691155,13.4727568271883,12.3494110844001,12.8976717072668,12.4620797596618,12.4181559017914,12.808637596497,12.6654601331216,12.5732470047976,12.7081150631561,12.4101070079816,12.2436583707326,11.4029683822969,11.9293047948958,12.1406770818321,12.0054322484488,11.8191640901164,11.1120194237939,11.9889123579317,12.7700216244138,12.7768441811214,12.1132077431966,12.9619669784579,13.5206196710224,13.7365711857557,13.1988542166652,13.5176279411157,12.8904727967816,13.1080060729486,13.0068770068479,13.1436216730994,13.2705692654972,12.9768077992456,13.3506031757528,13.5651308531688,14.010100985676,13.9056906665405,13.8141715341789,13.7436375528663,13.7115955778349,13.1255838819727,13.6706310716338,12.9893898946064,13.7339392117963,13.3449260339847,13.4536333182959,13.6256370990003,13.1408693762177,13.1480772616211,13.0746090955246,12.0745132220165,12.3712633829761,12.421724886976,13.123559101039,13.7862903264593,14.4409701576531,15.2734014231955,14.320059198635,14.632532398784,15.0312423680818,14.4137134113431,15.1787069054426,15.4129084966988,15.6255815454419,16.0139060484326,15.5804924752384,15.1845232276033,12.3575254152924,14.8015033279329,15.2541597738439,16.207197742158,16.707248204895,16.8788826565409,15.7378265224711,15.1067419502397,15.3467748344871,15.6520912803119,16.6332235964568,16.3222852102476,15.505306120345,15.2993513790403,12.5225756252038,13.8931856556276,13.9450857115692,12.6480340844027,13.1245894612661,12.6475775452728,13.3935116569004,13.4026451493806,13.443095085864,12.912687219292,12.3209436775574,11.9303064528103,11.2733916941545,10.9266469774608,10.1299722456441,11.2889618022649,10.8155908889655,10.1700472729574,12.4651645559716,12.7887995532808,13.8347505569236,14.3073336881433,14.6095715695911,15.1030764472413,15.5530977963541,16.6111482723189,16.7145533364918,15.8857981497946,15.9224270065194,15.4221631445059,15.6426661760194,16.0000333679212,15.3616026101374,16.3409521425836,17.1797237449065,17.0248359320547,17.7772952150238],"INDA^FMA_PE(LTMA,-10AY,0,AM,\"PORTAGG\",\"MEANR\")":[16.6533600367692,17.1484418296505,17.2040650304604,17.5042400824067,17.8316581907775,17.6018228981549,19.2437665399098,18.542872934879,19.8716776123964,20.9598106076453,20.9102953388545,20.6955042195641,20.3139236001319,20.0681246498634,21.0230279546586,21.2268399622369,20.3309525550897,20.7266747160464,20.0767124180513,20.3758112025245,19.3719867041447,19.1360638628317,18.9048505931408,18.9560684752411,18.9696774877353,19.054380605764,19.494488021289,19.6878712054475,19.7766676256144,19.5073932259282,18.6216145428573,18.9604812019634,19.3308873144039,20.4333526678025,20.5095130501864,20.3509479948644,20.4594462412499,20.3243000010053,20.6776663667051,20.8538776095696,21.2334940913362,21.4740248670526,21.6969936294441,22.0441440316891,23.0949575462336,21.7379853082338,21.5281926924535,21.4142390734778,21.1651940917115,21.3417229721849,21.28441398439,22.1263316730634,22.1623592900558,20.5930253117558,21.3870322819392,21.779984488953,21.6147994260265,21.3833351994898,21.7419668156881,21.6009735211505,21.307190913606,21.3767954254448,21.4107779310174,21.0406655572059,20.890585611885,21.7414433656516,22.779610463933,23.2428252314679,23.8106257280257,23.421718721896,20.4015111254541,20.6017636593915,21.1255226622784,22.8208596041515,24.4380671094617,25.475087807937,26.0500386027094,26.5672547346082,27.386640314589,32.6388456891991,33.9564406756956,32.8161051447999,30.7415176633419,29.9548237399432,29.3045978460472,29.217045915489,28.7942908096657,28.9749511827945,29.5916172459906,29.818151009229,29.169436305382,28.079795065904,29.6723028308094,27.4166485427359,26.3481623774035,26.1270601777075,25.15540289862,24.2286242247432,24.4004674997681,26.0701847004889,25.5679466668471,25.0511680380136,26.2637528025067,26.3912542365573,25.8033883888995,25.1294668114032,23.9208114697886,23.7434451277647,23.8119291740017,24.1146103856997,24.2540511926671,23.6354942998195,23.9728940399308,23.7098491079252,23.5424499497249,25.4291024362936,25.6764283977536,26.3874920337693,25.9784759542759,25.7311115769199,25.5699898286256],"DDR3512M-FDS^FG_PRICE(0)/MAX(FG_PRICE(0,-1AY))":0.917507758065823,"PASP-FDS^FG_PRICE(0)/MAX(FG_PRICE(0,-1AY))":0.671475409836066,"PLATI-FDS^FG_PRICE(0)/MAX(FG_PRICE(0,-1AY))":0.985212569316081,"W-FDS^FG_PRICE(0)/MAX(FG_PRICE(0,-1AY))":0.856626109832292,"COPP-FDS^FG_PRICE(0)/MAX(FG_PRICE(0,-1AY))":1.0,"TUR^FG_PRICE_MAVG(0,,,,60)":38.073082,"INDA^FG_PRICE_MAVG(0,,,,60)":51.675915,"EWY^FG_PRICE_MAVG(0,,,,60)":65.03767,"EPU^FG_PRICE_MAVG(0,,,,60)":39.392937,"ECH^FG_PRICE_MAVG(0,,,,60)":26.7865,"VNM^FG_TOTAL_RETURNC(0,-12AM)":10.652267,"UAE^PERCENT_CHANGE(FMA_EPS(+1,0,,,,\"PORTAGG\",\"MEAN\"),FMA_EPS(+1,-1AM,,,,\"PORTAGG\",\"MEAN\"))":5.65176143114053,"SET-BKK^FG_TOTAL_RETURNC(0,-1AM)":1.1514902,"MCHI^FG_TOTAL_RETURNC(0,-6AM)":12.411952,"GREK^P_PRICE(0)/P_PRICE_LOW_PR(0,,,,,,\"PRICE\",\"INTRA\",\"52W\")-1":0.39908254,"EZA^FMA_PCT_ABOVE_MAVG(200,0,,,,\"PORTAGG\")":66.6666666666667,"EWY^PERCENT_CHANGE(FMA_EPS(+1,0,,,,\"PORTAGG\",\"MEAN\"),FMA_EPS(+1,-3AM,,,,\"PORTAGG\",\"MEAN\"))":5.40866355878225,"EWT^FG_TOTAL_RETURNC(0,-3AM)":10.609674,"EPU^P_PRICE(0)/P_PRICE_HIGH_PR(0,,,,,,\"PRICE\",\"INTRA\",\"52W\")":0.99413884,"EPHE^FG_TOTAL_RETURNC(0,-12AM)":0.071144104,"EIDO^PERCENT_CHANGE(FMA_EPS(+1,0,,,,\"PORTAGG\",\"MEAN\"),FMA_EPS(+1,-1AM,,,,\"PORTAGG\",\"MEAN\"))":1.62195897350829,"CNYA^FG_TOTAL_RETURNC(0,-1AM)":4.172981,"VWO^P_PRICE(0)/P_PRICE_LOW_PR(0,,,,,,\"PRICE\",\"INTRA\",\"52W\")-1":0.1985048,"URTH^FMA_PCT_ABOVE_MAVG(200,0,,,,\"PORTAGG\")":76.1122518822724,"VWO^SIZE(FG_CONSTITUENTS)":4781,"TUR^FMA_COS_DOWN(\"EPS\",\"1M\",+1,NOW,,,\"PORTAGG\",\"MEANR\")":18.0,"GREK^FMA_COS_UP(\"EPS\",\"1M\",+1,NOW,,,\"PORTAGG\",\"MEANR\")":10.0,"EWM^SIZE(FG_CONSTITUENTS)":33,"ECH^FMA_COS_DOWN(\"EPS\",\"1M\",+1,NOW,,,\"PORTAGG\",\"MEANR\")":10.0,"EWY^FMA_RBICS_REV_CURRENT(30, LOC, \"PORTAGG\")":14.7627270982913,"MCHI^FG_ROE(0)":10.6623713686892,"TRYVN10Y-FDS^FG_YIELD_NAME":"Treasury - Vietnam Benchmark Bond 10Y","TRYPH10Y-FDS^FG_YIELD_NAME":"Philippines Benchmark Bond - 10 Year","REFTHREPO-FDS^(SUBARRAY(NOT_NA(NO_REPEAT_F(FG_YIELD(NOW,-10AY,D))),0,1)-SUBARRAY(NOT_NA(NO_REPEAT_F(FG_YIELD(NOW,-10AY,D))),1,1))*100":25.0,"REFZAREPO-FDS^FG_YIELD(NOW,,,0)":8.25,"REFMYON-FDS^PROPER_NAME(0,,,\"SECURITY\",\"NAME\")":"Malaysia Policy Rate - Overnight","REFCNRMB-FDS^(SUBARRAY(NOT_NA(NO_REPEAT_F(FG_YIELD(NOW,-10AY,D))),0,1)-SUBARRAY(NOT_NA(NO_REPEAT_F(FG_YIELD(NOW,-10AY,D))),1,1))*100":-9.99999999999996,"TRYCN10Y-FDS^PCTCHG(FG_YIELD(0,,,,\"YTM\"),FG_YIELD(-1AM,,,,\"YTM\"))":1.9520868,"TRYMY10Y-FDS^PCTCHG(FG_YIELD(0,,,,\"YTM\"),FG_YIELD(-1AM,,,,\"YTM\"))":-3.1159053,"TRYGR10Y-FDS^FG_YIELD_NAME":"Greece Benchmark Bond - 10 Year","CC_IN^IMF_IFS_RCPI_Q(0)":5.014141,"VWO^FG_FCF_YIELD_NTM(0)":5.35599074981756,"KSA^FMA_PE(NTMA,0,,,\"PORTAGG\",\"MEANR\")":17.0371127059869,"UAE^JULIAN(FMA_DIV_YLD(NTMA,NOW,NOW,M,\"PORTAGG\",\"MEANR\").DATES)":45412,"QAT^FMA_EVAL_EBITDA(NTMA,0,,,\"PORTAGG\",\"MEANR\")":9.66762463514304,"INDA^FMA_DIV_YLD(NTMA,NOW,NOW,M,\"PORTAGG\",\"MEANR\")":1.33445874329723,"EZA^FMA_PE(LTM,0,,,\"PORTAGG\",\"MEANR\")":11.8199449549233,"EWW^FMA_EVAL_EBIT(LTMA,NOW,NOW,M,\"PORTAGG\",\"MEANR\")":10.4011907861917,"EWM^FG_FCF_YIELD_NTM(0)":5.69309552521013,"EPOL^FMA_PE(NTMA,0,,,\"PORTAGG\",\"MEANR\")":9.00430569000537,"EIDO^JULIAN(FMA_DIV_YLD(NTMA,NOW,NOW,M,\"PORTAGG\",\"MEANR\").DATES)":45412,"EPHE^FMA_ROE(NTMA,-20AY,NOW,FY,\"PORTAGG\",\"MEANR\")":[null,null,null,null,null,null,14.7602970828313,15.1929773886247,13.700399154582,13.6976116734629,14.2196145027033,13.3322794237975,12.7182053290138,12.3434443766015,11.7069295115669,12.0539318308439,8.91575729801008,9.59945410063992,10.6731246326263,11.9407094450378],"KSA^FMA_ROE(NTMA,-20AY,NOW,FY,\"PORTAGG\",\"MEANR\")":[null,null,null,null,null,null,null,null,null,null,null,12.9007124779981,11.3294751772354,11.9967853551854,12.1701096511068,11.2305559842023,10.1469870541411,12.7997878070165,13.7729696634709,11.7570018927439],"TRYIN10Y-FDS^FG_YIELD(-10AY,0,Y,,\"YTM\")":[7.86,7.89,6.63,7.35,7.35,6.55,5.9,6.45,7.33,7.19],"CAGDPY@BR^EE_ACTUAL_ANNUAL(MED,0)":-1.41835074191142,"CC_MY^FG_COMPANY_NAME":"Malaysia","USDQAR^FG_COMPANY_NAME":"Qatari Rial per U.S. Dollar","USDBRL^FG_PRICE_CHANGE(0,-6AM)":4.4909716,"USDMYR^FG_PRICE_CHANGE(0,-1AY)":3.602612,"USDCLP^STD(FG_PRICE_CHANGE(0,-3AY,M))":4.3981640909495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POL^P_PRICE_RETURNS_PR('52W',2,-10AY,0,AM)":[16.2436,13.355314,13.44831,4.0216804,7.663119,-9.925175,-11.203176,-10.87985,-20.318491,-19.486666,-20.805412,-14.472026,-6.431651,-19.425547,-18.68239,-20.06008,-19.915146,-15.693784,-25.597292,-27.835173,-26.338047,-22.911919,-10.207051,-19.492233,-30.403149,-26.886797,-22.654062,-13.3760395,-17.210669,-18.794573,-12.095136,2.021706,21.899868,19.470156,16.894627,15.62283,33.953465,45.50177,52.210415,36.57409,52.93485,58.197,63.095116,51.01439,54.146862,31.762087,16.816282,23.584318,2.258706,-0.13257861,-9.300786,-7.015461,-13.512003,-15.378016,-13.818693,-10.727966,-16.876476,-17.099672,-8.147966,-8.454597,-8.838898,0.66725016,4.0299416,-9.454012,-5.4318905,-3.4941137,-2.004397,-6.6547213,-7.8453064,-10.136837,-41.04525,-35.62659,-32.04546,-22.928005,-23.153358,-5.5116596,-16.585482,-23.784328,-18.772394,-4.922676,-9.181899,-0.51300526,39.24613,39.54128,50.457775,27.150356,27.484535,19.240892,31.43637,54.621292,27.040028,3.9955497,16.899956,5.7674646,3.2526493,-4.219204,-24.350203,-30.69936,-37.80154,-34.65712,-45.326378,-51.88715,-31.91026,-24.842178,-24.95736,-20.569874,-21.893597,-6.5781174,15.744055,39.695526,60.90498,37.534214,43.004047,78.65765,51.02204,51.804806,27.490734,47.042393,61.706398,40.835785,50.26088],"INDA^FMA_DIV_YLD(NTMA,-10AY,0,AM,\"PORTAGG\",\"MEANR\")":[1.63608335057507,1.53988149503525,1.59165549793761,1.58827888687474,1.56913773012936,1.65213422279381,1.53562846469562,1.63328254090901,1.53956822496622,1.47432928871677,1.49240452032967,1.53819667528978,1.66225454829906,1.70966685882507,1.53796708356432,1.55422981868998,1.67816132442043,1.6454535073194,1.74480786296571,1.71777685282864,1.78421548997246,1.85065643987709,1.77023000906381,1.7131869153868,1.69031078811346,1.61554341079756,1.5490866485281,1.54348062509175,1.52569252940205,1.57586973435572,1.71862433194898,1.68222256828934,1.66087930252094,1.59829124108808,1.54784383746729,1.57415557460975,1.57278529602788,1.61644110059242,1.55886997148111,1.54384777927542,1.52388454244889,1.51594448756869,1.53121236865849,1.52984241938646,1.46791867901483,1.56758747456767,1.59748974882745,1.60508220901869,1.62972938222924,1.58954370341498,1.5853263479927,1.50643174536114,1.51613430765717,1.67608874824898,1.64932615925373,1.6308582278437,1.64742112017421,1.67045991250576,1.58686666774347,1.59959974385303,1.72043821020273,1.70373145755856,1.73432105736509,1.81128950847006,1.83811181018561,1.80272444325557,1.76016575873563,1.66369888150312,1.63652148049205,1.65321535442251,2.24431647549721,2.05036328966822,1.94282919060752,1.69778527760271,1.56823979040017,1.5261025003629,1.5216558631773,1.52136536290752,1.45683897682061,1.3532257795648,1.32077414926023,1.31636374267373,1.37432408868507,1.37984872090503,1.41100001145354,1.39857055189625,1.38865475894707,1.33894792881733,1.27395563812363,1.27201027709824,1.33691354098998,1.39313315633617,1.31059071133936,1.44596887881568,1.45624500728856,1.45303128199067,1.65754583317307,1.7334328309782,1.62980741720989,1.45159747580533,1.50865745607794,1.53472223015696,1.48694732788565,1.47219130779153,1.50044693775462,1.53944368284634,1.63292204075424,1.60540063294517,1.60657878420824,1.52835102373413,1.46109972171309,1.50982157388974,1.48165162572981,1.48743391438871,1.50030149475235,1.38468615202401,1.38156973522495,1.34841800311889,1.36864223831358,1.35825381445016,1.36534891611415],"CNYA^FMA_PE(NTMA,-10AY,0,AM,\"PORTAGG\",\"MEANR\")":[null,null,null,null,null,null,null,null,null,null,null,null,null,null,null,null,null,null,null,null,null,null,null,null,null,null,13.9265467426376,14.0801169532914,13.5623847013505,13.571444517612,14.1115046897736,13.4695228843264,13.1423107479542,13.0546129871036,13.2259543670698,13.448100924659,13.2928233117566,13.8167507807045,13.9683620446932,13.9385416012744,14.3153889089894,14.3433376571127,14.6994706423242,13.7558664480502,14.2605774528333,13.1143327651753,13.2436835690412,12.2228578130803,11.8676725456186,11.6584569354922,10.5150157805162,9.71449696073343,9.8676939436941,9.49070251925676,9.99064321825092,9.90951377481592,9.76113213887593,10.4598881089712,11.3933597621755,12.348386280901,10.9778770257638,11.3520026199023,11.5528796967664,11.2678838894478,11.8046006315095,11.769533076293,11.4725170040639,12.6016652875035,12.9020584914627,12.4759166739192,11.6598747895315,12.4502700806043,13.1349075184932,13.7892141426702,15.5474247235553,16.2136218758109,15.8678050276939,16.172778486198,16.0692757246638,16.6246764768603,17.9575304388759,19.000988530289,16.2845410866629,15.7195060740412,16.3223668842157,16.2693577801738,16.0326278885455,15.1506736445148,15.3326887551909,15.428753488738,15.2191470375685,15.4828243832321,14.5057323063063,13.9007137230885,12.7922218091774,12.6374806318744,12.4915442273589,13.3180506474315,13.0537179485119,12.9250816441975,12.0341359892567,11.707509197271,11.8335639599913,12.0845050287444,12.5165534894323,12.1787946484524,11.7486685642402,12.5091491897402,12.0424285049345,12.2175491998688,11.8349237835773,11.8236616293151,11.7532650780688,11.4086477840516,11.6253565179978,11.1649897114809,10.6080941061496,11.0461066506235,11.7482151079895,12.2232122633583,12.8392272600373],"WL-FDS^FG_PRICE_CHANGE(0,-6AM)":-27.4097203366821,"CPALM-FDS^FG_PRICE_MAVG(0,,,,30)":4062.9666,"FC0000QA^FG_PRICE(0)":98.90342,"FC0000TW^FG_PRICE(0)":355.9557,"VNM^FG_PRICE_MAVG(0,,,,30)":12.567166,"EWZ^FG_PRICE_MAVG(0,,,,60)":32.046833,"VNM^P_PRICE(0)/P_PRICE_HIGH_PR(0,,,,,,\"PRICE\",\"INTRA\",\"52W\")":0.82774043,"QAT^P_PRICE(0)/P_PRICE_LOW_PR(0,,,,,,\"PRICE\",\"INTRA\",\"52W\")-1":0.11813545,"EZA^FG_TOTAL_RETURNC(0,-12AM)":14.394975,"EWW^FMA_PCT_ABOVE_MAVG(200,0,,,,\"PORTAGG\")":68.1818181818182,"EPOL^PERCENT_CHANGE(FMA_EPS(+1,0,,,,\"PORTAGG\",\"MEAN\"),FMA_EPS(+1,-1AM,,,,\"PORTAGG\",\"MEAN\"))":4.26687081162014,"EIDO^FMA_PCT_ABOVE_MAVG(200,0,,,,\"PORTAGG\")":27.6315789473684,"VGK^P_PRICE(0)/P_PRICE_LOW_PR(0,,,,,,\"PRICE\",\"INTRA\",\"52W\")-1":0.27297485,"KSA^FMA_COS_DOWN(\"EPS\",\"1M\",+1,NOW,,,\"PORTAGG\",\"MEANR\")":38.0,"EWW^SIZE(FG_CONSTITUENTS)":45,"GREK^FMA_RBICS_REV_CURRENT(30, LOC, \"PORTAGG\")":43.9900799001438,"TRYCN10Y-FDS^FG_YIELD_NAME":"Treasury - China Benchmark Bond 10Y","REFKRBASE-FDS^FG_YIELD(NOW,,,0)":3.5,"TRYTR7Y-FDS^PCTCHG(FG_YIELD(0,,,,\"YTM\"),FG_YIELD(-3AM,,,,\"YTM\"))":9.420955,"CC_ZA^IMF_IFS_RCPI_Q(0)":null,"VNM^FG_FCF_YIELD_NTM(0)":-1.47622804389876,"MCHI^FG_FCF_YIELD_NTM(0)":6.41441066146015,"EWY^FG_FCF_YIELD_NTM(0)":5.10220550542043,"EPOL^FG_FCF_YIELD_NTM(0)":null,"EIDO^FMA_PE(LTM,0,,,\"PORTAGG\",\"MEANR\")":14.7526174830211,"KSA^FG_COMPANY_NAME":"iShares MSCI Saudi Arabia ETF","EPOL^FG_COMPANY_NAME":"iShares MSCI Poland ETF"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TRYTR7Y-FDS^FG_YIELD(-10AY,0,Y,,\"YTM\")":[7.979133,10.679033,11.110786,11.586128,15.896213,12.034795,12.534946,23.870693,7.323803,21.984322],"CAGDPY@AE^EE_ACTUAL_ANNUAL(MED,+1)":8.85,"CAGDPY@CL^EE_ACTUAL_ANNUAL(MED,0)":-3.68653581083686,"USDVND^FG_PRICE_CHANGE(0,-3AM)":3.746438,"USDTRY^FG_PRICE(0)":32.212,"USDEUR^STD(FG_PRICE_CHANGE(0,-1AY,AM))":1.93362295760013,"USDMXN^FG_PRICE_CHANGE(0,-1AM)":-2.05459,"USDPLN^FG_COMPANY_NAME":"Polish Zloty per U.S. Dollar"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2,11.3918613623253,11.0560462161177],"EWW^FG_TOTAL_RETURNC(-10AY,0,AM)":[2.8681636,0.56962967,4.004264,1.4090538,1.0491967,-7.815349,0.28920174,-12.8823395,2.2499561,1.7534852,-2.9058933,3.7062764,2.130878,-3.4006894,-1.8049657,-5.128211,-1.1031389,2.5283575,-2.9193103,-2.6522279,-12.792653,6.6309333,10.699331,-0.71873665,-3.219664,-4.1535435,5.2408457,4.7383904,-11.837888,7.3551416,-11.949814,0.36190748,-3.890431,7.703185,9.514427,3.4351945,-0.50203204,5.686009,6.1912537,-1.7132878,-0.2845943,-5.779523,-4.84665,-0.5173087,5.5538297,-0.26800036,-3.205371,7.396388,-14.494091,-2.6992023,13.746273,-1.5612602,2.1682382,-3.419137,-15.808749,-4.1566014,14.748371,-2.8831184,-1.4386892,9.314179,-6.252652,-0.15347004,-0.04621148,-9.570038,11.988759,1.4380217,0.5850673,3.231001,5.031717,-0.6248653,-34.206665,-10.130614,2.4459481,14.411116,-4.4930162,10.203433,-2.1344066,3.919828,15.513336,7.6622844,2.6142597,-3.7994564,4.323435,4.3682814,2.0819902,0.14783144,2.5179863,2.1671772,0.40403605,0.76458454,-4.1333914,3.148687,4.9969196,-1.5408635,1.941359,2.3319125,-3.3421934,-8.619481,-0.78585744,5.9185863,-4.5284567,0.6309867,15.286482,-4.9566927,13.87434,3.5190105,-6.747526,10.496426,3.3653855,3.5677075,-0.3432095,-3.6474645,-2.6645005,-7.6614914,12.237894,9.051371,-4.575348,5.767727,-0.5200684,-3.0321121,6.223047],"DUMMY^ECON_EXPR_DATA('FDS_ECON[PMIDMMANHE]',,,M)":48.59645,"TRY10Y-FDS^FG_YIELD(-10AY,0,Y,,\"YTM\")":[null,null,null,null,null,null,null,null,null,null],"CC_QA^FG_COMPANY_NAME":"Qatar","USDAED^FG_PRICE_CHANGE(0,-1AY)":0.023150444,"USDINR^FG_PRICE_CHANGE(0,-6AM)":0.07505417,"USDZAR^FG_PRICE(0)":18.165,"USDMYR^FG_PRICE_CHANGE(0,-3AM)":-1.9454002,"USDCLP^STD(FG_PRICE_CHANGE(0,-1AY,AM))":4.58719677371837,"CNYA^P_PRICE_RETURNS_PR('52W',2,-10AY,0,AM)":[null,null,null,null,null,null,null,null,null,null,null,null,null,null,null,null,null,null,null,null,null,null,null,null,null,null,null,null,null,null,null,null,null,null,null,null,null,11.110234,9.246087,9.384096,20.715069,19.916296,22.043097,22.999096,35.50489,28.22832,24.673319,18.892456,22.487032,13.500118,-2.8651178,-12.518507,-18.725513,-22.33463,-21.136486,-22.049492,-26.30887,-18.889124,-10.825032,3.233099,-11.751211,-8.163899,7.7444315,12.371456,18.770672,25.43924,19.913662,28.581917,32.043922,15.600861,0.16311407,-7.337892,6.8887115,14.328587,26.631142,38.693726,31.694054,35.871685,40.274883,39.195408,43.745388,68.183426,48.123825,46.286797,51.392532,42.514206,24.12585,11.969078,15.17086,13.769221,9.35204,7.251513,-6.86363,-17.142445,-9.2728615,-9.434313,-22.559612,-14.229226,-18.154394,-13.507313,-22.862207,-27.527588,-27.588331,-26.6124,-15.851909,-17.134916,-12.855757,-6.1256704,-3.5963058,-12.631721,-14.098149,-16.79724,-12.048942,-9.089786,-8.5288105,-16.652573,-26.686977,-20.162857,-13.144695,-17.470396,-8.156037],"EWT^FMA_DIV_YLD(NTMA,-10AY,0,AM,\"PORTAGG\",\"MEANR\")":[3.27451037350381,3.17350303766677,3.14747324269636,3.27078527383513,3.33028754204516,3.68277485349182,3.47658144727451,3.56182352991222,3.54842433282164,3.41718406445249,3.46737360245412,3.60760214710347,3.69679931926185,3.88361626388884,4.00782296413407,4.34940870719729,4.21546377340113,4.11794385350482,4.16931998533554,4.18185278924968,4.61372359480547,4.33960422950301,4.10609970504219,4.23596329723292,4.53651582525409,4.22534343262884,4.07893536857955,4.03152368011055,4.19155473854849,4.04130531078516,4.2333548805781,4.14792243247906,4.19823625389352,4.0709110149792,4.081339718058,4.15759203812059,4.07141147377918,4.04703869152097,3.97411660227685,4.02865137125786,4.04738715207564,4.00201703621677,4.05183231669755,4.20410831326901,4.11138552052059,4.31142778466364,4.10588545072384,4.22886773750061,4.35859337946305,4.31209690731126,4.49122966719835,4.49279565856616,4.45285295972149,4.90268507349995,4.87095826999278,4.90507077197563,4.77720406653328,4.56685304605726,4.37978015708902,4.11786155286727,4.49311057374746,4.46761651789758,4.30691848283121,4.47766287434203,4.23574312922193,4.15417537037336,4.06187080908234,3.9273131405577,3.97811883572267,4.03770598362197,4.98068844213863,4.2374837419614,4.1431714273461,3.91926364401424,3.72937629538242,3.62175283484222,3.81052478868451,3.87100894232197,3.7719897697847,3.68631689940267,3.44840294164254,3.41189548609201,3.62519627834215,3.60967635621863,4.44757568176604,3.98753653594703,4.00975075136914,4.41081253475828,4.27789283235531,4.46647678181031,4.23019586230513,4.20476559602819,4.19615512815957,4.2776608553713,4.54301858842788,4.60924668661018,4.88638208738639,4.96151960969603,5.30161255564981,4.87527195455611,5.06527262631912,5.42682008789803,4.48479538670732,4.44528937884041,4.22491321643214,4.01783462636025,3.98843856871009,3.86182907685501,3.7049079284139,3.43802599387586,3.39118555212519,3.58978177651377,3.54439836098817,3.57786779643752,3.46264095453592,3.35819395940467,3.47364265389367,3.30475795248413,3.14734360373477,3.16857591538559,3.05809981393597],"EZA^FMA_PE(NTMA,-10AY,0,AM,\"PORTAGG\",\"MEANR\")":[14.3152995254812,14.7068260591884,15.0442207428535,15.0707557707835,14.905010730149,14.1467671411264,15.297432351424,14.6005507680287,15.9447223741145,16.9144058488948,16.5268225880276,17.5328329731406,17.0590238312103,15.7739532076011,16.4518375356984,15.2676862967035,15.4860624181661,16.0532905976357,15.3466187026722,14.4777467333424,12.8225970814441,14.3135616583845,14.9299785874805,15.2258759882963,14.0878597915004,14.450268925122,15.2747262491625,15.666597586474,14.7711168732811,14.3430456696417,14.0961558939201,13.9818903557459,15.0565131375559,15.4141570739356,16.1972505903599,16.1655237857608,16.2176806884877,14.8929044470493,15.6481386650486,15.7779742746894,15.0647283278712,15.5061576796648,15.9034733345906,14.2931521216478,15.3137894365964,15.2644364681587,15.8367840354714,15.2156536215852,14.8166145403844,14.3080690614834,13.8186812174003,13.11048765822,12.9455798620769,12.0636318229901,12.3951154636591,12.363771557477,12.9764247107365,12.8299629799796,12.896717248479,13.7375261164347,13.0136436918097,13.0724730447838,12.9467279386443,11.8312087547538,12.084778005503,11.8052008922839,11.8075530282815,12.2410348783714,12.3880994377403,12.0047727980655,8.18032977917377,9.58132035030143,10.2377316353903,11.2829043310727,11.8216490552858,11.3248173757101,10.791516788951,10.3503772636265,10.3946908142923,10.1006796964735,9.88346688855055,10.3692750195182,10.0693503582994,10.0238365084778,9.52635307012909,9.53124371275253,9.35801533578387,9.34936055417882,8.82285166451449,9.56172397793674,9.76434252539595,9.57805497494657,9.95040773161897,10.1040268490495,10.0469920196603,9.40007264055272,8.92906496512197,8.29502985535376,8.46289929138197,8.98476069190659,8.12342824945376,8.32100745122686,8.96369068066258,8.78197818299889,9.60265768875686,9.07852900503553,8.4150821246218,9.24257191963657,8.91926338403603,9.43159207433314,9.94359590538043,9.53907748930688,9.56612383244161,9.46577446089063,9.704809279104,9.99643247554733,9.15079830129017,9.40781891310696,9.3053954887365,9.07718017735805,9.85665829646926],"QAT^FMA_PE(LTMA,-10AY,0,AM,\"PORTAGG\",\"MEANR\")":[null,null,null,null,null,null,null,null,14.6141315995338,15.1650288022202,14.8710925887465,14.7892368614645,14.8946814968041,14.5137604832339,14.653096465998,14.3614963984386,14.0088551427552,14.1061640805469,12.9232557879298,10.9214981657588,10.7510548049412,12.0820333491149,12.1224943634525,12.1864039631499,12.1381036120874,12.1808022399454,12.5541606896464,13.5462394761621,13.1588262795294,13.4337730423604,13.0465341364158,13.9200594528582,15.018138108804,14.9374596427881,14.7438808633744,14.6590459602209,14.6442363876924,14.1817098844272,14.1266125103867,13.9575971577071,12.9890207760963,12.7085171422985,12.3994315317129,13.0776665115906,13.8980052076675,13.4653287366503,12.8107301753772,12.72530247208,12.5839059007346,12.5897038228041,12.6110012911499,12.8103223924326,13.1119041342259,13.3689613420999,13.7369403724251,14.2493426277518,14.7753832521588,13.388312346201,13.544578904574,13.6140106577865,13.3132047174875,13.6591094002523,13.8822499983092,13.1160895784103,13.993773763363,14.2404569452577,14.1964632110824,14.4786797350685,15.3983305448433,14.0636917842066,13.5692241907018,13.6508831962907,14.2168559573273,14.771822015543,15.5187134613235,16.1396993489139,16.0853866275543,16.7459075798021,17.4357119840763,17.7476087528788,17.943869410739,16.6027267047548,16.7571720976118,16.6435323451634,16.397325687083,16.0120436996564,15.5395206151795,15.5322764461378,15.3558695241333,15.5322388600527,15.619268834654,14.91549823655,15.3757734016575,16.0718572770396,16.2386989180039,16.1101098252416,15.4715816629147,14.8549474964332,14.4856850202913,15.7726916503052,14.8805910269148,14.0367357177651,13.807903599361,12.3255809623659,11.9535096487411,11.9734780614079,11.6604184399478,11.6191157531861,11.8304222117298,11.8182812115295,11.8155623847155,12.0330148992217,11.7043006503464,11.3923249978722,11.6810935392465,11.2475613164996,11.6937602562448,11.4621258239406,11.4573507095856,11.2434775779593,11.0620484583902],"FC0000PH^FG_PRICE(0)":315.42505,"KSA^FG_PRICE_MAVG(0,,,,30)":43.337334,"QAT^FG_PRICE_MAVG(0,,,,200)":17.533298,"EZA^FG_PRICE_MAVG(0,,,,30)":40.676666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CNYA^FMA_ROE(NTMA,-20AY,NOW,FY,\"PORTAGG\",\"MEANR\")":[null,null,null,null,null,null,null,null,null,null,null,null,12.0357109832906,13.2280587166858,12.9587909941324,13.4756717158229,12.9923016395817,13.7666448364251,13.371263046547,12.0217247382709],"TRYDE10Y-FDS^FG_YIELD(-10AY,0,Y,,\"YTM\")":[0.5475,0.636,0.22,0.47,0.239,-0.189,-0.575,-0.181,2.534,2.004],"CAGDPY@TH^EE_ACTUAL_ANNUAL(MED,0)":1.19750030313238,"CAGDPY@MY^EE_ACTUAL_ANNUAL(MED,0)":1.54712272286418,"USDSAR^FG_PRICE_CHANGE(0,-3AM)":0.002670288,"USDQAR^STD(FG_PRICE_CHANGE(0,-3AY,M))":0.010855940593524,"USDMXN^STD(FG_PRICE_CHANGE(0,-1AY,AM))":2.44780312892446,"USDPLN^FG_PRICE(0)":3.9178,"UAE^P_PRICE_RETURNS_PR('52W',2,-10AY,0,AM)":[null,null,null,null,null,null,null,null,null,null,null,null,-16.557991,-6.9266914999999996,-10.642302,-15.601004,-25.177109,-9.460831,-27.612513,-5.8410645,-23.244493,-19.499535,-2.600509,-10.341245,-19.630968,-17.01889,-11.140203,-6.3284397,-2.1680295,-9.029568,5.805373,17.464233,25.297297,19.898092,4.0703535,0.89895725,8.538734,11.503326,5.725622,3.8100123,8.413612,15.331018,11.400986,2.0855665,7.4249864,1.7984748,2.6818156,2.0836115,-2.0607948,-1.5161157,-7.285726,-5.174285,-10.64105,-12.843114,-5.040222,-11.274475,-17.776447,-14.500439,-9.688961,-4.353893,-9.786898,-14.795006,-7.187009,-7.968754,-3.153187,0.29587746,-4.221952,0.52375793,1.507926,-3.9087534,-37.117706,-33.21693,-24.783218,-18.839949,-23.336155,-17.196602,-18.571932,-19.344627,-15.203613,-4.544699,-1.5283704,8.362222,63.60823,44.609116,51.256096,46.090973,43.132053,41.658283,43.349503,42.20935,53.835262,47.97444,34.209476,36.262238,43.1818,48.345398,30.506695,15.618968,14.7086735,19.763517,11.526072,7.715857,-2.3623466,-8.963328,-5.3403797,-9.8035755,-23.341846,-19.97075,-14.872545,-6.0257616,0.8801222,-9.429634,-1.5922189,-2.276194,-1.0112286,0.17586946,2.8464437,3.670156,9.364533,1.7400146,1.4183521],"EPHE^FG_TOTAL_RETURNC(-10AY,0,AM)":[3.825903,-3.4445941,2.4761915,3.0171275,1.3192654,-2.4739623,2.6168227,-2.1280289,7.1980834,4.003978,-1.3629854,1.5757561,-0.21479726,-6.2903643,0.010216236,-6.3398304,-2.0279586,1.7062902,-6.958193,-0.70943236,-10.065389,10.332227,9.635651,0.08239746,2.6893497,3.4740806,4.609561,-1.362735,-7.586032,-4.022831,-5.352598,-4.548168,6.2271476,-0.4143238,2.9123306,4.7068954,-0.110304356,2.2363305,-2.2816777,-1.6079783,3.3248663,3.4087777,-2.1360695,1.5629172,4.633403,-5.6077123,-4.704303,-5.1057873,-1.6646802,-5.0483704,-0.689739,2.8323174,-3.7558734,-4.1951237,3.6659956,3.5690784,8.607388,-0.37868023,-1.2280762,2.7827144,-6.4804134,6.2120676,6.2189817,-8.026391,2.6300073,1.0192156,1.4413357,-3.151524,-0.7635772,-5.0310793,-33.437202,15.402615,-3.286004,15.6627655,-1.5687704,2.3721337,-3.2223046,-0.4863441,19.323301,4.070604,0.06067753,-5.6701,-4.9180326,0.27045012,-2.4612248,8.649481,-6.854576,-1.2379646,6.023681,6.436777,0.86392164,-0.00069737434,-2.3334384,2.8293014,-6.3589096,-2.611816,-4.592693,-6.678957,-5.5999994,11.380148,-7.028985,-10.093534,9.0593815,2.7011156,11.916804,-3.8040638,-5.5615783,-0.34416914,1.4198065,-1.6629636,5.062306,-7.746482,-3.0132592,2.6097775,0.6863117,3.1275034,2.9379606,4.8743367,-0.5809784,-9.203792,4.263878],"DDR3512M-FDS^FG_PRICE_CHANGE(0,-6AM)":-6.8781177028952,"PASP-FDS^FG_PRICE_CHANGE(0,-1AM)":-1.06280193236715,"PLATI-FDS^FG_PRICE(0)":1066.0,"BRENT-FDS^FG_PRICE(0)/MAX(FG_PRICE(0,-1AY))":0.870614479821537,"TIOS-FDS^FG_PRICE_CHANGE(0,-6AM)":-9.38348196975571,"FC0000TR^FG_PRICE(0)":266.88428,"FC0000IN^FG_PRICE(0)":1334.1292,"VNM^P_PRICE(0)/P_PRICE_LOW_PR(0,,,,,,\"PRICE\",\"INTRA\",\"52W\")-1":0.1251086,"TUR^P_PRICE(0)/P_PRICE_LOW_PR(0,,,,,,\"PRICE\",\"INTRA\",\"52W\")-1":0.5628396,"TRYCN10Y-FDS^FG_YIELD(-10AY,0,Y,,\"YTM\")":[3.653331,2.901145,3.070911,3.93859,3.259862,3.197311,3.1948,2.7893,2.855,2.574],"CC_CN^FG_COMPANY_NAME":"China","USDAED^FG_PRICE(0)":3.67305,"USDINR^FG_PRICE_CHANGE(0,-3AM)":0.38546324,"USDZAR^FG_COMPANY_NAME":"South African Rand per U.S. Dollar","USDMYR^FG_PRICE_CHANGE(0,-1AM)":-2.170515,"USDCLP^FG_PRICE_CHANGE(0,-6AM)":0.91876984,"ECH^JULIAN(P_PRICE_RETURNS_PR('52W',2,-10AY,0,AM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9],"EWM^FMA_DIV_YLD(NTMA,-10AY,0,AM,\"PORTAGG\",\"MEANR\")":[3.08975582904606,3.11700188787411,3.14344976362006,3.15705232672311,3.20836509578659,3.32039955973404,3.26246862506412,3.47155163231169,3.33722156553257,3.20282630823791,3.23507795826355,3.11955202298514,3.15154987822708,3.25603298097676,3.26838939866335,3.58609517816946,3.31329738622115,3.23668756770102,3.32982428443556,3.29725102697956,3.3660149057184,3.21953829989925,3.09274898380658,3.03623243482496,3.2221354250034,3.11021324790033,2.99660532647802,2.93541435982738,2.97779915014239,2.96730366179168,3.04371075288446,3.01651711946476,3.01501653500983,2.97325093281369,2.94845784079571,3.0090981906991,2.95431204860151,2.99392649609923,3.05780978894476,3.03411233099598,3.00854108876595,3.09978038120055,3.27652337705327,3.22212066934638,3.1214136602186,3.12739410808487,3.20470058384159,3.16206297453322,3.21472478976125,3.24292158621641,3.29659885487704,3.21645893118106,3.19093244817253,3.34779512391801,3.37207316241075,3.38474903183132,3.27743589729165,3.27511562896835,3.31878745704384,3.43188644109506,3.48138682310234,3.5033669986841,3.44858727492028,3.50213784290222,3.50024080651192,3.55145190453496,3.48273698220857,3.50784072561661,3.4776179405806,3.59990034538297,4.41037693235813,3.79158809559411,3.66711758374272,3.09545317369236,3.01159806566556,3.15757772754221,3.2970213774066,3.28114612562174,3.36184896481643,3.47435047531204,3.66358299940714,3.83348660220137,3.96010350019931,3.97056600076104,4.04029852067298,4.11632556123011,4.23565787967684,4.1968257279419,4.0275398182279,3.88035567174795,3.97374459658023,3.8899839430961,3.74556971083897,3.72690395942051,3.7819948595861,3.80985888593176,3.99600096521648,4.18764858043459,4.25355771430747,4.010105595883,4.20075833309293,4.45937033443325,4.25389197262057,4.21580120914529,4.17458285199584,4.26347902490129,4.48792096505664,4.38495116885178,4.41036349024587,4.41759034542153,4.37968579337373,4.26939724287762,4.26129146379673,4.29597066853214,4.26794204992551,4.27584633293679,4.28088700448787,4.16927208106755,4.13014433335161,4.18099474204557,4.05035111599232],"EWZ^FMA_PE(NTMA,-10AY,0,AM,\"PORTAGG\",\"MEANR\")":[11.1638213842764,11.4010505641766,11.5100127230841,11.8387278821751,12.264742875276,11.6847800743585,11.0308248373294,10.8261980208713,11.2817943601753,11.7550782549342,12.4004985812571,13.7559699442375,14.5484417833067,13.2214306883057,12.7887925747973,11.2401592726768,11.5027244986789,11.1263738571113,11.0414814143367,10.8811807320387,9.53080731471604,10.7744600027283,13.382619174677,14.0443258543729,12.5567599174135,12.0772424381355,13.4600570000753,14.1631981007112,13.4885449637939,14.5237595469976,13.4920426032077,12.4236942129327,13.3171014443115,13.7827284601621,12.7093886976668,12.5439510649245,13.0552342459051,11.7907034186402,12.3106368805417,12.9211507340073,14.1526816089841,13.9900472080732,13.155124467107,12.9313930904487,13.8311948424194,13.5797682108525,12.8870740926295,12.6297651431714,12.0603521928189,10.4228863614523,11.0485772677893,10.7360885536659,10.4741150452,11.3031513804754,11.6392221047282,11.3566108442462,12.9412648703794,12.83136675503,12.6248048795947,11.305569846956,11.1329483851999,12.1285528227168,12.6684360237375,12.423339540253,12.9549476567311,13.0425980219668,13.3512734122905,13.874222810256,14.6244587431164,14.056878588223,10.2756453145724,12.335822707093,14.568484770632,18.0695348662431,26.9138608986019,24.1825842947956,19.588003320251,16.4162823650213,14.7789302108676,13.5071087896455,12.0576944610906,11.1284747117317,9.64723947271089,9.27428223852699,9.02758576729739,9.31439954017474,8.76889383352089,7.9040515295015,7.51104880634451,8.05271166736082,7.29125973074089,7.89936918641102,7.85599201154411,8.07677861609513,7.68132334561464,7.40757696065098,6.56353968612912,6.02776601838445,5.85255967149964,6.49555155609532,6.38882373093657,6.86783258944609,6.78900538782197,6.48329710846852,7.06866198035583,7.09568023086826,6.47415484725979,6.88165203799592,7.10812397796271,7.83158860810868,7.87743115624362,7.80499862467967,7.97463309476723,7.52032540438233,7.91431106215565,7.82368341595896,7.60923726598806,7.89619016598276,7.70493018041426,7.52744557197073,7.57326528214669],"KSA^FG_PRICE(0)":42.55,"QAT^FG_PRICE_MAVG(0,,,,60)":17.595284,"EZA^FG_PRICE(0)":43.89,"EWM^FG_PRICE_MAVG(0,,,,60)":22.072166,"EIDO^FG_PRICE(0)":21.3,"TUR^P_PRICE(0)/P_PRICE_HIGH_PR(0,,,,,,\"PRICE\",\"INTRA\",\"52W\")":0.9956161,"QAT^P_PRICE(0)/P_PRICE_HIGH_PR(0,,,,,,\"PRICE\",\"INTRA\",\"52W\")":0.89803165,"INDA^P_PRICE(0)/P_PRICE_HIGH_PR(0,,,,,,\"PRICE\",\"INTRA\",\"52W\")":0.99830383,"EZA^P_PRICE(0)/P_PRICE_HIGH_PR(0,,,,,,\"PRICE\",\"INTRA\",\"52W\")":0.97479177,"EWY^P_PRICE(0)/P_PRICE_HIGH_PR(0,,,,,,\"PRICE\",\"INTRA\",\"52W\")":0.9598241,"EWT^P_PRICE(0)/P_PRICE_HIGH_PR(0,,,,,,\"PRICE\",\"INTRA\",\"52W\")":0.9927946,"EZA^SIZE(FG_CONSTITUENTS)":33,"EPU^SIZE(FG_CONSTITUENTS)":26,"KSA^FMA_RBICS_REV_CURRENT(30, LOC, \"PORTAGG\")":43.1872602787838,"EIDO^FMA_RBICS_REV_CURRENT(30, LOC, \"PORTAGG\")":53.5759954914933,"EPU^FG_ROE(0)":9.39114442570014,"TRYMX10Y-FDS^FG_YIELD_NAME":"Treasury - Mexico Benchmark Bond 10Y","REFTR1WREPO-FDS^(SUBARRAY(NOT_NA(NO_REPEAT_F(FG_YIELD(NOW,-10AY,D))),0,1)-SUBARRAY(NOT_NA(NO_REPEAT_F(FG_YIELD(NOW,-10AY,D))),1,1))*100":500.0,"VWO^FG_PE_NTM(0,,,90,0)":12.7459216412636,"VNM^FMA_EVAL_EBITDA(NTMA,0,,,\"PORTAGG\",\"MEANR\")":9.85851335915352,"TUR^FMA_PE(LTM,0,,,\"PORTAGG\",\"MEANR\")":7.96680904919787,"ECH^FG_FCF_YIELD_NTM(0)":9.02720611414825,"CNYA^FG_COMPANY_NAME":"iShares MSCI China A ETF","UAE^FMA_ROE(NTMA,-20AY,NOW,FY,\"PORTAGG\",\"MEANR\")":[null,null,null,null,null,null,null,null,null,null,11.0777984350957,12.3046871114493,11.0383578639711,12.0257898837902,10.3907544258318,8.128455158546,6.76201762780836,11.234942553465,12.9338493595798,13.2251182354264],"EWM^JULIAN(FMA_ROE(NTMA,-20AY,NOW,FY,\"PORTAGG\",\"MEANR\").DATES)":[38352,38716,39080,39447,39813,40178,40543,40907,41274,41639,42004,42369,42734,43098,43465,43830,44196,44561,44925,45289],"TRYKR10Y-FDS^FG_YIELD(-10AY,0,Y,,\"YTM\")":[2.6272,2.0852,2.0916,2.4797,1.9804,1.6728,1.7238,2.2417,3.6906,3.1928],"CAGDPY@QA^EE_ACTUAL_ANNUAL(MED,+1)":15.55,"CAGDPY@PE^EE_ACTUAL_ANNUAL(MED,+1)":-0.45,"USDSAR^FG_PRICE_CHANGE(0,-1AM)":-0.018662214,"USDQAR^STD(FG_PRICE_CHANGE(0,-1AY,AM))":0.00761764787174341,"USDMXN^FG_PRICE_CHANGE(0,-6AM)":-3.4828246,"USDPHP^STD(FG_PRICE_CHANGE(0,-3AY,M))":1.79675386057915,"TUR^P_PRICE_RETURNS_PR('52W',2,-10AY,0,AM)":[-27.803928,-11.590994,-5.1993313,-6.472492,-3.9919615,-13.806337,-0.9690404,1.1380672,25.65378,16.246723,6.0563087,-10.767567,-4.04706,-16.996628,-16.17617,-23.406708,-28.204382,-15.89877,-20.367193,-27.760416,-37.11391,-27.222878,-3.7429273,1.9002914,-22.253168,-11.526084,-7.470286,2.5811553,5.4715037,-6.956667,-20.151775,-10.48106,-3.8302243,1.1419535,-12.337875,-17.385227,4.1130304,10.348129,7.9956174,12.4105215,23.199009,16.853273,24.003458,28.494585,40.484535,31.068539,19.923866,9.359503,-13.355959,-27.81555,-34.945644,-49.54621,-51.218647,-37.049847,-34.29631,-38.812344,-38.146442,-35.29703,-34.765507,-33.8093,-35.53647,-18.72157,-6.3429356,19.133282,22.847343,-3.7100196,7.248223,15.244794,15.164447,3.0992985,-25.57276,-15.3873625,-1.2775302,1.0330081,-3.9778411,-16.567017,-20.142239,-11.311478,-14.363205,-7.331753,-4.903519,8.598412,44.81604,23.425175,18.830097,1.0974407,-7.337153,18.609058,14.418888,7.006514,2.1943688,-27.646996,-24.272902,-30.23253,-27.08149,0.6042838,-10.570502,-9.190816,-12.325954,-4.0748177,10.639524,35.15054,40.1286,82.112,78.878716,75.5319,83.974266,52.097286,53.353153,60.52512,82.18517,73.5234,63.769985,42.93426,22.881817,3.8344502,-1.0057867,18.232166,5.025208,16.116058,47.153175],"EIDO^FG_TOTAL_RETURNC(-10AY,0,AM)":[4.340148,-9.130871,6.1063886,2.198577,-3.2616258,-2.9770434,1.219964,-4.907787,3.0046225,2.9169798,-2.6889503,2.9873013,-5.438721,-7.898772,-1.6776085,-10.982407,-7.8554153,11.035562,-2.6377738,-0.77406764,-1.8127859,14.97513,5.10602,-4.281598,-5.333334,4.8159957,9.273731,5.1724076,-3.0118167,2.9874206,-8.358783,-0.9162843,2.3408413,1.0279655,4.27351,1.3661146,-0.5005717,4.68266,1.5981555,-1.1418045,0.5588651,-0.5928099,1.1554241,0.921154,8.479202,1.4487863,-9.066761,0.3287077,-11.21223,1.6400218,-4.290098,-1.8462896,-3.1496108,-0.9033382,12.2151375,-1.2185276,11.108899,-3.670746,-0.19245148,3.6251426,-16.78452,11.857164,6.9105625,-5.6653976,2.3377657,-2.5206745,0.48484802,2.1956325,4.6905756,-9.299696,-33.16729,-2.6708066,-0.25526285,21.154106,0.4799962,4.1401267,-7.4923635,1.1570334,18.845308,11.22402,1.6604424,-3.634131,-2.0762682,-5.019474,-2.8246045,0.06866455,-4.5733094,2.3221254,2.6557326,16.133583,-4.171735,-2.9964566,3.817463,0.88757277,2.9744387,-0.73230267,-3.360653,-2.7182043,-4.4208646,10.2682705,1.8036962,-5.933255,0.3942132,0.34854412,-0.57092905,2.3851633,-5.0905943,8.45455,-1.4249802,0.7279992,2.0249963,-3.9695978,0.13192892,-5.094421,0.09254217,1.2482643,1.8671393,2.7564406,-0.13192892,-8.410395,2.4038434],"GREK^FMA_PE(LTMA,-10AY,0,AM,\"PORTAGG\",\"MEANR\")":[30.9044776412101,26.4091079589064,23.8406330802113,21.4154339091915,19.6953579232235,17.2483823387288,16.5827585107379,18.3624920492139,12.640628831804,16.2934081318199,17.3902572647275,16.2725125263857,15.1971212319051,14.0643078963713,13.0432561795631,12.1553517172087,11.466923826102,11.357811384009,11.9476187075602,-2.24060458816871,-1.39016671490513,-0.324595037495375,0.444141997478406,1.58228113818823,3.46608463021569,4.02846820667862,5.18843041443454,6.4703200769836,8.14616546143481,10.7513420015551,12.807521770024,14.2918512728072,14.3933272720923,13.7103696081201,14.1720550964735,14.250434089081,15.2551734390534,15.1155530316651,15.5729061372526,15.2626270959307,14.3892832952369,16.4252723565427,16.0170298764663,19.8435344176065,22.2582629217811,24.061362925449,23.4080451453554,22.892729658177,21.7949455883744,21.5768718551477,21.285375098886,20.8329168517876,21.6165911930809,19.0884616875643,18.1094143496296,18.6733881223225,14.7252857106998,17.6688283721036,18.6408566707158,18.4266824087894,17.7153177617696,17.8385480476048,18.3126239400321,16.9871870014746,19.8604682749502,16.590533939511,15.5686788347855,16.7787476468229,18.8132669674532,16.2348143414572,11.6765700169993,11.9187737642511,12.0655720279659,14.1519241167793,15.1494132170946,15.0591856759218,16.0026222080512,14.3733617703935,15.6589391042007,18.1941352813425,17.6835846637069,18.0197758096445,17.6340050759209,17.4294054878562,14.912130519042,17.3238881730351,16.0920321494374,15.8271803597821,14.0882788764975,14.2678043406948,17.0214731030647,12.6848068054663,13.6498500862174,-186.459250078853,-90.6649481280555,-80.658672954251,-69.4561899805235,-59.0395055375684,-49.8271361264724,-38.104146142221,-29.2480345652785,-18.6339297860546,-8.84417161210301,1.07229426474276,6.35872889275101,7.86355280337807,7.62674195467989,7.66372535604098,7.50504319212776,8.0272349814125,8.01985693585479,7.58819404225845,7.21184004705091,6.69485155668459,6.74274797147695,6.37091229841789,6.36338789669887,6.6994419397394,6.77451054998506,6.71034813284203,6.89105567088452],"DDR3512M-FDS^FG_PRICE_CHANGE(0,-3AM)":-0.75683058618139,"PASP-FDS^FG_PRICE_MAVG(0,,,,30)":1009.7,"CPALM-FDS^MAX(FG_PRICE(0,-5AY))":8163.0,"BRENT-FDS^FG_PRICE_CHANGE(0,-1AY)":12.0156555772994,"TIOS-FDS^FG_PRICE_CHANGE(0,-3AM)":-9.62178049346431,"EPU^FG_TOTAL_RETURNC(0,-3AM)":25.787235,"EPHE^FG_TOTAL_RETURNC(0,-3AM)":-5.8823586,"ECH^FG_TOTAL_RETURNC(0,-3AM)":14.268959,"EWJ^P_PRICE(0)/P_PRICE_LOW_PR(0,,,,,,\"PRICE\",\"INTRA\",\"52W\")-1":0.20157349,"SPY^FMA_PCT_ABOVE_MAVG(200,0,,,,\"PORTAGG\")":79.4411177644711,"EWJ^FMA_COS_UP(\"EPS\",\"1M\",+1,NOW,,,\"PORTAGG\",\"MEANR\")":106.0,"UAE^FMA_COS_UP(\"EPS\",\"1M\",+1,NOW,,,\"PORTAGG\",\"MEANR\")":13.0,"REFZAREPO-FDS^PROPER_NAME(0,,,\"SECURITY\",\"NAME\")":"South Africa Repo Rate","REFPEMPR-FDS^PROPER_NAME(0,,,\"SECURITY\",\"NAME\")":"Peru Policy Rate","TRYVN10Y-FDS^PCTCHG(FG_YIELD(0,,,,\"YTM\"),FG_YIELD(-3AM,,,,\"YTM\"))":22.450657,"TRYBR10Y-FDS^PCTCHG(FG_YIELD(0,,,,\"YTM\"),FG_YIELD(-3AM,,,,\"YTM\"))":8.068687,"TIPSCL10Y-FDS^PCTCHG(FG_YIELD(0,,,,\"YTM\"),FG_YIELD(-3AM,,,,\"YTM\"))":null,"TRYCN10Y-FDS^FG_YIELD(0,,,,\"YTM\")":2.3189,"TRYPE10Y-FDS^FG_YIELD(0,,,,\"YTM\")":7.03634,"TUR^JULIAN(FMA_DIV_YLD(NTMA,NOW,NOW,M,\"PORTAGG\",\"MEANR\").DATES)":45412,"MCHI^FMA_DIV_YLD(NTMA,NOW,NOW,M,\"PORTAGG\",\"MEANR\")":2.87675904758405,"EZA^FMA_EVAL_EBIT(LTMA,NOW,NOW,M,\"PORTAGG\",\"MEANR\")":12.1586802293763,"EWY^FMA_PE(NTMA,0,,,\"PORTAGG\",\"MEANR\")":9.90138489178968,"EPOL^JULIAN(FMA_DIV_YLD(NTMA,NOW,NOW,M,\"PORTAGG\",\"MEANR\").DATES)":45412,"SET-BKK^FG_COMPANY_NAME":"Thailand SET","CC_IN^FG_COMPANY_NAME":"India","USDAED^FG_COMPANY_NAME":"UAE Dirham per U.S. Dollar","USDBRL^STD(FG_PRICE_CHANGE(0,-3AY,M))":3.65674702016239,"USDMYR^FG_PRICE(0)":4.6875,"USDCLP^FG_PRICE_CHANGE(0,-3AM)":-7.492083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4579264239,54.6849651380134],"KSA^FG_TOTAL_RETURNC(-10AY,0,AM)":[null,null,null,null,null,null,null,null,null,null,null,null,null,null,null,null,null,2.9693007,-8.696306,1.5915632,-17.283798,2.9773593,8.793306,0.37338734,6.4021945,-1.6164243,-0.3255427,-5.829406,-1.5475631,-5.502081,15.922297,7.5359583,-3.6890209,3.971672,-2.7208984,3.0046344,-1.7391264,-0.76428056,8.029151,-3.5523355,4.2055726,-5.1675024,0.9148836,0.34765005,9.770357,-0.120037794,3.4858346,6.771934,-1.0844588,1.2624502,4.8356056,-6.9804134,-5.1273346,2.3622036,0.20978451,2.9581308,8.888113,2.2748828,-0.58695674,8.70105,-6.803894,4.972315,-0.23584366,-4.9054384,-8.7632065,-2.1798432,4.2479157,2.3400426,3.5018206,-8.394509,-19.303137,5.3540587,0.16393661,11.594677,1.2304306,4.9723744,4.771936,3.1480193,0.38961172,1.7650604,1.9126534,1.5326858,7.0548415,5.352521,3.960669,3.4094334,0.15387535,6.2227964,0.50626993,4.3415666,-0.16092062,-5.45187,8.5534935,3.32129,3.1051874,6.2778354,-8.720809,-6.728554,-4.557264,13.904011,-7.2762847,-0.42164326,-4.0461006,-8.6150055,5.2331924,-2.2159278,-5.0592957,12.517357,1.9486904,2.6319146,1.2881756,-4.4983506,-2.145499,-3.9566517,4.1721344,4.307306,4.092455,4.7484756,-0.15708804,-3.1243026,-1.2760997],"EPU^FMA_DIV_YLD(NTMA,-10AY,0,AM,\"PORTAGG\",\"MEANR\")":[2.37557696152556,2.21399257230276,2.23194290049049,2.16998526711929,2.11632721495617,2.30137152757176,2.24257190230373,2.22114890825127,2.26731739626595,2.1445164074896,2.39069807747063,2.24344063269265,1.891472715474,2.03268750819356,2.03385372270408,2.29524493445955,2.49084051445585,2.40302898589539,2.33868649286853,2.68225799787637,2.92045389460717,2.50964837053372,2.11131130462801,1.9798022198679,1.69241820928093,1.81172205445333,1.85990272034875,1.4487081527578,1.55096959487034,1.59044126933421,1.98353607918527,2.20390528791215,2.20383024301154,1.98198162334293,2.13758722802807,2.06615999306391,2.24504797616603,2.28818529059288,2.24824451120029,2.30164417726554,2.13744830469555,2.37642577517496,2.70685480445346,2.97069827745865,2.58450165298911,2.51930944419881,2.21863134438123,2.09906017009209,4.73406814328114,1.94209874144,2.08587083385995,4.41231343634928,2.50719776801395,2.37942408182386,2.37910755252793,2.41263507007246,2.28965996792291,2.23326563978342,2.22452277101865,2.31980761038349,2.7071059777388,2.71718061890094,2.66126476789885,2.96912416755422,2.90613717157915,3.03966179845222,2.94077390800559,2.69553078204389,2.61665182681431,3.06052265324571,4.21531918723598,4.00065764549677,3.31205227826819,3.10594410373698,3.02379073299739,2.47873668135969,2.54686119647597,2.63854850209594,2.1863588560808,1.71059143328611,1.70996656140672,1.67705693458698,1.98558537302189,2.11547407282932,2.22854724015738,2.86997620095451,2.99903338279769,3.58146980782578,3.65443991922084,3.45241388924932,3.76450124472685,4.26955808968037,3.70617046329909,3.41205511289017,3.50386254320322,3.8048473358912,4.38062274797534,5.0126040750266,5.48032236437214,5.09814090235585,4.99165823071521,5.08140011377712,3.78609973027711,3.92944783223372,3.75224247072967,4.20756585703113,4.80218369390156,4.62052425522174,5.01015200375574,4.88423630320489,4.61668457909014,4.554708684305,4.72689675254456,5.12155871025869,4.33592544617546,3.81054304438719,3.66893053964637,3.72223542202051,3.35161246946677,3.39056606638267,3.43687180227677],"EWY^FMA_PE(NTMA,-10AY,0,AM,\"PORTAGG\",\"MEANR\")":[9.61094628030184,9.60287669728666,9.90130675529965,10.3288896271606,10.3492785485109,9.21332816977369,9.65298875893207,9.45915432255463,9.36033783739593,9.81210303995249,10.0434137182495,10.3368541095593,9.87764256112025,9.45438630053879,9.56775285460386,9.40926011353935,9.66683552812402,10.1085337185037,10.0351652744543,10.0750163087369,9.77222607682048,10.1751249397204,10.5831704732528,10.673853549128,9.8933823776114,9.83837940227898,10.1511106765054,10.0959928486667,9.91326076647663,9.98682473086298,9.59577441039813,9.90990014832141,9.78078945951487,9.42228169265711,9.77596318952646,9.20354204813771,9.42924243801526,9.50301273866337,9.60590910510088,9.13811470397097,9.18758763550975,9.4279524810555,9.38721870526981,9.14556602172251,9.28760586426817,8.97438295611793,9.17775329301574,8.94451311155776,8.7565562655873,8.72144949860317,8.34860723560341,8.08660637786956,8.23441371713209,7.87228436160534,7.9283485329801,8.26807146845892,9.06352073818302,10.1781563561422,10.5065986512406,11.3465473056633,10.5424235730081,10.8614234890509,11.1682646584771,10.517547271779,11.022021445269,11.0125244483733,11.5593741643686,11.4873170211523,11.6335862765296,11.5438657709481,8.61073924233391,10.8174979091606,11.4994615838241,12.6826302024119,12.7464513921212,13.3466349533951,12.9284465052173,12.1164618282965,12.5198638197792,13.2145305745401,14.3910101920901,13.953215028103,13.2253535335429,13.1922994711031,11.0332628112614,11.2851509938976,11.0730234981278,10.1940971387332,10.2882227133676,10.00606391558,10.0249558099449,10.359279132944,9.90476999979755,9.51584585951055,9.25376199349047,9.15564867512754,8.85431085800461,8.22442362009165,8.22079391576079,8.867724881388,8.54525367082971,8.86339859382334,10.5871109028422,10.8319607225355,11.4722009369101,12.7552557205022,12.886404347819,14.2229457659882,12.8754223873506,12.7001096037554,12.1183414268401,11.1307958879085,11.344581663942,10.4023448125561,10.1502273437717,10.2551456954941,9.43595291479886,10.4757759712921,10.4829670419501,9.86496028814475,9.90138489178968],"VNM^FG_PRICE_MAVG(0,,,,200)":13.385,"QAT^FG_PRICE_MAVG(0,,,,30)":17.329666,"EWZ^FG_PRICE_MAVG(0,,,,200)":32.2362,"EWM^FG_PRICE_MAVG(0,,,,30)":22.305,"ECH^FG_PRICE_MAVG(0,,,,30)":27.282333,"VNM^FG_TOTAL_RETURNC(0,-6AM)":4.1532397,"TUR^FG_TOTAL_RETURNC(0,-6AM)":24.025547,"QAT^FG_TOTAL_RETURNC(0,-6AM)":-0.6806493,"INDA^FG_TOTAL_RETURNC(0,-6AM)":17.593527,"EZA^FG_TOTAL_RETURNC(0,-6AM)":10.1581335,"EWY^FG_TOTAL_RETURNC(0,-6AM)":7.907188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88493027],"TRYGR10Y-FDS^FG_YIELD(-10AY,0,Y,,\"YTM\")":[9.61,8.24,7.15,4.14,4.37,1.45,0.618,1.315,4.585,3.099],"CC_TH^FG_COMPANY_NAME":"Thailand","USDCNH^FG_PRICE_CHANGE(0,-3AM)":0.19749403,"USDZAR^STD(FG_PRICE_CHANGE(0,-3AY,M))":4.01042902885765,"USDMYR^FG_COMPANY_NAME":"Malaysian Ringgit per U.S. Dollar","EPHE^P_PRICE_RETURNS_PR('52W',2,-10AY,0,AM)":[-11.345929,3.8945198,1.851058,9.086251,14.242172,5.9109926,11.824441,21.816195,31.425262,30.480206,21.708334,17.319763,14.527643,9.430731,6.797397,-2.902919,-6.11065,-1.0024667,-11.222452,-9.935677,-24.627335,-19.842339,-10.904259,-11.877644,-9.659231,-0.24580956,5.753267,9.886492,4.2649508,-2.1862626,-0.49832463,-5.554265,12.983572,1.9787788,-4.274994,0.14817715,-2.5822043,-3.77236,-10.088235,-10.311794,-2.3762405,8.0418825,11.713612,17.978203,17.082453,10.028374,3.2700896,-6.8673906,-8.316612,-15.238512,-13.46218,-9.556848,-15.754819,-21.949583,-16.738855,-15.689069,-12.486935,-7.5146856,-3.56251,3.6881924,-1.3896942,10.30463,17.978203,7.3684335,12.521494,18.645668,19.42339,8.565844,-0.8015454,-5.2402377,-36.27172,-28.447025,-26.925653,-19.418716,-25.32677,-16.884226,-21.623772,-22.658098,-9.181696,-2.4092495,-1.218617,-2.2607803,39.616096,24.5425,22.343468,14.925098,7.6364994,4.918432,14.942169,23.449146,3.919971,-0.14543533,-2.975911,6.247306,4.6372175,2.3888826,-0.59143305,-14.616156,-14.698124,-2.4103045,-15.176779,-27.715052,-21.841717,-19.209105,-8.018059,-13.951672,-13.218993,-11.19833,-5.6021094,-1.0934174,10.706913,-8.304108,-4.34345,9.172308,0.79057217,0.38936138,-6.9107475,0.9768367,8.457255,-2.658552,0.071144104],"EPOL^FG_TOTAL_RETURNC(-10AY,0,AM)":[-2.1077275,4.101157,-4.65818,-1.1458337,2.0372272,-6.4371767,-1.5452564,-4.1144013,-10.167461,5.8588505,-6.079668,10.625005,7.021785,-10.294115,-3.7788212,-2.820629,2.222228,-2.085185,-12.596279,-6.9984436,-8.303797,10.782504,9.39933,-2.135229,-6.2337694,-5.7617664,0.35612583,10.393417,-3.776592,-2.487564,-5.3854823,8.418202,9.076118,8.574379,7.040906,-3.1999946,8.631765,1.098907,6.295526,-0.9471178,8.167326,0.47882795,-2.4560094,-0.63886046,12.488735,-5.603009,-7.5280485,3.3268094,-10.113639,-3.329116,-1.4017999,1.5486717,0.6100178,-1.6890407,-2.1145463,4.455447,4.741204,-3.7098765,2.2510886,0.8890748,-10.490978,6.751585,1.8917799,-11.960279,5.49289,0.32542944,1.9462466,-2.9899836,3.405273,-6.632656,-32.538498,10.162008,-4.979944,20.39708,1.593852,8.251023,-6.870633,-9.394813,9.92366,13.550711,-1.6393423,2.7083278,-5.578083,5.7465076,6.957841,1.7463565,0.79550743,2.3212671,2.6542664,5.5027604,-8.755761,-7.0468845,13.330007,-9.339213,-7.8231335,-2.9520273,-14.61162,-6.793046,-9.366393,7.2948337,-12.322945,-9.046846,29.12966,4.343772,11.267603,-4.038578,-9.359294,16.077614,5.791044,9.085787,7.656491,-8.289284,-6.995016,11.38028,9.155285,5.2363276,-6.8660855,10.121655,1.9885182,-0.6932378,12.87086],"WL-FDS^FG_PRICE(0)":534.7,"PLATI-FDS^FG_PRICE_CHANGE(0,-1AM)":11.6230366492147,"BRENT-FDS^FG_PRICE_CHANGE(0,-3AM)":0.0,"QAT^FG_TOTAL_RETURNC(0,-12AM)":-6.6791177,"EWM^P_PRICE(0)/P_PRICE_HIGH_PR(0,,,,,,\"PRICE\",\"INTRA\",\"52W\")":0.9987131,"EIDO^FG_TOTAL_RETURNC(0,-1AM)":2.4038434,"VGK^FG_TOTAL_RETURNC(0,-3AM)":9.541941,"TRYAE10Y-FDS^FG_YIELD_NAME":"Treasury - United Arab Emirates USD Benchmark Bond 10Y","TRYIN10Y-FDS^PCTCHG(FG_YIELD(0,,,,\"YTM\"),FG_YIELD(-1AM,,,,\"YTM\"))":-1.3492852,"TRYPH10Y-FDS^PCTCHG(FG_YIELD(0,,,,\"YTM\"),FG_YIELD(-3AM,,,,\"YTM\"))":4.7396884,"TRYTH10Y-FDS^FG_YIELD_NAME":"Thailand Benchmark Bond - 10 Year","TRYMY10Y-FDS^FG_YIELD(0,,,,\"YTM\")":3.864376,"CC_QA^IMF_IFS_RCPI_Q(0)":null,"VWO^JULIAN(FMA_DIV_YLD(NTMA,NOW,NOW,M,\"PORTAGG\",\"MEANR\").DATES)":45412,"VNM^FMA_PE(NTMA,0,,,\"PORTAGG\",\"MEANR\")":15.9925520678358,"SET-BKK^FG_FCF_YIELD_NTM(0)":4.54488894679233,"INDA^FMA_EVAL_EBIT(LTMA,NOW,NOW,M,\"PORTAGG\",\"MEANR\")":22.7719726558311,"EIDO^FMA_EVAL_EBIT(LTMA,NOW,NOW,M,\"PORTAGG\",\"MEANR\")":9.39402750787132,"EWM^FG_COMPANY_NAME":"iShares MSCI Malaysia ETF","EPU^FMA_DIV_YLD(NTMA,NOW,NOW,M,\"PORTAGG\",\"MEANR\")":3.5133608109984,"URTH^FMA_COS_DOWN(\"EPS\",\"1M\",+1,NOW,,,\"PORTAGG\",\"MEANR\")":544.0,"TRYID10Y-FDS^PCTCHG(FG_YIELD(0,,,,\"YTM\"),FG_YIELD(-3AM,,,,\"YTM\"))":3.369425,"SET-BKK^FMA_PE(NTMA,0,,,\"PORTAGG\",\"MEANR\")":14.3295477647567,"ECH^JULIAN(FG_TOTAL_RETURNC(-10AY,0,AM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9],"PASP-FDS^FG_PRICE_CHANGE(0,-6AM)":-2.47619047619048,"FTSEWIVNXXXX^FG_PRICE(0)":388.1376071,"FC0000KR^FG_PRICE(0)":473.30002,"KSA^PERCENT_CHANGE(FMA_EPS(+1,0,,,,\"PORTAGG\",\"MEAN\"),FMA_EPS(+1,-3AM,,,,\"PORTAGG\",\"MEAN\"))":1.76218588098047,"INDA^PERCENT_CHANGE(FMA_EPS(+1,0,,,,\"PORTAGG\",\"MEAN\"),FMA_EPS(+1,-1AM,,,,\"PORTAGG\",\"MEAN\"))":1.20382495000437,"EPOL^PERCENT_CHANGE(FMA_EPS(+1,0,,,,\"PORTAGG\",\"MEAN\"),FMA_EPS(+1,-3AM,,,,\"PORTAGG\",\"MEAN\"))":11.0392251492922,"SET-BKK^FMA_COS_DOWN(\"EPS\",\"1M\",+1,NOW,,,\"PORTAGG\",\"MEANR\")":95.0,"INDA^FG_ROE(0)":15.2439982162101,"REFINREPO-FDS^FG_YIELD(NOW,,,0)":6.5,"EWZ^FG_FCF_YIELD_NTM(0)":9.68726972922284,"EPU^FMA_PE(LTM,0,,,\"PORTAGG\",\"MEANR\")":20.4738961726346,"EPHE^FG_COMPANY_NAME":"iShares MSCI Philippines ETF","TIPSCL10Y-FDS^FG_YIELD(-10AY,0,Y,,\"YTM\")":[null,null,null,null,null,null,null,null,null,null],"USDMXN^FG_PRICE_CHANGE(0,-1AY)":-5.704224,"^FG_YIELD(-10AY,0,Y,,\"YTM\")":[null,null,null,null,null,null,null,null,null,null],"CAGDPY@VN^EE_ACTUAL_ANNUAL(MED,+1)":null,"CAGDPY@MX^EE_ACTUAL_ANNUAL(MED,+1)":-0.7,"USDSAR^FG_COMPANY_NAME":"Saudi Arabian Riyal per U.S. Dollar","USDKRW^FG_COMPANY_NAME":"South Korean Won per U.S. Dollar","USDPHP^FG_PRICE(0)":57.6175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CH^FG_TOTAL_RETURNC(-10AY,0,AM)":[1.4554858,-4.915613,2.1086574,-2.996254,-2.1349072,-4.803896,2.43783,-6.742138,-3.7822604,8.100927,-5.995095,10.428656,4.6863914,-10.761923,-2.6659608,-9.878504,4.4841766,0.39269924,-8.158708,-1.764518,-7.7245054,12.967324,9.004175,0.87527037,-3.0368865,0.95077753,7.5665593,0.10493994,-5.4769397,3.9645195,-0.5066633,1.0720968,2.692902,5.244124,3.8537025,7.303238,-5.000001,0.67237616,4.715812,2.6604056,5.8362365,5.514407,-2.3985922,-5.2946987,16.143835,-0.76363087,-3.1971455,3.4920096,-5.0109744,-4.1586456,-4.7028484,-5.2857757,1.3157845,-3.1571865,1.7109871,-4.3646336,8.477998,-0.10972023,-1.5377879,-0.82552433,-10.708666,0.5551338,2.9366732,-9.426951,4.6014786,2.4613857,-14.97572,1.4836669,0.0,-7.361233,-32.2653,12.961208,-2.973193,15.019428,1.1476755,-0.9455383,-3.5891593,-5.3861437,14.50398,9.687567,6.4656615,2.9578328,5.990219,2.8835058,-18.217485,0.79323053,-7.641774,0.33695698,1.7537355,-13.091308,4.4725657,0.5235195,4.368031,3.936386,6.809485,-0.28653145,-0.8979857,-2.811861,-7.6803803,15.88236,-2.320522,-11.692649,6.767547,2.5733829,8.543312,6.184256,-8.761745,10.295773,1.4596105,2.0731807,5.0102234,-7.854593,-4.0507197,-6.46109,2.197802,9.754217,-10.766184,0.9471178,6.2939763,-4.7811747,12.900734],"EIDO^FMA_PE(NTMA,-10AY,0,AM,\"PORTAGG\",\"MEANR\")":[14.6968339992778,14.0445786128057,14.6300753289119,14.820669865899,14.6299662952248,14.24680525845,14.5999400333057,14.4603053590588,14.8204090561302,15.7059465081279,15.8683205496146,15.8883925537022,15.2584807241809,14.5032194424266,14.348156337604,13.8127080603095,13.3564059791174,14.1388277530701,14.0860474692723,14.418771584586,14.3103003184466,15.1588840980841,15.4131176116896,14.9221919366484,14.3150401921986,14.8853591322801,16.0047957158325,16.6808629179795,15.9658513865682,16.4448796756419,15.1050509475388,14.9042692846219,15.0978711447875,15.1786412822329,15.4047988373388,15.1676887082228,15.4287335293655,15.5107161334012,15.7639627749767,15.7810786850213,15.4018945955027,15.6953953495054,15.4632089903243,15.3885005786858,16.0074711066409,15.5600733089094,14.621411647966,14.8054626022437,13.2075479439777,13.4211166173451,12.7099003839201,13.1324559579625,13.0099595775358,13.121002139826,13.803255185015,13.9140158602978,14.7277024150491,14.2234480765155,14.5361809565168,14.2506053066554,12.454380707232,13.5957587356019,14.9931143192178,14.5743400039864,14.6341349073278,14.4421206799257,14.6503244597896,14.996675865842,15.6799943175069,14.5343072770264,10.4258011740088,10.9903121179952,12.149435536329,16.0308300339111,16.3623477561864,16.912833450104,15.5995145432623,15.7625889915998,17.22919844315,18.6666754658332,18.2113381872289,17.2858570130604,16.7605079750744,16.2682247495152,15.3856768647499,15.4294485231294,14.7523808790713,14.9345967236662,14.9087212026387,15.9220381601059,15.2020762998934,14.7347310934398,14.8784904667865,15.2176827202302,14.9127592354754,14.4594301627972,13.3263476611759,12.6439667636418,12.0241811932923,12.851721549394,13.0908437570465,12.2830055037694,12.6015356127871,12.3770934997996,12.0125929072388,12.216109577678,11.6074795946748,12.1309285710183,11.804285637585,13.5428488191219,13.5530785101489,13.5259178781726,13.2855112577989,12.8204291259284,12.4619562866234,12.6690540093931,12.8884086425151,13.1863916300724,13.1163760994004,12.1062330244522,11.8632701549811],"EPHE^FMA_PE(LTMA,-10AY,0,AM,\"PORTAGG\",\"MEANR\")":[19.3490684587505,19.1020100675626,19.2500952783782,19.3919818189791,19.8705218682982,19.2540800128904,20.0069297641333,19.2604129279382,20.5331923410186,21.125939149713,20.936215458568,20.8150666100952,20.6725516459324,20.1034341369055,20.1490566327406,19.6449194553276,19.2346943479334,19.1039461941615,18.1168954775699,18.171529108831,16.6910087757462,17.247092888036,16.8286028837854,16.994461392128,16.9926730362213,17.4100372474987,18.0485855382363,18.3876161596851,17.6635927956277,17.3681857280797,16.8856880335035,16.8454119637236,17.8254289315124,18.2245928325088,17.8785771847513,17.9907528512475,18.0096425948685,18.2297667178588,17.9056721960762,17.9246039019597,18.6229305070954,19.5003830754281,19.2736967200825,19.293536878385,20.3014396576005,19.4385026382636,19.230156994442,18.7248953970095,18.5905339583346,18.3096598590744,17.7026516514006,17.7291089052731,16.7446427427145,16.152588945352,15.7076341238279,16.8077921302115,17.5618420988,17.3614248376644,16.762122274122,16.6680423139301,16.461170021686,16.6065460869943,16.8516250345919,15.9342889169015,15.5125001864964,15.289452774725,15.1022144611981,14.9302508899743,14.8440959495594,13.9227446415413,12.4553742301459,12.7806348044015,13.35887810385,15.2179786501603,15.759421888147,17.9478560523821,18.612699334238,19.7447029112182,24.4306882027194,25.058967099873,25.8727249200815,24.6253711927261,22.5124958929482,21.8248731830263,21.1156872202333,21.5906608444681,20.8002597449878,20.0331324980704,20.4085423038778,21.1120658263724,20.5176248151967,20.0146997791466,19.6732089556293,19.7875394565153,19.0277985272768,18.6026938513133,17.7237560724459,17.182029115861,16.5048450893086,16.533085407853,15.5944043577935,14.1118712125254,13.9993059761194,13.7817252284394,14.6268447658456,13.9118509616068,13.1297971496075,12.9815345150441,12.7870538122942,12.162666689326,11.9332125136749,11.344538629578,11.0996905832656,11.1141884909296,10.6196850154243,10.0036072250593,10.0572622960607,10.4349614369276,10.5977332191769,10.3329604623671,10.2865308499632],"VNM^FG_PRICE_MAVG(0,,,,60)":13.04575,"MCHI^FG_PRICE_MAVG(0,,,,30)":42.502,"EWW^FG_PRICE_MAVG(0,,,,200)":63.64385,"EPHE^FG_PRICE_MAVG(0,,,,200)":25.685408,"KSA^FG_TOTAL_RETURNC(0,-3AM)":-4.5107784,"INDA^FG_TOTAL_RETURNC(0,-1AM)":3.923881,"EWW^P_PRICE(0)/P_PRICE_LOW_PR(0,,,,,,\"PRICE\",\"INTRA\",\"52W\")-1":0.31526995,"EPOL^FG_TOTAL_RETURNC(0,-3AM)":14.317286,"SPY^P_PRICE(0)/P_PRICE_LOW_PR(0,,,,,,\"PRICE\",\"INTRA\",\"52W\")-1":0.29383457,"EWJ^FMA_COS_DOWN(\"EPS\",\"1M\",+1,NOW,,,\"PORTAGG\",\"MEANR\")":86.0,"TUR^FMA_COS_UP(\"EPS\",\"1M\",+1,NOW,,,\"PORTAGG\",\"MEANR\")":12.0,"EWZ^SIZE(FG_CONSTITUENTS)":51,"EPOL^FMA_COS_DOWN(\"EPS\",\"1M\",+1,NOW,,,\"PORTAGG\",\"MEANR\")":13.0,"QAT^FMA_RBICS_REV_CURRENT(30, LOC, \"PORTAGG\")":59.8743264359567,"TUR^FG_ROE(0)":21.8832281954206,"TRYTR7Y-FDS^FG_YIELD_NAME":"Treasury - Turkey Benchmark Bond 7Y","REFSAREPO-FDS^FG_YIELD(NOW,,,0)":6.0,"REFCNRMB-FDS^PROPER_NAME(0,,,\"SECURITY\",\"NAME\")":"China Loan Prime Rate (LPR) - 1 Year","REFTWDISC-FDS^(SUBARRAY(NOT_NA(NO_REPEAT_F(FG_YIELD(NOW,-10AY,D))),0,1)-SUBARRAY(NOT_NA(NO_REPEAT_F(FG_YIELD(NOW,-10AY,D))),1,1))*100":12.5,"REFCLMPR-FDS^FG_YIELD(NOW,,,0)":6.5,"CC_GR^IMF_IFS_RCPI_Q(0)":3.091925,"EWZ^FMA_EVAL_EBIT(LTMA,NOW,NOW,M,\"PORTAGG\",\"MEANR\")":6.73854193892368,"EWW^FMA_PE(LTM,0,,,\"PORTAGG\",\"MEANR\")":15.2475107131467,"CNYA^FMA_PE(LTM,0,,,\"PORTAGG\",\"MEANR\")":15.2873011150229,"TRYGR10Y-FDS^PCTCHG(FG_YIELD(0,,,,\"YTM\"),FG_YIELD(-1AM,,,,\"YTM\"))":-0.76379603,"TRYPE10Y-FDS^FG_YIELD_NAME":"Treasury - Peru Benchmark Bond 10Y","VNM^JULIAN(FMA_DIV_YLD(NTMA,NOW,NOW,M,\"PORTAGG\",\"MEANR\").DATES)":45412,"EIDO^FG_FCF_YIELD_NTM(0)":null,"TRYID10Y-FDS^FG_YIELD(-10AY,0,Y,,\"YTM\")":[7.922017,8.942368,7.89735,6.462641,8.148183,7.263584,5.902206,6.458283,6.936579,6.498571],"USDVND^STD(FG_PRICE_CHANGE(0,-1AY,AM))":0.925656218679598,"USDCNH^FG_PRICE_CHANGE(0,-1AY)":3.1458378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570262377],"CPALM-FDS^FG_PRICE_CHANGE(0,-1AY)":4.59183673469388,"EPHE^FG_PRICE_MAVG(0,,,,30)":25.684,"QAT^FG_TOTAL_RETURNC(0,-1AM)":0.5743861,"EWW^FG_TOTAL_RETURNC(0,-6AM)":12.7787,"EWJ^PERCENT_CHANGE(FMA_EPS(+1,0,,,,\"PORTAGG\",\"MEAN\"),FMA_EPS(+1,-3AM,,,,\"PORTAGG\",\"MEAN\"))":-0.2651715985226,"EPHE^SIZE(FG_CONSTITUENTS)":35,"TRYQA10Y-FDS^FG_YIELD_NAME":"Treasury - Qatar Benchmark Bond 10Y","INDA^FMA_PE(NTMA,0,,,\"PORTAGG\",\"MEANR\")":22.326259612872,"MCHI^FMA_ROE(NTMA,-20AY,NOW,FY,\"PORTAGG\",\"MEANR\")":[null,null,null,null,null,null,null,16.2489448712134,14.7844836511748,14.7477410048543,13.8220324417748,12.2640889399399,12.007707790005,13.3821124977803,13.2137488528733,12.8854511837074,12.3572373310687,11.9739138767707,11.5500903476445,11.5628164643227],"USDCNH^FG_PRICE(0)":7.22975,"USDZAR^FG_PRICE_CHANGE(0,-3AM)":-3.729707,"ECH^JULIAN(FMA_DIV_YLD(NTMA,-10AY,0,AM,\"PORTAGG\",\"MEANR\"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8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636697903],"TRYCH10Y-FDS^FG_YIELD(-10AY,0,Y,,\"YTM\")":[0.314,null,-0.12,-0.09,-0.176,-0.434,-0.49,-0.111,1.617,0.703],"USDTRY^FG_COMPANY_NAME":"Turkish New Lira per U.S. Dollar","USDCNH^FG_PRICE_CHANGE(0,-1AM)":-0.3274262,"USDZAR^STD(FG_PRICE_CHANGE(0,-1AY,AM))":3.50501750000733,"USDPEN^STD(FG_PRICE_CHANGE(0,-3AY,M))":2.36992963100437,"EIDO^P_PRICE_RETURNS_PR('52W',2,-10AY,0,AM)":[-14.506662,-14.5807085,-6.5301476,0.44882298,11.459255,2.7158022,13.070404,19.651997,16.170097,10.340095,-4.720485,-1.3202131,-8.209414,-9.35598,-16.00566,-26.838774,-30.312956,-17.218655,-23.287886,-19.953167,-23.15082,-14.7569065,-7.928622,-14.489084,-14.331698,-2.5050163,9.339201,28.018177,36.243893,24.980652,17.636787,16.053593,22.437454,7.5850606,6.7329288,13.030529,18.800783,18.341887,10.315502,3.6925077,7.4255705,3.7725687,14.54624,16.084862,23.66823,23.031664,8.805561,7.187605,-4.351723,-8.184015,-12.514067,-13.137513,-16.340893,-16.602219,-6.7971888,-9.445495,-7.250321,-11.430788,-3.582567,-0.16003251,-6.425947,2.9803753,15.031886,11.4826565,16.819965,14.913368,4.2990327,6.457579,0.30794144,-5.5898547,-36.75714,-40.599586,-31.526232,-22.883081,-27.521587,-19.98788,-27.6735,-24.73188,-11.230773,-3.388524,-4.4947805,-0.32468438,46.04492,51.92512,38.849483,14.684367,7.829237,7.0153117,18.754887,36.485527,9.932184,-4.1231275,-3.7396789,2.5054097,7.792425,14.32457,12.03643,8.916271,9.740901,17.561996,15.499711,-5.5666027,-1.0671139,1.5424132,-1.9817114,-0.5267143,-8.317542,0.16732216,2.1736622,4.499638,12.927855,-1.653415,-5.144411,-2.4058044,-2.699083,-0.24958849,0.580585,0.46856403,8.186377,-10.298002,-6.813824],"CNYA^FMA_DIV_YLD(NTMA,-10AY,0,AM,\"PORTAGG\",\"MEANR\")":[null,null,null,null,null,null,null,null,null,null,null,null,null,null,null,null,null,null,null,null,null,null,null,null,null,null,2.18140774448175,2.16966026555876,2.26119919990756,2.30614638128595,2.20291985604764,2.27898221131575,2.30707102958261,2.33066799162175,2.30674325090769,2.26491440744259,2.24436940841601,2.16067184672988,2.16341960403347,2.19925828183099,2.14650282026618,2.15035481794846,2.08229737011069,2.2213913502933,2.12303803388221,2.3249727774028,2.30276028751934,2.5593481329005,2.67780916685687,2.74490141884933,3.04913206322396,3.31511575369193,3.28142430402763,3.41101916197878,3.23043630192266,3.21859372842266,3.27814529504228,3.05900812114227,2.81822765493955,2.58779991660972,2.88578435997909,2.79406378046349,2.71525652653994,2.80359616505012,2.67650502949511,2.68643649404952,2.79438824636485,2.47638450072565,2.4243037468446,2.49230047728587,2.65041405963976,2.46801405045669,2.33195296805882,2.21089271559416,1.97974374103945,1.93132884802475,1.96480649901248,1.93820883694491,1.94142103362589,1.83540739047991,1.69554456911762,1.59345467885889,1.8700135556167,1.95777684139504,1.86823799836649,1.86768844140687,1.86061480088445,2.00675644276852,1.98345718970682,1.98353598660216,1.99345059841618,1.96338610702897,2.09513992068421,2.19344139583636,2.38687539040267,2.42778332570941,2.47286828288755,2.31096993680419,2.38508066651651,2.37104825752249,2.58900993915823,2.64380856800126,2.59472103898435,2.50525557834785,2.40347785966871,2.44994569870415,2.54232596429025,2.42854073920692,2.5412822703817,2.50808279613665,2.5876845401684,2.60778588853283,2.63145545854981,2.69973281500898,2.70085747243567,2.83246184744154,2.94178640148194,2.83944511506259,2.72822941179522,2.79794353755209,2.81537867975319],"PLATI-FDS^FG_PRICE_MAVG(0,,,,30)":970.93335,"BRENT-FDS^FG_PRICE_CHANGE(0,-1AM)":0.0,"UAE^FMA_PCT_ABOVE_MAVG(200,0,,,,\"PORTAGG\")":29.7297297297297,"EWZ^FG_TOTAL_RETURNC(0,-12AM)":12.387657,"EWM^FG_TOTAL_RETURNC(0,-6AM)":10.967088,"SPY^PERCENT_CHANGE(FMA_EPS(+1,0,,,,\"PORTAGG\",\"MEAN\"),FMA_EPS(+1,-3AM,,,,\"PORTAGG\",\"MEAN\"))":0.249402650864249,"URTH^SIZE(FG_CONSTITUENTS)":1468,"TRYGR10Y-FDS^PCTCHG(FG_YIELD(0,,,,\"YTM\"),FG_YIELD(-3AM,,,,\"YTM\"))":0.8045942,"TRYPH10Y-FDS^PCTCHG(FG_YIELD(0,,,,\"YTM\"),FG_YIELD(-1AM,,,,\"YTM\"))":-2.8865225,"TRYQA10Y-FDS^FG_YIELD(0,,,,\"YTM\")":null,"TRYMY10Y-FDS^FG_YIELD_NAME":"Treasury - Malaysia Benchmark Bond 10Y","VGK^FMA_EVAL_EBIT(LTMA,NOW,NOW,M,\"PORTAGG\",\"MEANR\")":13.2613538148039,"VNM^FMA_PE(LTM,0,,,\"PORTAGG\",\"MEANR\")":17.4798511618074,"SET-BKK^FMA_DIV_YLD(NTMA,NOW,NOW,M,\"PORTAGG\",\"MEANR\")":3.6266510117817,"INDA^FMA_EVAL_EBITDA(NTMA,0,,,\"PORTAGG\",\"MEANR\")":14.8403863922069,"EIDO^FMA_EVAL_EBITDA(NTMA,0,,,\"PORTAGG\",\"MEANR\")":5.85320769132047,"EPU^FG_COMPANY_NAME":"iShares MSCI Peru and Global Exposure ETF","TRYSA10Y-FDS^FG_YIELD(-10AY,0,Y,,\"YTM\")":[null,null,3.8912454,3.7299898,4.5715504,2.8775356,2.0844028,2.5113702,4.613973,4.608568],"CAGDPY@VN^EE_ACTUAL_ANNUAL(MED,0)":null,"CAGDPY@MX^EE_ACTUAL_ANNUAL(MED,0)":-0.475,"CC_GR^FG_COMPANY_NAME":"Greece","USDVND^STD(FG_PRICE_CHANGE(0,-3AY,M))":1.28214821198522,"USDMXN^STD(FG_PRICE_CHANGE(0,-3AY,M))":2.33291578486215,"USDPHP^FG_COMPANY_NAME":"Philippines Peso per U.S. Dollar"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648497,26.8368786703138,30.8315679687197],"CNYA^FG_TOTAL_RETURNC(-10AY,0,AM)":[null,null,null,null,null,null,null,null,null,null,null,null,null,null,null,null,null,null,null,null,null,null,null,null,null,null,6.3408732,3.7599683,-4.2093697,0.8024454,1.4025807,-2.803737,-1.0090947,2.7559042,0.8812189,1.5951395,-2.5420547,4.1426897,4.5567393,3.8910508,5.4307103,0.40400028,3.2010198,-2.042371,9.055686,-2.6130438,-0.39191246,-4.7436476,0.40447712,-3.3205748,-10.683465,-6.433779,-2.0498335,-4.0546,5.5857778,-3.9033115,3.096664,6.6432,11.274695,9.084606,-14.169258,0.6094456,4.7884107,-2.727598,3.8601637,1.3323903,-0.13840199,4.150617,5.872488,-5.768621,-4.4735966,0.9154916,1.1514306,5.33247,16.064394,6.5383434,-1.3815105,3.976035,3.6638498,3.3491254,8.709442,10.884201,-15.867233,-1.8282354,6.2729716,-0.84469914,1.2032628,-4.0046096,1.4385104,2.056253,0.2779007,1.3639092,-4.368824,-2.6208222,-7.876539,-2.305013,-8.847743,9.821594,-1.8945575,-0.13993382,-9.725338,-3.911823,0.19385815,4.289067,8.013927,-4.105568,-3.119266,5.239904,-6.3917217,-2.1657407,-1.8706918,-3.277588,-2.7662516,-2.5248945,0.8121133,-4.82257,-5.140382,5.929017,4.8876643,-0.9394944,4.172981],"ECH^FMA_PE(NTMA,-10AY,0,AM,\"PORTAGG\",\"MEANR\")":[14.4315604402357,13.9956666148396,14.6804384739506,14.6014689276635,14.7196643994396,13.5806858426752,14.2685573013689,13.400091860512,12.5753230334163,13.4663915263025,13.0727004160885,13.8677396297691,14.3475493112562,13.7829321997239,12.7734638523555,12.5085810456325,12.7027172099111,12.7583820365659,13.3126890237008,12.5882949075736,11.5708546926815,12.4206552445949,12.9463563623436,13.3239074379073,13.6122846236656,13.7099739363254,15.2223655510355,15.6400032738333,15.2471023593929,16.0549031600462,16.2136251852046,15.665080684367,15.5741081392197,16.069168147163,16.5051958985177,17.393635672107,17.4655464766375,16.9358473728911,17.7834920923645,17.9474790509662,18.937262766484,15.3544091659509,14.0315338900356,13.346647470411,14.5760417269873,14.231952067522,14.0159084480462,13.7705942209151,13.2462224002607,12.05015832552,11.6810840886183,11.6411822874633,11.8831833538471,15.2090594742042,15.2078565517234,14.521811222951,15.6682277748877,15.77368507374,15.4060873711041,15.02326580838,14.0430244522927,14.6242788263943,15.0570839936041,13.7387071413672,15.107413360873,15.5699504945012,14.2518117483079,13.6742848950562,13.985696638624,13.1651125546446,9.1834158553496,11.1543327223632,12.0275284575575,14.7399678924098,14.8657337919573,15.8931542480157,14.4802894592955,13.8335592185958,14.7985244384642,14.1042318550662,14.8309117520521,14.5132474987514,14.915109033731,14.0510490757204,11.3216091187736,11.4229870498141,10.4340183518187,10.0170741902111,10.2725741032038,9.03244095681126,9.34486130344857,9.60686458241963,9.72541912854986,9.97050624589818,9.50190815862531,9.34225231499497,8.89512478133634,6.63906692565228,6.36117741994906,6.78472223086419,7.62810625464401,7.16958791529047,6.90906771210956,7.16176081338901,7.33044226298318,7.85729771491957,7.29014181484758,7.65595047849598,8.49162286864951,8.41598841314718,9.23533553830402,9.06667404476651,8.89159750932796,8.83800002087722,8.75214280367809,8.15232391607048,7.86852222394343,8.39344584123601,8.11776496242152,7.86174235799834,7.95558205500485],"EIDO^FMA_PE(LTMA,-10AY,0,AM,\"PORTAGG\",\"MEANR\")":[15.7703186710426,15.5222170527913,15.7605157027611,15.9004367208634,15.8565463677318,15.896663151606,15.9386761739661,16.2805583996773,16.6690620800283,17.5256930951801,17.8989335653003,17.8008324346129,17.4923873128373,17.032643619983,16.8268583675978,16.3868135079715,15.8344370567065,16.3381128166099,16.2083388016945,16.2036092915784,15.9414047993457,16.7904993453183,16.8395651958298,16.6360993164954,16.3175180365717,16.5335784164228,17.1585603292575,17.8939229362874,17.6236908650807,18.2631366170151,17.1701349553258,17.3348753503809,17.633217456212,17.5651246521615,17.5090147983414,17.3066600810383,17.2994709554886,17.2621129963733,17.3898451707023,17.370194769584,17.1757005345681,17.4317863811538,17.3364580759484,17.3394750976337,18.2938955653647,17.8494631541533,17.4315487692011,17.2588694645874,16.4575773840576,16.2856235944207,15.6227021528259,15.5591073194015,15.2759182170185,15.1651978839641,15.6243955580947,15.4276498514445,16.3456998960976,15.7545144494723,15.889139516744,15.7250232885293,14.9630765985451,15.3262470539853,16.0420161007621,15.8366044612126,15.9533481527831,15.8382861294134,16.1350659485815,16.5979783071919,17.5387959446491,16.480007753589,14.3635417704284,14.2248862429531,14.4411643782394,16.556742320536,17.2319971219139,18.4004772230197,18.2727907926607,19.4539756206007,22.2347807633047,26.1800590120547,25.8672002014711,24.394131447179,23.7329821857831,23.0075383898823,22.0347526814408,21.4029948498898,20.4347044907622,19.9163126506026,19.3301172657194,19.7053495651581,18.1948090257604,17.1385322746789,17.088690075917,17.2528611738729,17.3075141102836,16.9972750862763,16.2516813575999,15.5724900958849,14.849259282006,14.8826206793323,14.6311599322932,13.5987582746753,13.3210969033289,12.7100510201819,12.1624168538741,12.4240757550112,11.9869557778221,12.1397570791893,12.0614672710956,13.0402822881469,13.2083187633329,13.434887361732,13.4563584620054,13.2781808276317,13.2817878232752,13.6866974705641,14.0363023759029,14.4439675364,14.1743003799044,13.7937557815751,13.5820511011994],"PASP-FDS^FG_PRICE_CHANGE(0,-1AY)":-31.9601328903654,"CPALM-FDS^FG_PRICE(0)/MAX(FG_PRICE(0,-1AY))":0.850622406639004,"MCHI^FG_PRICE(0)":47.44,"EWW^FG_PRICE_MAVG(0,,,,60)":67.114,"EPHE^FG_PRICE_MAVG(0,,,,60)":26.596834,"KSA^FG_TOTAL_RETURNC(0,-1AM)":-1.2760997,"QAT^FG_TOTAL_RETURNC(0,-3AM)":-0.29609203,"INDA^PERCENT_CHANGE(FMA_EPS(+1,0,,,,\"PORTAGG\",\"MEAN\"),FMA_EPS(+1,-3AM,,,,\"PORTAGG\",\"MEAN\"))":0.229836311293141,"EWW^P_PRICE(0)/P_PRICE_HIGH_PR(0,,,,,,\"PRICE\",\"INTRA\",\"52W\")":0.96962875,"EPOL^FG_TOTAL_RETURNC(0,-1AM)":12.87086,"SPY^P_PRICE(0)/P_PRICE_HIGH_PR(0,,,,,,\"PRICE\",\"INTRA\",\"52W\")":0.99610215,"SET-BKK^SIZE(FG_CONSTITUENTS)":1,"EWZ^FMA_COS_DOWN(\"EPS\",\"1M\",+1,NOW,,,\"PORTAGG\",\"MEANR\")":23.0,"EPOL^FMA_COS_UP(\"EPS\",\"1M\",+1,NOW,,,\"PORTAGG\",\"MEANR\")":8.0,"MCHI^FMA_RBICS_REV_CURRENT(30, LOC, \"PORTAGG\")":24.0189202058001,"SET-BKK^FG_ROE(0)":7.55509028811302,"REFSAREPO-FDS^PROPER_NAME(0,,,\"SECURITY\",\"NAME\")":"Saudi Arabia Repo Rate","REFINREPO-FDS^(SUBARRAY(NOT_NA(NO_REPEAT_F(FG_YIELD(NOW,-10AY,D))),0,1)-SUBARRAY(NOT_NA(NO_REPEAT_F(FG_YIELD(NOW,-10AY,D))),1,1))*100":25.0,"REFTWDISC-FDS^FG_YIELD(NOW,,,0)":2.0,"EWZ^FMA_EVAL_EBITDA(NTMA,0,,,\"PORTAGG\",\"MEANR\")":4.68778853520266,"EWW^JULIAN(FMA_DIV_YLD(NTMA,NOW,NOW,M,\"PORTAGG\",\"MEANR\").DATES)":45412,"EPU^FMA_PE(NTMA,0,,,\"PORTAGG\",\"MEANR\")":13.871813788768,"CNYA^JULIAN(FMA_DIV_YLD(NTMA,NOW,NOW,M,\"PORTAGG\",\"MEANR\").DATES)":45412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EU10Y-FDS^FG_YIELD(-10AY,0,Y,,\"YTM\")":[0.5475,0.636,0.2082,0.4294,0.239,-0.189,-0.575,-0.181,2.533,2.004],"USDTHB^STD(FG_PRICE_CHANGE(0,-3AY,M))":2.99071471703012,"USDZAR^FG_PRICE_CHANGE(0,-6AM)":-1.0688245,"USDMXN^FG_PRICE_CHANGE(0,-3AM)":-2.6471913,"USDPEN^STD(FG_PRICE_CHANGE(0,-1AY,AM))":2.46257166980126,"ECH^P_PRICE_RETURNS_PR('52W',2,-10AY,0,AM)":[-21.095102,-17.53214,-12.628752,-9.553504,-13.719606,-19.437849,-12.92466,-14.18767,-15.981447,-6.757003,-7.878089,-8.178276,-4.81236,-11.079645,-15.237576,-21.251328,-15.925175,-11.053777,-20.507431,-16.264534,-19.417107,-16.080261,-2.6901603,-10.91885,-17.666603,-6.860137,3.1221032,14.33394,3.6664128,7.1137786,16.038311,20.508612,32.867348,23.783648,17.934847,25.449896,22.910034,23.598183,19.322659,22.368717,35.58624,39.057243,36.41298,26.213444,44.562103,34.755314,27.507591,22.54274,22.528576,16.407442,6.1567783,-2.060026,-6.243217,-13.948518,-8.627415,-9.444589,-15.421522,-15.46821,-13.901835,-17.017437,-21.99495,-18.158413,-11.597562,-15.558547,-12.721199,-7.65751,-22.116734,-18.086725,-24.48858,-29.738785,-51.824768,-45.127697,-41.261967,-31.797153,-32.982487,-26.706863,-32.44595,-36.845215,-15.991444,-9.200221,-3.0127525,7.438755,68.118515,54.478477,29.062675,13.099539,2.2275925,4.6086073,10.405803,2.055347,-7.470107,-15.200692,-19.111282,-16.081364,-15.432703,-15.796405,-0.6809473,-4.2332945,-4.630393,10.557795,4.7103167,7.839036,10.207963,11.716377,16.954113,19.483543,2.0646095,12.896442,15.58218,20.596552,38.078762,9.795177,7.4912667,14.239704,9.350157,16.638052,-3.809452,-10.525054,5.2751064,-8.02669,2.3447156],"BRENT-FDS^FG_PRICE_MAVG(0,,,,30)":85.86,"VNM^FG_PRICE(0)":12.95,"TUR^FG_TOTAL_RETURNC(0,-12AM)":47.153175,"EWZ^P_PRICE(0)/P_PRICE_LOW_PR(0,,,,,,\"PRICE\",\"INTRA\",\"52W\")-1":0.117367506,"EWM^FG_TOTAL_RETURNC(0,-3AM)":8.785057,"ECH^FG_TOTAL_RETURNC(0,-12AM)":2.3447156,"SPY^PERCENT_CHANGE(FMA_EPS(+1,0,,,,\"PORTAGG\",\"MEAN\"),FMA_EPS(+1,-1AM,,,,\"PORTAGG\",\"MEAN\"))":0.592391645584935,"REFCNRMB-FDS^FG_YIELD(NOW,,,0)":3.45,"CC_BR^IMF_IFS_RCPI_Q(0)":4.3081307,"VGK^FMA_EVAL_EBITDA(NTMA,0,,,\"PORTAGG\",\"MEANR\")":9.01990404265644,"CAGDPY@AE^EE_ACTUAL_ANNUAL(MED,0)":12.15,"CAGDPY@TW^EE_ACTUAL_ANNUAL(MED,+1)":13.5,"USDIDR^STD(FG_PRICE_CHANGE(0,-3AY,M))":1.56312460147422,"ECH^FMA_PE(LTMA,-10AY,0,AM,\"PORTAGG\",\"MEANR\")":[15.8634635294108,15.7684645118662,16.1998404707406,16.4130146064592,16.5761160761053,15.9503131629912,16.382600821972,16.3321958024603,15.8195303560521,16.7789685363254,16.4566926582801,16.4125894930093,16.4535209360284,16.147401573925,15.4629178595361,15.1567142926848,15.2962702335241,15.5300597461282,15.8424603225908,16.1926871110385,15.0357859978968,15.7967813702594,15.4616479950797,15.370389889523,15.2841736960103,15.0581759543624,15.7395936960861,15.9524214487309,15.9132599866376,16.5700082412399,16.5067892363101,15.7173605005766,15.7804293917323,16.6580976431446,16.8913525316466,17.1940670597049,17.3425001178208,17.2597546538869,17.9826867178152,18.4850624109251,19.7842131052156,18.0190938998533,17.7309264664813,16.9708382359758,18.4952059128212,17.7731302512759,17.403595880641,17.0489153859742,16.6129335701556,15.761586499424,15.2280128533272,14.9892561298481,15.3057977605811,17.1690936352764,17.5421625913305,16.4009722672893,17.8009743604817,17.9091967838578,15.8322287978463,15.7405049046047,15.4770310117659,15.757703273554,16.067209625616,15.2364089401442,16.5944796763183,17.1731096503246,15.7506717720101,15.8776169388936,15.8187486157745,14.7779857568301,14.9426506908813,15.0457315775878,15.1787104354596,16.6831465266271,17.2611759547868,19.3780923079645,19.2508906926619,19.6346614063867,22.241717142034,24.4137655225416,24.1942776128309,26.4022377310183,31.620924736317,29.6861737272538,26.7352216108423,24.6868667210236,22.2318377908955,19.7963915467202,17.7221313433416,14.9783176721339,12.5747822636612,10.304767456444,9.43570307436205,9.5067105130952,9.8411251848672,9.76061282386526,9.52789227892332,8.21553395742917,7.71322226560273,7.49764336042476,7.83346265691851,7.14024464904602,5.89964344899697,5.50410130679804,5.5839418004578,6.00289673766216,5.82892355392102,6.04357480698736,6.59735472864621,6.81181734648101,7.62699959533695,7.80558534977876,7.89732363892185,8.17259904636872,8.19762712442327,8.51809303869632,8.46700052411113,8.93499745307836,7.29291671109144,7.39093742814662,7.56546736103567],"EWW^FG_PRICE_MAVG(0,,,,30)":67.13,"SPY^FG_TOTAL_RETURNC(0,-6AM)":18.295288,"EWZ^FMA_COS_UP(\"EPS\",\"1M\",+1,NOW,,,\"PORTAGG\",\"MEANR\")":21.0,"INDA^FMA_RBICS_REV_CURRENT(30, LOC, \"PORTAGG\")":30.3196101720208,"REFVNDISC-FDS^(SUBARRAY(NOT_NA(NO_REPEAT_F(FG_YIELD(NOW,-10AY,D))),0,1)-SUBARRAY(NOT_NA(NO_REPEAT_F(FG_YIELD(NOW,-10AY,D))),1,1))*100":-50.0,"REFTWDISC-FDS^PROPER_NAME(0,,,\"SECURITY\",\"NAME\")":"Taiwan China Discount Rate","EWT^FMA_EVAL_EBIT(LTMA,NOW,NOW,M,\"PORTAGG\",\"MEANR\")":19.9636831788479,"CC_US^IMF_IFS_RCPI_Q(0)":3.209516,"USDTHB^STD(FG_PRICE_CHANGE(0,-1AY,AM))":1.77068814627873,"USDPEN^FG_PRICE_CHANGE(0,-6AM)":-1.1016965,"TRYUS10Y-FDS^FG_YIELD(-10AY,0,Y,,\"YTM\")":[2.1881,2.2961,2.4752,2.4325,2.6836,1.9185,0.9174,1.5119,3.8776,3.8791],"USDQAR^FG_PRICE(0)":3.641,"USDCNH^STD(FG_PRICE_CHANGE(0,-3AY,M))":1.78028996989137,"EPOL^FMA_PE(NTMA,-10AY,0,AM,\"PORTAGG\",\"MEANR\")":[13.5528960164679,13.73855193056,13.205130925227,13.1294511191567,13.6620350720593,13.2871463321465,13.2877964159051,13.2339205120647,12.9530128207367,13.4286697041631,13.5076656928611,14.6864361891926,14.6023362076159,13.3508844042807,13.1774719615709,12.604380682485,12.7874535682738,12.3589868380789,11.938596834481,11.8600364876524,12.0031391766976,13.0793953781389,13.3724882979228,13.2071568133276,12.1847928076347,11.5494351455481,11.4776413158766,12.3557352384557,11.6255586925626,11.4301887713007,11.2910749258656,11.9919415983667,12.0002043099942,12.7806344595362,12.7590001173423,12.3172274244766,12.2977055543787,12.3596070987777,12.7685729783361,12.4792470668962,12.4728582230754,12.2937903969913,11.7850066070095,11.696953034037,12.6623996835335,11.6770508966233,11.1015815826714,11.4862035084913,11.2184954953334,10.7088831729814,10.4329413809802,10.7323166398942,10.4614298283523,10.4678821174864,10.213591555842,10.673528279525,10.8838759039829,10.7120383106372,11.216363442888,11.2953595434835,10.2025090768732,10.5374248851282,10.7089607267631,9.46265462717494,9.94522991816843,9.95324317724912,10.2795392042737,10.1541035848209,10.5717929834379,10.63091807367,7.78139741462972,10.6565415860334,11.2778798931125,13.0828296489076,12.4628728812645,12.8364509991237,11.7556876286861,11.4433091392916,13.644475910993,13.5659954158199,13.7805030779914,11.2146846752688,11.3896557403006,11.9333792253029,12.8217329171022,12.5663719086132,11.9423612502692,11.9822784187325,11.4559438611636,12.1965512344884,11.5915708506632,10.1231538951755,11.0468011010795,9.96788725641568,9.64881929791274,8.6926705881251,6.96016971549789,6.50397687624773,5.91266903960321,6.24826046402982,5.7969857700436,6.47141665743897,7.43387758084221,7.24508507107931,7.94808595408418,7.70940930847035,6.82576537897446,7.11820081593596,7.1944567202182,8.15478371919949,8.47670616499589,8.05297900454864,8.12400059105251,8.60383878580566,8.33146963942177,9.00589281641437,7.92653271174954,9.07444088429165,9.18848324444364,8.59388266032873,9.00430569000537],"NI-FDS^FG_PRICE_CHANGE(0,-6AM)":23.569725864124,"EWZ^FG_TOTAL_RETURNC(0,-3AM)":-4.107523,"EWT^FG_TOTAL_RETURNC(0,-12AM)":27.451313,"EIDO^FG_TOTAL_RETURNC(0,-6AM)":-0.7295668,"EWJ^P_PRICE(0)/P_PRICE_HIGH_PR(0,,,,,,\"PRICE\",\"INTRA\",\"52W\")":0.95372236,"VWO^PERCENT_CHANGE(FMA_EPS(+1,0,,,,\"PORTAGG\",\"MEAN\"),FMA_EPS(+1,-3AM,,,,\"PORTAGG\",\"MEAN\"))":-4.18848910287059,"KSA^FMA_COS_UP(\"EPS\",\"1M\",+1,NOW,,,\"PORTAGG\",\"MEANR\")":27.0,"GREK^SIZE(FG_CONSTITUENTS)":30,"REFPEMPR-FDS^(SUBARRAY(NOT_NA(NO_REPEAT_F(FG_YIELD(NOW,-10AY,D))),0,1)-SUBARRAY(NOT_NA(NO_REPEAT_F(FG_YIELD(NOW,-10AY,D))),1,1))*100":-25.0,"TRYAE10Y-FDS^PCTCHG(FG_YIELD(0,,,,\"YTM\"),FG_YIELD(-1AM,,,,\"YTM\"))":null,"CC_PE^IMF_IFS_RCPI_Q(0)":2.8496776,"KSA^FG_FCF_YIELD_NTM(0)":4.08865584158221,"EWM^FMA_EVAL_EBIT(LTMA,NOW,NOW,M,\"PORTAGG\",\"MEANR\")":17.8255050066074,"EPHE^FMA_DIV_YLD(NTMA,NOW,NOW,M,\"PORTAGG\",\"MEANR\")":2.86912122220609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848706505016],"CAGDPY@KR^EE_ACTUAL_ANNUAL(MED,+1)":2.75,"CC_MX^FG_COMPANY_NAME":"Mexico","USDAED^FG_PRICE_CHANGE(0,-6AM)":0.0040888786,"USDTWD^STD(FG_PRICE_CHANGE(0,-1AY,AM))":1.50532611665341,"USDPLN^FG_PRICE_CHANGE(0,-3AM)":-2.7358472,"VNM^P_PRICE_RETURNS_PR('52W',2,-10AY,0,AM)":[-1.65416,7.0445657,15.66571,21.207869,32.01084,12.045789,13.667667,1.2662649,-6.60277,-8.655519,-17.041695,-9.554201,-9.272522,-10.594696,-8.336568,-20.078081,-28.891777,-12.9830065,-20.441723,-17.362291,-28.003883,-27.271854,-17.23894,-19.494009,-10.133189,-17.25821,-17.596985,-6.603426,-7.450885,-13.121187,-13.016617,-9.714233,6.111276,2.8331041,-1.497066,-0.8490145,-2.5588095,2.8837204,-2.2431076,-5.1341352,6.5190434,6.738341,23.917591,31.514072,42.95907,37.39288,41.895355,43.900024,26.07187,17.956089,10.635852999999999,17.444874,11.440361,4.1638494,-8.529079,-8.063614,-18.037027,-12.165016,-9.784889,-13.578903,-5.0258455,-4.3585835,3.3491254,-3.1618893,-2.1760643,4.0267587,8.89194,5.049801,5.0869107,-5.9480133,-36.012363,-26.5688,-21.896059,-14.462053,-10.471755,-4.311496,-6.027603,-5.865365,-4.5024037,7.111013,15.874207,18.894554,68.360916,60.084568,46.14451,47.570946,34.026207,31.87437,33.350204,28.484953,34.295822,23.556805,12.669206,10.144758,4.309869,-1.9842625,-16.160315,-25.751888,-25.130505,-18.585814,-26.609861,-36.452763,-44.66449,-39.292072,-37.75251,-39.4823,-36.953632,-34.06828,-20.409561,-10.991794,-1.4740705,-3.1009018,3.0062675,7.5702906,15.271211,5.18173,4.121053,15.720474,21.946096,5.5271506,10.652267],"MCHI^FG_TOTAL_RETURNC(-10AY,0,AM)":[-0.7704139,4.7914863,2.298081,7.00022,-2.0235837,-5.2135525,2.961707,0.43067932,5.20339,2.7870417,-0.43917894,17.414654,0.93107224,-6.8943205,-7.3391495,-6.1599674,-7.776207,7.1397305,-4.435807,-3.4866333,-15.052527,2.2751331,8.018625,4.094839,-7.4764194,1.3923407,8.2618,7.6203465,2.2047877,-1.3275266,-4.6247663,-2.9975772,6.041038,6.036341,2.6321173,0.099396706,4.011917,2.9215217,6.8697453,3.4668922,7.1729302,3.0322075,3.0344605,-2.9006958,11.812962,-1.6293824,1.965189,-6.704301,2.5380015,0.96417665,-8.026749,-7.224041,-3.6751091,-5.1219583,3.6540627,-3.5075307,4.6497107,4.162979,5.15306,4.9167037,-11.08371,-2.3299217,5.8413744,-6.548524,6.646204,-0.62658787,0.83503723,7.6741815,6.8271875,-3.8849413,-14.871955,9.043133,0.23268461,7.828748,9.816324,3.6964178,0.4066229,5.0350904,3.2258034,0.8566022,6.5431,13.473439,-12.439555,-3.4195006,-3.7595868,1.9020438,-3.0088246,-13.036799,1.5772462,2.2057652,-0.2271831,-10.985184,2.5607944,-1.4447272,-16.124922,-0.81686974,-4.7117414,6.711209,-2.7851403,-3.9173663,-6.308317,-10.95475,10.162902,6.0283422,12.420786,-5.5993977,-6.3694296,5.994892,-5.2146077,1.7650604,-2.644831,-4.3122053,-0.36052465,-2.804166,0.6747365,-4.7839165,-8.419025,5.4076076,3.2482505,-2.5218427,21.516382],"EWY^FMA_DIV_YLD(NTMA,-10AY,0,AM,\"PORTAGG\",\"MEANR\")":[1.24624785897797,1.26474376441839,1.28341446344163,1.27334533894382,1.29800683827408,1.48631790400145,1.41376205735938,1.43476611843349,1.54913530451921,1.58652011022522,1.53512286654312,1.48909781654516,1.57652056301839,1.67474835234704,1.69139776262861,1.82274064851527,1.79717776272454,1.71988352485286,1.88937795773338,1.9066899256164,2.05757928230743,1.97478755749369,1.90726139810071,1.89856809675177,1.99385657427179,1.98793728138935,1.92363379090663,1.88678820317253,1.92668847318457,1.92860374497905,2.00355032529735,1.94156633794086,1.95493496487953,1.9328518583149,1.86638642799833,1.94178283390853,1.82313983970569,1.7762981751936,1.74305702713654,1.833068156771,1.81688354462141,1.71703687689234,1.95974499915208,2.04158764930674,2.0133317558405,2.14620088666938,2.14945290195367,2.22422065332857,2.24524824256083,2.26862403678751,2.36022074481474,2.4445132326024,2.41527096585679,2.54327569406016,2.60936816657012,2.61895718315319,2.57124708204729,2.47146012303064,2.50881146646178,2.42874688718623,2.60529647833257,2.56262456712548,2.54350681799239,2.71107637335308,2.51840384116346,2.49137409017589,2.37519448682922,2.32365766879123,2.26727171838572,2.23303606937868,2.9975387214107,2.55377141320993,2.49146679912931,2.25625476767545,2.20862633610609,2.0517960687053,2.09160401883571,2.14922696750304,2.00911099269951,1.85631084023192,1.66396843121774,1.63698099544476,1.69212196796398,1.65924950433982,1.76668416621518,1.6603825898658,1.68631818302329,1.82273198457772,1.84329253422103,1.94119617014908,1.98688698459813,1.92479493139756,2.00041667816747,2.15717993114339,2.23972993238078,2.24748304747134,2.35932595573423,2.53512384026543,2.66179493084974,2.48190400680877,2.67261352348745,2.75712827550346,2.51913337859515,2.54585884719959,2.5095969242064,2.4681608878801,2.49806378086969,2.29597438919842,2.4181621229846,2.30060117743495,2.3258511017317,2.47559055781951,2.34535641603608,2.49305353664955,2.43540565705656,2.31190514214768,2.46738077331043,2.2452337623754,2.2313421972592,2.28934457358098,2.18765433186661],"W-FDS^FG_PRICE_CHANGE(0,-1AM)":21.2756052141527,"TIOS-FDS^FG_PRICE(0)":116.85,"FC0000CL^FG_PRICE(0)":219.13866,"EWW^FG_PRICE(0)":68.96,"VNM^FMA_PCT_ABOVE_MAVG(200,0,,,,\"PORTAGG\")":60.8695652173913,"INDA^FG_TOTAL_RETURNC(0,-3AM)":3.4570336,"EPU^FMA_PCT_ABOVE_MAVG(200,0,,,,\"PORTAGG\")":80.7692307692308,"EPHE^FMA_COS_DOWN(\"EPS\",\"1M\",+1,NOW,,,\"PORTAGG\",\"MEANR\")":9.0,"EWT^FMA_RBICS_REV_CURRENT(30, LOC, \"PORTAGG\")":18.3096455592651,"EWM^FG_ROE(0)":8.02446856181912,"INDA^FMA_PE(LTM,0,,,\"PORTAGG\",\"MEANR\")":25.4884842591688,"EWZ^JULIAN(FMA_DIV_YLD(NTMA,NOW,NOW,M,\"PORTAGG\",\"MEANR\").DATES)":45412,"EWM^FMA_DIV_YLD(NTMA,NOW,NOW,M,\"PORTAGG\",\"MEANR\")":4.10235444811837,"CNYA^FMA_PE(NTMA,0,,,\"PORTAGG\",\"MEANR\")":12.8392272600373,"DDR3512M-FDS^FG_PRICE_CHANGE(0,-1AM)":-0.613496451698714,"EZA^FMA_COS_DOWN(\"EPS\",\"1M\",+1,NOW,,,\"PORTAGG\",\"MEANR\")":14.0,"EWM^FMA_RBICS_REV_CURRENT(30, LOC, \"PORTAGG\")":39.8542432570128,"TRYTR7Y-FDS^PCTCHG(FG_YIELD(0,,,,\"YTM\"),FG_YIELD(-1AM,,,,\"YTM\"))":2.50073,"EWY^FMA_EVAL_EBIT(LTMA,NOW,NOW,M,\"PORTAGG\",\"MEANR\")":19.0541839034372,"CAGDPY@PE^EE_ACTUAL_ANNUAL(MED,0)":0.625680870863723,"USDCNH^STD(FG_PRICE_CHANGE(0,-1AY,AM))":1.11022801905265,"QAT^P_PRICE_RETURNS_PR('52W',2,-10AY,0,AM)":[null,null,null,null,null,null,null,null,null,null,null,null,-3.2626808,-2.8963864,-9.465581,-13.1338415,-17.883896,-8.746803,-20.77384,-13.7203455,-23.72176,-21.007317,-11.472082,-12.72192,-19.84666,-16.978,-11.801749,-1.5497446,-7.711017,-8.012926,-5.939853,5.4581046,22.641731,12.996459,0.25583506,4.752815,1.9518852,0.41359663,-5.2978516,-16.650932,-15.67083,-18.008507,-22.451735,-14.018655,-9.127349,-13.5638,-10.681671,-11.67388,-6.925404,0.404346,1.422584,7.464659,16.059196,24.780989,46.684967,30.624126,21.112335,14.401174,13.962078,16.705334,11.0942955,12.541437,11.241781,-0.10357499,7.0073485,2.5030375,-1.4196217,-3.6532462,-3.9188683,-0.67082644,-12.686771,-13.893682,-6.9987116,-5.366087,-2.9235303,8.662355,3.1676054,3.8375616,4.353833,7.086885,7.533872,11.3048315,26.228178,29.212904,28.163624,18.669964,14.739096,15.43833,12.7144575,18.22548,18.721985,12.227285,14.178014,24.939442,33.101128,32.686604,19.567596,16.46105,9.922838,25.419462,16.928768,6.989467,2.9195666,-4.2423544,-10.8825445,-15.626269,-24.24034,-24.795364,-11.226481,-10.444522,-7.0439577,-18.481827,-17.417759,-17.24329,-11.859667,-4.354066,-0.3775835,-1.0752678,6.303227,0.91267824,-6.6791177],"KSA^FMA_PE(LTMA,-10AY,0,AM,\"PORTAGG\",\"MEANR\")":[null,null,null,null,null,null,null,null,null,null,null,null,null,null,null,null,null,null,null,null,11.7929194961715,11.0389226467058,11.7986403054914,11.9796281947948,12.4254165940381,12.7448847562232,12.9637613832197,12.7698554410452,12.8853663981605,12.2787276616041,13.9393453271468,14.957079204894,14.6513727344379,15.3127913489727,15.3474771819022,15.188925906084,15.0416216268023,14.9360929814188,15.3933075582988,15.0357863124285,15.1979936360438,14.3778516686185,14.2644436978604,14.2794156213861,15.225686139374,15.1638314019045,15.1733050511349,15.3269233845784,15.2851369413754,15.5126222198941,15.6481924840837,14.8330708820394,14.5016095750846,14.7515771062918,14.6723373130585,15.6998750252151,16.8558205975477,17.567304559385,17.2287677807471,17.5650575449488,17.1423796054792,17.4798719172247,17.733646732905,17.7473080168754,17.7611631306475,17.8156752906795,18.50051650317,19.4070987689789,20.2444810613654,18.3239388744384,17.007994784077,17.5019594236434,18.2412451414565,19.3447189547446,19.7993412575201,20.7983462329944,24.3307970172491,25.9918561476998,27.2284128214122,28.2774200363288,29.1404225196953,26.8255050245246,26.2872634756267,25.6836176607998,25.0289721595972,24.542458993895,23.6804516411897,23.4685729359024,22.6314214953714,22.2508456020659,21.3861587432487,19.8212980438889,20.9361939501806,21.4063005878862,21.3450068939662,21.3428823523218,20.3024904906766,19.4591547698789,18.7661248247855,19.1890088411658,18.1478548688369,17.2607332534104,16.7855111144364,15.3794709571611,15.9142942866002,15.8637742872246,15.1200888774667,15.7620876638571,16.0803949853349,16.6708345606562,17.3585689756649,17.6563496795628,17.5953877002064,17.4463084692133,18.5021482022984,19.9344653403883,21.3479376923633,21.5670792145266,21.7388956830745,21.2835910876153,20.7519523013048],"FC0000MY^FG_PRICE(0)":254.45741,"SET-BKK^PERCENT_CHANGE(FMA_EPS(+1,0,,,,\"PORTAGG\",\"MEAN\"),FMA_EPS(+1,-1AM,,,,\"PORTAGG\",\"MEAN\"))":-1.07281281197765,"EWZ^PERCENT_CHANGE(FMA_EPS(+1,0,,,,\"PORTAGG\",\"MEAN\"),FMA_EPS(+1,-3AM,,,,\"PORTAGG\",\"MEAN\"))":-1.70406199587487,"EWJ^FG_TOTAL_RETURNC(0,-3AM)":1.6265035,"VWO^FMA_PCT_ABOVE_MAVG(200,0,,,,\"PORTAGG\")":46.8729851708575,"EIDO^SIZE(FG_CONSTITUENTS)":77,"TRYPE10Y-FDS^PCTCHG(FG_YIELD(0,,,,\"YTM\"),FG_YIELD(-1AM,,,,\"YTM\"))":-6.584404,"TRYID10Y-FDS^FG_YIELD_NAME":"Treasury - Indonesia Benchmark Bond 10Y","CC_PH^IMF_IFS_RCPI_Q(0)":3.2976058,"VNM^FG_COMPANY_NAME":"VanEck Vietnam ETF","CC_PE^FG_COMPANY_NAME":"Peru","USDPLN^FG_PRICE_CHANGE(0,-1AY)":-6.1076283,"DDR3512M-FDS^FG_PRICE_MAVG(0,,,,30)":0.96873313,"W-FDS^FG_PRICE(0)":6.5125,"MCHI^FG_PRICE_MAVG(0,,,,60)":41.13283,"CNYA^FG_PRICE_MAVG(0,,,,200)":26.75538,"EPOL^P_PRICE(0)/P_PRICE_LOW_PR(0,,,,,,\"PRICE\",\"INTRA\",\"52W\")-1":0.57551765,"EPU^FMA_RBICS_REV_CURRENT(30, LOC, \"PORTAGG\")":24.3073936173843,"CAGDPY@PL^EE_ACTUAL_ANNUAL(MED,+1)":0.8,"USDCNH^FG_PRICE_CHANGE(0,-6AM)":0.16973019,"USDPHP^STD(FG_PRICE_CHANGE(0,-1AY,AM))":1.82642483012856,"MCHI^P_PRICE_RETURNS_PR('52W',2,-10AY,0,AM)":[0.07907152,13.084448,15.145445,16.049147,7.8458905,1.470685,3.0881405,4.992187,14.160466,18.220556,25.728966,38.168217,41.605377,24.865377,13.1021385,-0.808537,-6.632507,6.618488,-2.0466208,-5.8673086,-24.362797,-24.370205,-17.945374,-28.709484,-33.31357,-27.378284,-12.702423,-2.6912928,6.3263893,-0.6825805,-0.87895393,-1.6195178,24.361074,28.934502,22.504997,17.802929,32.430122,33.380795,32.69893,27.577614,33.474564,39.689983,50.90796,49.69809,59.28098,47.075798,46.45641,36.82748,34.888554,32.49532,13.878811,2.112031,-8.223748,-15.487093,-14.941102,-15.51022,-20.923025,-16.652817,-13.529831,-2.8928876,-15.793127,-18.540495,-6.257677,-4.290211,4.542601,9.495878,6.612408,18.861462,21.334648,11.18474,-9.361303,-5.7964444,3.2047868,17.237997,21.640968,34.97627,27.079178,34.52568,37.50404,28.797722,29.802536,51.654232,55.987503,39.24725,32.65668,25.365316,11.334491,-7.1430326,-6.0604277,-7.557261,-11.648583,-22.022104,-25.094133,-34.80516,-37.549175,-35.339153,-36.500763,-33.50398,-34.144165,-26.361406,-31.33068,-40.82403,-34.6616,-23.090017,-14.691294,-18.287546,-8.783579,-2.5189698,-3.0333996,-5.9237003,-7.394415,-7.774961,-3.856063,7.0572615,-2.1634161,-12.047428,-28.42716,-21.68737,-11.116875,-18.953764,3.9025784],"EWZ^FG_TOTAL_RETURNC(-10AY,0,AM)":[3.7471533,-0.71002245,1.4559984,1.5409946,-0.6677389,-8.168668,-13.7089615,-8.898902,4.854369,-3.676474,-13.881821,13.378202,7.514119,-8.645308,-5.3335724,-17.00508,-7.721716,-1.6984224,0.63210726,-6.867671,-16.633629,10.226345,30.875814,8.0907345,-3.7075877,-0.32691956,17.597843,7.7739716,-5.3592205,11.631477,-11.214697,-2.625078,16.229607,8.427752,-5.122328,0.8595228,4.2343497,-12.774658,8.641219,3.9151788,13.422287,-1.6378284,-6.5900507,-2.686423,14.366484,3.8303733,-2.0421624,-4.4833,-8.284437,-15.455479,7.0974827,-4.422748,-3.4555197,24.151875,1.4790654,-6.5217376,15.423298,3.3240318,-1.709789,-8.331424,-7.640445,14.196146,10.213387,-9.397429,2.9051542,-1.9132078,2.3311138,7.175803,2.9131413,-6.201875,-42.316467,-0.2766788,-11.811334,35.462547,5.238414,-4.754305,4.623115,-8.229267,15.108168,15.72876,-2.6392162,-2.1143913,-6.2586603,3.5745978,8.100403,7.8801394,-2.4335742,-8.449984,-7.422858,-0.12012124,-10.673481,1.8712878,3.4908652,13.05393,2.765119,10.11237,-10.955965,-11.792559,-7.1275053,22.522175,-5.571294,4.2000055,-5.6941805,-4.30938,12.934006,-3.0743241,-8.051592,10.727823,2.6703238,10.41441,0.030946732,-6.21714,6.3984156,-5.021697,9.3015785,3.2845616,-0.42945147,-0.39109588,-3.0806422,-5.983174,5.236995],"VNM^FMA_PE(LTMA,-10AY,0,AM,\"PORTAGG\",\"MEANR\")":[11.8968915771191,12.4401560758243,12.6719374869674,12.8523600982043,13.1188677255101,12.9568607792292,12.977524048243,12.127895369404,12.4509108781616,12.9405522395551,16.6587346662267,16.7860826239706,16.4818221212048,16.6776412643412,17.2759789066297,16.7611296503149,17.8876832203095,23.7268826203104,24.8611487965472,23.2956341660986,32.2397515410017,19.0155448782767,-4.70937772357344,-3.36651019937796,-1.25642565904364,0.665644793529822,2.32276955512585,4.13190915167742,5.76261583673271,10.3863745769246,11.7018800583211,13.5571636614408,14.7880305331357,15.8951802837904,15.5018920603268,15.5865668589815,15.7810510735416,15.8377679769097,16.2323268287891,17.0321458630856,18.1713336878858,18.2822335551872,19.4560485552195,20.9170400309068,24.3565342072345,23.8292179790327,24.5317931001974,24.4378673364096,24.0453176989737,23.2667042661143,21.6600007316909,21.9929184273946,21.90141425203,20.3499624054933,19.0620341193409,19.2816192894687,18.2771906482381,18.5384320327757,19.7132171321001,19.7237907297934,19.5225609916688,19.1816246233662,18.7787386478272,17.6164872060202,17.5683750484392,17.2848835640437,17.8853895436777,17.2526762878639,16.286064398669,15.5129745550361,14.6860336917856,15.1866110297296,15.261020728303,16.1725680871108,16.5584325446735,16.7792994715296,18.0862539664961,18.6831902789045,19.0737923533583,21.3402419316614,24.2862270327333,24.7404782887537,24.1062559333125,23.5611820043122,22.6300365847718,22.9089596937161,21.7057399836479,20.9824625933601,20.3968135375294,20.1449727062261,19.9082178076164,19.3763039483359,17.8150424413818,17.0824608416627,16.3312135847804,16.1762932633794,15.2941879895545,14.8135283628797,13.964489976562,14.1684526317637,13.5444573945525,12.386401173975,11.5873263781754,12.7100361073959,12.2213616785039,12.8346897112358,12.4085350038537,12.844825658054,13.2864914278732,13.6092152708756,13.639665773397,14.7038146047291,15.6099069217145,15.360736068223,15.4223928127481,16.1436216300804,16.7736324309605,17.0059327208173,18.6667032616831,18.0915759796251,18.2675930310223],"INDA^FG_PRICE_MAVG(0,,,,30)":52.042667,"SET-BKK^FMA_PCT_ABOVE_MAVG(200,0,,,,\"PORTAGG\")":32.4324324324324,"EWZ^PERCENT_CHANGE(FMA_EPS(+1,0,,,,\"PORTAGG\",\"MEAN\"),FMA_EPS(+1,-1AM,,,,\"PORTAGG\",\"MEAN\"))":3.83017558885491,"URTH^P_PRICE(0)/P_PRICE_LOW_PR(0,,,,,,\"PRICE\",\"INTRA\",\"52W\")-1":0.27925026,"VGK^PERCENT_CHANGE(FMA_EPS(+1,0,,,,\"PORTAGG\",\"MEAN\"),FMA_EPS(+1,-3AM,,,,\"PORTAGG\",\"MEAN\"))":-1.55445198250733,"EIDO^FMA_COS_DOWN(\"EPS\",\"1M\",+1,NOW,,,\"PORTAGG\",\"MEANR\")":30.0,"EIDO^FG_PRICE_MAVG(0,,,,30)":20.969,"KSA^FMA_PE(LTM,0,,,\"PORTAGG\",\"MEANR\")":21.3584021519965,"EWM^FMA_PE(NTMA,0,,,\"PORTAGG\",\"MEANR\")":14.3932409906519,"EWT^FG_TOTAL_RETURNC(0,-1AM)":8.838594,"TIPSCL10Y-FDS^FG_YIELD_NAME":"Treasury - Chile Inflation-Indexed (TIPS) Bond 10Y","SET-BKK^FMA_EVAL_EBITDA(NTMA,0,,,\"PORTAGG\",\"MEANR\")":9.51988137215982,"NI-FDS^FG_PRICE_MAVG(0,,,,30)":18640.166,"EWT^FG_PRICE_MAVG(0,,,,60)":48.159668,"REFEUREFI-FDS^(SUBARRAY(NOT_NA(NO_REPEAT_F(FG_YIELD(NOW,-10AY,D))),0,1)-SUBARRAY(NOT_NA(NO_REPEAT_F(FG_YIELD(NOW,-10AY,D))),1,1))*100":25.0,"TRYTH10Y-FDS^PCTCHG(FG_YIELD(0,,,,\"YTM\"),FG_YIELD(-3AM,,,,\"YTM\"))":5.6151304,"KSA^JULIAN(FMA_DIV_YLD(NTMA,NOW,NOW,M,\"PORTAGG\",\"MEANR\").DATES)":45412,"GREK^FMA_EVAL_EBIT(LTMA,NOW,NOW,M,\"PORTAGG\",\"MEANR\")":7.43503361565321,"EWY^FMA_EVAL_EBITDA(NTMA,0,,,\"PORTAGG\",\"MEANR\")":6.32328771050431,"EWM^FMA_PE(LTM,0,,,\"PORTAGG\",\"MEANR\")":18.4292073743816,"TRYZA10Y-FDS^JULIAN(FG_YIELD(-10AY,0,CY,,\"YTM\").DATES)":[42004,42369,42734,43098,43465,43830,44196,44561,44925,45289],"USDBRL^FG_PRICE_CHANGE(0,-3AM)":2.9788494,"GREK^P_PRICE(0)/P_PRICE_HIGH_PR(0,,,,,,\"PRICE\",\"INTRA\",\"52W\")":0.997907,"ECH^P_PRICE(0)/P_PRICE_HIGH_PR(0,,,,,,\"PRICE\",\"INTRA\",\"52W\")":0.91172796,"SET-BKK^P_PRICE_RETURNS_PR('52W',2,-10AY,0,AM)":[-13.142425,-0.0013589859,5.320704,6.4381003,8.786654,4.0582895,10.446548,10.695637,16.616463,19.16735,9.856939,11.220348,8.384395,2.9754877,-3.6694288,-8.914924,-11.520147,-7.0615587,-11.401653,-11.475473,-18.21804,-18.84932,-8.767616,-10.492748,-6.9845734,-6.1704993,0.35378933,8.723402,7.039356,4.156852,6.0194016,17.195488,25.76474,22.458422,13.098108,13.749623,10.075581,11.719894,5.5020094,2.436614,13.47146,16.728043,15.980601,13.031948,16.72411,14.58329,16.358494,11.397862,13.105416,8.34366,3.3022285,7.7179074,3.484428,-1.7066061,-3.3259451,-6.765479,-13.591921,-9.102321,-10.490179,-4.6897593,-8.170968,-2.2049248,5.7057858,-2.948314,-3.1692445,-3.6718905,-2.2332966,-3.298819,1.2769699,-6.7009153,-36.319565,-25.93593,-21.002668,-17.457098,-20.90177,-19.03212,-22.809256,-24.52063,-15.754289,-4.181707,-3.9163888,-0.80798864,51.352917,29.063856,20.956314,17.54639,16.80516,16.905762,26.56883,31.809557,21.839369,10.636902,10.38357,12.982285,7.33999,8.644366,4.217124,-3.6015213,-2.4580002,6.1843514,-0.07966757,-4.085839,-1.8028736,-1.5990794,0.2486825,-3.5002708,-7.0218086,-4.4154644,-5.6829095,-0.109535456,-0.29999018,-6.763953,-6.1071754,-8.781976,-12.332887,-14.148789,-17.869293,-16.403645,-11.435139,-14.588141,-9.197891],"EPHE^FMA_PE(NTMA,-10AY,0,AM,\"PORTAGG\",\"MEANR\")":[17.7728421797217,17.2185127928034,17.327084193497,17.3842184513769,17.7585670743369,16.9901775194127,17.6428616655707,16.6309509028603,17.7955309724831,18.2914852736342,18.1291006643733,18.3149461438074,18.3685949871988,17.3313125964306,17.6377352064297,17.1111949925601,16.704955107717,16.6301938461062,15.7390303271797,16.1011253481086,14.8964745760146,15.4352116255415,16.415799628394,16.8833841024529,16.5400488492267,17.1772745442876,18.0013502530551,18.1558210601144,16.9081449473198,16.2809803078556,15.6309805922631,15.3236870913936,16.4057181346546,16.5702675575862,16.9618716545775,17.4098536909156,17.3252776868692,17.6223625632323,16.8110962007836,16.719764362247,17.1132667709306,17.8858011053774,17.4621163073975,17.2214498816681,18.0568084796696,17.2563602100785,16.7318876064142,15.6821267596415,15.9675885108595,15.7499769983667,15.0431564824116,15.3281408252789,14.2681018284388,13.821591215928,13.5950366105231,14.905705894462,15.6535611488327,15.3677099764411,15.0840633358995,15.1299694621537,14.7907477957659,15.2486440985957,15.7430311997324,14.4740634155702,14.08845344489,14.0064577033155,13.9389543928143,14.0073364304621,13.7803718028832,13.0652902049278,9.6805489474847,11.4917876882462,12.7131108532286,15.615798801834,15.2827107099947,16.5016950429002,15.8271659306235,15.6184206049659,17.6954429464652,16.9777593798569,16.7256321884733,16.0496974751854,15.0813401536993,14.8190651259918,14.5206512082776,16.4274201378711,15.6402556902057,15.0434499621778,15.7551736666231,16.6837391217155,16.2174537187806,15.5604807924772,15.3006342403822,15.3793911310015,14.3881566377115,14.1742684352451,12.9416664802772,12.873465898159,12.4741908108014,13.2311393684086,12.6621450093606,11.482824691895,11.9699987733358,12.2988405154081,13.3323208961579,12.6271238452425,11.5811052439431,11.4439240161246,11.2535286257846,10.228604085975,10.2222834770904,9.62820431096484,9.58302882501991,9.87780979641096,9.58614091244001,9.31726736073326,9.46931277210485,9.8503361740693,9.7180913333562,8.86610113001755,9.12292797038721],"DDR3512M-FDS^FG_PRICE_CHANGE(0,-1AY)":-8.24922419341773,"NI-FDS^FG_PRICE_CHANGE(0,-3AM)":28.8688626476072,"QAT^FG_PRICE(0)":17.51,"SET-BKK^PERCENT_CHANGE(FMA_EPS(+1,0,,,,\"PORTAGG\",\"MEAN\"),FMA_EPS(+1,-3AM,,,,\"PORTAGG\",\"MEAN\"))":-2.87361368311937,"EWZ^FG_TOTAL_RETURNC(0,-1AM)":5.236995,"EWT^P_PRICE(0)/P_PRICE_LOW_PR(0,,,,,,\"PRICE\",\"INTRA\",\"52W\")-1":0.2102077,"EIDO^FG_TOTAL_RETURNC(0,-3AM)":-6.332457,"EWJ^FG_TOTAL_RETURNC(0,-6AM)":11.786294,"VWO^PERCENT_CHANGE(FMA_EPS(+1,0,,,,\"PORTAGG\",\"MEAN\"),FMA_EPS(+1,-1AM,,,,\"PORTAGG\",\"MEAN\"))":-2.31424245955516,"VNM^SIZE(FG_CONSTITUENTS)":47,"REFPEMPR-FDS^FG_YIELD(NOW,,,0)":5.75,"TRYPE10Y-FDS^PCTCHG(FG_YIELD(0,,,,\"YTM\"),FG_YIELD(-3AM,,,,\"YTM\"))":5.156364,"TRYTH10Y-FDS^FG_YIELD(0,,,,\"YTM\")":2.737147,"TRYID10Y-FDS^FG_YIELD(0,,,,\"YTM\")":6.812801,"CC_PL^IMF_IFS_RCPI_Q(0)":3.0719981,"SET-BKK^FMA_EVAL_EBIT(LTMA,NOW,NOW,M,\"PORTAGG\",\"MEANR\")":18.7623414295277,"EPHE^FMA_PE(NTMA,0,,,\"PORTAGG\",\"MEANR\")":9.12292797038721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KR^EE_ACTUAL_ANNUAL(MED,0)":2.04376201054732,"CC_TW^FG_COMPANY_NAME":"Taiwan, China","USDAED^FG_PRICE_CHANGE(0,-3AM)":0.0054478645,"USDTWD^FG_PRICE_CHANGE(0,-6AM)":1.1885047,"USDPLN^FG_PRICE_CHANGE(0,-1AM)":-4.1317463,"INDA^FG_TOTAL_RETURNC(-10AY,0,AM)":[9.325838,2.2610426,-1.4575839,3.5787344,0.3619671,-2.5245905,7.147658,-7.351494,9.591842,1.8932343,-0.30460358,-1.5429318,-5.539173,-3.2851517,7.104945,-3.8853467,-6.1961594,4.5920253,-8.172917,0.25744438,-6.953472,-2.8594196,7.440722,4.413998,-1.8950462,2.7488828,4.9427032,1.941073,0.13600588,-1.6977906,-8.946461,1.7830014,2.8384805,6.0875893,6.61186,1.7994881,2.272737,0.6481409,4.0189385,-0.6510854,2.74055,0.0579834,0.9852171,1.7503619,6.323421,-5.8791995,-3.691095,2.9186368,-4.4113455,1.0788202,2.0386696,2.9095173,-4.2691526,-10.248083,6.284964,0.52632093,2.4848342,-3.3020258,9.899759,2.2234797,-5.967653,3.6670685,0.95266104,-7.9782667,-0.6836593,5.3191543,1.5151501,3.2862544,2.6091933,-2.9574335,-25.007122,-1.5191793,0.23138523,7.909,12.656426,5.3316355,4.0674925,0.83960295,5.311513,7.2036505,4.3268085,5.1475883,-1.3109028,-3.162104,4.0786624,3.5711408,-0.29305816,4.8157334,6.320107,2.4447083,-0.72283745,-6.6268625,9.257757,-7.122034,-0.38115978,0.51766634,-7.030898,-6.61127,3.7008286,9.649348,-2.1773636,-4.42847,4.1727304,-1.7233312,0.6398082,-5.0624013,-4.811507,4.273057,3.0234814,4.806173,3.315556,-3.0520678,4.444444,-0.77570677,0.6142497,7.2261095,1.0973096,4.8535705,-1.3281226,0.89074373,3.923881],"EWW^FMA_DIV_YLD(NTMA,-10AY,0,AM,\"PORTAGG\",\"MEANR\")":[null,null,null,null,null,null,null,null,null,null,null,null,null,null,null,null,null,null,null,null,2.21522564218024,2.14689596427984,2.07918224327047,2.05114125346808,2.07723627691235,2.1370522691691,2.06510102891301,2.02695283989911,2.13176132181579,2.10004595272561,2.29278875495732,2.38284145827238,2.38285885716218,2.37692746106561,2.37215274640436,2.39299579195644,2.41005916587769,2.48466312576632,2.38273854902882,2.37798954639171,2.46273037954956,2.46417726776204,2.53479322877522,2.5287982533537,2.47358616003885,2.62706572921456,2.61957148373876,2.57719985996304,2.88476861121693,2.84201549546782,2.71911869420678,2.81929155576395,2.74885700064317,2.8808589730219,3.42956714084556,3.53475501817541,3.25974675266773,3.34559829138291,3.47337234506616,3.27960840342983,3.49013153628187,3.56992575548358,3.5905384784786,3.94378369080649,3.56117824163355,3.46708956768801,3.51773510120048,3.46697311129461,3.33566064456186,3.32536421389389,4.16704139980717,4.33673340032892,3.63551193044901,3.07270550189387,3.16702752119253,2.92413436217748,3.3075974103358,3.34483144391913,3.21297609610369,3.40414800453812,3.34687296103816,3.45281952900195,3.36062916043531,3.20827157219276,3.13421660546958,3.12807117650332,3.1217882701488,3.15384057989594,3.17287833770795,3.26972722200987,3.50332099845812,3.44489413402565,3.38725189519874,3.62567297699136,3.49258575757992,3.5242522054005,3.71257146622842,4.16152038008005,4.0998461882774,3.94286527225457,4.10472231089179,4.1110225247797,3.69483079061769,3.88183490192917,3.65948394632449,3.55663347188764,3.8712192036837,3.657853829688,3.58531294099965,3.66553970073259,3.87789931560581,3.97258017880116,4.1735973117482,4.34341104463308,4.06583043802345,3.7587802739262,3.97786761129154,3.7817137981575,4.04834430960548,4.16445012372333,4.18698351074938],"NI-FDS^FG_PRICE_CHANGE(0,-1AM)":16.0324566312255,"W-FDS^FG_PRICE_MAVG(0,,,,30)":5.95525,"MCHI^FG_PRICE_MAVG(0,,,,200)":41.6198,"EWT^FG_PRICE_MAVG(0,,,,200)":46.4976,"ECH^FG_PRICE(0)":29.23,"UAE^FG_TOTAL_RETURNC(0,-12AM)":1.4183521,"INDA^FMA_PCT_ABOVE_MAVG(200,0,,,,\"PORTAGG\")":79.4117647058823,"EPOL^FG_TOTAL_RETURNC(0,-12AM)":50.26088,"EPHE^FMA_COS_UP(\"EPS\",\"1M\",+1,NOW,,,\"PORTAGG\",\"MEANR\")":19.0,"EPOL^FG_ROE(0)":15.9758609602711,"REFINREPO-FDS^PROPER_NAME(0,,,\"SECURITY\",\"NAME\")":"India Repo Rate","INDA^JULIAN(FMA_DIV_YLD(NTMA,NOW,NOW,M,\"PORTAGG\",\"MEANR\").DATES)":45412,"USDBRL^STD(FG_PRICE_CHANGE(0,-1AY,AM))":2.40981736066091,"ECH^P_PRICE(0)/P_PRICE_LOW_PR(0,,,,,,\"PRICE\",\"INTRA\",\"52W\")-1":0.23489642,"VNM^FMA_COS_DOWN(\"EPS\",\"1M\",+1,NOW,,,\"PORTAGG\",\"MEANR\")":14.0,"REFPL7D-FDS^(SUBARRAY(NOT_NA(NO_REPEAT_F(FG_YIELD(NOW,-10AY,D))),0,1)-SUBARRAY(NOT_NA(NO_REPEAT_F(FG_YIELD(NOW,-10AY,D))),1,1))*100":-25.0,"EPHE^FMA_PE(LTM,0,,,\"PORTAGG\",\"MEANR\")":9.84670939883603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03008,16.7115371927188,16.932589581546,16.8118349535848,14.5722752976358],"USDAED^FG_PRICE_CHANGE(0,-1AM)":0.016331673,"USDTWD^FG_PRICE_CHANGE(0,-3AM)":2.7730346,"UAE^P_PRICE(0)/P_PRICE_LOW_PR(0,,,,,,\"PRICE\",\"INTRA\",\"52W\")-1":0.08039069,"EZA^FMA_COS_UP(\"EPS\",\"1M\",+1,NOW,,,\"PORTAGG\",\"MEANR\")":10.0,"EPHE^FG_ROE(0)":12.5871155618612,"TRYPH10Y-FDS^FG_YIELD(-10AY,0,Y,,\"YTM\")":[3.8633,4.1,4.6281,5.6986,7.1730304,4.847582,3.4208684,4.796723,6.9293385,6.0028777],"EPOL^FMA_DIV_YLD(NTMA,-10AY,0,AM,\"PORTAGG\",\"MEANR\")":[3.94290269087,3.93325489286808,4.15034780078536,4.15344753280631,4.10902986791005,4.13009775379636,4.00299822829158,4.07370599469266,4.1490033430902,3.78072594667243,3.74745433181181,3.36512480965345,3.32839097699815,3.62449087798504,3.57303210067652,3.68397643365328,3.54632044989633,3.67584081156399,3.88145606713367,4.12432420432998,4.31269249677219,4.03292399895563,3.71020254304987,3.6320372736395,3.80693986739046,3.93404441754884,3.68189791646829,3.50501590012343,3.63265527451656,3.51023355731943,3.44462843190988,3.07588026891091,2.87310376283928,2.6191874617357,2.36015206446711,2.54217155468177,2.49329387272938,2.52671653138,2.3965338669218,2.43617129515729,2.60453779569293,2.48240454271903,2.47838861438625,2.84611983730204,2.71816217161359,2.99140171729266,3.04790082584074,3.00660008722604,3.0462739837787,3.13008038884854,2.99501639997531,2.9197478581846,3.05915341955483,3.15194106932355,3.19283390937112,3.13383650470678,3.02712217566,3.04655822551501,3.0288091478091,2.99658731805504,3.34604070173352,3.28824502283876,3.33321683702154,3.87109856281227,3.59215961812399,3.49009121914321,3.32725703384368,3.55078201977095,3.55178777757133,3.68718625575412,4.97126158674043,3.67262498387081,3.31380246154115,2.45711169232608,2.3319323974236,2.67939468998732,2.89445460360322,3.26345238395766,2.57922696691881,2.73489305709165,2.89546085488965,2.80045421677452,3.02454052909524,2.90527437822099,2.83321855101581,3.0118687602732,3.08886256550384,2.95583209178174,2.97408301706813,2.95622466482404,3.10053914438569,3.42723163764423,3.0415293767492,3.3616640098187,3.49006354737261,3.47112585916551,3.93891961905748,4.40886369453898,4.20451061091807,4.30305462697381,4.67092733852005,5.23979136938533,4.23655196606629,4.30072344758899,3.96742063705065,4.22233054307943,4.80891836983066,4.5433035268855,4.37339844171013,3.89443905247198,4.06334658557791,4.01149557616437,4.29087940572395,4.06173162211057,4.33962197634142,4.97592473382092,5.25241982057861,4.7704452506998,4.99371500871909,5.06144864091601,5.00875377202291],"EWT^PERCENT_CHANGE(FMA_EPS(+1,0,,,,\"PORTAGG\",\"MEAN\"),FMA_EPS(+1,-3AM,,,,\"PORTAGG\",\"MEAN\"))":-1.5477004003768,"VNM^FMA_COS_UP(\"EPS\",\"1M\",+1,NOW,,,\"PORTAGG\",\"MEANR\")":3.0,"REFPL7D-FDS^FG_YIELD(NOW,,,0)":5.75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58691219006,16.592606984497,20.3481254273916,19.4045674245226,18.6086842292654],"CAGDPY@IN^EE_ACTUAL_ANNUAL(MED,0)":-1.8,"USDTRY^STD(FG_PRICE_CHANGE(0,-1AY,AM))":5.57034983524606,"USDINR^FG_COMPANY_NAME":"Indian Rupee per U.S. Dollar","USDPLN^FG_PRICE_CHANGE(0,-6AM)":-2.785319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EWT^P_PRICE_RETURNS_PR('52W',2,-10AY,0,AM)":[7.5063467,17.499601,14.61885,23.381592,14.821232,3.8908362,11.906015,8.143926,8.816719,15.654552,12.921417,7.861829,13.842642,3.1654954,-0.27080178,-13.246888,-10.2323,-2.1702468,-10.455256,-9.925222,-22.116709,-17.139864,-8.923984,-11.274332,-21.348375,-10.340303,-1.3320625,16.5452,11.389387,10.75964,13.768959,18.262661,38.617718,30.648697,22.149479,25.121557,39.126408,30.00778,26.87062,20.536064,26.376236,25.099468,28.714954,20.688295,27.243816,18.648434,18.89193,16.421783,11.322605,10.041761,3.0563354,4.11278,1.2357593,-7.8755736,-9.021115,-8.929175,-13.062954,-10.245073,-9.331745,-0.9649813,-7.2423754,-6.19303,-0.007933378,-3.3169568,2.5902748,16.300583,21.66394,34.445488,33.020985,26.622152,-2.0896733,2.5036454,9.793067,22.066116,23.987484,37.539948,27.302896,23.6161,27.407694,28.064299,41.213394,51.177406,84.9869,78.55618,59.00948,62.533367,53.48847,34.398293,44.1988,37.491943,36.247433,28.138315,19.09523,12.131632,9.530973,-0.7943094,-1.401937,-15.305651,-21.179283,-10.56183,-24.086666,-29.361475,-24.52134,-24.91132,-23.64847,-19.747055,-17.988264,-9.450263,-2.5004327,9.019529,16.52106,1.0769486,13.411676,25.56628,16.293812,20.525932,9.469212,17.148792,26.584423,17.179167,27.451313],"GREK^FMA_DIV_YLD(NTMA,-10AY,0,AM,\"PORTAGG\",\"MEANR\")":[2.33179796179743,1.8650132716902,2.04062089386856,2.11764048783732,2.18612862921922,2.61802277647803,2.79810824092815,2.96868992366743,3.60899969862101,3.34916223407914,3.452506063179,3.66154340668784,3.27047381071355,3.99603651464644,3.30617860635291,4.01032902335328,3.30352592678621,2.8855669707654,3.16049019100704,2.89212483833645,2.86472892098702,2.75530789063734,3.28666423062071,3.23863002431088,2.35605373087506,2.72675923679299,2.94023687510715,2.96222999754382,3.3428007106985,3.00495852542731,2.93423311990058,2.85507827577969,2.91671824944895,3.07410737168593,2.97531318444258,2.61761955600924,2.58691546068745,2.62058831772555,2.42624566758381,2.58527536430061,2.77639166430263,2.78045693418389,3.19578527443219,2.71328103544187,2.59615436219332,2.79456183343588,3.15799083377507,2.9839475179333,3.24895250373497,3.42268984701841,3.43223507935816,3.73774602904968,3.90164443340134,4.16893851197716,4.27262105124867,4.28581652519829,4.36752323197186,4.16976064416968,3.76623960523788,3.52130266738612,3.95551916881588,3.28902740622578,3.32017045383375,3.48413958397812,3.38904531831531,3.26740597726709,3.25100689337329,2.98058506858493,2.88206360311812,2.81509875335234,5.78041527570015,4.62749065745146,4.56635272201412,3.61233883527495,3.72317270173529,3.55961515121149,3.45176747049201,3.81101229466886,3.54962622104295,3.20608590200166,3.26698571973193,3.31459272320056,3.18490577557736,3.30347815738547,3.10110551714657,2.99341588860925,3.08125227370752,3.0256894296564,2.97510693293806,3.05773917634527,2.819415233664,3.19194342304003,3.09709896566791,2.90098585906796,3.19962004481007,3.14458146985832,3.6225694288546,4.18882760044691,4.42956760130154,3.92117961975884,4.4498643456885,4.42009193019498,4.57595615829225,4.44134206563192,4.43085663983818,3.94314303253781,4.45894832458081,4.11095223336695,4.23372547308131,3.82356991215569,4.05198591290257,4.42352446448233,4.50390374885274,5.12569145953162,4.51071334092343,4.48667880889099,4.63897074178298,4.52509557887347,4.88049183671543,5.41309464901157,5.29002417751492],"WL-FDS^FG_PRICE_CHANGE(0,-3AM)":-16.2306125646248,"FC0000ZA^FG_PRICE(0)":333.75427,"KSA^P_PRICE(0)/P_PRICE_LOW_PR(0,,,,,,\"PRICE\",\"INTRA\",\"52W\")-1":0.17508972,"EWY^P_PRICE(0)/P_PRICE_LOW_PR(0,,,,,,\"PRICE\",\"INTRA\",\"52W\")-1":0.20132124,"EWM^PERCENT_CHANGE(FMA_EPS(+1,0,,,,\"PORTAGG\",\"MEAN\"),FMA_EPS(+1,-3AM,,,,\"PORTAGG\",\"MEAN\"))":3.4091409631214,"MCHI^SIZE(FG_CONSTITUENTS)":661,"TRYIN10Y-FDS^FG_YIELD_NAME":"India Benchmark Bond - 10 Year","REFTHREPO-FDS^PROPER_NAME(0,,,\"SECURITY\",\"NAME\")":"Thailand Repo Rate - 1 Day","CC_MY^IMF_IFS_RCPI_Q(0)":1.6700923,"VNM^FMA_DIV_YLD(NTMA,NOW,NOW,M,\"PORTAGG\",\"MEANR\")":2.41516457277059,"EZA^FMA_DIV_YLD(NTMA,NOW,NOW,M,\"PORTAGG\",\"MEANR\")":4.1548951107817,"EIDO^FMA_DIV_YLD(NTMA,NOW,NOW,M,\"PORTAGG\",\"MEANR\")":4.36079694658015,"INDA^FG_COMPANY_NAME":"iShares MSCI India ETF","TUR^FMA_PCT_ABOVE_MAVG(200,0,,,,\"PORTAGG\")":62.3655913978495,"MCHI^FMA_COS_DOWN(\"EPS\",\"1M\",+1,NOW,,,\"PORTAGG\",\"MEANR\")":359.0,"ECH^FMA_RBICS_REV_CURRENT(30, LOC, \"PORTAGG\")":31.3700783805281,"TRYUS10Y-FDS^FG_YIELD_NAME":"US Benchmark Bond - 10 Year","QAT^FMA_PE(LTM,0,,,\"PORTAGG\",\"MEANR\")":10.8810893641811,"EWT^FMA_PE(LTM,0,,,\"PORTAGG\",\"MEANR\")":21.5840843632578,"VWO^P_PRICE(0)/P_PRICE_HIGH_PR(0,,,,,,\"PRICE\",\"INTRA\",\"52W\")":0.99831206,"TRYBR10Y-FDS^FG_YIELD_NAME":"Treasury - Brazil Benchmark Bond 10Y","CC_CL^FG_COMPANY_NAME":"Chile","EWZ^FMA_PE(LTMA,-10AY,0,AM,\"PORTAGG\",\"MEANR\")":[11.6103462008677,11.8180060085713,11.9717999383705,12.4010162324131,12.8422751698724,12.6410730960707,12.196735298811,11.8596518673865,12.2648396801936,12.5922677762643,12.9403581883558,13.4619768717145,13.9803238888139,13.8542941274706,13.6985239666323,12.7900697651938,12.8916322089881,12.4799160319497,12.7209914554975,12.4739645869438,10.9584062511337,11.8037948237093,13.0835620983288,13.4409401363218,13.0253977942929,12.9623721590183,13.9109888692888,14.5870531734213,14.2400640797051,15.2263964229091,14.7753987025695,14.3259998721693,15.4207714987432,16.8915367238117,16.5512557998797,16.1619036686821,16.0623441875139,15.1546036305461,15.0605218491673,15.218449464937,15.8499212412181,15.6382121382942,14.7007643154641,14.4455735643422,15.665962728068,16.1442161002291,16.3742976387096,15.9797720778972,15.4812909373156,14.3854454631313,14.3795097458519,13.7382497780732,13.1752133333783,13.9060929120127,14.0197685299534,13.5674689962131,14.8031112065578,15.175564329363,14.7490307866509,14.1567283139822,13.8697883572829,14.1544537652882,14.318010072391,14.1760820973193,14.2756408114254,14.7591419443455,15.1905351062704,16.4343692381296,17.3671450449811,16.7303537232736,16.3301373029038,16.4812076832368,17.5465916789234,19.9164482696776,31.4315411605765,33.9610345213743,31.8290712538068,30.7526611819355,31.1206317503604,35.2916152926886,31.062339287392,28.1697490050688,19.9799940347537,18.7284293888001,17.5512186742611,16.491365628688,15.0621870719129,13.2253930101325,11.5357730732571,10.4546187386144,8.31116303478647,7.25400633907581,6.71134608056896,7.10891773088034,7.01519259525974,6.97678462481389,6.62895289587965,6.33856371759909,6.15272667677568,6.31060227962202,6.0358211559088,6.20045569272716,5.98142618876635,5.39436202379431,5.79756086877466,5.75832494960916,5.54331478108036,5.76290213614123,5.97879579868373,6.56524862601582,6.90107848130557,6.99997557810608,7.31727349773598,7.38028741799685,7.99092658737414,8.41519202198306,8.27420270835671,8.32115128424832,8.40201481568394,8.28854389004445,8.24636025031845],"VWO^FMA_COS_UP(\"EPS\",\"1M\",+1,NOW,,,\"PORTAGG\",\"MEANR\")":856.0,"VNM^FG_ROE(0)":9.4884599750035,"ECH^FMA_EVAL_EBITDA(NTMA,0,,,\"PORTAGG\",\"MEANR\")":6.2005202399535,"CAGDPY@ZA^EE_ACTUAL_ANNUAL(MED,0)":-1.6,"PASP-FDS^FG_PRICE(0)":1024.0,"ECH^FG_TOTAL_RETURNC(0,-6AM)":12.972534,"ECH^FMA_COS_UP(\"EPS\",\"1M\",+1,NOW,,,\"PORTAGG\",\"MEANR\")":14.0,"TRYAE10Y-FDS^FG_YIELD(0,,,,\"YTM\")":null,"VWO^FMA_EVAL_EBIT(LTMA,NOW,NOW,M,\"PORTAGG\",\"MEANR\")":14.3816204774572,"EWY^FG_COMPANY_NAME":"iShares MSCI South Korea ETF","USDTWD^FG_PRICE(0)":32.225,"SET-BKK^FG_TOTAL_RETURNC(-10AY,0,AM)":[-0.24986267,4.6795607,4.394233,0.7136941,1.5530705,-2.6696146,2.6401281,-5.663866,2.5361419,4.6127796,-4.7179995,3.5701036,-3.4885287,0.17194748,-2.342236,-4.7704697,-1.3515651,2.0637631,-1.9888878,-5.7424664,-4.9216213,3.420961,7.119298,0.3782153,1.5266061,1.0486484,4.9728513,2.6561618,-3.431642,-0.116962194,-0.23623705,3.3015609,2.9116392,0.70204735,-1.0685503,0.9564519,-1.7526388,1.8271685,-0.15793443,-0.3265381,5.837035,3.8505793,-0.8750498,0.48613548,6.4732313,-1.25705,0.32504797,-3.103608,-0.24665594,-2.6484728,-4.619259,3.9340258,1.6774774,-1.3588309,-3.5421014,-2.0501554,-1.3225198,3.5841227,-0.6945908,2.9300451,-3.8901508,3.6763668,3.0961514,-5.0877037,1.99399,-1.8708706,-1.8722475,-3.3440888,3.346789,-4.575503,-32.22,19.713665,3.3504367,7.4502707,-1.206243,-2.8442562,-2.7640045,-3.948921,9.413301,9.933245,2.3748398,-0.27778745,3.4226418,-1.1361063,0.012922287,4.421103,-2.6754856,-1.9150555,5.273211,0.78060627,0.3820896,-0.17451048,2.1404266,2.0699263,-1.7422497,-0.4412055,-3.5745442,-3.4128428,-1.6686022,6.9357038,-0.56838393,-3.618741,2.7714133,0.25140047,3.8313508,-1.7471313,-5.32794,2.3496032,-4.853135,2.4068475,-1.9635856,0.0026226044,0.86472034,-7.044607,-1.2292445,-1.7481506,-0.7462084,0.40705204,-0.016587973,-1.3780355,1.1514902],"EWY^FMA_PE(LTMA,-10AY,0,AM,\"PORTAGG\",\"MEANR\")":[11.4498202756976,11.3115969354386,11.3483300740503,11.6501631117342,11.7065174865365,10.8848598806712,11.496460020754,11.3259619536072,11.2287231215788,12.30788094413,12.2020984547385,12.0893021649244,11.7551718362065,11.350210982686,11.1801608042134,10.9091814832158,10.8491473473544,11.1158524804486,11.1844354761399,10.6091425777655,9.61812669424602,10.4410020394355,10.6346633364741,10.6992634927322,10.4395476000573,10.4069587752405,10.5956904209866,10.5896768568966,10.5478825363137,10.7552374762182,10.6267742925879,11.1412390314212,11.2732673633477,11.6768504197092,11.6192891436079,11.2771065929613,11.1532537664855,11.0126275031272,10.9496512785403,10.4949094137137,10.409935972832,10.6059921545466,10.453858418378,10.1915164978479,10.4241027941565,10.5379243184531,10.5374689930042,10.3493039623502,10.1632061141431,10.0163893521155,9.67522116579797,9.34879450851339,9.32211736939549,8.84308783560166,8.54252057785447,8.35384921275306,8.68960189834683,9.81788809086575,10.0691754304892,10.4789256509704,10.3983212490772,10.7675973837787,11.2044364409821,11.1478327192676,11.8927900502179,12.3748031925493,13.712115053188,14.3910588454981,15.0176846248511,16.6186099854647,14.5756941013447,14.7602238011018,14.8901406977011,15.4097760086456,15.5764549902968,16.3591024511229,16.39758592827,15.9082271186835,16.9832189095464,18.7724830227202,21.3258840818504,21.5196917968744,20.0904653193813,19.4652575077421,17.7975746904071,17.0122009741185,16.0659445004477,14.4940656348849,13.5337619346554,12.306327278519,10.9550222137488,10.1204106563226,9.4676876812474,9.42756042134665,9.29728903002067,9.31509467455239,9.22693425755256,8.93002550858847,8.85502057072569,9.12860389218462,8.7367922486026,8.62163763536237,9.83766085283481,9.73446214672274,10.2405800550847,10.9065482233219,11.2053176905576,12.1005379687793,12.1427496453936,12.5830917497919,12.9233049121915,12.8696145047307,13.8148917020541,13.6450129531513,14.0747975883596,14.9183521726965,14.3259420900963,16.6279056064503,16.081155115151,15.3639653457415,14.8911719202717],"GREK^FG_PRICE_MAVG(0,,,,200)":37.687435,"SET-BKK^FG_TOTAL_RETURNC(0,-6AM)":-2.3379326,"ECH^FG_TOTAL_RETURNC(0,-1AM)":12.900734,"VGK^SIZE(FG_CONSTITUENTS)":1281,"REFIDRREPO-FDS^(SUBARRAY(NOT_NA(NO_REPEAT_F(FG_YIELD(NOW,-10AY,D))),0,1)-SUBARRAY(NOT_NA(NO_REPEAT_F(FG_YIELD(NOW,-10AY,D))),1,1))*100":25.0,"EWZ^FMA_PE(LTM,0,,,\"PORTAGG\",\"MEANR\")":7.61691977820676,"EPU^FMA_EVAL_EBITDA(NTMA,0,,,\"PORTAGG\",\"MEANR\")":7.05149691360401,"CAGDPY@BR^EE_ACTUAL_ANNUAL(MED,+1)":-1.5,"EWW^FG_TOTAL_RETURNC(0,-12AM)":13.139701,"REFEUREFI-FDS^PROPER_NAME(0,,,\"SECURITY\",\"NAME\")":"Eurozone Main Refinancing Operations Minimum Bid Rate","EPU^PERCENT_CHANGE(FMA_EPS(+1,0,,,,\"PORTAGG\",\"MEAN\"),FMA_EPS(+1,-3AM,,,,\"PORTAGG\",\"MEAN\"))":1.48788840446247,"CAGDPY@PL^EE_ACTUAL_ANNUAL(MED,0)":1.58176511984872,"EWT^FG_COMPANY_NAME":"iShares MSCI Taiwan ETF","EWT^FMA_PE(LTMA,-10AY,0,AM,\"PORTAGG\",\"MEANR\")":[15.4538325582235,15.5232447876809,15.3664503718596,14.9495971237288,14.7107606568089,13.7068439159322,13.8793569328087,13.2902980674115,13.7528343719015,14.2836057506231,14.2357527591542,14.0802549345719,14.0181605993427,13.7708116614444,13.5258066461957,12.8153721231795,12.9266787446064,12.8867699934009,12.6821012315828,12.4072132086863,11.2218104941015,12.1000547889984,12.4866727795092,12.5695603842674,12.4425774475572,12.8953695169208,13.3366593350423,13.7783202353032,13.7153739347202,14.2213942151821,13.8820622301521,14.3725152040955,14.3422864762788,14.6264871200497,14.5101951340024,14.3316483913977,14.3589611932372,14.4039907301744,14.7011094906799,14.7014801316604,14.5827550429619,14.7285486788271,14.858288878467,14.469698759183,14.8432622009723,14.0742315816994,14.499267487031,14.3191511897883,14.2920505787482,14.3314614046201,14.0256060146508,13.9320476708704,13.7794094068603,12.8337462739568,12.6177907803138,12.5659005934489,12.8969606647932,13.5402434599586,14.1415468761089,14.4955383988804,14.3185080575007,14.58634112885,15.0313493732369,14.7940971513869,15.5213096871118,16.0516134067647,16.6364211225875,17.5028847485788,17.6048613899258,17.301870601546,15.8302470670547,16.3021454928507,16.494067463462,17.0569050807929,17.572263807067,17.8983119538496,17.3195560437719,17.0557441408249,17.3069484227011,17.7720148979707,19.0692338837649,19.3408261599797,18.4742402373357,18.1155236335207,16.7256629564114,16.7385225705558,16.3314768420384,14.9429679796442,14.6331945276858,13.7219745356284,13.5780771158319,12.9295509699429,13.0897534660554,12.8455753710977,12.3252054122371,12.2032928141357,11.8942384804176,11.6589309758369,11.023643472388,11.4003677198995,10.9171802568785,9.9490612824971,10.9022281811415,11.017154169211,11.5410434241047,12.274065953888,12.6485426586836,13.1523456435901,13.7785735688516,14.8564645251124,15.6904647041769,15.8522220543718,16.4816596576717,16.7131242593224,17.2470704414089,18.3527382433126,18.3207498283369,19.5102031136961,19.8380963057358,19.6244113299575,19.811314257616],"EPOL^FG_PRICE_MAVG(0,,,,60)":23.799833,"VGK^FMA_COS_UP(\"EPS\",\"1M\",+1,NOW,,,\"PORTAGG\",\"MEANR\")":428.0,"EZA^FG_ROE(0)":14.8735846736627,"REFIDRREPO-FDS^PROPER_NAME(0,,,\"SECURITY\",\"NAME\")":"Indonesia BI (Reverse) Repo Rate - 7 Day","VWO^FG_PE(0)":14.39065830733,"CAGDPY@PH^EE_ACTUAL_ANNUAL(MED,+1)":-2.5,"NI-FDS^FG_PRICE_CHANGE(0,-1AY)":-2.74390243902439,"EWW^FG_TOTAL_RETURNC(0,-1AM)":6.223047,"EWT^FG_TOTAL_RETURNC(-10AY,0,AM)":[-0.33534765,4.1722775,2.4547815,0.50441027,0.06273985,-6.8338575,4.3068647,-3.2179892,2.7872205,5.1587343,-0.6918192,-0.12665987,4.058337,-4.570383,-0.9578526,-12.572533,3.5398245,2.4216533,-5.354661,-2.645111,-11.771452,12.698412,9.154928,-2.5806427,-7.873434,8.785939,8.149778,4.073322,-1.9569457,2.7944088,-2.7831674,1.9640446,2.6395679,6.2194705,2.0539641,-0.21027327,2.438283,1.4692903,5.7341456,-1.1229813,3.5457134,1.016581,0.026488304,-3.1771243,6.8541884,-0.5002618,1.825881,-2.3128867,-2.048421,-0.1629591,-0.5168617,-0.10938048,0.6843686,-8.075035,-1.4788508,-2.821982,2.0039916,2.5617123,3.3201218,6.397414,-8.257133,0.9664774,6.0424805,-3.4414709,6.8653345,4.2099476,4.3022037,6.112933,0.92322826,-2.9369295,-19.642853,11.3888855,0.9975076,9.218109,7.711625,7.1128726,-1.0886133,0.52827597,8.211077,6.659794,10.535479,4.6169996,-1.6716838,5.848348,-8.641177,11.638535,1.4803171,-5.9900703,6.124127,-3.7486374,6.787336,0.3116727,4.49543,-3.1597733,-3.9522052,-6.331742,-7.0662317,-4.1040716,-5.2350044,6.310487,-9.349519,-11.00418,14.104366,-0.5314708,6.5998554,1.7885804,-1.8472612,3.4197927,0.06657839,7.451761,1.073277,-7.7802777,1.9043446,-1.6514599,5.678308,3.4915328,-3.5565138,8.831167,4.8383594,-3.0629158,8.838594],"EWM^FMA_PE(LTMA,-10AY,0,AM,\"PORTAGG\",\"MEANR\")":[16.7297725152342,16.726085454947,16.7401387593697,16.7099001144612,16.7318620682525,16.3220444486577,16.3437927416147,15.6435692118612,16.1723007875636,16.6072042973769,16.9878999134717,17.0357761151195,16.9047418789515,16.6559056147278,16.6086089496158,15.6310182600006,16.492574133177,16.8112218492924,16.3826722560247,16.5606546441803,16.1414941414976,16.5632579468124,16.6475222219778,16.7034388463718,16.3808041757207,16.5492480107879,16.8301246485019,17.067279351778,17.0827481695684,17.2265345390898,16.9769687735736,17.0153272567943,17.1663617407836,17.2845178169441,17.1205544343166,17.1078034642876,17.3046952339488,17.2701858541599,17.1518935610424,17.3418851524017,17.606739018621,17.3852441490164,17.1563321373947,17.8784681282745,18.612218871904,18.5014942934472,18.4692149638328,18.3586580463007,18.1374849597885,17.8908493265126,17.6055488462634,17.7965788696396,17.7777009728035,17.0919408013894,16.759492782807,16.4213135787353,16.8939903632969,16.9574465566008,17.0560989663734,16.8704501087511,16.7301500169625,17.0493194080245,17.1318925807107,16.8405100647733,16.9306545392374,16.6690646669747,16.8462249058623,16.8888897030383,17.0203790525232,16.4397943667225,15.9086049388105,16.4974787939339,16.7282619981323,18.5800393050078,19.5425043495802,19.6189217215425,20.0172365317924,20.5260640048784,21.0820887159474,21.6028805923126,20.9084294768333,19.5345472122188,19.5535245741615,18.9745893338077,18.2561980965275,17.6393668216152,16.8945048771355,16.2095316802626,15.8927665603951,15.6926394054864,14.624811024607,15.0916243126666,15.4267766079835,15.8163375682784,15.9259996753008,15.8697510194246,15.6303197032974,15.1885317731594,14.9292693213864,15.3586063553097,15.0116207995748,14.3066886257392,14.6685678568563,14.8527030242237,15.0277434833744,14.6702238542543,14.7369647231037,14.6628839319735,14.5331569703384,14.5427356785689,14.5922463433261,14.7300925347927,14.9700629412775,14.8821061852493,14.9743519088648,15.2324731367606,15.2465488340614,15.5498847425278,15.7739217340287,15.5955917243288,15.6614464771864],"EPOL^FG_PRICE_MAVG(0,,,,30)":24.201334,"VGK^FG_TOTAL_RETURNC(0,-6AM)":16.56642,"EWY^FMA_COS_UP(\"EPS\",\"1M\",+1,NOW,,,\"PORTAGG\",\"MEANR\")":50.0,"REFSAREPO-FDS^(SUBARRAY(NOT_NA(NO_REPEAT_F(FG_YIELD(NOW,-10AY,D))),0,1)-SUBARRAY(NOT_NA(NO_REPEAT_F(FG_YIELD(NOW,-10AY,D))),1,1))*100":25.0,"ECH^JULIAN(FMA_DIV_YLD(NTMA,NOW,NOW,M,\"PORTAGG\",\"MEANR\").DATES)":45412,"CAGDPY@PH^EE_ACTUAL_ANNUAL(MED,0)":-2.56663776811855,"VNM^PERCENT_CHANGE(FMA_EPS(+1,0,,,,\"PORTAGG\",\"MEAN\"),FMA_EPS(+1,-1AM,,,,\"PORTAGG\",\"MEAN\"))":-1.50263942482898,"VGK^FMA_DIV_YLD(NTMA,NOW,NOW,M,\"PORTAGG\",\"MEANR\")":3.44816244250881,"EPU^FMA_PE(LTMA,-10AY,0,AM,\"PORTAGG\",\"MEANR\")":[14.7774665502127,15.1883394303495,15.9135030019105,15.6704859105919,15.673593281058,14.2496344830412,14.2583469878796,13.7524280294558,14.969922229735,16.0315935220523,16.0760154129987,15.6339653039638,15.7030383890281,16.2783214642093,15.7159337579577,15.0981904982133,14.5966168121402,15.0095418478413,11.1708655485075,10.5994220494472,13.4671276207711,17.8879580014051,22.4389485884992,21.8402695284924,21.2653782804604,20.1619458359601,19.9537805855052,18.8138345047334,17.6775882175594,16.2320879593915,15.6378698586259,15.2099985685799,15.4628231735906,16.937891261651,16.1776916477441,15.5291187522329,15.2775857468021,14.7675117007231,14.962702920455,15.0828961188042,16.5997721907604,16.5178057372835,16.6527639479502,15.7656789984654,17.7208961594952,18.6939935479772,19.518179280356,19.1088004903247,18.4385159535901,18.1755310093358,17.4487209350381,17.3075158026106,16.087071841555,16.3708125592615,17.035024169216,17.1022093806148,18.0659019361196,19.3004468538212,20.0360687721749,19.4406908272332,18.2794445714115,17.7680023031826,17.7837693100768,17.8561456618076,17.3693415488149,17.0434789354511,16.9552379296341,16.2843136544413,16.9697327177505,16.7107847853877,15.9288422559569,15.9093974125302,16.9103354101914,19.5001418227915,22.4563077930249,29.4086487442256,30.6096385904596,36.9152490272204,42.9893442360522,53.0572728082749,47.9328322005647,52.2166264181855,64.8094184642276,58.9751305272197,53.4290787169896,46.3380507490722,40.680187725625,35.0546967654443,29.3783075142588,25.2023640039969,18.7954246628194,13.5024582651537,12.5971454028578,12.5209153485096,13.5145669561408,12.8951751940456,11.8285686573717,11.1419721010814,10.1503682184894,10.0773400556112,9.36279173542522,9.22408675877258,10.0401819379712,9.25583408933874,10.3876300304996,9.70307285061351,9.38401560599022,9.59626968524551,9.65751736447995,10.0848447226715,10.5081353181058,10.8656658152912,11.0188356047074,10.8643298810867,11.8345569028918,14.2304041340462,14.6159523755533,15.0998704823205,15.3002329688624,15.1075885713932,15.4196252953507],"UAE^P_PRICE(0)/P_PRICE_HIGH_PR(0,,,,,,\"PRICE\",\"INTRA\",\"52W\")":0.9167878,"CNYA^FG_TOTAL_RETURNC(0,-12AM)":-8.156037,"REFVNDISC-FDS^FG_YIELD(NOW,,,0)":3.0,"EWW^FMA_EVAL_EBITDA(NTMA,0,,,\"PORTAGG\",\"MEANR\")":6.24846869228545,"TRYAE10Y-FDS^FG_YIELD(-10AY,0,Y,,\"YTM\")":[null,null,null,3.371059,3.6940188,2.542721,1.7060698,2.0444937,4.2739367,null],"USDSAR^FG_PRICE(0)":3.7504,"USDBRL^FG_PRICE_CHANGE(0,-1AY)":3.073299,"USDIDR^FG_COMPANY_NAME":"Indonesian Rupiah per U.S. Dollar","TRYJP10Y-FDS^FG_YIELD(-10AY,0,Y,,\"YTM\")":[0.3138,0.2604,0.0315,0.0465,-0.0051,-0.0208,0.0201,0.0672,0.4224,0.6127],"CC_BR^FG_COMPANY_NAME":"Brazil","USDKRW^FG_PRICE(0)":1354.95,"TUR^FMA_PE(LTMA,-10AY,0,AM,\"PORTAGG\",\"MEANR\")":[9.98513311862473,10.2345196244512,10.7134618741698,10.3170100295808,10.674822858874,10.4004087720125,11.0795207370658,11.1008158682084,12.1369073121561,11.9748651266698,11.7509876606223,11.6942712353265,11.9026551184111,11.4457881207154,11.4996496795064,10.9166913860562,10.6318604239127,10.9556289963821,11.3417296947105,10.1704926976272,9.6571973471253,9.65594180093373,9.83680479118545,9.89576459365792,9.56370566321474,9.4003335441376,9.79200039985501,9.49335668200506,9.36880386291964,9.31418515531664,8.92447494450595,9.00858118836742,9.32582652232029,10.0518872123403,9.84499741559439,9.71343379516323,9.74728589457928,9.64916558016753,9.80407795366612,9.47434468056393,9.40960371236182,9.14788254073738,8.87312362116291,8.73326865868488,9.05844266850979,9.08109711466462,9.14654616654227,8.84805075605196,8.52178854263058,8.14681719468707,7.76231246457537,7.36379810236724,7.46700174113523,7.5819444160627,6.90629407842536,6.52968694298043,7.01295179396455,7.2792640252697,7.45343077719557,7.268113744096,6.95084271763806,7.16786789937583,7.45214783771531,7.45230382904439,7.67264234045757,7.34244095988692,8.20958056538277,8.82397850687227,9.53087487025108,9.28817484720568,7.78033586205657,7.82160345596527,8.1655443115512,9.19642184017908,9.69855773414091,9.7445021778098,10.1061452358483,11.0679961256138,12.38493825725,12.7254296203508,13.5199657887803,12.2789976302974,11.4003255626639,10.7459625067498,10.2879999493833,9.66765841432761,9.01785725714687,8.43646600760143,7.76543577494811,7.12877384450633,7.23818239367766,7.79242891673102,7.2191462977111,6.06624200388052,5.76391369660016,5.81912198834113,5.38052534514385,5.5322974376761,5.07261079467859,5.03566678259594,4.90469305234085,5.03003686350034,4.86575604570143,5.00421266312151,5.12852767806735,4.56531023569985,4.71962090141564,4.71833828826299,4.53083511307748,4.89208307489996,5.50453262604739,6.17330601880521,6.24570160207609,6.42647231999392,5.66966665995843,5.72542875570841,5.85505708175657,6.74277943772088,6.53560629005997,6.55802096891385,6.6524438603825],"CPALM-FDS^FG_PRICE(0)":3895.0,"TIOS-FDS^FG_PRICE_MAVG(0,,,,30)":111.71067,"FC0000ID^FG_PRICE(0)":1153.8987,"SET-BKK^FG_PRICE_MAVG(0,,,,60)":1376.5228,"EWT^FG_PRICE(0)":50.98,"INDA^FG_TOTAL_RETURNC(0,-12AM)":28.717434,"EIDO^FG_TOTAL_RETURNC(0,-12AM)":-6.813824,"URTH^P_PRICE(0)/P_PRICE_HIGH_PR(0,,,,,,\"PRICE\",\"INTRA\",\"52W\")":0.9978917,"SPY^FMA_COS_UP(\"EPS\",\"1M\",+1,NOW,,,\"PORTAGG\",\"MEANR\")":276.0,"EPU^FMA_COS_UP(\"EPS\",\"1M\",+1,NOW,,,\"PORTAGG\",\"MEANR\")":11.0,"TRYZA10Y-FDS^PCTCHG(FG_YIELD(0,,,,\"YTM\"),FG_YIELD(-1AM,,,,\"YTM\"))":-3.5083616,"TRYPH10Y-FDS^FG_YIELD(0,,,,\"YTM\")":6.5816836,"UAE^FG_FCF_YIELD_NTM(0)":10.0643100007889,"EWZ^FG_COMPANY_NAME":"iShares MSCI Brazil ETF","EPU^FMA_ROE(NTMA,-20AY,NOW,FY,\"PORTAGG\",\"MEANR\")":[null,null,null,null,null,21.6487924933022,26.674075406927,23.3940784657959,19.9442083003203,14.2295976118279,12.7121203643147,8.83035011509517,12.5824807721625,12.1461987185301,10.92253300719,11.9146021952872,12.0860263629473,15.0555657499397,13.6225814495131,12.9324474391171],"TUR^FG_TOTAL_RETURNC(-10AY,0,AM)":[3.3434749,1.9117594,3.4702182,-6.038606,-0.35808682,-4.9744606,7.3646426,-3.058952,7.9173803,-8.966864,-11.387968,1.5817285,10.9429,-11.6959095,4.492986,-14.143599,-6.599492,9.385109,3.4516692,-12.059098,-6.9379625,6.350124,17.200779,5.2114964,-13.482899,0.4878044,8.66865,-4.278845,-4.796582,-2.6642025,-11.21952,-0.5799711,-0.85680485,11.848629,1.5807033,-0.8463025,9.03083,5.9343457,6.9256544,-0.36571622,4.4505596,-7.7750864,-5.787092,2.9575229,8.460951,2.0658374,-5.1823797,-9.383064,-13.616365,-11.59724,-3.7965775,-22.727276,0.9882331,19.012129,-0.274086,-5.4574013,9.641325,6.26899,-2.8959572,-9.057432,-15.870446,11.462045,10.855126,-1.1990428,3.6003232,-6.716132,10.464632,2.153325,9.564888,-5.306399,-29.573393,3.388095,0.99304914,10.869492,5.3571463,-14.152545,-0.83909035,0.0,10.502744,10.540926,11.89698,8.659113,-6.0860753,-14.858574,0.63078403,-5.6752205,-2.73723,9.099436,-4.342222,-7.5955095,6.809342,-21.737677,20.923435,-3.044957,-1.8444598,17.369223,-10.47166,-4.2200146,-6.2273026,19.535149,11.620367,11.571956,10.743499,18.176437,2.2266746,-4.8589826,2.8764248,-2.9671907,-9.732426,-1.0933638,7.881272,13.851988,4.1666627,-1.5200019,-4.7928514,-0.4266262,-2.259612,13.496744,-8.873278,7.7098846,14.395547],"KSA^FMA_PE(NTMA,-10AY,0,AM,\"PORTAGG\",\"MEANR\")":[null,null,null,null,null,null,null,null,null,null,null,null,null,null,null,null,null,12.796116734632,12.0827648320612,12.8862688008121,11.1533004555651,11.4599338058365,12.8790247161357,12.9502714854982,13.6364927127493,13.6959097475837,13.6167798391518,12.6721823766841,12.5243584746743,11.5222181010548,13.4024772874064,14.0389781159944,14.3475670250988,14.4220166240634,14.1316002272573,13.7600435430991,13.5438162159503,13.5872037708754,14.5906668998532,13.8102395208923,14.054036123762,13.0218136447627,12.9568947926625,13.0861289562344,14.0237725786812,13.7159630940363,14.5244247633374,14.9984238433415,14.7871905288623,15.1107804416075,15.1939086630641,13.8447906864698,13.4245000494262,13.72871375799,13.4814615291411,14.5921454967788,15.6071432211212,16.2000376020325,16.1937445013947,17.4480400198999,16.139202796857,16.929737181354,17.2879158224001,16.8461332798391,16.4919937084523,16.1511876056247,16.5116405156512,16.4747035412994,17.2642980383423,15.8446840428314,13.2295261215598,15.7920940831074,17.6950576164037,19.4368949135024,19.7142639954854,20.0034501030715,21.8012980294455,21.6250951609286,20.1811333152549,19.4695295303262,19.1912863912287,18.7177225503254,18.9821826135469,19.0400715316484,19.1074099735606,19.4303696760421,18.9745802440312,19.3008981363673,18.9578640466126,19.2187735834777,18.8778944474014,17.740556445429,18.9386564726299,19.1303430673292,19.1226657977619,19.5158598954483,17.1553029777745,15.985251300852,15.2814037977916,16.658427848148,15.4504867565062,15.0775417227412,14.9611781869174,14.0612470921547,14.8688337521389,15.1325061203302,13.9400490766107,16.2160059939581,16.5329965918049,17.0960432235426,17.5780711623101,17.1672454225802,16.4607406078661,15.7602725193746,16.4391806309737,17.2572984302491,18.4293325237892,18.8439885352931,18.5350308113686,17.7866043237829,17.0371127059869],"FC0000BR^FG_PRICE(0)":205.64725,"INDA^FG_PRICE(0)":52.97,"EPU^FG_PRICE_MAVG(0,,,,30)":41.05251,"SET-BKK^P_PRICE(0)/P_PRICE_HIGH_PR(0,,,,,,\"PRICE\",\"INTRA\",\"52W\")":0.87542975,"INDA^FMA_COS_DOWN(\"EPS\",\"1M\",+1,NOW,,,\"PORTAGG\",\"MEANR\")":61.0,"REFPHRREPO-FDS^PROPER_NAME(0,,,\"SECURITY\",\"NAME\")":"Philippines Reverse Repo Rate - Overnight","MCHI^FMA_EVAL_EBITDA(NTMA,0,,,\"PORTAGG\",\"MEANR\")":9.46036782999679,"EWZ^FMA_PE(NTMA,0,,,\"PORTAGG\",\"MEANR\")":7.57326528214669,"USDTHB^FG_PRICE_CHANGE(0,-3AM)":0.52740574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50385,42.8018507749476,51.3050657286793,35.3894151556571,41.7033181461674],"W-FDS^FG_PRICE_CHANGE(0,-3AM)":16.1909009812667,"GREK^FG_TOTAL_RETURNC(0,-1AM)":13.099634,"TRYKR10Y-FDS^FG_YIELD_NAME":"South Korea Benchmark Bond - 10 Year","TRYBR10Y-FDS^PCTCHG(FG_YIELD(0,,,,\"YTM\"),FG_YIELD(-1AM,,,,\"YTM\"))":0.5206302,"UAE^FMA_DIV_YLD(NTMA,NOW,NOW,M,\"PORTAGG\",\"MEANR\")":5.6413885639115,"VNM^FMA_PE(NTMA,-10AY,0,AM,\"PORTAGG\",\"MEANR\")":[11.9748446455961,12.768429666081,12.7868979910246,12.8541478399004,12.20149943209,11.7946747199448,11.840300270377,11.2367283715175,12.1749285776459,12.9118371287957,11.8070820536156,13.5019561693428,13.2319823765981,13.8780131111383,14.7774800002214,13.5708191921001,13.6676655122121,15.4968099536097,14.7719326561515,11.8425603143384,null,13.9658088901423,14.9288879443417,12.7237922695705,12.9233018729413,12.3026182081815,12.483520780983,11.6327050632426,11.3972695235681,13.1674369112303,12.5408429742075,12.5433861743713,12.5504470311652,13.2736914088181,13.1172401789193,13.7524648402614,14.4983250467125,14.6605478033657,14.8026172417235,15.6911109063772,16.1644354911955,16.2129544982676,17.0580999639639,17.5745216033245,20.2463460480295,19.7001673746152,20.9071496975531,21.198604092983,20.3812310747577,19.2936251966657,16.9094744205862,17.7616174691116,17.504690407941,15.3059015269694,14.9332846220441,15.6526695956812,14.8991810429872,16.1410749445884,17.4057536927124,17.9448635089608,17.498752645337,16.5555788056112,15.855756897147,14.2170749537527,14.2036456417523,14.246583932769,14.9134064749147,14.2479371337668,13.9092949750972,13.4600852130247,11.4768483303366,13.8378111994015,13.9184259400923,15.1996721431205,15.2095458217463,14.7372900462985,15.4243379183647,15.5158470090955,15.2761035666152,15.9734260490562,17.3865489076084,16.939313579497,16.7949198690317,17.0728022060303,16.2106228940218,17.8215325294427,16.7176621845871,16.4000264342968,16.1442812292174,16.1426113017029,16.0566261519846,16.7478559525211,15.6168745295791,15.147272694084,14.271217494857,14.116543978456,12.1823312286459,11.8794793691633,10.8227830792109,11.5920549511625,11.1087595782273,10.3201657261631,10.2022944257278,11.4349097221128,11.5066952188576,12.3686393916592,12.4371789424153,13.6467557482045,14.2571818895862,14.0920282453385,13.7788833259431,14.8162709653949,14.8222291173729,13.5831092175919,13.9193567228888,14.2029959369016,14.421483875448,14.7789865777616,16.2755226004872,15.0446519503673,15.9925520678358],"BRENT-FDS^MAX(FG_PRICE(0,-5AY))":140.85,"EPU^FG_PRICE(0)":44.1,"UAE^FG_ROE(0)":12.8842433358609,"ECH^FMA_DIV_YLD(NTMA,NOW,NOW,M,\"PORTAGG\",\"MEANR\")":6.7745977532707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4423843156453],"NI-FDS^MAX(FG_PRICE(0,-5AY))":48241.0,"BRENT-FDS^FG_PRICE_CHANGE(0,-6AM)":0.0,"FC0000AE^FG_PRICE(0)":141.17413,"MCHI^FMA_PE(NTMA,0,,,\"PORTAGG\",\"MEANR\")":10.7466386072755,"USDSAR^STD(FG_PRICE_CHANGE(0,-3AY,M))":0.0430894837935631,"EWW^FMA_PE(LTMA,-10AY,0,AM,\"PORTAGG\",\"MEANR\")":[null,null,null,null,null,null,null,null,null,null,null,null,null,null,null,null,null,null,null,null,22.1994685523522,23.9113452431501,24.7430111300935,24.6436553164603,24.3396512177737,23.1952442942501,22.9385596776567,22.9566479724302,21.6953387316197,22.0613822144084,20.7060189270064,20.5167386815569,20.3058684249226,21.5563714927453,21.4046719031598,21.0000616540944,20.501679474128,20.1631810379322,19.9763753572741,19.6025094788659,19.1959837868748,18.5398207363803,16.9567006352221,17.0003539621639,17.3322693965393,17.8494757382631,17.847267229879,17.82576772563,17.2352909597076,17.2329301090808,17.462109576647,17.0685936270302,17.216431400174,16.6423239817517,15.0178024236474,14.2870573590004,15.3851960212357,15.5803068794362,15.4010359119381,15.4893291050183,15.1167270784936,14.8988880467901,14.8229747577806,14.2251212170725,15.1833054873919,15.3454345237307,15.44709632186,15.7999352366589,16.4627156936023,16.5686900669041,14.6933607172715,14.5430268556666,15.820528752572,17.4026686635795,18.3317318175769,20.8549055550002,19.7238732186382,20.4367624213107,23.7047619787401,30.4527596094567,32.349911357891,29.3040434498989,26.927899176224,25.8392919431971,24.5225793364704,23.4185346118379,22.0616517683429,20.6916333915839,19.1908132400132,17.90021105645,16.3881657440224,15.654731648184,15.4189283931688,15.0429440860683,15.0481495961517,14.9892073432375,14.5272100997068,13.8609256402419,13.5558215175514,13.6338038760798,13.0054919960205,12.847520870933,13.6465536835177,13.0591161442013,13.8849241718608,14.5960320478619,14.451889593909,14.4068826293591,14.1702749936729,13.7708782780714,13.3731349687647,13.1698862323767,12.7565215036009,12.217905396408,12.9454131224723,14.02235128756,13.3316628207871,14.6998497277028,15.7410137001192,15.3841482532793,15.2786068744294],"VGK^FMA_COS_DOWN(\"EPS\",\"1M\",+1,NOW,,,\"PORTAGG\",\"MEANR\")":545.0,"EPU^FG_FCF_YIELD_NTM(0)":7.65498783137856,"USDEUR^FG_PRICE(0)":0.9194557,"USDIDR^FG_PRICE_CHANGE(0,-1AM)":-1.6337872,"GREK^PERCENT_CHANGE(FMA_EPS(+1,0,,,,\"PORTAGG\",\"MEAN\"),FMA_EPS(+1,-1AM,,,,\"PORTAGG\",\"MEAN\"))":4.96061363313197,"TRYKR10Y-FDS^PCTCHG(FG_YIELD(0,,,,\"YTM\"),FG_YIELD(-1AM,,,,\"YTM\"))":-4.7521915,"TRYTW10Y-FDS^FG_YIELD(-10AY,0,Y,,\"YTM\")":[1.6015,1.015,1.2037,0.9478,0.8648,0.672,0.315,0.7413,1.2812,1.211],"ECH^PERCENT_CHANGE(FMA_EPS(+1,0,,,,\"PORTAGG\",\"MEAN\"),FMA_EPS(+1,-1AM,,,,\"PORTAGG\",\"MEAN\"))":9.6257394473885,"REFBRSELIC-FDS^(SUBARRAY(NOT_NA(NO_REPEAT_F(FG_YIELD(NOW,-10AY,D))),0,1)-SUBARRAY(NOT_NA(NO_REPEAT_F(FG_YIELD(NOW,-10AY,D))),1,1))*100":-25.0,"ECH^FMA_PE(LTM,0,,,\"PORTAGG\",\"MEANR\")":11.3806635922078,"TRYPL10Y-FDS^FG_YIELD(-10AY,0,Y,,\"YTM\")":[2.5048,2.9303,3.6245,3.292,2.8144,2.1086,1.235,3.6216,6.8411,5.1912],"USDIDR^FG_PRICE_CHANGE(0,-1AY)":7.332659,"SET-BKK^FMA_PE(NTMA,-10AY,0,AM,\"PORTAGG\",\"MEANR\")":[14.1097050926805,14.1626062106708,14.5728812812559,15.7810074003476,15.828472948727,15.1146051196524,15.4956546871293,14.5636300069814,15.0887547461386,16.0167446806098,14.9544807458321,15.4686431114522,15.4312704233368,15.3591312541332,15.1021129395085,14.3908666242405,14.2308884806406,14.4670535608703,13.8075094577799,12.8115412049576,12.4092556906495,13.222557392961,14.4108023133659,14.2748633486071,14.3860579745218,14.5286279308166,15.1904959968906,15.2352677756105,14.5076450255281,14.4530046861021,14.4256444180751,14.7480424829128,15.0561758005856,15.0811295955032,14.9080257090736,14.9388733430718,14.5312235567631,14.8511463765353,14.6188557051203,14.6746832992437,15.4516777198858,15.8622456324958,15.6508901130631,15.6080252518135,16.51683724098,16.0419343777833,15.6676018028088,15.0309590179703,15.3162675872711,14.837698302207,14.0663173312959,14.5353843625206,14.747470415419,14.4947102722603,14.0359657358717,13.7894872720938,13.8170943417183,14.524424352419,14.7387920079742,15.0703912124972,14.5637863931332,15.2247118073528,15.6978659848803,15.1231666445532,15.5323675603723,15.4817853475879,15.6995182269177,15.041357553346,15.7383427960612,15.4055400725812,11.3664688180755,15.0573645413868,17.6403655925985,19.4292431972822,19.3235826674315,19.3399164897227,18.837212453659,17.7957925811408,18.5224478267884,19.4611672383858,20.0929551672576,19.4742740717748,19.610130442883,18.8730691949622,18.0152035960031,17.8395037625209,17.1237192462869,16.7593514381599,17.5156443951335,17.4053734891749,17.5100588165772,17.1089118734041,17.4496544731644,17.4882596769181,17.0919833910025,16.7043644949881,16.0108770962994,15.1463342285671,14.8714744607977,15.6174422066694,15.3978233864667,14.9576077484747,15.4794366523766,15.5092593929033,15.9281469720751,15.8953143742511,15.3374905580002,15.8459895059186,15.4086990648879,15.9360421852773,15.7783107964585,15.8046451270753,15.8839368669953,14.6969746532181,14.631474684983,14.361512356308,14.2008927726103,14.3385858809225,14.3783564526193,14.1440230328711,14.3295477647567],"KSA^FG_PRICE_MAVG(0,,,,200)":41.48375,"QAT^PERCENT_CHANGE(FMA_EPS(+1,0,,,,\"PORTAGG\",\"MEAN\"),FMA_EPS(+1,-1AM,,,,\"PORTAGG\",\"MEAN\"))":1.15560175643287,"CNYA^FMA_COS_UP(\"EPS\",\"1M\",+1,NOW,,,\"PORTAGG\",\"MEANR\")":121.0,"TRYIN10Y-FDS^FG_YIELD(0,,,,\"YTM\")":7.092,"VGK^FG_FCF_YIELD_NTM(0)":5.1994556289638,"MCHI^JULIAN(FMA_DIV_YLD(NTMA,NOW,NOW,M,\"PORTAGG\",\"MEANR\").DATES)":45412,"TRYBR10Y-FDS^FG_YIELD(-10AY,0,Y,,\"YTM\")":[12.319731,15.989595,11.062725,9.887577,8.936093,6.883678,6.961219,10.970291,12.900059,10.455909],"KSA^SIZE(FG_CONSTITUENTS)":122,"TRYMX10Y-FDS^PCTCHG(FG_YIELD(0,,,,\"YTM\"),FG_YIELD(-1AM,,,,\"YTM\"))":-2.9596443,"USDSAR^FG_PRICE_CHANGE(0,-1AY)":-0.0026643276,"USDTHB^FG_COMPANY_NAME":"Thailand Baht per U.S. Dollar","USDBRL^FG_PRICE_CHANGE(0,-1AM)":-2.4190545,"USDIDR^FG_PRICE(0)":15955.0,"COPP-FDS^FG_PRICE_CHANGE(0,-6AM)":35.304347826087,"QAT^FMA_PCT_ABOVE_MAVG(200,0,,,,\"PORTAGG\")":32.3529411764706,"EWW^PERCENT_CHANGE(FMA_EPS(+1,0,,,,\"PORTAGG\",\"MEAN\"),FMA_EPS(+1,-3AM,,,,\"PORTAGG\",\"MEAN\"))":0.880544264348112,"VNM^FMA_RBICS_REV_CURRENT(30, LOC, \"PORTAGG\")":56.0450460074213,"EPOL^FG_PRICE(0)":25.87,"TUR^FG_FCF_YIELD_NTM(0)":8.00024344573552,"CAGDPY@ID^EE_ACTUAL_ANNUAL(MED,+1)":-0.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3,8.30770317762994,10.1458776465552,7.50979396092208,8.90909114785519],"CAGDPY@GR^EE_ACTUAL_ANNUAL(MED,+1)":-6.0,"USDTRY^FG_PRICE_CHANGE(0,-6AM)":12.256503,"USDEUR^STD(FG_PRICE_CHANGE(0,-3AY,M))":2.17952888526641,"USDPHP^FG_PRICE_CHANGE(0,-6AM)":3.4797072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EZA^FMA_DIV_YLD(NTMA,-10AY,0,AM,\"PORTAGG\",\"MEANR\")":[3.40203277388354,3.30215951208252,3.23769569716656,3.27298731526356,3.34857241246558,3.56144505058513,3.28247901998969,3.5586051721434,3.33752180428413,3.11409645077765,3.08655331585692,2.97245976882578,3.09488808910055,3.28397493516696,3.14859909691742,3.34845015786417,3.35241133267705,3.24861361788119,3.33076244518504,3.49568242975428,3.80911457694375,3.51917211422503,3.2696652856425,3.19608274104793,3.40020248632746,3.18438186360691,2.99085978856303,2.98182831949073,3.1389667739111,3.28808796864418,3.34683576269981,3.37625739347219,3.15525745268871,3.16565917158009,3.12570567291269,3.10659759561299,3.05665452956776,3.45612101710878,3.23649890305503,3.17840224085916,3.34831342466941,3.23671005211803,3.13840562904469,3.50760664584725,3.30043942439518,3.2857196225051,3.14122530703045,3.30797904016103,3.37903417326112,3.48872629289677,3.62162367138211,3.73681267836244,3.7862670412038,4.11712262483409,4.03711238482831,3.96186503738877,3.74263330543761,3.83875150722867,3.92293343755272,3.65120487514528,3.90502282892023,3.79546907796636,3.83395842617007,4.12161563247084,4.15071701283858,4.19183253127891,4.17032327254491,3.74405648873937,3.67252342406319,3.70494032662084,5.38678922848748,4.36848649101728,3.5953377847068,3.39960251554188,3.35629037750812,3.3967104931747,3.45146779746216,3.59192814955902,3.5495708690218,3.77714660519396,3.93238067858946,3.78200017332222,3.86031009908125,4.05136543614259,4.37533228933165,4.23721509474301,4.52233520068696,4.56195980958844,5.15514029276861,4.74346149995486,4.45680626175467,4.64454908201007,4.43312541947785,4.34166685913319,4.36065227973338,4.61349655616354,4.91077959023892,5.24122215775809,5.11022659732882,4.80534271133371,5.37147611860738,5.44013927256672,4.97134974585001,4.99237328189915,4.56147694543206,4.66948182712529,4.92860999789913,4.47956579694901,4.64195575230852,4.41900879382652,4.24185264859144,4.4301299173968,4.44098794815437,4.43395055222434,4.35171284786761,4.12354555458325,4.47336323636657,4.35447055561191,4.26793489367679,4.28609680256836,3.93113364446618],"WL-FDS^FG_PRICE_CHANGE(0,-1AM)":-4.39835508671552,"KSA^P_PRICE(0)/P_PRICE_HIGH_PR(0,,,,,,\"PRICE\",\"INTRA\",\"52W\")":0.9435635,"INDA^P_PRICE(0)/P_PRICE_LOW_PR(0,,,,,,\"PRICE\",\"INTRA\",\"52W\")-1":0.30016124,"EWM^PERCENT_CHANGE(FMA_EPS(+1,0,,,,\"PORTAGG\",\"MEAN\"),FMA_EPS(+1,-1AM,,,,\"PORTAGG\",\"MEAN\"))":3.21618608092145,"REFQALEND-FDS^(SUBARRAY(NOT_NA(NO_REPEAT_F(FG_YIELD(NOW,-10AY,D))),0,1)-SUBARRAY(NOT_NA(NO_REPEAT_F(FG_YIELD(NOW,-10AY,D))),1,1))*100":25.0,"REFPL7D-FDS^PROPER_NAME(0,,,\"SECURITY\",\"NAME\")":"Poland Reference Rate - 7 Day","TRYIN10Y-FDS^PCTCHG(FG_YIELD(0,,,,\"YTM\"),FG_YIELD(-3AM,,,,\"YTM\"))":0.0282067,"TRYTW10Y-FDS^FG_YIELD(0,,,,\"YTM\")":1.6348,"CC_ID^IMF_IFS_RCPI_Q(0)":null,"UAE^FMA_EVAL_EBIT(LTMA,NOW,NOW,M,\"PORTAGG\",\"MEANR\")":9.96536689307681,"EWT^JULIAN(FMA_DIV_YLD(NTMA,NOW,NOW,M,\"PORTAGG\",\"MEANR\").DATES)":45412,"EIDO^FMA_PE(NTMA,0,,,\"PORTAGG\",\"MEANR\")":11.8632701549811,"GREK^FG_COMPANY_NAME":"Global X MSCI Greece ETF","TRYAU10Y-FDS^FG_YIELD(-10AY,0,Y,,\"YTM\")":[2.81,2.88,2.76,2.63,2.315,1.375,0.972,1.671,4.051,3.955],"CC_KR^FG_COMPANY_NAME":"South Korea","USDMXN^FG_PRICE(0)":16.6135,"VNM^FG_TOTAL_RETURNC(-10AY,0,AM)":[-6.666672,7.556939,3.416741,1.349473,5.0964117,-8.912182,2.3980856,-13.161588,4.5303345,4.82502,-9.711683,2.072823,-6.8605957,6.540954,6.0287595,-11.632758,-6.493509,10.290396,-5.3806424,-9.800368,-10.041076,7.198143,2.7436733,0.0,3.2326102,-1.9060552,5.759883,0.0,-7.283461,3.4677982,-5.266756,-5.5595694,4.8132777,3.8863897,-1.5827298,0.6578922,1.4524341,5.082321,-0.9536803,-2.957362,6.0949683,1.7368078,9.980309,0.0,14.196575,-0.15848279,0.89946985,2.8316736,-11.116779,-2.7538717,-6.0766993,3.015077,0.67073107,-4.906118,-3.2484114,0.3291607,1.8083453,7.277453,2.0593643,-0.23739338,-2.3200452,-2.0706475,1.4925361,-4.5343103,2.8241396,1.1235952,1.5432119,-3.4650505,1.8443108,-4.859805,-29.927969,14.485979,5.22449,5.896032,6.227112,2.0344853,0.98005533,1.6733646,2.6333094,8.274531,9.696078,-1.9522786,-0.77433586,7.5250864,-2.7475417,6.929636,-3.3898294,0.25800467,2.1101356,-1.713711,6.9230795,-0.38369298,0.3553152,-4.459977,-6.03078,-0.4296422,-15.587926,-5.303514,-2.6315749,9.0783,-7.8144846,-15.024126,-6.8937597,8.972132,3.1984687,-7.114935,-2.1043777,4.127252,1.8992662,6.401944,7.2734237,7.2772384,-1.0589004,-12.10702,-0.22831559,0.22883414999999999,1.3476491,4.2755365,2.6575565,-10.355032,6.8481803],"SET-BKK^FMA_PE(LTMA,-10AY,0,AM,\"PORTAGG\",\"MEANR\")":[18.0993495896145,17.8317387467913,17.8648897546359,18.8161090403792,19.0951170364615,18.7207549538076,19.6298803053754,18.9298502603112,19.528810853969,22.4630458564407,23.1363823681167,22.529725885477,22.0047211379033,21.3446724967581,20.6972314561529,19.7125072305886,19.0222962077475,18.7643591544555,16.4830396219558,14.859089420444,13.9068692896752,15.7828129069087,16.603298060402,16.4429498807039,16.3414825029285,16.3248407834453,16.6532594211598,16.6172926241192,16.1001488823737,15.9373145885203,15.8231186143842,16.1163835499885,16.4555839916403,16.3671300123503,16.3026720240508,16.2471573521557,16.0228284462222,16.1037580014765,15.9271117131802,15.9364181057355,16.4902833833523,16.9184509735992,17.0977840156689,17.3805188461385,18.531721522245,17.9817673436924,17.6600395735414,17.2897471401999,17.2501300325445,16.8783963722322,16.2633244524191,16.252960903188,16.2872144102051,15.9199518400485,15.2439649817012,14.7193326746307,14.6723194653782,15.5394038306443,16.1623047970979,16.1631753747243,15.9304085649686,16.1763019487539,16.4744123972048,16.2361338574321,16.6091069196873,16.7595569434975,17.1130941934029,16.5965189863776,17.1968538119649,16.6532929474119,14.32609111534,15.2012730955153,16.4899821199218,18.0903831373185,18.8642622551879,20.1288308016129,21.1086582487536,21.4361510722711,22.6342087802501,25.6018756257176,28.3233875094336,27.3000344794488,27.3874109481413,26.5218506375951,25.4492275261494,24.3944596638189,23.2520791419298,22.1083475574046,21.8554229292017,21.0749434080593,20.2490940427118,19.1311237087474,19.2436364261423,19.2482469981379,18.8018616559436,18.6042139948745,18.1892950024784,17.593433641407,17.2617064493577,17.3307912547676,16.8409289697341,16.1502536272421,16.5474964089479,16.4909245232013,17.0818199336118,17.4597958874664,17.286156475041,17.3164072472418,17.1029549216069,17.3193429653821,17.2814090290333,17.4266842600337,17.5425968430822,16.8021777440552,16.5167438994479,16.1167922497565,15.4887555053468,16.0840948303278,16.5946619489149,16.3532396505021,16.2725603872076],"SET-BKK^FG_PRICE_MAVG(0,,,,30)":1371.7974,"EWM^FG_PRICE_MAVG(0,,,,200)":21.38395,"SET-BKK^FG_TOTAL_RETURNC(0,-12AM)":-9.197891,"EWY^FG_TOTAL_RETURNC(0,-3AM)":1.9784927,"EWM^FMA_PCT_ABOVE_MAVG(200,0,,,,\"PORTAGG\")":78.7878787878788,"EIDO^P_PRICE(0)/P_PRICE_LOW_PR(0,,,,,,\"PRICE\",\"INTRA\",\"52W\")-1":0.06793678,"URTH^FG_TOTAL_RETURNC(0,-6AM)":17.144596,"EWJ^SIZE(FG_CONSTITUENTS)":218,"MCHI^FMA_COS_UP(\"EPS\",\"1M\",+1,NOW,,,\"PORTAGG\",\"MEANR\")":176.0,"EPOL^SIZE(FG_CONSTITUENTS)":33,"CNYA^FMA_RBICS_REV_CURRENT(30, LOC, \"PORTAGG\")":20.1955514594951,"QAT^JULIAN(FMA_DIV_YLD(NTMA,NOW,NOW,M,\"PORTAGG\",\"MEANR\").DATES)":45412,"EZA^JULIAN(FMA_DIV_YLD(NTMA,NOW,NOW,M,\"PORTAGG\",\"MEANR\").DATES)":45412,"EWW^FMA_ROE(NTMA,-20AY,NOW,FY,\"PORTAGG\",\"MEANR\")":[null,null,null,null,null,null,null,null,null,null,null,null,12.2361967072767,12.6640790394995,12.8972143418882,12.0869262494349,11.7827107678683,13.687162530438,13.3394699175221,13.7129718327555],"CAGDPY@GR^EE_ACTUAL_ANNUAL(MED,0)":-6.34147227613787,"CC_PL^FG_COMPANY_NAME":"Poland","USDTRY^FG_PRICE_CHANGE(0,-3AM)":4.4504642,"USDEUR^FG_PRICE_CHANGE(0,-6AM)":0.10573864,"USDPHP^FG_PRICE_CHANGE(0,-3AM)":2.9527426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706453,34.3748784343716,36.8513185479531,38.6122872227081,33.9202192829757],"EWZ^FMA_DIV_YLD(NTMA,-10AY,0,AM,\"PORTAGG\",\"MEANR\")":[4.00912856800201,4.0047075653467,3.85638390785426,3.80222299321298,3.65197007895758,3.72535998650366,3.94457800487396,4.31837133002185,4.12277516836964,4.00328646235942,4.02963626671434,3.65560803886743,3.55585809328699,3.91143765326101,3.85574442396407,4.09866163793673,4.17074734194475,4.05319144414366,3.98258673009373,4.01968122088066,4.86447414741386,4.25472126604347,3.2492295482954,3.08587281412648,3.36080718614548,3.45663343874052,3.01422856933066,2.98069308873967,3.18530084219748,2.92987164526957,3.16488676915052,3.59315340319183,3.35050066898448,3.31815526873272,3.6343308778012,3.65195173254549,3.51814903305878,3.69923170238329,3.49988325181272,3.40908198641105,3.1177076082242,3.18412662394886,3.41703934926218,3.53478941757094,3.28326172149285,3.37924466425463,3.44445705232156,3.64093691996661,3.83334056264208,4.50461101729565,4.18700938459817,4.36001871682618,4.4240246589974,4.02633584401142,3.87820234820228,4.03259526651056,3.73503724650514,3.48710120503738,3.31920556469652,3.50737696893733,3.6888977311043,3.18334202854937,3.11232470603449,3.38526879559793,3.2157593031429,3.30788968754637,3.30013081250012,3.16157543391621,3.07874174021479,3.13218625368805,4.79977317514255,4.01106432338076,3.81757662945541,2.85578821211323,2.67527970610771,2.83012564416442,3.29110627277427,3.45161671704332,3.40813584713799,3.32562853736551,3.4235005219829,3.70853950747289,4.22662500974922,4.51688411841277,4.72117463712826,4.74399777115893,5.21711474409253,5.80965958242181,6.51538358853114,6.49668299586856,7.73230794261714,7.47226586152257,7.21855886062291,6.83431886734389,9.25589520215065,8.59757203627983,9.78108135236761,10.8969619096739,11.6178332972628,10.4436785910958,10.6142402790361,9.5394350293001,8.42504484360798,7.37450675008536,6.66066214381838,6.45231731885048,7.1529178002551,6.5207803868696,6.58162665911915,6.04705753809637,6.04722018637436,6.02595172447728,5.83129626058647,6.15346188557053,6.11293246660556,5.8599276308494,5.76138536947418,5.85638802362452,6.31813846930007,6.40906785243044,6.71493546890284],"WL-FDS^FG_PRICE_MAVG(0,,,,30)":577.73,"W-FDS^FG_PRICE_CHANGE(0,-1AY)":4.11670663469226,"EWM^FG_PRICE(0)":23.28,"KSA^FG_TOTAL_RETURNC(0,-6AM)":8.601546,"GREK^FG_TOTAL_RETURNC(0,-6AM)":18.772293,"TRYZA10Y-FDS^FG_YIELD_NAME":"South Africa Benchmark Bond - 10 Year","REFQALEND-FDS^FG_YIELD(NOW,,,0)":6.25,"REFPHRREPO-FDS^(SUBARRAY(NOT_NA(NO_REPEAT_F(FG_YIELD(NOW,-10AY,D))),0,1)-SUBARRAY(NOT_NA(NO_REPEAT_F(FG_YIELD(NOW,-10AY,D))),1,1))*100":25.0,"TRYZA10Y-FDS^PCTCHG(FG_YIELD(0,,,,\"YTM\"),FG_YIELD(-3AM,,,,\"YTM\"))":2.294533,"TRYVN10Y-FDS^FG_YIELD(0,,,,\"YTM\")":2.7115486,"TRYTW10Y-FDS^FG_YIELD_NAME":"Taiwan China Benchmark Bond - 10 Year","CC_CL^IMF_IFS_RCPI_Q(0)":4.041295,"UAE^FMA_EVAL_EBITDA(NTMA,0,,,\"PORTAGG\",\"MEANR\")":6.06804410269166,"EZA^FG_COMPANY_NAME":"iShares MSCI South Africa ETF","TRYFR10Y-FDS^FG_YIELD(-10AY,0,Y,,\"YTM\")":[0.837,0.9989,0.682,0.785,0.71,0.118,-0.344,0.201,3.07,2.534],"USDMXN^FG_COMPANY_NAME":"Mexican Peso per U.S. Dollar","UAE^FG_TOTAL_RETURNC(-10AY,0,AM)":[null,-11.000276,5.1934958,0.20483732,3.4626603,-13.185477,4.55178,-23.767216,16.193378,0.5390167,-7.939744,16.840183,-0.6646693,-1.1869907,0.99402666,-5.355799,-8.276444,4.0249467,-15.585834,-0.8392513,-6.2065125,6.4829707,11.385977,3.936541,-7.8575554,2.0245433,8.148825,-0.23080707,-2.834016,-4.6333256,-1.8200517,8.58233,1.4348865,1.894486,-3.3180773,0.7692337,-0.88080764,3.6137462,3.7300467,-2.0385087,3.4682155,-0.502795,-5.1656365,-1.9538164,8.325839,-4.823333,-1.5910327,0.71855783,-4.904872,4.8452735,-2.9572308,0.19242764,-2.4968028,-2.9546916,2.774012,-7.899934,0.38752556,-0.21474957,2.7259707,7.053077,-10.306591,-0.975132,5.7077646,-1.2239039,3.1997085,0.50144196,-2.1784902,-3.0172408,1.3703704,-6.7592263,-31.896555,13.693905,0.5060792,7.396078,-0.14836192,6.686485,1.48561,-1.92132,4.384327,9.173489,3.6948442,3.475523,2.8244257,0.115811825,5.5199504,3.7286878,-1.9284725,5.3271413,2.6972175,-3.1552255,13.447105,5.014193,-4.4653535,3.4243107,8.045971,2.95254,-6.4712405,-8.104295,-2.585119,9.838188,-3.8302839,-6.9852886,2.832675,-1.5152335,-1.2385964,-1.452142,-8.171469,7.479942,-0.51305294,2.0215511,3.9835215,-1.3870537,1.6744852,-5.0724688,4.163778,-2.9980004,4.178703,-0.92899203,-1.8754244,-1.0238886,-0.82758665],"EZA^FMA_PE(LTMA,-10AY,0,AM,\"PORTAGG\",\"MEANR\")":[15.6167620241566,15.8003482096767,16.0731427761883,16.2690543261544,16.3436501267239,15.9173850167227,16.9640214619077,15.8325420385785,16.9922138724151,18.3279202308294,18.3421372431807,18.5508345781306,18.4166632085329,17.8517896543455,18.0801305476325,17.2843963799044,17.269025391664,17.7707036029829,17.4876059560529,16.5412988474609,14.6097365086275,16.2025315149333,16.0319926071931,16.0739137103052,15.6365940034737,15.7488781002735,16.2115971587115,16.8660037923025,16.4932927314905,16.3910302836804,16.2239645741844,16.3242483817879,17.461266386482,18.5335198604956,18.493992195382,18.3536003468225,18.2845681069883,17.6155342580058,17.9349450730051,18.1007268659805,17.6149502230469,18.149964455307,18.8216380416981,17.6071211122,18.8004676460836,18.4209862955283,18.1736685758851,17.837855514966,17.5134241649458,17.1142441112369,16.6607488884381,16.0445268924438,15.6976392760796,14.6579859103788,14.7767893170352,14.614152483381,15.1919659172948,15.0420966797736,15.3033400555075,15.3756097547549,15.0356277580045,14.9481220874325,14.788102928486,13.9957658232533,14.0130626540226,13.7114460222575,13.6562783969024,14.4141452961773,14.5774176200924,14.4162277393023,12.0836849913379,12.1803069441946,12.3519842656675,12.9173219318077,13.4566174648781,13.527477518747,13.374381786173,13.2248692581702,13.7179041573382,14.0898996931013,13.8981592310036,14.3574300284245,13.458835640335,13.1118251379309,12.611084873048,12.2486981381594,11.8052617392937,11.3833178316383,10.6835621860632,10.9073435180513,10.773307423028,10.3771504584901,10.7724890167641,11.2153953859664,11.1514933308029,10.8882809382589,10.5719112209019,10.1124554123485,10.0750336163586,10.3885326905543,9.67203310522386,9.64947908225924,10.21897044818,9.99816617093237,10.9133493401588,10.4420237203425,10.1421951527128,10.2580133107594,10.0884899623595,10.2515667412933,10.600079873808,10.4181601216331,10.6126097333012,10.6831416604291,11.0117497909516,11.52762864089,10.7528639413179,10.9102298863899,10.6549650958187,10.5022690762954,10.7347210620257],"SET-BKK^P_PRICE(0)/P_PRICE_LOW_PR(0,,,,,,\"PRICE\",\"INTRA\",\"52W\")-1":0.03942156,"EPU^FG_TOTAL_RETURNC(0,-12AM)":50.204266,"EIDO^P_PRICE(0)/P_PRICE_HIGH_PR(0,,,,,,\"PRICE\",\"INTRA\",\"52W\")":0.88898164,"VWO^FMA_COS_DOWN(\"EPS\",\"1M\",+1,NOW,,,\"PORTAGG\",\"MEANR\")":1619.0,"INDA^SIZE(FG_CONSTITUENTS)":137,"EIDO^FMA_COS_UP(\"EPS\",\"1M\",+1,NOW,,,\"PORTAGG\",\"MEANR\")":18.0,"KSA^FG_ROE(0)":9.94172003321599,"REFQALEND-FDS^PROPER_NAME(0,,,\"SECURITY\",\"NAME\")":"Qatar Lending Rate - Overnight","REFPHRREPO-FDS^FG_YIELD(NOW,,,0)":6.5,"MCHI^FMA_EVAL_EBIT(LTMA,NOW,NOW,M,\"PORTAGG\",\"MEANR\")":13.8413419091758,"EWZ^FMA_DIV_YLD(NTMA,NOW,NOW,M,\"PORTAGG\",\"MEANR\")":6.6966925994556,"EWM^JULIAN(FMA_DIV_YLD(NTMA,NOW,NOW,M,\"PORTAGG\",\"MEANR\").DATES)":45412,"ECH^FMA_EVAL_EBIT(LTMA,NOW,NOW,M,\"PORTAGG\",\"MEANR\")":9.55820092892855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CAGDPY@ZA^EE_ACTUAL_ANNUAL(MED,+1)":-2.4,"USDTHB^FG_PRICE_CHANGE(0,-6AM)":3.19134,"USDEUR^FG_PRICE_CHANGE(0,-3AM)":-0.9608269,"USDIDR^STD(FG_PRICE_CHANGE(0,-1AY,AM))":1.50027816567467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376573,14.9311683290708,18.5635369770581,21.0795022330099,24.0678757284043],"EPHE^FMA_DIV_YLD(NTMA,-10AY,0,AM,\"PORTAGG\",\"MEANR\")":[2.05965679379878,2.20771889876788,2.06730725974923,2.04396619131733,1.9507223654931,2.28279379222315,2.15552859137728,2.22343981992685,2.0944308429981,1.95491870750936,1.9229899415033,1.88970465284607,1.9093109782641,1.99175547784037,1.90075331753203,1.97726165969131,2.03320344259908,1.99029194756113,2.08760060123745,1.96520111697168,2.12419389070983,1.99921806963167,1.81618909932014,1.77288792722884,1.73352564774175,1.6790820728257,1.62812183705067,1.60514569577829,1.6810120959147,1.70112182642334,1.76008541294091,1.76618704782721,1.68286830813294,1.64302393890449,1.63853808504665,1.59952553738935,1.56336192200614,1.56218145490518,1.58071299572688,1.5453368502864,1.51810184249411,1.43173129166227,1.49776539770048,1.57203143642358,1.52770283675233,1.55025987104687,1.60705366770373,1.72717115426638,1.74682793633506,1.78037967509658,1.79821717124464,1.76630355115084,1.80559213991896,1.90885844838231,1.91037546671875,1.77646033435064,1.67639722134317,1.69063603248406,1.76455671750759,1.74212737804037,1.84299552021041,1.78629642163837,1.69559708913139,1.83107159772955,1.84249829812891,1.84491222700995,1.84859428374363,1.87047703348722,1.855349939626,1.93157390209878,2.62906747042159,2.42031955191939,2.43272672045447,2.09203765691844,2.10465969630178,2.0470699108466,2.08625330662977,1.97522226302515,1.6403398380786,1.66689889370711,1.67344864591637,1.77519074146125,1.90553445876654,1.95103516653605,2.02002978304872,1.91308076060053,1.97511251850679,2.02613670795606,1.86032060776475,1.7870967766992,1.73260594491499,1.75148595702875,1.79100316945319,1.80866304656386,1.95127554715903,2.0830475540818,2.37247588031961,2.32808017941556,2.4869401230521,2.23834586369444,2.34802154983461,2.69177389837042,2.49951273640802,2.39907934752311,2.2434130714683,2.32623949935162,2.72804267021466,2.78024420167133,2.74627090653638,2.94388128158334,2.96404680134827,2.99914502481762,2.86755577206698,2.86338108028289,3.07101937811747,3.20841765888568,3.12744168955124,2.82222567578601,2.84255563124823,2.95866434816167,2.93187203411186],"W-FDS^FG_PRICE_CHANGE(0,-6AM)":18.2478438492964,"KSA^PERCENT_CHANGE(FMA_EPS(+1,0,,,,\"PORTAGG\",\"MEAN\"),FMA_EPS(+1,-1AM,,,,\"PORTAGG\",\"MEAN\"))":1.7738886026362,"GREK^FG_TOTAL_RETURNC(0,-3AM)":7.4361563,"EWY^PERCENT_CHANGE(FMA_EPS(+1,0,,,,\"PORTAGG\",\"MEAN\"),FMA_EPS(+1,-1AM,,,,\"PORTAGG\",\"MEAN\"))":8.33372148883349,"USDTWD^STD(FG_PRICE_CHANGE(0,-3AY,M))":1.70130120767341,"PASP-FDS^FG_PRICE_CHANGE(0,-3AM)":7.22513089005237,"EPU^FMA_EVAL_EBIT(LTMA,NOW,NOW,M,\"PORTAGG\",\"MEANR\")":13.1326831434711,"USDEUR^FG_PRICE_CHANGE(0,-1AM)":-2.2020936,"USDIDR^FG_PRICE_CHANGE(0,-6AM)":2.9853106,"EWY^FMA_PCT_ABOVE_MAVG(200,0,,,,\"PORTAGG\")":59.0,"EPU^FG_TOTAL_RETURNC(0,-6AM)":46.57222,"VWO^FG_TOTAL_RETURNC(0,-6AM)":13.637638,"REFEUREFI-FDS^FG_YIELD(NOW,,,0)":4.5,"TIPSCL10Y-FDS^FG_YIELD(0,,,,\"YTM\")":2.53257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EPU^FG_TOTAL_RETURNC(0,-1AM)":11.932337,"INDA^FMA_COS_UP(\"EPS\",\"1M\",+1,NOW,,,\"PORTAGG\",\"MEANR\")":60.0,"USDTHB^FG_PRICE_CHANGE(0,-1AM)":-1.5562296,"USDEUR^FG_PRICE_CHANGE(0,-1AY)":-0.51029325,"USDIDR^FG_PRICE_CHANGE(0,-3AM)":2.1446824,"VNM^FG_TOTAL_RETURNC(0,-3AM)":-1.6704679,"GREK^PERCENT_CHANGE(FMA_EPS(+1,0,,,,\"PORTAGG\",\"MEAN\"),FMA_EPS(+1,-3AM,,,,\"PORTAGG\",\"MEAN\"))":3.75206966304129,"VWO^FG_TOTAL_RETURNC(0,-3AM)":9.349096,"CNYA^SIZE(FG_CONSTITUENTS)":519,"TRYKR10Y-FDS^PCTCHG(FG_YIELD(0,,,,\"YTM\"),FG_YIELD(-3AM,,,,\"YTM\"))":-0.72116053,"UAE^FMA_PE(NTMA,0,,,\"PORTAGG\",\"MEANR\")":8.71275059763044,"EWW^FG_COMPANY_NAME":"iShares MSCI Mexico ETF","USDTWD^FG_COMPANY_NAME":"Taiwan Dollar per U.S. Dollar","QAT^FG_TOTAL_RETURNC(-10AY,0,AM)":[null,-5.445939,7.303846,2.4115205,1.8985987,-7.416725,5.0724626,-15.823757,5.644059,4.2223215,-3.7430525,0.3297329,5.0964475,-5.237502,0.044584274,-1.7379761,-3.67347,2.636528,-8.555042,-8.329571,-8.557719,10.239517,7.8761578,-0.6042361,-3.9513707,-1.8459857,6.3768864,9.586167,-8.150095,0.57246685,-6.4941826,3.5971165,5.5021405,1.5696168,-4.2871294,3.8541675,-6.519562,-4.989272,2.0815372,-3.5512269,-6.3842535,-2.9318035,-11.561388,14.372051,11.9825,-4.231882,0.060534477,2.4071336,-1.4939904,2.6087046,3.000462,2.1945357,1.1027336,4.3627977,4.8954844,0.94388723,3.828156,-9.264856,-0.44395328,4.6822786,-6.2300324,3.945315,1.8109798,-8.449143,8.561015,-0.030201674,0.30994415,-0.78137517,3.5418987,-7.0304036,-11.70336,3.2352805,0.9910345,6.0712457,4.43877,2.4772763,3.0713797,0.8182764,0.60942173,1.8171787,3.3531666,-3.1920493,0.13513565,4.99326,0.8226156,-1.7859399,1.0084987,3.0719876,0.6393194,5.6732535,1.1030793,-3.7527263,5.919957,5.16181,6.676483,3.2133102,-7.866955,-4.3376865,-4.7619047,17.725922,-6.0312033,-3.4560144,-2.7429104,-9.609688,-2.3416758,-0.43596625,-4.214561,2.4571419,8.756268,-3.4813702,-1.1595845,3.2402277,-4.7618985,-3.2954514,3.5840154,-2.3823023,2.2080302,-0.15918016,2.391529,-3.1809628,0.5743861],"UAE^FMA_PE(NTMA,-10AY,0,AM,\"PORTAGG\",\"MEANR\")":[null,14.6086632636789,14.9412140707742,14.7702814425198,15.0556029963799,13.168143197639,14.210496716711,10.4244324077974,11.8648387486469,12.7970305887771,11.734048392697,13.7690440242599,13.8876221041849,12.9794046191166,12.986024869343,12.0036845102493,11.9712709842382,12.2140115123307,10.593219904247,10.7168137153784,10.5068222604021,10.7645930365808,12.5113319090471,13.3328828100387,12.617787157648,12.2049712234254,12.9457834088562,12.6570792948321,12.1977333338052,11.9364340316291,11.5948588281143,11.6151234202061,12.1639855483427,12.41047611544,11.9461344128287,11.9586298729091,11.817529553527,11.3249102422058,11.7063616014868,11.6350680192491,11.2539302508172,11.4392253106671,10.7581234967223,10.7458562028074,11.5765933272464,11.2272114129561,10.9948478517939,11.4805188545043,10.555974995127,11.1650580932622,11.1510519997487,11.1049123000374,11.9305268340547,11.5344043475988,11.9549923224593,11.2577998804661,10.824012158627,10.8327181709897,11.768347614781,12.1070204887887,10.7873777287318,11.5106158896052,11.6771200083991,12.2216151726932,13.0593290357279,13.2650683215956,13.2255899265441,13.7961746343799,13.8579964150705,12.6993263474736,8.81983949519464,14.1370324990186,15.6182777987991,16.9219852230202,16.3948577082404,13.6789697143325,13.9694013868135,12.3332910897948,16.1438483780353,15.5642124679846,15.6982114000146,15.23205504105,15.4031245857613,14.1706649470826,14.1002089494511,15.1092539935969,14.2875654271532,14.6274750017766,14.7478241673355,14.6416000830725,16.1283357447033,16.5057929388014,15.4423935550167,15.7985182196718,16.0630965515093,16.5294426901342,14.8251489686336,13.4235947945567,12.7169136418885,13.7409085821944,13.3651471006011,12.2696634588845,12.2845275426633,12.1546246470424,12.1968592366951,12.0893469549965,10.8822992508198,11.3416207880168,11.0373065938702,11.1444174885227,11.4297512554086,11.2577933482888,11.0663291323898,10.3413888704128,10.3870938685754,10.3273820258666,10.60476758885,10.2362119898842,9.74923867410394,9.30041813203114,8.71275059763044],"GREK^FG_PRICE_MAVG(0,,,,60)":40.43292,"EPOL^FG_PRICE_MAVG(0,,,,200)":21.4217,"ECH^PERCENT_CHANGE(FMA_EPS(+1,0,,,,\"PORTAGG\",\"MEAN\"),FMA_EPS(+1,-3AM,,,,\"PORTAGG\",\"MEAN\"))":15.7669951054754,"EWY^SIZE(FG_CONSTITUENTS)":102,"GREK^FG_ROE(0)":14.2477168521093,"REFIDRREPO-FDS^FG_YIELD(NOW,,,0)":6.25,"VWO^FMA_DIV_YLD(NTMA,NOW,NOW,M,\"PORTAGG\",\"MEANR\")":3.06406952197484,"ECH^FMA_PE(NTMA,0,,,\"PORTAGG\",\"MEANR\")":7.95558205500485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697152478318],"USDTHB^FG_PRICE_CHANGE(0,-1AY)":5.7217836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185,15.9439970068329,24.3051164427367,19.7601608611466,19.0980372403794],"TUR^FMA_PE(NTMA,-10AY,0,AM,\"PORTAGG\",\"MEANR\")":[10.4829715735827,10.4783101999553,10.8298900177674,9.92261674854497,9.99321588582499,9.49224516641816,10.0057880036206,9.92336975671145,10.7551082482589,10.3889427704401,9.81284473780549,10.0604018131133,10.729508160734,9.77399104120317,9.98283093551732,9.15713356950604,8.89464656399346,9.24993478957793,9.46600331842131,8.39653316904581,7.99406386727756,8.26905561887386,9.10964046065313,9.35778535288131,8.43169105132787,8.1618370031192,8.92360582993815,8.46363541805098,8.2455665342079,8.18303717422735,7.62597486765651,7.68921707414215,8.04207965856249,8.6423529837716,8.55348959048189,8.38228593295527,8.62712342820555,8.56005218274547,8.9432207555997,8.51909798024798,8.44103613594339,8.22555750668011,8.01638829958981,7.91551539407249,8.25175922584465,8.0900156144236,7.94841788281917,7.22643258831024,6.70850688415371,6.23913182084903,5.93091824502018,5.71468686541867,5.88209592373394,6.19833249927743,5.74315710231343,5.85812750546785,6.73239617174981,7.08567069049646,7.2114954215248,6.40870331474974,5.60049207781887,6.0216788465941,6.41835125475319,6.25789216800859,6.38003902315636,5.82966135982255,6.33782746280113,6.37710614555952,6.77014972873887,6.6262624655433,4.95055250527895,5.889639411704,6.76632690357611,8.22883914073862,8.38443402084842,7.68419565434506,7.52261473890284,7.68699671497188,7.90748315854175,7.76668052737733,7.8337100526554,7.35303862330192,7.40934426440334,6.35144210860013,6.31922610533676,5.95369689471325,5.53722139494622,5.54900295183118,5.26329901982502,5.08249779852662,5.81593536920857,6.48543394975834,5.80151365268471,4.59795091635239,4.64411193035141,5.12722468667239,4.26858021689071,4.82426979964986,4.11282311151003,4.52968028346484,4.72089434720909,4.91471326326752,5.1484415549646,5.54630241281755,5.44844726166596,4.97431460740825,4.98773079258878,4.78236916348369,4.17466775767855,4.91888638830917,5.6752665903759,6.15066725261669,5.89195869584944,5.74037242154655,4.85958741580417,4.74622640431216,4.73843135801041,5.34345151017194,4.99992548704842,5.40722962603424,5.67888131678628],"NI-FDS^FG_PRICE(0)/MAX(FG_PRICE(0,-1AY))":0.896067415730337,"BRENT-FDS^FG_PRICE(0)":85.86,"VNM^FG_TOTAL_RETURNC(0,-1AM)":6.8481803,"QAT^PERCENT_CHANGE(FMA_EPS(+1,0,,,,\"PORTAGG\",\"MEAN\"),FMA_EPS(+1,-3AM,,,,\"PORTAGG\",\"MEAN\"))":4.01361154468621,"EWW^FG_TOTAL_RETURNC(0,-3AM)":2.4665594,"CNYA^FMA_COS_DOWN(\"EPS\",\"1M\",+1,NOW,,,\"PORTAGG\",\"MEANR\")":295.0,"TRYTR7Y-FDS^FG_YIELD(0,,,,\"YTM\")":24.625296,"MCHI^FMA_PE(LTM,0,,,\"PORTAGG\",\"MEANR\")":13.6915697711017,"EWY^FMA_DIV_YLD(NTMA,NOW,NOW,M,\"PORTAGG\",\"MEANR\")":2.22528378068943,"USDSAR^STD(FG_PRICE_CHANGE(0,-1AY,AM))":0.027677118902295,"USDMYR^STD(FG_PRICE_CHANGE(0,-3AY,M))":2.1805311027277,"EWY^FG_TOTAL_RETURNC(-10AY,0,AM)":[2.0882368,-0.73822737,-0.96064806,3.739047,-3.3629835,-11.3608,-0.4577458,-1.1083186,1.7737508,-0.5335212,1.9309759,7.0338607,-2.0485103,-7.545596,-4.180235,-8.441931,4.2904377,7.416928,-5.2660646,-1.0884404,-8.490449,4.1547537,10.299694,1.0524392,-5.983716,1.8328309,7.4762583,4.582262,-2.8682053,0.8514404,-5.8918595,3.5121202,6.5287232,1.5592098,5.7271004,-1.2563229,8.079982,2.8435946,4.0880084,-4.641533,2.9354572,5.2669764,5.3490043,-1.4825583,6.800127,-2.7353346,0.7129669,-1.7435789,-2.4549663,-3.9803088,-5.2564025,-2.826649,1.547265,-5.1500797,-2.26506,-4.0269556,6.108403,3.7297487,-2.2078574,3.6929607,-14.043551,2.9310584,0.1406312,-8.372831,9.272027,2.4018168,5.358672,1.8859506,4.350662,-3.0449748,-27.701723,13.098693,-1.7136097,15.070128,3.5179377,12.045765,-0.25525093,0.18064976,12.5168915,9.966683,12.874805,0.8240223,-3.6025345,4.2391777,-4.9229503,3.2417893,-1.1011779,-7.441294,-1.0481119,-3.2619178,-2.1027803,2.008307,-1.6418517,-5.408901,-2.6949406,-3.3740938,-3.3318818,-10.144496,-4.7738733,6.7194343,-10.334593,-7.830888,15.037894,-1.2063324,10.548746,-2.1847427,-4.204297,7.7147245,-3.3423543,9.468138,1.59446,-9.94966,3.7816525,-6.4638734,5.4369926,2.7148604,-7.783908,11.712503,2.1810174,-7.180965,7.5229883],"GREK^FG_PRICE_MAVG(0,,,,30)":40.6715,"EPU^PERCENT_CHANGE(FMA_EPS(+1,0,,,,\"PORTAGG\",\"MEAN\"),FMA_EPS(+1,-1AM,,,,\"PORTAGG\",\"MEAN\"))":0.171876141025044,"VGK^P_PRICE(0)/P_PRICE_HIGH_PR(0,,,,,,\"PRICE\",\"INTRA\",\"52W\")":0.996871,"EWY^FMA_COS_DOWN(\"EPS\",\"1M\",+1,NOW,,,\"PORTAGG\",\"MEANR\")":40.0,"TRYMX10Y-FDS^PCTCHG(FG_YIELD(0,,,,\"YTM\"),FG_YIELD(-3AM,,,,\"YTM\"))":4.240439,"TUR^FMA_EVAL_EBIT(LTMA,NOW,NOW,M,\"PORTAGG\",\"MEANR\")":7.41240018104184,"EPU^JULIAN(FMA_DIV_YLD(NTMA,NOW,NOW,M,\"PORTAGG\",\"MEANR\").DATES)":45412,"USDTHB^FG_PRICE(0)":36.215,"USDEUR^FG_COMPANY_NAME":"Euro per U.S. Dollar"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08528,16.6997810141033,16.7568420391759],"COPP-FDS^FG_PRICE_CHANGE(0,-1AY)":35.1055303232701,"VNM^PERCENT_CHANGE(FMA_EPS(+1,0,,,,\"PORTAGG\",\"MEAN\"),FMA_EPS(+1,-3AM,,,,\"PORTAGG\",\"MEAN\"))":-12.3374018976021,"GREK^FMA_PCT_ABOVE_MAVG(200,0,,,,\"PORTAGG\")":86.2068965517241,"EPOL^P_PRICE(0)/P_PRICE_HIGH_PR(0,,,,,,\"PRICE\",\"INTRA\",\"52W\")":0.99845624,"EWY^FMA_PE(LTM,0,,,\"PORTAGG\",\"MEANR\")":16.6825785825658,"USDSAR^FG_PRICE_CHANGE(0,-6AM)":0.002670288,"USDMYR^STD(FG_PRICE_CHANGE(0,-1AY,AM))":1.62785533884687,"GREK^FG_PRICE(0)":42.91,"ECH^FMA_PCT_ABOVE_MAVG(200,0,,,,\"PORTAGG\")":75.8620689655172,"EWZ^FG_ROE(0)":19.0062575541961,"REFBRSELIC-FDS^FG_YIELD(NOW,,,0)":10.5,"REFCLMPR-FDS^(SUBARRAY(NOT_NA(NO_REPEAT_F(FG_YIELD(NOW,-10AY,D))),0,1)-SUBARRAY(NOT_NA(NO_REPEAT_F(FG_YIELD(NOW,-10AY,D))),1,1))*100":-75.0,"TUR^FMA_EVAL_EBITDA(NTMA,0,,,\"PORTAGG\",\"MEANR\")":4.67615695356649,"EPOL^FMA_EVAL_EBIT(LTMA,NOW,NOW,M,\"PORTAGG\",\"MEANR\")":7.82924104255962,"EIDO^FG_COMPANY_NAME":"iShares MSCI Indonesia ETF","TRYZA10Y-FDS^FG_YIELD(-10AY,0,Y,,\"YTM\")":[7.9537,9.7513,8.9047,8.58389,9.37766,9.011772,9.179499,9.791837,10.764477,11.358896],"EPU^FMA_EPS(NTMA,-20AY,0,CY,,\"PORTAGG\",\"MEANR\")":[null,null,null,null,null,2.32525395129155,3.70455099626404,3.91000310564685,3.95899801372697,2.82022185033686,2.58004727651874,1.7402921975997,2.8587512141433,3.049394604189,2.65459381565907,2.43807409059732,2.41141007545713,2.94854993669394,3.11609678108668,2.96006706365419],"QAT^FMA_PE(NTMA,-10AY,0,AM,\"PORTAGG\",\"MEANR\")":[null,15.1820190803538,15.8308581656729,15.9032130100738,15.9139747893724,14.5630225522606,15.0583716578261,12.3956313382218,13.3506664029115,13.9875097582562,13.1160341380303,13.308492723342,13.8308533006865,13.0894616973006,13.4224668322726,12.981602236304,12.6804152022549,12.8665511197149,11.7950478944314,10.1041366427078,10.2101735179562,11.3431862588642,12.1243104808422,12.1080813684181,11.7438593510084,11.6985473208104,12.3709480159761,13.727585788748,12.8487988942578,12.9085214101195,12.2743763431846,12.9373656813778,13.8168202811633,13.4409867796861,12.7918310245181,12.9736815879597,13.0997556426912,12.2972789935589,12.2968647918934,12.1066908076226,11.0268043042551,10.8416307234048,10.8631341534545,11.4665785264994,12.2589670228412,11.6819665172141,11.2674250618214,11.3926831688373,11.2851453848237,11.3872368896434,11.5716194692058,11.9207790361592,12.4086218584831,12.6461360794153,12.812483997434,13.1256808371207,13.4836441780883,12.4303379523311,12.3969038098033,12.9348678019332,12.170677221671,13.0514621712928,13.3446891808788,12.1668059470565,13.4390801124933,13.6710175845026,13.3207983359595,13.7304621585766,14.2186545133171,13.0419750104075,11.4825855805463,12.3037472347858,13.739003402428,14.6205714322657,15.0764675781205,15.5748500338227,15.2509011047839,15.5297693414096,15.1581540272198,14.6206060127592,14.5416431230183,13.5591887381976,13.3698829816324,13.9954084314394,13.8469065060519,13.5088195089751,13.0227591643071,13.3914483455384,13.2319191044104,13.3994268467819,13.6762510321005,13.1443345649706,13.6509780359312,13.6441193976153,14.1976960183689,14.2789235779855,12.9387453817742,12.1075388375578,12.045617670589,14.3318454192833,13.1982022803935,12.49200679938,12.7130782158272,11.5021569341794,11.1189114951561,11.1677464538976,10.4911925378643,10.6496515342647,11.3629698328593,11.231356362982,11.1764429822131,11.4212235596567,10.9276158410753,10.5083458852038,10.7528516656098,10.2926095127163,10.7966072026838,10.5547570925604,10.5295348592189,10.0781187822945,9.88150349636696],"NI-FDS^FG_PRICE(0)":20735.0,"KSA^FG_PRICE_MAVG(0,,,,60)":43.868168,"EPOL^FG_TOTAL_RETURNC(0,-6AM)":23.38382,"CC_SA^IMF_IFS_RCPI_Q(0)":null,"TRYVN10Y-FDS^FG_YIELD(-10AY,0,Y,,\"YTM\")":[7.3,6.277413,7.1117578,5.6717234,4.738006,3.5404546,2.4877946,2.059403,4.687226,2.9473283],"USDQAR^FG_PRICE_CHANGE(0,-6AM)":0.0,"USDMYR^FG_PRICE_CHANGE(0,-6AM)":0.16026497,"EWM^FG_TOTAL_RETURNC(-10AY,0,AM)":[2.2151828,-0.68110824,1.1470318,0.81453323,-3.5425723,-4.1237116,-1.142472,-8.36941,0.68181753,2.1820903,-4.123706,5.1459193,0.6574154,-9.288824,-1.3660073,-17.25555,6.951344,2.971208,-8.295763,0.6882906,-4.373944,11.838436,5.603981,4.363215,-8.700567,-1.4851451,7.023084,0.35670996,-4.739332,-1.7412901,-5.8227835,-1.2096822,2.6422143,2.6315808,3.1713963,0.71942806,3.181827,3.2724977,-2.627468,-0.12654662,4.4662595,-2.2437751,0.0,4.1873455,8.180439,2.4776697,-1.3494492,3.4482718,-4.54545,-5.0793705,-0.7895708,1.1566162,0.0,-4.419035,-0.6789565,-4.980463,6.0919642,0.36149025,0.13097525,-4.1857424,-2.969277,3.1570792,2.4644256,-5.318427,0.93022585,-1.1343479,1.9361854,-0.90331435,3.481686,-6.1741295,-20.332718,9.466362,0.21195412,11.37259,5.7796717,0.0,-3.8870633,0.8012295,5.980313,5.3571463,-3.8305044,-1.7271817,1.2912512,-1.2393773,-2.4381518,-0.26202202,-4.8270583,-0.15974641,2.520001,4.447913,-5.4165125,-3.3214629,5.8227777,2.192974,0.4291892,-0.7381499,-6.457925,-6.537348,-2.2841454,5.890608,-4.7682104,-7.464075,8.016038,5.1828265,4.674983,-4.083371,-5.277157,4.4475555,-3.182423,-4.0827456,3.1941056,-0.6190419,1.4374614,-1.4643312,2.3489952,0.0,-0.13914704,2.1479607,3.3177614,-2.668476,8.178436],"EZA^FG_PRICE_MAVG(0,,,,200)":39.30855,"EZA^P_PRICE(0)/P_PRICE_LOW_PR(0,,,,,,\"PRICE\",\"INTRA\",\"52W\")-1":0.22734904,"EWY^FG_ROE(0)":6.21858965818355,"REFBRSELIC-FDS^PROPER_NAME(0,,,\"SECURITY\",\"NAME\")":"Brazil Target Selic Rate","TRYTW10Y-FDS^PCTCHG(FG_YIELD(0,,,,\"YTM\"),FG_YIELD(-3AM,,,,\"YTM\"))":32.791813,"GREK^FMA_EVAL_EBITDA(NTMA,0,,,\"PORTAGG\",\"MEANR\")":5.21708240768498,"EPOL^FMA_EVAL_EBITDA(NTMA,0,,,\"PORTAGG\",\"MEANR\")":4.99160659080138,"CNYA^FMA_EVAL_EBIT(LTMA,NOW,NOW,M,\"PORTAGG\",\"MEANR\")":16.5626263385901,"ECH^FG_COMPANY_NAME":"iShares MSCI Chile ETF","USDCLP^FG_COMPANY_NAME":"Chilean Peso per U.S. Dollar","PLATI-FDS^FG_PRICE_CHANGE(0,-1AY)":-1.47874306839186,"TUR^FG_PRICE_MAVG(0,,,,30)":39.876167,"EZA^FG_TOTAL_RETURNC(0,-1AM)":14.565384,"EPHE^FG_TOTAL_RETURNC(0,-1AM)":4.263878,"SPY^SIZE(FG_CONSTITUENTS)":504,"REFAEREPO-FDS^FG_YIELD(NOW,,,0)":5.4,"TRYTH10Y-FDS^PCTCHG(FG_YIELD(0,,,,\"YTM\"),FG_YIELD(-1AM,,,,\"YTM\"))":-1.0514615,"TUR^FMA_PE(NTMA,0,,,\"PORTAGG\",\"MEANR\")":5.67888131678628,"EWT^FMA_EVAL_EBITDA(NTMA,0,,,\"PORTAGG\",\"MEANR\")":10.1385890106456,"TRYMY10Y-FDS^FG_YIELD(-10AY,0,Y,,\"YTM\")":[4.131911,4.345605,4.195897,3.902544,4.235642,3.300551,2.804181,3.573893,4.131847,3.727505],"MCHI^FMA_DIV_YLD(NTMA,-10AY,0,AM,\"PORTAGG\",\"MEANR\")":[3.78291205087594,3.66061122213387,3.60497497468801,3.46568386328036,3.56359008849562,3.81142944054071,3.67814048992933,3.57678763311031,3.2412769163918,3.10414569223158,3.15134676962892,2.52602417744658,2.57491351969517,2.75582203305173,3.05811300566137,3.21180381045346,3.41130879283763,3.17887791743179,3.24985169993058,3.27760258992762,3.28130532300979,3.32047615625677,3.01659464516975,2.82322169829333,3.02575680777389,2.6965323775767,2.48043399276443,2.33223105491192,2.27162205088033,2.29361967732403,2.36128279587938,2.40592195731818,2.35701032694907,2.24090422027,2.1895725387955,2.27438466407638,2.2136530058027,2.19608375847006,2.14274533648262,2.14105460053608,2.12247394190131,2.05060718252108,2.00993653533245,2.11736523272184,1.97045819510174,2.08170325913802,2.0550606019575,2.33509629426954,2.24746240086518,2.27278780844133,2.43998799096468,2.59641502864078,2.70058094704743,2.87569191916207,2.76258243345365,2.76327710090131,2.70130399005434,2.5732535323559,2.44225172908664,2.32898347956273,2.55440339916219,2.60149545921766,2.47513595058911,2.61906222388099,2.46164274183819,2.48481672620934,2.5075388797869,2.28777421638103,2.1973125690428,2.2312470310676,2.55409428180219,2.21047227626393,2.17990871441611,1.94031955998248,1.82071912429852,1.78503275067998,1.78412080897613,1.71695674183527,1.74519525406361,1.66784640475814,1.49342985317667,1.30347501009143,1.4904012290786,1.60092553706377,1.70637518449139,1.63689820105636,1.6809297475816,1.96144908689166,1.9189285706365,1.91637924438116,1.93515664519362,2.14599310537289,2.12934569082115,2.17101270399726,2.5887987132056,2.59496942634573,2.59622494216808,2.44590473327397,2.50591716672565,2.56657293796453,2.62514282173732,2.88076760999924,2.62918237395426,2.46837188048221,2.24552401610889,2.33604328801629,2.50326135643442,2.40286006625555,2.52427623160106,2.41364555534087,2.44707284621356,2.48307022457553,2.50328572318677,2.57761832905985,2.61243238984751,2.7238255195787,2.93624444676667,2.91587715300649,2.89253459511055,3.09177202757093,2.65150065885871],"TUR^FMA_RBICS_REV_CURRENT(30, LOC, \"PORTAGG\")":22.3640930641428,"CC_VN^IMF_IFS_RCPI_Q(0)":3.77269,"SET-BKK^FMA_PE(LTM,0,,,\"PORTAGG\",\"MEANR\")":17.2707579878725,"MCHI^FG_COMPANY_NAME":"iShares MSCI China ETF","EPOL^FMA_DIV_YLD(NTMA,NOW,NOW,M,\"PORTAGG\",\"MEANR\")":5.1150677484436,"USDVND^FG_PRICE(0)":25449.0,"EWZ^FG_PRICE_MAVG(0,,,,30)":31.522,"TUR^FG_TOTAL_RETURNC(0,-1AM)":14.395547,"CNYA^P_PRICE(0)/P_PRICE_HIGH_PR(0,,,,,,\"PRICE\",\"INTRA\",\"52W\")":0.8792827,"EPOL^FMA_RBICS_REV_CURRENT(30, LOC, \"PORTAGG\")":49.4297083760557,"EWM^FMA_PE(NTMA,-10AY,0,AM,\"PORTAGG\",\"MEANR\")":[15.7512457059877,15.7482639832687,15.7593191772355,15.6440658874839,15.6252778206539,15.1251227752614,15.219102028032,14.4677161029753,14.9988883445248,15.5894428212616,15.5553164259725,16.0710990613469,15.8044753673093,15.3400767115638,15.3194632032196,13.8418840836055,15.2408487942812,15.5891162205449,15.053311855666,15.3450886128958,14.9632357431995,15.409696012613,16.010348293922,16.2822620448166,15.4058809914286,15.9554411028554,16.4900495282214,16.7480251907435,16.6240862341626,16.6516464247902,16.2834051975699,16.419910240357,16.5359531972815,16.7500225494194,16.9690536941558,16.7163357953838,17.0429731339358,16.7197025077014,16.2895265038186,16.3764911496755,16.5287002123835,16.055121801947,15.587678558459,16.0926011339182,16.6930991206391,16.6663377362033,16.3625887128953,16.5555689414548,16.2943045987044,16.0542551187706,15.834896259508,16.3186510963851,16.4855577326201,15.8184580871389,15.7490352525789,15.5703946563819,16.1567441108697,16.293314114497,16.4331376702475,15.8907906383158,15.6532630204864,16.4228609193932,16.5188940744503,15.9913060269472,16.1559928419974,15.8112494616747,16.0451508800573,15.9704748084624,16.0163110753749,15.5404505921525,13.3079756204131,15.897267989474,16.3037757614097,19.2322907971696,19.679463158299,18.6805515463907,17.7117720014523,17.3128085966129,16.5885017572715,15.5626742443381,14.7756016665756,14.1847286808552,14.467138127704,14.319598589123,13.9863081157077,13.9194269656485,13.5450536334717,13.5771517400474,14.1269643628759,14.6584123074508,14.3006948208463,15.0721590594282,15.6034591255761,15.7355844453371,15.3893465846317,15.1390235433009,14.4457081879315,13.5801820582178,13.2456216350486,14.0305762400467,13.5097501647192,12.6482529972493,13.1114114747062,13.4356409237027,13.6177389319322,13.3365673159331,12.9302363982569,13.1893858950573,13.1256384773361,13.3232780386065,13.4833817719031,13.7113966270622,13.8934042870091,13.6523605996715,13.668504231905,13.7659037445942,13.7207712255315,14.0515029190416,14.0290482022581,13.909281767419,14.3932409906519],"CPALM-FDS^FG_PRICE_CHANGE(0,-1AM)":-6.34767973070449,"EWW^PERCENT_CHANGE(FMA_EPS(+1,0,,,,\"PORTAGG\",\"MEAN\"),FMA_EPS(+1,-1AM,,,,\"PORTAGG\",\"MEAN\"))":1.74197862082377,"QAT^SIZE(FG_CONSTITUENTS)":34,"TRYID10Y-FDS^PCTCHG(FG_YIELD(0,,,,\"YTM\"),FG_YIELD(-1AM,,,,\"YTM\"))":-2.2628267,"TUR^PERCENT_CHANGE(FMA_EPS(+1,0,,,,\"PORTAGG\",\"MEAN\"),FMA_EPS(+1,-3AM,,,,\"PORTAGG\",\"MEAN\"))":-6.62373159774346,"EPU^FMA_PE(NTMA,-10AY,0,AM,\"PORTAGG\",\"MEANR\")":[12.2480241629908,13.5749190040295,14.5853040526286,13.8018097438504,13.454304973373,12.1575138530307,12.0916031389354,11.9802900910682,12.5582121459658,13.3495591003939,12.354819509652,12.1838625177633,13.5797059640324,13.9384824932976,12.8493209920303,11.5042265705095,11.3479247971366,11.7100919261543,7.81306787874935,7.38084871886222,10.6076248821523,13.5829179656664,15.2393252491847,15.264253206789,15.2620305035766,14.0697438389687,14.4278659008713,14.3314674912788,13.4189748108841,12.1658255343549,11.4236440824452,11.1911605333532,12.2160832115852,13.4655797606889,13.214772209906,12.0095194331129,12.0651616523425,11.5941084861035,12.3373191350456,12.7589291107578,13.0637635418671,13.1413565462189,12.7277031253839,11.8288525038059,14.2911959244973,13.2815173767912,13.4279812850603,14.035464644194,13.4974686947549,13.8352575286769,13.3687245870748,13.4283440399409,12.4768618260191,13.1109070157552,13.4482288539223,13.1303382872047,14.5650665109422,15.779154459717,15.5747645192939,14.9382759234911,13.0535405484165,13.1833453694098,13.997963645934,14.2741982515545,14.1518020430412,13.7417001273753,13.7995621027743,14.0943599755927,14.7198817056571,14.3905940595017,10.7230484353585,11.8247854770358,14.6341985077099,17.8729138378029,19.5046385681064,23.2171855093788,20.0829788189001,18.4037912345146,17.4501958131191,15.8341688717028,14.2182812550634,15.5933539596625,14.3493079675169,12.1011911663874,11.9762047469425,8.73165343996548,9.19052383134519,8.86223753500825,8.87907412309355,10.0838183611567,9.69313563249671,9.63620661487317,11.3799512292625,11.1165380478742,11.5233096588805,10.0879732538481,8.07628275275262,7.58271405623119,6.70900978819475,7.74247143418657,7.82271494710438,8.34914618619482,9.68035271069992,9.10863243803951,10.3942311280629,9.60747570627433,9.37285403396411,9.90304445764713,9.6346963065645,10.1732104201622,10.455492117149,10.3578514775618,10.1679620040539,9.58736044488274,10.0713459348878,11.5902581105835,11.158922715719,11.9521816052122,12.9765596961063,12.8504096590932,13.871813788768],"TIPSCL10Y-FDS^PCTCHG(FG_YIELD(0,,,,\"YTM\"),FG_YIELD(-1AM,,,,\"YTM\"))":null,"EPHE^FMA_EVAL_EBIT(LTMA,NOW,NOW,M,\"PORTAGG\",\"MEANR\")":13.2242158868468,"TUR^PERCENT_CHANGE(FMA_EPS(+1,0,,,,\"PORTAGG\",\"MEAN\"),FMA_EPS(+1,-1AM,,,,\"PORTAGG\",\"MEAN\"))":1.04771986953572,"EWW^FG_ROE(0)":11.4596507202171,"CAGDPY@SA^EE_ACTUAL_ANNUAL(MED,0)":3.19136442056759,"EWY^FG_PRICE_MAVG(0,,,,30)":64.067,"MCHI^FG_TOTAL_RETURNC(0,-12AM)":3.9025784,"EWT^PERCENT_CHANGE(FMA_EPS(+1,0,,,,\"PORTAGG\",\"MEAN\"),FMA_EPS(+1,-1AM,,,,\"PORTAGG\",\"MEAN\"))":3.58040463894854,"CNYA^PERCENT_CHANGE(FMA_EPS(+1,0,,,,\"PORTAGG\",\"MEAN\"),FMA_EPS(+1,-3AM,,,,\"PORTAGG\",\"MEAN\"))":-10.936272491593,"USDPEN^FG_PRICE_CHANGE(0,-3AM)":-2.346927,"UAE^FMA_PE(LTMA,-10AY,0,AM,\"PORTAGG\",\"MEANR\")":[null,null,null,null,null,null,null,null,12.1380216727148,12.6899131467773,12.891126338801,13.4955075964412,13.7329760036204,13.4997956518515,13.6470482098043,13.2009510654762,13.3478354838317,13.7092510361375,12.1180682772772,12.2420883430251,12.2016629163545,12.2403263302558,13.0729608591994,13.3108950515495,13.2064828544928,13.0873852895696,13.586213549745,13.5852070938985,13.4813966685437,13.3264345291375,12.7191372189264,12.7048237998429,13.4576485190878,13.5463670009058,13.3423337538435,13.2781157210501,13.2206020052255,12.9287487420743,13.0954257092231,13.0042866894085,12.4322619330067,12.3993279217088,11.4835092089182,11.5989533785722,12.3752740291753,12.4862283407948,12.3572595761627,12.4586268148169,11.9521796700504,12.1304394126833,12.1682545233062,12.1412415285192,12.7977998615427,12.5892408929431,13.006633073736,12.1220579928804,11.9671171888743,12.0017756227472,12.7482983863987,12.8311515296238,12.3347366789729,12.6967716898166,12.8812065757395,13.7351643467316,14.6171617715942,14.2247629042576,14.5299262469287,15.8241860577881,16.1477028407873,15.0822936017193,13.8677132436678,15.1785186710938,16.0951490747364,17.2452142473871,18.0935115879413,16.1199509107424,17.7012964597048,16.0249897792837,25.9998097728209,24.5772379326816,24.8213893931689,28.15192641016,26.9771135644444,25.5458457061341,24.2633959084448,23.5946318751317,22.2523249612838,21.3889280941666,20.3303928142127,19.0934640380883,19.1113601339132,18.0789604492144,16.5488785393876,16.893840248145,17.2656731031217,17.4083407403669,16.7846171583988,15.995289075193,15.3679802345414,15.7401253436769,15.3590910877439,14.1299807104999,13.7941670038815,13.2345176250346,12.5991778243458,12.5845401569445,12.1111903861482,12.1166722979658,11.8910413039717,11.8042196262035,11.7847718014735,11.469305700264,11.1692437734383,10.6931677912611,10.3842272299525,10.0444332464546,10.2090220974368,9.61770348224392,9.43177374951422,9.35021864910328,9.12422570624528],"EWT^FG_ROE(0)":10.3499582553931,"EPOL^FMA_PE(LTMA,-10AY,0,AM,\"PORTAGG\",\"MEANR\")":[15.1494664353304,15.1499453810714,14.8003280437452,14.688261563535,14.8213156574012,14.5057026845708,14.6185592461982,14.1823796424998,14.0318595025236,19.057076876023,20.0422638471059,19.7432817296314,19.1708430178236,17.9433480213597,17.1758147819495,15.8555340761586,15.1035692056524,14.1252954275917,12.8103238957625,11.2146730753545,10.7877067356077,12.2599489844867,12.3454213823612,12.4244710407438,12.1481337433536,11.8986176069343,11.8182413126537,12.3447212803129,12.0635401507329,12.1630471019958,12.2762964148655,13.392399354748,14.1237763320339,16.1424623478321,15.6670629879934,15.2713818302239,14.9642539409504,14.6889004363188,14.5798149523076,14.2413712542679,13.9932724610518,13.5087876655309,12.7757892650921,12.3873874625766,12.9315106701433,12.1607282606849,11.7036885717726,11.7961805116047,11.7335825457749,11.5152509260395,11.315772613128,11.5214622393347,11.2905072523777,11.3002352161377,11.0947908035956,11.510051557449,11.6607965626466,11.5350907234721,11.6108404758442,11.6691347322235,11.3150919460141,11.4148366746219,11.5419925983601,10.77811076678,11.0390575367703,10.945356499143,11.0784099123349,10.8872455253406,11.1894287380336,11.3018507034562,9.37401816589217,10.2350026753189,10.7815396143788,12.0666675616063,11.8939321850208,12.7109430646617,12.7733154702594,14.1949215565114,19.2474040792328,21.6772219050057,22.4293400423986,15.7142820503092,16.8489550723317,16.4644113474912,16.3653451285054,15.7924580465734,15.0065413019328,14.4642545677333,13.7604588717401,14.1096947131827,12.9834720538,10.5524461947448,11.0745459609684,10.6440974543849,9.87025869576956,9.52557547461468,8.74700786069929,8.20732248477052,7.43739754672426,7.03229637073379,6.55154302725268,6.50781940555909,6.53784297876551,5.91960777994779,6.24216397728932,5.48617661069264,5.94859963770654,6.04670463777962,6.16737653480377,6.63442344465798,7.01847772569543,6.7387994039143,6.97392086240307,7.53269735492903,7.4905205231439,9.47052988115564,8.30374264489692,9.02463424395756,8.9582720685801,8.82947869711651,9.06752583670225],"COPP-FDS^FG_PRICE_MAVG(0,,,,30)":4.55215,"EWY^FG_PRICE(0)":65.46,"EWT^FMA_PCT_ABOVE_MAVG(200,0,,,,\"PORTAGG\")":72.2222222222222,"USDTRY^STD(FG_PRICE_CHANGE(0,-3AY,M))":7.54335755075275,"CNYA^FMA_PCT_ABOVE_MAVG(200,0,,,,\"PORTAGG\")":51.8304431599229,"COPP-FDS^FG_PRICE(0)":5.057,"EWM^FG_TOTAL_RETURNC(0,-12AM)":11.666894,"ECH^FG_ROE(0)":10.693482761949,"VGK^JULIAN(FMA_DIV_YLD(NTMA,NOW,NOW,M,\"PORTAGG\",\"MEANR\").DATES)":45379,"GREK^JULIAN(FMA_DIV_YLD(NTMA,NOW,NOW,M,\"PORTAGG\",\"MEANR\").DATES)":45412,"EPHE^JULIAN(FMA_DIV_YLD(NTMA,NOW,NOW,M,\"PORTAGG\",\"MEANR\").DATES)":45412,"CAGDPY@TH^EE_ACTUAL_ANNUAL(MED,+1)":2.4,"USDPEN^FG_COMPANY_NAME":"Peruvian New Sol per U.S. Dollar","TIOS-FDS^MAX(FG_PRICE(0,-5AY))":219.77,"EWM^P_PRICE(0)/P_PRICE_LOW_PR(0,,,,,,\"PRICE\",\"INTRA\",\"52W\")-1":0.17338717,"EWJ^PERCENT_CHANGE(FMA_EPS(+1,0,,,,\"PORTAGG\",\"MEAN\"),FMA_EPS(+1,-1AM,,,,\"PORTAGG\",\"MEAN\"))":0.305703693981954,"EWT^SIZE(FG_CONSTITUENTS)":91,"CNYA^FG_ROE(0)":9.81596161105639,"EZA^FMA_EVAL_EBITDA(NTMA,0,,,\"PORTAGG\",\"MEANR\")":7.93469875634881,"DDR3512M-FDS^FG_PRICE(0)":0.96377116,"USDPLN^STD(FG_PRICE_CHANGE(0,-3AY,M))":3.30999927089993,"TIOS-FDS^FG_PRICE(0)/MAX(FG_PRICE(0,-1AY))":0.810557713651498,"EZA^FG_FCF_YIELD_NTM(0)":5.7145642410088,"EIDO^FG_PRICE_MAVG(0,,,,60)":21.760834,"CNYA^FG_FCF_YIELD_NTM(0)":5.37010608283006,"TIOS-FDS^FG_PRICE_CHANGE(0,-1AY)":8.81914695474018,"CNYA^FG_PRICE_MAVG(0,,,,60)":26.42031,"VNM^FMA_DIV_YLD(NTMA,-10AY,0,AM,\"PORTAGG\",\"MEANR\")":[3.49412409445649,3.037313534591,3.47259303429327,3.43443604106376,3.35507265900956,2.95908303817102,2.90235291377117,3.49744512086345,3.02455429132026,2.98291319241415,3.04516673415241,2.93282452830795,2.84381078928202,2.7628479843421,4.14815619479581,3.95597957960468,3.60596520377807,3.02964857633873,3.19002446428247,2.78470196616044,null,null,2.68358940056686,3.14724422080449,3.12250930590046,3.25522395616727,3.12288487701016,3.10481585433726,3.28934241415557,2.61877331891068,2.63381561402268,2.90621293601166,2.87795738890219,3.05556637747703,2.9990710541441,2.68399721511786,2.36606925745076,2.00507333143532,1.63967383295332,1.75980848119603,1.71623102415092,1.85530490106773,1.91777624901664,1.65492355485201,1.5762238954257,1.81365169415972,1.66913273267879,1.89824857603453,1.76972471533492,1.58105731527262,1.81871460744292,1.51602796850531,1.75977876781987,1.7031150315445,1.97359077317909,1.55393885254225,1.79786166623764,1.73042350809203,1.54652877295613,1.58523590137836,1.52507640090095,1.60824604291066,1.76997437605222,1.9296630082448,1.89631421135084,1.8191833856812,1.56124107334037,1.61545993833581,1.49597976014791,1.52500739153746,2.0339859461139,1.86996616040809,1.67065364106532,1.3730498180817,1.36211084656047,1.36973225389567,1.30966799554876,1.34302974917722,1.34153512835339,1.21123066262269,1.14389172889483,1.1975387688935,1.19267728835715,1.1291390071621,1.23005628069451,1.21663545958332,1.42289338011281,1.41736620021173,1.38742215910019,1.42589073114566,1.35294931129324,1.49641966948078,1.58226036322593,1.68395550680976,1.85293760000879,1.61493566621981,1.85144525688619,1.93318143088679,1.9253375694184,1.83975360818926,1.98134720072977,2.52227187958055,2.58986982698985,2.74594406672498,2.67608625773045,2.56749621842434,2.45542535800974,2.52349452837461,2.54737606285432,2.59064496316789,2.60049768475286,2.44569009791477,2.62897596284189,3.09108224232669,2.8620937845771,2.91100744757106,2.77050483088413,2.77391612489346,2.28267623138795,2.43645766258557,2.2108259846885],"WL-FDS^FG_PRICE(0)/MAX(FG_PRICE(0,-1AY))":0.700419177364422,"VNM^FMA_EVAL_EBIT(LTMA,NOW,NOW,M,\"PORTAGG\",\"MEANR\")":18.4348079438217,"USDINR^STD(FG_PRICE_CHANGE(0,-3AY,M))":1.07904649730989,"TRYKR10Y-FDS^FG_YIELD(0,,,,\"YTM\")":3.4554,"UAE^FG_COMPANY_NAME":"iShares MSCI UAE ETF","REFVNDISC-FDS^PROPER_NAME(0,,,\"SECURITY\",\"NAME\")":"Vietnam Discount Rate","CAGDPY@CL^EE_ACTUAL_ANNUAL(MED,+1)":-3.5,"EPHE^P_PRICE(0)/P_PRICE_HIGH_PR(0,,,,,,\"PRICE\",\"INTRA\",\"52W\")":0.92340577,"USDCLP^FG_PRICE(0)":896.3,"EPU^FMA_COS_DOWN(\"EPS\",\"1M\",+1,NOW,,,\"PORTAGG\",\"MEANR\")":6.0,"CAGDPY@CN^EE_ACTUAL_ANNUAL(MED,0)":1.41410583295463,"QAT^FMA_PE(NTMA,0,,,\"PORTAGG\",\"MEANR\")":9.88150349636696,"USDVND^FG_COMPANY_NAME":"Vietnam Dong per U.S. Dollar","CNYA^FG_TOTAL_RETURNC(0,-6AM)":3.516686,"COPP-FDS^FG_PRICE_CHANGE(0,-3AM)":31.7613340281397,"QAT^FMA_COS_DOWN(\"EPS\",\"1M\",+1,NOW,,,\"PORTAGG\",\"MEANR\")":10.0,"REFKRBASE-FDS^PROPER_NAME(0,,,\"SECURITY\",\"NAME\")":"South Korea Base Rate","USDAED^STD(FG_PRICE_CHANGE(0,-3AY,M))":0.0088376970103064,"GREK^FMA_DIV_YLD(NTMA,NOW,NOW,M,\"PORTAGG\",\"MEANR\")":5.33233474351436,"COPP-FDS^FG_PRICE_CHANGE(0,-1AM)":16.4536557282671,"REFMXTON-FDS^(SUBARRAY(NOT_NA(NO_REPEAT_F(FG_YIELD(NOW,-10AY,D))),0,1)-SUBARRAY(NOT_NA(NO_REPEAT_F(FG_YIELD(NOW,-10AY,D))),1,1))*100":-25.0,"CAGDPY@TR^EE_ACTUAL_ANNUAL(MED,+1)":-2.6,"EWZ^P_PRICE_RETURNS_PR('52W',2,-10AY,0,AM)":[-6.487417,6.6446066,14.3329735,16.200495,7.2043657,-8.476991,-17.28629,-17.778175,-10.568523,-10.168213,-20.224022,-24.95625,-21.787245,-28.446764,-33.23519,-45.429527,-49.30479,-43.47596,-36.714035,-35.302986,-46.838642,-41.137104,-10.544676,-16.422647,-23.617893,-16.662848,0.52632093,34.43254,36.29339,56.570305,38.13822,40.575336,101.366135,98.0804,43.597244,33.99067,45.04186,28.99667,17.260956,13.062477,34.47077,19.393326,25.61227,24.193907,23.520874,17.863035,20.123137,15.654337,1.7639756,-0.84086657,-2.7652562,-10.567152,-23.875206,-3.9159536,5.8996916,0.27018785,1.196742,0.7696271,0.93181133,-3.0259192,-2.3449957,31.904757,35.74239,27.337969,37.154854,8.359861,10.941482,25.281166,11.702574,1.8625379,-40.488945,-35.25983,-40.515232,-26.671535,-29.981548,-26.393295,-25.164467,-30.512249,-21.24104,-14.955831,-17.767954,-16.038073,36.446285,44.873966,73.71317,38.34232,30.041254,23.280453,9.086334,17.65815,-7.866323,-18.898499,-17.632538,-0.43340325,9.151149,18.473911,-4.4152555,-21.845795,-26.595973999999998,-0.43759942,-1.2343109,5.946195,11.851907,3.8542628,14.652538,-1.7037749,-12.050104,-11.558509,1.9755602,26.068401,37.487732,5.2380323,17.287754,8.083773,25.270403,34.44233,19.212173,22.726261,29.5285,9.646595,12.387657],"MCHI^P_PRICE(0)/P_PRICE_LOW_PR(0,,,,,,\"PRICE\",\"INTRA\",\"52W\")-1":0.33333325,"CNYA^PERCENT_CHANGE(FMA_EPS(+1,0,,,,\"PORTAGG\",\"MEAN\"),FMA_EPS(+1,-1AM,,,,\"PORTAGG\",\"MEAN\"))":-3.23289315060701,"EWW^FMA_COS_DOWN(\"EPS\",\"1M\",+1,NOW,,,\"PORTAGG\",\"MEANR\")":16.0,"EIDO^FG_ROE(0)":12.0923696997296,"VGK^FG_PE(0)":13.1440748782258,"EPHE^FG_FCF_YIELD_NTM(0)":5.62725288139171,"CAGDPY@TR^EE_ACTUAL_ANNUAL(MED,0)":-5.05351907961185,"EWY^P_PRICE_RETURNS_PR('52W',2,-10AY,0,AM)":[13.467193,20.11063,16.982042,19.820988,5.253017,-11.749506,-10.129738,-9.50911,-6.3290176,-6.7980947,-3.2620847,-3.0418694,-5.7971835,-13.3506775,-16.167486,-26.01105,-20.151299,-3.3718884,-7.909918,-7.8914046,-17.298508,-13.277226,-6.1571302,-11.110038,-14.96085,-6.334609,5.278516,20.004642,11.612821,4.935956,4.242778,6.333196,26.9961,23.831345,18.697762,15.985882,33.335938,34.52636,30.414177,18.912102,25.245703,31.534492,47.2458,40.244316,40.49791,34.140278,28.447842,27.542913,15.11085,7.265687,-2.1753013,-0.31349063,-1.6578674,-11.389648,-18.276423,-19.917053,-20.435732,-14.911252,-17.46738,-13.049274,-23.37923,-17.864162,-13.185334,-17.243969,-11.913168,-4.89974,2.8905392,8.834648,7.0317388,-0.17902851,-26.038868,-19.330042,-10.179835,3.1199932,6.597793,30.352509,18.987251,16.926777,24.315119,34.174774,47.13403,50.926804,101.23522,92.36759,79.41542,60.97287,55.173637,27.042782,26.032936,21.701992,5.8888674,-1.7744005,-17.129559,-19.698387,-18.942339,-24.709415,-23.60512,-33.510445,-36.64313,-26.184988,-33.54435,-36.27153,-25.113415,-27.158142,-18.484337,-15.705853,-17.013395,-7.4898186,-7.4998436,13.565075,20.226288,1.447475,18.39801,19.160091,9.215164,15.207207,-5.2803698,7.191229,17.461824,-0.56911707,10.607994],"EWT^FG_PRICE_MAVG(0,,,,30)":48.264668,"TRYUS10Y-FDS^FG_YIELD(0,,,,\"YTM\")":4.4208,"USDPEN^FG_PRICE(0)":3.7344,"EWW^FMA_COS_UP(\"EPS\",\"1M\",+1,NOW,,,\"PORTAGG\",\"MEANR\")":23.0,"REFMXTON-FDS^PROPER_NAME(0,,,\"SECURITY\",\"NAME\")":"Mexico Target Rate - Overnight","EPHE^FG_PRICE(0)":25.92,"ECH^JULIAN(FMA_DIV_YLD(LTMA,-10AY,0,AM,\"PORTAGG\",\"MEANR\"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8],"EPU^FG_TOTAL_RETURNC(-10AY,0,AM)":[4.3598294,0.0875473,5.134213,0.8004427,-0.96435547,-7.4709473,-1.3157845,-5.3887606,-2.5659919,1.4200687,-8.27092,4.8633337,6.7704797,-5.354208,-4.993248,-15.376419,-1.9722998,1.4126658,-7.4003935,-6.2841415,-10.6435,17.618011,20.391964,11.046516,7.225132,-2.5065064,10.536182,7.082057,-7.3516903,-2.2058785,0.626564,1.0585308,5.0689936,4.822123,-5.6662025,1.665175,1.5794158,-2.7353883,5.1134825,3.4413576,6.0160875,8.080542,-1.2581646,-8.159769,17.11483,-2.5313497,-1.5010774,7.0875645,-3.320533,-3.3644855,-3.8570702,-5.635953,-4.977131,3.4541368,-1.3410032,-1.4146984,3.5843015,3.6016345,3.8451433,-1.3948739,-8.2818985,1.6703963,6.0691237,-11.708605,4.5904517,-1.5203655,0.8738637,1.8367052,5.638242,-6.3397465,-29.76569,2.3476124,4.6696186,12.235618,0.7829428,8.286274,-3.5577118,-0.5625427,4.692185,11.366331,0.1865387,8.908629,-4.4713316,-1.3491154,-2.0653129,-16.887737,-1.7634869,-9.99648,4.8103213,12.61195,-2.0212054,-2.6114345,18.841099,4.051447,6.082034,-5.3116617,-16.285055,-1.2728453,-14.793539,12.094402,-4.511279,-0.47243834,15.625,-2.9762208,13.096523,-6.091368,-3.5810769,10.581636,-2.7566493,4.8859596,3.5941482,-3.4080446,0.633502,-7.29422,4.6616673,10.110617,0.09177923,5.7273865,11.696792,0.6098032,11.932337],"MCHI^FG_TOTAL_RETURNC(0,-1AM)":21.516382,"CNYA^FMA_EVAL_EBITDA(NTMA,0,,,\"PORTAGG\",\"MEANR\")":10.3476770183737,"EWM^FG_TOTAL_RETURNC(0,-1AM)":8.178436,"EWJ^FMA_PCT_ABOVE_MAVG(200,0,,,,\"PORTAGG\")":70.1834862385321,"EWT^FMA_COS_DOWN(\"EPS\",\"1M\",+1,NOW,,,\"PORTAGG\",\"MEANR\")":33.0,"TRYBR10Y-FDS^FG_YIELD(0,,,,\"YTM\")":11.853407,"KSA^FMA_DIV_YLD(NTMA,-10AY,0,AM,\"PORTAGG\",\"MEANR\")":[null,null,null,null,null,null,null,null,null,null,null,null,null,null,null,null,null,4.29420047613691,4.75878536593248,4.60500563592825,5.31237297909772,5.24195337051021,4.62337024056647,4.52908000169991,4.13841588525972,4.09933278824744,4.17635926473485,4.49443187826815,4.65766096999669,4.99739643644663,4.21824479302035,3.89082145041814,3.82865718924876,3.76229850007478,3.97020161387718,4.01005784638052,4.06293354955825,3.98166013901819,3.70901381299924,4.05670034515323,4.19045273329922,4.41043058622077,4.34809194475481,4.34769624952011,4.15307287940908,4.23053411055241,3.9790367888955,3.81053718803984,3.84457040634406,3.74743145853351,3.7623569370354,4.14746897139404,4.43180325094574,4.33257447076246,4.41798152362856,4.15439665740579,3.92118167329771,3.88813806913115,3.87122728110984,3.65920376541401,3.8975753322706,3.78195420402769,3.75877539438422,3.98353471205166,4.32276726511505,4.35975812239053,4.13422124824949,4.0878315183911,3.95507481556465,4.39161321788262,5.65684790036612,4.84348307639818,4.57588222411921,3.95802190105857,3.87150583450062,3.61687501854701,3.39441863264665,3.29523789080898,3.40765208357565,3.47722335750228,3.48966129843416,3.49485133601544,3.47312283621115,3.35261686385978,3.29714617431101,3.20778524088448,3.28245161054067,3.12556942449081,3.05331717831741,2.85486500168158,3.00638549688649,3.21517494060273,3.03524780687036,2.98825458909386,2.91389909999733,2.74639124769376,2.88002877224376,3.12540911593551,3.44501987562329,3.05432986730892,3.31702598346265,3.40071267296368,3.49392614639583,3.80163978207043,3.66177707025276,3.70339380905747,3.93805881004037,3.43670440602899,3.46042712964491,3.43870894323078,3.36830619780292,3.58556467459409,3.68042510282011,3.87495501818867,3.76140812910686,3.64026046163091,3.43093408614172,3.31609061831295,3.3133666613283,3.4484479306654,3.61284958179253],"MCHI^PERCENT_CHANGE(FMA_EPS(+1,0,,,,\"PORTAGG\",\"MEAN\"),FMA_EPS(+1,-3AM,,,,\"PORTAGG\",\"MEAN\"))":-0.267823062399829,"USDPLN^STD(FG_PRICE_CHANGE(0,-1AY,AM))":3.32620303592614,"URTH^PERCENT_CHANGE(FMA_EPS(+1,0,,,,\"PORTAGG\",\"MEAN\"),FMA_EPS(+1,-3AM,,,,\"PORTAGG\",\"MEAN\"))":0.82213971173178,"TRYSA10Y-FDS^PCTCHG(FG_YIELD(0,,,,\"YTM\"),FG_YIELD(-1AM,,,,\"YTM\"))":-6.1925406,"TIOS-FDS^FG_PRICE_CHANGE(0,-1AM)":8.90027958993476,"MCHI^PERCENT_CHANGE(FMA_EPS(+1,0,,,,\"PORTAGG\",\"MEAN\"),FMA_EPS(+1,-1AM,,,,\"PORTAGG\",\"MEAN\"))":2.04588019031491,"EWM^FMA_COS_DOWN(\"EPS\",\"1M\",+1,NOW,,,\"PORTAGG\",\"MEANR\")":11.0,"CNYA^FMA_DIV_YLD(NTMA,NOW,NOW,M,\"PORTAGG\",\"MEANR\")":2.81931254910276,"EPHE^P_PRICE(0)/P_PRICE_LOW_PR(0,,,,,,\"PRICE\",\"INTRA\",\"52W\")-1":0.11965442,"WL-FDS^FG_PRICE_CHANGE(0,-1AY)":-24.8700295068147,"MCHI^FMA_PCT_ABOVE_MAVG(200,0,,,,\"PORTAGG\")":59.2705167173252,"EWW^FMA_DIV_YLD(NTMA,NOW,NOW,M,\"PORTAGG\",\"MEANR\")":4.17985143666063,"UAE^FG_PRICE(0)":14.38,"TRYAE10Y-FDS^PCTCHG(FG_YIELD(0,,,,\"YTM\"),FG_YIELD(-3AM,,,,\"YTM\"))":null,"TUR^FG_COMPANY_NAME":"iShares MSCI Turkey ETF","VGK^FMA_PCT_ABOVE_MAVG(200,0,,,,\"PORTAGG\")":69.2368839427663,"REFAEREPO-FDS^(SUBARRAY(NOT_NA(NO_REPEAT_F(FG_YIELD(NOW,-10AY,D))),0,1)-SUBARRAY(NOT_NA(NO_REPEAT_F(FG_YIELD(NOW,-10AY,D))),1,1))*100":25.0,"TUR^FMA_DIV_YLD(NTMA,NOW,NOW,M,\"PORTAGG\",\"MEANR\")":4.15922734408353,"USDINR^FG_PRICE(0)":83.33625,"QAT^FMA_DIV_YLD(NTMA,-10AY,0,AM,\"PORTAGG\",\"MEANR\")":[null,4.08172842965762,3.94059217011309,3.96316477473437,3.92152978380584,4.25418508877838,4.03695503221415,4.87523975271151,4.70438429196102,4.10381868425641,4.43168647366471,4.53462125896666,4.45509138101724,4.6782021156283,4.6352944494029,4.81576532451932,4.96177703469487,4.82629569533722,5.22007097170813,5.68863070538659,6.08824992391575,5.30764215266101,4.19708455849606,4.24509113555381,4.30104912497989,4.27164876486514,4.0770864992633,3.61431887496417,3.91731088256744,3.9137674778051,4.14963853160012,3.96090281408718,3.69897649033315,3.72473641547624,3.85666512334892,3.88874206995706,3.87662330503011,4.32578754475882,4.21508616989553,4.25545130583929,4.70176260925766,4.56033259223969,4.65580235692523,4.46121106861248,4.02577408363981,4.55566108992938,4.84426773358456,4.79432488736114,4.76744840839869,4.82307512674845,4.65104341334917,4.57836209980034,4.35327403196917,4.29335261308679,4.34960863092659,4.49050121063533,4.37536236976462,4.67398507871439,4.67082993884446,4.32567059539008,4.47254344877878,4.15833077724693,4.11956913745162,4.50884814547615,4.13244381353846,4.08933961829777,4.08803988749127,4.04736417913168,3.8897041573634,4.4149890429091,4.73540215334479,4.46307294559949,4.22360793185833,3.91830739266304,3.79264676503694,3.61075671215673,3.47822000995664,3.51071893367124,3.66183323069892,3.64455823155509,3.73605704361118,3.80789547919413,3.91705754940835,3.68625037812171,3.80680023757905,3.85575882073929,3.90248707323582,3.87273421960336,4.09515172575273,3.829164611125,3.82681164276236,3.99637489761264,3.87394235540587,3.97810853974423,3.71840962792135,3.65043921026572,4.07951547010468,4.43126991224355,4.39301073120336,3.64385950821172,3.84449856017661,4.02612894118758,4.14785608735549,4.69032573954362,4.76195106021836,4.69929151085292,5.04109386107177,5.03988219077065,4.58458060012418,4.66085418732496,4.72803124520592,4.51887718932912,4.69399905244571,4.82453134589598,4.82458300564202,5.01619695862176,4.76284030470414,4.81861668669296,4.81883741238565,5.67935131863842,5.82851328325208],"KSA^FG_TOTAL_RETURNC(0,-12AM)":5.5571556,"EPHE^FG_TOTAL_RETURNC(0,-6AM)":4.7828794,"TRYMX10Y-FDS^FG_YIELD(0,,,,\"YTM\")":9.656,"QAT^FG_COMPANY_NAME":"iShares MSCI Qatar ETF","USDBRL^FG_PRICE(0)":5.1129,"USDCNH^FG_COMPANY_NAME":"Chinese Offshore Renminbi per U.S. Dollar","PLATI-FDS^FG_PRICE_CHANGE(0,-6AM)":17.7900552486188,"TUR^FG_PRICE(0)":43.15,"UAE^FG_TOTAL_RETURNC(0,-6AM)":-3.5715282,"EZA^PERCENT_CHANGE(FMA_EPS(+1,0,,,,\"PORTAGG\",\"MEAN\"),FMA_EPS(+1,-3AM,,,,\"PORTAGG\",\"MEAN\"))":4.45768577185187,"EPHE^PERCENT_CHANGE(FMA_EPS(+1,0,,,,\"PORTAGG\",\"MEAN\"),FMA_EPS(+1,-3AM,,,,\"PORTAGG\",\"MEAN\"))":-1.10779444713832,"SPY^FMA_COS_DOWN(\"EPS\",\"1M\",+1,NOW,,,\"PORTAGG\",\"MEANR\")":168.0,"REFAEREPO-FDS^PROPER_NAME(0,,,\"SECURITY\",\"NAME\")":"United Arab Emirates Repo Rate","TRYQA10Y-FDS^PCTCHG(FG_YIELD(0,,,,\"YTM\"),FG_YIELD(-3AM,,,,\"YTM\"))":null,"EWT^FG_FCF_YIELD_NTM(0)":3.985221905624,"CC_SA^FG_COMPANY_NAME":"Saudi Arabia","MCHI^FMA_PE(NTMA,-10AY,0,AM,\"PORTAGG\",\"MEANR\")":[8.51185037624415,8.82262163426012,8.99556522807118,9.3442629396977,9.05242212836486,8.41030517995337,8.77614003397574,8.91849245290898,9.81443455595724,10.2295908165152,10.0094524766174,12.2489087043863,11.9455458489428,11.1382000989089,10.0075103271884,9.55715329458607,8.99711146372457,9.61367066077979,9.38547351030052,9.30508094510187,8.91882186067358,8.83675314966058,9.88675294676324,10.4405049102109,9.69574620926188,10.4893483015346,11.3765203310166,12.0812352375775,12.2988138479536,12.1353067004036,11.70930681044,11.4209222150253,11.7904044900946,12.4012146505036,12.6646871436865,12.4610370996034,12.8762272608748,12.8239964790709,13.2739535322275,13.4956821040836,13.5134056363708,13.8753229812221,14.0043025221278,13.1600643725306,14.0842909658376,13.4314898757804,13.6568229888411,12.2702369243097,12.6981838195453,12.5573329261854,11.7131243001921,11.1052413725712,10.7575407813918,10.115152783379,10.5343507902325,10.4477463899996,10.6186624079844,11.0987508813054,11.6823459072513,12.2700522725537,11.1873700818587,11.0096396490463,11.5209244525891,10.8534344726247,11.4793248455166,11.3042167737404,11.1483981479721,12.1871963700042,12.6404467004769,12.3906740102424,10.7654082970212,12.3582234457717,12.5551011418106,13.8907828432088,14.8041658159451,15.0277976296051,14.8792653735261,15.439702839447,14.9699388964648,15.5024969471225,16.7312052548333,18.91405468269,16.7521681886045,16.0516101088545,15.2107581714828,15.7951934647219,15.26095125346,13.3150774706953,13.456743856492,13.5596266670435,13.528889173936,12.3822521217537,12.6066461375059,12.3391897764735,10.4545711558931,10.5954468110605,10.6231769200733,11.5119169672671,11.187276670868,10.7910447325922,10.4523747758039,9.3481702458808,10.1570579287708,10.7595921933519,11.7244613144228,11.1832590983074,10.4961726699855,11.1001160350711,10.4422174707768,10.8142628029965,10.5590206280904,10.2779943627046,10.2225478498186,9.83831088533039,9.70109667924089,9.27551964043515,8.52589324240565,9.04526430406512,9.29366071803235,9.15323541539918,10.7466386072755],"EWZ^P_PRICE(0)/P_PRICE_HIGH_PR(0,,,,,,\"PRICE\",\"INTRA\",\"52W\")":0.8883603,"SET-BKK^FMA_RBICS_REV_CURRENT(30, LOC, \"PORTAGG\")":23.9085220140594,"CC_AE^IMF_IFS_RCPI_Q(0)":null,"SET-BKK^JULIAN(FMA_DIV_YLD(NTMA,NOW,NOW,M,\"PORTAGG\",\"MEANR\").DATES)":45412,"TRYQA10Y-FDS^FG_YIELD(-10AY,0,Y,,\"YTM\")":[null,null,null,null,null,null,null,null,null,null],"USDBRL^FG_COMPANY_NAME":"Brazilian Real per U.S. Dollar"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096824,1.93303150127544,3.07367882812738,3.62874668882188,3.01142146924842],"PLATI-FDS^FG_PRICE_CHANGE(0,-3AM)":18.4444444444444,"SET-BKK^FG_PRICE_MAVG(0,,,,200)":1426.1156,"UAE^FG_TOTAL_RETURNC(0,-3AM)":-3.683859,"EPHE^PERCENT_CHANGE(FMA_EPS(+1,0,,,,\"PORTAGG\",\"MEAN\"),FMA_EPS(+1,-1AM,,,,\"PORTAGG\",\"MEAN\"))":2.06709724309764,"UAE^SIZE(FG_CONSTITUENTS)":42,"REFTR1WREPO-FDS^FG_YIELD(NOW,,,0)":50.0,"TRYQA10Y-FDS^PCTCHG(FG_YIELD(0,,,,\"YTM\"),FG_YIELD(-1AM,,,,\"YTM\"))":null,"EWT^FMA_DIV_YLD(NTMA,NOW,NOW,M,\"PORTAGG\",\"MEANR\")":3.16405040954705,"INDA^FMA_PE(NTMA,-10AY,0,AM,\"PORTAGG\",\"MEANR\")":[15.8014089195868,16.6452278200196,16.4412303166113,16.5549886400867,16.5976801005713,16.0204870182654,17.3456535864025,16.3430096837546,17.3709722653611,18.338431520936,18.2202605917142,17.9890809828313,17.2783571757436,17.0272046101162,18.7260932784283,18.8252305416284,17.5198137739119,17.8528609206821,17.1056189840597,17.2393437910955,16.3736735836096,16.3430460339635,16.9223885233355,17.3720565250899,17.4525447854992,17.521122375317,18.1240825337957,18.1176317742996,17.9540750068415,17.3450267707403,16.0814215130013,16.2771874717784,16.6299523577245,17.6601497883186,17.9922840093869,17.9015586709708,18.4010696258435,18.0986672739405,18.6878087860224,18.7474323088866,18.9842401712369,18.8761378180637,18.708040797051,18.6900266568789,19.3597822884855,18.3976652615247,17.9436520385328,18.3754700000721,18.1158486732836,18.7523655466284,18.6750796706492,19.6882777528549,19.4236739604731,17.4108382708425,18.0244612268993,18.1882013888483,18.0387483006319,17.9592192484022,18.9309717649731,19.0176267951969,18.4023638156031,18.7476920028491,18.7769734899021,18.1370501294622,17.8089076529936,18.5058165300208,19.0869173615223,19.2026736343082,19.4343133067459,19.3218325284113,14.3794354567861,16.6840947342274,18.3849550701736,21.4991015628786,23.3362949387457,23.5478298920923,23.2107987520665,22.7736252921197,22.9108444668402,24.162081109487,24.3330271687907,23.8203363247753,23.0099818406938,22.4335772722746,22.3800539719483,23.3200692456307,23.1803764472908,23.8165890811953,24.7678438108857,24.9338214542608,23.972846968532,22.7569594414794,24.0096994158119,22.1693180455085,21.9132831586702,22.1832567609024,20.470445293935,19.3491407415235,20.3461382025172,23.0019033320602,22.2244218250566,21.5099938440431,22.4724479978434,22.3406411805606,21.7697951862234,20.9841355089705,19.8131906333782,20.1936103527973,20.8539715779823,21.6675500472938,21.8178570273915,20.7556257425575,21.1350908955852,20.6660910030516,20.3786589564005,21.8670350492964,21.9329754812447,22.6050673640238,22.0611966288254,22.2098538694412,22.326259612872],"EWZ^FG_TOTAL_RETURNC(0,-6AM)":-1.768899,"CC_TR^IMF_IFS_RCPI_Q(0)":null,"CC_TR^FG_COMPANY_NAME":"Turkey","USDKRW^STD(FG_PRICE_CHANGE(0,-3AY,M))":3.00753693864682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EZA^FG_PRICE_MAVG(0,,,,60)":39.6245,"UAE^FG_TOTAL_RETURNC(0,-1AM)":-0.82758665,"EPHE^FMA_PCT_ABOVE_MAVG(200,0,,,,\"PORTAGG\")":42.8571428571429,"UAE^FMA_COS_DOWN(\"EPS\",\"1M\",+1,NOW,,,\"PORTAGG\",\"MEANR\")":6.0,"EZA^FMA_RBICS_REV_CURRENT(30, LOC, \"PORTAGG\")":41.0944102967707,"TRYTW10Y-FDS^PCTCHG(FG_YIELD(0,,,,\"YTM\"),FG_YIELD(-1AM,,,,\"YTM\"))":-4.5372276,"QAT^FG_FCF_YIELD_NTM(0)":null,"EWT^FMA_PE(NTMA,0,,,\"PORTAGG\",\"MEANR\")":17.7772952150238,"USDVND^FG_PRICE_CHANGE(0,-6AM)":4.879451,"GREK^FMA_PE(NTMA,-10AY,0,AM,\"PORTAGG\",\"MEANR\")":[15.8237738660982,10.3887495910714,8.90005615566289,7.89460577513592,7.68489818340414,6.46906365403625,6.23205556066635,5.64072060134034,4.28468839001286,5.14617293106503,4.65178208033703,5.09178344057539,5.0704235633789,4.99594406542989,4.75837588541639,4.74364360865161,4.27453420763529,4.39665232101018,4.17222615727753,4.39674161347008,9.44768156672461,8.73661768336683,8.83289347081889,9.27137596113083,10.6851602457154,9.1381943424035,8.95347370395687,8.62972091191904,8.37770714546008,8.82479007417067,8.98479081234758,9.22453879084284,9.14863639037831,8.84213729465833,9.22090312991177,10.7681914524589,13.6142434558841,12.8866689574069,13.2628968033241,12.4031790395324,10.9691570359693,12.31247391888,11.4043047409129,13.8714036298101,14.2355114101969,14.3804543639045,13.8776600860166,14.7075358010988,13.7455647874489,14.4019368161501,14.6734973191079,14.2531734448244,14.2479972149127,12.4590214207915,11.8461336447338,12.0493363630034,10.9960728928843,11.813108669114,13.1311237873051,13.8549428860539,12.6883136870056,13.7095142518077,14.0573942273816,12.1647809774554,13.7769906541248,12.1324625955991,11.7949224325867,11.267860275766,11.2966647254422,11.12957209573,5.69688782466483,8.3490981196603,9.80572955201678,13.2609088204743,13.2454751922578,12.2148510597709,12.2626021781408,10.1575611700297,10.7003438553253,12.155290448429,11.2984240980297,12.1212714214394,12.2471965101131,12.7088553448569,7.02397742991439,12.9347174717965,11.3282204794127,11.0517461387292,10.5023214659166,10.5968384930575,11.5422261623502,9.57982372604319,10.182049945153,10.2237812877085,9.66366120332146,10.3132839301189,9.16729506399942,8.36700027685913,7.60585442266511,8.31422201988367,6.84487973042896,6.88735837334463,6.7554090523629,6.64542971376062,6.47333142009089,7.89270250730835,6.93853178761903,7.27273250505116,6.97865770695862,8.07370375749933,8.06753197507071,7.41518301584798,6.93371206171843,6.48435738696594,6.79902943413018,6.63645240083181,6.70264623542098,7.01291600516301,7.07882010458323,6.7855423458398,7.31300113842233],"CPALM-FDS^FG_PRICE_CHANGE(0,-6AM)":2.25781044893674,"REFTHREPO-FDS^FG_YIELD(NOW,,,0)":2.5,"TRYPL10Y-FDS^PCTCHG(FG_YIELD(0,,,,\"YTM\"),FG_YIELD(-3AM,,,,\"YTM\"))":4.252421,"CC_TH^IMF_IFS_RCPI_Q(0)":-0.78397644,"TRYCA10Y-FDS^FG_YIELD(-10AY,0,Y,,\"YTM\")":[1.79,1.39,1.72,2.04,1.96,1.7,0.67,1.42,3.3,3.0987],"USDKRW^STD(FG_PRICE_CHANGE(0,-1AY,AM))":3.20494943852937,"KSA^P_PRICE_RETURNS_PR('52W',2,-10AY,0,AM)":[null,null,null,null,null,null,null,null,null,null,null,null,null,null,null,null,null,null,null,null,null,null,null,null,null,null,null,null,null,-21.12848,0.13798475,7.595384,23.41845,24.610138,11.421943,14.342821,5.5939436,7.451439,15.436041,18.227314,25.136017,25.57906,9.321475,2.3351312,16.270172,11.734295,18.874681,23.166704,23.987305,26.673603,22.779406,18.415403,7.809818,16.369926,16.106033,18.562984,17.610073,20.693075,15.205395,17.780733,10.970486,15.036011,9.47113,12.871242,7.6241612,2.848637,6.6952705,6.3507915,1.0899901,-9.259552,-26.50225,-28.765308,-23.01436,-18.609476,-17.413246,-8.834672,4.6898603,12.069809,6.3061953,5.708933,5.193901,15.365564,53.04736,52.794647,58.846344,47.19529,44.88281,47.36464,41.36486,43.653584,42.216408,32.130768,39.996277,43.22001,37.936066,42.01821,22.17387,10.196257,4.824829,12.606454,3.7873626,-0.8555174,-4.7136726,-8.216518,-10.718507,-15.503293,-22.194248,-17.626308,-7.997751,0.73581934,7.4355364,-9.921783,-5.248123,-8.312082,-0.45921803,13.247883,12.384748,20.104195,26.464844,9.005165,5.5571556],"TUR^FG_TOTAL_RETURNC(0,-3AM)":12.282074,"EWZ^FMA_PCT_ABOVE_MAVG(200,0,,,,\"PORTAGG\")":52.0,"CNYA^P_PRICE(0)/P_PRICE_LOW_PR(0,,,,,,\"PRICE\",\"INTRA\",\"52W\")-1":0.19235766,"QAT^FMA_DIV_YLD(NTMA,NOW,NOW,M,\"PORTAGG\",\"MEANR\")":5.74508072590075,"CPALM-FDS^FG_PRICE_CHANGE(0,-3AM)":-0.383631713554988,"EWY^FG_TOTAL_RETURNC(0,-12AM)":10.607994,"SET-BKK^FMA_COS_UP(\"EPS\",\"1M\",+1,NOW,,,\"PORTAGG\",\"MEANR\")":60.0,"EWW^FMA_RBICS_REV_CURRENT(30, LOC, \"PORTAGG\")":28.2940362049637,"TRYPL10Y-FDS^PCTCHG(FG_YIELD(0,,,,\"YTM\"),FG_YIELD(-1AM,,,,\"YTM\"))":-2.331962,"CC_KR^IMF_IFS_RCPI_Q(0)":3.0037532,"TRYGB10Y-FDS^FG_YIELD(-10AY,0,Y,,\"YTM\")":[1.8155,2.0248,1.2817,1.2536,1.3339,0.822,0.197,0.966,3.662,3.534],"USDKRW^FG_PRICE_CHANGE(0,-6AM)":4.4800878,"INDA^P_PRICE_RETURNS_PR('52W',2,-10AY,0,AM)":[9.608042,25.110935,21.528875,36.372578,35.178734,23.19498,34.548603,23.46561,30.541945,39.000977,28.370571,21.466839,9.685659,-0.7410705,7.8837276,0.10943413,-6.4321876,0.77198744,-13.956505,-6.890005,-19.370472,-24.63433,-18.779177,-16.14207,-10.54216,-4.9608946,-5.5256186,-1.2346268,5.581641,-0.90788007,-1.7426372,-0.100916624,10.250163,20.404613,19.475735,16.48407,21.432638,19.208504,17.90284,14.904797,17.058777,19.999159,33.08809,32.699203,37.553978,22.163307,9.715212,11.456037,4.171777,5.0362587,2.6258707,6.3039064,-0.9489,-11.151255,-5.59451,-7.613367,-10.948801,-10.343284,3.1234264,3.6951542,2.0068645,4.618895,3.5054207,-6.0374317,-3.9788723,12.675738,8.154869,10.57378,10.707951,9.829378,-24.186415,-26.962143,-20.927774,-18.961514,-9.566462,3.5137296,8.465683,5.164504,7.736063,11.822224,14.389634,23.189808,62.115276,65.27472,65.52955,58.87538,42.926502,39.92449,42.95324,45.521175,36.90709,19.244492,22.460604,10.30829,11.347485,16.369665,3.241527,-6.9084764,-3.875035,1.2853146,-8.022672,-13.06203,-8.774942,-5.3189635,-11.55768,-9.596407,-13.616925,-10.389608,-0.69845915,11.140907,11.027837,-1.83326,3.6582112,8.817768,5.100608,14.454496,15.192759,26.784111,33.058784,27.602232,28.717434],"REFKRBASE-FDS^(SUBARRAY(NOT_NA(NO_REPEAT_F(FG_YIELD(NOW,-10AY,D))),0,1)-SUBARRAY(NOT_NA(NO_REPEAT_F(FG_YIELD(NOW,-10AY,D))),1,1))*100":25.0,"CC_MX^IMF_IFS_RCPI_Q(0)":null,"EPOL^FMA_PE(LTM,0,,,\"PORTAGG\",\"MEANR\")":7.5913951425822,"USDKRW^FG_PRICE_CHANGE(0,-3AM)":1.4601827,"GREK^P_PRICE_RETURNS_PR('52W',2,-10AY,0,AM)":[-5.3142967,42.89719,40.34946,18.083727,4.4494867,-24.661266,-28.800833,-28.72308,-46.186,-42.862946,-57.396,-54.89206,-39.492313,-54.500072,-51.58829,-50.35964,-47.129673,-32.16437,-37.998466,-45.906784,-43.705784,-51.045082,-29.904747,-26.811409,-30.70696,-27.31641,-32.497692,-26.408571,-32.40559,-29.724043,-18.200325,-4.854822,14.181495,22.431517,7.2902083,9.723366,13.637817,39.631607,51.896404,42.430233,41.070496,33.620323,18.381357,33.008766,39.52595,46.143784,33.15042,33.654224,3.3280969,-5.0157604,-11.117,-15.447044,-13.176423,-17.21353,-10.108024,-24.066227,-34.057926,-30.576729,-18.544065,-16.467697,-15.767455,4.128456,5.1151514,3.643632,18.054926,28.29945,34.173107,37.8616,46.65221,29.651474,-34.839012,-27.63772,-25.337732,-25.23977,-27.655703,-15.847045,-21.927107,-30.286568,-24.818861,-10.564679,-15.387976,-10.256874,79.40149,62.86589,71.9821,45.508957,37.44726,37.638367,34.67759,43.820454,31.08406,4.606509,16.121483,22.104527,0.09754896,-0.73221326,-10.702318,-15.847415,-16.114622,-8.595556,-16.624414,-15.777135,-6.3360395,2.1033525,4.371631,12.9912615,12.45563,20.885109,31.252014,61.193993,82.44165,52.448143,56.046642,48.219097,49.234188,41.710567,34.79326,28.834248,41.915367,21.713375,36.0834],"EWZ^FG_PRICE(0)":31.75,"EPHE^FMA_RBICS_REV_CURRENT(30, LOC, \"PORTAGG\")":43.3599048314739,"GREK^FG_FCF_YIELD_NTM(0)":null,"CAGDPY@SA^EE_ACTUAL_ANNUAL(MED,+1)":2.6,"CC_TW^IMF_IFS_RCPI_Q(0)":null,"EZA^P_PRICE_RETURNS_PR('52W',2,-10AY,0,AM)":[9.890723,22.436405,17.181456,18.746233,6.8210006,-2.5298178,9.338247,3.4804344,8.842289,16.185987,3.9119482,6.3197374,3.6874294,-5.0579786,-3.0081391,-14.96464,-13.189358,-0.54517984,-19.965214,-21.631592,-37.732567,-30.113209,-18.367624,-20.187109,-29.030537,-17.427534,-10.165274,5.8487535,-0.20955205,-10.525828,-3.015834,10.096275,47.688686,24.725903,20.08196,11.654579,27.67656,19.58282,10.534323,3.1609535,12.308275,21.139156,26.452303,25.750208,30.932152,33.2062,20.863092,19.894672,11.091018,5.372572,1.6510129,-9.239078,-13.556367,-16.395187,-9.834475,-18.458998,-19.758308,-27.227842,-23.222244,-12.5930605,-14.782649,-7.263756,-4.0547905,-6.640649,6.1506033,5.4427385,1.7571092,9.686625,-0.8008778,0.11396408,-34.47624,-41.00855,-35.066284,-23.32505,-20.079262,-10.300261,-15.930205,-15.588724,-6.5783143,-0.6676853,-3.5012484,10.728586,72.90201,86.69832,73.398224,47.417427,30.529749,33.621742,24.622238,38.52161,17.383205,3.8590908,13.536512,10.3221655,11.70764,5.923152,-7.81495,-12.730044,-14.523405,-3.3791184,-14.519125,-21.442902,-5.7155013,-6.99479,-3.9723039,-15.999424,-25.604027,-15.623289,-11.742115,3.3140898,10.3462105,-9.534132,0.96058846,6.090796,-4.279709,3.7441611,-16.121614,-7.369775,1.0794282,-7.8654766,14.394975],"FC0000PE^FG_PRICE(0)":839.4649,"QAT^FMA_COS_UP(\"EPS\",\"1M\",+1,NOW,,,\"PORTAGG\",\"MEANR\")":7.0,"VGK^FG_PE_NTM(0,,,90,0)":13.6673733533388,"EPHE^FMA_EVAL_EBITDA(NTMA,0,,,\"PORTAGG\",\"MEANR\")":8.45788103638612,"USDAED^STD(FG_PRICE_CHANGE(0,-1AY,AM))":0.00809826484460023,"GREK^FMA_PE(NTMA,0,,,\"PORTAGG\",\"MEANR\")":7.31300113842233,"REFMXTON-FDS^FG_YIELD(NOW,,,0)":11.0,"GREK^FMA_PE(LTM,0,,,\"PORTAGG\",\"MEANR\")":7.86738981852421,"CNYA^FMA_PE(LTMA,-10AY,0,AM,\"PORTAGG\",\"MEANR\")":[null,null,null,null,null,null,null,null,null,null,null,null,null,null,null,null,null,null,null,null,null,null,null,null,null,null,null,null,null,null,null,null,14.9248163581091,15.0193150681439,15.1531869357234,15.0833838995404,14.9361277124477,15.1110618329203,15.2175414519252,15.2171722379436,15.6351919920504,15.8343984173515,16.4337231882745,15.7156106940714,16.5283302189983,15.1560849487267,15.2460145510875,14.7992247891288,14.4582140343924,14.160396404972,13.2829377543247,12.4245753977471,12.2126238522255,11.585927357959,11.7102005249115,11.3272184999949,10.9505164395379,11.7278583748196,12.6695592532744,12.8699187759123,12.3643048380474,12.4902274215548,12.6007203992038,12.4098681266444,12.8504226541555,12.9624745961696,12.8136444007735,14.4032770984314,14.8695085303291,14.4196708185898,14.0527490162805,14.1100327633416,14.3161463892093,14.6587242603042,15.8162180219195,16.6103001647916,16.8473860307866,17.5649416980987,18.0133930165152,19.1992756568822,21.0396373856195,22.2691297953602,19.8412723151823,19.391078744508,19.3192963629289,19.0923690327043,18.7310504810562,17.9876629775482,17.979159951793,17.9804776677662,17.8465050715099,18.3564308691277,17.2426684193499,16.6917584587082,16.3114922076373,16.0062350445548,15.6696312946971,15.8349323827909,15.5630831728037,15.3635465420347,14.6102415091,14.1566687195476,14.1854622484905,14.4246130036372,14.9140660194234,14.5580862716037,14.4171889551461,14.4439030936612,14.1655568883916,14.1464694647955,13.8526430211458,13.7686139061175,13.7514917343688,13.4463602566792,13.6314709578482,13.1545131874343,12.4632631753246,12.9764701221197,13.5770312312911,13.5883766920394,13.7765105085915],"TRYZA10Y-FDS^FG_YIELD(0,,,,\"YTM\")":11.913653,"USDQAR^FG_PRICE_CHANGE(0,-3AM)":0.0,"EWW^P_PRICE_RETURNS_PR('52W',2,-10AY,0,AM)":[-4.426074,6.1160803,5.6598425,5.415356,9.633005,1.4640927,1.5723228,-12.599611,-10.168666,-5.612832,-2.7810097,-6.966835,-6.555051,-11.280096,-16.235601,-21.635414,-23.304575,-13.872987,-17.427868,-7.7315273,-20.347178,-17.533552,-5.978018,-10.57499,-14.705372,-15.370119,-9.691465,0.1353383,-11.261755,-6.5314054,-15.225905,-12.634605,-3.6793052999999998,-2.7107418,-3.7520945,0.27492046,3.0906796,14.473284,14.700484,7.6351523,20.046257,6.845653,15.465069,12.625944,25.700401,15.764213,4.421282,6.8178773,-8.203572,-14.418173,-9.474039,-9.334028,-7.103789,-4.776573,-14.934343,-18.828917,-11.758304,-14.187426,-13.243532,-10.941362,-2.3574948,0.19717216,-11.952376,-18.196058,-11.341084,-6.882322,14.401352,19.82478,9.678268,13.341581,-25.083233,-38.409424,-33.148014,-22.87675,-26.307858,-10.1942835,-21.519894,-19.834291,-7.6672316,-3.703779,-2.4033725,-8.925617,44.409645,75.02899,67.1119,46.278572,55.24019,45.566666,49.34238,45.17858,20.178795,15.140462,16.894197,20.580029,17.82677,17.035007,9.389162,-0.18716455,-3.3040464,0.1430273,-6.875241,-4.902923,14.361084,7.353294,14.283979,20.15711,9.915614,18.685198,26.921368,45.56445,44.490337,31.440662,33.310734,22.96406,19.712437,37.52258,15.102196,18.086647,25.020958,10.095966,13.139701],"MCHI^FG_TOTAL_RETURNC(0,-3AM)":22.299553,"SPY^FG_TOTAL_RETURNC(0,-3AM)":6.3254595,"REFMYON-FDS^(SUBARRAY(NOT_NA(NO_REPEAT_F(FG_YIELD(NOW,-10AY,D))),0,1)-SUBARRAY(NOT_NA(NO_REPEAT_F(FG_YIELD(NOW,-10AY,D))),1,1))*100":25.0,"KSA^FMA_EVAL_EBIT(LTMA,NOW,NOW,M,\"PORTAGG\",\"MEANR\")":22.3242993713338,"EIDO^FG_PRICE_MAVG(0,,,,200)":22.00445,"UAE^FG_PRICE_MAVG(0,,,,200)":14.764566,"TRYSA10Y-FDS^PCTCHG(FG_YIELD(0,,,,\"YTM\"),FG_YIELD(-3AM,,,,\"YTM\"))":-2.3143046,"KSA^FMA_EVAL_EBITDA(NTMA,0,,,\"PORTAGG\",\"MEANR\")":11.0768304942444,"CAGDPY@IN^EE_ACTUAL_ANNUAL(MED,+1)":-1.2,"WL-FDS^MAX(FG_PRICE(0,-5AY))":763.4,"UAE^FG_PRICE_MAVG(0,,,,60)":14.6219635,"EWW^FG_FCF_YIELD_NTM(0)":8.00165639837198,"CAGDPY@ID^EE_ACTUAL_ANNUAL(MED,0)":-0.11,"UAE^FG_PRICE_MAVG(0,,,,30)":14.539833,"CNYA^FG_PRICE_MAVG(0,,,,30)":26.562532,"TRYVN10Y-FDS^PCTCHG(FG_YIELD(0,,,,\"YTM\"),FG_YIELD(-1AM,,,,\"YTM\"))":-2.683926,"EWM^FMA_COS_UP(\"EPS\",\"1M\",+1,NOW,,,\"PORTAGG\",\"MEANR\")":10.0,"USDINR^STD(FG_PRICE_CHANGE(0,-1AY,AM))":0.500393116850573,"SET-BKK^FMA_DIV_YLD(NTMA,-10AY,0,AM,\"PORTAGG\",\"MEANR\")":[3.76680415396888,5.43411781849958,5.5161124412195,3.42986802979159,3.37367711886106,3.49028728665879,3.36686828756312,3.55613150106234,3.40912550266784,3.1849059634703,3.43861625240647,3.31575780908509,3.40189164468355,3.41226105529253,3.47149437183762,3.58832013539498,3.61442355418514,3.56729914013885,3.63866331050989,3.86169413838137,3.89759286638288,3.68493444081819,3.41347475319787,3.4246529365589,3.39765186805952,3.34611483029138,3.20252443472164,3.140941282616,3.29859901468591,3.33467693693945,3.3210974772692,3.25368575910069,3.17086217422824,3.10435202903641,3.15671424709883,3.13419985917784,3.21203675223907,3.19653587851637,3.26089223458889,3.23614568306802,3.02522219241092,2.95069623755651,3.01072859050351,3.05197555255182,2.86656376840246,2.96267517416121,2.98715753501607,3.09799681281135,3.11024753273906,3.22813349835183,3.4127019020479,3.27312770003526,3.26366123387531,3.32018971965957,3.43704884781973,3.51491491136397,3.4904688227506,3.34685112059759,3.33973906107466,3.255557525972,3.37641639331488,3.22862560453751,3.13972512828405,3.30206340826286,3.21423159076133,3.25654897831464,3.2234504097628,3.29964699839614,3.1973231698306,3.33777571362649,4.66609000767575,3.56303225040403,3.27064479519949,3.01473076048621,3.02260888051206,3.09672358071542,3.14155828193347,3.20347481020197,2.88715308490593,2.73938893519432,2.70745223793088,2.76993570993465,2.75607493427951,2.86065907933112,2.94160974659136,2.82104753146533,2.94344921250483,2.97733493218276,2.84884273438387,2.82726373768166,2.80054344626588,2.88106146836957,2.83823528787267,2.84027209871439,2.92153380302108,2.98100499621594,3.06676924877066,3.17582425567454,3.22526664952077,3.08274070244521,3.10186829638244,3.21200645114995,3.06907278509544,3.04424874257074,2.97081773395371,3.01858703604368,3.19461994401618,3.09253746459307,3.19628403696102,3.09464915005998,3.12566405767281,3.1238027669874,3.10472311511581,3.35643743677531,3.3491008038843,3.41344513405071,3.50513904170492,3.45701711087178,3.47760799596642,3.54739951725704,3.62239664756745],"CNYA^FG_PRICE(0)":27.46,"VGK^PERCENT_CHANGE(FMA_EPS(+1,0,,,,\"PORTAGG\",\"MEAN\"),FMA_EPS(+1,-1AM,,,,\"PORTAGG\",\"MEAN\"))":0.0,"EZA^FG_TOTAL_RETURNC(0,-3AM)":13.5281925,"EWW^FMA_PE(NTMA,0,,,\"PORTAGG\",\"MEANR\")":12.6111017673236,"UAE^FMA_RBICS_REV_CURRENT(30, LOC, \"PORTAGG\")":58.4054260571538,"DUMMY^ECON_DATE(45310,,, 'MM/YYYY')":"01/2024","DUMMY^ECON_DATE(45401,,, 'MM/YYYY')":"04/2024","CC_ZA^IMF_IFS_RCPI_Q(-1AM)":null,"CC_QA^IMF_IFS_RCPI_Q(-1AM)":null,"CC_ID^IMF_IFS_RCPI_Q(-1AM)":null,"CC_SA^IMF_IFS_RCPI_Q(-1AM)":null,"CC_TR^IMF_IFS_RCPI_Q(-1AM)":null,"CC_AE^IMF_IFS_RCPI_Q(-1AM)":null,"CC_TW^IMF_IFS_RCPI_Q(-1AM)":null,"CC_MX^IMF_IFS_RCPI_Q(-1AM)":null,"DUMMY^ECON_EXPR_DATA('FDS_ECON[NTCPMIMFGSA@CN]',04/2024,,Q)":50.938282,"DUMMY^ECON_EXPR_DATA('FDS_ECON[NTCPMIMFGSA@CN]',01/2024,,Q)":50.34384,"DUMMY^ECON_EXPR_DATA('FDS_ECON[NTCPMIMFGSA@CL]',04/2024,,Q)":null,"DUMMY^ECON_EXPR_DATA('FDS_ECON[NTCPMIMFGSA@CL]',01/2024,,Q)":null,"DUMMY^ECON_EXPR_DATA('FDS_ECON[NTCPMIMFGSA@ID]',04/2024,,Q)":53.247562,"DUMMY^ECON_EXPR_DATA('FDS_ECON[NTCPMIMFGSA@ID]',01/2024,,Q)":51.828487,"DUMMY^ECON_EXPR_DATA('FDS_ECON[NTCPMIPHMANHE]',04/2024,,Q)":50.931423,"DUMMY^ECON_EXPR_DATA('FDS_ECON[NTCPMIPHMANHE]',01/2024,,Q)":52.222515,"DUMMY^ECON_EXPR_DATA('FDS_ECON[NTCPMIMFGSA@PL]',04/2024,,Q)":47.64948,"DUMMY^ECON_EXPR_DATA('FDS_ECON[NTCPMIMFGSA@PL]',01/2024,,Q)":46.884846,"DUMMY^ECON_EXPR_DATA('FDS_ECON[NTCPMIMFGSA@PE]',04/2024,,Q)":null,"DUMMY^ECON_EXPR_DATA('FDS_ECON[NTCPMIMFGSA@PE]',01/2024,,Q)":null,"DUMMY^ECON_EXPR_DATA('FDS_ECON[PMIMYMANHE]',04/2024,,Q)":48.94971,"DUMMY^ECON_EXPR_DATA('FDS_ECON[PMIMYMANHE]',01/2024,,Q)":47.499214,"DUMMY^ECON_EXPR_DATA('FDS_ECON[NTCPMIMFGSA@TW]',04/2024,,Q)":48.895138,"DUMMY^ECON_EXPR_DATA('FDS_ECON[NTCPMIMFGSA@TW]',01/2024,,Q)":47.63588,"DUMMY^ECON_EXPR_DATA('FDS_ECON[NTCPMIMFGSA@MX]',04/2024,,Q)":51.565502,"DUMMY^ECON_EXPR_DATA('FDS_ECON[NTCPMIMFGSA@MX]',01/2024,,Q)":52.180695,"DUMMY^ECON_EXPR_DATA('FDS_ECON[NTCPMIMFGSA@KR]',04/2024,,Q)":50.57622,"DUMMY^ECON_EXPR_DATA('FDS_ECON[NTCPMIMFGSA@KR]',01/2024,,Q)":49.900604,"DUMMY^ECON_EXPR_DATA('FDS_ECON[NTCPMIMFGSA@BR]',04/2024,,Q)":53.509575,"DUMMY^ECON_EXPR_DATA('FDS_ECON[NTCPMIMFGSA@BR]',01/2024,,Q)":48.798813,"DUMMY^ECON_EXPR_DATA('FDS_ECON[PMIMFGSA@ZA]',04/2024,,Q)":49.458923,"DUMMY^ECON_EXPR_DATA('FDS_ECON[PMIMFGSA@ZA]',01/2024,,Q)":49.293606,"DUMMY^ECON_EXPR_DATA('FDS_ECON[NTCPMIMFGSA@GR]',04/2024,,Q)":55.77546,"DUMMY^ECON_EXPR_DATA('FDS_ECON[NTCPMIMFGSA@GR]',01/2024,,Q)":50.99575,"DUMMY^ECON_EXPR_DATA('FDS_ECON[NTCPMIMFGSA@IN]',04/2024,,Q)":57.516636,"DUMMY^ECON_EXPR_DATA('FDS_ECON[NTCPMIMFGSA@IN]',01/2024,,Q)":55.461708,"DUMMY^ECON_EXPR_DATA('FDS_ECON[PMIQAWHEHE]',04/2024,,Q)":50.683044,"DUMMY^ECON_EXPR_DATA('FDS_ECON[PMIQAWHEHE]',01/2024,,Q)":50.688427,"DUMMY^ECON_EXPR_DATA('FDS_ECON[NTCPMITHMANHE]',04/2024,,Q)":47.04389,"DUMMY^ECON_EXPR_DATA('FDS_ECON[NTCPMITHMANHE]',01/2024,,Q)":46.69516,"DUMMY^ECON_EXPR_DATA('FDS_ECON[NTCPMIMFGSA@TR]',04/2024,,Q)":49.822453,"DUMMY^ECON_EXPR_DATA('FDS_ECON[NTCPMIMFGSA@TR]',01/2024,,Q)":47.664864,"DUMMY^ECON_EXPR_DATA('FDS_ECON[NTCPMIMFGSA@AE]',04/2024,,Q)":null,"DUMMY^ECON_EXPR_DATA('FDS_ECON[NTCPMIMFGSA@AE]',01/2024,,Q)":null,"DUMMY^ECON_EXPR_DATA('FDS_ECON[NTCPMIMFGSA@VN]',04/2024,,Q)":50.18627,"DUMMY^ECON_EXPR_DATA('FDS_ECON[NTCPMIMFGSA@VN]',01/2024,,Q)":48.59743,"DUMMY^ECON_EXPR_DATA('FDS_ECON[NTCPMIINDEXSA@SA]',04/2024,,Q)":56.53707,"DUMMY^ECON_EXPR_DATA('FDS_ECON[NTCPMIINDEXSA@SA]',01/2024,,Q)":57.793106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CC_TW^IMF_IFS_RCPI_Q(-2AM)":null,"CC_MX^IMF_IFS_RCPI_Q(-2AM)":4.4145546,"CC_TR^IMF_IFS_RCPI_Q(-2AM)":62.72422,"CC_AE^IMF_IFS_RCPI_Q(-2AM)":null,"CC_SA^IMF_IFS_RCPI_Q(-2AM)":1.5943921,"CC_ID^IMF_IFS_RCPI_Q(-2AM)":2.681245,"CC_QA^IMF_IFS_RCPI_Q(-2AM)":null,"CC_ZA^IMF_IFS_RCPI_Q(-2AM)":5.633361,"CC_QA^IMF_IFS_RCPI_Q(-3AM)":null,"CC_AE^IMF_IFS_RCPI_Q(-3AM)":null,"CC_TW^IMF_IFS_RCPI_Q(-3AM)":null}]]></FdsFormulaCache>
</file>

<file path=customXml/itemProps1.xml><?xml version="1.0" encoding="utf-8"?>
<ds:datastoreItem xmlns:ds="http://schemas.openxmlformats.org/officeDocument/2006/customXml" ds:itemID="{1B8849A9-730E-4392-902D-C9A9FAB8549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2024-05-18T20:27:18Z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